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Hermes Cliente 2013\files\"/>
    </mc:Choice>
  </mc:AlternateContent>
  <xr:revisionPtr revIDLastSave="0" documentId="13_ncr:1_{AB2DDCC2-1636-4DB3-B3AA-DCF9C99D0551}" xr6:coauthVersionLast="47" xr6:coauthVersionMax="47" xr10:uidLastSave="{00000000-0000-0000-0000-000000000000}"/>
  <bookViews>
    <workbookView xWindow="-48" yWindow="-48" windowWidth="23136" windowHeight="12456" firstSheet="26" activeTab="32" xr2:uid="{00000000-000D-0000-FFFF-FFFF00000000}"/>
  </bookViews>
  <sheets>
    <sheet name="Indicadores" sheetId="17" state="hidden" r:id="rId1"/>
    <sheet name="Niveles de vinculación " sheetId="16" state="hidden" r:id="rId2"/>
    <sheet name="GpRD" sheetId="18" state="hidden" r:id="rId3"/>
    <sheet name="Catálogos" sheetId="19" state="hidden" r:id="rId4"/>
    <sheet name="POI-2022" sheetId="20" r:id="rId5"/>
    <sheet name="Despacho" sheetId="46" r:id="rId6"/>
    <sheet name="Asesoría Jurídica" sheetId="24" r:id="rId7"/>
    <sheet name="Planificación Institucional" sheetId="48" r:id="rId8"/>
    <sheet name="Prensa" sheetId="25" r:id="rId9"/>
    <sheet name="SEPSA" sheetId="26" r:id="rId10"/>
    <sheet name="Auditoría Interna" sheetId="27" r:id="rId11"/>
    <sheet name="Contraloría de Servicios" sheetId="29" r:id="rId12"/>
    <sheet name="DNEA" sheetId="44" r:id="rId13"/>
    <sheet name="Desarrollo Metodológico" sheetId="30" r:id="rId14"/>
    <sheet name="Información y Comunucación" sheetId="31" r:id="rId15"/>
    <sheet name="Emprendimiento Rural" sheetId="45" r:id="rId16"/>
    <sheet name="Producción Agroambiental" sheetId="23" r:id="rId17"/>
    <sheet name="Producción Orgánica" sheetId="32" r:id="rId18"/>
    <sheet name="DAF" sheetId="54" r:id="rId19"/>
    <sheet name="Recursos Humanos" sheetId="40" r:id="rId20"/>
    <sheet name="Archivo Institucional" sheetId="43" r:id="rId21"/>
    <sheet name="Unidad de Informática" sheetId="52" r:id="rId22"/>
    <sheet name="Financiero" sheetId="49" r:id="rId23"/>
    <sheet name="Proveeduría" sheetId="33" r:id="rId24"/>
    <sheet name="Central Oriental" sheetId="34" r:id="rId25"/>
    <sheet name="Central Occidental" sheetId="53" r:id="rId26"/>
    <sheet name="Central Sur" sheetId="41" r:id="rId27"/>
    <sheet name="Brunca" sheetId="55" r:id="rId28"/>
    <sheet name="Chorotega" sheetId="50" r:id="rId29"/>
    <sheet name="Pacífico Central" sheetId="36" r:id="rId30"/>
    <sheet name="Huetar Norte" sheetId="37" r:id="rId31"/>
    <sheet name="Huetar Caribe" sheetId="56" r:id="rId32"/>
    <sheet name="Asuntos Internacionales" sheetId="28" r:id="rId33"/>
    <sheet name="Asesoría Impartida" sheetId="13" state="hidden" r:id="rId34"/>
  </sheets>
  <definedNames>
    <definedName name="_xlnm._FilterDatabase" localSheetId="3" hidden="1">Catálogos!$A$24:$A$47</definedName>
    <definedName name="_xlnm._FilterDatabase" localSheetId="25" hidden="1">'Central Occidental'!$J$15:$K$1090</definedName>
    <definedName name="_xlnm._FilterDatabase" localSheetId="26" hidden="1">'Central Sur'!$B$13:$F$299</definedName>
    <definedName name="_xlnm._FilterDatabase" localSheetId="18" hidden="1">DAF!$A$15:$AJ$20</definedName>
    <definedName name="O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78" i="36" l="1"/>
  <c r="AF178" i="36" s="1"/>
  <c r="AG178" i="36" s="1"/>
  <c r="AB178" i="36"/>
  <c r="AC178" i="36" s="1"/>
  <c r="Z178" i="36"/>
  <c r="W178" i="36"/>
  <c r="X178" i="36" s="1"/>
  <c r="U178" i="36"/>
  <c r="R178" i="36"/>
  <c r="AF177" i="36"/>
  <c r="AG177" i="36" s="1"/>
  <c r="AE177" i="36"/>
  <c r="AB177" i="36"/>
  <c r="AC177" i="36" s="1"/>
  <c r="Z177" i="36"/>
  <c r="U177" i="36"/>
  <c r="W177" i="36" s="1"/>
  <c r="X177" i="36" s="1"/>
  <c r="R177" i="36"/>
  <c r="AE176" i="36"/>
  <c r="AF176" i="36" s="1"/>
  <c r="AG176" i="36" s="1"/>
  <c r="AB176" i="36"/>
  <c r="AC176" i="36" s="1"/>
  <c r="Z176" i="36"/>
  <c r="W176" i="36"/>
  <c r="X176" i="36" s="1"/>
  <c r="U176" i="36"/>
  <c r="R176" i="36"/>
  <c r="AF175" i="36"/>
  <c r="AG175" i="36" s="1"/>
  <c r="AE175" i="36"/>
  <c r="AB175" i="36"/>
  <c r="AC175" i="36" s="1"/>
  <c r="Z175" i="36"/>
  <c r="U175" i="36"/>
  <c r="W175" i="36" s="1"/>
  <c r="X175" i="36" s="1"/>
  <c r="R175" i="36"/>
  <c r="AE174" i="36"/>
  <c r="AF174" i="36" s="1"/>
  <c r="AG174" i="36" s="1"/>
  <c r="AB174" i="36"/>
  <c r="AC174" i="36" s="1"/>
  <c r="Z174" i="36"/>
  <c r="W174" i="36"/>
  <c r="X174" i="36" s="1"/>
  <c r="U174" i="36"/>
  <c r="R174" i="36"/>
  <c r="AF173" i="36"/>
  <c r="AG173" i="36" s="1"/>
  <c r="AE173" i="36"/>
  <c r="AB173" i="36"/>
  <c r="AC173" i="36" s="1"/>
  <c r="Z173" i="36"/>
  <c r="U173" i="36"/>
  <c r="W173" i="36" s="1"/>
  <c r="X173" i="36" s="1"/>
  <c r="R173" i="36"/>
  <c r="AE172" i="36"/>
  <c r="AF172" i="36" s="1"/>
  <c r="AG172" i="36" s="1"/>
  <c r="AB172" i="36"/>
  <c r="AC172" i="36" s="1"/>
  <c r="Z172" i="36"/>
  <c r="W172" i="36"/>
  <c r="X172" i="36" s="1"/>
  <c r="U172" i="36"/>
  <c r="R172" i="36"/>
  <c r="AF171" i="36"/>
  <c r="AG171" i="36" s="1"/>
  <c r="AE171" i="36"/>
  <c r="AB171" i="36"/>
  <c r="AC171" i="36" s="1"/>
  <c r="Z171" i="36"/>
  <c r="U171" i="36"/>
  <c r="W171" i="36" s="1"/>
  <c r="X171" i="36" s="1"/>
  <c r="R171" i="36"/>
  <c r="AE170" i="36"/>
  <c r="AF170" i="36" s="1"/>
  <c r="AG170" i="36" s="1"/>
  <c r="AB170" i="36"/>
  <c r="AC170" i="36" s="1"/>
  <c r="Z170" i="36"/>
  <c r="W170" i="36"/>
  <c r="X170" i="36" s="1"/>
  <c r="U170" i="36"/>
  <c r="R170" i="36"/>
  <c r="AF169" i="36"/>
  <c r="AG169" i="36" s="1"/>
  <c r="AE169" i="36"/>
  <c r="AB169" i="36"/>
  <c r="AC169" i="36" s="1"/>
  <c r="Z169" i="36"/>
  <c r="U169" i="36"/>
  <c r="W169" i="36" s="1"/>
  <c r="X169" i="36" s="1"/>
  <c r="R169" i="36"/>
  <c r="Z168" i="36"/>
  <c r="AB168" i="36"/>
  <c r="AC168" i="36" s="1"/>
  <c r="AE168" i="36"/>
  <c r="AF168" i="36" s="1"/>
  <c r="AG168" i="36" s="1"/>
  <c r="R168" i="36"/>
  <c r="U168" i="36"/>
  <c r="W168" i="36" s="1"/>
  <c r="X168" i="36" s="1"/>
  <c r="AE167" i="36"/>
  <c r="AF167" i="36"/>
  <c r="AG167" i="36" s="1"/>
  <c r="R167" i="36"/>
  <c r="Z167" i="36"/>
  <c r="AB167" i="36"/>
  <c r="AC167" i="36" s="1"/>
  <c r="U167" i="36"/>
  <c r="W167" i="36" s="1"/>
  <c r="X167" i="36" s="1"/>
  <c r="Z56" i="36"/>
  <c r="AB56" i="36"/>
  <c r="AC56" i="36" s="1"/>
  <c r="AE56" i="36"/>
  <c r="AF56" i="36" s="1"/>
  <c r="AG56" i="36" s="1"/>
  <c r="R56" i="36"/>
  <c r="U56" i="36"/>
  <c r="W56" i="36" s="1"/>
  <c r="X56" i="36" s="1"/>
  <c r="A793" i="55" l="1"/>
  <c r="A794" i="55"/>
  <c r="A795" i="55" s="1"/>
  <c r="A796" i="55" s="1"/>
  <c r="A797" i="55" s="1"/>
  <c r="A798" i="55" s="1"/>
  <c r="A799" i="55" s="1"/>
  <c r="A800" i="55" s="1"/>
  <c r="A801" i="55" s="1"/>
  <c r="A802" i="55" s="1"/>
  <c r="A803" i="55" s="1"/>
  <c r="A804" i="55" s="1"/>
  <c r="A805" i="55" s="1"/>
  <c r="A806" i="55" s="1"/>
  <c r="A807" i="55" s="1"/>
  <c r="A808" i="55" s="1"/>
  <c r="A809" i="55" s="1"/>
  <c r="A810" i="55" s="1"/>
  <c r="A811" i="55" s="1"/>
  <c r="A812" i="55" s="1"/>
  <c r="A813" i="55" s="1"/>
  <c r="A814" i="55" s="1"/>
  <c r="A815" i="55" s="1"/>
  <c r="A816" i="55" s="1"/>
  <c r="A817" i="55" s="1"/>
  <c r="A818" i="55" s="1"/>
  <c r="A819" i="55" s="1"/>
  <c r="A820" i="55" s="1"/>
  <c r="A821" i="55" s="1"/>
  <c r="A822" i="55" s="1"/>
  <c r="A823" i="55" s="1"/>
  <c r="A824" i="55" s="1"/>
  <c r="A825" i="55" s="1"/>
  <c r="A826" i="55" s="1"/>
  <c r="A827" i="55" s="1"/>
  <c r="A828" i="55" s="1"/>
  <c r="A829" i="55" s="1"/>
  <c r="A830" i="55" s="1"/>
  <c r="A831" i="55" s="1"/>
  <c r="A832" i="55" s="1"/>
  <c r="A833" i="55" s="1"/>
  <c r="A834" i="55" s="1"/>
  <c r="A835" i="55" s="1"/>
  <c r="A836" i="55" s="1"/>
  <c r="A837" i="55" s="1"/>
  <c r="A838" i="55" s="1"/>
  <c r="A839" i="55" s="1"/>
  <c r="A840" i="55" s="1"/>
  <c r="A841" i="55" s="1"/>
  <c r="A842" i="55" s="1"/>
  <c r="A843" i="55" s="1"/>
  <c r="A844" i="55" s="1"/>
  <c r="A845" i="55" s="1"/>
  <c r="A846" i="55" s="1"/>
  <c r="A847" i="55" s="1"/>
  <c r="A848" i="55" s="1"/>
  <c r="A849" i="55" s="1"/>
  <c r="A850" i="55" s="1"/>
  <c r="A851" i="55" s="1"/>
  <c r="A852" i="55" s="1"/>
  <c r="A853" i="55" s="1"/>
  <c r="A854" i="55" s="1"/>
  <c r="A855" i="55" s="1"/>
  <c r="A856" i="55" s="1"/>
  <c r="A857" i="55" s="1"/>
  <c r="A792" i="55"/>
  <c r="A791" i="55"/>
  <c r="A790" i="55"/>
  <c r="R323" i="50" l="1"/>
  <c r="A305" i="56" l="1"/>
  <c r="AB19" i="56"/>
  <c r="AC19" i="56"/>
  <c r="AE19" i="56"/>
  <c r="AB20" i="56"/>
  <c r="AC20" i="56" s="1"/>
  <c r="AE20" i="56"/>
  <c r="AB21" i="56"/>
  <c r="AC21" i="56" s="1"/>
  <c r="AE21" i="56"/>
  <c r="AB22" i="56"/>
  <c r="AC22" i="56" s="1"/>
  <c r="AE22" i="56"/>
  <c r="AB23" i="56"/>
  <c r="AC23" i="56" s="1"/>
  <c r="AE23" i="56"/>
  <c r="AF23" i="56"/>
  <c r="AG23" i="56" s="1"/>
  <c r="AB24" i="56"/>
  <c r="AC24" i="56" s="1"/>
  <c r="AE24" i="56"/>
  <c r="AB25" i="56"/>
  <c r="AC25" i="56" s="1"/>
  <c r="AE25" i="56"/>
  <c r="AB26" i="56"/>
  <c r="AC26" i="56" s="1"/>
  <c r="AE26" i="56"/>
  <c r="AB27" i="56"/>
  <c r="AC27" i="56" s="1"/>
  <c r="AE27" i="56"/>
  <c r="AB28" i="56"/>
  <c r="AC28" i="56" s="1"/>
  <c r="AE28" i="56"/>
  <c r="AB29" i="56"/>
  <c r="AC29" i="56" s="1"/>
  <c r="AE29" i="56"/>
  <c r="AF29" i="56" s="1"/>
  <c r="AG29" i="56" s="1"/>
  <c r="AB30" i="56"/>
  <c r="AC30" i="56" s="1"/>
  <c r="AE30" i="56"/>
  <c r="AF30" i="56" s="1"/>
  <c r="AG30" i="56" s="1"/>
  <c r="AB31" i="56"/>
  <c r="AC31" i="56" s="1"/>
  <c r="AE31" i="56"/>
  <c r="AF31" i="56" s="1"/>
  <c r="AG31" i="56" s="1"/>
  <c r="AB32" i="56"/>
  <c r="AC32" i="56" s="1"/>
  <c r="AE32" i="56"/>
  <c r="AB33" i="56"/>
  <c r="AC33" i="56" s="1"/>
  <c r="AE33" i="56"/>
  <c r="AF33" i="56" s="1"/>
  <c r="AG33" i="56" s="1"/>
  <c r="AB34" i="56"/>
  <c r="AC34" i="56" s="1"/>
  <c r="AE34" i="56"/>
  <c r="AB35" i="56"/>
  <c r="AC35" i="56" s="1"/>
  <c r="AE35" i="56"/>
  <c r="AB36" i="56"/>
  <c r="AC36" i="56" s="1"/>
  <c r="AE36" i="56"/>
  <c r="AF36" i="56" s="1"/>
  <c r="AG36" i="56" s="1"/>
  <c r="AB37" i="56"/>
  <c r="AC37" i="56"/>
  <c r="AE37" i="56"/>
  <c r="AB38" i="56"/>
  <c r="AC38" i="56" s="1"/>
  <c r="AE38" i="56"/>
  <c r="AB39" i="56"/>
  <c r="AC39" i="56" s="1"/>
  <c r="AE39" i="56"/>
  <c r="AF39" i="56"/>
  <c r="AG39" i="56" s="1"/>
  <c r="AB40" i="56"/>
  <c r="AC40" i="56" s="1"/>
  <c r="AE40" i="56"/>
  <c r="AB41" i="56"/>
  <c r="AC41" i="56"/>
  <c r="AE41" i="56"/>
  <c r="AF41" i="56" s="1"/>
  <c r="AG41" i="56" s="1"/>
  <c r="AB42" i="56"/>
  <c r="AC42" i="56" s="1"/>
  <c r="AE42" i="56"/>
  <c r="AF42" i="56" s="1"/>
  <c r="AG42" i="56"/>
  <c r="AB43" i="56"/>
  <c r="AC43" i="56"/>
  <c r="AE43" i="56"/>
  <c r="AB44" i="56"/>
  <c r="AC44" i="56" s="1"/>
  <c r="AE44" i="56"/>
  <c r="AB45" i="56"/>
  <c r="AC45" i="56" s="1"/>
  <c r="AE45" i="56"/>
  <c r="AB46" i="56"/>
  <c r="AC46" i="56" s="1"/>
  <c r="AE46" i="56"/>
  <c r="AB47" i="56"/>
  <c r="AC47" i="56"/>
  <c r="AE47" i="56"/>
  <c r="AB48" i="56"/>
  <c r="AC48" i="56" s="1"/>
  <c r="AE48" i="56"/>
  <c r="AF48" i="56" s="1"/>
  <c r="AG48" i="56" s="1"/>
  <c r="AB49" i="56"/>
  <c r="AC49" i="56" s="1"/>
  <c r="AE49" i="56"/>
  <c r="AB50" i="56"/>
  <c r="AC50" i="56" s="1"/>
  <c r="AE50" i="56"/>
  <c r="AB51" i="56"/>
  <c r="AC51" i="56" s="1"/>
  <c r="AE51" i="56"/>
  <c r="AF51" i="56" s="1"/>
  <c r="AG51" i="56" s="1"/>
  <c r="AB52" i="56"/>
  <c r="AC52" i="56" s="1"/>
  <c r="AE52" i="56"/>
  <c r="AB53" i="56"/>
  <c r="AC53" i="56" s="1"/>
  <c r="AE53" i="56"/>
  <c r="AF53" i="56" s="1"/>
  <c r="AG53" i="56" s="1"/>
  <c r="AB54" i="56"/>
  <c r="AC54" i="56" s="1"/>
  <c r="AE54" i="56"/>
  <c r="AF54" i="56" s="1"/>
  <c r="AG54" i="56" s="1"/>
  <c r="AB55" i="56"/>
  <c r="AC55" i="56" s="1"/>
  <c r="AE55" i="56"/>
  <c r="AF55" i="56" s="1"/>
  <c r="AG55" i="56" s="1"/>
  <c r="AB56" i="56"/>
  <c r="AC56" i="56" s="1"/>
  <c r="AE56" i="56"/>
  <c r="AF56" i="56" s="1"/>
  <c r="AG56" i="56" s="1"/>
  <c r="AB57" i="56"/>
  <c r="AC57" i="56" s="1"/>
  <c r="AE57" i="56"/>
  <c r="AB58" i="56"/>
  <c r="AC58" i="56" s="1"/>
  <c r="AE58" i="56"/>
  <c r="AB59" i="56"/>
  <c r="AC59" i="56" s="1"/>
  <c r="AE59" i="56"/>
  <c r="AB60" i="56"/>
  <c r="AC60" i="56" s="1"/>
  <c r="AE60" i="56"/>
  <c r="AB61" i="56"/>
  <c r="AC61" i="56" s="1"/>
  <c r="AE61" i="56"/>
  <c r="AF61" i="56" s="1"/>
  <c r="AG61" i="56" s="1"/>
  <c r="AB62" i="56"/>
  <c r="AC62" i="56" s="1"/>
  <c r="AE62" i="56"/>
  <c r="AB63" i="56"/>
  <c r="AC63" i="56"/>
  <c r="AE63" i="56"/>
  <c r="AF63" i="56" s="1"/>
  <c r="AG63" i="56" s="1"/>
  <c r="AB64" i="56"/>
  <c r="AC64" i="56" s="1"/>
  <c r="AE64" i="56"/>
  <c r="AF64" i="56" s="1"/>
  <c r="AG64" i="56" s="1"/>
  <c r="AB65" i="56"/>
  <c r="AC65" i="56" s="1"/>
  <c r="AE65" i="56"/>
  <c r="AF65" i="56"/>
  <c r="AG65" i="56" s="1"/>
  <c r="AB66" i="56"/>
  <c r="AC66" i="56" s="1"/>
  <c r="AE66" i="56"/>
  <c r="AF66" i="56" s="1"/>
  <c r="AG66" i="56" s="1"/>
  <c r="AB67" i="56"/>
  <c r="AC67" i="56" s="1"/>
  <c r="AE67" i="56"/>
  <c r="AF67" i="56" s="1"/>
  <c r="AG67" i="56" s="1"/>
  <c r="AB68" i="56"/>
  <c r="AC68" i="56" s="1"/>
  <c r="AE68" i="56"/>
  <c r="AF68" i="56" s="1"/>
  <c r="AG68" i="56" s="1"/>
  <c r="AB69" i="56"/>
  <c r="AC69" i="56" s="1"/>
  <c r="AE69" i="56"/>
  <c r="AF69" i="56"/>
  <c r="AG69" i="56" s="1"/>
  <c r="AB70" i="56"/>
  <c r="AC70" i="56" s="1"/>
  <c r="AE70" i="56"/>
  <c r="AF70" i="56" s="1"/>
  <c r="AG70" i="56" s="1"/>
  <c r="AB71" i="56"/>
  <c r="AC71" i="56" s="1"/>
  <c r="AE71" i="56"/>
  <c r="AF71" i="56" s="1"/>
  <c r="AG71" i="56" s="1"/>
  <c r="AB72" i="56"/>
  <c r="AC72" i="56" s="1"/>
  <c r="AE72" i="56"/>
  <c r="AF72" i="56" s="1"/>
  <c r="AG72" i="56" s="1"/>
  <c r="AB73" i="56"/>
  <c r="AC73" i="56" s="1"/>
  <c r="AE73" i="56"/>
  <c r="AB74" i="56"/>
  <c r="AC74" i="56" s="1"/>
  <c r="AE74" i="56"/>
  <c r="AB75" i="56"/>
  <c r="AC75" i="56"/>
  <c r="AE75" i="56"/>
  <c r="AB76" i="56"/>
  <c r="AC76" i="56" s="1"/>
  <c r="AE76" i="56"/>
  <c r="AB77" i="56"/>
  <c r="AC77" i="56" s="1"/>
  <c r="AE77" i="56"/>
  <c r="AB78" i="56"/>
  <c r="AC78" i="56" s="1"/>
  <c r="AE78" i="56"/>
  <c r="AB79" i="56"/>
  <c r="AC79" i="56" s="1"/>
  <c r="AE79" i="56"/>
  <c r="AB80" i="56"/>
  <c r="AC80" i="56" s="1"/>
  <c r="AE80" i="56"/>
  <c r="AB81" i="56"/>
  <c r="AC81" i="56" s="1"/>
  <c r="AE81" i="56"/>
  <c r="AF81" i="56"/>
  <c r="AG81" i="56" s="1"/>
  <c r="AB82" i="56"/>
  <c r="AC82" i="56" s="1"/>
  <c r="AE82" i="56"/>
  <c r="AB83" i="56"/>
  <c r="AC83" i="56" s="1"/>
  <c r="AE83" i="56"/>
  <c r="AB84" i="56"/>
  <c r="AC84" i="56" s="1"/>
  <c r="AE84" i="56"/>
  <c r="AB85" i="56"/>
  <c r="AC85" i="56"/>
  <c r="AE85" i="56"/>
  <c r="AB86" i="56"/>
  <c r="AC86" i="56" s="1"/>
  <c r="AE86" i="56"/>
  <c r="AF86" i="56" s="1"/>
  <c r="AG86" i="56" s="1"/>
  <c r="AB87" i="56"/>
  <c r="AC87" i="56" s="1"/>
  <c r="AE87" i="56"/>
  <c r="AF87" i="56" s="1"/>
  <c r="AG87" i="56" s="1"/>
  <c r="AB88" i="56"/>
  <c r="AC88" i="56" s="1"/>
  <c r="AE88" i="56"/>
  <c r="AB89" i="56"/>
  <c r="AC89" i="56" s="1"/>
  <c r="AE89" i="56"/>
  <c r="AB90" i="56"/>
  <c r="AC90" i="56" s="1"/>
  <c r="AE90" i="56"/>
  <c r="AF90" i="56" s="1"/>
  <c r="AG90" i="56" s="1"/>
  <c r="AB91" i="56"/>
  <c r="AC91" i="56" s="1"/>
  <c r="AE91" i="56"/>
  <c r="AB92" i="56"/>
  <c r="AC92" i="56" s="1"/>
  <c r="AE92" i="56"/>
  <c r="AB93" i="56"/>
  <c r="AC93" i="56" s="1"/>
  <c r="AE93" i="56"/>
  <c r="AF93" i="56" s="1"/>
  <c r="AG93" i="56" s="1"/>
  <c r="AB94" i="56"/>
  <c r="AC94" i="56" s="1"/>
  <c r="AE94" i="56"/>
  <c r="AF94" i="56" s="1"/>
  <c r="AG94" i="56" s="1"/>
  <c r="AB95" i="56"/>
  <c r="AC95" i="56" s="1"/>
  <c r="AE95" i="56"/>
  <c r="AB96" i="56"/>
  <c r="AC96" i="56" s="1"/>
  <c r="AE96" i="56"/>
  <c r="AF96" i="56" s="1"/>
  <c r="AG96" i="56" s="1"/>
  <c r="AB97" i="56"/>
  <c r="AC97" i="56" s="1"/>
  <c r="AE97" i="56"/>
  <c r="AF97" i="56" s="1"/>
  <c r="AG97" i="56" s="1"/>
  <c r="AB98" i="56"/>
  <c r="AC98" i="56" s="1"/>
  <c r="AE98" i="56"/>
  <c r="AF98" i="56" s="1"/>
  <c r="AG98" i="56" s="1"/>
  <c r="AB99" i="56"/>
  <c r="AC99" i="56" s="1"/>
  <c r="AE99" i="56"/>
  <c r="AB100" i="56"/>
  <c r="AC100" i="56" s="1"/>
  <c r="AE100" i="56"/>
  <c r="AF100" i="56" s="1"/>
  <c r="AG100" i="56" s="1"/>
  <c r="AB101" i="56"/>
  <c r="AC101" i="56"/>
  <c r="AE101" i="56"/>
  <c r="AF101" i="56" s="1"/>
  <c r="AG101" i="56" s="1"/>
  <c r="AB102" i="56"/>
  <c r="AC102" i="56" s="1"/>
  <c r="AE102" i="56"/>
  <c r="AF102" i="56" s="1"/>
  <c r="AG102" i="56" s="1"/>
  <c r="AB103" i="56"/>
  <c r="AC103" i="56" s="1"/>
  <c r="AE103" i="56"/>
  <c r="AB104" i="56"/>
  <c r="AC104" i="56" s="1"/>
  <c r="AE104" i="56"/>
  <c r="AF104" i="56" s="1"/>
  <c r="AG104" i="56" s="1"/>
  <c r="AB105" i="56"/>
  <c r="AC105" i="56" s="1"/>
  <c r="AE105" i="56"/>
  <c r="AB106" i="56"/>
  <c r="AC106" i="56" s="1"/>
  <c r="AE106" i="56"/>
  <c r="AB107" i="56"/>
  <c r="AC107" i="56" s="1"/>
  <c r="AE107" i="56"/>
  <c r="AB108" i="56"/>
  <c r="AC108" i="56" s="1"/>
  <c r="AE108" i="56"/>
  <c r="AB109" i="56"/>
  <c r="AC109" i="56" s="1"/>
  <c r="AE109" i="56"/>
  <c r="AF109" i="56"/>
  <c r="AG109" i="56" s="1"/>
  <c r="AB110" i="56"/>
  <c r="AC110" i="56" s="1"/>
  <c r="AE110" i="56"/>
  <c r="AF110" i="56" s="1"/>
  <c r="AG110" i="56" s="1"/>
  <c r="AB111" i="56"/>
  <c r="AC111" i="56" s="1"/>
  <c r="AE111" i="56"/>
  <c r="AF111" i="56" s="1"/>
  <c r="AG111" i="56" s="1"/>
  <c r="AB112" i="56"/>
  <c r="AC112" i="56" s="1"/>
  <c r="AE112" i="56"/>
  <c r="AF112" i="56" s="1"/>
  <c r="AG112" i="56" s="1"/>
  <c r="AB113" i="56"/>
  <c r="AC113" i="56" s="1"/>
  <c r="AE113" i="56"/>
  <c r="AF113" i="56" s="1"/>
  <c r="AG113" i="56" s="1"/>
  <c r="AB114" i="56"/>
  <c r="AC114" i="56" s="1"/>
  <c r="AE114" i="56"/>
  <c r="AB115" i="56"/>
  <c r="AC115" i="56" s="1"/>
  <c r="AE115" i="56"/>
  <c r="AB116" i="56"/>
  <c r="AC116" i="56" s="1"/>
  <c r="AE116" i="56"/>
  <c r="AB117" i="56"/>
  <c r="AC117" i="56"/>
  <c r="AE117" i="56"/>
  <c r="AB118" i="56"/>
  <c r="AC118" i="56" s="1"/>
  <c r="AE118" i="56"/>
  <c r="AB119" i="56"/>
  <c r="AC119" i="56" s="1"/>
  <c r="AE119" i="56"/>
  <c r="AF119" i="56" s="1"/>
  <c r="AG119" i="56" s="1"/>
  <c r="AB120" i="56"/>
  <c r="AC120" i="56" s="1"/>
  <c r="AE120" i="56"/>
  <c r="AB121" i="56"/>
  <c r="AC121" i="56" s="1"/>
  <c r="AE121" i="56"/>
  <c r="AB122" i="56"/>
  <c r="AC122" i="56" s="1"/>
  <c r="AE122" i="56"/>
  <c r="AF122" i="56" s="1"/>
  <c r="AG122" i="56" s="1"/>
  <c r="AB123" i="56"/>
  <c r="AC123" i="56" s="1"/>
  <c r="AE123" i="56"/>
  <c r="AF123" i="56" s="1"/>
  <c r="AG123" i="56" s="1"/>
  <c r="AB124" i="56"/>
  <c r="AC124" i="56" s="1"/>
  <c r="AE124" i="56"/>
  <c r="AF124" i="56" s="1"/>
  <c r="AG124" i="56" s="1"/>
  <c r="AB125" i="56"/>
  <c r="AC125" i="56" s="1"/>
  <c r="AE125" i="56"/>
  <c r="AB126" i="56"/>
  <c r="AC126" i="56" s="1"/>
  <c r="AE126" i="56"/>
  <c r="AB127" i="56"/>
  <c r="AC127" i="56" s="1"/>
  <c r="AE127" i="56"/>
  <c r="AF127" i="56" s="1"/>
  <c r="AG127" i="56" s="1"/>
  <c r="AB128" i="56"/>
  <c r="AC128" i="56" s="1"/>
  <c r="AE128" i="56"/>
  <c r="AF128" i="56" s="1"/>
  <c r="AG128" i="56" s="1"/>
  <c r="AB129" i="56"/>
  <c r="AC129" i="56" s="1"/>
  <c r="AE129" i="56"/>
  <c r="AF129" i="56" s="1"/>
  <c r="AG129" i="56" s="1"/>
  <c r="AB130" i="56"/>
  <c r="AC130" i="56" s="1"/>
  <c r="AE130" i="56"/>
  <c r="AB131" i="56"/>
  <c r="AC131" i="56" s="1"/>
  <c r="AE131" i="56"/>
  <c r="AB132" i="56"/>
  <c r="AC132" i="56" s="1"/>
  <c r="AE132" i="56"/>
  <c r="AB133" i="56"/>
  <c r="AC133" i="56" s="1"/>
  <c r="AE133" i="56"/>
  <c r="AB134" i="56"/>
  <c r="AC134" i="56" s="1"/>
  <c r="AE134" i="56"/>
  <c r="AF134" i="56" s="1"/>
  <c r="AG134" i="56" s="1"/>
  <c r="AB135" i="56"/>
  <c r="AC135" i="56" s="1"/>
  <c r="AE135" i="56"/>
  <c r="AF135" i="56" s="1"/>
  <c r="AG135" i="56" s="1"/>
  <c r="AB136" i="56"/>
  <c r="AC136" i="56" s="1"/>
  <c r="AE136" i="56"/>
  <c r="AF136" i="56" s="1"/>
  <c r="AG136" i="56" s="1"/>
  <c r="AB137" i="56"/>
  <c r="AC137" i="56" s="1"/>
  <c r="AE137" i="56"/>
  <c r="AB138" i="56"/>
  <c r="AC138" i="56" s="1"/>
  <c r="AE138" i="56"/>
  <c r="AB139" i="56"/>
  <c r="AC139" i="56" s="1"/>
  <c r="AE139" i="56"/>
  <c r="AB140" i="56"/>
  <c r="AC140" i="56" s="1"/>
  <c r="AE140" i="56"/>
  <c r="AB141" i="56"/>
  <c r="AC141" i="56" s="1"/>
  <c r="AE141" i="56"/>
  <c r="AB142" i="56"/>
  <c r="AC142" i="56" s="1"/>
  <c r="AE142" i="56"/>
  <c r="AB143" i="56"/>
  <c r="AC143" i="56" s="1"/>
  <c r="AE143" i="56"/>
  <c r="AB144" i="56"/>
  <c r="AC144" i="56" s="1"/>
  <c r="AE144" i="56"/>
  <c r="AB145" i="56"/>
  <c r="AC145" i="56" s="1"/>
  <c r="AE145" i="56"/>
  <c r="AF145" i="56" s="1"/>
  <c r="AG145" i="56" s="1"/>
  <c r="AB146" i="56"/>
  <c r="AC146" i="56" s="1"/>
  <c r="AE146" i="56"/>
  <c r="AB147" i="56"/>
  <c r="AC147" i="56" s="1"/>
  <c r="AE147" i="56"/>
  <c r="AF147" i="56"/>
  <c r="AG147" i="56" s="1"/>
  <c r="AB148" i="56"/>
  <c r="AC148" i="56" s="1"/>
  <c r="AE148" i="56"/>
  <c r="AB149" i="56"/>
  <c r="AC149" i="56" s="1"/>
  <c r="AE149" i="56"/>
  <c r="AB150" i="56"/>
  <c r="AC150" i="56" s="1"/>
  <c r="AE150" i="56"/>
  <c r="AB151" i="56"/>
  <c r="AC151" i="56" s="1"/>
  <c r="AE151" i="56"/>
  <c r="AF151" i="56" s="1"/>
  <c r="AG151" i="56" s="1"/>
  <c r="AB152" i="56"/>
  <c r="AC152" i="56" s="1"/>
  <c r="AE152" i="56"/>
  <c r="AF152" i="56" s="1"/>
  <c r="AG152" i="56" s="1"/>
  <c r="AB153" i="56"/>
  <c r="AC153" i="56" s="1"/>
  <c r="AE153" i="56"/>
  <c r="AF153" i="56" s="1"/>
  <c r="AG153" i="56" s="1"/>
  <c r="AB154" i="56"/>
  <c r="AC154" i="56" s="1"/>
  <c r="AE154" i="56"/>
  <c r="AF154" i="56" s="1"/>
  <c r="AG154" i="56" s="1"/>
  <c r="AB155" i="56"/>
  <c r="AC155" i="56" s="1"/>
  <c r="AE155" i="56"/>
  <c r="AF155" i="56"/>
  <c r="AG155" i="56" s="1"/>
  <c r="AB156" i="56"/>
  <c r="AC156" i="56" s="1"/>
  <c r="AE156" i="56"/>
  <c r="AF156" i="56" s="1"/>
  <c r="AG156" i="56" s="1"/>
  <c r="AB157" i="56"/>
  <c r="AC157" i="56" s="1"/>
  <c r="AE157" i="56"/>
  <c r="AB158" i="56"/>
  <c r="AC158" i="56" s="1"/>
  <c r="AE158" i="56"/>
  <c r="AF158" i="56" s="1"/>
  <c r="AG158" i="56"/>
  <c r="AB159" i="56"/>
  <c r="AC159" i="56" s="1"/>
  <c r="AE159" i="56"/>
  <c r="AF159" i="56" s="1"/>
  <c r="AG159" i="56" s="1"/>
  <c r="AB160" i="56"/>
  <c r="AC160" i="56" s="1"/>
  <c r="AE160" i="56"/>
  <c r="AB161" i="56"/>
  <c r="AC161" i="56" s="1"/>
  <c r="AE161" i="56"/>
  <c r="AB162" i="56"/>
  <c r="AC162" i="56" s="1"/>
  <c r="AE162" i="56"/>
  <c r="AF162" i="56" s="1"/>
  <c r="AG162" i="56" s="1"/>
  <c r="AB163" i="56"/>
  <c r="AC163" i="56" s="1"/>
  <c r="AE163" i="56"/>
  <c r="AB164" i="56"/>
  <c r="AC164" i="56" s="1"/>
  <c r="AE164" i="56"/>
  <c r="AF164" i="56" s="1"/>
  <c r="AG164" i="56" s="1"/>
  <c r="AB165" i="56"/>
  <c r="AC165" i="56" s="1"/>
  <c r="AE165" i="56"/>
  <c r="AB166" i="56"/>
  <c r="AC166" i="56" s="1"/>
  <c r="AE166" i="56"/>
  <c r="AB167" i="56"/>
  <c r="AC167" i="56" s="1"/>
  <c r="AE167" i="56"/>
  <c r="AF167" i="56" s="1"/>
  <c r="AG167" i="56" s="1"/>
  <c r="AB168" i="56"/>
  <c r="AC168" i="56" s="1"/>
  <c r="AE168" i="56"/>
  <c r="AB169" i="56"/>
  <c r="AC169" i="56" s="1"/>
  <c r="AE169" i="56"/>
  <c r="AB170" i="56"/>
  <c r="AC170" i="56" s="1"/>
  <c r="AE170" i="56"/>
  <c r="AB171" i="56"/>
  <c r="AC171" i="56" s="1"/>
  <c r="AE171" i="56"/>
  <c r="AB172" i="56"/>
  <c r="AC172" i="56"/>
  <c r="AE172" i="56"/>
  <c r="AB173" i="56"/>
  <c r="AC173" i="56" s="1"/>
  <c r="AE173" i="56"/>
  <c r="AB174" i="56"/>
  <c r="AC174" i="56" s="1"/>
  <c r="AE174" i="56"/>
  <c r="AB175" i="56"/>
  <c r="AC175" i="56" s="1"/>
  <c r="AE175" i="56"/>
  <c r="AB176" i="56"/>
  <c r="AC176" i="56" s="1"/>
  <c r="AE176" i="56"/>
  <c r="AB177" i="56"/>
  <c r="AC177" i="56" s="1"/>
  <c r="AE177" i="56"/>
  <c r="AB178" i="56"/>
  <c r="AC178" i="56" s="1"/>
  <c r="AE178" i="56"/>
  <c r="AB179" i="56"/>
  <c r="AC179" i="56" s="1"/>
  <c r="AE179" i="56"/>
  <c r="AF179" i="56" s="1"/>
  <c r="AG179" i="56" s="1"/>
  <c r="AB180" i="56"/>
  <c r="AC180" i="56" s="1"/>
  <c r="AE180" i="56"/>
  <c r="AB181" i="56"/>
  <c r="AC181" i="56" s="1"/>
  <c r="AE181" i="56"/>
  <c r="AB182" i="56"/>
  <c r="AC182" i="56" s="1"/>
  <c r="AE182" i="56"/>
  <c r="AB183" i="56"/>
  <c r="AC183" i="56" s="1"/>
  <c r="AE183" i="56"/>
  <c r="AB184" i="56"/>
  <c r="AC184" i="56" s="1"/>
  <c r="AE184" i="56"/>
  <c r="AB185" i="56"/>
  <c r="AC185" i="56" s="1"/>
  <c r="AE185" i="56"/>
  <c r="AB186" i="56"/>
  <c r="AC186" i="56" s="1"/>
  <c r="AE186" i="56"/>
  <c r="AB187" i="56"/>
  <c r="AC187" i="56" s="1"/>
  <c r="AE187" i="56"/>
  <c r="AB188" i="56"/>
  <c r="AC188" i="56"/>
  <c r="AE188" i="56"/>
  <c r="AB189" i="56"/>
  <c r="AC189" i="56" s="1"/>
  <c r="AE189" i="56"/>
  <c r="AF189" i="56" s="1"/>
  <c r="AG189" i="56" s="1"/>
  <c r="AB190" i="56"/>
  <c r="AC190" i="56" s="1"/>
  <c r="AE190" i="56"/>
  <c r="AB191" i="56"/>
  <c r="AC191" i="56" s="1"/>
  <c r="AE191" i="56"/>
  <c r="AB192" i="56"/>
  <c r="AC192" i="56" s="1"/>
  <c r="AE192" i="56"/>
  <c r="AB193" i="56"/>
  <c r="AC193" i="56" s="1"/>
  <c r="AE193" i="56"/>
  <c r="AF193" i="56" s="1"/>
  <c r="AG193" i="56" s="1"/>
  <c r="AB194" i="56"/>
  <c r="AC194" i="56" s="1"/>
  <c r="AE194" i="56"/>
  <c r="AF194" i="56" s="1"/>
  <c r="AG194" i="56"/>
  <c r="AB195" i="56"/>
  <c r="AC195" i="56" s="1"/>
  <c r="AE195" i="56"/>
  <c r="AF195" i="56" s="1"/>
  <c r="AG195" i="56" s="1"/>
  <c r="AB196" i="56"/>
  <c r="AC196" i="56" s="1"/>
  <c r="AE196" i="56"/>
  <c r="AB197" i="56"/>
  <c r="AC197" i="56" s="1"/>
  <c r="AE197" i="56"/>
  <c r="AB198" i="56"/>
  <c r="AC198" i="56" s="1"/>
  <c r="AE198" i="56"/>
  <c r="AB199" i="56"/>
  <c r="AC199" i="56" s="1"/>
  <c r="AE199" i="56"/>
  <c r="AB200" i="56"/>
  <c r="AC200" i="56" s="1"/>
  <c r="AE200" i="56"/>
  <c r="AB201" i="56"/>
  <c r="AC201" i="56" s="1"/>
  <c r="AE201" i="56"/>
  <c r="AB202" i="56"/>
  <c r="AC202" i="56" s="1"/>
  <c r="AE202" i="56"/>
  <c r="AF202" i="56" s="1"/>
  <c r="AG202" i="56" s="1"/>
  <c r="AB203" i="56"/>
  <c r="AC203" i="56" s="1"/>
  <c r="AE203" i="56"/>
  <c r="AF203" i="56" s="1"/>
  <c r="AG203" i="56" s="1"/>
  <c r="AB204" i="56"/>
  <c r="AC204" i="56" s="1"/>
  <c r="AE204" i="56"/>
  <c r="AF204" i="56" s="1"/>
  <c r="AG204" i="56" s="1"/>
  <c r="AB205" i="56"/>
  <c r="AC205" i="56" s="1"/>
  <c r="AE205" i="56"/>
  <c r="AF205" i="56" s="1"/>
  <c r="AG205" i="56" s="1"/>
  <c r="AB206" i="56"/>
  <c r="AC206" i="56" s="1"/>
  <c r="AE206" i="56"/>
  <c r="AF206" i="56" s="1"/>
  <c r="AG206" i="56" s="1"/>
  <c r="AB207" i="56"/>
  <c r="AC207" i="56" s="1"/>
  <c r="AE207" i="56"/>
  <c r="AF207" i="56" s="1"/>
  <c r="AG207" i="56" s="1"/>
  <c r="AB208" i="56"/>
  <c r="AC208" i="56" s="1"/>
  <c r="AE208" i="56"/>
  <c r="AF208" i="56" s="1"/>
  <c r="AG208" i="56" s="1"/>
  <c r="AB209" i="56"/>
  <c r="AC209" i="56" s="1"/>
  <c r="AE209" i="56"/>
  <c r="AF209" i="56" s="1"/>
  <c r="AG209" i="56" s="1"/>
  <c r="AB210" i="56"/>
  <c r="AC210" i="56" s="1"/>
  <c r="AE210" i="56"/>
  <c r="AF210" i="56" s="1"/>
  <c r="AG210" i="56" s="1"/>
  <c r="AB211" i="56"/>
  <c r="AC211" i="56" s="1"/>
  <c r="AE211" i="56"/>
  <c r="AF211" i="56" s="1"/>
  <c r="AG211" i="56" s="1"/>
  <c r="AB212" i="56"/>
  <c r="AC212" i="56" s="1"/>
  <c r="AE212" i="56"/>
  <c r="AF212" i="56" s="1"/>
  <c r="AG212" i="56" s="1"/>
  <c r="AB213" i="56"/>
  <c r="AC213" i="56" s="1"/>
  <c r="AE213" i="56"/>
  <c r="AF213" i="56" s="1"/>
  <c r="AG213" i="56" s="1"/>
  <c r="AB214" i="56"/>
  <c r="AC214" i="56" s="1"/>
  <c r="AE214" i="56"/>
  <c r="AF214" i="56" s="1"/>
  <c r="AG214" i="56" s="1"/>
  <c r="AB215" i="56"/>
  <c r="AC215" i="56" s="1"/>
  <c r="AE215" i="56"/>
  <c r="AB216" i="56"/>
  <c r="AC216" i="56" s="1"/>
  <c r="AE216" i="56"/>
  <c r="AB217" i="56"/>
  <c r="AC217" i="56" s="1"/>
  <c r="AE217" i="56"/>
  <c r="AB218" i="56"/>
  <c r="AC218" i="56" s="1"/>
  <c r="AE218" i="56"/>
  <c r="AF218" i="56" s="1"/>
  <c r="AG218" i="56" s="1"/>
  <c r="AB219" i="56"/>
  <c r="AC219" i="56" s="1"/>
  <c r="AE219" i="56"/>
  <c r="AB220" i="56"/>
  <c r="AC220" i="56" s="1"/>
  <c r="AE220" i="56"/>
  <c r="AF220" i="56" s="1"/>
  <c r="AG220" i="56" s="1"/>
  <c r="AB221" i="56"/>
  <c r="AC221" i="56" s="1"/>
  <c r="AE221" i="56"/>
  <c r="AF221" i="56" s="1"/>
  <c r="AG221" i="56" s="1"/>
  <c r="AB222" i="56"/>
  <c r="AC222" i="56" s="1"/>
  <c r="AE222" i="56"/>
  <c r="AF222" i="56" s="1"/>
  <c r="AG222" i="56" s="1"/>
  <c r="AB223" i="56"/>
  <c r="AC223" i="56" s="1"/>
  <c r="AE223" i="56"/>
  <c r="AF223" i="56" s="1"/>
  <c r="AG223" i="56" s="1"/>
  <c r="AB224" i="56"/>
  <c r="AC224" i="56" s="1"/>
  <c r="AE224" i="56"/>
  <c r="AF224" i="56" s="1"/>
  <c r="AG224" i="56" s="1"/>
  <c r="AB225" i="56"/>
  <c r="AC225" i="56" s="1"/>
  <c r="AE225" i="56"/>
  <c r="AF225" i="56" s="1"/>
  <c r="AG225" i="56" s="1"/>
  <c r="AB226" i="56"/>
  <c r="AC226" i="56" s="1"/>
  <c r="AE226" i="56"/>
  <c r="AF226" i="56" s="1"/>
  <c r="AG226" i="56" s="1"/>
  <c r="AB227" i="56"/>
  <c r="AC227" i="56" s="1"/>
  <c r="AE227" i="56"/>
  <c r="AF227" i="56" s="1"/>
  <c r="AG227" i="56" s="1"/>
  <c r="AB228" i="56"/>
  <c r="AC228" i="56" s="1"/>
  <c r="AE228" i="56"/>
  <c r="AF228" i="56" s="1"/>
  <c r="AG228" i="56" s="1"/>
  <c r="AB229" i="56"/>
  <c r="AC229" i="56" s="1"/>
  <c r="AE229" i="56"/>
  <c r="AB230" i="56"/>
  <c r="AC230" i="56" s="1"/>
  <c r="AE230" i="56"/>
  <c r="AF230" i="56" s="1"/>
  <c r="AG230" i="56" s="1"/>
  <c r="AB231" i="56"/>
  <c r="AC231" i="56" s="1"/>
  <c r="AE231" i="56"/>
  <c r="AF231" i="56" s="1"/>
  <c r="AG231" i="56" s="1"/>
  <c r="AB232" i="56"/>
  <c r="AC232" i="56" s="1"/>
  <c r="AE232" i="56"/>
  <c r="AF232" i="56" s="1"/>
  <c r="AG232" i="56" s="1"/>
  <c r="AB233" i="56"/>
  <c r="AC233" i="56" s="1"/>
  <c r="AE233" i="56"/>
  <c r="AB234" i="56"/>
  <c r="AC234" i="56" s="1"/>
  <c r="AE234" i="56"/>
  <c r="AB235" i="56"/>
  <c r="AC235" i="56" s="1"/>
  <c r="AE235" i="56"/>
  <c r="AF235" i="56" s="1"/>
  <c r="AG235" i="56" s="1"/>
  <c r="AB236" i="56"/>
  <c r="AC236" i="56" s="1"/>
  <c r="AE236" i="56"/>
  <c r="AF236" i="56" s="1"/>
  <c r="AG236" i="56" s="1"/>
  <c r="AB237" i="56"/>
  <c r="AC237" i="56" s="1"/>
  <c r="AE237" i="56"/>
  <c r="AB238" i="56"/>
  <c r="AC238" i="56" s="1"/>
  <c r="AE238" i="56"/>
  <c r="AB239" i="56"/>
  <c r="AC239" i="56" s="1"/>
  <c r="AE239" i="56"/>
  <c r="AB240" i="56"/>
  <c r="AC240" i="56" s="1"/>
  <c r="AE240" i="56"/>
  <c r="AB241" i="56"/>
  <c r="AC241" i="56" s="1"/>
  <c r="AE241" i="56"/>
  <c r="AB242" i="56"/>
  <c r="AC242" i="56" s="1"/>
  <c r="AE242" i="56"/>
  <c r="AF242" i="56"/>
  <c r="AG242" i="56" s="1"/>
  <c r="AB243" i="56"/>
  <c r="AC243" i="56" s="1"/>
  <c r="AE243" i="56"/>
  <c r="AB244" i="56"/>
  <c r="AC244" i="56" s="1"/>
  <c r="AE244" i="56"/>
  <c r="AB245" i="56"/>
  <c r="AC245" i="56" s="1"/>
  <c r="AE245" i="56"/>
  <c r="AB246" i="56"/>
  <c r="AC246" i="56" s="1"/>
  <c r="AE246" i="56"/>
  <c r="AB247" i="56"/>
  <c r="AC247" i="56" s="1"/>
  <c r="AE247" i="56"/>
  <c r="AB248" i="56"/>
  <c r="AC248" i="56"/>
  <c r="AE248" i="56"/>
  <c r="AB249" i="56"/>
  <c r="AC249" i="56" s="1"/>
  <c r="AE249" i="56"/>
  <c r="AF249" i="56" s="1"/>
  <c r="AG249" i="56" s="1"/>
  <c r="AB250" i="56"/>
  <c r="AC250" i="56" s="1"/>
  <c r="AE250" i="56"/>
  <c r="AB251" i="56"/>
  <c r="AC251" i="56" s="1"/>
  <c r="AE251" i="56"/>
  <c r="AF251" i="56" s="1"/>
  <c r="AG251" i="56" s="1"/>
  <c r="AB252" i="56"/>
  <c r="AC252" i="56" s="1"/>
  <c r="AE252" i="56"/>
  <c r="AF252" i="56" s="1"/>
  <c r="AG252" i="56" s="1"/>
  <c r="AB253" i="56"/>
  <c r="AC253" i="56" s="1"/>
  <c r="AE253" i="56"/>
  <c r="AF253" i="56" s="1"/>
  <c r="AG253" i="56" s="1"/>
  <c r="AB254" i="56"/>
  <c r="AC254" i="56" s="1"/>
  <c r="AE254" i="56"/>
  <c r="AB255" i="56"/>
  <c r="AC255" i="56" s="1"/>
  <c r="AE255" i="56"/>
  <c r="AB256" i="56"/>
  <c r="AC256" i="56" s="1"/>
  <c r="AE256" i="56"/>
  <c r="AF256" i="56" s="1"/>
  <c r="AG256" i="56" s="1"/>
  <c r="AB257" i="56"/>
  <c r="AC257" i="56" s="1"/>
  <c r="AE257" i="56"/>
  <c r="AF257" i="56" s="1"/>
  <c r="AG257" i="56" s="1"/>
  <c r="AB258" i="56"/>
  <c r="AC258" i="56" s="1"/>
  <c r="AE258" i="56"/>
  <c r="AB259" i="56"/>
  <c r="AC259" i="56" s="1"/>
  <c r="AE259" i="56"/>
  <c r="AB260" i="56"/>
  <c r="AC260" i="56" s="1"/>
  <c r="AE260" i="56"/>
  <c r="AF260" i="56" s="1"/>
  <c r="AG260" i="56" s="1"/>
  <c r="AB261" i="56"/>
  <c r="AC261" i="56" s="1"/>
  <c r="AE261" i="56"/>
  <c r="AF261" i="56" s="1"/>
  <c r="AG261" i="56" s="1"/>
  <c r="AB262" i="56"/>
  <c r="AC262" i="56" s="1"/>
  <c r="AE262" i="56"/>
  <c r="AB263" i="56"/>
  <c r="AC263" i="56" s="1"/>
  <c r="AE263" i="56"/>
  <c r="AB264" i="56"/>
  <c r="AC264" i="56" s="1"/>
  <c r="AE264" i="56"/>
  <c r="AB265" i="56"/>
  <c r="AC265" i="56" s="1"/>
  <c r="AE265" i="56"/>
  <c r="AF265" i="56" s="1"/>
  <c r="AG265" i="56" s="1"/>
  <c r="AB266" i="56"/>
  <c r="AC266" i="56" s="1"/>
  <c r="AE266" i="56"/>
  <c r="AB267" i="56"/>
  <c r="AC267" i="56" s="1"/>
  <c r="AE267" i="56"/>
  <c r="AF267" i="56" s="1"/>
  <c r="AG267" i="56" s="1"/>
  <c r="AB268" i="56"/>
  <c r="AC268" i="56" s="1"/>
  <c r="AE268" i="56"/>
  <c r="AF268" i="56" s="1"/>
  <c r="AG268" i="56" s="1"/>
  <c r="AB269" i="56"/>
  <c r="AC269" i="56" s="1"/>
  <c r="AE269" i="56"/>
  <c r="AF269" i="56" s="1"/>
  <c r="AG269" i="56" s="1"/>
  <c r="AB270" i="56"/>
  <c r="AC270" i="56" s="1"/>
  <c r="AE270" i="56"/>
  <c r="AF270" i="56" s="1"/>
  <c r="AG270" i="56" s="1"/>
  <c r="AB271" i="56"/>
  <c r="AC271" i="56" s="1"/>
  <c r="AE271" i="56"/>
  <c r="AF271" i="56" s="1"/>
  <c r="AG271" i="56" s="1"/>
  <c r="AB272" i="56"/>
  <c r="AC272" i="56"/>
  <c r="AE272" i="56"/>
  <c r="AF272" i="56" s="1"/>
  <c r="AG272" i="56" s="1"/>
  <c r="AB273" i="56"/>
  <c r="AC273" i="56" s="1"/>
  <c r="AE273" i="56"/>
  <c r="AF273" i="56" s="1"/>
  <c r="AG273" i="56" s="1"/>
  <c r="AB274" i="56"/>
  <c r="AC274" i="56" s="1"/>
  <c r="AE274" i="56"/>
  <c r="AF274" i="56" s="1"/>
  <c r="AG274" i="56" s="1"/>
  <c r="AB275" i="56"/>
  <c r="AC275" i="56" s="1"/>
  <c r="AE275" i="56"/>
  <c r="AF275" i="56" s="1"/>
  <c r="AG275" i="56" s="1"/>
  <c r="AB276" i="56"/>
  <c r="AC276" i="56" s="1"/>
  <c r="AE276" i="56"/>
  <c r="AF276" i="56" s="1"/>
  <c r="AG276" i="56" s="1"/>
  <c r="AB277" i="56"/>
  <c r="AC277" i="56" s="1"/>
  <c r="AE277" i="56"/>
  <c r="AF277" i="56" s="1"/>
  <c r="AG277" i="56" s="1"/>
  <c r="AB278" i="56"/>
  <c r="AC278" i="56" s="1"/>
  <c r="AE278" i="56"/>
  <c r="AF278" i="56" s="1"/>
  <c r="AG278" i="56" s="1"/>
  <c r="AB279" i="56"/>
  <c r="AC279" i="56" s="1"/>
  <c r="AE279" i="56"/>
  <c r="AF279" i="56" s="1"/>
  <c r="AG279" i="56" s="1"/>
  <c r="AB280" i="56"/>
  <c r="AC280" i="56"/>
  <c r="AE280" i="56"/>
  <c r="AF280" i="56" s="1"/>
  <c r="AG280" i="56" s="1"/>
  <c r="AB281" i="56"/>
  <c r="AC281" i="56" s="1"/>
  <c r="AE281" i="56"/>
  <c r="AF281" i="56" s="1"/>
  <c r="AG281" i="56" s="1"/>
  <c r="AB282" i="56"/>
  <c r="AC282" i="56" s="1"/>
  <c r="AE282" i="56"/>
  <c r="AF282" i="56" s="1"/>
  <c r="AG282" i="56" s="1"/>
  <c r="AB283" i="56"/>
  <c r="AC283" i="56" s="1"/>
  <c r="AE283" i="56"/>
  <c r="AF283" i="56" s="1"/>
  <c r="AG283" i="56" s="1"/>
  <c r="AB284" i="56"/>
  <c r="AC284" i="56" s="1"/>
  <c r="AE284" i="56"/>
  <c r="AF284" i="56" s="1"/>
  <c r="AG284" i="56" s="1"/>
  <c r="AB285" i="56"/>
  <c r="AC285" i="56" s="1"/>
  <c r="AE285" i="56"/>
  <c r="AF285" i="56" s="1"/>
  <c r="AG285" i="56" s="1"/>
  <c r="AB286" i="56"/>
  <c r="AC286" i="56" s="1"/>
  <c r="AE286" i="56"/>
  <c r="AF286" i="56" s="1"/>
  <c r="AG286" i="56" s="1"/>
  <c r="AB287" i="56"/>
  <c r="AC287" i="56" s="1"/>
  <c r="AE287" i="56"/>
  <c r="AF287" i="56"/>
  <c r="AG287" i="56" s="1"/>
  <c r="AB288" i="56"/>
  <c r="AC288" i="56" s="1"/>
  <c r="AE288" i="56"/>
  <c r="AF288" i="56" s="1"/>
  <c r="AG288" i="56" s="1"/>
  <c r="AB289" i="56"/>
  <c r="AC289" i="56" s="1"/>
  <c r="AE289" i="56"/>
  <c r="AF289" i="56" s="1"/>
  <c r="AG289" i="56" s="1"/>
  <c r="AB290" i="56"/>
  <c r="AC290" i="56" s="1"/>
  <c r="AE290" i="56"/>
  <c r="AF290" i="56"/>
  <c r="AG290" i="56" s="1"/>
  <c r="AB291" i="56"/>
  <c r="AC291" i="56" s="1"/>
  <c r="AE291" i="56"/>
  <c r="AF291" i="56" s="1"/>
  <c r="AG291" i="56" s="1"/>
  <c r="AB292" i="56"/>
  <c r="AC292" i="56" s="1"/>
  <c r="AE292" i="56"/>
  <c r="AF292" i="56" s="1"/>
  <c r="AG292" i="56" s="1"/>
  <c r="AB293" i="56"/>
  <c r="AC293" i="56" s="1"/>
  <c r="AE293" i="56"/>
  <c r="AF293" i="56" s="1"/>
  <c r="AG293" i="56" s="1"/>
  <c r="AB294" i="56"/>
  <c r="AC294" i="56" s="1"/>
  <c r="AE294" i="56"/>
  <c r="AF294" i="56" s="1"/>
  <c r="AG294" i="56" s="1"/>
  <c r="AB295" i="56"/>
  <c r="AC295" i="56" s="1"/>
  <c r="AE295" i="56"/>
  <c r="AF295" i="56"/>
  <c r="AG295" i="56" s="1"/>
  <c r="AB296" i="56"/>
  <c r="AC296" i="56" s="1"/>
  <c r="AE296" i="56"/>
  <c r="AF296" i="56" s="1"/>
  <c r="AG296" i="56" s="1"/>
  <c r="AB297" i="56"/>
  <c r="AC297" i="56" s="1"/>
  <c r="AE297" i="56"/>
  <c r="AB298" i="56"/>
  <c r="AC298" i="56" s="1"/>
  <c r="AE298" i="56"/>
  <c r="AB299" i="56"/>
  <c r="AC299" i="56" s="1"/>
  <c r="AE299" i="56"/>
  <c r="AB300" i="56"/>
  <c r="AC300" i="56" s="1"/>
  <c r="AE300" i="56"/>
  <c r="AB301" i="56"/>
  <c r="AC301" i="56" s="1"/>
  <c r="AE301" i="56"/>
  <c r="AB302" i="56"/>
  <c r="AC302" i="56" s="1"/>
  <c r="AE302" i="56"/>
  <c r="AF302" i="56" s="1"/>
  <c r="AG302" i="56" s="1"/>
  <c r="AB303" i="56"/>
  <c r="AC303" i="56" s="1"/>
  <c r="AE303" i="56"/>
  <c r="AF303" i="56" s="1"/>
  <c r="AG303" i="56" s="1"/>
  <c r="AB17" i="56"/>
  <c r="AC17" i="56" s="1"/>
  <c r="AE17" i="56"/>
  <c r="AB18" i="56"/>
  <c r="AC18" i="56" s="1"/>
  <c r="AE18" i="56"/>
  <c r="AE16" i="56"/>
  <c r="Z21" i="56"/>
  <c r="Z22" i="56"/>
  <c r="Z23" i="56"/>
  <c r="Z24" i="56"/>
  <c r="Z25" i="56"/>
  <c r="Z26" i="56"/>
  <c r="Z27" i="56"/>
  <c r="Z28" i="56"/>
  <c r="Z29" i="56"/>
  <c r="Z30" i="56"/>
  <c r="Z31" i="56"/>
  <c r="Z32" i="56"/>
  <c r="Z33" i="56"/>
  <c r="Z34" i="56"/>
  <c r="Z35" i="56"/>
  <c r="Z36" i="56"/>
  <c r="Z37" i="56"/>
  <c r="Z38" i="56"/>
  <c r="Z39" i="56"/>
  <c r="Z40" i="56"/>
  <c r="Z41" i="56"/>
  <c r="Z42" i="56"/>
  <c r="Z43" i="56"/>
  <c r="Z44" i="56"/>
  <c r="Z45" i="56"/>
  <c r="Z46" i="56"/>
  <c r="Z47" i="56"/>
  <c r="Z48" i="56"/>
  <c r="Z49" i="56"/>
  <c r="Z50" i="56"/>
  <c r="Z51" i="56"/>
  <c r="Z52" i="56"/>
  <c r="Z53" i="56"/>
  <c r="Z54" i="56"/>
  <c r="Z55" i="56"/>
  <c r="Z56" i="56"/>
  <c r="Z57" i="56"/>
  <c r="Z58" i="56"/>
  <c r="Z59" i="56"/>
  <c r="Z60" i="56"/>
  <c r="Z61" i="56"/>
  <c r="Z62" i="56"/>
  <c r="Z63" i="56"/>
  <c r="Z64" i="56"/>
  <c r="Z65" i="56"/>
  <c r="Z66" i="56"/>
  <c r="Z67" i="56"/>
  <c r="Z68" i="56"/>
  <c r="Z69" i="56"/>
  <c r="Z70" i="56"/>
  <c r="Z71" i="56"/>
  <c r="Z72" i="56"/>
  <c r="Z73" i="56"/>
  <c r="Z74" i="56"/>
  <c r="Z75" i="56"/>
  <c r="Z76" i="56"/>
  <c r="Z77" i="56"/>
  <c r="Z78" i="56"/>
  <c r="Z79" i="56"/>
  <c r="Z80" i="56"/>
  <c r="Z81" i="56"/>
  <c r="Z82" i="56"/>
  <c r="Z83" i="56"/>
  <c r="Z84" i="56"/>
  <c r="Z85" i="56"/>
  <c r="Z86" i="56"/>
  <c r="Z87" i="56"/>
  <c r="Z88" i="56"/>
  <c r="Z89" i="56"/>
  <c r="Z90" i="56"/>
  <c r="Z91" i="56"/>
  <c r="Z92" i="56"/>
  <c r="Z93" i="56"/>
  <c r="Z94" i="56"/>
  <c r="Z95" i="56"/>
  <c r="Z96" i="56"/>
  <c r="Z97" i="56"/>
  <c r="Z98" i="56"/>
  <c r="Z99" i="56"/>
  <c r="Z100" i="56"/>
  <c r="Z101" i="56"/>
  <c r="Z102" i="56"/>
  <c r="Z103" i="56"/>
  <c r="Z104" i="56"/>
  <c r="Z105" i="56"/>
  <c r="Z106" i="56"/>
  <c r="Z107" i="56"/>
  <c r="Z108" i="56"/>
  <c r="Z109" i="56"/>
  <c r="Z110" i="56"/>
  <c r="Z111" i="56"/>
  <c r="Z112" i="56"/>
  <c r="Z113" i="56"/>
  <c r="Z114" i="56"/>
  <c r="Z115" i="56"/>
  <c r="Z116" i="56"/>
  <c r="Z117" i="56"/>
  <c r="Z118" i="56"/>
  <c r="Z119" i="56"/>
  <c r="Z120" i="56"/>
  <c r="Z121" i="56"/>
  <c r="Z122" i="56"/>
  <c r="Z123" i="56"/>
  <c r="Z124" i="56"/>
  <c r="Z125" i="56"/>
  <c r="Z126" i="56"/>
  <c r="Z127" i="56"/>
  <c r="Z128" i="56"/>
  <c r="Z129" i="56"/>
  <c r="Z130" i="56"/>
  <c r="Z131" i="56"/>
  <c r="Z132" i="56"/>
  <c r="Z133" i="56"/>
  <c r="Z134" i="56"/>
  <c r="Z135" i="56"/>
  <c r="Z136" i="56"/>
  <c r="Z137" i="56"/>
  <c r="Z138" i="56"/>
  <c r="Z139" i="56"/>
  <c r="Z140" i="56"/>
  <c r="Z141" i="56"/>
  <c r="Z142" i="56"/>
  <c r="Z143" i="56"/>
  <c r="Z144" i="56"/>
  <c r="Z145" i="56"/>
  <c r="Z146" i="56"/>
  <c r="Z147" i="56"/>
  <c r="Z148" i="56"/>
  <c r="Z149" i="56"/>
  <c r="Z150" i="56"/>
  <c r="Z151" i="56"/>
  <c r="Z152" i="56"/>
  <c r="Z153" i="56"/>
  <c r="Z154" i="56"/>
  <c r="Z155" i="56"/>
  <c r="Z156" i="56"/>
  <c r="Z157" i="56"/>
  <c r="Z158" i="56"/>
  <c r="Z159" i="56"/>
  <c r="Z160" i="56"/>
  <c r="Z161" i="56"/>
  <c r="Z162" i="56"/>
  <c r="Z163" i="56"/>
  <c r="Z164" i="56"/>
  <c r="Z165" i="56"/>
  <c r="Z166" i="56"/>
  <c r="Z167" i="56"/>
  <c r="Z168" i="56"/>
  <c r="Z169" i="56"/>
  <c r="Z170" i="56"/>
  <c r="Z171" i="56"/>
  <c r="Z172" i="56"/>
  <c r="Z173" i="56"/>
  <c r="Z174" i="56"/>
  <c r="Z175" i="56"/>
  <c r="Z176" i="56"/>
  <c r="Z177" i="56"/>
  <c r="Z178" i="56"/>
  <c r="Z179" i="56"/>
  <c r="Z180" i="56"/>
  <c r="Z181" i="56"/>
  <c r="Z182" i="56"/>
  <c r="Z183" i="56"/>
  <c r="Z184" i="56"/>
  <c r="Z185" i="56"/>
  <c r="Z186" i="56"/>
  <c r="Z187" i="56"/>
  <c r="Z188" i="56"/>
  <c r="Z189" i="56"/>
  <c r="Z190" i="56"/>
  <c r="Z191" i="56"/>
  <c r="Z192" i="56"/>
  <c r="Z193" i="56"/>
  <c r="Z194" i="56"/>
  <c r="Z195" i="56"/>
  <c r="Z196" i="56"/>
  <c r="Z197" i="56"/>
  <c r="Z198" i="56"/>
  <c r="Z199" i="56"/>
  <c r="Z200" i="56"/>
  <c r="Z201" i="56"/>
  <c r="Z202" i="56"/>
  <c r="Z203" i="56"/>
  <c r="Z204" i="56"/>
  <c r="Z205" i="56"/>
  <c r="Z206" i="56"/>
  <c r="Z207" i="56"/>
  <c r="Z208" i="56"/>
  <c r="Z209" i="56"/>
  <c r="Z210" i="56"/>
  <c r="Z211" i="56"/>
  <c r="Z212" i="56"/>
  <c r="Z213" i="56"/>
  <c r="Z214" i="56"/>
  <c r="Z215" i="56"/>
  <c r="Z216" i="56"/>
  <c r="Z217" i="56"/>
  <c r="Z218" i="56"/>
  <c r="Z219" i="56"/>
  <c r="Z220" i="56"/>
  <c r="Z221" i="56"/>
  <c r="Z222" i="56"/>
  <c r="Z223" i="56"/>
  <c r="Z224" i="56"/>
  <c r="Z225" i="56"/>
  <c r="Z226" i="56"/>
  <c r="Z227" i="56"/>
  <c r="Z228" i="56"/>
  <c r="Z229" i="56"/>
  <c r="Z230" i="56"/>
  <c r="Z231" i="56"/>
  <c r="Z232" i="56"/>
  <c r="Z233" i="56"/>
  <c r="Z234" i="56"/>
  <c r="Z235" i="56"/>
  <c r="Z236" i="56"/>
  <c r="Z237" i="56"/>
  <c r="Z238" i="56"/>
  <c r="Z239" i="56"/>
  <c r="Z240" i="56"/>
  <c r="Z241" i="56"/>
  <c r="Z242" i="56"/>
  <c r="Z243" i="56"/>
  <c r="Z244" i="56"/>
  <c r="Z245" i="56"/>
  <c r="Z246" i="56"/>
  <c r="Z247" i="56"/>
  <c r="Z248" i="56"/>
  <c r="Z249" i="56"/>
  <c r="Z250" i="56"/>
  <c r="Z251" i="56"/>
  <c r="Z252" i="56"/>
  <c r="Z253" i="56"/>
  <c r="Z254" i="56"/>
  <c r="Z255" i="56"/>
  <c r="Z256" i="56"/>
  <c r="Z257" i="56"/>
  <c r="Z258" i="56"/>
  <c r="Z259" i="56"/>
  <c r="Z260" i="56"/>
  <c r="Z261" i="56"/>
  <c r="Z262" i="56"/>
  <c r="Z263" i="56"/>
  <c r="Z264" i="56"/>
  <c r="Z265" i="56"/>
  <c r="Z266" i="56"/>
  <c r="Z267" i="56"/>
  <c r="Z268" i="56"/>
  <c r="Z269" i="56"/>
  <c r="Z270" i="56"/>
  <c r="Z271" i="56"/>
  <c r="Z272" i="56"/>
  <c r="Z273" i="56"/>
  <c r="Z274" i="56"/>
  <c r="Z275" i="56"/>
  <c r="Z276" i="56"/>
  <c r="Z277" i="56"/>
  <c r="Z278" i="56"/>
  <c r="Z279" i="56"/>
  <c r="Z280" i="56"/>
  <c r="Z281" i="56"/>
  <c r="Z282" i="56"/>
  <c r="Z283" i="56"/>
  <c r="Z284" i="56"/>
  <c r="Z285" i="56"/>
  <c r="Z286" i="56"/>
  <c r="Z287" i="56"/>
  <c r="Z288" i="56"/>
  <c r="Z289" i="56"/>
  <c r="Z290" i="56"/>
  <c r="Z291" i="56"/>
  <c r="Z292" i="56"/>
  <c r="Z293" i="56"/>
  <c r="Z294" i="56"/>
  <c r="Z295" i="56"/>
  <c r="Z296" i="56"/>
  <c r="Z297" i="56"/>
  <c r="Z298" i="56"/>
  <c r="Z299" i="56"/>
  <c r="Z300" i="56"/>
  <c r="Z301" i="56"/>
  <c r="Z302" i="56"/>
  <c r="Z303" i="56"/>
  <c r="Z17" i="56"/>
  <c r="Z18" i="56"/>
  <c r="Z19" i="56"/>
  <c r="Z20" i="56"/>
  <c r="Z16" i="56"/>
  <c r="W63" i="56"/>
  <c r="X63" i="56" s="1"/>
  <c r="W64" i="56"/>
  <c r="X64" i="56" s="1"/>
  <c r="W65" i="56"/>
  <c r="X65" i="56" s="1"/>
  <c r="W66" i="56"/>
  <c r="X66" i="56" s="1"/>
  <c r="W67" i="56"/>
  <c r="X67" i="56" s="1"/>
  <c r="W68" i="56"/>
  <c r="X68" i="56" s="1"/>
  <c r="W81" i="56"/>
  <c r="X81" i="56" s="1"/>
  <c r="W87" i="56"/>
  <c r="X87" i="56" s="1"/>
  <c r="W90" i="56"/>
  <c r="X90" i="56" s="1"/>
  <c r="W100" i="56"/>
  <c r="X100" i="56" s="1"/>
  <c r="W109" i="56"/>
  <c r="X109" i="56" s="1"/>
  <c r="W110" i="56"/>
  <c r="X110" i="56" s="1"/>
  <c r="W128" i="56"/>
  <c r="X128" i="56" s="1"/>
  <c r="W154" i="56"/>
  <c r="X154" i="56" s="1"/>
  <c r="W155" i="56"/>
  <c r="X155" i="56" s="1"/>
  <c r="W33" i="56"/>
  <c r="X33" i="56" s="1"/>
  <c r="W56" i="56"/>
  <c r="X56" i="56" s="1"/>
  <c r="R28" i="56"/>
  <c r="R29" i="56"/>
  <c r="R30" i="56"/>
  <c r="R31" i="56"/>
  <c r="R32" i="56"/>
  <c r="R33" i="56"/>
  <c r="R34" i="56"/>
  <c r="R35" i="56"/>
  <c r="AF35" i="56" s="1"/>
  <c r="AG35" i="56" s="1"/>
  <c r="R36" i="56"/>
  <c r="R37" i="56"/>
  <c r="R38" i="56"/>
  <c r="R39" i="56"/>
  <c r="R40" i="56"/>
  <c r="R41" i="56"/>
  <c r="R42" i="56"/>
  <c r="R43" i="56"/>
  <c r="AF43" i="56" s="1"/>
  <c r="AG43" i="56" s="1"/>
  <c r="R44" i="56"/>
  <c r="R45" i="56"/>
  <c r="AF45" i="56" s="1"/>
  <c r="AG45" i="56" s="1"/>
  <c r="R46" i="56"/>
  <c r="R47" i="56"/>
  <c r="R48" i="56"/>
  <c r="R49" i="56"/>
  <c r="AF49" i="56" s="1"/>
  <c r="AG49" i="56" s="1"/>
  <c r="R50" i="56"/>
  <c r="R51" i="56"/>
  <c r="R52" i="56"/>
  <c r="R53" i="56"/>
  <c r="R54" i="56"/>
  <c r="R55" i="56"/>
  <c r="R56" i="56"/>
  <c r="R57" i="56"/>
  <c r="AF57" i="56" s="1"/>
  <c r="AG57" i="56" s="1"/>
  <c r="R58" i="56"/>
  <c r="R59" i="56"/>
  <c r="R60" i="56"/>
  <c r="R61" i="56"/>
  <c r="R62" i="56"/>
  <c r="R63" i="56"/>
  <c r="R64" i="56"/>
  <c r="R65" i="56"/>
  <c r="R66" i="56"/>
  <c r="R67" i="56"/>
  <c r="R68" i="56"/>
  <c r="R69" i="56"/>
  <c r="R70" i="56"/>
  <c r="R71" i="56"/>
  <c r="R72" i="56"/>
  <c r="R73" i="56"/>
  <c r="R74" i="56"/>
  <c r="R75" i="56"/>
  <c r="AF75" i="56" s="1"/>
  <c r="AG75" i="56" s="1"/>
  <c r="R76" i="56"/>
  <c r="R77" i="56"/>
  <c r="R78" i="56"/>
  <c r="R79" i="56"/>
  <c r="AF79" i="56" s="1"/>
  <c r="AG79" i="56" s="1"/>
  <c r="R80" i="56"/>
  <c r="R81" i="56"/>
  <c r="R82" i="56"/>
  <c r="R83" i="56"/>
  <c r="R84" i="56"/>
  <c r="R85" i="56"/>
  <c r="AF85" i="56" s="1"/>
  <c r="AG85" i="56" s="1"/>
  <c r="R86" i="56"/>
  <c r="R87" i="56"/>
  <c r="R88" i="56"/>
  <c r="R89" i="56"/>
  <c r="R90" i="56"/>
  <c r="R91" i="56"/>
  <c r="R92" i="56"/>
  <c r="R93" i="56"/>
  <c r="R94" i="56"/>
  <c r="R95" i="56"/>
  <c r="R96" i="56"/>
  <c r="R97" i="56"/>
  <c r="R98" i="56"/>
  <c r="R99" i="56"/>
  <c r="R100" i="56"/>
  <c r="R101" i="56"/>
  <c r="R102" i="56"/>
  <c r="R103" i="56"/>
  <c r="R104" i="56"/>
  <c r="R105" i="56"/>
  <c r="R106" i="56"/>
  <c r="R107" i="56"/>
  <c r="R108" i="56"/>
  <c r="R109" i="56"/>
  <c r="R110" i="56"/>
  <c r="R111" i="56"/>
  <c r="R112" i="56"/>
  <c r="R113" i="56"/>
  <c r="R114" i="56"/>
  <c r="R115" i="56"/>
  <c r="R116" i="56"/>
  <c r="R117" i="56"/>
  <c r="AF117" i="56" s="1"/>
  <c r="AG117" i="56" s="1"/>
  <c r="R118" i="56"/>
  <c r="R119" i="56"/>
  <c r="R120" i="56"/>
  <c r="R121" i="56"/>
  <c r="R122" i="56"/>
  <c r="R123" i="56"/>
  <c r="R124" i="56"/>
  <c r="R125" i="56"/>
  <c r="AF125" i="56" s="1"/>
  <c r="AG125" i="56" s="1"/>
  <c r="R126" i="56"/>
  <c r="R127" i="56"/>
  <c r="R128" i="56"/>
  <c r="R129" i="56"/>
  <c r="R130" i="56"/>
  <c r="R131" i="56"/>
  <c r="R132" i="56"/>
  <c r="R133" i="56"/>
  <c r="R134" i="56"/>
  <c r="R135" i="56"/>
  <c r="R136" i="56"/>
  <c r="R137" i="56"/>
  <c r="R138" i="56"/>
  <c r="AF138" i="56" s="1"/>
  <c r="AG138" i="56" s="1"/>
  <c r="R139" i="56"/>
  <c r="AF139" i="56" s="1"/>
  <c r="AG139" i="56" s="1"/>
  <c r="R140" i="56"/>
  <c r="R141" i="56"/>
  <c r="R142" i="56"/>
  <c r="R143" i="56"/>
  <c r="R144" i="56"/>
  <c r="R145" i="56"/>
  <c r="R146" i="56"/>
  <c r="AF146" i="56" s="1"/>
  <c r="AG146" i="56" s="1"/>
  <c r="R147" i="56"/>
  <c r="R148" i="56"/>
  <c r="R149" i="56"/>
  <c r="R150" i="56"/>
  <c r="R151" i="56"/>
  <c r="R152" i="56"/>
  <c r="R153" i="56"/>
  <c r="R154" i="56"/>
  <c r="R155" i="56"/>
  <c r="R156" i="56"/>
  <c r="R157" i="56"/>
  <c r="R158" i="56"/>
  <c r="R159" i="56"/>
  <c r="R160" i="56"/>
  <c r="R161" i="56"/>
  <c r="R162" i="56"/>
  <c r="R163" i="56"/>
  <c r="AF163" i="56" s="1"/>
  <c r="AG163" i="56" s="1"/>
  <c r="R164" i="56"/>
  <c r="R165" i="56"/>
  <c r="R166" i="56"/>
  <c r="R167" i="56"/>
  <c r="R168" i="56"/>
  <c r="R169" i="56"/>
  <c r="R170" i="56"/>
  <c r="AF170" i="56" s="1"/>
  <c r="AG170" i="56" s="1"/>
  <c r="R171" i="56"/>
  <c r="AF171" i="56" s="1"/>
  <c r="AG171" i="56" s="1"/>
  <c r="R172" i="56"/>
  <c r="R173" i="56"/>
  <c r="R174" i="56"/>
  <c r="R175" i="56"/>
  <c r="R176" i="56"/>
  <c r="R177" i="56"/>
  <c r="R178" i="56"/>
  <c r="AF178" i="56" s="1"/>
  <c r="AG178" i="56" s="1"/>
  <c r="R179" i="56"/>
  <c r="R180" i="56"/>
  <c r="R181" i="56"/>
  <c r="R182" i="56"/>
  <c r="R183" i="56"/>
  <c r="R184" i="56"/>
  <c r="R185" i="56"/>
  <c r="R186" i="56"/>
  <c r="AF186" i="56" s="1"/>
  <c r="AG186" i="56" s="1"/>
  <c r="R187" i="56"/>
  <c r="AF187" i="56" s="1"/>
  <c r="AG187" i="56" s="1"/>
  <c r="R188" i="56"/>
  <c r="R189" i="56"/>
  <c r="R190" i="56"/>
  <c r="R191" i="56"/>
  <c r="AF191" i="56" s="1"/>
  <c r="AG191" i="56" s="1"/>
  <c r="R192" i="56"/>
  <c r="R193" i="56"/>
  <c r="R194" i="56"/>
  <c r="R195" i="56"/>
  <c r="R196" i="56"/>
  <c r="R197" i="56"/>
  <c r="R198" i="56"/>
  <c r="AF198" i="56" s="1"/>
  <c r="AG198" i="56" s="1"/>
  <c r="R199" i="56"/>
  <c r="R200" i="56"/>
  <c r="R201" i="56"/>
  <c r="R202" i="56"/>
  <c r="R203" i="56"/>
  <c r="R204" i="56"/>
  <c r="R205" i="56"/>
  <c r="R206" i="56"/>
  <c r="R207" i="56"/>
  <c r="R208" i="56"/>
  <c r="R209" i="56"/>
  <c r="R210" i="56"/>
  <c r="R211" i="56"/>
  <c r="R212" i="56"/>
  <c r="R213" i="56"/>
  <c r="R214" i="56"/>
  <c r="R215" i="56"/>
  <c r="R216" i="56"/>
  <c r="R217" i="56"/>
  <c r="R218" i="56"/>
  <c r="R219" i="56"/>
  <c r="AF219" i="56" s="1"/>
  <c r="AG219" i="56" s="1"/>
  <c r="R220" i="56"/>
  <c r="R221" i="56"/>
  <c r="R222" i="56"/>
  <c r="R223" i="56"/>
  <c r="R224" i="56"/>
  <c r="R225" i="56"/>
  <c r="R226" i="56"/>
  <c r="R227" i="56"/>
  <c r="R228" i="56"/>
  <c r="R229" i="56"/>
  <c r="R230" i="56"/>
  <c r="R231" i="56"/>
  <c r="R232" i="56"/>
  <c r="R233" i="56"/>
  <c r="R234" i="56"/>
  <c r="AF234" i="56" s="1"/>
  <c r="AG234" i="56" s="1"/>
  <c r="R235" i="56"/>
  <c r="R236" i="56"/>
  <c r="R237" i="56"/>
  <c r="R238" i="56"/>
  <c r="R239" i="56"/>
  <c r="AF239" i="56" s="1"/>
  <c r="AG239" i="56" s="1"/>
  <c r="R240" i="56"/>
  <c r="R241" i="56"/>
  <c r="R242" i="56"/>
  <c r="R243" i="56"/>
  <c r="R244" i="56"/>
  <c r="R245" i="56"/>
  <c r="R246" i="56"/>
  <c r="R247" i="56"/>
  <c r="AF247" i="56" s="1"/>
  <c r="AG247" i="56" s="1"/>
  <c r="R248" i="56"/>
  <c r="R249" i="56"/>
  <c r="R250" i="56"/>
  <c r="AF250" i="56" s="1"/>
  <c r="AG250" i="56" s="1"/>
  <c r="R251" i="56"/>
  <c r="R252" i="56"/>
  <c r="R253" i="56"/>
  <c r="R254" i="56"/>
  <c r="R255" i="56"/>
  <c r="AF255" i="56" s="1"/>
  <c r="AG255" i="56" s="1"/>
  <c r="R256" i="56"/>
  <c r="R257" i="56"/>
  <c r="R258" i="56"/>
  <c r="AF258" i="56" s="1"/>
  <c r="AG258" i="56" s="1"/>
  <c r="R259" i="56"/>
  <c r="R260" i="56"/>
  <c r="R261" i="56"/>
  <c r="R262" i="56"/>
  <c r="R263" i="56"/>
  <c r="AF263" i="56" s="1"/>
  <c r="AG263" i="56" s="1"/>
  <c r="R264" i="56"/>
  <c r="R265" i="56"/>
  <c r="R266" i="56"/>
  <c r="AF266" i="56" s="1"/>
  <c r="AG266" i="56" s="1"/>
  <c r="R267" i="56"/>
  <c r="R268" i="56"/>
  <c r="R269" i="56"/>
  <c r="R270" i="56"/>
  <c r="R271" i="56"/>
  <c r="R272" i="56"/>
  <c r="R273" i="56"/>
  <c r="R274" i="56"/>
  <c r="R275" i="56"/>
  <c r="R276" i="56"/>
  <c r="R277" i="56"/>
  <c r="R278" i="56"/>
  <c r="R279" i="56"/>
  <c r="R280" i="56"/>
  <c r="R281" i="56"/>
  <c r="R282" i="56"/>
  <c r="R283" i="56"/>
  <c r="R284" i="56"/>
  <c r="R285" i="56"/>
  <c r="R286" i="56"/>
  <c r="R287" i="56"/>
  <c r="R288" i="56"/>
  <c r="R289" i="56"/>
  <c r="R290" i="56"/>
  <c r="R291" i="56"/>
  <c r="R292" i="56"/>
  <c r="R293" i="56"/>
  <c r="R294" i="56"/>
  <c r="R295" i="56"/>
  <c r="R296" i="56"/>
  <c r="R297" i="56"/>
  <c r="R298" i="56"/>
  <c r="AF298" i="56" s="1"/>
  <c r="AG298" i="56" s="1"/>
  <c r="R299" i="56"/>
  <c r="R300" i="56"/>
  <c r="R301" i="56"/>
  <c r="R302" i="56"/>
  <c r="R303" i="56"/>
  <c r="R17" i="56"/>
  <c r="R18" i="56"/>
  <c r="R19" i="56"/>
  <c r="AF19" i="56" s="1"/>
  <c r="AG19" i="56" s="1"/>
  <c r="R20" i="56"/>
  <c r="R21" i="56"/>
  <c r="AF21" i="56" s="1"/>
  <c r="AG21" i="56" s="1"/>
  <c r="R22" i="56"/>
  <c r="R23" i="56"/>
  <c r="R24" i="56"/>
  <c r="R25" i="56"/>
  <c r="AF25" i="56" s="1"/>
  <c r="AG25" i="56" s="1"/>
  <c r="R26" i="56"/>
  <c r="R27" i="56"/>
  <c r="AF27" i="56" s="1"/>
  <c r="AG27" i="56" s="1"/>
  <c r="R16" i="56"/>
  <c r="AB16" i="56"/>
  <c r="AC16" i="56" s="1"/>
  <c r="U16" i="56"/>
  <c r="W16" i="56" s="1"/>
  <c r="X16" i="56" s="1"/>
  <c r="U303" i="56"/>
  <c r="W303" i="56" s="1"/>
  <c r="X303" i="56" s="1"/>
  <c r="U302" i="56"/>
  <c r="W302" i="56" s="1"/>
  <c r="X302" i="56" s="1"/>
  <c r="U301" i="56"/>
  <c r="W301" i="56" s="1"/>
  <c r="X301" i="56" s="1"/>
  <c r="U300" i="56"/>
  <c r="W300" i="56" s="1"/>
  <c r="X300" i="56" s="1"/>
  <c r="U299" i="56"/>
  <c r="W299" i="56" s="1"/>
  <c r="X299" i="56" s="1"/>
  <c r="U298" i="56"/>
  <c r="W298" i="56" s="1"/>
  <c r="X298" i="56" s="1"/>
  <c r="U297" i="56"/>
  <c r="W297" i="56" s="1"/>
  <c r="X297" i="56" s="1"/>
  <c r="U296" i="56"/>
  <c r="W296" i="56" s="1"/>
  <c r="X296" i="56" s="1"/>
  <c r="U295" i="56"/>
  <c r="W295" i="56" s="1"/>
  <c r="X295" i="56" s="1"/>
  <c r="U294" i="56"/>
  <c r="W294" i="56" s="1"/>
  <c r="X294" i="56" s="1"/>
  <c r="U293" i="56"/>
  <c r="W293" i="56" s="1"/>
  <c r="X293" i="56" s="1"/>
  <c r="U292" i="56"/>
  <c r="W292" i="56" s="1"/>
  <c r="X292" i="56" s="1"/>
  <c r="U291" i="56"/>
  <c r="W291" i="56" s="1"/>
  <c r="X291" i="56" s="1"/>
  <c r="U290" i="56"/>
  <c r="W290" i="56" s="1"/>
  <c r="X290" i="56" s="1"/>
  <c r="U289" i="56"/>
  <c r="W289" i="56" s="1"/>
  <c r="X289" i="56" s="1"/>
  <c r="U288" i="56"/>
  <c r="W288" i="56" s="1"/>
  <c r="X288" i="56" s="1"/>
  <c r="U287" i="56"/>
  <c r="W287" i="56" s="1"/>
  <c r="X287" i="56" s="1"/>
  <c r="U286" i="56"/>
  <c r="W286" i="56" s="1"/>
  <c r="X286" i="56" s="1"/>
  <c r="U285" i="56"/>
  <c r="W285" i="56" s="1"/>
  <c r="X285" i="56" s="1"/>
  <c r="U284" i="56"/>
  <c r="W284" i="56" s="1"/>
  <c r="X284" i="56" s="1"/>
  <c r="U283" i="56"/>
  <c r="W283" i="56" s="1"/>
  <c r="X283" i="56" s="1"/>
  <c r="U282" i="56"/>
  <c r="W282" i="56" s="1"/>
  <c r="X282" i="56" s="1"/>
  <c r="U281" i="56"/>
  <c r="W281" i="56" s="1"/>
  <c r="X281" i="56" s="1"/>
  <c r="U280" i="56"/>
  <c r="W280" i="56" s="1"/>
  <c r="X280" i="56" s="1"/>
  <c r="U279" i="56"/>
  <c r="W279" i="56" s="1"/>
  <c r="X279" i="56" s="1"/>
  <c r="U278" i="56"/>
  <c r="W278" i="56" s="1"/>
  <c r="X278" i="56" s="1"/>
  <c r="U277" i="56"/>
  <c r="W277" i="56" s="1"/>
  <c r="X277" i="56" s="1"/>
  <c r="U276" i="56"/>
  <c r="W276" i="56" s="1"/>
  <c r="X276" i="56" s="1"/>
  <c r="U275" i="56"/>
  <c r="W275" i="56" s="1"/>
  <c r="X275" i="56" s="1"/>
  <c r="U274" i="56"/>
  <c r="W274" i="56" s="1"/>
  <c r="X274" i="56" s="1"/>
  <c r="U273" i="56"/>
  <c r="W273" i="56" s="1"/>
  <c r="X273" i="56" s="1"/>
  <c r="U272" i="56"/>
  <c r="W272" i="56" s="1"/>
  <c r="X272" i="56" s="1"/>
  <c r="U271" i="56"/>
  <c r="W271" i="56" s="1"/>
  <c r="X271" i="56" s="1"/>
  <c r="U270" i="56"/>
  <c r="W270" i="56" s="1"/>
  <c r="X270" i="56" s="1"/>
  <c r="U269" i="56"/>
  <c r="W269" i="56" s="1"/>
  <c r="X269" i="56" s="1"/>
  <c r="U268" i="56"/>
  <c r="W268" i="56" s="1"/>
  <c r="X268" i="56" s="1"/>
  <c r="U267" i="56"/>
  <c r="W267" i="56" s="1"/>
  <c r="X267" i="56" s="1"/>
  <c r="U266" i="56"/>
  <c r="W266" i="56" s="1"/>
  <c r="X266" i="56" s="1"/>
  <c r="U265" i="56"/>
  <c r="W265" i="56" s="1"/>
  <c r="X265" i="56" s="1"/>
  <c r="U264" i="56"/>
  <c r="W264" i="56" s="1"/>
  <c r="X264" i="56" s="1"/>
  <c r="U263" i="56"/>
  <c r="W263" i="56" s="1"/>
  <c r="X263" i="56" s="1"/>
  <c r="U262" i="56"/>
  <c r="W262" i="56" s="1"/>
  <c r="X262" i="56" s="1"/>
  <c r="U261" i="56"/>
  <c r="W261" i="56" s="1"/>
  <c r="X261" i="56" s="1"/>
  <c r="U260" i="56"/>
  <c r="W260" i="56" s="1"/>
  <c r="X260" i="56" s="1"/>
  <c r="U259" i="56"/>
  <c r="W259" i="56" s="1"/>
  <c r="X259" i="56" s="1"/>
  <c r="U258" i="56"/>
  <c r="W258" i="56" s="1"/>
  <c r="X258" i="56" s="1"/>
  <c r="U257" i="56"/>
  <c r="W257" i="56" s="1"/>
  <c r="X257" i="56" s="1"/>
  <c r="U256" i="56"/>
  <c r="W256" i="56" s="1"/>
  <c r="X256" i="56" s="1"/>
  <c r="U255" i="56"/>
  <c r="W255" i="56" s="1"/>
  <c r="X255" i="56" s="1"/>
  <c r="U254" i="56"/>
  <c r="W254" i="56" s="1"/>
  <c r="X254" i="56" s="1"/>
  <c r="U253" i="56"/>
  <c r="W253" i="56" s="1"/>
  <c r="X253" i="56" s="1"/>
  <c r="U252" i="56"/>
  <c r="W252" i="56" s="1"/>
  <c r="X252" i="56" s="1"/>
  <c r="U251" i="56"/>
  <c r="W251" i="56" s="1"/>
  <c r="X251" i="56" s="1"/>
  <c r="U250" i="56"/>
  <c r="W250" i="56" s="1"/>
  <c r="X250" i="56" s="1"/>
  <c r="U249" i="56"/>
  <c r="W249" i="56" s="1"/>
  <c r="X249" i="56" s="1"/>
  <c r="U248" i="56"/>
  <c r="W248" i="56" s="1"/>
  <c r="X248" i="56" s="1"/>
  <c r="U247" i="56"/>
  <c r="W247" i="56" s="1"/>
  <c r="X247" i="56" s="1"/>
  <c r="U246" i="56"/>
  <c r="W246" i="56" s="1"/>
  <c r="X246" i="56" s="1"/>
  <c r="U245" i="56"/>
  <c r="W245" i="56" s="1"/>
  <c r="X245" i="56" s="1"/>
  <c r="U244" i="56"/>
  <c r="W244" i="56" s="1"/>
  <c r="X244" i="56" s="1"/>
  <c r="U243" i="56"/>
  <c r="W243" i="56" s="1"/>
  <c r="X243" i="56" s="1"/>
  <c r="U242" i="56"/>
  <c r="W242" i="56" s="1"/>
  <c r="X242" i="56" s="1"/>
  <c r="U241" i="56"/>
  <c r="W241" i="56" s="1"/>
  <c r="X241" i="56" s="1"/>
  <c r="U240" i="56"/>
  <c r="W240" i="56" s="1"/>
  <c r="X240" i="56" s="1"/>
  <c r="U239" i="56"/>
  <c r="W239" i="56" s="1"/>
  <c r="X239" i="56" s="1"/>
  <c r="U238" i="56"/>
  <c r="W238" i="56" s="1"/>
  <c r="X238" i="56" s="1"/>
  <c r="U237" i="56"/>
  <c r="W237" i="56" s="1"/>
  <c r="X237" i="56" s="1"/>
  <c r="U236" i="56"/>
  <c r="W236" i="56" s="1"/>
  <c r="X236" i="56" s="1"/>
  <c r="U235" i="56"/>
  <c r="W235" i="56" s="1"/>
  <c r="X235" i="56" s="1"/>
  <c r="U234" i="56"/>
  <c r="W234" i="56" s="1"/>
  <c r="X234" i="56" s="1"/>
  <c r="U233" i="56"/>
  <c r="W233" i="56" s="1"/>
  <c r="X233" i="56" s="1"/>
  <c r="U232" i="56"/>
  <c r="W232" i="56" s="1"/>
  <c r="X232" i="56" s="1"/>
  <c r="U231" i="56"/>
  <c r="W231" i="56" s="1"/>
  <c r="X231" i="56" s="1"/>
  <c r="U230" i="56"/>
  <c r="W230" i="56" s="1"/>
  <c r="X230" i="56" s="1"/>
  <c r="U229" i="56"/>
  <c r="W229" i="56" s="1"/>
  <c r="X229" i="56" s="1"/>
  <c r="U228" i="56"/>
  <c r="W228" i="56" s="1"/>
  <c r="X228" i="56" s="1"/>
  <c r="U227" i="56"/>
  <c r="W227" i="56" s="1"/>
  <c r="X227" i="56" s="1"/>
  <c r="U226" i="56"/>
  <c r="W226" i="56" s="1"/>
  <c r="X226" i="56" s="1"/>
  <c r="U225" i="56"/>
  <c r="W225" i="56" s="1"/>
  <c r="X225" i="56" s="1"/>
  <c r="U224" i="56"/>
  <c r="W224" i="56" s="1"/>
  <c r="X224" i="56" s="1"/>
  <c r="U223" i="56"/>
  <c r="W223" i="56" s="1"/>
  <c r="X223" i="56" s="1"/>
  <c r="U222" i="56"/>
  <c r="W222" i="56" s="1"/>
  <c r="X222" i="56" s="1"/>
  <c r="U221" i="56"/>
  <c r="W221" i="56" s="1"/>
  <c r="X221" i="56" s="1"/>
  <c r="U220" i="56"/>
  <c r="W220" i="56" s="1"/>
  <c r="X220" i="56" s="1"/>
  <c r="U219" i="56"/>
  <c r="W219" i="56" s="1"/>
  <c r="X219" i="56" s="1"/>
  <c r="U218" i="56"/>
  <c r="W218" i="56" s="1"/>
  <c r="X218" i="56" s="1"/>
  <c r="U217" i="56"/>
  <c r="W217" i="56" s="1"/>
  <c r="X217" i="56" s="1"/>
  <c r="U216" i="56"/>
  <c r="W216" i="56" s="1"/>
  <c r="X216" i="56" s="1"/>
  <c r="U215" i="56"/>
  <c r="W215" i="56" s="1"/>
  <c r="X215" i="56" s="1"/>
  <c r="U214" i="56"/>
  <c r="W214" i="56" s="1"/>
  <c r="X214" i="56" s="1"/>
  <c r="U213" i="56"/>
  <c r="W213" i="56" s="1"/>
  <c r="X213" i="56" s="1"/>
  <c r="U212" i="56"/>
  <c r="W212" i="56" s="1"/>
  <c r="X212" i="56" s="1"/>
  <c r="U211" i="56"/>
  <c r="W211" i="56" s="1"/>
  <c r="X211" i="56" s="1"/>
  <c r="U210" i="56"/>
  <c r="W210" i="56" s="1"/>
  <c r="X210" i="56" s="1"/>
  <c r="U209" i="56"/>
  <c r="W209" i="56" s="1"/>
  <c r="X209" i="56" s="1"/>
  <c r="U208" i="56"/>
  <c r="W208" i="56" s="1"/>
  <c r="X208" i="56" s="1"/>
  <c r="U207" i="56"/>
  <c r="W207" i="56" s="1"/>
  <c r="X207" i="56" s="1"/>
  <c r="U206" i="56"/>
  <c r="W206" i="56" s="1"/>
  <c r="X206" i="56" s="1"/>
  <c r="U205" i="56"/>
  <c r="W205" i="56" s="1"/>
  <c r="X205" i="56" s="1"/>
  <c r="U204" i="56"/>
  <c r="W204" i="56" s="1"/>
  <c r="X204" i="56" s="1"/>
  <c r="U203" i="56"/>
  <c r="W203" i="56" s="1"/>
  <c r="X203" i="56" s="1"/>
  <c r="U202" i="56"/>
  <c r="W202" i="56" s="1"/>
  <c r="X202" i="56" s="1"/>
  <c r="U201" i="56"/>
  <c r="W201" i="56" s="1"/>
  <c r="X201" i="56" s="1"/>
  <c r="U200" i="56"/>
  <c r="W200" i="56" s="1"/>
  <c r="X200" i="56" s="1"/>
  <c r="U199" i="56"/>
  <c r="W199" i="56" s="1"/>
  <c r="X199" i="56" s="1"/>
  <c r="U198" i="56"/>
  <c r="W198" i="56" s="1"/>
  <c r="X198" i="56" s="1"/>
  <c r="U197" i="56"/>
  <c r="W197" i="56" s="1"/>
  <c r="X197" i="56" s="1"/>
  <c r="U196" i="56"/>
  <c r="W196" i="56" s="1"/>
  <c r="X196" i="56" s="1"/>
  <c r="U195" i="56"/>
  <c r="W195" i="56" s="1"/>
  <c r="X195" i="56" s="1"/>
  <c r="U194" i="56"/>
  <c r="W194" i="56" s="1"/>
  <c r="X194" i="56" s="1"/>
  <c r="U193" i="56"/>
  <c r="W193" i="56" s="1"/>
  <c r="X193" i="56" s="1"/>
  <c r="U192" i="56"/>
  <c r="W192" i="56" s="1"/>
  <c r="X192" i="56" s="1"/>
  <c r="U191" i="56"/>
  <c r="W191" i="56" s="1"/>
  <c r="X191" i="56" s="1"/>
  <c r="U190" i="56"/>
  <c r="W190" i="56" s="1"/>
  <c r="X190" i="56" s="1"/>
  <c r="U189" i="56"/>
  <c r="W189" i="56" s="1"/>
  <c r="X189" i="56" s="1"/>
  <c r="U188" i="56"/>
  <c r="W188" i="56" s="1"/>
  <c r="X188" i="56" s="1"/>
  <c r="U187" i="56"/>
  <c r="W187" i="56" s="1"/>
  <c r="X187" i="56" s="1"/>
  <c r="U186" i="56"/>
  <c r="W186" i="56" s="1"/>
  <c r="X186" i="56" s="1"/>
  <c r="U185" i="56"/>
  <c r="W185" i="56" s="1"/>
  <c r="X185" i="56" s="1"/>
  <c r="U184" i="56"/>
  <c r="W184" i="56" s="1"/>
  <c r="X184" i="56" s="1"/>
  <c r="U183" i="56"/>
  <c r="W183" i="56" s="1"/>
  <c r="X183" i="56" s="1"/>
  <c r="U182" i="56"/>
  <c r="W182" i="56" s="1"/>
  <c r="X182" i="56" s="1"/>
  <c r="U181" i="56"/>
  <c r="W181" i="56" s="1"/>
  <c r="X181" i="56" s="1"/>
  <c r="U180" i="56"/>
  <c r="W180" i="56" s="1"/>
  <c r="X180" i="56" s="1"/>
  <c r="U179" i="56"/>
  <c r="W179" i="56" s="1"/>
  <c r="X179" i="56" s="1"/>
  <c r="U178" i="56"/>
  <c r="W178" i="56" s="1"/>
  <c r="X178" i="56" s="1"/>
  <c r="U177" i="56"/>
  <c r="W177" i="56" s="1"/>
  <c r="X177" i="56" s="1"/>
  <c r="U176" i="56"/>
  <c r="W176" i="56" s="1"/>
  <c r="X176" i="56" s="1"/>
  <c r="U175" i="56"/>
  <c r="W175" i="56" s="1"/>
  <c r="X175" i="56" s="1"/>
  <c r="U174" i="56"/>
  <c r="W174" i="56" s="1"/>
  <c r="X174" i="56" s="1"/>
  <c r="U173" i="56"/>
  <c r="W173" i="56" s="1"/>
  <c r="X173" i="56" s="1"/>
  <c r="U172" i="56"/>
  <c r="W172" i="56" s="1"/>
  <c r="X172" i="56" s="1"/>
  <c r="U171" i="56"/>
  <c r="W171" i="56" s="1"/>
  <c r="X171" i="56" s="1"/>
  <c r="U170" i="56"/>
  <c r="W170" i="56" s="1"/>
  <c r="X170" i="56" s="1"/>
  <c r="U169" i="56"/>
  <c r="W169" i="56" s="1"/>
  <c r="X169" i="56" s="1"/>
  <c r="U168" i="56"/>
  <c r="W168" i="56" s="1"/>
  <c r="X168" i="56" s="1"/>
  <c r="U167" i="56"/>
  <c r="W167" i="56" s="1"/>
  <c r="X167" i="56" s="1"/>
  <c r="U166" i="56"/>
  <c r="W166" i="56" s="1"/>
  <c r="X166" i="56" s="1"/>
  <c r="U165" i="56"/>
  <c r="W165" i="56" s="1"/>
  <c r="X165" i="56" s="1"/>
  <c r="U164" i="56"/>
  <c r="W164" i="56" s="1"/>
  <c r="X164" i="56" s="1"/>
  <c r="U163" i="56"/>
  <c r="W163" i="56" s="1"/>
  <c r="X163" i="56" s="1"/>
  <c r="U162" i="56"/>
  <c r="W162" i="56" s="1"/>
  <c r="X162" i="56" s="1"/>
  <c r="U161" i="56"/>
  <c r="W161" i="56" s="1"/>
  <c r="X161" i="56" s="1"/>
  <c r="U160" i="56"/>
  <c r="W160" i="56" s="1"/>
  <c r="X160" i="56" s="1"/>
  <c r="U159" i="56"/>
  <c r="W159" i="56" s="1"/>
  <c r="X159" i="56" s="1"/>
  <c r="U158" i="56"/>
  <c r="W158" i="56" s="1"/>
  <c r="X158" i="56" s="1"/>
  <c r="U157" i="56"/>
  <c r="W157" i="56" s="1"/>
  <c r="X157" i="56" s="1"/>
  <c r="U156" i="56"/>
  <c r="W156" i="56" s="1"/>
  <c r="X156" i="56" s="1"/>
  <c r="U155" i="56"/>
  <c r="U154" i="56"/>
  <c r="U153" i="56"/>
  <c r="W153" i="56" s="1"/>
  <c r="X153" i="56" s="1"/>
  <c r="U152" i="56"/>
  <c r="W152" i="56" s="1"/>
  <c r="X152" i="56" s="1"/>
  <c r="U151" i="56"/>
  <c r="W151" i="56" s="1"/>
  <c r="X151" i="56" s="1"/>
  <c r="U150" i="56"/>
  <c r="W150" i="56" s="1"/>
  <c r="X150" i="56" s="1"/>
  <c r="U149" i="56"/>
  <c r="W149" i="56" s="1"/>
  <c r="X149" i="56" s="1"/>
  <c r="U148" i="56"/>
  <c r="W148" i="56" s="1"/>
  <c r="X148" i="56" s="1"/>
  <c r="U147" i="56"/>
  <c r="W147" i="56" s="1"/>
  <c r="X147" i="56" s="1"/>
  <c r="U146" i="56"/>
  <c r="W146" i="56" s="1"/>
  <c r="X146" i="56" s="1"/>
  <c r="U145" i="56"/>
  <c r="W145" i="56" s="1"/>
  <c r="X145" i="56" s="1"/>
  <c r="U144" i="56"/>
  <c r="W144" i="56" s="1"/>
  <c r="X144" i="56" s="1"/>
  <c r="U143" i="56"/>
  <c r="W143" i="56" s="1"/>
  <c r="X143" i="56" s="1"/>
  <c r="U142" i="56"/>
  <c r="W142" i="56" s="1"/>
  <c r="X142" i="56" s="1"/>
  <c r="U141" i="56"/>
  <c r="W141" i="56" s="1"/>
  <c r="X141" i="56" s="1"/>
  <c r="U140" i="56"/>
  <c r="W140" i="56" s="1"/>
  <c r="X140" i="56" s="1"/>
  <c r="U139" i="56"/>
  <c r="W139" i="56" s="1"/>
  <c r="X139" i="56" s="1"/>
  <c r="U138" i="56"/>
  <c r="W138" i="56" s="1"/>
  <c r="X138" i="56" s="1"/>
  <c r="U137" i="56"/>
  <c r="W137" i="56" s="1"/>
  <c r="X137" i="56" s="1"/>
  <c r="U136" i="56"/>
  <c r="W136" i="56" s="1"/>
  <c r="X136" i="56" s="1"/>
  <c r="U135" i="56"/>
  <c r="W135" i="56" s="1"/>
  <c r="X135" i="56" s="1"/>
  <c r="U134" i="56"/>
  <c r="W134" i="56" s="1"/>
  <c r="X134" i="56" s="1"/>
  <c r="U133" i="56"/>
  <c r="W133" i="56" s="1"/>
  <c r="X133" i="56" s="1"/>
  <c r="U132" i="56"/>
  <c r="W132" i="56" s="1"/>
  <c r="X132" i="56" s="1"/>
  <c r="U131" i="56"/>
  <c r="W131" i="56" s="1"/>
  <c r="X131" i="56" s="1"/>
  <c r="U130" i="56"/>
  <c r="W130" i="56" s="1"/>
  <c r="X130" i="56" s="1"/>
  <c r="U129" i="56"/>
  <c r="W129" i="56" s="1"/>
  <c r="X129" i="56" s="1"/>
  <c r="U128" i="56"/>
  <c r="U127" i="56"/>
  <c r="W127" i="56" s="1"/>
  <c r="X127" i="56" s="1"/>
  <c r="U126" i="56"/>
  <c r="W126" i="56" s="1"/>
  <c r="X126" i="56" s="1"/>
  <c r="U125" i="56"/>
  <c r="W125" i="56" s="1"/>
  <c r="X125" i="56" s="1"/>
  <c r="U124" i="56"/>
  <c r="W124" i="56" s="1"/>
  <c r="X124" i="56" s="1"/>
  <c r="U123" i="56"/>
  <c r="W123" i="56" s="1"/>
  <c r="X123" i="56" s="1"/>
  <c r="U122" i="56"/>
  <c r="W122" i="56" s="1"/>
  <c r="X122" i="56" s="1"/>
  <c r="U121" i="56"/>
  <c r="W121" i="56" s="1"/>
  <c r="X121" i="56" s="1"/>
  <c r="U120" i="56"/>
  <c r="W120" i="56" s="1"/>
  <c r="X120" i="56" s="1"/>
  <c r="U119" i="56"/>
  <c r="W119" i="56" s="1"/>
  <c r="X119" i="56" s="1"/>
  <c r="U118" i="56"/>
  <c r="W118" i="56" s="1"/>
  <c r="X118" i="56" s="1"/>
  <c r="U117" i="56"/>
  <c r="W117" i="56" s="1"/>
  <c r="X117" i="56" s="1"/>
  <c r="U116" i="56"/>
  <c r="W116" i="56" s="1"/>
  <c r="X116" i="56" s="1"/>
  <c r="U115" i="56"/>
  <c r="W115" i="56" s="1"/>
  <c r="X115" i="56" s="1"/>
  <c r="U114" i="56"/>
  <c r="W114" i="56" s="1"/>
  <c r="X114" i="56" s="1"/>
  <c r="U113" i="56"/>
  <c r="W113" i="56" s="1"/>
  <c r="X113" i="56" s="1"/>
  <c r="U112" i="56"/>
  <c r="W112" i="56" s="1"/>
  <c r="X112" i="56" s="1"/>
  <c r="U111" i="56"/>
  <c r="W111" i="56" s="1"/>
  <c r="X111" i="56" s="1"/>
  <c r="U110" i="56"/>
  <c r="U109" i="56"/>
  <c r="U108" i="56"/>
  <c r="W108" i="56" s="1"/>
  <c r="X108" i="56" s="1"/>
  <c r="U107" i="56"/>
  <c r="W107" i="56" s="1"/>
  <c r="X107" i="56" s="1"/>
  <c r="U106" i="56"/>
  <c r="W106" i="56" s="1"/>
  <c r="X106" i="56" s="1"/>
  <c r="U105" i="56"/>
  <c r="W105" i="56" s="1"/>
  <c r="X105" i="56" s="1"/>
  <c r="U104" i="56"/>
  <c r="W104" i="56" s="1"/>
  <c r="X104" i="56" s="1"/>
  <c r="U103" i="56"/>
  <c r="W103" i="56" s="1"/>
  <c r="X103" i="56" s="1"/>
  <c r="U102" i="56"/>
  <c r="W102" i="56" s="1"/>
  <c r="X102" i="56" s="1"/>
  <c r="U101" i="56"/>
  <c r="W101" i="56" s="1"/>
  <c r="X101" i="56" s="1"/>
  <c r="U100" i="56"/>
  <c r="U99" i="56"/>
  <c r="W99" i="56" s="1"/>
  <c r="X99" i="56" s="1"/>
  <c r="U98" i="56"/>
  <c r="W98" i="56" s="1"/>
  <c r="X98" i="56" s="1"/>
  <c r="U97" i="56"/>
  <c r="W97" i="56" s="1"/>
  <c r="X97" i="56" s="1"/>
  <c r="U96" i="56"/>
  <c r="W96" i="56" s="1"/>
  <c r="X96" i="56" s="1"/>
  <c r="U95" i="56"/>
  <c r="W95" i="56" s="1"/>
  <c r="X95" i="56" s="1"/>
  <c r="U94" i="56"/>
  <c r="W94" i="56" s="1"/>
  <c r="X94" i="56" s="1"/>
  <c r="U93" i="56"/>
  <c r="W93" i="56" s="1"/>
  <c r="X93" i="56" s="1"/>
  <c r="U92" i="56"/>
  <c r="W92" i="56" s="1"/>
  <c r="X92" i="56" s="1"/>
  <c r="U91" i="56"/>
  <c r="W91" i="56" s="1"/>
  <c r="X91" i="56" s="1"/>
  <c r="U90" i="56"/>
  <c r="U89" i="56"/>
  <c r="W89" i="56" s="1"/>
  <c r="X89" i="56" s="1"/>
  <c r="U88" i="56"/>
  <c r="W88" i="56" s="1"/>
  <c r="X88" i="56" s="1"/>
  <c r="U87" i="56"/>
  <c r="U86" i="56"/>
  <c r="W86" i="56" s="1"/>
  <c r="X86" i="56" s="1"/>
  <c r="U85" i="56"/>
  <c r="W85" i="56" s="1"/>
  <c r="X85" i="56" s="1"/>
  <c r="U84" i="56"/>
  <c r="W84" i="56" s="1"/>
  <c r="X84" i="56" s="1"/>
  <c r="U83" i="56"/>
  <c r="W83" i="56" s="1"/>
  <c r="X83" i="56" s="1"/>
  <c r="U82" i="56"/>
  <c r="W82" i="56" s="1"/>
  <c r="X82" i="56" s="1"/>
  <c r="U81" i="56"/>
  <c r="U80" i="56"/>
  <c r="W80" i="56" s="1"/>
  <c r="X80" i="56" s="1"/>
  <c r="U79" i="56"/>
  <c r="W79" i="56" s="1"/>
  <c r="X79" i="56" s="1"/>
  <c r="U78" i="56"/>
  <c r="W78" i="56" s="1"/>
  <c r="X78" i="56" s="1"/>
  <c r="U77" i="56"/>
  <c r="W77" i="56" s="1"/>
  <c r="X77" i="56" s="1"/>
  <c r="U76" i="56"/>
  <c r="W76" i="56" s="1"/>
  <c r="X76" i="56" s="1"/>
  <c r="U75" i="56"/>
  <c r="W75" i="56" s="1"/>
  <c r="X75" i="56" s="1"/>
  <c r="U74" i="56"/>
  <c r="W74" i="56" s="1"/>
  <c r="X74" i="56" s="1"/>
  <c r="U73" i="56"/>
  <c r="W73" i="56" s="1"/>
  <c r="X73" i="56" s="1"/>
  <c r="U72" i="56"/>
  <c r="W72" i="56" s="1"/>
  <c r="X72" i="56" s="1"/>
  <c r="U71" i="56"/>
  <c r="W71" i="56" s="1"/>
  <c r="X71" i="56" s="1"/>
  <c r="U70" i="56"/>
  <c r="W70" i="56" s="1"/>
  <c r="X70" i="56" s="1"/>
  <c r="U69" i="56"/>
  <c r="W69" i="56" s="1"/>
  <c r="X69" i="56" s="1"/>
  <c r="U68" i="56"/>
  <c r="U67" i="56"/>
  <c r="U66" i="56"/>
  <c r="U65" i="56"/>
  <c r="U64" i="56"/>
  <c r="U63" i="56"/>
  <c r="U62" i="56"/>
  <c r="W62" i="56" s="1"/>
  <c r="X62" i="56" s="1"/>
  <c r="U61" i="56"/>
  <c r="W61" i="56" s="1"/>
  <c r="X61" i="56" s="1"/>
  <c r="U60" i="56"/>
  <c r="W60" i="56" s="1"/>
  <c r="X60" i="56" s="1"/>
  <c r="U59" i="56"/>
  <c r="W59" i="56" s="1"/>
  <c r="X59" i="56" s="1"/>
  <c r="U58" i="56"/>
  <c r="W58" i="56" s="1"/>
  <c r="X58" i="56" s="1"/>
  <c r="U57" i="56"/>
  <c r="W57" i="56" s="1"/>
  <c r="X57" i="56" s="1"/>
  <c r="U56" i="56"/>
  <c r="U55" i="56"/>
  <c r="W55" i="56" s="1"/>
  <c r="X55" i="56" s="1"/>
  <c r="U54" i="56"/>
  <c r="W54" i="56" s="1"/>
  <c r="X54" i="56" s="1"/>
  <c r="U53" i="56"/>
  <c r="W53" i="56" s="1"/>
  <c r="X53" i="56" s="1"/>
  <c r="U52" i="56"/>
  <c r="W52" i="56" s="1"/>
  <c r="X52" i="56" s="1"/>
  <c r="U51" i="56"/>
  <c r="W51" i="56" s="1"/>
  <c r="X51" i="56" s="1"/>
  <c r="U50" i="56"/>
  <c r="W50" i="56" s="1"/>
  <c r="X50" i="56" s="1"/>
  <c r="U49" i="56"/>
  <c r="W49" i="56" s="1"/>
  <c r="X49" i="56" s="1"/>
  <c r="U48" i="56"/>
  <c r="W48" i="56" s="1"/>
  <c r="X48" i="56" s="1"/>
  <c r="U47" i="56"/>
  <c r="W47" i="56" s="1"/>
  <c r="X47" i="56" s="1"/>
  <c r="U46" i="56"/>
  <c r="W46" i="56" s="1"/>
  <c r="X46" i="56" s="1"/>
  <c r="U45" i="56"/>
  <c r="W45" i="56" s="1"/>
  <c r="X45" i="56" s="1"/>
  <c r="U44" i="56"/>
  <c r="W44" i="56" s="1"/>
  <c r="X44" i="56" s="1"/>
  <c r="U43" i="56"/>
  <c r="W43" i="56" s="1"/>
  <c r="X43" i="56" s="1"/>
  <c r="U42" i="56"/>
  <c r="W42" i="56" s="1"/>
  <c r="X42" i="56" s="1"/>
  <c r="U41" i="56"/>
  <c r="W41" i="56" s="1"/>
  <c r="X41" i="56" s="1"/>
  <c r="U40" i="56"/>
  <c r="W40" i="56" s="1"/>
  <c r="X40" i="56" s="1"/>
  <c r="U39" i="56"/>
  <c r="W39" i="56" s="1"/>
  <c r="X39" i="56" s="1"/>
  <c r="U38" i="56"/>
  <c r="W38" i="56" s="1"/>
  <c r="X38" i="56" s="1"/>
  <c r="U37" i="56"/>
  <c r="W37" i="56" s="1"/>
  <c r="X37" i="56" s="1"/>
  <c r="U36" i="56"/>
  <c r="W36" i="56" s="1"/>
  <c r="X36" i="56" s="1"/>
  <c r="U35" i="56"/>
  <c r="W35" i="56" s="1"/>
  <c r="X35" i="56" s="1"/>
  <c r="U34" i="56"/>
  <c r="W34" i="56" s="1"/>
  <c r="X34" i="56" s="1"/>
  <c r="U33" i="56"/>
  <c r="U32" i="56"/>
  <c r="W32" i="56" s="1"/>
  <c r="X32" i="56" s="1"/>
  <c r="U31" i="56"/>
  <c r="W31" i="56" s="1"/>
  <c r="X31" i="56" s="1"/>
  <c r="U30" i="56"/>
  <c r="W30" i="56" s="1"/>
  <c r="X30" i="56" s="1"/>
  <c r="U29" i="56"/>
  <c r="W29" i="56" s="1"/>
  <c r="X29" i="56" s="1"/>
  <c r="U28" i="56"/>
  <c r="W28" i="56" s="1"/>
  <c r="X28" i="56" s="1"/>
  <c r="U27" i="56"/>
  <c r="W27" i="56" s="1"/>
  <c r="X27" i="56" s="1"/>
  <c r="U26" i="56"/>
  <c r="W26" i="56" s="1"/>
  <c r="X26" i="56" s="1"/>
  <c r="U25" i="56"/>
  <c r="W25" i="56" s="1"/>
  <c r="X25" i="56" s="1"/>
  <c r="U24" i="56"/>
  <c r="W24" i="56" s="1"/>
  <c r="X24" i="56" s="1"/>
  <c r="U23" i="56"/>
  <c r="W23" i="56" s="1"/>
  <c r="X23" i="56" s="1"/>
  <c r="U22" i="56"/>
  <c r="W22" i="56" s="1"/>
  <c r="X22" i="56" s="1"/>
  <c r="U21" i="56"/>
  <c r="W21" i="56" s="1"/>
  <c r="X21" i="56" s="1"/>
  <c r="U20" i="56"/>
  <c r="W20" i="56" s="1"/>
  <c r="X20" i="56" s="1"/>
  <c r="U19" i="56"/>
  <c r="W19" i="56" s="1"/>
  <c r="X19" i="56" s="1"/>
  <c r="U18" i="56"/>
  <c r="W18" i="56" s="1"/>
  <c r="X18" i="56" s="1"/>
  <c r="U17" i="56"/>
  <c r="W17" i="56" s="1"/>
  <c r="X17" i="56" s="1"/>
  <c r="R317" i="56"/>
  <c r="R316" i="56"/>
  <c r="R315" i="56"/>
  <c r="R314" i="56"/>
  <c r="R312" i="56"/>
  <c r="R311" i="56"/>
  <c r="R310" i="56"/>
  <c r="R309" i="56"/>
  <c r="R308" i="56"/>
  <c r="R307" i="56"/>
  <c r="R306" i="56"/>
  <c r="A306" i="56"/>
  <c r="A307" i="56" s="1"/>
  <c r="A308" i="56" s="1"/>
  <c r="A309" i="56" s="1"/>
  <c r="A310" i="56" s="1"/>
  <c r="A311" i="56" s="1"/>
  <c r="A312" i="56" s="1"/>
  <c r="A313" i="56" s="1"/>
  <c r="A314" i="56" s="1"/>
  <c r="A315" i="56" s="1"/>
  <c r="A316" i="56" s="1"/>
  <c r="A317" i="56" s="1"/>
  <c r="R305" i="56"/>
  <c r="AF301" i="56" l="1"/>
  <c r="AG301" i="56" s="1"/>
  <c r="AF115" i="56"/>
  <c r="AG115" i="56" s="1"/>
  <c r="AF17" i="56"/>
  <c r="AG17" i="56" s="1"/>
  <c r="AF262" i="56"/>
  <c r="AG262" i="56" s="1"/>
  <c r="AF246" i="56"/>
  <c r="AG246" i="56" s="1"/>
  <c r="AF244" i="56"/>
  <c r="AG244" i="56" s="1"/>
  <c r="AF215" i="56"/>
  <c r="AG215" i="56" s="1"/>
  <c r="AF200" i="56"/>
  <c r="AG200" i="56" s="1"/>
  <c r="AF173" i="56"/>
  <c r="AG173" i="56" s="1"/>
  <c r="AF168" i="56"/>
  <c r="AG168" i="56" s="1"/>
  <c r="AF166" i="56"/>
  <c r="AG166" i="56" s="1"/>
  <c r="AF300" i="56"/>
  <c r="AG300" i="56" s="1"/>
  <c r="AF254" i="56"/>
  <c r="AG254" i="56" s="1"/>
  <c r="AF141" i="56"/>
  <c r="AG141" i="56" s="1"/>
  <c r="AF18" i="56"/>
  <c r="AG18" i="56" s="1"/>
  <c r="AF245" i="56"/>
  <c r="AG245" i="56" s="1"/>
  <c r="AF238" i="56"/>
  <c r="AG238" i="56" s="1"/>
  <c r="AF82" i="56"/>
  <c r="AG82" i="56" s="1"/>
  <c r="AF73" i="56"/>
  <c r="AG73" i="56" s="1"/>
  <c r="AF37" i="56"/>
  <c r="AG37" i="56" s="1"/>
  <c r="AF299" i="56"/>
  <c r="AG299" i="56" s="1"/>
  <c r="AF264" i="56"/>
  <c r="AG264" i="56" s="1"/>
  <c r="AF248" i="56"/>
  <c r="AG248" i="56" s="1"/>
  <c r="AF241" i="56"/>
  <c r="AG241" i="56" s="1"/>
  <c r="AF229" i="56"/>
  <c r="AG229" i="56" s="1"/>
  <c r="AF184" i="56"/>
  <c r="AG184" i="56" s="1"/>
  <c r="AF182" i="56"/>
  <c r="AG182" i="56" s="1"/>
  <c r="AF150" i="56"/>
  <c r="AG150" i="56" s="1"/>
  <c r="AF126" i="56"/>
  <c r="AG126" i="56" s="1"/>
  <c r="AF121" i="56"/>
  <c r="AG121" i="56" s="1"/>
  <c r="AF99" i="56"/>
  <c r="AG99" i="56" s="1"/>
  <c r="AF95" i="56"/>
  <c r="AG95" i="56" s="1"/>
  <c r="AF76" i="56"/>
  <c r="AG76" i="56" s="1"/>
  <c r="AF58" i="56"/>
  <c r="AG58" i="56" s="1"/>
  <c r="AF237" i="56"/>
  <c r="AG237" i="56" s="1"/>
  <c r="AF216" i="56"/>
  <c r="AG216" i="56" s="1"/>
  <c r="AF201" i="56"/>
  <c r="AG201" i="56" s="1"/>
  <c r="AF199" i="56"/>
  <c r="AG199" i="56" s="1"/>
  <c r="AF196" i="56"/>
  <c r="AG196" i="56" s="1"/>
  <c r="AF190" i="56"/>
  <c r="AG190" i="56" s="1"/>
  <c r="AF174" i="56"/>
  <c r="AG174" i="56" s="1"/>
  <c r="AF142" i="56"/>
  <c r="AG142" i="56" s="1"/>
  <c r="AF107" i="56"/>
  <c r="AG107" i="56" s="1"/>
  <c r="AF105" i="56"/>
  <c r="AG105" i="56" s="1"/>
  <c r="AF103" i="56"/>
  <c r="AG103" i="56" s="1"/>
  <c r="AF83" i="56"/>
  <c r="AG83" i="56" s="1"/>
  <c r="AF47" i="56"/>
  <c r="AG47" i="56" s="1"/>
  <c r="AF297" i="56"/>
  <c r="AG297" i="56" s="1"/>
  <c r="AF259" i="56"/>
  <c r="AG259" i="56" s="1"/>
  <c r="AF243" i="56"/>
  <c r="AG243" i="56" s="1"/>
  <c r="AF240" i="56"/>
  <c r="AG240" i="56" s="1"/>
  <c r="AF233" i="56"/>
  <c r="AG233" i="56" s="1"/>
  <c r="AF185" i="56"/>
  <c r="AG185" i="56" s="1"/>
  <c r="AF183" i="56"/>
  <c r="AG183" i="56" s="1"/>
  <c r="AF175" i="56"/>
  <c r="AG175" i="56" s="1"/>
  <c r="AF157" i="56"/>
  <c r="AG157" i="56" s="1"/>
  <c r="AF143" i="56"/>
  <c r="AG143" i="56" s="1"/>
  <c r="AF131" i="56"/>
  <c r="AG131" i="56" s="1"/>
  <c r="AF91" i="56"/>
  <c r="AG91" i="56" s="1"/>
  <c r="AF89" i="56"/>
  <c r="AG89" i="56" s="1"/>
  <c r="AF77" i="56"/>
  <c r="AG77" i="56" s="1"/>
  <c r="AF59" i="56"/>
  <c r="AG59" i="56" s="1"/>
  <c r="AF217" i="56"/>
  <c r="AG217" i="56" s="1"/>
  <c r="AF197" i="56"/>
  <c r="AG197" i="56" s="1"/>
  <c r="AF192" i="56"/>
  <c r="AG192" i="56" s="1"/>
  <c r="AF188" i="56"/>
  <c r="AG188" i="56" s="1"/>
  <c r="AF177" i="56"/>
  <c r="AG177" i="56" s="1"/>
  <c r="AF172" i="56"/>
  <c r="AG172" i="56" s="1"/>
  <c r="AF161" i="56"/>
  <c r="AG161" i="56" s="1"/>
  <c r="AF140" i="56"/>
  <c r="AG140" i="56" s="1"/>
  <c r="AF130" i="56"/>
  <c r="AG130" i="56" s="1"/>
  <c r="AF120" i="56"/>
  <c r="AG120" i="56" s="1"/>
  <c r="AF114" i="56"/>
  <c r="AG114" i="56" s="1"/>
  <c r="AF108" i="56"/>
  <c r="AG108" i="56" s="1"/>
  <c r="AF92" i="56"/>
  <c r="AG92" i="56" s="1"/>
  <c r="AF88" i="56"/>
  <c r="AG88" i="56" s="1"/>
  <c r="AF74" i="56"/>
  <c r="AG74" i="56" s="1"/>
  <c r="AF62" i="56"/>
  <c r="AG62" i="56" s="1"/>
  <c r="AF38" i="56"/>
  <c r="AG38" i="56" s="1"/>
  <c r="AF34" i="56"/>
  <c r="AG34" i="56" s="1"/>
  <c r="AF26" i="56"/>
  <c r="AG26" i="56" s="1"/>
  <c r="AF22" i="56"/>
  <c r="AG22" i="56" s="1"/>
  <c r="AF44" i="56"/>
  <c r="AG44" i="56" s="1"/>
  <c r="AF180" i="56"/>
  <c r="AG180" i="56" s="1"/>
  <c r="AF169" i="56"/>
  <c r="AG169" i="56" s="1"/>
  <c r="AF148" i="56"/>
  <c r="AG148" i="56" s="1"/>
  <c r="AF137" i="56"/>
  <c r="AG137" i="56" s="1"/>
  <c r="AF132" i="56"/>
  <c r="AG132" i="56" s="1"/>
  <c r="AF116" i="56"/>
  <c r="AG116" i="56" s="1"/>
  <c r="AF106" i="56"/>
  <c r="AG106" i="56" s="1"/>
  <c r="AF84" i="56"/>
  <c r="AG84" i="56" s="1"/>
  <c r="AF78" i="56"/>
  <c r="AG78" i="56" s="1"/>
  <c r="AF60" i="56"/>
  <c r="AG60" i="56" s="1"/>
  <c r="AF50" i="56"/>
  <c r="AG50" i="56" s="1"/>
  <c r="AF40" i="56"/>
  <c r="AG40" i="56" s="1"/>
  <c r="AF32" i="56"/>
  <c r="AG32" i="56" s="1"/>
  <c r="AF28" i="56"/>
  <c r="AG28" i="56" s="1"/>
  <c r="AF24" i="56"/>
  <c r="AG24" i="56" s="1"/>
  <c r="AF20" i="56"/>
  <c r="AG20" i="56" s="1"/>
  <c r="AF181" i="56"/>
  <c r="AG181" i="56" s="1"/>
  <c r="AF176" i="56"/>
  <c r="AG176" i="56" s="1"/>
  <c r="AF165" i="56"/>
  <c r="AG165" i="56" s="1"/>
  <c r="AF160" i="56"/>
  <c r="AG160" i="56" s="1"/>
  <c r="AF149" i="56"/>
  <c r="AG149" i="56" s="1"/>
  <c r="AF144" i="56"/>
  <c r="AG144" i="56" s="1"/>
  <c r="AF133" i="56"/>
  <c r="AG133" i="56" s="1"/>
  <c r="AF118" i="56"/>
  <c r="AG118" i="56" s="1"/>
  <c r="AF80" i="56"/>
  <c r="AG80" i="56" s="1"/>
  <c r="AF52" i="56"/>
  <c r="AG52" i="56" s="1"/>
  <c r="AF46" i="56"/>
  <c r="AG46" i="56" s="1"/>
  <c r="AF16" i="56"/>
  <c r="AG16" i="56" s="1"/>
  <c r="AE450" i="34" l="1"/>
  <c r="AF450" i="34"/>
  <c r="X450" i="34"/>
  <c r="AE24" i="34"/>
  <c r="AE25" i="34"/>
  <c r="AE26" i="34"/>
  <c r="AE27" i="34"/>
  <c r="AE28" i="34"/>
  <c r="AE29" i="34"/>
  <c r="AE30" i="34"/>
  <c r="AE31" i="34"/>
  <c r="AE32" i="34"/>
  <c r="AE33" i="34"/>
  <c r="AE34" i="34"/>
  <c r="AE35" i="34"/>
  <c r="AE36" i="34"/>
  <c r="AE37" i="34"/>
  <c r="AE38" i="34"/>
  <c r="AE39" i="34"/>
  <c r="AE40"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69" i="34"/>
  <c r="AE70" i="34"/>
  <c r="AE71" i="34"/>
  <c r="AE72" i="34"/>
  <c r="AE73" i="34"/>
  <c r="AE74" i="34"/>
  <c r="AE75" i="34"/>
  <c r="AE76" i="34"/>
  <c r="AE77" i="34"/>
  <c r="AE78" i="34"/>
  <c r="AE79" i="34"/>
  <c r="AE80" i="34"/>
  <c r="AE81" i="34"/>
  <c r="AE82" i="34"/>
  <c r="AE83" i="34"/>
  <c r="AE84" i="34"/>
  <c r="AE85" i="34"/>
  <c r="AE86" i="34"/>
  <c r="AE87" i="34"/>
  <c r="AE88" i="34"/>
  <c r="AE89" i="34"/>
  <c r="AE90" i="34"/>
  <c r="AE91" i="34"/>
  <c r="AE92" i="34"/>
  <c r="AE93" i="34"/>
  <c r="AE94" i="34"/>
  <c r="AE95" i="34"/>
  <c r="AE96" i="34"/>
  <c r="AE97" i="34"/>
  <c r="AE98" i="34"/>
  <c r="AE99" i="34"/>
  <c r="AE100" i="34"/>
  <c r="AE101" i="34"/>
  <c r="AE102" i="34"/>
  <c r="AE103" i="34"/>
  <c r="AE104" i="34"/>
  <c r="AE105" i="34"/>
  <c r="AE106" i="34"/>
  <c r="AE107" i="34"/>
  <c r="AE108" i="34"/>
  <c r="AE109" i="34"/>
  <c r="AE110" i="34"/>
  <c r="AE111" i="34"/>
  <c r="AE112" i="34"/>
  <c r="AE113" i="34"/>
  <c r="AE114" i="34"/>
  <c r="AE115" i="34"/>
  <c r="AE116" i="34"/>
  <c r="AE117" i="34"/>
  <c r="AE118" i="34"/>
  <c r="AE119" i="34"/>
  <c r="AE120" i="34"/>
  <c r="AE121" i="34"/>
  <c r="AE122" i="34"/>
  <c r="AE123" i="34"/>
  <c r="AE124" i="34"/>
  <c r="AE125" i="34"/>
  <c r="AE126" i="34"/>
  <c r="AE127" i="34"/>
  <c r="AE128" i="34"/>
  <c r="AE129" i="34"/>
  <c r="AE130" i="34"/>
  <c r="AE131" i="34"/>
  <c r="AE132" i="34"/>
  <c r="AE133" i="34"/>
  <c r="AE134" i="34"/>
  <c r="AE135" i="34"/>
  <c r="AE136" i="34"/>
  <c r="AE137" i="34"/>
  <c r="AE138" i="34"/>
  <c r="AE139" i="34"/>
  <c r="AE140" i="34"/>
  <c r="AE141" i="34"/>
  <c r="AE142" i="34"/>
  <c r="AE143" i="34"/>
  <c r="AE144" i="34"/>
  <c r="AE145" i="34"/>
  <c r="AE146" i="34"/>
  <c r="AE147" i="34"/>
  <c r="AE148" i="34"/>
  <c r="AE149" i="34"/>
  <c r="AE150" i="34"/>
  <c r="AE151" i="34"/>
  <c r="AE152" i="34"/>
  <c r="AE153" i="34"/>
  <c r="AE154" i="34"/>
  <c r="AE155" i="34"/>
  <c r="AE156" i="34"/>
  <c r="AE157" i="34"/>
  <c r="AE158" i="34"/>
  <c r="AE159" i="34"/>
  <c r="AE160" i="34"/>
  <c r="AE161" i="34"/>
  <c r="AE162" i="34"/>
  <c r="AE163" i="34"/>
  <c r="AE164" i="34"/>
  <c r="AE165" i="34"/>
  <c r="AE166" i="34"/>
  <c r="AE167" i="34"/>
  <c r="AE168" i="34"/>
  <c r="AE169" i="34"/>
  <c r="AE170" i="34"/>
  <c r="AE171" i="34"/>
  <c r="AE172" i="34"/>
  <c r="AE173" i="34"/>
  <c r="AE174" i="34"/>
  <c r="AE175" i="34"/>
  <c r="AE176" i="34"/>
  <c r="AE177" i="34"/>
  <c r="AE178" i="34"/>
  <c r="AE179" i="34"/>
  <c r="AE180" i="34"/>
  <c r="AE181" i="34"/>
  <c r="AE182" i="34"/>
  <c r="AE183" i="34"/>
  <c r="AE184" i="34"/>
  <c r="AE185" i="34"/>
  <c r="AE186" i="34"/>
  <c r="AE187" i="34"/>
  <c r="AE188" i="34"/>
  <c r="AE189" i="34"/>
  <c r="AE190" i="34"/>
  <c r="AE191" i="34"/>
  <c r="AE192" i="34"/>
  <c r="AE193" i="34"/>
  <c r="AE194" i="34"/>
  <c r="AE195" i="34"/>
  <c r="AE196" i="34"/>
  <c r="AE197" i="34"/>
  <c r="AE198" i="34"/>
  <c r="AE199" i="34"/>
  <c r="AE200" i="34"/>
  <c r="AE201" i="34"/>
  <c r="AE202" i="34"/>
  <c r="AE203" i="34"/>
  <c r="AE204" i="34"/>
  <c r="AE205" i="34"/>
  <c r="AE206" i="34"/>
  <c r="AE207" i="34"/>
  <c r="AE208" i="34"/>
  <c r="AE209" i="34"/>
  <c r="AE210" i="34"/>
  <c r="AE211" i="34"/>
  <c r="AE212" i="34"/>
  <c r="AE213" i="34"/>
  <c r="AE214" i="34"/>
  <c r="AE215" i="34"/>
  <c r="AE216" i="34"/>
  <c r="AE217" i="34"/>
  <c r="AE218" i="34"/>
  <c r="AE219" i="34"/>
  <c r="AE220" i="34"/>
  <c r="AE221" i="34"/>
  <c r="AE222" i="34"/>
  <c r="AE223" i="34"/>
  <c r="AE224" i="34"/>
  <c r="AE225" i="34"/>
  <c r="AE226" i="34"/>
  <c r="AE227" i="34"/>
  <c r="AE228" i="34"/>
  <c r="AE229" i="34"/>
  <c r="AE230" i="34"/>
  <c r="AE231" i="34"/>
  <c r="AE232" i="34"/>
  <c r="AE233" i="34"/>
  <c r="AE234" i="34"/>
  <c r="AE235" i="34"/>
  <c r="AE236" i="34"/>
  <c r="AE237" i="34"/>
  <c r="AE238" i="34"/>
  <c r="AE239" i="34"/>
  <c r="AE240" i="34"/>
  <c r="AE241" i="34"/>
  <c r="AE242" i="34"/>
  <c r="AE243" i="34"/>
  <c r="AE244" i="34"/>
  <c r="AE245" i="34"/>
  <c r="AE246" i="34"/>
  <c r="AE247" i="34"/>
  <c r="AE248" i="34"/>
  <c r="AE249" i="34"/>
  <c r="AE250" i="34"/>
  <c r="AE251" i="34"/>
  <c r="AE252" i="34"/>
  <c r="AE253" i="34"/>
  <c r="AE254" i="34"/>
  <c r="AE255" i="34"/>
  <c r="AE256" i="34"/>
  <c r="AE257" i="34"/>
  <c r="AE258" i="34"/>
  <c r="AE259" i="34"/>
  <c r="AE260" i="34"/>
  <c r="AE261" i="34"/>
  <c r="AE262" i="34"/>
  <c r="AE263" i="34"/>
  <c r="AE264" i="34"/>
  <c r="AE265" i="34"/>
  <c r="AE266" i="34"/>
  <c r="AE267" i="34"/>
  <c r="AE268" i="34"/>
  <c r="AE269" i="34"/>
  <c r="AE270" i="34"/>
  <c r="AE271" i="34"/>
  <c r="AE272" i="34"/>
  <c r="AE273" i="34"/>
  <c r="AE274" i="34"/>
  <c r="AE275" i="34"/>
  <c r="AE276" i="34"/>
  <c r="AE277" i="34"/>
  <c r="AE278" i="34"/>
  <c r="AE279" i="34"/>
  <c r="AE280" i="34"/>
  <c r="AE281" i="34"/>
  <c r="AE282" i="34"/>
  <c r="AE283" i="34"/>
  <c r="AE284" i="34"/>
  <c r="AE285" i="34"/>
  <c r="AE286" i="34"/>
  <c r="AE287" i="34"/>
  <c r="AE288" i="34"/>
  <c r="AE289" i="34"/>
  <c r="AE290" i="34"/>
  <c r="AE291" i="34"/>
  <c r="AE292" i="34"/>
  <c r="AE293" i="34"/>
  <c r="AE294" i="34"/>
  <c r="AE295" i="34"/>
  <c r="AE296" i="34"/>
  <c r="AE297" i="34"/>
  <c r="AE298" i="34"/>
  <c r="AE299" i="34"/>
  <c r="AE300" i="34"/>
  <c r="AE301" i="34"/>
  <c r="AE302" i="34"/>
  <c r="AE303" i="34"/>
  <c r="AE304" i="34"/>
  <c r="AE305" i="34"/>
  <c r="AE306" i="34"/>
  <c r="AE307" i="34"/>
  <c r="AE308" i="34"/>
  <c r="AE309" i="34"/>
  <c r="AE310" i="34"/>
  <c r="AE311" i="34"/>
  <c r="AE312" i="34"/>
  <c r="AE313" i="34"/>
  <c r="AE314" i="34"/>
  <c r="AE315" i="34"/>
  <c r="AE316" i="34"/>
  <c r="AE317" i="34"/>
  <c r="AE318" i="34"/>
  <c r="AE319" i="34"/>
  <c r="AE320" i="34"/>
  <c r="AE321" i="34"/>
  <c r="AE322" i="34"/>
  <c r="AE323" i="34"/>
  <c r="AE324" i="34"/>
  <c r="AE325" i="34"/>
  <c r="AE326" i="34"/>
  <c r="AE327" i="34"/>
  <c r="AE328" i="34"/>
  <c r="AE329" i="34"/>
  <c r="AE330" i="34"/>
  <c r="AE331" i="34"/>
  <c r="AE332" i="34"/>
  <c r="AE333" i="34"/>
  <c r="AE334" i="34"/>
  <c r="AE335" i="34"/>
  <c r="AE336" i="34"/>
  <c r="AE337" i="34"/>
  <c r="AE338" i="34"/>
  <c r="AE339" i="34"/>
  <c r="AE340" i="34"/>
  <c r="AE341" i="34"/>
  <c r="AE342" i="34"/>
  <c r="AE343" i="34"/>
  <c r="AE344" i="34"/>
  <c r="AE345" i="34"/>
  <c r="AE346" i="34"/>
  <c r="AE347" i="34"/>
  <c r="AE348" i="34"/>
  <c r="AE349" i="34"/>
  <c r="AE350" i="34"/>
  <c r="AE351" i="34"/>
  <c r="AE352" i="34"/>
  <c r="AE353" i="34"/>
  <c r="AE354" i="34"/>
  <c r="AE355" i="34"/>
  <c r="AE356" i="34"/>
  <c r="AE357" i="34"/>
  <c r="AE358" i="34"/>
  <c r="AE359" i="34"/>
  <c r="AE360" i="34"/>
  <c r="AE361" i="34"/>
  <c r="AE362" i="34"/>
  <c r="AE363" i="34"/>
  <c r="AE364" i="34"/>
  <c r="AE365" i="34"/>
  <c r="AE366" i="34"/>
  <c r="AE367" i="34"/>
  <c r="AE368" i="34"/>
  <c r="AE369" i="34"/>
  <c r="AE370" i="34"/>
  <c r="AE371" i="34"/>
  <c r="AE372" i="34"/>
  <c r="AE373" i="34"/>
  <c r="AE374" i="34"/>
  <c r="AE375" i="34"/>
  <c r="AE376" i="34"/>
  <c r="AE377" i="34"/>
  <c r="AE378" i="34"/>
  <c r="AE379" i="34"/>
  <c r="AE380" i="34"/>
  <c r="AE381" i="34"/>
  <c r="AE382" i="34"/>
  <c r="AE383" i="34"/>
  <c r="AE384" i="34"/>
  <c r="AE385" i="34"/>
  <c r="AE386" i="34"/>
  <c r="AE387" i="34"/>
  <c r="AE388" i="34"/>
  <c r="AE389" i="34"/>
  <c r="AE390" i="34"/>
  <c r="AE391" i="34"/>
  <c r="AE392" i="34"/>
  <c r="AE393" i="34"/>
  <c r="AE394" i="34"/>
  <c r="AE395" i="34"/>
  <c r="AE396" i="34"/>
  <c r="AE397" i="34"/>
  <c r="AE398" i="34"/>
  <c r="AE399" i="34"/>
  <c r="AE400" i="34"/>
  <c r="AE401" i="34"/>
  <c r="AE402" i="34"/>
  <c r="AE403" i="34"/>
  <c r="AE404" i="34"/>
  <c r="AE405" i="34"/>
  <c r="AE406" i="34"/>
  <c r="AE407" i="34"/>
  <c r="AE408" i="34"/>
  <c r="AE409" i="34"/>
  <c r="AE410" i="34"/>
  <c r="AE411" i="34"/>
  <c r="AE412" i="34"/>
  <c r="AE413" i="34"/>
  <c r="AE414" i="34"/>
  <c r="AE415" i="34"/>
  <c r="AE416" i="34"/>
  <c r="AE417" i="34"/>
  <c r="AE418" i="34"/>
  <c r="AE419" i="34"/>
  <c r="AE420" i="34"/>
  <c r="AE421" i="34"/>
  <c r="AE422" i="34"/>
  <c r="AE423" i="34"/>
  <c r="AE424" i="34"/>
  <c r="AE425" i="34"/>
  <c r="AE426" i="34"/>
  <c r="AE427" i="34"/>
  <c r="AE428" i="34"/>
  <c r="AE429" i="34"/>
  <c r="AE430" i="34"/>
  <c r="AE431" i="34"/>
  <c r="AE432" i="34"/>
  <c r="AE433" i="34"/>
  <c r="AE434" i="34"/>
  <c r="AE435" i="34"/>
  <c r="AE436" i="34"/>
  <c r="AE437" i="34"/>
  <c r="AE438" i="34"/>
  <c r="AE439" i="34"/>
  <c r="AE440" i="34"/>
  <c r="AE441" i="34"/>
  <c r="AE442" i="34"/>
  <c r="AE443" i="34"/>
  <c r="AE444" i="34"/>
  <c r="AE445" i="34"/>
  <c r="AE446" i="34"/>
  <c r="AE447" i="34"/>
  <c r="AE448" i="34"/>
  <c r="AE449" i="34"/>
  <c r="AG450" i="34"/>
  <c r="AE451" i="34"/>
  <c r="AE452" i="34"/>
  <c r="AE453" i="34"/>
  <c r="AE454" i="34"/>
  <c r="AE455" i="34"/>
  <c r="AE456" i="34"/>
  <c r="AE457" i="34"/>
  <c r="AE458" i="34"/>
  <c r="AE459" i="34"/>
  <c r="AE460" i="34"/>
  <c r="AE461" i="34"/>
  <c r="AE462" i="34"/>
  <c r="AE463" i="34"/>
  <c r="AE464" i="34"/>
  <c r="AE465" i="34"/>
  <c r="AE466" i="34"/>
  <c r="AE467" i="34"/>
  <c r="AE468" i="34"/>
  <c r="AE469" i="34"/>
  <c r="AE470" i="34"/>
  <c r="AE471" i="34"/>
  <c r="AE472" i="34"/>
  <c r="AE473" i="34"/>
  <c r="AE474" i="34"/>
  <c r="AE475" i="34"/>
  <c r="AE476" i="34"/>
  <c r="AE477" i="34"/>
  <c r="AE478" i="34"/>
  <c r="AE479" i="34"/>
  <c r="AE480" i="34"/>
  <c r="AE481" i="34"/>
  <c r="AE482" i="34"/>
  <c r="AE483" i="34"/>
  <c r="AE484" i="34"/>
  <c r="AE485" i="34"/>
  <c r="AE486" i="34"/>
  <c r="AE487" i="34"/>
  <c r="AE488" i="34"/>
  <c r="AE489" i="34"/>
  <c r="AE490" i="34"/>
  <c r="AE491" i="34"/>
  <c r="AE492" i="34"/>
  <c r="AE493" i="34"/>
  <c r="AE494" i="34"/>
  <c r="AE495" i="34"/>
  <c r="AE496" i="34"/>
  <c r="AE497" i="34"/>
  <c r="AE498" i="34"/>
  <c r="AE499" i="34"/>
  <c r="AE500" i="34"/>
  <c r="AE501" i="34"/>
  <c r="AE502" i="34"/>
  <c r="AE503" i="34"/>
  <c r="AE504" i="34"/>
  <c r="AE505" i="34"/>
  <c r="AE506" i="34"/>
  <c r="AE507" i="34"/>
  <c r="AE508" i="34"/>
  <c r="AE509" i="34"/>
  <c r="AE510" i="34"/>
  <c r="AE511" i="34"/>
  <c r="AE512" i="34"/>
  <c r="AE513" i="34"/>
  <c r="AE514" i="34"/>
  <c r="AE515" i="34"/>
  <c r="AE516" i="34"/>
  <c r="AE517" i="34"/>
  <c r="AE518" i="34"/>
  <c r="AE519" i="34"/>
  <c r="AE520" i="34"/>
  <c r="AE521" i="34"/>
  <c r="AE522" i="34"/>
  <c r="AE523" i="34"/>
  <c r="AE524" i="34"/>
  <c r="AE525" i="34"/>
  <c r="AE526" i="34"/>
  <c r="AE527" i="34"/>
  <c r="AE528" i="34"/>
  <c r="AE529" i="34"/>
  <c r="AE530" i="34"/>
  <c r="AE531" i="34"/>
  <c r="AE532" i="34"/>
  <c r="AE533" i="34"/>
  <c r="AE534" i="34"/>
  <c r="AE535" i="34"/>
  <c r="AE536" i="34"/>
  <c r="AE537" i="34"/>
  <c r="AE538" i="34"/>
  <c r="AE539" i="34"/>
  <c r="AE540" i="34"/>
  <c r="AE541" i="34"/>
  <c r="AE542" i="34"/>
  <c r="AE543" i="34"/>
  <c r="AE544" i="34"/>
  <c r="AE545" i="34"/>
  <c r="AE546" i="34"/>
  <c r="AE547" i="34"/>
  <c r="AE548" i="34"/>
  <c r="AE549" i="34"/>
  <c r="AE550" i="34"/>
  <c r="AE551" i="34"/>
  <c r="AE552" i="34"/>
  <c r="AE553" i="34"/>
  <c r="AE554" i="34"/>
  <c r="AE555" i="34"/>
  <c r="AE556" i="34"/>
  <c r="AE557" i="34"/>
  <c r="AE558" i="34"/>
  <c r="AE559" i="34"/>
  <c r="AE560" i="34"/>
  <c r="AE561" i="34"/>
  <c r="AE562" i="34"/>
  <c r="AE563" i="34"/>
  <c r="AE564" i="34"/>
  <c r="AE565" i="34"/>
  <c r="AE566" i="34"/>
  <c r="AE567" i="34"/>
  <c r="AE568" i="34"/>
  <c r="AE569" i="34"/>
  <c r="AE17" i="34"/>
  <c r="AE18" i="34"/>
  <c r="AE19" i="34"/>
  <c r="AE20" i="34"/>
  <c r="AE21" i="34"/>
  <c r="AE22" i="34"/>
  <c r="AE23" i="34"/>
  <c r="AE16" i="34"/>
  <c r="Z17" i="34"/>
  <c r="Z18" i="34"/>
  <c r="Z19" i="34"/>
  <c r="Z20" i="34"/>
  <c r="Z21" i="34"/>
  <c r="Z22" i="34"/>
  <c r="Z23" i="34"/>
  <c r="Z24" i="34"/>
  <c r="Z25" i="34"/>
  <c r="Z26" i="34"/>
  <c r="Z27" i="34"/>
  <c r="Z28" i="34"/>
  <c r="Z29" i="34"/>
  <c r="Z30" i="34"/>
  <c r="Z31" i="34"/>
  <c r="Z32" i="34"/>
  <c r="Z33" i="34"/>
  <c r="Z34" i="34"/>
  <c r="Z35" i="34"/>
  <c r="Z36" i="34"/>
  <c r="Z37" i="34"/>
  <c r="Z38" i="34"/>
  <c r="Z39" i="34"/>
  <c r="Z40" i="34"/>
  <c r="Z41" i="34"/>
  <c r="Z42" i="34"/>
  <c r="Z43" i="34"/>
  <c r="Z44" i="34"/>
  <c r="Z45" i="34"/>
  <c r="Z46" i="34"/>
  <c r="Z47" i="34"/>
  <c r="Z48" i="34"/>
  <c r="Z49" i="34"/>
  <c r="Z50" i="34"/>
  <c r="Z51" i="34"/>
  <c r="Z52" i="34"/>
  <c r="Z53" i="34"/>
  <c r="Z54" i="34"/>
  <c r="Z55" i="34"/>
  <c r="Z56" i="34"/>
  <c r="Z57" i="34"/>
  <c r="Z58" i="34"/>
  <c r="Z59" i="34"/>
  <c r="Z60" i="34"/>
  <c r="Z61" i="34"/>
  <c r="Z62" i="34"/>
  <c r="Z63" i="34"/>
  <c r="Z64" i="34"/>
  <c r="Z65" i="34"/>
  <c r="Z66" i="34"/>
  <c r="Z67" i="34"/>
  <c r="Z68" i="34"/>
  <c r="Z69" i="34"/>
  <c r="Z70" i="34"/>
  <c r="Z71" i="34"/>
  <c r="Z72" i="34"/>
  <c r="Z73" i="34"/>
  <c r="Z74" i="34"/>
  <c r="Z75" i="34"/>
  <c r="Z76" i="34"/>
  <c r="Z77" i="34"/>
  <c r="Z78" i="34"/>
  <c r="Z79" i="34"/>
  <c r="Z80" i="34"/>
  <c r="Z81" i="34"/>
  <c r="Z82" i="34"/>
  <c r="Z83" i="34"/>
  <c r="Z84" i="34"/>
  <c r="Z85" i="34"/>
  <c r="Z86" i="34"/>
  <c r="Z87" i="34"/>
  <c r="Z88" i="34"/>
  <c r="Z89" i="34"/>
  <c r="Z90" i="34"/>
  <c r="Z91" i="34"/>
  <c r="Z92" i="34"/>
  <c r="Z93" i="34"/>
  <c r="Z94" i="34"/>
  <c r="Z95" i="34"/>
  <c r="Z96" i="34"/>
  <c r="Z97" i="34"/>
  <c r="Z98" i="34"/>
  <c r="Z99" i="34"/>
  <c r="Z100" i="34"/>
  <c r="Z101" i="34"/>
  <c r="Z102" i="34"/>
  <c r="Z103" i="34"/>
  <c r="Z104" i="34"/>
  <c r="Z105" i="34"/>
  <c r="Z106" i="34"/>
  <c r="Z107" i="34"/>
  <c r="Z108" i="34"/>
  <c r="Z109" i="34"/>
  <c r="Z110" i="34"/>
  <c r="Z111" i="34"/>
  <c r="Z112" i="34"/>
  <c r="Z113" i="34"/>
  <c r="Z114" i="34"/>
  <c r="Z115" i="34"/>
  <c r="Z116" i="34"/>
  <c r="Z117" i="34"/>
  <c r="Z118" i="34"/>
  <c r="Z119" i="34"/>
  <c r="Z120" i="34"/>
  <c r="Z121" i="34"/>
  <c r="Z122" i="34"/>
  <c r="Z123" i="34"/>
  <c r="Z124" i="34"/>
  <c r="Z125" i="34"/>
  <c r="Z126" i="34"/>
  <c r="Z127" i="34"/>
  <c r="Z128" i="34"/>
  <c r="Z129" i="34"/>
  <c r="Z130" i="34"/>
  <c r="Z131" i="34"/>
  <c r="Z132" i="34"/>
  <c r="Z133" i="34"/>
  <c r="Z134" i="34"/>
  <c r="Z135" i="34"/>
  <c r="Z136" i="34"/>
  <c r="Z137" i="34"/>
  <c r="Z138" i="34"/>
  <c r="Z139" i="34"/>
  <c r="Z140" i="34"/>
  <c r="Z141" i="34"/>
  <c r="Z142" i="34"/>
  <c r="Z143" i="34"/>
  <c r="Z144" i="34"/>
  <c r="Z145" i="34"/>
  <c r="Z146" i="34"/>
  <c r="Z147" i="34"/>
  <c r="Z148" i="34"/>
  <c r="Z149" i="34"/>
  <c r="Z150" i="34"/>
  <c r="Z151" i="34"/>
  <c r="Z152" i="34"/>
  <c r="Z153" i="34"/>
  <c r="Z154" i="34"/>
  <c r="Z155" i="34"/>
  <c r="Z156" i="34"/>
  <c r="Z157" i="34"/>
  <c r="Z158" i="34"/>
  <c r="Z159" i="34"/>
  <c r="Z160" i="34"/>
  <c r="Z161" i="34"/>
  <c r="Z162" i="34"/>
  <c r="Z163" i="34"/>
  <c r="Z164" i="34"/>
  <c r="Z165" i="34"/>
  <c r="Z166" i="34"/>
  <c r="Z167" i="34"/>
  <c r="Z168" i="34"/>
  <c r="Z169" i="34"/>
  <c r="Z170" i="34"/>
  <c r="Z171" i="34"/>
  <c r="Z172" i="34"/>
  <c r="Z173" i="34"/>
  <c r="Z174" i="34"/>
  <c r="Z175" i="34"/>
  <c r="Z176" i="34"/>
  <c r="Z177" i="34"/>
  <c r="Z178" i="34"/>
  <c r="Z179" i="34"/>
  <c r="Z180" i="34"/>
  <c r="Z181" i="34"/>
  <c r="Z182" i="34"/>
  <c r="Z183" i="34"/>
  <c r="Z184" i="34"/>
  <c r="Z185" i="34"/>
  <c r="Z186" i="34"/>
  <c r="Z187" i="34"/>
  <c r="Z188" i="34"/>
  <c r="Z189" i="34"/>
  <c r="Z190" i="34"/>
  <c r="Z191" i="34"/>
  <c r="Z192" i="34"/>
  <c r="Z193" i="34"/>
  <c r="Z194" i="34"/>
  <c r="Z195" i="34"/>
  <c r="Z196" i="34"/>
  <c r="Z197" i="34"/>
  <c r="Z198" i="34"/>
  <c r="Z199" i="34"/>
  <c r="Z200" i="34"/>
  <c r="Z201" i="34"/>
  <c r="Z202" i="34"/>
  <c r="Z203" i="34"/>
  <c r="Z204" i="34"/>
  <c r="Z205" i="34"/>
  <c r="Z206" i="34"/>
  <c r="Z207" i="34"/>
  <c r="Z208" i="34"/>
  <c r="Z209" i="34"/>
  <c r="Z210" i="34"/>
  <c r="Z211" i="34"/>
  <c r="Z212" i="34"/>
  <c r="Z213" i="34"/>
  <c r="Z214" i="34"/>
  <c r="Z215" i="34"/>
  <c r="Z216" i="34"/>
  <c r="Z217" i="34"/>
  <c r="Z218" i="34"/>
  <c r="Z219" i="34"/>
  <c r="Z220" i="34"/>
  <c r="Z221" i="34"/>
  <c r="Z222" i="34"/>
  <c r="Z223" i="34"/>
  <c r="Z224" i="34"/>
  <c r="Z225" i="34"/>
  <c r="Z226" i="34"/>
  <c r="Z227" i="34"/>
  <c r="Z228" i="34"/>
  <c r="Z229" i="34"/>
  <c r="Z230" i="34"/>
  <c r="Z231" i="34"/>
  <c r="Z232" i="34"/>
  <c r="Z233" i="34"/>
  <c r="Z234" i="34"/>
  <c r="Z235" i="34"/>
  <c r="Z236" i="34"/>
  <c r="Z237" i="34"/>
  <c r="Z238" i="34"/>
  <c r="Z239" i="34"/>
  <c r="Z240" i="34"/>
  <c r="Z241" i="34"/>
  <c r="Z242" i="34"/>
  <c r="Z243" i="34"/>
  <c r="Z244" i="34"/>
  <c r="Z245" i="34"/>
  <c r="Z246" i="34"/>
  <c r="Z247" i="34"/>
  <c r="Z248" i="34"/>
  <c r="Z249" i="34"/>
  <c r="Z250" i="34"/>
  <c r="Z251" i="34"/>
  <c r="Z252" i="34"/>
  <c r="Z253" i="34"/>
  <c r="Z254" i="34"/>
  <c r="Z255" i="34"/>
  <c r="Z256" i="34"/>
  <c r="Z257" i="34"/>
  <c r="Z258" i="34"/>
  <c r="Z259" i="34"/>
  <c r="Z260" i="34"/>
  <c r="Z261" i="34"/>
  <c r="Z262" i="34"/>
  <c r="Z263" i="34"/>
  <c r="Z264" i="34"/>
  <c r="Z265" i="34"/>
  <c r="Z266" i="34"/>
  <c r="Z267" i="34"/>
  <c r="Z268" i="34"/>
  <c r="Z269" i="34"/>
  <c r="Z270" i="34"/>
  <c r="Z271" i="34"/>
  <c r="Z272" i="34"/>
  <c r="Z273" i="34"/>
  <c r="Z274" i="34"/>
  <c r="Z275" i="34"/>
  <c r="Z276" i="34"/>
  <c r="Z277" i="34"/>
  <c r="Z278" i="34"/>
  <c r="Z279" i="34"/>
  <c r="Z280" i="34"/>
  <c r="Z281" i="34"/>
  <c r="Z282" i="34"/>
  <c r="Z283" i="34"/>
  <c r="Z284" i="34"/>
  <c r="Z285" i="34"/>
  <c r="Z286" i="34"/>
  <c r="Z287" i="34"/>
  <c r="Z288" i="34"/>
  <c r="Z289" i="34"/>
  <c r="Z290" i="34"/>
  <c r="Z291" i="34"/>
  <c r="Z292" i="34"/>
  <c r="Z293" i="34"/>
  <c r="Z294" i="34"/>
  <c r="Z295" i="34"/>
  <c r="Z296" i="34"/>
  <c r="Z297" i="34"/>
  <c r="Z298" i="34"/>
  <c r="Z299" i="34"/>
  <c r="Z300" i="34"/>
  <c r="Z301" i="34"/>
  <c r="Z302" i="34"/>
  <c r="Z303" i="34"/>
  <c r="Z304" i="34"/>
  <c r="Z305" i="34"/>
  <c r="Z306" i="34"/>
  <c r="Z307" i="34"/>
  <c r="Z308" i="34"/>
  <c r="Z309" i="34"/>
  <c r="Z310" i="34"/>
  <c r="Z311" i="34"/>
  <c r="Z312" i="34"/>
  <c r="Z313" i="34"/>
  <c r="Z314" i="34"/>
  <c r="Z315" i="34"/>
  <c r="Z316" i="34"/>
  <c r="Z317" i="34"/>
  <c r="Z318" i="34"/>
  <c r="Z319" i="34"/>
  <c r="Z320" i="34"/>
  <c r="Z321" i="34"/>
  <c r="Z322" i="34"/>
  <c r="Z323" i="34"/>
  <c r="Z324" i="34"/>
  <c r="Z325" i="34"/>
  <c r="Z326" i="34"/>
  <c r="Z327" i="34"/>
  <c r="Z328" i="34"/>
  <c r="Z329" i="34"/>
  <c r="Z330" i="34"/>
  <c r="Z331" i="34"/>
  <c r="Z332" i="34"/>
  <c r="Z333" i="34"/>
  <c r="Z334" i="34"/>
  <c r="Z335" i="34"/>
  <c r="Z336" i="34"/>
  <c r="Z337" i="34"/>
  <c r="Z338" i="34"/>
  <c r="Z339" i="34"/>
  <c r="Z340" i="34"/>
  <c r="Z341" i="34"/>
  <c r="Z342" i="34"/>
  <c r="Z343" i="34"/>
  <c r="Z344" i="34"/>
  <c r="Z345" i="34"/>
  <c r="Z346" i="34"/>
  <c r="Z347" i="34"/>
  <c r="Z348" i="34"/>
  <c r="Z349" i="34"/>
  <c r="Z350" i="34"/>
  <c r="Z351" i="34"/>
  <c r="Z352" i="34"/>
  <c r="Z353" i="34"/>
  <c r="Z354" i="34"/>
  <c r="Z355" i="34"/>
  <c r="Z356" i="34"/>
  <c r="Z357" i="34"/>
  <c r="Z358" i="34"/>
  <c r="Z359" i="34"/>
  <c r="Z360" i="34"/>
  <c r="Z361" i="34"/>
  <c r="Z362" i="34"/>
  <c r="Z363" i="34"/>
  <c r="Z364" i="34"/>
  <c r="Z365" i="34"/>
  <c r="Z366" i="34"/>
  <c r="Z367" i="34"/>
  <c r="Z368" i="34"/>
  <c r="Z369" i="34"/>
  <c r="Z370" i="34"/>
  <c r="Z371" i="34"/>
  <c r="Z372" i="34"/>
  <c r="Z373" i="34"/>
  <c r="Z374" i="34"/>
  <c r="Z375" i="34"/>
  <c r="Z376" i="34"/>
  <c r="Z377" i="34"/>
  <c r="Z378" i="34"/>
  <c r="Z379" i="34"/>
  <c r="Z380" i="34"/>
  <c r="Z381" i="34"/>
  <c r="Z382" i="34"/>
  <c r="Z383" i="34"/>
  <c r="Z384" i="34"/>
  <c r="Z385" i="34"/>
  <c r="Z386" i="34"/>
  <c r="Z387" i="34"/>
  <c r="Z388" i="34"/>
  <c r="Z389" i="34"/>
  <c r="Z390" i="34"/>
  <c r="Z391" i="34"/>
  <c r="Z392" i="34"/>
  <c r="Z393" i="34"/>
  <c r="Z394" i="34"/>
  <c r="Z395" i="34"/>
  <c r="Z396" i="34"/>
  <c r="Z397" i="34"/>
  <c r="Z398" i="34"/>
  <c r="Z399" i="34"/>
  <c r="Z400" i="34"/>
  <c r="Z401" i="34"/>
  <c r="Z402" i="34"/>
  <c r="Z403" i="34"/>
  <c r="Z404" i="34"/>
  <c r="Z405" i="34"/>
  <c r="Z406" i="34"/>
  <c r="Z407" i="34"/>
  <c r="Z408" i="34"/>
  <c r="Z409" i="34"/>
  <c r="Z410" i="34"/>
  <c r="Z411" i="34"/>
  <c r="Z412" i="34"/>
  <c r="Z413" i="34"/>
  <c r="Z414" i="34"/>
  <c r="Z415" i="34"/>
  <c r="Z416" i="34"/>
  <c r="Z417" i="34"/>
  <c r="Z418" i="34"/>
  <c r="Z419" i="34"/>
  <c r="Z420" i="34"/>
  <c r="Z421" i="34"/>
  <c r="Z422" i="34"/>
  <c r="Z423" i="34"/>
  <c r="Z424" i="34"/>
  <c r="Z425" i="34"/>
  <c r="Z426" i="34"/>
  <c r="Z427" i="34"/>
  <c r="Z428" i="34"/>
  <c r="Z429" i="34"/>
  <c r="Z430" i="34"/>
  <c r="Z431" i="34"/>
  <c r="Z432" i="34"/>
  <c r="Z433" i="34"/>
  <c r="Z434" i="34"/>
  <c r="Z435" i="34"/>
  <c r="Z436" i="34"/>
  <c r="Z437" i="34"/>
  <c r="Z438" i="34"/>
  <c r="Z439" i="34"/>
  <c r="Z440" i="34"/>
  <c r="Z441" i="34"/>
  <c r="Z442" i="34"/>
  <c r="Z443" i="34"/>
  <c r="Z444" i="34"/>
  <c r="Z445" i="34"/>
  <c r="Z446" i="34"/>
  <c r="Z447" i="34"/>
  <c r="Z448" i="34"/>
  <c r="Z449" i="34"/>
  <c r="Z450" i="34"/>
  <c r="Z451" i="34"/>
  <c r="Z452" i="34"/>
  <c r="Z453" i="34"/>
  <c r="Z454" i="34"/>
  <c r="Z455" i="34"/>
  <c r="Z456" i="34"/>
  <c r="Z457" i="34"/>
  <c r="Z458" i="34"/>
  <c r="Z459" i="34"/>
  <c r="Z460" i="34"/>
  <c r="Z461" i="34"/>
  <c r="Z462" i="34"/>
  <c r="Z463" i="34"/>
  <c r="Z464" i="34"/>
  <c r="Z465" i="34"/>
  <c r="Z466" i="34"/>
  <c r="Z467" i="34"/>
  <c r="Z468" i="34"/>
  <c r="Z469" i="34"/>
  <c r="Z470" i="34"/>
  <c r="Z471" i="34"/>
  <c r="Z472" i="34"/>
  <c r="Z473" i="34"/>
  <c r="Z474" i="34"/>
  <c r="Z475" i="34"/>
  <c r="Z476" i="34"/>
  <c r="Z477" i="34"/>
  <c r="Z478" i="34"/>
  <c r="Z479" i="34"/>
  <c r="Z480" i="34"/>
  <c r="Z481" i="34"/>
  <c r="Z482" i="34"/>
  <c r="Z483" i="34"/>
  <c r="Z484" i="34"/>
  <c r="Z485" i="34"/>
  <c r="Z486" i="34"/>
  <c r="Z487" i="34"/>
  <c r="Z488" i="34"/>
  <c r="Z489" i="34"/>
  <c r="Z490" i="34"/>
  <c r="Z491" i="34"/>
  <c r="Z492" i="34"/>
  <c r="Z493" i="34"/>
  <c r="Z494" i="34"/>
  <c r="Z495" i="34"/>
  <c r="Z496" i="34"/>
  <c r="Z497" i="34"/>
  <c r="Z498" i="34"/>
  <c r="Z499" i="34"/>
  <c r="Z500" i="34"/>
  <c r="Z501" i="34"/>
  <c r="Z502" i="34"/>
  <c r="Z503" i="34"/>
  <c r="Z504" i="34"/>
  <c r="Z505" i="34"/>
  <c r="Z506" i="34"/>
  <c r="Z507" i="34"/>
  <c r="Z508" i="34"/>
  <c r="Z509" i="34"/>
  <c r="Z510" i="34"/>
  <c r="Z511" i="34"/>
  <c r="Z512" i="34"/>
  <c r="Z513" i="34"/>
  <c r="Z514" i="34"/>
  <c r="Z515" i="34"/>
  <c r="Z516" i="34"/>
  <c r="Z517" i="34"/>
  <c r="Z518" i="34"/>
  <c r="Z519" i="34"/>
  <c r="Z520" i="34"/>
  <c r="Z521" i="34"/>
  <c r="Z522" i="34"/>
  <c r="Z523" i="34"/>
  <c r="Z524" i="34"/>
  <c r="Z525" i="34"/>
  <c r="Z526" i="34"/>
  <c r="Z527" i="34"/>
  <c r="Z528" i="34"/>
  <c r="Z529" i="34"/>
  <c r="Z530" i="34"/>
  <c r="Z531" i="34"/>
  <c r="Z532" i="34"/>
  <c r="Z533" i="34"/>
  <c r="Z534" i="34"/>
  <c r="Z535" i="34"/>
  <c r="Z536" i="34"/>
  <c r="Z537" i="34"/>
  <c r="Z538" i="34"/>
  <c r="Z539" i="34"/>
  <c r="Z540" i="34"/>
  <c r="Z541" i="34"/>
  <c r="Z542" i="34"/>
  <c r="Z543" i="34"/>
  <c r="Z544" i="34"/>
  <c r="Z545" i="34"/>
  <c r="Z546" i="34"/>
  <c r="Z547" i="34"/>
  <c r="Z548" i="34"/>
  <c r="Z549" i="34"/>
  <c r="Z550" i="34"/>
  <c r="Z551" i="34"/>
  <c r="Z552" i="34"/>
  <c r="Z553" i="34"/>
  <c r="Z554" i="34"/>
  <c r="Z555" i="34"/>
  <c r="Z556" i="34"/>
  <c r="Z557" i="34"/>
  <c r="Z558" i="34"/>
  <c r="Z559" i="34"/>
  <c r="Z560" i="34"/>
  <c r="Z561" i="34"/>
  <c r="Z562" i="34"/>
  <c r="Z563" i="34"/>
  <c r="Z564" i="34"/>
  <c r="Z565" i="34"/>
  <c r="Z566" i="34"/>
  <c r="Z567" i="34"/>
  <c r="Z568" i="34"/>
  <c r="Z569" i="34"/>
  <c r="Z16" i="34"/>
  <c r="U25" i="34"/>
  <c r="U26" i="34"/>
  <c r="U27" i="34"/>
  <c r="U28" i="34"/>
  <c r="U29" i="34"/>
  <c r="U30" i="34"/>
  <c r="U31" i="34"/>
  <c r="U32" i="34"/>
  <c r="U33" i="34"/>
  <c r="U34" i="34"/>
  <c r="U35" i="34"/>
  <c r="U36" i="34"/>
  <c r="U37" i="34"/>
  <c r="U38" i="34"/>
  <c r="U39" i="34"/>
  <c r="U40" i="34"/>
  <c r="U41" i="34"/>
  <c r="U42" i="34"/>
  <c r="U43" i="34"/>
  <c r="U44" i="34"/>
  <c r="U45" i="34"/>
  <c r="U46" i="34"/>
  <c r="U47" i="34"/>
  <c r="U48" i="34"/>
  <c r="U49" i="34"/>
  <c r="U50" i="34"/>
  <c r="U51" i="34"/>
  <c r="U52" i="34"/>
  <c r="U53" i="34"/>
  <c r="U54" i="34"/>
  <c r="U55" i="34"/>
  <c r="U56" i="34"/>
  <c r="U57" i="34"/>
  <c r="U58" i="34"/>
  <c r="U59" i="34"/>
  <c r="U60" i="34"/>
  <c r="U61" i="34"/>
  <c r="U62" i="34"/>
  <c r="U63" i="34"/>
  <c r="U64" i="34"/>
  <c r="U65" i="34"/>
  <c r="U66" i="34"/>
  <c r="U67" i="34"/>
  <c r="U68" i="34"/>
  <c r="U69" i="34"/>
  <c r="U70" i="34"/>
  <c r="U71" i="34"/>
  <c r="U72" i="34"/>
  <c r="U73" i="34"/>
  <c r="U74" i="34"/>
  <c r="U75" i="34"/>
  <c r="U76" i="34"/>
  <c r="U77" i="34"/>
  <c r="U78" i="34"/>
  <c r="U79" i="34"/>
  <c r="U80" i="34"/>
  <c r="U81" i="34"/>
  <c r="U82" i="34"/>
  <c r="U83" i="34"/>
  <c r="U84" i="34"/>
  <c r="U85" i="34"/>
  <c r="U86" i="34"/>
  <c r="U87" i="34"/>
  <c r="U88" i="34"/>
  <c r="U89" i="34"/>
  <c r="U90" i="34"/>
  <c r="U91" i="34"/>
  <c r="U92" i="34"/>
  <c r="U93" i="34"/>
  <c r="U94" i="34"/>
  <c r="U95" i="34"/>
  <c r="U96" i="34"/>
  <c r="U97" i="34"/>
  <c r="U98" i="34"/>
  <c r="U99" i="34"/>
  <c r="U100" i="34"/>
  <c r="U101" i="34"/>
  <c r="U102" i="34"/>
  <c r="U103" i="34"/>
  <c r="U104" i="34"/>
  <c r="U105" i="34"/>
  <c r="U106" i="34"/>
  <c r="U107" i="34"/>
  <c r="U108" i="34"/>
  <c r="U109" i="34"/>
  <c r="U110" i="34"/>
  <c r="U111" i="34"/>
  <c r="U112" i="34"/>
  <c r="U113" i="34"/>
  <c r="U114" i="34"/>
  <c r="U115" i="34"/>
  <c r="U116" i="34"/>
  <c r="U117" i="34"/>
  <c r="U118" i="34"/>
  <c r="U119" i="34"/>
  <c r="U120" i="34"/>
  <c r="U121" i="34"/>
  <c r="U122" i="34"/>
  <c r="U123" i="34"/>
  <c r="U124" i="34"/>
  <c r="U125" i="34"/>
  <c r="U126" i="34"/>
  <c r="U127" i="34"/>
  <c r="U128" i="34"/>
  <c r="U129" i="34"/>
  <c r="U130" i="34"/>
  <c r="U131" i="34"/>
  <c r="U132" i="34"/>
  <c r="U133" i="34"/>
  <c r="U134" i="34"/>
  <c r="U135" i="34"/>
  <c r="U136" i="34"/>
  <c r="U137" i="34"/>
  <c r="U138" i="34"/>
  <c r="U139" i="34"/>
  <c r="U140" i="34"/>
  <c r="U141" i="34"/>
  <c r="U142" i="34"/>
  <c r="U143" i="34"/>
  <c r="U144" i="34"/>
  <c r="U145" i="34"/>
  <c r="U146" i="34"/>
  <c r="U147" i="34"/>
  <c r="U148" i="34"/>
  <c r="U149" i="34"/>
  <c r="U150" i="34"/>
  <c r="U151" i="34"/>
  <c r="U152" i="34"/>
  <c r="U153" i="34"/>
  <c r="U154" i="34"/>
  <c r="U155" i="34"/>
  <c r="U156" i="34"/>
  <c r="U157" i="34"/>
  <c r="U158" i="34"/>
  <c r="U159" i="34"/>
  <c r="U160" i="34"/>
  <c r="U161" i="34"/>
  <c r="U162" i="34"/>
  <c r="U163" i="34"/>
  <c r="U164" i="34"/>
  <c r="U165" i="34"/>
  <c r="U166" i="34"/>
  <c r="U167" i="34"/>
  <c r="U168" i="34"/>
  <c r="U169" i="34"/>
  <c r="U170" i="34"/>
  <c r="U171" i="34"/>
  <c r="U172" i="34"/>
  <c r="U173" i="34"/>
  <c r="U174" i="34"/>
  <c r="U175" i="34"/>
  <c r="U176" i="34"/>
  <c r="U177" i="34"/>
  <c r="U178" i="34"/>
  <c r="U179" i="34"/>
  <c r="U180" i="34"/>
  <c r="U181" i="34"/>
  <c r="U182" i="34"/>
  <c r="U183" i="34"/>
  <c r="U184" i="34"/>
  <c r="U185" i="34"/>
  <c r="U186" i="34"/>
  <c r="U187" i="34"/>
  <c r="U188" i="34"/>
  <c r="U189" i="34"/>
  <c r="U190" i="34"/>
  <c r="U191" i="34"/>
  <c r="U192" i="34"/>
  <c r="U193" i="34"/>
  <c r="U194" i="34"/>
  <c r="U195" i="34"/>
  <c r="U196" i="34"/>
  <c r="U197" i="34"/>
  <c r="U198" i="34"/>
  <c r="U199" i="34"/>
  <c r="U200" i="34"/>
  <c r="U201" i="34"/>
  <c r="U202" i="34"/>
  <c r="U203" i="34"/>
  <c r="U204" i="34"/>
  <c r="U205" i="34"/>
  <c r="U206" i="34"/>
  <c r="U207" i="34"/>
  <c r="U208" i="34"/>
  <c r="U209" i="34"/>
  <c r="U210" i="34"/>
  <c r="U211" i="34"/>
  <c r="U212" i="34"/>
  <c r="U213" i="34"/>
  <c r="U214" i="34"/>
  <c r="U215" i="34"/>
  <c r="U216" i="34"/>
  <c r="U217" i="34"/>
  <c r="U218" i="34"/>
  <c r="U219" i="34"/>
  <c r="U220" i="34"/>
  <c r="U221" i="34"/>
  <c r="U222" i="34"/>
  <c r="U223" i="34"/>
  <c r="U224" i="34"/>
  <c r="U225" i="34"/>
  <c r="U226" i="34"/>
  <c r="U227" i="34"/>
  <c r="U228" i="34"/>
  <c r="U229" i="34"/>
  <c r="U230" i="34"/>
  <c r="U231" i="34"/>
  <c r="U232" i="34"/>
  <c r="U233" i="34"/>
  <c r="U234" i="34"/>
  <c r="U235" i="34"/>
  <c r="U236" i="34"/>
  <c r="U237" i="34"/>
  <c r="U238" i="34"/>
  <c r="U239" i="34"/>
  <c r="U240" i="34"/>
  <c r="U241" i="34"/>
  <c r="U242" i="34"/>
  <c r="U243" i="34"/>
  <c r="U244" i="34"/>
  <c r="U245" i="34"/>
  <c r="U246" i="34"/>
  <c r="U247" i="34"/>
  <c r="U248" i="34"/>
  <c r="U249" i="34"/>
  <c r="U250" i="34"/>
  <c r="U251" i="34"/>
  <c r="U252" i="34"/>
  <c r="U253" i="34"/>
  <c r="U254" i="34"/>
  <c r="U255" i="34"/>
  <c r="U256" i="34"/>
  <c r="U257" i="34"/>
  <c r="U258" i="34"/>
  <c r="U259" i="34"/>
  <c r="U260" i="34"/>
  <c r="U261" i="34"/>
  <c r="U262" i="34"/>
  <c r="U263" i="34"/>
  <c r="U264" i="34"/>
  <c r="U265" i="34"/>
  <c r="U266" i="34"/>
  <c r="U267" i="34"/>
  <c r="U268" i="34"/>
  <c r="U269" i="34"/>
  <c r="U270" i="34"/>
  <c r="U271" i="34"/>
  <c r="U272" i="34"/>
  <c r="U273" i="34"/>
  <c r="U274" i="34"/>
  <c r="U275" i="34"/>
  <c r="U276" i="34"/>
  <c r="U277" i="34"/>
  <c r="U278" i="34"/>
  <c r="U279" i="34"/>
  <c r="U280" i="34"/>
  <c r="U281" i="34"/>
  <c r="U282" i="34"/>
  <c r="U283" i="34"/>
  <c r="U284" i="34"/>
  <c r="U285" i="34"/>
  <c r="U286" i="34"/>
  <c r="U287" i="34"/>
  <c r="U288" i="34"/>
  <c r="U289" i="34"/>
  <c r="U290" i="34"/>
  <c r="U291" i="34"/>
  <c r="U292" i="34"/>
  <c r="U293" i="34"/>
  <c r="U294" i="34"/>
  <c r="U295" i="34"/>
  <c r="U296" i="34"/>
  <c r="U297" i="34"/>
  <c r="U298" i="34"/>
  <c r="U299" i="34"/>
  <c r="U300" i="34"/>
  <c r="U301" i="34"/>
  <c r="U302" i="34"/>
  <c r="U303" i="34"/>
  <c r="U304" i="34"/>
  <c r="U305" i="34"/>
  <c r="U306" i="34"/>
  <c r="U307" i="34"/>
  <c r="U308" i="34"/>
  <c r="U309" i="34"/>
  <c r="U310" i="34"/>
  <c r="U311" i="34"/>
  <c r="U312" i="34"/>
  <c r="U313" i="34"/>
  <c r="U314" i="34"/>
  <c r="U315" i="34"/>
  <c r="U316" i="34"/>
  <c r="U317" i="34"/>
  <c r="U318" i="34"/>
  <c r="U319" i="34"/>
  <c r="U320" i="34"/>
  <c r="U321" i="34"/>
  <c r="U322" i="34"/>
  <c r="U323" i="34"/>
  <c r="U324" i="34"/>
  <c r="U325" i="34"/>
  <c r="U326" i="34"/>
  <c r="U327" i="34"/>
  <c r="U328" i="34"/>
  <c r="U329" i="34"/>
  <c r="U330" i="34"/>
  <c r="U331" i="34"/>
  <c r="U332" i="34"/>
  <c r="U333" i="34"/>
  <c r="U334" i="34"/>
  <c r="U335" i="34"/>
  <c r="U336" i="34"/>
  <c r="U337" i="34"/>
  <c r="U338" i="34"/>
  <c r="U339" i="34"/>
  <c r="U340" i="34"/>
  <c r="U341" i="34"/>
  <c r="U342" i="34"/>
  <c r="U343" i="34"/>
  <c r="U344" i="34"/>
  <c r="U345" i="34"/>
  <c r="U346" i="34"/>
  <c r="U347" i="34"/>
  <c r="U348" i="34"/>
  <c r="U349" i="34"/>
  <c r="U350" i="34"/>
  <c r="U351" i="34"/>
  <c r="U352" i="34"/>
  <c r="U353" i="34"/>
  <c r="U354" i="34"/>
  <c r="U355" i="34"/>
  <c r="U356" i="34"/>
  <c r="U357" i="34"/>
  <c r="U358" i="34"/>
  <c r="U359" i="34"/>
  <c r="U360" i="34"/>
  <c r="U361" i="34"/>
  <c r="U362" i="34"/>
  <c r="U363" i="34"/>
  <c r="U364" i="34"/>
  <c r="U365" i="34"/>
  <c r="U366" i="34"/>
  <c r="U367" i="34"/>
  <c r="U368" i="34"/>
  <c r="U369" i="34"/>
  <c r="U370" i="34"/>
  <c r="U371" i="34"/>
  <c r="U372" i="34"/>
  <c r="U373" i="34"/>
  <c r="U374" i="34"/>
  <c r="U375" i="34"/>
  <c r="U376" i="34"/>
  <c r="U377" i="34"/>
  <c r="U378" i="34"/>
  <c r="U379" i="34"/>
  <c r="U380" i="34"/>
  <c r="U381" i="34"/>
  <c r="U382" i="34"/>
  <c r="U383" i="34"/>
  <c r="U384" i="34"/>
  <c r="U385" i="34"/>
  <c r="U386" i="34"/>
  <c r="U387" i="34"/>
  <c r="U388" i="34"/>
  <c r="U389" i="34"/>
  <c r="U390" i="34"/>
  <c r="U391" i="34"/>
  <c r="U392" i="34"/>
  <c r="U393" i="34"/>
  <c r="U394" i="34"/>
  <c r="U395" i="34"/>
  <c r="U396" i="34"/>
  <c r="U397" i="34"/>
  <c r="U398" i="34"/>
  <c r="U399" i="34"/>
  <c r="U400" i="34"/>
  <c r="U401" i="34"/>
  <c r="U402" i="34"/>
  <c r="U403" i="34"/>
  <c r="U404" i="34"/>
  <c r="U405" i="34"/>
  <c r="U406" i="34"/>
  <c r="U407" i="34"/>
  <c r="U408" i="34"/>
  <c r="U409" i="34"/>
  <c r="U410" i="34"/>
  <c r="U411" i="34"/>
  <c r="U412" i="34"/>
  <c r="U413" i="34"/>
  <c r="U414" i="34"/>
  <c r="U415" i="34"/>
  <c r="U416" i="34"/>
  <c r="U417" i="34"/>
  <c r="U418" i="34"/>
  <c r="U419" i="34"/>
  <c r="U420" i="34"/>
  <c r="U421" i="34"/>
  <c r="U422" i="34"/>
  <c r="U423" i="34"/>
  <c r="U424" i="34"/>
  <c r="U425" i="34"/>
  <c r="U426" i="34"/>
  <c r="U427" i="34"/>
  <c r="U428" i="34"/>
  <c r="U429" i="34"/>
  <c r="U430" i="34"/>
  <c r="U431" i="34"/>
  <c r="U432" i="34"/>
  <c r="U433" i="34"/>
  <c r="U434" i="34"/>
  <c r="U435" i="34"/>
  <c r="U436" i="34"/>
  <c r="U437" i="34"/>
  <c r="U438" i="34"/>
  <c r="U439" i="34"/>
  <c r="U440" i="34"/>
  <c r="U441" i="34"/>
  <c r="U442" i="34"/>
  <c r="U443" i="34"/>
  <c r="U444" i="34"/>
  <c r="U445" i="34"/>
  <c r="U446" i="34"/>
  <c r="U447" i="34"/>
  <c r="U448" i="34"/>
  <c r="U449" i="34"/>
  <c r="U450" i="34"/>
  <c r="U451" i="34"/>
  <c r="U452" i="34"/>
  <c r="U453" i="34"/>
  <c r="U454" i="34"/>
  <c r="U455" i="34"/>
  <c r="U456" i="34"/>
  <c r="U457" i="34"/>
  <c r="U458" i="34"/>
  <c r="U459" i="34"/>
  <c r="U460" i="34"/>
  <c r="U461" i="34"/>
  <c r="U462" i="34"/>
  <c r="U463" i="34"/>
  <c r="U464" i="34"/>
  <c r="U465" i="34"/>
  <c r="U466" i="34"/>
  <c r="U467" i="34"/>
  <c r="U468" i="34"/>
  <c r="U469" i="34"/>
  <c r="U470" i="34"/>
  <c r="U471" i="34"/>
  <c r="U472" i="34"/>
  <c r="U473" i="34"/>
  <c r="U474" i="34"/>
  <c r="U475" i="34"/>
  <c r="U476" i="34"/>
  <c r="U477" i="34"/>
  <c r="U478" i="34"/>
  <c r="U479" i="34"/>
  <c r="U480" i="34"/>
  <c r="U481" i="34"/>
  <c r="U482" i="34"/>
  <c r="U483" i="34"/>
  <c r="U484" i="34"/>
  <c r="U485" i="34"/>
  <c r="U486" i="34"/>
  <c r="U487" i="34"/>
  <c r="U488" i="34"/>
  <c r="U489" i="34"/>
  <c r="U490" i="34"/>
  <c r="U491" i="34"/>
  <c r="U492" i="34"/>
  <c r="U493" i="34"/>
  <c r="U494" i="34"/>
  <c r="U495" i="34"/>
  <c r="U496" i="34"/>
  <c r="U497" i="34"/>
  <c r="U498" i="34"/>
  <c r="U499" i="34"/>
  <c r="U500" i="34"/>
  <c r="U501" i="34"/>
  <c r="U502" i="34"/>
  <c r="U503" i="34"/>
  <c r="U504" i="34"/>
  <c r="U505" i="34"/>
  <c r="U506" i="34"/>
  <c r="U507" i="34"/>
  <c r="U508" i="34"/>
  <c r="U509" i="34"/>
  <c r="U510" i="34"/>
  <c r="U511" i="34"/>
  <c r="U512" i="34"/>
  <c r="U513" i="34"/>
  <c r="U514" i="34"/>
  <c r="U515" i="34"/>
  <c r="U516" i="34"/>
  <c r="U517" i="34"/>
  <c r="U518" i="34"/>
  <c r="U519" i="34"/>
  <c r="U520" i="34"/>
  <c r="U521" i="34"/>
  <c r="U522" i="34"/>
  <c r="U523" i="34"/>
  <c r="U524" i="34"/>
  <c r="U525" i="34"/>
  <c r="U526" i="34"/>
  <c r="U527" i="34"/>
  <c r="U528" i="34"/>
  <c r="U529" i="34"/>
  <c r="U530" i="34"/>
  <c r="U531" i="34"/>
  <c r="U532" i="34"/>
  <c r="U533" i="34"/>
  <c r="U534" i="34"/>
  <c r="U535" i="34"/>
  <c r="U536" i="34"/>
  <c r="U537" i="34"/>
  <c r="U538" i="34"/>
  <c r="U539" i="34"/>
  <c r="U540" i="34"/>
  <c r="U541" i="34"/>
  <c r="U542" i="34"/>
  <c r="U543" i="34"/>
  <c r="U544" i="34"/>
  <c r="U545" i="34"/>
  <c r="U546" i="34"/>
  <c r="U547" i="34"/>
  <c r="U548" i="34"/>
  <c r="U549" i="34"/>
  <c r="U550" i="34"/>
  <c r="U551" i="34"/>
  <c r="U552" i="34"/>
  <c r="U553" i="34"/>
  <c r="U554" i="34"/>
  <c r="U555" i="34"/>
  <c r="U556" i="34"/>
  <c r="U557" i="34"/>
  <c r="U558" i="34"/>
  <c r="U559" i="34"/>
  <c r="U560" i="34"/>
  <c r="U561" i="34"/>
  <c r="U562" i="34"/>
  <c r="U563" i="34"/>
  <c r="U564" i="34"/>
  <c r="U565" i="34"/>
  <c r="U566" i="34"/>
  <c r="U567" i="34"/>
  <c r="U568" i="34"/>
  <c r="U569" i="34"/>
  <c r="U17" i="34"/>
  <c r="U18" i="34"/>
  <c r="U19" i="34"/>
  <c r="U20" i="34"/>
  <c r="U21" i="34"/>
  <c r="U22" i="34"/>
  <c r="U23" i="34"/>
  <c r="U24" i="34"/>
  <c r="U16" i="34"/>
  <c r="R17" i="34"/>
  <c r="R18" i="34"/>
  <c r="R19" i="34"/>
  <c r="R20" i="34"/>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R195" i="34"/>
  <c r="R196" i="34"/>
  <c r="R197" i="34"/>
  <c r="R198" i="34"/>
  <c r="R199" i="34"/>
  <c r="R200" i="34"/>
  <c r="R201" i="34"/>
  <c r="R202" i="34"/>
  <c r="R203" i="34"/>
  <c r="R204" i="34"/>
  <c r="R205" i="34"/>
  <c r="R206" i="34"/>
  <c r="R207" i="34"/>
  <c r="R208" i="34"/>
  <c r="R209" i="34"/>
  <c r="R210" i="34"/>
  <c r="R211" i="34"/>
  <c r="R212" i="34"/>
  <c r="R213" i="34"/>
  <c r="R214" i="34"/>
  <c r="R215" i="34"/>
  <c r="R216" i="34"/>
  <c r="R217" i="34"/>
  <c r="R218" i="34"/>
  <c r="R219" i="34"/>
  <c r="R220" i="34"/>
  <c r="R221" i="34"/>
  <c r="R222" i="34"/>
  <c r="R223" i="34"/>
  <c r="R224" i="34"/>
  <c r="R225" i="34"/>
  <c r="R226" i="34"/>
  <c r="R227" i="34"/>
  <c r="R228" i="34"/>
  <c r="R229" i="34"/>
  <c r="R230" i="34"/>
  <c r="R231" i="34"/>
  <c r="R232" i="34"/>
  <c r="R233" i="34"/>
  <c r="R234" i="34"/>
  <c r="R235" i="34"/>
  <c r="R236" i="34"/>
  <c r="R237" i="34"/>
  <c r="R238" i="34"/>
  <c r="R239" i="34"/>
  <c r="R240" i="34"/>
  <c r="R241" i="34"/>
  <c r="R242" i="34"/>
  <c r="R243" i="34"/>
  <c r="R244" i="34"/>
  <c r="R245" i="34"/>
  <c r="R246" i="34"/>
  <c r="R247" i="34"/>
  <c r="R248" i="34"/>
  <c r="R249" i="34"/>
  <c r="R250" i="34"/>
  <c r="R251" i="34"/>
  <c r="R252" i="34"/>
  <c r="R253" i="34"/>
  <c r="R254" i="34"/>
  <c r="R255" i="34"/>
  <c r="R256" i="34"/>
  <c r="R257" i="34"/>
  <c r="R258" i="34"/>
  <c r="R259" i="34"/>
  <c r="R260" i="34"/>
  <c r="R261" i="34"/>
  <c r="R262" i="34"/>
  <c r="R263" i="34"/>
  <c r="R264" i="34"/>
  <c r="R265" i="34"/>
  <c r="R266" i="34"/>
  <c r="R267" i="34"/>
  <c r="R268" i="34"/>
  <c r="R269" i="34"/>
  <c r="R270" i="34"/>
  <c r="R271" i="34"/>
  <c r="R272" i="34"/>
  <c r="R273" i="34"/>
  <c r="R274" i="34"/>
  <c r="R275" i="34"/>
  <c r="R276" i="34"/>
  <c r="R277" i="34"/>
  <c r="R278" i="34"/>
  <c r="R279" i="34"/>
  <c r="R280" i="34"/>
  <c r="R281" i="34"/>
  <c r="R282" i="34"/>
  <c r="R283" i="34"/>
  <c r="R284" i="34"/>
  <c r="R285" i="34"/>
  <c r="R286" i="34"/>
  <c r="R287" i="34"/>
  <c r="R288" i="34"/>
  <c r="R289" i="34"/>
  <c r="R290" i="34"/>
  <c r="R291" i="34"/>
  <c r="R292" i="34"/>
  <c r="R293" i="34"/>
  <c r="R294" i="34"/>
  <c r="R295" i="34"/>
  <c r="R296" i="34"/>
  <c r="R297" i="34"/>
  <c r="R298" i="34"/>
  <c r="R299" i="34"/>
  <c r="R300" i="34"/>
  <c r="R301" i="34"/>
  <c r="R302" i="34"/>
  <c r="R303" i="34"/>
  <c r="R304" i="34"/>
  <c r="R305" i="34"/>
  <c r="R306" i="34"/>
  <c r="R307" i="34"/>
  <c r="R308" i="34"/>
  <c r="R309" i="34"/>
  <c r="R310" i="34"/>
  <c r="R311" i="34"/>
  <c r="R312" i="34"/>
  <c r="R313" i="34"/>
  <c r="R314" i="34"/>
  <c r="R315" i="34"/>
  <c r="R316" i="34"/>
  <c r="R317" i="34"/>
  <c r="R318" i="34"/>
  <c r="R319" i="34"/>
  <c r="R320" i="34"/>
  <c r="R321" i="34"/>
  <c r="R322" i="34"/>
  <c r="R323" i="34"/>
  <c r="R324" i="34"/>
  <c r="R325" i="34"/>
  <c r="R326" i="34"/>
  <c r="R327" i="34"/>
  <c r="R328" i="34"/>
  <c r="R329" i="34"/>
  <c r="R330" i="34"/>
  <c r="R331" i="34"/>
  <c r="R332" i="34"/>
  <c r="R333" i="34"/>
  <c r="R334" i="34"/>
  <c r="R335" i="34"/>
  <c r="R336" i="34"/>
  <c r="R337" i="34"/>
  <c r="R338" i="34"/>
  <c r="R339" i="34"/>
  <c r="R340" i="34"/>
  <c r="R341" i="34"/>
  <c r="R342" i="34"/>
  <c r="R343" i="34"/>
  <c r="R344" i="34"/>
  <c r="R345" i="34"/>
  <c r="R346" i="34"/>
  <c r="R347" i="34"/>
  <c r="R348" i="34"/>
  <c r="R349" i="34"/>
  <c r="R350" i="34"/>
  <c r="R351" i="34"/>
  <c r="R352" i="34"/>
  <c r="R353" i="34"/>
  <c r="R354" i="34"/>
  <c r="R355" i="34"/>
  <c r="R356" i="34"/>
  <c r="R357" i="34"/>
  <c r="R358" i="34"/>
  <c r="R359" i="34"/>
  <c r="R360" i="34"/>
  <c r="R361" i="34"/>
  <c r="R362" i="34"/>
  <c r="R363" i="34"/>
  <c r="R364" i="34"/>
  <c r="R365" i="34"/>
  <c r="R366" i="34"/>
  <c r="R367" i="34"/>
  <c r="R368" i="34"/>
  <c r="R369" i="34"/>
  <c r="R370" i="34"/>
  <c r="R371" i="34"/>
  <c r="R372" i="34"/>
  <c r="R373" i="34"/>
  <c r="R374" i="34"/>
  <c r="R375" i="34"/>
  <c r="R376" i="34"/>
  <c r="R377" i="34"/>
  <c r="R378" i="34"/>
  <c r="R379" i="34"/>
  <c r="R380" i="34"/>
  <c r="R381" i="34"/>
  <c r="R382" i="34"/>
  <c r="R383" i="34"/>
  <c r="R384" i="34"/>
  <c r="R385" i="34"/>
  <c r="R386" i="34"/>
  <c r="R387" i="34"/>
  <c r="R388" i="34"/>
  <c r="R389" i="34"/>
  <c r="R390" i="34"/>
  <c r="R391" i="34"/>
  <c r="R392" i="34"/>
  <c r="R393" i="34"/>
  <c r="R394" i="34"/>
  <c r="R395" i="34"/>
  <c r="R396" i="34"/>
  <c r="R397" i="34"/>
  <c r="R398" i="34"/>
  <c r="R399" i="34"/>
  <c r="R400" i="34"/>
  <c r="R401" i="34"/>
  <c r="R402" i="34"/>
  <c r="R403" i="34"/>
  <c r="R404" i="34"/>
  <c r="R405" i="34"/>
  <c r="R406" i="34"/>
  <c r="R407" i="34"/>
  <c r="R408" i="34"/>
  <c r="R409" i="34"/>
  <c r="R410" i="34"/>
  <c r="R411" i="34"/>
  <c r="R412" i="34"/>
  <c r="R413" i="34"/>
  <c r="R414" i="34"/>
  <c r="R415" i="34"/>
  <c r="R416" i="34"/>
  <c r="R417" i="34"/>
  <c r="R418" i="34"/>
  <c r="R419" i="34"/>
  <c r="R420" i="34"/>
  <c r="R421" i="34"/>
  <c r="R422" i="34"/>
  <c r="R423" i="34"/>
  <c r="R424" i="34"/>
  <c r="R425" i="34"/>
  <c r="R426" i="34"/>
  <c r="R427" i="34"/>
  <c r="R428" i="34"/>
  <c r="R429" i="34"/>
  <c r="R430" i="34"/>
  <c r="R431" i="34"/>
  <c r="R432" i="34"/>
  <c r="R433" i="34"/>
  <c r="R434" i="34"/>
  <c r="R435" i="34"/>
  <c r="R436" i="34"/>
  <c r="R437" i="34"/>
  <c r="R438" i="34"/>
  <c r="R439" i="34"/>
  <c r="R440" i="34"/>
  <c r="R441" i="34"/>
  <c r="R442" i="34"/>
  <c r="R443" i="34"/>
  <c r="R444" i="34"/>
  <c r="R445" i="34"/>
  <c r="R446" i="34"/>
  <c r="R447" i="34"/>
  <c r="R448" i="34"/>
  <c r="R449" i="34"/>
  <c r="R450" i="34"/>
  <c r="R451" i="34"/>
  <c r="R452" i="34"/>
  <c r="R453" i="34"/>
  <c r="R454" i="34"/>
  <c r="R455" i="34"/>
  <c r="R456" i="34"/>
  <c r="R457" i="34"/>
  <c r="R458" i="34"/>
  <c r="R459" i="34"/>
  <c r="R460" i="34"/>
  <c r="R461" i="34"/>
  <c r="R462" i="34"/>
  <c r="R463" i="34"/>
  <c r="R464" i="34"/>
  <c r="R465" i="34"/>
  <c r="R466" i="34"/>
  <c r="R467" i="34"/>
  <c r="R468" i="34"/>
  <c r="R469" i="34"/>
  <c r="R470" i="34"/>
  <c r="R471" i="34"/>
  <c r="R472" i="34"/>
  <c r="R473" i="34"/>
  <c r="R474" i="34"/>
  <c r="R475" i="34"/>
  <c r="R476" i="34"/>
  <c r="R477" i="34"/>
  <c r="R478" i="34"/>
  <c r="R479" i="34"/>
  <c r="R480" i="34"/>
  <c r="R481" i="34"/>
  <c r="R482" i="34"/>
  <c r="R483" i="34"/>
  <c r="R484" i="34"/>
  <c r="R485" i="34"/>
  <c r="R486" i="34"/>
  <c r="R487" i="34"/>
  <c r="R488" i="34"/>
  <c r="R489" i="34"/>
  <c r="R490" i="34"/>
  <c r="R491" i="34"/>
  <c r="R492" i="34"/>
  <c r="R493" i="34"/>
  <c r="R494" i="34"/>
  <c r="R495" i="34"/>
  <c r="R496" i="34"/>
  <c r="R497" i="34"/>
  <c r="R498" i="34"/>
  <c r="R499" i="34"/>
  <c r="R500" i="34"/>
  <c r="R501" i="34"/>
  <c r="R502" i="34"/>
  <c r="R503" i="34"/>
  <c r="R504" i="34"/>
  <c r="R505" i="34"/>
  <c r="R506" i="34"/>
  <c r="R507" i="34"/>
  <c r="R508" i="34"/>
  <c r="R509" i="34"/>
  <c r="R510" i="34"/>
  <c r="R511" i="34"/>
  <c r="R512" i="34"/>
  <c r="R513" i="34"/>
  <c r="R514" i="34"/>
  <c r="R515" i="34"/>
  <c r="R516" i="34"/>
  <c r="R517" i="34"/>
  <c r="R518" i="34"/>
  <c r="R519" i="34"/>
  <c r="R520" i="34"/>
  <c r="R521" i="34"/>
  <c r="R522" i="34"/>
  <c r="R523" i="34"/>
  <c r="R524" i="34"/>
  <c r="R525" i="34"/>
  <c r="R526" i="34"/>
  <c r="R527" i="34"/>
  <c r="R528" i="34"/>
  <c r="R529" i="34"/>
  <c r="R530" i="34"/>
  <c r="R531" i="34"/>
  <c r="R532" i="34"/>
  <c r="R533" i="34"/>
  <c r="R534" i="34"/>
  <c r="R535" i="34"/>
  <c r="R536" i="34"/>
  <c r="R537" i="34"/>
  <c r="R538" i="34"/>
  <c r="R539" i="34"/>
  <c r="R540" i="34"/>
  <c r="R541" i="34"/>
  <c r="R542" i="34"/>
  <c r="R543" i="34"/>
  <c r="R544" i="34"/>
  <c r="R545" i="34"/>
  <c r="R546" i="34"/>
  <c r="R547" i="34"/>
  <c r="R548" i="34"/>
  <c r="R549" i="34"/>
  <c r="R550" i="34"/>
  <c r="R551" i="34"/>
  <c r="R552" i="34"/>
  <c r="R553" i="34"/>
  <c r="R554" i="34"/>
  <c r="R555" i="34"/>
  <c r="R556" i="34"/>
  <c r="R557" i="34"/>
  <c r="R558" i="34"/>
  <c r="R559" i="34"/>
  <c r="R560" i="34"/>
  <c r="R561" i="34"/>
  <c r="R562" i="34"/>
  <c r="R563" i="34"/>
  <c r="R564" i="34"/>
  <c r="R565" i="34"/>
  <c r="R566" i="34"/>
  <c r="R567" i="34"/>
  <c r="R568" i="34"/>
  <c r="R569" i="34"/>
  <c r="AF99" i="34"/>
  <c r="AG99" i="34" s="1"/>
  <c r="AF100" i="34"/>
  <c r="AG100" i="34" s="1"/>
  <c r="AF101" i="34"/>
  <c r="AG101" i="34" s="1"/>
  <c r="AF102" i="34"/>
  <c r="AG102" i="34" s="1"/>
  <c r="AF103" i="34"/>
  <c r="AG103" i="34" s="1"/>
  <c r="AF104" i="34"/>
  <c r="AG104" i="34" s="1"/>
  <c r="AF105" i="34"/>
  <c r="AG105" i="34" s="1"/>
  <c r="AF106" i="34"/>
  <c r="AG106" i="34" s="1"/>
  <c r="AF107" i="34"/>
  <c r="AG107" i="34" s="1"/>
  <c r="AF108" i="34"/>
  <c r="AG108" i="34" s="1"/>
  <c r="AF109" i="34"/>
  <c r="AG109" i="34" s="1"/>
  <c r="AF110" i="34"/>
  <c r="AG110" i="34" s="1"/>
  <c r="AF111" i="34"/>
  <c r="AG111" i="34" s="1"/>
  <c r="AF112" i="34"/>
  <c r="AG112" i="34" s="1"/>
  <c r="AF113" i="34"/>
  <c r="AG113" i="34" s="1"/>
  <c r="AF114" i="34"/>
  <c r="AG114" i="34" s="1"/>
  <c r="AF115" i="34"/>
  <c r="AG115" i="34" s="1"/>
  <c r="AF116" i="34"/>
  <c r="AG116" i="34" s="1"/>
  <c r="AF117" i="34"/>
  <c r="AG117" i="34" s="1"/>
  <c r="AF118" i="34"/>
  <c r="AG118" i="34" s="1"/>
  <c r="AF119" i="34"/>
  <c r="AG119" i="34" s="1"/>
  <c r="AF120" i="34"/>
  <c r="AG120" i="34" s="1"/>
  <c r="AF121" i="34"/>
  <c r="AG121" i="34" s="1"/>
  <c r="AF122" i="34"/>
  <c r="AG122" i="34" s="1"/>
  <c r="AF123" i="34"/>
  <c r="AG123" i="34" s="1"/>
  <c r="AF124" i="34"/>
  <c r="AG124" i="34" s="1"/>
  <c r="AF125" i="34"/>
  <c r="AG125" i="34" s="1"/>
  <c r="AF126" i="34"/>
  <c r="AG126" i="34" s="1"/>
  <c r="AF127" i="34"/>
  <c r="AG127" i="34" s="1"/>
  <c r="AF128" i="34"/>
  <c r="AG128" i="34" s="1"/>
  <c r="AF129" i="34"/>
  <c r="AG129" i="34" s="1"/>
  <c r="AF130" i="34"/>
  <c r="AG130" i="34" s="1"/>
  <c r="AF131" i="34"/>
  <c r="AG131" i="34" s="1"/>
  <c r="AF132" i="34"/>
  <c r="AG132" i="34" s="1"/>
  <c r="AF133" i="34"/>
  <c r="AG133" i="34" s="1"/>
  <c r="AF134" i="34"/>
  <c r="AG134" i="34" s="1"/>
  <c r="AF135" i="34"/>
  <c r="AG135" i="34" s="1"/>
  <c r="AF136" i="34"/>
  <c r="AG136" i="34" s="1"/>
  <c r="AF137" i="34"/>
  <c r="AG137" i="34" s="1"/>
  <c r="AF138" i="34"/>
  <c r="AG138" i="34" s="1"/>
  <c r="AF139" i="34"/>
  <c r="AG139" i="34" s="1"/>
  <c r="AF140" i="34"/>
  <c r="AG140" i="34" s="1"/>
  <c r="AF141" i="34"/>
  <c r="AG141" i="34" s="1"/>
  <c r="AF142" i="34"/>
  <c r="AG142" i="34" s="1"/>
  <c r="AF143" i="34"/>
  <c r="AG143" i="34" s="1"/>
  <c r="AF144" i="34"/>
  <c r="AG144" i="34" s="1"/>
  <c r="AF145" i="34"/>
  <c r="AG145" i="34" s="1"/>
  <c r="AF146" i="34"/>
  <c r="AG146" i="34" s="1"/>
  <c r="AF147" i="34"/>
  <c r="AG147" i="34" s="1"/>
  <c r="AF148" i="34"/>
  <c r="AG148" i="34" s="1"/>
  <c r="AF149" i="34"/>
  <c r="AG149" i="34" s="1"/>
  <c r="AF150" i="34"/>
  <c r="AG150" i="34" s="1"/>
  <c r="AF151" i="34"/>
  <c r="AG151" i="34" s="1"/>
  <c r="AF152" i="34"/>
  <c r="AG152" i="34" s="1"/>
  <c r="AF153" i="34"/>
  <c r="AG153" i="34" s="1"/>
  <c r="AF154" i="34"/>
  <c r="AG154" i="34" s="1"/>
  <c r="AF155" i="34"/>
  <c r="AG155" i="34" s="1"/>
  <c r="AF156" i="34"/>
  <c r="AG156" i="34" s="1"/>
  <c r="AF157" i="34"/>
  <c r="AG157" i="34" s="1"/>
  <c r="AF158" i="34"/>
  <c r="AG158" i="34" s="1"/>
  <c r="AF159" i="34"/>
  <c r="AG159" i="34" s="1"/>
  <c r="AF160" i="34"/>
  <c r="AG160" i="34" s="1"/>
  <c r="AF161" i="34"/>
  <c r="AG161" i="34" s="1"/>
  <c r="AF162" i="34"/>
  <c r="AG162" i="34" s="1"/>
  <c r="AF163" i="34"/>
  <c r="AG163" i="34" s="1"/>
  <c r="AF164" i="34"/>
  <c r="AG164" i="34" s="1"/>
  <c r="AF165" i="34"/>
  <c r="AG165" i="34" s="1"/>
  <c r="AF166" i="34"/>
  <c r="AG166" i="34" s="1"/>
  <c r="AF167" i="34"/>
  <c r="AG167" i="34" s="1"/>
  <c r="AF168" i="34"/>
  <c r="AG168" i="34" s="1"/>
  <c r="AF169" i="34"/>
  <c r="AG169" i="34" s="1"/>
  <c r="AF170" i="34"/>
  <c r="AG170" i="34" s="1"/>
  <c r="AF171" i="34"/>
  <c r="AG171" i="34" s="1"/>
  <c r="AF172" i="34"/>
  <c r="AG172" i="34" s="1"/>
  <c r="AF173" i="34"/>
  <c r="AG173" i="34" s="1"/>
  <c r="AF174" i="34"/>
  <c r="AG174" i="34" s="1"/>
  <c r="AF175" i="34"/>
  <c r="AG175" i="34" s="1"/>
  <c r="AF176" i="34"/>
  <c r="AG176" i="34" s="1"/>
  <c r="AF177" i="34"/>
  <c r="AG177" i="34" s="1"/>
  <c r="AF178" i="34"/>
  <c r="AG178" i="34" s="1"/>
  <c r="AF179" i="34"/>
  <c r="AG179" i="34" s="1"/>
  <c r="AF180" i="34"/>
  <c r="AG180" i="34" s="1"/>
  <c r="AF181" i="34"/>
  <c r="AG181" i="34" s="1"/>
  <c r="AF182" i="34"/>
  <c r="AG182" i="34" s="1"/>
  <c r="AF183" i="34"/>
  <c r="AG183" i="34" s="1"/>
  <c r="AF184" i="34"/>
  <c r="AG184" i="34" s="1"/>
  <c r="AF185" i="34"/>
  <c r="AG185" i="34" s="1"/>
  <c r="AF186" i="34"/>
  <c r="AG186" i="34" s="1"/>
  <c r="AF187" i="34"/>
  <c r="AG187" i="34" s="1"/>
  <c r="AF188" i="34"/>
  <c r="AG188" i="34" s="1"/>
  <c r="AF189" i="34"/>
  <c r="AG189" i="34" s="1"/>
  <c r="AF190" i="34"/>
  <c r="AG190" i="34" s="1"/>
  <c r="AF191" i="34"/>
  <c r="AG191" i="34" s="1"/>
  <c r="AF192" i="34"/>
  <c r="AG192" i="34" s="1"/>
  <c r="AF193" i="34"/>
  <c r="AG193" i="34" s="1"/>
  <c r="AF194" i="34"/>
  <c r="AG194" i="34" s="1"/>
  <c r="AF195" i="34"/>
  <c r="AG195" i="34" s="1"/>
  <c r="AF196" i="34"/>
  <c r="AG196" i="34" s="1"/>
  <c r="AF197" i="34"/>
  <c r="AG197" i="34" s="1"/>
  <c r="AF198" i="34"/>
  <c r="AG198" i="34" s="1"/>
  <c r="AF199" i="34"/>
  <c r="AG199" i="34" s="1"/>
  <c r="AF200" i="34"/>
  <c r="AG200" i="34" s="1"/>
  <c r="AF201" i="34"/>
  <c r="AG201" i="34" s="1"/>
  <c r="AF202" i="34"/>
  <c r="AG202" i="34" s="1"/>
  <c r="AF203" i="34"/>
  <c r="AG203" i="34" s="1"/>
  <c r="AF204" i="34"/>
  <c r="AG204" i="34" s="1"/>
  <c r="AF205" i="34"/>
  <c r="AG205" i="34" s="1"/>
  <c r="AF206" i="34"/>
  <c r="AG206" i="34" s="1"/>
  <c r="AF207" i="34"/>
  <c r="AG207" i="34" s="1"/>
  <c r="AF208" i="34"/>
  <c r="AG208" i="34" s="1"/>
  <c r="AF209" i="34"/>
  <c r="AG209" i="34" s="1"/>
  <c r="AF210" i="34"/>
  <c r="AG210" i="34" s="1"/>
  <c r="AF211" i="34"/>
  <c r="AG211" i="34" s="1"/>
  <c r="AF212" i="34"/>
  <c r="AG212" i="34" s="1"/>
  <c r="AF213" i="34"/>
  <c r="AG213" i="34" s="1"/>
  <c r="AF214" i="34"/>
  <c r="AG214" i="34" s="1"/>
  <c r="AF215" i="34"/>
  <c r="AG215" i="34" s="1"/>
  <c r="AF216" i="34"/>
  <c r="AG216" i="34" s="1"/>
  <c r="AF217" i="34"/>
  <c r="AG217" i="34" s="1"/>
  <c r="AF218" i="34"/>
  <c r="AG218" i="34" s="1"/>
  <c r="AF219" i="34"/>
  <c r="AG219" i="34" s="1"/>
  <c r="AF220" i="34"/>
  <c r="AG220" i="34" s="1"/>
  <c r="AF221" i="34"/>
  <c r="AG221" i="34" s="1"/>
  <c r="AF222" i="34"/>
  <c r="AG222" i="34" s="1"/>
  <c r="AF223" i="34"/>
  <c r="AG223" i="34" s="1"/>
  <c r="AF224" i="34"/>
  <c r="AG224" i="34" s="1"/>
  <c r="AF225" i="34"/>
  <c r="AG225" i="34" s="1"/>
  <c r="AF226" i="34"/>
  <c r="AG226" i="34" s="1"/>
  <c r="AF227" i="34"/>
  <c r="AG227" i="34" s="1"/>
  <c r="AF228" i="34"/>
  <c r="AG228" i="34" s="1"/>
  <c r="AF229" i="34"/>
  <c r="AG229" i="34" s="1"/>
  <c r="AF230" i="34"/>
  <c r="AG230" i="34" s="1"/>
  <c r="AF231" i="34"/>
  <c r="AG231" i="34" s="1"/>
  <c r="AF232" i="34"/>
  <c r="AG232" i="34" s="1"/>
  <c r="AF233" i="34"/>
  <c r="AG233" i="34" s="1"/>
  <c r="AF234" i="34"/>
  <c r="AG234" i="34" s="1"/>
  <c r="AF235" i="34"/>
  <c r="AG235" i="34" s="1"/>
  <c r="AF236" i="34"/>
  <c r="AG236" i="34" s="1"/>
  <c r="AF237" i="34"/>
  <c r="AG237" i="34" s="1"/>
  <c r="AF238" i="34"/>
  <c r="AG238" i="34" s="1"/>
  <c r="AF239" i="34"/>
  <c r="AG239" i="34" s="1"/>
  <c r="AF240" i="34"/>
  <c r="AG240" i="34" s="1"/>
  <c r="AF241" i="34"/>
  <c r="AG241" i="34" s="1"/>
  <c r="AF242" i="34"/>
  <c r="AG242" i="34" s="1"/>
  <c r="AF243" i="34"/>
  <c r="AG243" i="34" s="1"/>
  <c r="AF244" i="34"/>
  <c r="AG244" i="34" s="1"/>
  <c r="AF245" i="34"/>
  <c r="AG245" i="34" s="1"/>
  <c r="AF246" i="34"/>
  <c r="AG246" i="34" s="1"/>
  <c r="AF247" i="34"/>
  <c r="AG247" i="34" s="1"/>
  <c r="AF248" i="34"/>
  <c r="AG248" i="34" s="1"/>
  <c r="AF249" i="34"/>
  <c r="AG249" i="34" s="1"/>
  <c r="AF250" i="34"/>
  <c r="AG250" i="34" s="1"/>
  <c r="AF251" i="34"/>
  <c r="AG251" i="34" s="1"/>
  <c r="AF252" i="34"/>
  <c r="AG252" i="34" s="1"/>
  <c r="AF253" i="34"/>
  <c r="AG253" i="34" s="1"/>
  <c r="AF254" i="34"/>
  <c r="AG254" i="34" s="1"/>
  <c r="AF255" i="34"/>
  <c r="AG255" i="34" s="1"/>
  <c r="AF256" i="34"/>
  <c r="AG256" i="34" s="1"/>
  <c r="AF257" i="34"/>
  <c r="AG257" i="34" s="1"/>
  <c r="AF258" i="34"/>
  <c r="AG258" i="34" s="1"/>
  <c r="AF259" i="34"/>
  <c r="AG259" i="34" s="1"/>
  <c r="AF260" i="34"/>
  <c r="AG260" i="34" s="1"/>
  <c r="AF261" i="34"/>
  <c r="AG261" i="34" s="1"/>
  <c r="AF262" i="34"/>
  <c r="AG262" i="34" s="1"/>
  <c r="AF263" i="34"/>
  <c r="AG263" i="34" s="1"/>
  <c r="AF264" i="34"/>
  <c r="AG264" i="34" s="1"/>
  <c r="AF265" i="34"/>
  <c r="AG265" i="34" s="1"/>
  <c r="AF266" i="34"/>
  <c r="AG266" i="34" s="1"/>
  <c r="AF267" i="34"/>
  <c r="AG267" i="34" s="1"/>
  <c r="AF268" i="34"/>
  <c r="AG268" i="34" s="1"/>
  <c r="AF269" i="34"/>
  <c r="AG269" i="34" s="1"/>
  <c r="AF270" i="34"/>
  <c r="AG270" i="34" s="1"/>
  <c r="AF271" i="34"/>
  <c r="AG271" i="34" s="1"/>
  <c r="AF272" i="34"/>
  <c r="AG272" i="34" s="1"/>
  <c r="AF273" i="34"/>
  <c r="AG273" i="34" s="1"/>
  <c r="AF274" i="34"/>
  <c r="AG274" i="34" s="1"/>
  <c r="AF275" i="34"/>
  <c r="AG275" i="34"/>
  <c r="AF276" i="34"/>
  <c r="AG276" i="34" s="1"/>
  <c r="AF277" i="34"/>
  <c r="AG277" i="34" s="1"/>
  <c r="AF278" i="34"/>
  <c r="AG278" i="34" s="1"/>
  <c r="AF279" i="34"/>
  <c r="AG279" i="34" s="1"/>
  <c r="AF280" i="34"/>
  <c r="AG280" i="34" s="1"/>
  <c r="AF281" i="34"/>
  <c r="AG281" i="34" s="1"/>
  <c r="AF282" i="34"/>
  <c r="AG282" i="34" s="1"/>
  <c r="AF283" i="34"/>
  <c r="AG283" i="34" s="1"/>
  <c r="AF284" i="34"/>
  <c r="AG284" i="34" s="1"/>
  <c r="AF285" i="34"/>
  <c r="AG285" i="34" s="1"/>
  <c r="AF286" i="34"/>
  <c r="AG286" i="34" s="1"/>
  <c r="AF287" i="34"/>
  <c r="AG287" i="34" s="1"/>
  <c r="AF288" i="34"/>
  <c r="AG288" i="34" s="1"/>
  <c r="AF289" i="34"/>
  <c r="AG289" i="34" s="1"/>
  <c r="AF290" i="34"/>
  <c r="AG290" i="34" s="1"/>
  <c r="AF291" i="34"/>
  <c r="AG291" i="34" s="1"/>
  <c r="AF292" i="34"/>
  <c r="AG292" i="34" s="1"/>
  <c r="AF293" i="34"/>
  <c r="AG293" i="34" s="1"/>
  <c r="AF294" i="34"/>
  <c r="AG294" i="34" s="1"/>
  <c r="AF295" i="34"/>
  <c r="AG295" i="34" s="1"/>
  <c r="AF296" i="34"/>
  <c r="AG296" i="34" s="1"/>
  <c r="AF297" i="34"/>
  <c r="AG297" i="34" s="1"/>
  <c r="AF298" i="34"/>
  <c r="AG298" i="34" s="1"/>
  <c r="AF299" i="34"/>
  <c r="AG299" i="34" s="1"/>
  <c r="AF300" i="34"/>
  <c r="AG300" i="34" s="1"/>
  <c r="AF301" i="34"/>
  <c r="AG301" i="34" s="1"/>
  <c r="AF302" i="34"/>
  <c r="AG302" i="34" s="1"/>
  <c r="AF303" i="34"/>
  <c r="AG303" i="34" s="1"/>
  <c r="AF304" i="34"/>
  <c r="AG304" i="34"/>
  <c r="AF305" i="34"/>
  <c r="AG305" i="34" s="1"/>
  <c r="AF306" i="34"/>
  <c r="AG306" i="34" s="1"/>
  <c r="AF307" i="34"/>
  <c r="AG307" i="34"/>
  <c r="AF308" i="34"/>
  <c r="AG308" i="34" s="1"/>
  <c r="AF309" i="34"/>
  <c r="AG309" i="34" s="1"/>
  <c r="AF310" i="34"/>
  <c r="AG310" i="34" s="1"/>
  <c r="AF311" i="34"/>
  <c r="AG311" i="34" s="1"/>
  <c r="AF312" i="34"/>
  <c r="AG312" i="34" s="1"/>
  <c r="AF313" i="34"/>
  <c r="AG313" i="34" s="1"/>
  <c r="AF314" i="34"/>
  <c r="AG314" i="34"/>
  <c r="AF315" i="34"/>
  <c r="AG315" i="34" s="1"/>
  <c r="AF316" i="34"/>
  <c r="AG316" i="34" s="1"/>
  <c r="AF317" i="34"/>
  <c r="AG317" i="34" s="1"/>
  <c r="AF318" i="34"/>
  <c r="AG318" i="34" s="1"/>
  <c r="AF319" i="34"/>
  <c r="AG319" i="34" s="1"/>
  <c r="AF320" i="34"/>
  <c r="AG320" i="34" s="1"/>
  <c r="AF321" i="34"/>
  <c r="AG321" i="34" s="1"/>
  <c r="AF322" i="34"/>
  <c r="AG322" i="34" s="1"/>
  <c r="AF323" i="34"/>
  <c r="AG323" i="34" s="1"/>
  <c r="AF324" i="34"/>
  <c r="AG324" i="34"/>
  <c r="AF325" i="34"/>
  <c r="AG325" i="34" s="1"/>
  <c r="AF326" i="34"/>
  <c r="AG326" i="34" s="1"/>
  <c r="AF327" i="34"/>
  <c r="AG327" i="34" s="1"/>
  <c r="AF328" i="34"/>
  <c r="AG328" i="34" s="1"/>
  <c r="AF329" i="34"/>
  <c r="AG329" i="34" s="1"/>
  <c r="AF330" i="34"/>
  <c r="AG330" i="34" s="1"/>
  <c r="AF331" i="34"/>
  <c r="AG331" i="34" s="1"/>
  <c r="AF332" i="34"/>
  <c r="AG332" i="34" s="1"/>
  <c r="AF333" i="34"/>
  <c r="AG333" i="34" s="1"/>
  <c r="AF334" i="34"/>
  <c r="AG334" i="34" s="1"/>
  <c r="AF335" i="34"/>
  <c r="AG335" i="34" s="1"/>
  <c r="AF336" i="34"/>
  <c r="AG336" i="34" s="1"/>
  <c r="AF337" i="34"/>
  <c r="AG337" i="34" s="1"/>
  <c r="AF338" i="34"/>
  <c r="AG338" i="34" s="1"/>
  <c r="AF339" i="34"/>
  <c r="AG339" i="34" s="1"/>
  <c r="AF340" i="34"/>
  <c r="AG340" i="34" s="1"/>
  <c r="AF341" i="34"/>
  <c r="AG341" i="34" s="1"/>
  <c r="AF342" i="34"/>
  <c r="AG342" i="34" s="1"/>
  <c r="AF343" i="34"/>
  <c r="AG343" i="34" s="1"/>
  <c r="AF344" i="34"/>
  <c r="AG344" i="34" s="1"/>
  <c r="AF345" i="34"/>
  <c r="AG345" i="34" s="1"/>
  <c r="AF346" i="34"/>
  <c r="AG346" i="34" s="1"/>
  <c r="AF347" i="34"/>
  <c r="AG347" i="34" s="1"/>
  <c r="AF348" i="34"/>
  <c r="AG348" i="34" s="1"/>
  <c r="AF349" i="34"/>
  <c r="AG349" i="34" s="1"/>
  <c r="AF350" i="34"/>
  <c r="AG350" i="34" s="1"/>
  <c r="AF351" i="34"/>
  <c r="AG351" i="34" s="1"/>
  <c r="AF352" i="34"/>
  <c r="AG352" i="34" s="1"/>
  <c r="AF353" i="34"/>
  <c r="AG353" i="34" s="1"/>
  <c r="AF354" i="34"/>
  <c r="AG354" i="34" s="1"/>
  <c r="AF355" i="34"/>
  <c r="AG355" i="34" s="1"/>
  <c r="AF356" i="34"/>
  <c r="AG356" i="34" s="1"/>
  <c r="AF357" i="34"/>
  <c r="AG357" i="34" s="1"/>
  <c r="AF358" i="34"/>
  <c r="AG358" i="34" s="1"/>
  <c r="AF359" i="34"/>
  <c r="AG359" i="34" s="1"/>
  <c r="AF360" i="34"/>
  <c r="AG360" i="34" s="1"/>
  <c r="AF361" i="34"/>
  <c r="AG361" i="34" s="1"/>
  <c r="AF362" i="34"/>
  <c r="AG362" i="34" s="1"/>
  <c r="AF363" i="34"/>
  <c r="AG363" i="34" s="1"/>
  <c r="AF364" i="34"/>
  <c r="AG364" i="34" s="1"/>
  <c r="AF365" i="34"/>
  <c r="AG365" i="34" s="1"/>
  <c r="AF366" i="34"/>
  <c r="AG366" i="34" s="1"/>
  <c r="AF367" i="34"/>
  <c r="AG367" i="34" s="1"/>
  <c r="AF368" i="34"/>
  <c r="AG368" i="34" s="1"/>
  <c r="AF369" i="34"/>
  <c r="AG369" i="34" s="1"/>
  <c r="AF370" i="34"/>
  <c r="AG370" i="34" s="1"/>
  <c r="AF371" i="34"/>
  <c r="AG371" i="34" s="1"/>
  <c r="AF372" i="34"/>
  <c r="AG372" i="34" s="1"/>
  <c r="AF373" i="34"/>
  <c r="AG373" i="34" s="1"/>
  <c r="AF374" i="34"/>
  <c r="AG374" i="34" s="1"/>
  <c r="AF375" i="34"/>
  <c r="AG375" i="34" s="1"/>
  <c r="AF376" i="34"/>
  <c r="AG376" i="34" s="1"/>
  <c r="AF377" i="34"/>
  <c r="AG377" i="34" s="1"/>
  <c r="AF378" i="34"/>
  <c r="AG378" i="34" s="1"/>
  <c r="AF379" i="34"/>
  <c r="AG379" i="34" s="1"/>
  <c r="AF380" i="34"/>
  <c r="AG380" i="34" s="1"/>
  <c r="AF381" i="34"/>
  <c r="AG381" i="34" s="1"/>
  <c r="AF382" i="34"/>
  <c r="AG382" i="34" s="1"/>
  <c r="AF383" i="34"/>
  <c r="AG383" i="34" s="1"/>
  <c r="AF384" i="34"/>
  <c r="AG384" i="34" s="1"/>
  <c r="AF385" i="34"/>
  <c r="AG385" i="34" s="1"/>
  <c r="AF386" i="34"/>
  <c r="AG386" i="34" s="1"/>
  <c r="AF387" i="34"/>
  <c r="AG387" i="34" s="1"/>
  <c r="AF388" i="34"/>
  <c r="AG388" i="34"/>
  <c r="AF389" i="34"/>
  <c r="AG389" i="34" s="1"/>
  <c r="AF390" i="34"/>
  <c r="AG390" i="34" s="1"/>
  <c r="AF391" i="34"/>
  <c r="AG391" i="34"/>
  <c r="AF392" i="34"/>
  <c r="AG392" i="34" s="1"/>
  <c r="AF393" i="34"/>
  <c r="AG393" i="34" s="1"/>
  <c r="AF394" i="34"/>
  <c r="AG394" i="34" s="1"/>
  <c r="AF395" i="34"/>
  <c r="AG395" i="34" s="1"/>
  <c r="AF396" i="34"/>
  <c r="AG396" i="34" s="1"/>
  <c r="AF397" i="34"/>
  <c r="AG397" i="34" s="1"/>
  <c r="AF398" i="34"/>
  <c r="AG398" i="34" s="1"/>
  <c r="AF399" i="34"/>
  <c r="AG399" i="34" s="1"/>
  <c r="AF400" i="34"/>
  <c r="AG400" i="34" s="1"/>
  <c r="AF401" i="34"/>
  <c r="AG401" i="34" s="1"/>
  <c r="AF402" i="34"/>
  <c r="AG402" i="34" s="1"/>
  <c r="AF403" i="34"/>
  <c r="AG403" i="34" s="1"/>
  <c r="AF404" i="34"/>
  <c r="AG404" i="34" s="1"/>
  <c r="AF405" i="34"/>
  <c r="AG405" i="34" s="1"/>
  <c r="AF406" i="34"/>
  <c r="AG406" i="34" s="1"/>
  <c r="AF407" i="34"/>
  <c r="AG407" i="34" s="1"/>
  <c r="AF408" i="34"/>
  <c r="AG408" i="34" s="1"/>
  <c r="AF409" i="34"/>
  <c r="AG409" i="34" s="1"/>
  <c r="AF410" i="34"/>
  <c r="AG410" i="34"/>
  <c r="AF411" i="34"/>
  <c r="AG411" i="34" s="1"/>
  <c r="AF412" i="34"/>
  <c r="AG412" i="34" s="1"/>
  <c r="AF413" i="34"/>
  <c r="AG413" i="34" s="1"/>
  <c r="AF414" i="34"/>
  <c r="AG414" i="34" s="1"/>
  <c r="AF415" i="34"/>
  <c r="AG415" i="34" s="1"/>
  <c r="AF416" i="34"/>
  <c r="AG416" i="34" s="1"/>
  <c r="AF417" i="34"/>
  <c r="AG417" i="34" s="1"/>
  <c r="AF418" i="34"/>
  <c r="AG418" i="34" s="1"/>
  <c r="AF419" i="34"/>
  <c r="AG419" i="34" s="1"/>
  <c r="AF420" i="34"/>
  <c r="AG420" i="34" s="1"/>
  <c r="AF421" i="34"/>
  <c r="AG421" i="34" s="1"/>
  <c r="AF422" i="34"/>
  <c r="AG422" i="34"/>
  <c r="AF423" i="34"/>
  <c r="AG423" i="34" s="1"/>
  <c r="AF424" i="34"/>
  <c r="AG424" i="34" s="1"/>
  <c r="AF425" i="34"/>
  <c r="AG425" i="34" s="1"/>
  <c r="AF426" i="34"/>
  <c r="AG426" i="34" s="1"/>
  <c r="AF427" i="34"/>
  <c r="AG427" i="34" s="1"/>
  <c r="AF428" i="34"/>
  <c r="AG428" i="34" s="1"/>
  <c r="AF429" i="34"/>
  <c r="AG429" i="34"/>
  <c r="AF430" i="34"/>
  <c r="AG430" i="34" s="1"/>
  <c r="AF431" i="34"/>
  <c r="AG431" i="34" s="1"/>
  <c r="AF432" i="34"/>
  <c r="AG432" i="34" s="1"/>
  <c r="AF433" i="34"/>
  <c r="AG433" i="34" s="1"/>
  <c r="AF434" i="34"/>
  <c r="AG434" i="34" s="1"/>
  <c r="AF435" i="34"/>
  <c r="AG435" i="34" s="1"/>
  <c r="AF436" i="34"/>
  <c r="AG436" i="34" s="1"/>
  <c r="AF437" i="34"/>
  <c r="AG437" i="34" s="1"/>
  <c r="AF438" i="34"/>
  <c r="AG438" i="34"/>
  <c r="AF439" i="34"/>
  <c r="AG439" i="34" s="1"/>
  <c r="AF440" i="34"/>
  <c r="AG440" i="34" s="1"/>
  <c r="AF441" i="34"/>
  <c r="AG441" i="34" s="1"/>
  <c r="AF442" i="34"/>
  <c r="AG442" i="34" s="1"/>
  <c r="AF443" i="34"/>
  <c r="AG443" i="34" s="1"/>
  <c r="AF444" i="34"/>
  <c r="AG444" i="34" s="1"/>
  <c r="AF445" i="34"/>
  <c r="AG445" i="34"/>
  <c r="AF446" i="34"/>
  <c r="AG446" i="34" s="1"/>
  <c r="AF447" i="34"/>
  <c r="AG447" i="34" s="1"/>
  <c r="AF448" i="34"/>
  <c r="AG448" i="34" s="1"/>
  <c r="AF451" i="34"/>
  <c r="AG451" i="34" s="1"/>
  <c r="AF452" i="34"/>
  <c r="AG452" i="34" s="1"/>
  <c r="AF453" i="34"/>
  <c r="AG453" i="34" s="1"/>
  <c r="AF454" i="34"/>
  <c r="AG454" i="34" s="1"/>
  <c r="AF455" i="34"/>
  <c r="AG455" i="34" s="1"/>
  <c r="AF456" i="34"/>
  <c r="AG456" i="34" s="1"/>
  <c r="AF457" i="34"/>
  <c r="AG457" i="34" s="1"/>
  <c r="AF458" i="34"/>
  <c r="AG458" i="34" s="1"/>
  <c r="AF459" i="34"/>
  <c r="AG459" i="34" s="1"/>
  <c r="AF460" i="34"/>
  <c r="AG460" i="34" s="1"/>
  <c r="AF461" i="34"/>
  <c r="AG461" i="34" s="1"/>
  <c r="AF462" i="34"/>
  <c r="AG462" i="34" s="1"/>
  <c r="AF463" i="34"/>
  <c r="AG463" i="34" s="1"/>
  <c r="AF464" i="34"/>
  <c r="AG464" i="34" s="1"/>
  <c r="AF465" i="34"/>
  <c r="AG465" i="34"/>
  <c r="AF466" i="34"/>
  <c r="AG466" i="34"/>
  <c r="AF467" i="34"/>
  <c r="AG467" i="34" s="1"/>
  <c r="AF468" i="34"/>
  <c r="AG468" i="34" s="1"/>
  <c r="AF469" i="34"/>
  <c r="AG469" i="34" s="1"/>
  <c r="AF470" i="34"/>
  <c r="AG470" i="34" s="1"/>
  <c r="AF471" i="34"/>
  <c r="AG471" i="34" s="1"/>
  <c r="AF472" i="34"/>
  <c r="AG472" i="34" s="1"/>
  <c r="AF473" i="34"/>
  <c r="AG473" i="34" s="1"/>
  <c r="AF474" i="34"/>
  <c r="AG474" i="34" s="1"/>
  <c r="AF475" i="34"/>
  <c r="AG475" i="34" s="1"/>
  <c r="AF476" i="34"/>
  <c r="AG476" i="34" s="1"/>
  <c r="AF477" i="34"/>
  <c r="AG477" i="34" s="1"/>
  <c r="AF478" i="34"/>
  <c r="AG478" i="34" s="1"/>
  <c r="AF479" i="34"/>
  <c r="AG479" i="34" s="1"/>
  <c r="AF480" i="34"/>
  <c r="AG480" i="34" s="1"/>
  <c r="AF481" i="34"/>
  <c r="AG481" i="34"/>
  <c r="AF482" i="34"/>
  <c r="AG482" i="34"/>
  <c r="AF483" i="34"/>
  <c r="AG483" i="34" s="1"/>
  <c r="AF484" i="34"/>
  <c r="AG484" i="34" s="1"/>
  <c r="AF485" i="34"/>
  <c r="AG485" i="34" s="1"/>
  <c r="AF486" i="34"/>
  <c r="AG486" i="34" s="1"/>
  <c r="AF487" i="34"/>
  <c r="AG487" i="34" s="1"/>
  <c r="AF488" i="34"/>
  <c r="AG488" i="34" s="1"/>
  <c r="AF489" i="34"/>
  <c r="AG489" i="34" s="1"/>
  <c r="AF490" i="34"/>
  <c r="AG490" i="34" s="1"/>
  <c r="AF491" i="34"/>
  <c r="AG491" i="34" s="1"/>
  <c r="AF492" i="34"/>
  <c r="AG492" i="34" s="1"/>
  <c r="AF493" i="34"/>
  <c r="AG493" i="34" s="1"/>
  <c r="AF494" i="34"/>
  <c r="AG494" i="34" s="1"/>
  <c r="AF495" i="34"/>
  <c r="AG495" i="34" s="1"/>
  <c r="AF496" i="34"/>
  <c r="AG496" i="34" s="1"/>
  <c r="AF497" i="34"/>
  <c r="AG497" i="34"/>
  <c r="AF498" i="34"/>
  <c r="AG498" i="34"/>
  <c r="AF499" i="34"/>
  <c r="AG499" i="34" s="1"/>
  <c r="AF500" i="34"/>
  <c r="AG500" i="34" s="1"/>
  <c r="AF501" i="34"/>
  <c r="AG501" i="34" s="1"/>
  <c r="AF502" i="34"/>
  <c r="AG502" i="34" s="1"/>
  <c r="AF503" i="34"/>
  <c r="AG503" i="34" s="1"/>
  <c r="AF504" i="34"/>
  <c r="AG504" i="34" s="1"/>
  <c r="AF505" i="34"/>
  <c r="AG505" i="34" s="1"/>
  <c r="AF506" i="34"/>
  <c r="AG506" i="34" s="1"/>
  <c r="AF507" i="34"/>
  <c r="AG507" i="34" s="1"/>
  <c r="AF508" i="34"/>
  <c r="AG508" i="34" s="1"/>
  <c r="AF509" i="34"/>
  <c r="AG509" i="34" s="1"/>
  <c r="AF510" i="34"/>
  <c r="AG510" i="34" s="1"/>
  <c r="AF511" i="34"/>
  <c r="AG511" i="34" s="1"/>
  <c r="AF512" i="34"/>
  <c r="AG512" i="34" s="1"/>
  <c r="AF513" i="34"/>
  <c r="AG513" i="34"/>
  <c r="AF514" i="34"/>
  <c r="AG514" i="34"/>
  <c r="AF515" i="34"/>
  <c r="AG515" i="34" s="1"/>
  <c r="AF516" i="34"/>
  <c r="AG516" i="34" s="1"/>
  <c r="AF517" i="34"/>
  <c r="AG517" i="34" s="1"/>
  <c r="AF518" i="34"/>
  <c r="AG518" i="34" s="1"/>
  <c r="AF519" i="34"/>
  <c r="AG519" i="34" s="1"/>
  <c r="AF520" i="34"/>
  <c r="AG520" i="34" s="1"/>
  <c r="AF521" i="34"/>
  <c r="AG521" i="34" s="1"/>
  <c r="AF522" i="34"/>
  <c r="AG522" i="34" s="1"/>
  <c r="AF523" i="34"/>
  <c r="AG523" i="34" s="1"/>
  <c r="AF524" i="34"/>
  <c r="AG524" i="34" s="1"/>
  <c r="AF525" i="34"/>
  <c r="AG525" i="34" s="1"/>
  <c r="AF526" i="34"/>
  <c r="AG526" i="34" s="1"/>
  <c r="AF527" i="34"/>
  <c r="AG527" i="34" s="1"/>
  <c r="AF528" i="34"/>
  <c r="AG528" i="34" s="1"/>
  <c r="AF529" i="34"/>
  <c r="AG529" i="34"/>
  <c r="AF530" i="34"/>
  <c r="AG530" i="34"/>
  <c r="AF531" i="34"/>
  <c r="AG531" i="34" s="1"/>
  <c r="AF532" i="34"/>
  <c r="AG532" i="34" s="1"/>
  <c r="AF533" i="34"/>
  <c r="AG533" i="34" s="1"/>
  <c r="AF534" i="34"/>
  <c r="AG534" i="34" s="1"/>
  <c r="AF535" i="34"/>
  <c r="AG535" i="34" s="1"/>
  <c r="AF536" i="34"/>
  <c r="AG536" i="34" s="1"/>
  <c r="AF537" i="34"/>
  <c r="AG537" i="34" s="1"/>
  <c r="AF538" i="34"/>
  <c r="AG538" i="34" s="1"/>
  <c r="AF539" i="34"/>
  <c r="AG539" i="34" s="1"/>
  <c r="AF540" i="34"/>
  <c r="AG540" i="34" s="1"/>
  <c r="AF541" i="34"/>
  <c r="AG541" i="34" s="1"/>
  <c r="AF542" i="34"/>
  <c r="AG542" i="34" s="1"/>
  <c r="AF543" i="34"/>
  <c r="AG543" i="34" s="1"/>
  <c r="AF544" i="34"/>
  <c r="AG544" i="34" s="1"/>
  <c r="AF545" i="34"/>
  <c r="AG545" i="34"/>
  <c r="AF546" i="34"/>
  <c r="AG546" i="34"/>
  <c r="AF547" i="34"/>
  <c r="AG547" i="34" s="1"/>
  <c r="AF548" i="34"/>
  <c r="AG548" i="34" s="1"/>
  <c r="AF549" i="34"/>
  <c r="AG549" i="34" s="1"/>
  <c r="AF550" i="34"/>
  <c r="AG550" i="34" s="1"/>
  <c r="AF551" i="34"/>
  <c r="AG551" i="34" s="1"/>
  <c r="AF552" i="34"/>
  <c r="AG552" i="34" s="1"/>
  <c r="AF553" i="34"/>
  <c r="AG553" i="34" s="1"/>
  <c r="AF554" i="34"/>
  <c r="AG554" i="34" s="1"/>
  <c r="AF555" i="34"/>
  <c r="AG555" i="34" s="1"/>
  <c r="AF556" i="34"/>
  <c r="AG556" i="34" s="1"/>
  <c r="AF557" i="34"/>
  <c r="AG557" i="34" s="1"/>
  <c r="AF558" i="34"/>
  <c r="AG558" i="34" s="1"/>
  <c r="AF559" i="34"/>
  <c r="AG559" i="34" s="1"/>
  <c r="AF560" i="34"/>
  <c r="AG560" i="34" s="1"/>
  <c r="AF561" i="34"/>
  <c r="AG561" i="34"/>
  <c r="AF562" i="34"/>
  <c r="AG562" i="34"/>
  <c r="AF563" i="34"/>
  <c r="AG563" i="34" s="1"/>
  <c r="AF564" i="34"/>
  <c r="AG564" i="34" s="1"/>
  <c r="AF565" i="34"/>
  <c r="AG565" i="34" s="1"/>
  <c r="AF566" i="34"/>
  <c r="AG566" i="34" s="1"/>
  <c r="AF567" i="34"/>
  <c r="AG567" i="34" s="1"/>
  <c r="AF568" i="34"/>
  <c r="AG568" i="34" s="1"/>
  <c r="AF569" i="34"/>
  <c r="AG569" i="34" s="1"/>
  <c r="AF84" i="34"/>
  <c r="AG84" i="34" s="1"/>
  <c r="AF85" i="34"/>
  <c r="AG85" i="34" s="1"/>
  <c r="AF86" i="34"/>
  <c r="AG86" i="34" s="1"/>
  <c r="AF87" i="34"/>
  <c r="AG87" i="34" s="1"/>
  <c r="AF88" i="34"/>
  <c r="AG88" i="34" s="1"/>
  <c r="AF89" i="34"/>
  <c r="AG89" i="34" s="1"/>
  <c r="AF90" i="34"/>
  <c r="AG90" i="34" s="1"/>
  <c r="AF91" i="34"/>
  <c r="AG91" i="34" s="1"/>
  <c r="AF92" i="34"/>
  <c r="AG92" i="34" s="1"/>
  <c r="AF93" i="34"/>
  <c r="AG93" i="34" s="1"/>
  <c r="AF94" i="34"/>
  <c r="AG94" i="34" s="1"/>
  <c r="AF95" i="34"/>
  <c r="AG95" i="34" s="1"/>
  <c r="AF96" i="34"/>
  <c r="AG96" i="34" s="1"/>
  <c r="AF97" i="34"/>
  <c r="AG97" i="34" s="1"/>
  <c r="AF98" i="34"/>
  <c r="AG98" i="34" s="1"/>
  <c r="AF72" i="34"/>
  <c r="AG72" i="34" s="1"/>
  <c r="AF73" i="34"/>
  <c r="AG73" i="34" s="1"/>
  <c r="AF74" i="34"/>
  <c r="AG74" i="34" s="1"/>
  <c r="AF75" i="34"/>
  <c r="AG75" i="34" s="1"/>
  <c r="AF76" i="34"/>
  <c r="AG76" i="34" s="1"/>
  <c r="AF77" i="34"/>
  <c r="AG77" i="34" s="1"/>
  <c r="AF78" i="34"/>
  <c r="AG78" i="34" s="1"/>
  <c r="AF79" i="34"/>
  <c r="AG79" i="34" s="1"/>
  <c r="AF80" i="34"/>
  <c r="AG80" i="34" s="1"/>
  <c r="AF81" i="34"/>
  <c r="AG81" i="34" s="1"/>
  <c r="AF82" i="34"/>
  <c r="AG82" i="34" s="1"/>
  <c r="AF83" i="34"/>
  <c r="AG83" i="34" s="1"/>
  <c r="AF61" i="34"/>
  <c r="AG61" i="34" s="1"/>
  <c r="AF62" i="34"/>
  <c r="AG62" i="34" s="1"/>
  <c r="AF63" i="34"/>
  <c r="AG63" i="34" s="1"/>
  <c r="AF64" i="34"/>
  <c r="AG64" i="34" s="1"/>
  <c r="AF65" i="34"/>
  <c r="AG65" i="34" s="1"/>
  <c r="AF66" i="34"/>
  <c r="AG66" i="34" s="1"/>
  <c r="AF67" i="34"/>
  <c r="AG67" i="34" s="1"/>
  <c r="AF68" i="34"/>
  <c r="AG68" i="34" s="1"/>
  <c r="AF69" i="34"/>
  <c r="AG69" i="34" s="1"/>
  <c r="AF70" i="34"/>
  <c r="AG70" i="34" s="1"/>
  <c r="AF71" i="34"/>
  <c r="AG71" i="34" s="1"/>
  <c r="AF57" i="34"/>
  <c r="AG57" i="34" s="1"/>
  <c r="AF58" i="34"/>
  <c r="AG58" i="34" s="1"/>
  <c r="AF59" i="34"/>
  <c r="AG59" i="34" s="1"/>
  <c r="AF60" i="34"/>
  <c r="AG60" i="34" s="1"/>
  <c r="AF50" i="34"/>
  <c r="AG50" i="34" s="1"/>
  <c r="AF51" i="34"/>
  <c r="AG51" i="34" s="1"/>
  <c r="AF52" i="34"/>
  <c r="AG52" i="34" s="1"/>
  <c r="AF53" i="34"/>
  <c r="AG53" i="34" s="1"/>
  <c r="AF54" i="34"/>
  <c r="AG54" i="34" s="1"/>
  <c r="AF55" i="34"/>
  <c r="AG55" i="34" s="1"/>
  <c r="AF56" i="34"/>
  <c r="AG56" i="34" s="1"/>
  <c r="AF45" i="34"/>
  <c r="AG45" i="34" s="1"/>
  <c r="AF46" i="34"/>
  <c r="AG46" i="34" s="1"/>
  <c r="AF47" i="34"/>
  <c r="AG47" i="34" s="1"/>
  <c r="AF48" i="34"/>
  <c r="AG48" i="34" s="1"/>
  <c r="AF49" i="34"/>
  <c r="AG49" i="34" s="1"/>
  <c r="AF44" i="34"/>
  <c r="AG44" i="34" s="1"/>
  <c r="AF43" i="34"/>
  <c r="AG43" i="34" s="1"/>
  <c r="AF42" i="34"/>
  <c r="AG42" i="34" s="1"/>
  <c r="AF32" i="34"/>
  <c r="AG32" i="34" s="1"/>
  <c r="AF33" i="34"/>
  <c r="AG33" i="34" s="1"/>
  <c r="AF34" i="34"/>
  <c r="AG34" i="34" s="1"/>
  <c r="AF35" i="34"/>
  <c r="AG35" i="34" s="1"/>
  <c r="AF36" i="34"/>
  <c r="AG36" i="34" s="1"/>
  <c r="AF37" i="34"/>
  <c r="AG37" i="34" s="1"/>
  <c r="AF38" i="34"/>
  <c r="AG38" i="34" s="1"/>
  <c r="AF39" i="34"/>
  <c r="AG39" i="34" s="1"/>
  <c r="AG40" i="34"/>
  <c r="AF41" i="34"/>
  <c r="AG41" i="34" s="1"/>
  <c r="AF31" i="34"/>
  <c r="AG31" i="34" s="1"/>
  <c r="AF29" i="34"/>
  <c r="AG29" i="34" s="1"/>
  <c r="AF30" i="34"/>
  <c r="AG30" i="34" s="1"/>
  <c r="AF28" i="34"/>
  <c r="AG28" i="34" s="1"/>
  <c r="AF27" i="34"/>
  <c r="AG27" i="34" s="1"/>
  <c r="AF20" i="34"/>
  <c r="AG20" i="34" s="1"/>
  <c r="AF21" i="34"/>
  <c r="AG21" i="34" s="1"/>
  <c r="AF22" i="34"/>
  <c r="AG22" i="34" s="1"/>
  <c r="AF23" i="34"/>
  <c r="AG23" i="34" s="1"/>
  <c r="AF24" i="34"/>
  <c r="AG24" i="34" s="1"/>
  <c r="AF25" i="34"/>
  <c r="AG25" i="34" s="1"/>
  <c r="AG26" i="34"/>
  <c r="AF19" i="34"/>
  <c r="AG19" i="34" s="1"/>
  <c r="AF18" i="34"/>
  <c r="AG18" i="34" s="1"/>
  <c r="AF17" i="34"/>
  <c r="AG17" i="34" s="1"/>
  <c r="AF16" i="34"/>
  <c r="AB439" i="34"/>
  <c r="AC439" i="34" s="1"/>
  <c r="AB440" i="34"/>
  <c r="AC440" i="34" s="1"/>
  <c r="AB441" i="34"/>
  <c r="AC441" i="34" s="1"/>
  <c r="AB442" i="34"/>
  <c r="AC442" i="34" s="1"/>
  <c r="AB443" i="34"/>
  <c r="AC443" i="34" s="1"/>
  <c r="AB444" i="34"/>
  <c r="AC444" i="34" s="1"/>
  <c r="AB445" i="34"/>
  <c r="AC445" i="34" s="1"/>
  <c r="AB446" i="34"/>
  <c r="AC446" i="34" s="1"/>
  <c r="AB447" i="34"/>
  <c r="AC447" i="34" s="1"/>
  <c r="AB448" i="34"/>
  <c r="AC448" i="34" s="1"/>
  <c r="AB449" i="34"/>
  <c r="AC449" i="34" s="1"/>
  <c r="AB450" i="34"/>
  <c r="AC450" i="34" s="1"/>
  <c r="AB451" i="34"/>
  <c r="AC451" i="34" s="1"/>
  <c r="AB452" i="34"/>
  <c r="AC452" i="34" s="1"/>
  <c r="AB453" i="34"/>
  <c r="AC453" i="34" s="1"/>
  <c r="AB454" i="34"/>
  <c r="AC454" i="34" s="1"/>
  <c r="AB455" i="34"/>
  <c r="AC455" i="34" s="1"/>
  <c r="AB456" i="34"/>
  <c r="AC456" i="34" s="1"/>
  <c r="AB457" i="34"/>
  <c r="AC457" i="34" s="1"/>
  <c r="AB438" i="34"/>
  <c r="AC438" i="34"/>
  <c r="AB309" i="34"/>
  <c r="AC309" i="34" s="1"/>
  <c r="AB303" i="34"/>
  <c r="AC303" i="34" s="1"/>
  <c r="AB304" i="34"/>
  <c r="AC304" i="34" s="1"/>
  <c r="AB302" i="34"/>
  <c r="AC302" i="34" s="1"/>
  <c r="AB301" i="34"/>
  <c r="AC301" i="34" s="1"/>
  <c r="AB300" i="34"/>
  <c r="AC300" i="34" s="1"/>
  <c r="AB31" i="34"/>
  <c r="AC31" i="34" s="1"/>
  <c r="W438" i="34"/>
  <c r="X438" i="34" s="1"/>
  <c r="W439" i="34"/>
  <c r="X439" i="34" s="1"/>
  <c r="W440" i="34"/>
  <c r="X440" i="34" s="1"/>
  <c r="W441" i="34"/>
  <c r="X441" i="34" s="1"/>
  <c r="W442" i="34"/>
  <c r="X442" i="34" s="1"/>
  <c r="W443" i="34"/>
  <c r="X443" i="34" s="1"/>
  <c r="W444" i="34"/>
  <c r="X444" i="34" s="1"/>
  <c r="W445" i="34"/>
  <c r="X445" i="34" s="1"/>
  <c r="W446" i="34"/>
  <c r="X446" i="34" s="1"/>
  <c r="W447" i="34"/>
  <c r="X447" i="34" s="1"/>
  <c r="W448" i="34"/>
  <c r="X448" i="34" s="1"/>
  <c r="W449" i="34"/>
  <c r="X449" i="34" s="1"/>
  <c r="W450" i="34"/>
  <c r="W451" i="34"/>
  <c r="X451" i="34" s="1"/>
  <c r="W452" i="34"/>
  <c r="X452" i="34" s="1"/>
  <c r="W453" i="34"/>
  <c r="X453" i="34" s="1"/>
  <c r="W454" i="34"/>
  <c r="X454" i="34" s="1"/>
  <c r="W455" i="34"/>
  <c r="X455" i="34" s="1"/>
  <c r="W456" i="34"/>
  <c r="X456" i="34" s="1"/>
  <c r="W457" i="34"/>
  <c r="X457" i="34" s="1"/>
  <c r="W309" i="34"/>
  <c r="X309" i="34" s="1"/>
  <c r="W300" i="34"/>
  <c r="X300" i="34" s="1"/>
  <c r="W301" i="34"/>
  <c r="X301" i="34" s="1"/>
  <c r="W302" i="34"/>
  <c r="X302" i="34" s="1"/>
  <c r="W303" i="34"/>
  <c r="X303" i="34" s="1"/>
  <c r="W304" i="34"/>
  <c r="X304" i="34" s="1"/>
  <c r="W31" i="34"/>
  <c r="X31" i="34" s="1"/>
  <c r="AF449" i="34" l="1"/>
  <c r="AG449" i="34" s="1"/>
  <c r="V928" i="53" l="1"/>
  <c r="V930" i="53"/>
  <c r="W930" i="53" s="1"/>
  <c r="V931" i="53"/>
  <c r="W931" i="53" s="1"/>
  <c r="V932" i="53"/>
  <c r="W932" i="53" s="1"/>
  <c r="V933" i="53"/>
  <c r="W933" i="53" s="1"/>
  <c r="V934" i="53"/>
  <c r="W934" i="53" s="1"/>
  <c r="W928" i="53"/>
  <c r="U948" i="53"/>
  <c r="AK934" i="53"/>
  <c r="AL934" i="53" s="1"/>
  <c r="AM934" i="53" s="1"/>
  <c r="AK932" i="53"/>
  <c r="AL932" i="53" s="1"/>
  <c r="AM932" i="53" s="1"/>
  <c r="AH934" i="53"/>
  <c r="AI934" i="53" s="1"/>
  <c r="AD934" i="53"/>
  <c r="AE934" i="53" s="1"/>
  <c r="Z934" i="53"/>
  <c r="AA934" i="53" s="1"/>
  <c r="R934" i="53"/>
  <c r="AK933" i="53"/>
  <c r="AL933" i="53" s="1"/>
  <c r="AM933" i="53" s="1"/>
  <c r="AH933" i="53"/>
  <c r="AI933" i="53" s="1"/>
  <c r="AD933" i="53"/>
  <c r="AE933" i="53" s="1"/>
  <c r="Z933" i="53"/>
  <c r="AA933" i="53" s="1"/>
  <c r="R933" i="53"/>
  <c r="AH932" i="53"/>
  <c r="AI932" i="53" s="1"/>
  <c r="AD932" i="53"/>
  <c r="AE932" i="53" s="1"/>
  <c r="Z932" i="53"/>
  <c r="AA932" i="53" s="1"/>
  <c r="R932" i="53"/>
  <c r="AK931" i="53"/>
  <c r="AL931" i="53" s="1"/>
  <c r="AM931" i="53" s="1"/>
  <c r="AH931" i="53"/>
  <c r="AI931" i="53" s="1"/>
  <c r="AD931" i="53"/>
  <c r="AE931" i="53" s="1"/>
  <c r="Z931" i="53"/>
  <c r="AA931" i="53" s="1"/>
  <c r="R931" i="53"/>
  <c r="AH930" i="53"/>
  <c r="AI930" i="53" s="1"/>
  <c r="AD930" i="53"/>
  <c r="AE930" i="53" s="1"/>
  <c r="Z930" i="53"/>
  <c r="AA930" i="53" s="1"/>
  <c r="R930" i="53"/>
  <c r="R929" i="53"/>
  <c r="AK928" i="53"/>
  <c r="AL928" i="53" s="1"/>
  <c r="AM928" i="53" s="1"/>
  <c r="AH928" i="53"/>
  <c r="AI928" i="53" s="1"/>
  <c r="AD928" i="53"/>
  <c r="AE928" i="53" s="1"/>
  <c r="Z928" i="53"/>
  <c r="AA928" i="53" s="1"/>
  <c r="R928" i="53"/>
  <c r="A928" i="53"/>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K930" i="53" l="1"/>
  <c r="AL930" i="53" s="1"/>
  <c r="AM930" i="53" s="1"/>
  <c r="U37" i="30" l="1"/>
  <c r="W37" i="30"/>
  <c r="X37" i="30" s="1"/>
  <c r="AE37" i="30"/>
  <c r="AF37" i="30" s="1"/>
  <c r="AG37" i="30" s="1"/>
  <c r="R37" i="30"/>
  <c r="Z37" i="30"/>
  <c r="AB37" i="30"/>
  <c r="AC37" i="30" s="1"/>
  <c r="W36" i="30"/>
  <c r="X36" i="30" s="1"/>
  <c r="AE36" i="30"/>
  <c r="AF36" i="30" s="1"/>
  <c r="AG36" i="30" s="1"/>
  <c r="R36" i="30"/>
  <c r="Z36" i="30"/>
  <c r="AB36" i="30"/>
  <c r="AC36" i="30" s="1"/>
  <c r="U36" i="30"/>
  <c r="W35" i="30"/>
  <c r="X35" i="30"/>
  <c r="AE35" i="30"/>
  <c r="AF35" i="30" s="1"/>
  <c r="AG35" i="30" s="1"/>
  <c r="R35" i="30"/>
  <c r="Z35" i="30"/>
  <c r="AB35" i="30"/>
  <c r="AC35" i="30"/>
  <c r="U35" i="30"/>
  <c r="W34" i="30"/>
  <c r="X34" i="30" s="1"/>
  <c r="AE34" i="30"/>
  <c r="AF34" i="30"/>
  <c r="AG34" i="30" s="1"/>
  <c r="R34" i="30"/>
  <c r="Z34" i="30"/>
  <c r="AB34" i="30"/>
  <c r="AC34" i="30" s="1"/>
  <c r="U34" i="30"/>
  <c r="W33" i="30"/>
  <c r="X33" i="30" s="1"/>
  <c r="AE33" i="30"/>
  <c r="AF33" i="30"/>
  <c r="AG33" i="30" s="1"/>
  <c r="R33" i="30"/>
  <c r="Z33" i="30"/>
  <c r="AB33" i="30"/>
  <c r="AC33" i="30"/>
  <c r="U33" i="30"/>
  <c r="W32" i="30"/>
  <c r="X32" i="30"/>
  <c r="AE32" i="30"/>
  <c r="AF32" i="30" s="1"/>
  <c r="AG32" i="30" s="1"/>
  <c r="R32" i="30"/>
  <c r="Z32" i="30"/>
  <c r="AB32" i="30"/>
  <c r="AC32" i="30" s="1"/>
  <c r="U32" i="30"/>
  <c r="W31" i="30"/>
  <c r="X31" i="30"/>
  <c r="AE31" i="30"/>
  <c r="AF31" i="30"/>
  <c r="AG31" i="30" s="1"/>
  <c r="R31" i="30"/>
  <c r="Z31" i="30"/>
  <c r="AB31" i="30"/>
  <c r="AC31" i="30" s="1"/>
  <c r="U31" i="30"/>
  <c r="AE30" i="30"/>
  <c r="AF30" i="30" s="1"/>
  <c r="AG30" i="30" s="1"/>
  <c r="R30" i="30"/>
  <c r="Z30" i="30"/>
  <c r="AB30" i="30"/>
  <c r="AC30" i="30" s="1"/>
  <c r="U30" i="30"/>
  <c r="W30" i="30" s="1"/>
  <c r="X30" i="30" s="1"/>
  <c r="AE36" i="55"/>
  <c r="AF36" i="55" s="1"/>
  <c r="AG36" i="55" s="1"/>
  <c r="W720" i="55"/>
  <c r="X720" i="55" s="1"/>
  <c r="Z17" i="55"/>
  <c r="AB17" i="55"/>
  <c r="AC17" i="55" s="1"/>
  <c r="AE17" i="55"/>
  <c r="Z18" i="55"/>
  <c r="AB18" i="55"/>
  <c r="AC18" i="55" s="1"/>
  <c r="AE18" i="55"/>
  <c r="Z19" i="55"/>
  <c r="AB19" i="55"/>
  <c r="AC19" i="55" s="1"/>
  <c r="AE19" i="55"/>
  <c r="Z20" i="55"/>
  <c r="AB20" i="55"/>
  <c r="AC20" i="55" s="1"/>
  <c r="AE20" i="55"/>
  <c r="Z21" i="55"/>
  <c r="AB21" i="55"/>
  <c r="AC21" i="55" s="1"/>
  <c r="AE21" i="55"/>
  <c r="Z22" i="55"/>
  <c r="AB22" i="55"/>
  <c r="AC22" i="55" s="1"/>
  <c r="AE22" i="55"/>
  <c r="Z23" i="55"/>
  <c r="AB23" i="55"/>
  <c r="AC23" i="55" s="1"/>
  <c r="AE23" i="55"/>
  <c r="Z24" i="55"/>
  <c r="AB24" i="55"/>
  <c r="AC24" i="55" s="1"/>
  <c r="AE24" i="55"/>
  <c r="Z25" i="55"/>
  <c r="AB25" i="55"/>
  <c r="AC25" i="55" s="1"/>
  <c r="AE25" i="55"/>
  <c r="Z26" i="55"/>
  <c r="AB26" i="55"/>
  <c r="AC26" i="55" s="1"/>
  <c r="AE26" i="55"/>
  <c r="Z27" i="55"/>
  <c r="AB27" i="55"/>
  <c r="AC27" i="55" s="1"/>
  <c r="AE27" i="55"/>
  <c r="Z28" i="55"/>
  <c r="AB28" i="55"/>
  <c r="AC28" i="55" s="1"/>
  <c r="AE28" i="55"/>
  <c r="Z29" i="55"/>
  <c r="AB29" i="55"/>
  <c r="AC29" i="55" s="1"/>
  <c r="AE29" i="55"/>
  <c r="Z30" i="55"/>
  <c r="AB30" i="55"/>
  <c r="AC30" i="55" s="1"/>
  <c r="AE30" i="55"/>
  <c r="Z31" i="55"/>
  <c r="AB31" i="55"/>
  <c r="AC31" i="55" s="1"/>
  <c r="AE31" i="55"/>
  <c r="Z32" i="55"/>
  <c r="AB32" i="55"/>
  <c r="AC32" i="55" s="1"/>
  <c r="AE32" i="55"/>
  <c r="AF32" i="55" s="1"/>
  <c r="AG32" i="55" s="1"/>
  <c r="Z33" i="55"/>
  <c r="AB33" i="55"/>
  <c r="AC33" i="55" s="1"/>
  <c r="AE33" i="55"/>
  <c r="Z34" i="55"/>
  <c r="AB34" i="55"/>
  <c r="AC34" i="55" s="1"/>
  <c r="AE34" i="55"/>
  <c r="Z35" i="55"/>
  <c r="AB35" i="55"/>
  <c r="AC35" i="55" s="1"/>
  <c r="AE35" i="55"/>
  <c r="Z36" i="55"/>
  <c r="AB36" i="55"/>
  <c r="AC36" i="55" s="1"/>
  <c r="Z37" i="55"/>
  <c r="AB37" i="55"/>
  <c r="AC37" i="55" s="1"/>
  <c r="AE37" i="55"/>
  <c r="Z38" i="55"/>
  <c r="AB38" i="55"/>
  <c r="AC38" i="55" s="1"/>
  <c r="AE38" i="55"/>
  <c r="Z39" i="55"/>
  <c r="AB39" i="55"/>
  <c r="AC39" i="55" s="1"/>
  <c r="AE39" i="55"/>
  <c r="Z40" i="55"/>
  <c r="AB40" i="55"/>
  <c r="AC40" i="55" s="1"/>
  <c r="AE40" i="55"/>
  <c r="Z41" i="55"/>
  <c r="AB41" i="55"/>
  <c r="AC41" i="55" s="1"/>
  <c r="AE41" i="55"/>
  <c r="AF41" i="55" s="1"/>
  <c r="AG41" i="55" s="1"/>
  <c r="Z42" i="55"/>
  <c r="AB42" i="55"/>
  <c r="AC42" i="55" s="1"/>
  <c r="AE42" i="55"/>
  <c r="AF42" i="55" s="1"/>
  <c r="AG42" i="55" s="1"/>
  <c r="Z43" i="55"/>
  <c r="AB43" i="55"/>
  <c r="AC43" i="55" s="1"/>
  <c r="AE43" i="55"/>
  <c r="Z44" i="55"/>
  <c r="AB44" i="55"/>
  <c r="AC44" i="55" s="1"/>
  <c r="AE44" i="55"/>
  <c r="Z45" i="55"/>
  <c r="AB45" i="55"/>
  <c r="AC45" i="55" s="1"/>
  <c r="AE45" i="55"/>
  <c r="Z46" i="55"/>
  <c r="AB46" i="55"/>
  <c r="AC46" i="55" s="1"/>
  <c r="AE46" i="55"/>
  <c r="Z47" i="55"/>
  <c r="AB47" i="55"/>
  <c r="AC47" i="55" s="1"/>
  <c r="AE47" i="55"/>
  <c r="Z48" i="55"/>
  <c r="AB48" i="55"/>
  <c r="AC48" i="55" s="1"/>
  <c r="AE48" i="55"/>
  <c r="Z49" i="55"/>
  <c r="AB49" i="55"/>
  <c r="AC49" i="55" s="1"/>
  <c r="AE49" i="55"/>
  <c r="Z50" i="55"/>
  <c r="AB50" i="55"/>
  <c r="AC50" i="55" s="1"/>
  <c r="AE50" i="55"/>
  <c r="AF50" i="55" s="1"/>
  <c r="AG50" i="55" s="1"/>
  <c r="Z51" i="55"/>
  <c r="AB51" i="55"/>
  <c r="AC51" i="55" s="1"/>
  <c r="AE51" i="55"/>
  <c r="AF51" i="55" s="1"/>
  <c r="AG51" i="55" s="1"/>
  <c r="Z52" i="55"/>
  <c r="AB52" i="55"/>
  <c r="AC52" i="55" s="1"/>
  <c r="AE52" i="55"/>
  <c r="AF52" i="55" s="1"/>
  <c r="AG52" i="55" s="1"/>
  <c r="Z53" i="55"/>
  <c r="AB53" i="55"/>
  <c r="AC53" i="55" s="1"/>
  <c r="AE53" i="55"/>
  <c r="AF53" i="55" s="1"/>
  <c r="AG53" i="55" s="1"/>
  <c r="Z54" i="55"/>
  <c r="AB54" i="55"/>
  <c r="AC54" i="55" s="1"/>
  <c r="AE54" i="55"/>
  <c r="Z55" i="55"/>
  <c r="AB55" i="55"/>
  <c r="AC55" i="55" s="1"/>
  <c r="AE55" i="55"/>
  <c r="Z56" i="55"/>
  <c r="AB56" i="55"/>
  <c r="AC56" i="55" s="1"/>
  <c r="AE56" i="55"/>
  <c r="Z57" i="55"/>
  <c r="AB57" i="55"/>
  <c r="AC57" i="55" s="1"/>
  <c r="AE57" i="55"/>
  <c r="AF57" i="55" s="1"/>
  <c r="AG57" i="55" s="1"/>
  <c r="Z58" i="55"/>
  <c r="AB58" i="55"/>
  <c r="AC58" i="55" s="1"/>
  <c r="AE58" i="55"/>
  <c r="AF58" i="55" s="1"/>
  <c r="AG58" i="55" s="1"/>
  <c r="Z59" i="55"/>
  <c r="AB59" i="55"/>
  <c r="AC59" i="55" s="1"/>
  <c r="AE59" i="55"/>
  <c r="Z60" i="55"/>
  <c r="AB60" i="55"/>
  <c r="AC60" i="55" s="1"/>
  <c r="AE60" i="55"/>
  <c r="AF60" i="55" s="1"/>
  <c r="AG60" i="55" s="1"/>
  <c r="Z61" i="55"/>
  <c r="AB61" i="55"/>
  <c r="AC61" i="55" s="1"/>
  <c r="AE61" i="55"/>
  <c r="Z62" i="55"/>
  <c r="AB62" i="55"/>
  <c r="AC62" i="55" s="1"/>
  <c r="AE62" i="55"/>
  <c r="Z63" i="55"/>
  <c r="AB63" i="55"/>
  <c r="AC63" i="55" s="1"/>
  <c r="AE63" i="55"/>
  <c r="Z64" i="55"/>
  <c r="AB64" i="55"/>
  <c r="AC64" i="55" s="1"/>
  <c r="AE64" i="55"/>
  <c r="AF64" i="55" s="1"/>
  <c r="AG64" i="55" s="1"/>
  <c r="Z65" i="55"/>
  <c r="AB65" i="55"/>
  <c r="AC65" i="55" s="1"/>
  <c r="AE65" i="55"/>
  <c r="AF65" i="55" s="1"/>
  <c r="AG65" i="55" s="1"/>
  <c r="Z66" i="55"/>
  <c r="AB66" i="55"/>
  <c r="AC66" i="55" s="1"/>
  <c r="AE66" i="55"/>
  <c r="AF66" i="55" s="1"/>
  <c r="AG66" i="55" s="1"/>
  <c r="Z67" i="55"/>
  <c r="AB67" i="55"/>
  <c r="AC67" i="55" s="1"/>
  <c r="AE67" i="55"/>
  <c r="AF67" i="55" s="1"/>
  <c r="AG67" i="55" s="1"/>
  <c r="Z68" i="55"/>
  <c r="AB68" i="55"/>
  <c r="AC68" i="55" s="1"/>
  <c r="AE68" i="55"/>
  <c r="AF68" i="55" s="1"/>
  <c r="AG68" i="55" s="1"/>
  <c r="Z69" i="55"/>
  <c r="AB69" i="55"/>
  <c r="AC69" i="55" s="1"/>
  <c r="AE69" i="55"/>
  <c r="Z70" i="55"/>
  <c r="AB70" i="55"/>
  <c r="AC70" i="55" s="1"/>
  <c r="AE70" i="55"/>
  <c r="Z71" i="55"/>
  <c r="AB71" i="55"/>
  <c r="AC71" i="55" s="1"/>
  <c r="AE71" i="55"/>
  <c r="Z72" i="55"/>
  <c r="AB72" i="55"/>
  <c r="AC72" i="55" s="1"/>
  <c r="AE72" i="55"/>
  <c r="AF72" i="55" s="1"/>
  <c r="AG72" i="55" s="1"/>
  <c r="Z73" i="55"/>
  <c r="AB73" i="55"/>
  <c r="AC73" i="55" s="1"/>
  <c r="AE73" i="55"/>
  <c r="AF73" i="55" s="1"/>
  <c r="AG73" i="55" s="1"/>
  <c r="Z74" i="55"/>
  <c r="AB74" i="55"/>
  <c r="AC74" i="55" s="1"/>
  <c r="AE74" i="55"/>
  <c r="Z75" i="55"/>
  <c r="AB75" i="55"/>
  <c r="AC75" i="55" s="1"/>
  <c r="AE75" i="55"/>
  <c r="AF75" i="55" s="1"/>
  <c r="AG75" i="55" s="1"/>
  <c r="Z76" i="55"/>
  <c r="AB76" i="55"/>
  <c r="AC76" i="55" s="1"/>
  <c r="AE76" i="55"/>
  <c r="Z77" i="55"/>
  <c r="AB77" i="55"/>
  <c r="AC77" i="55" s="1"/>
  <c r="AE77" i="55"/>
  <c r="Z78" i="55"/>
  <c r="AB78" i="55"/>
  <c r="AC78" i="55" s="1"/>
  <c r="AE78" i="55"/>
  <c r="Z79" i="55"/>
  <c r="AB79" i="55"/>
  <c r="AC79" i="55" s="1"/>
  <c r="AE79" i="55"/>
  <c r="Z80" i="55"/>
  <c r="AB80" i="55"/>
  <c r="AC80" i="55" s="1"/>
  <c r="AE80" i="55"/>
  <c r="Z81" i="55"/>
  <c r="AB81" i="55"/>
  <c r="AC81" i="55" s="1"/>
  <c r="AE81" i="55"/>
  <c r="Z82" i="55"/>
  <c r="AB82" i="55"/>
  <c r="AC82" i="55" s="1"/>
  <c r="AE82" i="55"/>
  <c r="Z83" i="55"/>
  <c r="AB83" i="55"/>
  <c r="AC83" i="55" s="1"/>
  <c r="AE83" i="55"/>
  <c r="Z84" i="55"/>
  <c r="AB84" i="55"/>
  <c r="AC84" i="55" s="1"/>
  <c r="AE84" i="55"/>
  <c r="Z85" i="55"/>
  <c r="AB85" i="55"/>
  <c r="AC85" i="55" s="1"/>
  <c r="AE85" i="55"/>
  <c r="AF85" i="55" s="1"/>
  <c r="AG85" i="55" s="1"/>
  <c r="Z86" i="55"/>
  <c r="AB86" i="55"/>
  <c r="AC86" i="55" s="1"/>
  <c r="AE86" i="55"/>
  <c r="AF86" i="55" s="1"/>
  <c r="AG86" i="55" s="1"/>
  <c r="Z87" i="55"/>
  <c r="AB87" i="55"/>
  <c r="AC87" i="55" s="1"/>
  <c r="AE87" i="55"/>
  <c r="Z88" i="55"/>
  <c r="AB88" i="55"/>
  <c r="AC88" i="55" s="1"/>
  <c r="AE88" i="55"/>
  <c r="AF88" i="55" s="1"/>
  <c r="AG88" i="55" s="1"/>
  <c r="Z89" i="55"/>
  <c r="AB89" i="55"/>
  <c r="AC89" i="55" s="1"/>
  <c r="AE89" i="55"/>
  <c r="Z90" i="55"/>
  <c r="AB90" i="55"/>
  <c r="AC90" i="55" s="1"/>
  <c r="AE90" i="55"/>
  <c r="AF90" i="55" s="1"/>
  <c r="AG90" i="55" s="1"/>
  <c r="Z91" i="55"/>
  <c r="AB91" i="55"/>
  <c r="AC91" i="55" s="1"/>
  <c r="AE91" i="55"/>
  <c r="Z92" i="55"/>
  <c r="AB92" i="55"/>
  <c r="AC92" i="55" s="1"/>
  <c r="AE92" i="55"/>
  <c r="AF92" i="55" s="1"/>
  <c r="AG92" i="55" s="1"/>
  <c r="Z93" i="55"/>
  <c r="AB93" i="55"/>
  <c r="AC93" i="55" s="1"/>
  <c r="AE93" i="55"/>
  <c r="AF93" i="55" s="1"/>
  <c r="AG93" i="55" s="1"/>
  <c r="Z94" i="55"/>
  <c r="AB94" i="55"/>
  <c r="AC94" i="55" s="1"/>
  <c r="AE94" i="55"/>
  <c r="Z95" i="55"/>
  <c r="AB95" i="55"/>
  <c r="AC95" i="55" s="1"/>
  <c r="AE95" i="55"/>
  <c r="AF95" i="55" s="1"/>
  <c r="AG95" i="55" s="1"/>
  <c r="Z96" i="55"/>
  <c r="AB96" i="55"/>
  <c r="AC96" i="55" s="1"/>
  <c r="AE96" i="55"/>
  <c r="AF96" i="55" s="1"/>
  <c r="AG96" i="55" s="1"/>
  <c r="Z97" i="55"/>
  <c r="AB97" i="55"/>
  <c r="AC97" i="55" s="1"/>
  <c r="AE97" i="55"/>
  <c r="Z98" i="55"/>
  <c r="AB98" i="55"/>
  <c r="AC98" i="55" s="1"/>
  <c r="AE98" i="55"/>
  <c r="Z99" i="55"/>
  <c r="AB99" i="55"/>
  <c r="AC99" i="55" s="1"/>
  <c r="AE99" i="55"/>
  <c r="Z100" i="55"/>
  <c r="AB100" i="55"/>
  <c r="AC100" i="55" s="1"/>
  <c r="AE100" i="55"/>
  <c r="Z101" i="55"/>
  <c r="AB101" i="55"/>
  <c r="AC101" i="55" s="1"/>
  <c r="AE101" i="55"/>
  <c r="Z102" i="55"/>
  <c r="AB102" i="55"/>
  <c r="AC102" i="55" s="1"/>
  <c r="AE102" i="55"/>
  <c r="Z103" i="55"/>
  <c r="AB103" i="55"/>
  <c r="AC103" i="55" s="1"/>
  <c r="AE103" i="55"/>
  <c r="AF103" i="55" s="1"/>
  <c r="AG103" i="55" s="1"/>
  <c r="Z104" i="55"/>
  <c r="AB104" i="55"/>
  <c r="AC104" i="55" s="1"/>
  <c r="AE104" i="55"/>
  <c r="Z105" i="55"/>
  <c r="AB105" i="55"/>
  <c r="AC105" i="55" s="1"/>
  <c r="AE105" i="55"/>
  <c r="AF105" i="55" s="1"/>
  <c r="AG105" i="55" s="1"/>
  <c r="Z106" i="55"/>
  <c r="AB106" i="55"/>
  <c r="AC106" i="55" s="1"/>
  <c r="AE106" i="55"/>
  <c r="Z107" i="55"/>
  <c r="AB107" i="55"/>
  <c r="AC107" i="55" s="1"/>
  <c r="AE107" i="55"/>
  <c r="Z108" i="55"/>
  <c r="AB108" i="55"/>
  <c r="AC108" i="55" s="1"/>
  <c r="AE108" i="55"/>
  <c r="AF108" i="55" s="1"/>
  <c r="AG108" i="55" s="1"/>
  <c r="Z109" i="55"/>
  <c r="AB109" i="55"/>
  <c r="AC109" i="55" s="1"/>
  <c r="AE109" i="55"/>
  <c r="Z110" i="55"/>
  <c r="AB110" i="55"/>
  <c r="AC110" i="55" s="1"/>
  <c r="AE110" i="55"/>
  <c r="Z111" i="55"/>
  <c r="AB111" i="55"/>
  <c r="AC111" i="55" s="1"/>
  <c r="AE111" i="55"/>
  <c r="Z112" i="55"/>
  <c r="AB112" i="55"/>
  <c r="AC112" i="55" s="1"/>
  <c r="AE112" i="55"/>
  <c r="Z113" i="55"/>
  <c r="AB113" i="55"/>
  <c r="AC113" i="55" s="1"/>
  <c r="AE113" i="55"/>
  <c r="Z114" i="55"/>
  <c r="AB114" i="55"/>
  <c r="AC114" i="55" s="1"/>
  <c r="AE114" i="55"/>
  <c r="Z115" i="55"/>
  <c r="AB115" i="55"/>
  <c r="AC115" i="55" s="1"/>
  <c r="AE115" i="55"/>
  <c r="Z116" i="55"/>
  <c r="AB116" i="55"/>
  <c r="AC116" i="55" s="1"/>
  <c r="AE116" i="55"/>
  <c r="AF116" i="55" s="1"/>
  <c r="AG116" i="55" s="1"/>
  <c r="Z117" i="55"/>
  <c r="AB117" i="55"/>
  <c r="AC117" i="55" s="1"/>
  <c r="AE117" i="55"/>
  <c r="AF117" i="55" s="1"/>
  <c r="AG117" i="55" s="1"/>
  <c r="Z118" i="55"/>
  <c r="AB118" i="55"/>
  <c r="AC118" i="55" s="1"/>
  <c r="AE118" i="55"/>
  <c r="Z119" i="55"/>
  <c r="AB119" i="55"/>
  <c r="AC119" i="55" s="1"/>
  <c r="AE119" i="55"/>
  <c r="AF119" i="55" s="1"/>
  <c r="AG119" i="55" s="1"/>
  <c r="Z120" i="55"/>
  <c r="AB120" i="55"/>
  <c r="AC120" i="55" s="1"/>
  <c r="AE120" i="55"/>
  <c r="Z121" i="55"/>
  <c r="AB121" i="55"/>
  <c r="AC121" i="55" s="1"/>
  <c r="AE121" i="55"/>
  <c r="Z122" i="55"/>
  <c r="AB122" i="55"/>
  <c r="AC122" i="55" s="1"/>
  <c r="AE122" i="55"/>
  <c r="AF122" i="55" s="1"/>
  <c r="AG122" i="55" s="1"/>
  <c r="Z123" i="55"/>
  <c r="AB123" i="55"/>
  <c r="AC123" i="55" s="1"/>
  <c r="AE123" i="55"/>
  <c r="Z124" i="55"/>
  <c r="AB124" i="55"/>
  <c r="AC124" i="55" s="1"/>
  <c r="AE124" i="55"/>
  <c r="AF124" i="55" s="1"/>
  <c r="AG124" i="55" s="1"/>
  <c r="Z125" i="55"/>
  <c r="AB125" i="55"/>
  <c r="AC125" i="55" s="1"/>
  <c r="AE125" i="55"/>
  <c r="Z126" i="55"/>
  <c r="AB126" i="55"/>
  <c r="AC126" i="55" s="1"/>
  <c r="AE126" i="55"/>
  <c r="Z127" i="55"/>
  <c r="AB127" i="55"/>
  <c r="AC127" i="55" s="1"/>
  <c r="AE127" i="55"/>
  <c r="Z128" i="55"/>
  <c r="AB128" i="55"/>
  <c r="AC128" i="55" s="1"/>
  <c r="AE128" i="55"/>
  <c r="Z129" i="55"/>
  <c r="AB129" i="55"/>
  <c r="AC129" i="55" s="1"/>
  <c r="AE129" i="55"/>
  <c r="Z130" i="55"/>
  <c r="AB130" i="55"/>
  <c r="AC130" i="55" s="1"/>
  <c r="AE130" i="55"/>
  <c r="Z131" i="55"/>
  <c r="AB131" i="55"/>
  <c r="AC131" i="55" s="1"/>
  <c r="AE131" i="55"/>
  <c r="Z132" i="55"/>
  <c r="AB132" i="55"/>
  <c r="AC132" i="55" s="1"/>
  <c r="AE132" i="55"/>
  <c r="Z133" i="55"/>
  <c r="AB133" i="55"/>
  <c r="AC133" i="55" s="1"/>
  <c r="AE133" i="55"/>
  <c r="AF133" i="55" s="1"/>
  <c r="AG133" i="55" s="1"/>
  <c r="Z134" i="55"/>
  <c r="AB134" i="55"/>
  <c r="AC134" i="55" s="1"/>
  <c r="AE134" i="55"/>
  <c r="AF134" i="55" s="1"/>
  <c r="AG134" i="55" s="1"/>
  <c r="Z135" i="55"/>
  <c r="AB135" i="55"/>
  <c r="AC135" i="55" s="1"/>
  <c r="AE135" i="55"/>
  <c r="Z136" i="55"/>
  <c r="AB136" i="55"/>
  <c r="AC136" i="55" s="1"/>
  <c r="AE136" i="55"/>
  <c r="Z137" i="55"/>
  <c r="AB137" i="55"/>
  <c r="AC137" i="55" s="1"/>
  <c r="AE137" i="55"/>
  <c r="Z138" i="55"/>
  <c r="AB138" i="55"/>
  <c r="AC138" i="55" s="1"/>
  <c r="AE138" i="55"/>
  <c r="AF138" i="55" s="1"/>
  <c r="AG138" i="55" s="1"/>
  <c r="Z139" i="55"/>
  <c r="AB139" i="55"/>
  <c r="AC139" i="55" s="1"/>
  <c r="AE139" i="55"/>
  <c r="Z140" i="55"/>
  <c r="AB140" i="55"/>
  <c r="AC140" i="55" s="1"/>
  <c r="AE140" i="55"/>
  <c r="Z141" i="55"/>
  <c r="AB141" i="55"/>
  <c r="AC141" i="55" s="1"/>
  <c r="AE141" i="55"/>
  <c r="Z142" i="55"/>
  <c r="AB142" i="55"/>
  <c r="AC142" i="55" s="1"/>
  <c r="AE142" i="55"/>
  <c r="Z143" i="55"/>
  <c r="AB143" i="55"/>
  <c r="AC143" i="55" s="1"/>
  <c r="AE143" i="55"/>
  <c r="Z144" i="55"/>
  <c r="AB144" i="55"/>
  <c r="AC144" i="55" s="1"/>
  <c r="AE144" i="55"/>
  <c r="AF144" i="55" s="1"/>
  <c r="AG144" i="55" s="1"/>
  <c r="Z145" i="55"/>
  <c r="AB145" i="55"/>
  <c r="AC145" i="55" s="1"/>
  <c r="AE145" i="55"/>
  <c r="AF145" i="55" s="1"/>
  <c r="AG145" i="55" s="1"/>
  <c r="Z146" i="55"/>
  <c r="AB146" i="55"/>
  <c r="AC146" i="55" s="1"/>
  <c r="AE146" i="55"/>
  <c r="AF146" i="55" s="1"/>
  <c r="AG146" i="55" s="1"/>
  <c r="Z147" i="55"/>
  <c r="AB147" i="55"/>
  <c r="AC147" i="55" s="1"/>
  <c r="AE147" i="55"/>
  <c r="AF147" i="55" s="1"/>
  <c r="AG147" i="55" s="1"/>
  <c r="Z148" i="55"/>
  <c r="AB148" i="55"/>
  <c r="AC148" i="55" s="1"/>
  <c r="AE148" i="55"/>
  <c r="AF148" i="55" s="1"/>
  <c r="AG148" i="55" s="1"/>
  <c r="Z149" i="55"/>
  <c r="AB149" i="55"/>
  <c r="AC149" i="55" s="1"/>
  <c r="AE149" i="55"/>
  <c r="Z150" i="55"/>
  <c r="AB150" i="55"/>
  <c r="AC150" i="55" s="1"/>
  <c r="AE150" i="55"/>
  <c r="Z151" i="55"/>
  <c r="AB151" i="55"/>
  <c r="AC151" i="55" s="1"/>
  <c r="AE151" i="55"/>
  <c r="Z152" i="55"/>
  <c r="AB152" i="55"/>
  <c r="AC152" i="55" s="1"/>
  <c r="AE152" i="55"/>
  <c r="Z153" i="55"/>
  <c r="AB153" i="55"/>
  <c r="AC153" i="55" s="1"/>
  <c r="AE153" i="55"/>
  <c r="Z154" i="55"/>
  <c r="AB154" i="55"/>
  <c r="AC154" i="55" s="1"/>
  <c r="AE154" i="55"/>
  <c r="Z155" i="55"/>
  <c r="AB155" i="55"/>
  <c r="AC155" i="55" s="1"/>
  <c r="AE155" i="55"/>
  <c r="Z156" i="55"/>
  <c r="AB156" i="55"/>
  <c r="AC156" i="55" s="1"/>
  <c r="AE156" i="55"/>
  <c r="AF156" i="55" s="1"/>
  <c r="AG156" i="55" s="1"/>
  <c r="Z157" i="55"/>
  <c r="AB157" i="55"/>
  <c r="AC157" i="55" s="1"/>
  <c r="AE157" i="55"/>
  <c r="Z158" i="55"/>
  <c r="AB158" i="55"/>
  <c r="AC158" i="55" s="1"/>
  <c r="AE158" i="55"/>
  <c r="Z159" i="55"/>
  <c r="AB159" i="55"/>
  <c r="AC159" i="55" s="1"/>
  <c r="AE159" i="55"/>
  <c r="Z160" i="55"/>
  <c r="AB160" i="55"/>
  <c r="AC160" i="55" s="1"/>
  <c r="AE160" i="55"/>
  <c r="Z161" i="55"/>
  <c r="AB161" i="55"/>
  <c r="AC161" i="55" s="1"/>
  <c r="AE161" i="55"/>
  <c r="AF161" i="55" s="1"/>
  <c r="AG161" i="55" s="1"/>
  <c r="Z162" i="55"/>
  <c r="AB162" i="55"/>
  <c r="AC162" i="55" s="1"/>
  <c r="AE162" i="55"/>
  <c r="AF162" i="55" s="1"/>
  <c r="AG162" i="55" s="1"/>
  <c r="Z163" i="55"/>
  <c r="AB163" i="55"/>
  <c r="AC163" i="55" s="1"/>
  <c r="AE163" i="55"/>
  <c r="Z164" i="55"/>
  <c r="AB164" i="55"/>
  <c r="AC164" i="55" s="1"/>
  <c r="AE164" i="55"/>
  <c r="Z165" i="55"/>
  <c r="AB165" i="55"/>
  <c r="AC165" i="55" s="1"/>
  <c r="AE165" i="55"/>
  <c r="Z166" i="55"/>
  <c r="AB166" i="55"/>
  <c r="AC166" i="55" s="1"/>
  <c r="AE166" i="55"/>
  <c r="Z167" i="55"/>
  <c r="AB167" i="55"/>
  <c r="AC167" i="55" s="1"/>
  <c r="AE167" i="55"/>
  <c r="AF167" i="55" s="1"/>
  <c r="AG167" i="55" s="1"/>
  <c r="Z168" i="55"/>
  <c r="AB168" i="55"/>
  <c r="AC168" i="55" s="1"/>
  <c r="AE168" i="55"/>
  <c r="Z169" i="55"/>
  <c r="AB169" i="55"/>
  <c r="AC169" i="55" s="1"/>
  <c r="AE169" i="55"/>
  <c r="AF169" i="55" s="1"/>
  <c r="AG169" i="55" s="1"/>
  <c r="Z170" i="55"/>
  <c r="AB170" i="55"/>
  <c r="AC170" i="55" s="1"/>
  <c r="AE170" i="55"/>
  <c r="AF170" i="55" s="1"/>
  <c r="AG170" i="55" s="1"/>
  <c r="Z171" i="55"/>
  <c r="AB171" i="55"/>
  <c r="AC171" i="55" s="1"/>
  <c r="AE171" i="55"/>
  <c r="Z172" i="55"/>
  <c r="AB172" i="55"/>
  <c r="AC172" i="55" s="1"/>
  <c r="AE172" i="55"/>
  <c r="AF172" i="55" s="1"/>
  <c r="AG172" i="55" s="1"/>
  <c r="Z173" i="55"/>
  <c r="AB173" i="55"/>
  <c r="AC173" i="55" s="1"/>
  <c r="AE173" i="55"/>
  <c r="AF173" i="55" s="1"/>
  <c r="AG173" i="55" s="1"/>
  <c r="Z174" i="55"/>
  <c r="AB174" i="55"/>
  <c r="AC174" i="55" s="1"/>
  <c r="AE174" i="55"/>
  <c r="AF174" i="55" s="1"/>
  <c r="AG174" i="55" s="1"/>
  <c r="Z175" i="55"/>
  <c r="AB175" i="55"/>
  <c r="AC175" i="55" s="1"/>
  <c r="AE175" i="55"/>
  <c r="Z176" i="55"/>
  <c r="AB176" i="55"/>
  <c r="AC176" i="55" s="1"/>
  <c r="AE176" i="55"/>
  <c r="AF176" i="55" s="1"/>
  <c r="AG176" i="55" s="1"/>
  <c r="Z177" i="55"/>
  <c r="AB177" i="55"/>
  <c r="AC177" i="55" s="1"/>
  <c r="AE177" i="55"/>
  <c r="AF177" i="55" s="1"/>
  <c r="AG177" i="55" s="1"/>
  <c r="Z178" i="55"/>
  <c r="AB178" i="55"/>
  <c r="AC178" i="55" s="1"/>
  <c r="AE178" i="55"/>
  <c r="AF178" i="55" s="1"/>
  <c r="AG178" i="55" s="1"/>
  <c r="Z179" i="55"/>
  <c r="AB179" i="55"/>
  <c r="AC179" i="55" s="1"/>
  <c r="AE179" i="55"/>
  <c r="AF179" i="55" s="1"/>
  <c r="AG179" i="55" s="1"/>
  <c r="Z180" i="55"/>
  <c r="AB180" i="55"/>
  <c r="AC180" i="55" s="1"/>
  <c r="AE180" i="55"/>
  <c r="AF180" i="55" s="1"/>
  <c r="AG180" i="55" s="1"/>
  <c r="Z181" i="55"/>
  <c r="AB181" i="55"/>
  <c r="AC181" i="55" s="1"/>
  <c r="AE181" i="55"/>
  <c r="Z182" i="55"/>
  <c r="AB182" i="55"/>
  <c r="AC182" i="55" s="1"/>
  <c r="AE182" i="55"/>
  <c r="Z183" i="55"/>
  <c r="AB183" i="55"/>
  <c r="AC183" i="55" s="1"/>
  <c r="AE183" i="55"/>
  <c r="AF183" i="55" s="1"/>
  <c r="AG183" i="55" s="1"/>
  <c r="Z184" i="55"/>
  <c r="AB184" i="55"/>
  <c r="AC184" i="55" s="1"/>
  <c r="AE184" i="55"/>
  <c r="AF184" i="55" s="1"/>
  <c r="AG184" i="55" s="1"/>
  <c r="Z185" i="55"/>
  <c r="AB185" i="55"/>
  <c r="AC185" i="55" s="1"/>
  <c r="AE185" i="55"/>
  <c r="AF185" i="55" s="1"/>
  <c r="AG185" i="55" s="1"/>
  <c r="Z186" i="55"/>
  <c r="AB186" i="55"/>
  <c r="AC186" i="55" s="1"/>
  <c r="AE186" i="55"/>
  <c r="Z187" i="55"/>
  <c r="AB187" i="55"/>
  <c r="AC187" i="55" s="1"/>
  <c r="AE187" i="55"/>
  <c r="Z188" i="55"/>
  <c r="AB188" i="55"/>
  <c r="AC188" i="55" s="1"/>
  <c r="AE188" i="55"/>
  <c r="Z189" i="55"/>
  <c r="AB189" i="55"/>
  <c r="AC189" i="55" s="1"/>
  <c r="AE189" i="55"/>
  <c r="Z190" i="55"/>
  <c r="AB190" i="55"/>
  <c r="AC190" i="55" s="1"/>
  <c r="AE190" i="55"/>
  <c r="Z191" i="55"/>
  <c r="AB191" i="55"/>
  <c r="AC191" i="55" s="1"/>
  <c r="AE191" i="55"/>
  <c r="AF191" i="55" s="1"/>
  <c r="AG191" i="55" s="1"/>
  <c r="Z192" i="55"/>
  <c r="AB192" i="55"/>
  <c r="AC192" i="55" s="1"/>
  <c r="AE192" i="55"/>
  <c r="Z193" i="55"/>
  <c r="AB193" i="55"/>
  <c r="AC193" i="55" s="1"/>
  <c r="AE193" i="55"/>
  <c r="Z194" i="55"/>
  <c r="AB194" i="55"/>
  <c r="AC194" i="55" s="1"/>
  <c r="AE194" i="55"/>
  <c r="Z195" i="55"/>
  <c r="AB195" i="55"/>
  <c r="AC195" i="55" s="1"/>
  <c r="AE195" i="55"/>
  <c r="Z196" i="55"/>
  <c r="AB196" i="55"/>
  <c r="AC196" i="55" s="1"/>
  <c r="AE196" i="55"/>
  <c r="AF196" i="55" s="1"/>
  <c r="AG196" i="55" s="1"/>
  <c r="Z197" i="55"/>
  <c r="AB197" i="55"/>
  <c r="AC197" i="55" s="1"/>
  <c r="AE197" i="55"/>
  <c r="Z198" i="55"/>
  <c r="AB198" i="55"/>
  <c r="AC198" i="55" s="1"/>
  <c r="AE198" i="55"/>
  <c r="Z199" i="55"/>
  <c r="AB199" i="55"/>
  <c r="AC199" i="55" s="1"/>
  <c r="AE199" i="55"/>
  <c r="Z200" i="55"/>
  <c r="AB200" i="55"/>
  <c r="AC200" i="55" s="1"/>
  <c r="AE200" i="55"/>
  <c r="Z201" i="55"/>
  <c r="AB201" i="55"/>
  <c r="AC201" i="55" s="1"/>
  <c r="AE201" i="55"/>
  <c r="AF201" i="55" s="1"/>
  <c r="AG201" i="55" s="1"/>
  <c r="Z202" i="55"/>
  <c r="AB202" i="55"/>
  <c r="AC202" i="55" s="1"/>
  <c r="AE202" i="55"/>
  <c r="AF202" i="55" s="1"/>
  <c r="AG202" i="55" s="1"/>
  <c r="Z203" i="55"/>
  <c r="AB203" i="55"/>
  <c r="AC203" i="55" s="1"/>
  <c r="AE203" i="55"/>
  <c r="Z204" i="55"/>
  <c r="AB204" i="55"/>
  <c r="AC204" i="55" s="1"/>
  <c r="AE204" i="55"/>
  <c r="AF204" i="55" s="1"/>
  <c r="AG204" i="55" s="1"/>
  <c r="Z205" i="55"/>
  <c r="AB205" i="55"/>
  <c r="AC205" i="55" s="1"/>
  <c r="AE205" i="55"/>
  <c r="Z206" i="55"/>
  <c r="AB206" i="55"/>
  <c r="AC206" i="55" s="1"/>
  <c r="AE206" i="55"/>
  <c r="Z207" i="55"/>
  <c r="AB207" i="55"/>
  <c r="AC207" i="55" s="1"/>
  <c r="AE207" i="55"/>
  <c r="Z208" i="55"/>
  <c r="AB208" i="55"/>
  <c r="AC208" i="55" s="1"/>
  <c r="AE208" i="55"/>
  <c r="AF208" i="55" s="1"/>
  <c r="AG208" i="55" s="1"/>
  <c r="Z209" i="55"/>
  <c r="AB209" i="55"/>
  <c r="AC209" i="55" s="1"/>
  <c r="AE209" i="55"/>
  <c r="Z210" i="55"/>
  <c r="AB210" i="55"/>
  <c r="AC210" i="55" s="1"/>
  <c r="AE210" i="55"/>
  <c r="AF210" i="55" s="1"/>
  <c r="AG210" i="55" s="1"/>
  <c r="Z211" i="55"/>
  <c r="AB211" i="55"/>
  <c r="AC211" i="55" s="1"/>
  <c r="AE211" i="55"/>
  <c r="Z212" i="55"/>
  <c r="AB212" i="55"/>
  <c r="AC212" i="55" s="1"/>
  <c r="AE212" i="55"/>
  <c r="Z213" i="55"/>
  <c r="AB213" i="55"/>
  <c r="AC213" i="55" s="1"/>
  <c r="AE213" i="55"/>
  <c r="Z214" i="55"/>
  <c r="AB214" i="55"/>
  <c r="AC214" i="55" s="1"/>
  <c r="AE214" i="55"/>
  <c r="AF214" i="55" s="1"/>
  <c r="AG214" i="55" s="1"/>
  <c r="Z215" i="55"/>
  <c r="AB215" i="55"/>
  <c r="AC215" i="55" s="1"/>
  <c r="AE215" i="55"/>
  <c r="Z216" i="55"/>
  <c r="AB216" i="55"/>
  <c r="AC216" i="55" s="1"/>
  <c r="AE216" i="55"/>
  <c r="Z217" i="55"/>
  <c r="AB217" i="55"/>
  <c r="AC217" i="55" s="1"/>
  <c r="AE217" i="55"/>
  <c r="Z218" i="55"/>
  <c r="AB218" i="55"/>
  <c r="AC218" i="55" s="1"/>
  <c r="AE218" i="55"/>
  <c r="AF218" i="55" s="1"/>
  <c r="AG218" i="55" s="1"/>
  <c r="Z219" i="55"/>
  <c r="AB219" i="55"/>
  <c r="AC219" i="55" s="1"/>
  <c r="AE219" i="55"/>
  <c r="AF219" i="55" s="1"/>
  <c r="AG219" i="55" s="1"/>
  <c r="Z220" i="55"/>
  <c r="AB220" i="55"/>
  <c r="AC220" i="55" s="1"/>
  <c r="AE220" i="55"/>
  <c r="Z221" i="55"/>
  <c r="AB221" i="55"/>
  <c r="AC221" i="55" s="1"/>
  <c r="AE221" i="55"/>
  <c r="Z222" i="55"/>
  <c r="AB222" i="55"/>
  <c r="AC222" i="55" s="1"/>
  <c r="AE222" i="55"/>
  <c r="Z223" i="55"/>
  <c r="AB223" i="55"/>
  <c r="AC223" i="55" s="1"/>
  <c r="AE223" i="55"/>
  <c r="Z224" i="55"/>
  <c r="AB224" i="55"/>
  <c r="AC224" i="55" s="1"/>
  <c r="AE224" i="55"/>
  <c r="AF224" i="55" s="1"/>
  <c r="AG224" i="55" s="1"/>
  <c r="Z225" i="55"/>
  <c r="AB225" i="55"/>
  <c r="AC225" i="55" s="1"/>
  <c r="AE225" i="55"/>
  <c r="AF225" i="55" s="1"/>
  <c r="AG225" i="55" s="1"/>
  <c r="Z226" i="55"/>
  <c r="AB226" i="55"/>
  <c r="AC226" i="55" s="1"/>
  <c r="AE226" i="55"/>
  <c r="Z227" i="55"/>
  <c r="AB227" i="55"/>
  <c r="AC227" i="55" s="1"/>
  <c r="AE227" i="55"/>
  <c r="Z228" i="55"/>
  <c r="AB228" i="55"/>
  <c r="AC228" i="55" s="1"/>
  <c r="AE228" i="55"/>
  <c r="Z229" i="55"/>
  <c r="AB229" i="55"/>
  <c r="AC229" i="55" s="1"/>
  <c r="AE229" i="55"/>
  <c r="AF229" i="55" s="1"/>
  <c r="AG229" i="55" s="1"/>
  <c r="Z230" i="55"/>
  <c r="AB230" i="55"/>
  <c r="AC230" i="55" s="1"/>
  <c r="AE230" i="55"/>
  <c r="AF230" i="55" s="1"/>
  <c r="AG230" i="55" s="1"/>
  <c r="Z231" i="55"/>
  <c r="AB231" i="55"/>
  <c r="AC231" i="55" s="1"/>
  <c r="AE231" i="55"/>
  <c r="Z232" i="55"/>
  <c r="AB232" i="55"/>
  <c r="AC232" i="55" s="1"/>
  <c r="AE232" i="55"/>
  <c r="AF232" i="55" s="1"/>
  <c r="AG232" i="55" s="1"/>
  <c r="Z233" i="55"/>
  <c r="AB233" i="55"/>
  <c r="AC233" i="55" s="1"/>
  <c r="AE233" i="55"/>
  <c r="AF233" i="55" s="1"/>
  <c r="AG233" i="55" s="1"/>
  <c r="Z234" i="55"/>
  <c r="AB234" i="55"/>
  <c r="AC234" i="55" s="1"/>
  <c r="AE234" i="55"/>
  <c r="AF234" i="55" s="1"/>
  <c r="AG234" i="55" s="1"/>
  <c r="Z235" i="55"/>
  <c r="AB235" i="55"/>
  <c r="AC235" i="55" s="1"/>
  <c r="AE235" i="55"/>
  <c r="Z236" i="55"/>
  <c r="AB236" i="55"/>
  <c r="AC236" i="55" s="1"/>
  <c r="AE236" i="55"/>
  <c r="AF236" i="55" s="1"/>
  <c r="AG236" i="55" s="1"/>
  <c r="Z237" i="55"/>
  <c r="AB237" i="55"/>
  <c r="AC237" i="55" s="1"/>
  <c r="AE237" i="55"/>
  <c r="Z238" i="55"/>
  <c r="AB238" i="55"/>
  <c r="AC238" i="55" s="1"/>
  <c r="AE238" i="55"/>
  <c r="Z239" i="55"/>
  <c r="AB239" i="55"/>
  <c r="AC239" i="55" s="1"/>
  <c r="AE239" i="55"/>
  <c r="Z240" i="55"/>
  <c r="AB240" i="55"/>
  <c r="AC240" i="55" s="1"/>
  <c r="AE240" i="55"/>
  <c r="Z241" i="55"/>
  <c r="AB241" i="55"/>
  <c r="AC241" i="55" s="1"/>
  <c r="AE241" i="55"/>
  <c r="Z242" i="55"/>
  <c r="AB242" i="55"/>
  <c r="AC242" i="55" s="1"/>
  <c r="AE242" i="55"/>
  <c r="Z243" i="55"/>
  <c r="AB243" i="55"/>
  <c r="AC243" i="55" s="1"/>
  <c r="AE243" i="55"/>
  <c r="Z244" i="55"/>
  <c r="AB244" i="55"/>
  <c r="AC244" i="55" s="1"/>
  <c r="AE244" i="55"/>
  <c r="Z245" i="55"/>
  <c r="AB245" i="55"/>
  <c r="AC245" i="55" s="1"/>
  <c r="AE245" i="55"/>
  <c r="AF245" i="55" s="1"/>
  <c r="AG245" i="55" s="1"/>
  <c r="Z246" i="55"/>
  <c r="AB246" i="55"/>
  <c r="AC246" i="55" s="1"/>
  <c r="AE246" i="55"/>
  <c r="Z247" i="55"/>
  <c r="AB247" i="55"/>
  <c r="AC247" i="55" s="1"/>
  <c r="AE247" i="55"/>
  <c r="Z248" i="55"/>
  <c r="AB248" i="55"/>
  <c r="AC248" i="55" s="1"/>
  <c r="AE248" i="55"/>
  <c r="Z249" i="55"/>
  <c r="AB249" i="55"/>
  <c r="AC249" i="55" s="1"/>
  <c r="AE249" i="55"/>
  <c r="Z250" i="55"/>
  <c r="AB250" i="55"/>
  <c r="AC250" i="55" s="1"/>
  <c r="AE250" i="55"/>
  <c r="AF250" i="55" s="1"/>
  <c r="AG250" i="55" s="1"/>
  <c r="Z251" i="55"/>
  <c r="AB251" i="55"/>
  <c r="AC251" i="55" s="1"/>
  <c r="AE251" i="55"/>
  <c r="Z252" i="55"/>
  <c r="AB252" i="55"/>
  <c r="AC252" i="55" s="1"/>
  <c r="AE252" i="55"/>
  <c r="AF252" i="55" s="1"/>
  <c r="AG252" i="55" s="1"/>
  <c r="Z253" i="55"/>
  <c r="AB253" i="55"/>
  <c r="AC253" i="55" s="1"/>
  <c r="AE253" i="55"/>
  <c r="AF253" i="55" s="1"/>
  <c r="AG253" i="55" s="1"/>
  <c r="Z254" i="55"/>
  <c r="AB254" i="55"/>
  <c r="AC254" i="55" s="1"/>
  <c r="AE254" i="55"/>
  <c r="AF254" i="55" s="1"/>
  <c r="AG254" i="55" s="1"/>
  <c r="Z255" i="55"/>
  <c r="AB255" i="55"/>
  <c r="AC255" i="55" s="1"/>
  <c r="AE255" i="55"/>
  <c r="Z256" i="55"/>
  <c r="AB256" i="55"/>
  <c r="AC256" i="55" s="1"/>
  <c r="AE256" i="55"/>
  <c r="Z257" i="55"/>
  <c r="AB257" i="55"/>
  <c r="AC257" i="55" s="1"/>
  <c r="AE257" i="55"/>
  <c r="Z258" i="55"/>
  <c r="AB258" i="55"/>
  <c r="AC258" i="55" s="1"/>
  <c r="AE258" i="55"/>
  <c r="Z259" i="55"/>
  <c r="AB259" i="55"/>
  <c r="AC259" i="55" s="1"/>
  <c r="AE259" i="55"/>
  <c r="Z260" i="55"/>
  <c r="AB260" i="55"/>
  <c r="AC260" i="55" s="1"/>
  <c r="AE260" i="55"/>
  <c r="Z261" i="55"/>
  <c r="AB261" i="55"/>
  <c r="AC261" i="55" s="1"/>
  <c r="AE261" i="55"/>
  <c r="Z262" i="55"/>
  <c r="AB262" i="55"/>
  <c r="AC262" i="55" s="1"/>
  <c r="AE262" i="55"/>
  <c r="AF262" i="55" s="1"/>
  <c r="AG262" i="55" s="1"/>
  <c r="Z263" i="55"/>
  <c r="AB263" i="55"/>
  <c r="AC263" i="55" s="1"/>
  <c r="AE263" i="55"/>
  <c r="Z264" i="55"/>
  <c r="AB264" i="55"/>
  <c r="AC264" i="55" s="1"/>
  <c r="AE264" i="55"/>
  <c r="Z265" i="55"/>
  <c r="AB265" i="55"/>
  <c r="AC265" i="55" s="1"/>
  <c r="AE265" i="55"/>
  <c r="Z266" i="55"/>
  <c r="AB266" i="55"/>
  <c r="AC266" i="55" s="1"/>
  <c r="AE266" i="55"/>
  <c r="Z267" i="55"/>
  <c r="AB267" i="55"/>
  <c r="AC267" i="55" s="1"/>
  <c r="AE267" i="55"/>
  <c r="Z268" i="55"/>
  <c r="AB268" i="55"/>
  <c r="AC268" i="55" s="1"/>
  <c r="AE268" i="55"/>
  <c r="Z269" i="55"/>
  <c r="AB269" i="55"/>
  <c r="AC269" i="55" s="1"/>
  <c r="AE269" i="55"/>
  <c r="Z270" i="55"/>
  <c r="AB270" i="55"/>
  <c r="AC270" i="55" s="1"/>
  <c r="AE270" i="55"/>
  <c r="Z271" i="55"/>
  <c r="AB271" i="55"/>
  <c r="AC271" i="55" s="1"/>
  <c r="AE271" i="55"/>
  <c r="Z272" i="55"/>
  <c r="AB272" i="55"/>
  <c r="AC272" i="55" s="1"/>
  <c r="AE272" i="55"/>
  <c r="Z273" i="55"/>
  <c r="AB273" i="55"/>
  <c r="AC273" i="55" s="1"/>
  <c r="AE273" i="55"/>
  <c r="Z274" i="55"/>
  <c r="AB274" i="55"/>
  <c r="AC274" i="55" s="1"/>
  <c r="AE274" i="55"/>
  <c r="Z275" i="55"/>
  <c r="AB275" i="55"/>
  <c r="AC275" i="55" s="1"/>
  <c r="AE275" i="55"/>
  <c r="Z276" i="55"/>
  <c r="AB276" i="55"/>
  <c r="AC276" i="55" s="1"/>
  <c r="AE276" i="55"/>
  <c r="Z277" i="55"/>
  <c r="AB277" i="55"/>
  <c r="AC277" i="55" s="1"/>
  <c r="AE277" i="55"/>
  <c r="Z278" i="55"/>
  <c r="AB278" i="55"/>
  <c r="AC278" i="55" s="1"/>
  <c r="AE278" i="55"/>
  <c r="Z279" i="55"/>
  <c r="AB279" i="55"/>
  <c r="AC279" i="55" s="1"/>
  <c r="AE279" i="55"/>
  <c r="Z280" i="55"/>
  <c r="AB280" i="55"/>
  <c r="AC280" i="55" s="1"/>
  <c r="AE280" i="55"/>
  <c r="Z281" i="55"/>
  <c r="AB281" i="55"/>
  <c r="AC281" i="55" s="1"/>
  <c r="AE281" i="55"/>
  <c r="Z282" i="55"/>
  <c r="AB282" i="55"/>
  <c r="AC282" i="55" s="1"/>
  <c r="AE282" i="55"/>
  <c r="Z283" i="55"/>
  <c r="AB283" i="55"/>
  <c r="AC283" i="55" s="1"/>
  <c r="AE283" i="55"/>
  <c r="Z284" i="55"/>
  <c r="AB284" i="55"/>
  <c r="AC284" i="55" s="1"/>
  <c r="AE284" i="55"/>
  <c r="Z285" i="55"/>
  <c r="AB285" i="55"/>
  <c r="AC285" i="55" s="1"/>
  <c r="AE285" i="55"/>
  <c r="Z286" i="55"/>
  <c r="AB286" i="55"/>
  <c r="AC286" i="55" s="1"/>
  <c r="AE286" i="55"/>
  <c r="Z287" i="55"/>
  <c r="AB287" i="55"/>
  <c r="AC287" i="55" s="1"/>
  <c r="AE287" i="55"/>
  <c r="Z288" i="55"/>
  <c r="AB288" i="55"/>
  <c r="AC288" i="55" s="1"/>
  <c r="AE288" i="55"/>
  <c r="Z289" i="55"/>
  <c r="AB289" i="55"/>
  <c r="AC289" i="55" s="1"/>
  <c r="AE289" i="55"/>
  <c r="AF289" i="55" s="1"/>
  <c r="AG289" i="55" s="1"/>
  <c r="Z290" i="55"/>
  <c r="AB290" i="55"/>
  <c r="AC290" i="55" s="1"/>
  <c r="AE290" i="55"/>
  <c r="Z291" i="55"/>
  <c r="AB291" i="55"/>
  <c r="AC291" i="55" s="1"/>
  <c r="AE291" i="55"/>
  <c r="Z292" i="55"/>
  <c r="AB292" i="55"/>
  <c r="AC292" i="55" s="1"/>
  <c r="AE292" i="55"/>
  <c r="Z293" i="55"/>
  <c r="AB293" i="55"/>
  <c r="AC293" i="55" s="1"/>
  <c r="AE293" i="55"/>
  <c r="Z294" i="55"/>
  <c r="AB294" i="55"/>
  <c r="AC294" i="55" s="1"/>
  <c r="AE294" i="55"/>
  <c r="Z295" i="55"/>
  <c r="AB295" i="55"/>
  <c r="AC295" i="55" s="1"/>
  <c r="AE295" i="55"/>
  <c r="Z296" i="55"/>
  <c r="AB296" i="55"/>
  <c r="AC296" i="55" s="1"/>
  <c r="AE296" i="55"/>
  <c r="Z297" i="55"/>
  <c r="AB297" i="55"/>
  <c r="AC297" i="55" s="1"/>
  <c r="AE297" i="55"/>
  <c r="AF297" i="55" s="1"/>
  <c r="AG297" i="55" s="1"/>
  <c r="Z298" i="55"/>
  <c r="AB298" i="55"/>
  <c r="AC298" i="55" s="1"/>
  <c r="AE298" i="55"/>
  <c r="AF298" i="55" s="1"/>
  <c r="AG298" i="55" s="1"/>
  <c r="Z299" i="55"/>
  <c r="AB299" i="55"/>
  <c r="AC299" i="55" s="1"/>
  <c r="AE299" i="55"/>
  <c r="AF299" i="55" s="1"/>
  <c r="AG299" i="55" s="1"/>
  <c r="Z300" i="55"/>
  <c r="AB300" i="55"/>
  <c r="AC300" i="55" s="1"/>
  <c r="AE300" i="55"/>
  <c r="AF300" i="55" s="1"/>
  <c r="AG300" i="55" s="1"/>
  <c r="Z301" i="55"/>
  <c r="AB301" i="55"/>
  <c r="AC301" i="55" s="1"/>
  <c r="AE301" i="55"/>
  <c r="AF301" i="55" s="1"/>
  <c r="AG301" i="55" s="1"/>
  <c r="Z302" i="55"/>
  <c r="AB302" i="55"/>
  <c r="AC302" i="55" s="1"/>
  <c r="AE302" i="55"/>
  <c r="AF302" i="55" s="1"/>
  <c r="AG302" i="55" s="1"/>
  <c r="Z303" i="55"/>
  <c r="AB303" i="55"/>
  <c r="AC303" i="55" s="1"/>
  <c r="AE303" i="55"/>
  <c r="AF303" i="55" s="1"/>
  <c r="AG303" i="55" s="1"/>
  <c r="Z304" i="55"/>
  <c r="AB304" i="55"/>
  <c r="AC304" i="55" s="1"/>
  <c r="AE304" i="55"/>
  <c r="AF304" i="55" s="1"/>
  <c r="AG304" i="55" s="1"/>
  <c r="Z305" i="55"/>
  <c r="AB305" i="55"/>
  <c r="AC305" i="55" s="1"/>
  <c r="AE305" i="55"/>
  <c r="AF305" i="55" s="1"/>
  <c r="AG305" i="55" s="1"/>
  <c r="Z306" i="55"/>
  <c r="AB306" i="55"/>
  <c r="AC306" i="55" s="1"/>
  <c r="AE306" i="55"/>
  <c r="Z307" i="55"/>
  <c r="AB307" i="55"/>
  <c r="AC307" i="55" s="1"/>
  <c r="AE307" i="55"/>
  <c r="AF307" i="55" s="1"/>
  <c r="AG307" i="55" s="1"/>
  <c r="Z308" i="55"/>
  <c r="AB308" i="55"/>
  <c r="AC308" i="55" s="1"/>
  <c r="AE308" i="55"/>
  <c r="AF308" i="55" s="1"/>
  <c r="AG308" i="55" s="1"/>
  <c r="Z309" i="55"/>
  <c r="AB309" i="55"/>
  <c r="AC309" i="55" s="1"/>
  <c r="AE309" i="55"/>
  <c r="Z310" i="55"/>
  <c r="AB310" i="55"/>
  <c r="AC310" i="55" s="1"/>
  <c r="AE310" i="55"/>
  <c r="Z311" i="55"/>
  <c r="AB311" i="55"/>
  <c r="AC311" i="55" s="1"/>
  <c r="AE311" i="55"/>
  <c r="Z312" i="55"/>
  <c r="AB312" i="55"/>
  <c r="AC312" i="55" s="1"/>
  <c r="AE312" i="55"/>
  <c r="Z313" i="55"/>
  <c r="AB313" i="55"/>
  <c r="AC313" i="55" s="1"/>
  <c r="AE313" i="55"/>
  <c r="AF313" i="55" s="1"/>
  <c r="AG313" i="55" s="1"/>
  <c r="Z314" i="55"/>
  <c r="AB314" i="55"/>
  <c r="AC314" i="55" s="1"/>
  <c r="AE314" i="55"/>
  <c r="Z315" i="55"/>
  <c r="AB315" i="55"/>
  <c r="AC315" i="55" s="1"/>
  <c r="AE315" i="55"/>
  <c r="Z316" i="55"/>
  <c r="AB316" i="55"/>
  <c r="AC316" i="55" s="1"/>
  <c r="AE316" i="55"/>
  <c r="Z317" i="55"/>
  <c r="AB317" i="55"/>
  <c r="AC317" i="55" s="1"/>
  <c r="AE317" i="55"/>
  <c r="Z318" i="55"/>
  <c r="AB318" i="55"/>
  <c r="AC318" i="55" s="1"/>
  <c r="AE318" i="55"/>
  <c r="Z319" i="55"/>
  <c r="AB319" i="55"/>
  <c r="AC319" i="55" s="1"/>
  <c r="AE319" i="55"/>
  <c r="Z320" i="55"/>
  <c r="AB320" i="55"/>
  <c r="AC320" i="55" s="1"/>
  <c r="AE320" i="55"/>
  <c r="Z321" i="55"/>
  <c r="AB321" i="55"/>
  <c r="AC321" i="55" s="1"/>
  <c r="AE321" i="55"/>
  <c r="Z322" i="55"/>
  <c r="AB322" i="55"/>
  <c r="AC322" i="55" s="1"/>
  <c r="AE322" i="55"/>
  <c r="Z323" i="55"/>
  <c r="AB323" i="55"/>
  <c r="AC323" i="55" s="1"/>
  <c r="AE323" i="55"/>
  <c r="AF323" i="55" s="1"/>
  <c r="AG323" i="55" s="1"/>
  <c r="Z324" i="55"/>
  <c r="AB324" i="55"/>
  <c r="AC324" i="55" s="1"/>
  <c r="AE324" i="55"/>
  <c r="AF324" i="55" s="1"/>
  <c r="AG324" i="55" s="1"/>
  <c r="Z325" i="55"/>
  <c r="AB325" i="55"/>
  <c r="AC325" i="55" s="1"/>
  <c r="AE325" i="55"/>
  <c r="AF325" i="55" s="1"/>
  <c r="AG325" i="55" s="1"/>
  <c r="Z326" i="55"/>
  <c r="AB326" i="55"/>
  <c r="AC326" i="55" s="1"/>
  <c r="AE326" i="55"/>
  <c r="Z327" i="55"/>
  <c r="AB327" i="55"/>
  <c r="AC327" i="55" s="1"/>
  <c r="AE327" i="55"/>
  <c r="Z328" i="55"/>
  <c r="AB328" i="55"/>
  <c r="AC328" i="55" s="1"/>
  <c r="AE328" i="55"/>
  <c r="Z329" i="55"/>
  <c r="AB329" i="55"/>
  <c r="AC329" i="55" s="1"/>
  <c r="AE329" i="55"/>
  <c r="Z330" i="55"/>
  <c r="AB330" i="55"/>
  <c r="AC330" i="55" s="1"/>
  <c r="AE330" i="55"/>
  <c r="Z331" i="55"/>
  <c r="AB331" i="55"/>
  <c r="AC331" i="55" s="1"/>
  <c r="AE331" i="55"/>
  <c r="Z332" i="55"/>
  <c r="AB332" i="55"/>
  <c r="AC332" i="55" s="1"/>
  <c r="AE332" i="55"/>
  <c r="Z333" i="55"/>
  <c r="AB333" i="55"/>
  <c r="AC333" i="55" s="1"/>
  <c r="AE333" i="55"/>
  <c r="Z334" i="55"/>
  <c r="AB334" i="55"/>
  <c r="AC334" i="55" s="1"/>
  <c r="AE334" i="55"/>
  <c r="Z335" i="55"/>
  <c r="AB335" i="55"/>
  <c r="AC335" i="55" s="1"/>
  <c r="AE335" i="55"/>
  <c r="Z336" i="55"/>
  <c r="AB336" i="55"/>
  <c r="AC336" i="55" s="1"/>
  <c r="AE336" i="55"/>
  <c r="Z337" i="55"/>
  <c r="AB337" i="55"/>
  <c r="AC337" i="55" s="1"/>
  <c r="AE337" i="55"/>
  <c r="Z338" i="55"/>
  <c r="AB338" i="55"/>
  <c r="AC338" i="55" s="1"/>
  <c r="AE338" i="55"/>
  <c r="Z339" i="55"/>
  <c r="AB339" i="55"/>
  <c r="AC339" i="55" s="1"/>
  <c r="AE339" i="55"/>
  <c r="Z340" i="55"/>
  <c r="AB340" i="55"/>
  <c r="AC340" i="55" s="1"/>
  <c r="AE340" i="55"/>
  <c r="Z341" i="55"/>
  <c r="AB341" i="55"/>
  <c r="AC341" i="55" s="1"/>
  <c r="AE341" i="55"/>
  <c r="AF341" i="55" s="1"/>
  <c r="AG341" i="55" s="1"/>
  <c r="Z342" i="55"/>
  <c r="AB342" i="55"/>
  <c r="AC342" i="55" s="1"/>
  <c r="AE342" i="55"/>
  <c r="Z343" i="55"/>
  <c r="AB343" i="55"/>
  <c r="AC343" i="55" s="1"/>
  <c r="AE343" i="55"/>
  <c r="Z344" i="55"/>
  <c r="AB344" i="55"/>
  <c r="AC344" i="55" s="1"/>
  <c r="AE344" i="55"/>
  <c r="Z345" i="55"/>
  <c r="AB345" i="55"/>
  <c r="AC345" i="55" s="1"/>
  <c r="AE345" i="55"/>
  <c r="Z346" i="55"/>
  <c r="AB346" i="55"/>
  <c r="AC346" i="55" s="1"/>
  <c r="AE346" i="55"/>
  <c r="Z347" i="55"/>
  <c r="AB347" i="55"/>
  <c r="AC347" i="55" s="1"/>
  <c r="AE347" i="55"/>
  <c r="Z348" i="55"/>
  <c r="AB348" i="55"/>
  <c r="AC348" i="55" s="1"/>
  <c r="AE348" i="55"/>
  <c r="Z349" i="55"/>
  <c r="AB349" i="55"/>
  <c r="AC349" i="55" s="1"/>
  <c r="AE349" i="55"/>
  <c r="Z350" i="55"/>
  <c r="AB350" i="55"/>
  <c r="AC350" i="55" s="1"/>
  <c r="AE350" i="55"/>
  <c r="Z351" i="55"/>
  <c r="AB351" i="55"/>
  <c r="AC351" i="55" s="1"/>
  <c r="AE351" i="55"/>
  <c r="Z352" i="55"/>
  <c r="AB352" i="55"/>
  <c r="AC352" i="55" s="1"/>
  <c r="AE352" i="55"/>
  <c r="Z353" i="55"/>
  <c r="AB353" i="55"/>
  <c r="AC353" i="55" s="1"/>
  <c r="AE353" i="55"/>
  <c r="AF353" i="55" s="1"/>
  <c r="AG353" i="55" s="1"/>
  <c r="Z354" i="55"/>
  <c r="AB354" i="55"/>
  <c r="AC354" i="55" s="1"/>
  <c r="AE354" i="55"/>
  <c r="Z355" i="55"/>
  <c r="AB355" i="55"/>
  <c r="AC355" i="55" s="1"/>
  <c r="AE355" i="55"/>
  <c r="AF355" i="55" s="1"/>
  <c r="AG355" i="55" s="1"/>
  <c r="Z356" i="55"/>
  <c r="AB356" i="55"/>
  <c r="AC356" i="55" s="1"/>
  <c r="AE356" i="55"/>
  <c r="Z357" i="55"/>
  <c r="AB357" i="55"/>
  <c r="AC357" i="55" s="1"/>
  <c r="AE357" i="55"/>
  <c r="Z358" i="55"/>
  <c r="AB358" i="55"/>
  <c r="AC358" i="55" s="1"/>
  <c r="AE358" i="55"/>
  <c r="AF358" i="55" s="1"/>
  <c r="AG358" i="55" s="1"/>
  <c r="Z359" i="55"/>
  <c r="AB359" i="55"/>
  <c r="AC359" i="55" s="1"/>
  <c r="AE359" i="55"/>
  <c r="Z360" i="55"/>
  <c r="AB360" i="55"/>
  <c r="AC360" i="55" s="1"/>
  <c r="AE360" i="55"/>
  <c r="Z361" i="55"/>
  <c r="AB361" i="55"/>
  <c r="AC361" i="55" s="1"/>
  <c r="AE361" i="55"/>
  <c r="Z362" i="55"/>
  <c r="AB362" i="55"/>
  <c r="AC362" i="55" s="1"/>
  <c r="AE362" i="55"/>
  <c r="Z363" i="55"/>
  <c r="AB363" i="55"/>
  <c r="AC363" i="55" s="1"/>
  <c r="AE363" i="55"/>
  <c r="Z364" i="55"/>
  <c r="AB364" i="55"/>
  <c r="AC364" i="55" s="1"/>
  <c r="AE364" i="55"/>
  <c r="Z365" i="55"/>
  <c r="AB365" i="55"/>
  <c r="AC365" i="55" s="1"/>
  <c r="AE365" i="55"/>
  <c r="Z366" i="55"/>
  <c r="AB366" i="55"/>
  <c r="AC366" i="55" s="1"/>
  <c r="AE366" i="55"/>
  <c r="Z367" i="55"/>
  <c r="AB367" i="55"/>
  <c r="AC367" i="55" s="1"/>
  <c r="AE367" i="55"/>
  <c r="Z368" i="55"/>
  <c r="AB368" i="55"/>
  <c r="AC368" i="55" s="1"/>
  <c r="AE368" i="55"/>
  <c r="Z369" i="55"/>
  <c r="AB369" i="55"/>
  <c r="AC369" i="55" s="1"/>
  <c r="AE369" i="55"/>
  <c r="AF369" i="55" s="1"/>
  <c r="AG369" i="55" s="1"/>
  <c r="Z370" i="55"/>
  <c r="AB370" i="55"/>
  <c r="AC370" i="55" s="1"/>
  <c r="AE370" i="55"/>
  <c r="Z371" i="55"/>
  <c r="AB371" i="55"/>
  <c r="AC371" i="55" s="1"/>
  <c r="AE371" i="55"/>
  <c r="Z372" i="55"/>
  <c r="AB372" i="55"/>
  <c r="AC372" i="55" s="1"/>
  <c r="AE372" i="55"/>
  <c r="Z373" i="55"/>
  <c r="AB373" i="55"/>
  <c r="AC373" i="55" s="1"/>
  <c r="AE373" i="55"/>
  <c r="Z374" i="55"/>
  <c r="AB374" i="55"/>
  <c r="AC374" i="55" s="1"/>
  <c r="AE374" i="55"/>
  <c r="AF374" i="55" s="1"/>
  <c r="AG374" i="55" s="1"/>
  <c r="Z375" i="55"/>
  <c r="AB375" i="55"/>
  <c r="AC375" i="55" s="1"/>
  <c r="AE375" i="55"/>
  <c r="AF375" i="55" s="1"/>
  <c r="AG375" i="55" s="1"/>
  <c r="Z376" i="55"/>
  <c r="AB376" i="55"/>
  <c r="AC376" i="55" s="1"/>
  <c r="AE376" i="55"/>
  <c r="AF376" i="55" s="1"/>
  <c r="AG376" i="55" s="1"/>
  <c r="Z377" i="55"/>
  <c r="AB377" i="55"/>
  <c r="AC377" i="55" s="1"/>
  <c r="AE377" i="55"/>
  <c r="AF377" i="55" s="1"/>
  <c r="AG377" i="55" s="1"/>
  <c r="Z378" i="55"/>
  <c r="AB378" i="55"/>
  <c r="AC378" i="55" s="1"/>
  <c r="AE378" i="55"/>
  <c r="AF378" i="55" s="1"/>
  <c r="AG378" i="55" s="1"/>
  <c r="Z379" i="55"/>
  <c r="AB379" i="55"/>
  <c r="AC379" i="55" s="1"/>
  <c r="AE379" i="55"/>
  <c r="AF379" i="55" s="1"/>
  <c r="AG379" i="55" s="1"/>
  <c r="Z380" i="55"/>
  <c r="AB380" i="55"/>
  <c r="AC380" i="55" s="1"/>
  <c r="AE380" i="55"/>
  <c r="AF380" i="55" s="1"/>
  <c r="AG380" i="55" s="1"/>
  <c r="Z381" i="55"/>
  <c r="AB381" i="55"/>
  <c r="AC381" i="55" s="1"/>
  <c r="AE381" i="55"/>
  <c r="AF381" i="55" s="1"/>
  <c r="AG381" i="55" s="1"/>
  <c r="Z382" i="55"/>
  <c r="AB382" i="55"/>
  <c r="AC382" i="55" s="1"/>
  <c r="AE382" i="55"/>
  <c r="AF382" i="55" s="1"/>
  <c r="AG382" i="55" s="1"/>
  <c r="Z383" i="55"/>
  <c r="AB383" i="55"/>
  <c r="AC383" i="55" s="1"/>
  <c r="AE383" i="55"/>
  <c r="AF383" i="55" s="1"/>
  <c r="AG383" i="55" s="1"/>
  <c r="Z384" i="55"/>
  <c r="AB384" i="55"/>
  <c r="AC384" i="55" s="1"/>
  <c r="AE384" i="55"/>
  <c r="AF384" i="55" s="1"/>
  <c r="AG384" i="55" s="1"/>
  <c r="Z385" i="55"/>
  <c r="AB385" i="55"/>
  <c r="AC385" i="55" s="1"/>
  <c r="AE385" i="55"/>
  <c r="AF385" i="55" s="1"/>
  <c r="AG385" i="55" s="1"/>
  <c r="Z386" i="55"/>
  <c r="AB386" i="55"/>
  <c r="AC386" i="55" s="1"/>
  <c r="AE386" i="55"/>
  <c r="AF386" i="55" s="1"/>
  <c r="AG386" i="55" s="1"/>
  <c r="Z387" i="55"/>
  <c r="AB387" i="55"/>
  <c r="AC387" i="55" s="1"/>
  <c r="AE387" i="55"/>
  <c r="AF387" i="55" s="1"/>
  <c r="AG387" i="55" s="1"/>
  <c r="Z388" i="55"/>
  <c r="AB388" i="55"/>
  <c r="AC388" i="55" s="1"/>
  <c r="AE388" i="55"/>
  <c r="AF388" i="55" s="1"/>
  <c r="AG388" i="55" s="1"/>
  <c r="Z389" i="55"/>
  <c r="AB389" i="55"/>
  <c r="AC389" i="55" s="1"/>
  <c r="AE389" i="55"/>
  <c r="AF389" i="55" s="1"/>
  <c r="AG389" i="55" s="1"/>
  <c r="Z390" i="55"/>
  <c r="AB390" i="55"/>
  <c r="AC390" i="55" s="1"/>
  <c r="AE390" i="55"/>
  <c r="AF390" i="55" s="1"/>
  <c r="AG390" i="55" s="1"/>
  <c r="Z391" i="55"/>
  <c r="AB391" i="55"/>
  <c r="AC391" i="55" s="1"/>
  <c r="AE391" i="55"/>
  <c r="Z392" i="55"/>
  <c r="AB392" i="55"/>
  <c r="AC392" i="55" s="1"/>
  <c r="AE392" i="55"/>
  <c r="Z393" i="55"/>
  <c r="AB393" i="55"/>
  <c r="AC393" i="55" s="1"/>
  <c r="AE393" i="55"/>
  <c r="Z394" i="55"/>
  <c r="AB394" i="55"/>
  <c r="AC394" i="55" s="1"/>
  <c r="AE394" i="55"/>
  <c r="Z395" i="55"/>
  <c r="AB395" i="55"/>
  <c r="AC395" i="55" s="1"/>
  <c r="AE395" i="55"/>
  <c r="Z396" i="55"/>
  <c r="AB396" i="55"/>
  <c r="AC396" i="55" s="1"/>
  <c r="AE396" i="55"/>
  <c r="Z397" i="55"/>
  <c r="AB397" i="55"/>
  <c r="AC397" i="55" s="1"/>
  <c r="AE397" i="55"/>
  <c r="Z398" i="55"/>
  <c r="AB398" i="55"/>
  <c r="AC398" i="55" s="1"/>
  <c r="AE398" i="55"/>
  <c r="Z399" i="55"/>
  <c r="AB399" i="55"/>
  <c r="AC399" i="55" s="1"/>
  <c r="AE399" i="55"/>
  <c r="Z400" i="55"/>
  <c r="AB400" i="55"/>
  <c r="AC400" i="55" s="1"/>
  <c r="AE400" i="55"/>
  <c r="Z401" i="55"/>
  <c r="AB401" i="55"/>
  <c r="AC401" i="55" s="1"/>
  <c r="AE401" i="55"/>
  <c r="Z402" i="55"/>
  <c r="AB402" i="55"/>
  <c r="AC402" i="55" s="1"/>
  <c r="AE402" i="55"/>
  <c r="AF402" i="55" s="1"/>
  <c r="AG402" i="55" s="1"/>
  <c r="Z403" i="55"/>
  <c r="AB403" i="55"/>
  <c r="AC403" i="55" s="1"/>
  <c r="AE403" i="55"/>
  <c r="AF403" i="55" s="1"/>
  <c r="AG403" i="55" s="1"/>
  <c r="Z404" i="55"/>
  <c r="AB404" i="55"/>
  <c r="AC404" i="55" s="1"/>
  <c r="AE404" i="55"/>
  <c r="Z405" i="55"/>
  <c r="AB405" i="55"/>
  <c r="AC405" i="55" s="1"/>
  <c r="AE405" i="55"/>
  <c r="Z406" i="55"/>
  <c r="AB406" i="55"/>
  <c r="AC406" i="55" s="1"/>
  <c r="AE406" i="55"/>
  <c r="Z407" i="55"/>
  <c r="AB407" i="55"/>
  <c r="AC407" i="55" s="1"/>
  <c r="AE407" i="55"/>
  <c r="Z408" i="55"/>
  <c r="AB408" i="55"/>
  <c r="AC408" i="55" s="1"/>
  <c r="AE408" i="55"/>
  <c r="Z409" i="55"/>
  <c r="AB409" i="55"/>
  <c r="AC409" i="55" s="1"/>
  <c r="AE409" i="55"/>
  <c r="Z410" i="55"/>
  <c r="AB410" i="55"/>
  <c r="AC410" i="55" s="1"/>
  <c r="AE410" i="55"/>
  <c r="Z411" i="55"/>
  <c r="AB411" i="55"/>
  <c r="AC411" i="55" s="1"/>
  <c r="AE411" i="55"/>
  <c r="AF411" i="55" s="1"/>
  <c r="AG411" i="55" s="1"/>
  <c r="Z412" i="55"/>
  <c r="AB412" i="55"/>
  <c r="AC412" i="55" s="1"/>
  <c r="AE412" i="55"/>
  <c r="Z413" i="55"/>
  <c r="AB413" i="55"/>
  <c r="AC413" i="55" s="1"/>
  <c r="AE413" i="55"/>
  <c r="Z414" i="55"/>
  <c r="AB414" i="55"/>
  <c r="AC414" i="55" s="1"/>
  <c r="AE414" i="55"/>
  <c r="Z415" i="55"/>
  <c r="AB415" i="55"/>
  <c r="AC415" i="55" s="1"/>
  <c r="AE415" i="55"/>
  <c r="Z416" i="55"/>
  <c r="AB416" i="55"/>
  <c r="AC416" i="55" s="1"/>
  <c r="AE416" i="55"/>
  <c r="Z417" i="55"/>
  <c r="AB417" i="55"/>
  <c r="AC417" i="55" s="1"/>
  <c r="AE417" i="55"/>
  <c r="Z418" i="55"/>
  <c r="AB418" i="55"/>
  <c r="AC418" i="55" s="1"/>
  <c r="AE418" i="55"/>
  <c r="Z419" i="55"/>
  <c r="AB419" i="55"/>
  <c r="AC419" i="55" s="1"/>
  <c r="AE419" i="55"/>
  <c r="Z420" i="55"/>
  <c r="AB420" i="55"/>
  <c r="AC420" i="55" s="1"/>
  <c r="AE420" i="55"/>
  <c r="Z421" i="55"/>
  <c r="AB421" i="55"/>
  <c r="AC421" i="55" s="1"/>
  <c r="AE421" i="55"/>
  <c r="Z422" i="55"/>
  <c r="AB422" i="55"/>
  <c r="AC422" i="55" s="1"/>
  <c r="AE422" i="55"/>
  <c r="Z423" i="55"/>
  <c r="AB423" i="55"/>
  <c r="AC423" i="55" s="1"/>
  <c r="AE423" i="55"/>
  <c r="Z424" i="55"/>
  <c r="AB424" i="55"/>
  <c r="AC424" i="55" s="1"/>
  <c r="AE424" i="55"/>
  <c r="Z425" i="55"/>
  <c r="AB425" i="55"/>
  <c r="AC425" i="55" s="1"/>
  <c r="AE425" i="55"/>
  <c r="Z426" i="55"/>
  <c r="AB426" i="55"/>
  <c r="AC426" i="55" s="1"/>
  <c r="AE426" i="55"/>
  <c r="Z427" i="55"/>
  <c r="AB427" i="55"/>
  <c r="AC427" i="55" s="1"/>
  <c r="AE427" i="55"/>
  <c r="Z428" i="55"/>
  <c r="AB428" i="55"/>
  <c r="AC428" i="55" s="1"/>
  <c r="AE428" i="55"/>
  <c r="Z429" i="55"/>
  <c r="AB429" i="55"/>
  <c r="AC429" i="55" s="1"/>
  <c r="AE429" i="55"/>
  <c r="Z430" i="55"/>
  <c r="AB430" i="55"/>
  <c r="AC430" i="55" s="1"/>
  <c r="AE430" i="55"/>
  <c r="AF430" i="55" s="1"/>
  <c r="AG430" i="55" s="1"/>
  <c r="Z431" i="55"/>
  <c r="AB431" i="55"/>
  <c r="AC431" i="55" s="1"/>
  <c r="AE431" i="55"/>
  <c r="AF431" i="55" s="1"/>
  <c r="AG431" i="55" s="1"/>
  <c r="Z432" i="55"/>
  <c r="AB432" i="55"/>
  <c r="AC432" i="55" s="1"/>
  <c r="AE432" i="55"/>
  <c r="Z433" i="55"/>
  <c r="AB433" i="55"/>
  <c r="AC433" i="55" s="1"/>
  <c r="AE433" i="55"/>
  <c r="AF433" i="55" s="1"/>
  <c r="AG433" i="55" s="1"/>
  <c r="Z434" i="55"/>
  <c r="AB434" i="55"/>
  <c r="AC434" i="55" s="1"/>
  <c r="AE434" i="55"/>
  <c r="Z435" i="55"/>
  <c r="AB435" i="55"/>
  <c r="AC435" i="55" s="1"/>
  <c r="AE435" i="55"/>
  <c r="Z436" i="55"/>
  <c r="AB436" i="55"/>
  <c r="AC436" i="55" s="1"/>
  <c r="AE436" i="55"/>
  <c r="Z437" i="55"/>
  <c r="AB437" i="55"/>
  <c r="AC437" i="55" s="1"/>
  <c r="AE437" i="55"/>
  <c r="AF437" i="55" s="1"/>
  <c r="AG437" i="55" s="1"/>
  <c r="Z438" i="55"/>
  <c r="AB438" i="55"/>
  <c r="AC438" i="55" s="1"/>
  <c r="AE438" i="55"/>
  <c r="Z439" i="55"/>
  <c r="AB439" i="55"/>
  <c r="AC439" i="55" s="1"/>
  <c r="AE439" i="55"/>
  <c r="Z440" i="55"/>
  <c r="AB440" i="55"/>
  <c r="AC440" i="55" s="1"/>
  <c r="AE440" i="55"/>
  <c r="Z441" i="55"/>
  <c r="AB441" i="55"/>
  <c r="AC441" i="55" s="1"/>
  <c r="AE441" i="55"/>
  <c r="Z442" i="55"/>
  <c r="AB442" i="55"/>
  <c r="AC442" i="55" s="1"/>
  <c r="AE442" i="55"/>
  <c r="Z443" i="55"/>
  <c r="AB443" i="55"/>
  <c r="AC443" i="55" s="1"/>
  <c r="AE443" i="55"/>
  <c r="Z444" i="55"/>
  <c r="AB444" i="55"/>
  <c r="AC444" i="55" s="1"/>
  <c r="AE444" i="55"/>
  <c r="Z445" i="55"/>
  <c r="AB445" i="55"/>
  <c r="AC445" i="55" s="1"/>
  <c r="AE445" i="55"/>
  <c r="Z446" i="55"/>
  <c r="AB446" i="55"/>
  <c r="AC446" i="55" s="1"/>
  <c r="AE446" i="55"/>
  <c r="Z447" i="55"/>
  <c r="AB447" i="55"/>
  <c r="AC447" i="55" s="1"/>
  <c r="AE447" i="55"/>
  <c r="Z448" i="55"/>
  <c r="AB448" i="55"/>
  <c r="AC448" i="55" s="1"/>
  <c r="AE448" i="55"/>
  <c r="Z449" i="55"/>
  <c r="AB449" i="55"/>
  <c r="AC449" i="55" s="1"/>
  <c r="AE449" i="55"/>
  <c r="AF449" i="55" s="1"/>
  <c r="AG449" i="55" s="1"/>
  <c r="Z450" i="55"/>
  <c r="AB450" i="55"/>
  <c r="AC450" i="55" s="1"/>
  <c r="AE450" i="55"/>
  <c r="AF450" i="55" s="1"/>
  <c r="AG450" i="55" s="1"/>
  <c r="Z451" i="55"/>
  <c r="AB451" i="55"/>
  <c r="AC451" i="55" s="1"/>
  <c r="AE451" i="55"/>
  <c r="AF451" i="55" s="1"/>
  <c r="AG451" i="55" s="1"/>
  <c r="Z452" i="55"/>
  <c r="AB452" i="55"/>
  <c r="AC452" i="55" s="1"/>
  <c r="AE452" i="55"/>
  <c r="Z453" i="55"/>
  <c r="AB453" i="55"/>
  <c r="AC453" i="55" s="1"/>
  <c r="AE453" i="55"/>
  <c r="Z454" i="55"/>
  <c r="AB454" i="55"/>
  <c r="AC454" i="55" s="1"/>
  <c r="AE454" i="55"/>
  <c r="Z455" i="55"/>
  <c r="AB455" i="55"/>
  <c r="AC455" i="55" s="1"/>
  <c r="AE455" i="55"/>
  <c r="AF455" i="55" s="1"/>
  <c r="AG455" i="55" s="1"/>
  <c r="Z456" i="55"/>
  <c r="AB456" i="55"/>
  <c r="AC456" i="55" s="1"/>
  <c r="AE456" i="55"/>
  <c r="AF456" i="55" s="1"/>
  <c r="AG456" i="55" s="1"/>
  <c r="Z457" i="55"/>
  <c r="AB457" i="55"/>
  <c r="AC457" i="55" s="1"/>
  <c r="AE457" i="55"/>
  <c r="AF457" i="55" s="1"/>
  <c r="AG457" i="55" s="1"/>
  <c r="Z458" i="55"/>
  <c r="AB458" i="55"/>
  <c r="AC458" i="55" s="1"/>
  <c r="AE458" i="55"/>
  <c r="AF458" i="55" s="1"/>
  <c r="AG458" i="55" s="1"/>
  <c r="Z459" i="55"/>
  <c r="AB459" i="55"/>
  <c r="AC459" i="55" s="1"/>
  <c r="AE459" i="55"/>
  <c r="Z460" i="55"/>
  <c r="AB460" i="55"/>
  <c r="AC460" i="55" s="1"/>
  <c r="AE460" i="55"/>
  <c r="Z461" i="55"/>
  <c r="AB461" i="55"/>
  <c r="AC461" i="55" s="1"/>
  <c r="AE461" i="55"/>
  <c r="Z462" i="55"/>
  <c r="AB462" i="55"/>
  <c r="AC462" i="55" s="1"/>
  <c r="AE462" i="55"/>
  <c r="Z463" i="55"/>
  <c r="AB463" i="55"/>
  <c r="AC463" i="55" s="1"/>
  <c r="AE463" i="55"/>
  <c r="AF463" i="55" s="1"/>
  <c r="AG463" i="55" s="1"/>
  <c r="Z464" i="55"/>
  <c r="AB464" i="55"/>
  <c r="AC464" i="55" s="1"/>
  <c r="AE464" i="55"/>
  <c r="Z465" i="55"/>
  <c r="AB465" i="55"/>
  <c r="AC465" i="55" s="1"/>
  <c r="AE465" i="55"/>
  <c r="Z466" i="55"/>
  <c r="AB466" i="55"/>
  <c r="AC466" i="55" s="1"/>
  <c r="AE466" i="55"/>
  <c r="Z467" i="55"/>
  <c r="AB467" i="55"/>
  <c r="AC467" i="55" s="1"/>
  <c r="AE467" i="55"/>
  <c r="AF467" i="55" s="1"/>
  <c r="AG467" i="55" s="1"/>
  <c r="Z468" i="55"/>
  <c r="AB468" i="55"/>
  <c r="AC468" i="55" s="1"/>
  <c r="AE468" i="55"/>
  <c r="Z469" i="55"/>
  <c r="AB469" i="55"/>
  <c r="AC469" i="55" s="1"/>
  <c r="AE469" i="55"/>
  <c r="Z470" i="55"/>
  <c r="AB470" i="55"/>
  <c r="AC470" i="55" s="1"/>
  <c r="AE470" i="55"/>
  <c r="Z471" i="55"/>
  <c r="AB471" i="55"/>
  <c r="AC471" i="55" s="1"/>
  <c r="AE471" i="55"/>
  <c r="Z472" i="55"/>
  <c r="AB472" i="55"/>
  <c r="AC472" i="55" s="1"/>
  <c r="AE472" i="55"/>
  <c r="Z473" i="55"/>
  <c r="AB473" i="55"/>
  <c r="AC473" i="55" s="1"/>
  <c r="AE473" i="55"/>
  <c r="AF473" i="55" s="1"/>
  <c r="AG473" i="55" s="1"/>
  <c r="Z474" i="55"/>
  <c r="AB474" i="55"/>
  <c r="AC474" i="55" s="1"/>
  <c r="AE474" i="55"/>
  <c r="Z475" i="55"/>
  <c r="AB475" i="55"/>
  <c r="AC475" i="55" s="1"/>
  <c r="AE475" i="55"/>
  <c r="Z476" i="55"/>
  <c r="AB476" i="55"/>
  <c r="AC476" i="55" s="1"/>
  <c r="AE476" i="55"/>
  <c r="Z477" i="55"/>
  <c r="AB477" i="55"/>
  <c r="AC477" i="55" s="1"/>
  <c r="AE477" i="55"/>
  <c r="Z478" i="55"/>
  <c r="AB478" i="55"/>
  <c r="AC478" i="55" s="1"/>
  <c r="AE478" i="55"/>
  <c r="Z479" i="55"/>
  <c r="AB479" i="55"/>
  <c r="AC479" i="55" s="1"/>
  <c r="AE479" i="55"/>
  <c r="Z480" i="55"/>
  <c r="AB480" i="55"/>
  <c r="AC480" i="55" s="1"/>
  <c r="AE480" i="55"/>
  <c r="AF480" i="55" s="1"/>
  <c r="AG480" i="55" s="1"/>
  <c r="Z481" i="55"/>
  <c r="AB481" i="55"/>
  <c r="AC481" i="55" s="1"/>
  <c r="AE481" i="55"/>
  <c r="AF481" i="55" s="1"/>
  <c r="AG481" i="55" s="1"/>
  <c r="Z482" i="55"/>
  <c r="AB482" i="55"/>
  <c r="AC482" i="55" s="1"/>
  <c r="AE482" i="55"/>
  <c r="AF482" i="55" s="1"/>
  <c r="AG482" i="55" s="1"/>
  <c r="Z483" i="55"/>
  <c r="AB483" i="55"/>
  <c r="AC483" i="55" s="1"/>
  <c r="AE483" i="55"/>
  <c r="AF483" i="55" s="1"/>
  <c r="AG483" i="55" s="1"/>
  <c r="Z484" i="55"/>
  <c r="AB484" i="55"/>
  <c r="AC484" i="55" s="1"/>
  <c r="AE484" i="55"/>
  <c r="AF484" i="55" s="1"/>
  <c r="AG484" i="55" s="1"/>
  <c r="Z485" i="55"/>
  <c r="AB485" i="55"/>
  <c r="AC485" i="55" s="1"/>
  <c r="AE485" i="55"/>
  <c r="AF485" i="55" s="1"/>
  <c r="AG485" i="55" s="1"/>
  <c r="Z486" i="55"/>
  <c r="AB486" i="55"/>
  <c r="AC486" i="55" s="1"/>
  <c r="AE486" i="55"/>
  <c r="AF486" i="55" s="1"/>
  <c r="AG486" i="55" s="1"/>
  <c r="Z487" i="55"/>
  <c r="AB487" i="55"/>
  <c r="AC487" i="55" s="1"/>
  <c r="AE487" i="55"/>
  <c r="AF487" i="55" s="1"/>
  <c r="AG487" i="55" s="1"/>
  <c r="Z488" i="55"/>
  <c r="AB488" i="55"/>
  <c r="AC488" i="55" s="1"/>
  <c r="AE488" i="55"/>
  <c r="AF488" i="55" s="1"/>
  <c r="AG488" i="55" s="1"/>
  <c r="Z489" i="55"/>
  <c r="AB489" i="55"/>
  <c r="AC489" i="55" s="1"/>
  <c r="AE489" i="55"/>
  <c r="AF489" i="55" s="1"/>
  <c r="AG489" i="55" s="1"/>
  <c r="Z490" i="55"/>
  <c r="AB490" i="55"/>
  <c r="AC490" i="55" s="1"/>
  <c r="AE490" i="55"/>
  <c r="AF490" i="55" s="1"/>
  <c r="AG490" i="55" s="1"/>
  <c r="Z491" i="55"/>
  <c r="AB491" i="55"/>
  <c r="AC491" i="55" s="1"/>
  <c r="AE491" i="55"/>
  <c r="AF491" i="55" s="1"/>
  <c r="AG491" i="55" s="1"/>
  <c r="Z492" i="55"/>
  <c r="AB492" i="55"/>
  <c r="AC492" i="55" s="1"/>
  <c r="AE492" i="55"/>
  <c r="AF492" i="55" s="1"/>
  <c r="AG492" i="55" s="1"/>
  <c r="Z493" i="55"/>
  <c r="AB493" i="55"/>
  <c r="AC493" i="55" s="1"/>
  <c r="AE493" i="55"/>
  <c r="AF493" i="55" s="1"/>
  <c r="AG493" i="55" s="1"/>
  <c r="Z494" i="55"/>
  <c r="AB494" i="55"/>
  <c r="AC494" i="55" s="1"/>
  <c r="AE494" i="55"/>
  <c r="AF494" i="55" s="1"/>
  <c r="AG494" i="55" s="1"/>
  <c r="Z495" i="55"/>
  <c r="AB495" i="55"/>
  <c r="AC495" i="55" s="1"/>
  <c r="AE495" i="55"/>
  <c r="AF495" i="55" s="1"/>
  <c r="AG495" i="55" s="1"/>
  <c r="Z496" i="55"/>
  <c r="AB496" i="55"/>
  <c r="AC496" i="55" s="1"/>
  <c r="AE496" i="55"/>
  <c r="AF496" i="55" s="1"/>
  <c r="AG496" i="55" s="1"/>
  <c r="Z497" i="55"/>
  <c r="AB497" i="55"/>
  <c r="AC497" i="55" s="1"/>
  <c r="AE497" i="55"/>
  <c r="AF497" i="55" s="1"/>
  <c r="AG497" i="55" s="1"/>
  <c r="Z498" i="55"/>
  <c r="AB498" i="55"/>
  <c r="AC498" i="55" s="1"/>
  <c r="AE498" i="55"/>
  <c r="AF498" i="55" s="1"/>
  <c r="AG498" i="55" s="1"/>
  <c r="Z499" i="55"/>
  <c r="AB499" i="55"/>
  <c r="AC499" i="55" s="1"/>
  <c r="AE499" i="55"/>
  <c r="AF499" i="55" s="1"/>
  <c r="AG499" i="55" s="1"/>
  <c r="Z500" i="55"/>
  <c r="AB500" i="55"/>
  <c r="AC500" i="55" s="1"/>
  <c r="AE500" i="55"/>
  <c r="AF500" i="55" s="1"/>
  <c r="AG500" i="55" s="1"/>
  <c r="Z501" i="55"/>
  <c r="AB501" i="55"/>
  <c r="AC501" i="55" s="1"/>
  <c r="AE501" i="55"/>
  <c r="AF501" i="55" s="1"/>
  <c r="AG501" i="55" s="1"/>
  <c r="Z502" i="55"/>
  <c r="AB502" i="55"/>
  <c r="AC502" i="55" s="1"/>
  <c r="AE502" i="55"/>
  <c r="AF502" i="55" s="1"/>
  <c r="AG502" i="55" s="1"/>
  <c r="Z503" i="55"/>
  <c r="AB503" i="55"/>
  <c r="AC503" i="55" s="1"/>
  <c r="AE503" i="55"/>
  <c r="AF503" i="55" s="1"/>
  <c r="AG503" i="55" s="1"/>
  <c r="Z504" i="55"/>
  <c r="AB504" i="55"/>
  <c r="AC504" i="55" s="1"/>
  <c r="AE504" i="55"/>
  <c r="AF504" i="55" s="1"/>
  <c r="AG504" i="55" s="1"/>
  <c r="Z505" i="55"/>
  <c r="AB505" i="55"/>
  <c r="AC505" i="55" s="1"/>
  <c r="AE505" i="55"/>
  <c r="AF505" i="55" s="1"/>
  <c r="AG505" i="55" s="1"/>
  <c r="Z506" i="55"/>
  <c r="AB506" i="55"/>
  <c r="AC506" i="55" s="1"/>
  <c r="AE506" i="55"/>
  <c r="AF506" i="55" s="1"/>
  <c r="AG506" i="55" s="1"/>
  <c r="Z507" i="55"/>
  <c r="AB507" i="55"/>
  <c r="AC507" i="55" s="1"/>
  <c r="AE507" i="55"/>
  <c r="AF507" i="55" s="1"/>
  <c r="AG507" i="55" s="1"/>
  <c r="Z508" i="55"/>
  <c r="AB508" i="55"/>
  <c r="AC508" i="55" s="1"/>
  <c r="AE508" i="55"/>
  <c r="AF508" i="55" s="1"/>
  <c r="AG508" i="55" s="1"/>
  <c r="Z509" i="55"/>
  <c r="AB509" i="55"/>
  <c r="AC509" i="55" s="1"/>
  <c r="AE509" i="55"/>
  <c r="AF509" i="55" s="1"/>
  <c r="AG509" i="55" s="1"/>
  <c r="Z510" i="55"/>
  <c r="AB510" i="55"/>
  <c r="AC510" i="55" s="1"/>
  <c r="AE510" i="55"/>
  <c r="AF510" i="55" s="1"/>
  <c r="AG510" i="55" s="1"/>
  <c r="Z511" i="55"/>
  <c r="AB511" i="55"/>
  <c r="AC511" i="55" s="1"/>
  <c r="AE511" i="55"/>
  <c r="Z512" i="55"/>
  <c r="AB512" i="55"/>
  <c r="AC512" i="55" s="1"/>
  <c r="AE512" i="55"/>
  <c r="Z513" i="55"/>
  <c r="AB513" i="55"/>
  <c r="AC513" i="55" s="1"/>
  <c r="AE513" i="55"/>
  <c r="Z514" i="55"/>
  <c r="AB514" i="55"/>
  <c r="AC514" i="55" s="1"/>
  <c r="AE514" i="55"/>
  <c r="Z515" i="55"/>
  <c r="AB515" i="55"/>
  <c r="AC515" i="55" s="1"/>
  <c r="AE515" i="55"/>
  <c r="Z516" i="55"/>
  <c r="AB516" i="55"/>
  <c r="AC516" i="55" s="1"/>
  <c r="AE516" i="55"/>
  <c r="Z517" i="55"/>
  <c r="AB517" i="55"/>
  <c r="AC517" i="55" s="1"/>
  <c r="AE517" i="55"/>
  <c r="AF517" i="55" s="1"/>
  <c r="AG517" i="55" s="1"/>
  <c r="Z518" i="55"/>
  <c r="AB518" i="55"/>
  <c r="AC518" i="55" s="1"/>
  <c r="AE518" i="55"/>
  <c r="Z519" i="55"/>
  <c r="AB519" i="55"/>
  <c r="AC519" i="55" s="1"/>
  <c r="AE519" i="55"/>
  <c r="Z520" i="55"/>
  <c r="AB520" i="55"/>
  <c r="AC520" i="55" s="1"/>
  <c r="AE520" i="55"/>
  <c r="AF520" i="55" s="1"/>
  <c r="AG520" i="55" s="1"/>
  <c r="Z521" i="55"/>
  <c r="AB521" i="55"/>
  <c r="AC521" i="55" s="1"/>
  <c r="AE521" i="55"/>
  <c r="Z522" i="55"/>
  <c r="AB522" i="55"/>
  <c r="AC522" i="55" s="1"/>
  <c r="AE522" i="55"/>
  <c r="Z523" i="55"/>
  <c r="AB523" i="55"/>
  <c r="AC523" i="55" s="1"/>
  <c r="AE523" i="55"/>
  <c r="Z524" i="55"/>
  <c r="AB524" i="55"/>
  <c r="AC524" i="55" s="1"/>
  <c r="AE524" i="55"/>
  <c r="Z525" i="55"/>
  <c r="AB525" i="55"/>
  <c r="AC525" i="55" s="1"/>
  <c r="AE525" i="55"/>
  <c r="AF525" i="55" s="1"/>
  <c r="AG525" i="55" s="1"/>
  <c r="Z526" i="55"/>
  <c r="AB526" i="55"/>
  <c r="AC526" i="55" s="1"/>
  <c r="AE526" i="55"/>
  <c r="Z527" i="55"/>
  <c r="AB527" i="55"/>
  <c r="AC527" i="55" s="1"/>
  <c r="AE527" i="55"/>
  <c r="Z528" i="55"/>
  <c r="AB528" i="55"/>
  <c r="AC528" i="55" s="1"/>
  <c r="AE528" i="55"/>
  <c r="Z529" i="55"/>
  <c r="AB529" i="55"/>
  <c r="AC529" i="55" s="1"/>
  <c r="AE529" i="55"/>
  <c r="Z530" i="55"/>
  <c r="AB530" i="55"/>
  <c r="AC530" i="55" s="1"/>
  <c r="AE530" i="55"/>
  <c r="AF530" i="55" s="1"/>
  <c r="AG530" i="55" s="1"/>
  <c r="Z531" i="55"/>
  <c r="AB531" i="55"/>
  <c r="AC531" i="55" s="1"/>
  <c r="AE531" i="55"/>
  <c r="Z532" i="55"/>
  <c r="AB532" i="55"/>
  <c r="AC532" i="55" s="1"/>
  <c r="AE532" i="55"/>
  <c r="Z533" i="55"/>
  <c r="AB533" i="55"/>
  <c r="AC533" i="55" s="1"/>
  <c r="AE533" i="55"/>
  <c r="Z534" i="55"/>
  <c r="AB534" i="55"/>
  <c r="AC534" i="55" s="1"/>
  <c r="AE534" i="55"/>
  <c r="AF534" i="55" s="1"/>
  <c r="AG534" i="55" s="1"/>
  <c r="Z535" i="55"/>
  <c r="AB535" i="55"/>
  <c r="AC535" i="55" s="1"/>
  <c r="AE535" i="55"/>
  <c r="Z536" i="55"/>
  <c r="AB536" i="55"/>
  <c r="AC536" i="55" s="1"/>
  <c r="AE536" i="55"/>
  <c r="Z537" i="55"/>
  <c r="AB537" i="55"/>
  <c r="AC537" i="55" s="1"/>
  <c r="AE537" i="55"/>
  <c r="AF537" i="55" s="1"/>
  <c r="AG537" i="55" s="1"/>
  <c r="Z538" i="55"/>
  <c r="AB538" i="55"/>
  <c r="AC538" i="55" s="1"/>
  <c r="AE538" i="55"/>
  <c r="Z539" i="55"/>
  <c r="AB539" i="55"/>
  <c r="AC539" i="55" s="1"/>
  <c r="AE539" i="55"/>
  <c r="AF539" i="55" s="1"/>
  <c r="AG539" i="55" s="1"/>
  <c r="Z540" i="55"/>
  <c r="AB540" i="55"/>
  <c r="AC540" i="55" s="1"/>
  <c r="AE540" i="55"/>
  <c r="Z541" i="55"/>
  <c r="AB541" i="55"/>
  <c r="AC541" i="55" s="1"/>
  <c r="AE541" i="55"/>
  <c r="Z542" i="55"/>
  <c r="AB542" i="55"/>
  <c r="AC542" i="55" s="1"/>
  <c r="AE542" i="55"/>
  <c r="Z543" i="55"/>
  <c r="AB543" i="55"/>
  <c r="AC543" i="55" s="1"/>
  <c r="AE543" i="55"/>
  <c r="Z544" i="55"/>
  <c r="AB544" i="55"/>
  <c r="AC544" i="55" s="1"/>
  <c r="AE544" i="55"/>
  <c r="Z545" i="55"/>
  <c r="AB545" i="55"/>
  <c r="AC545" i="55" s="1"/>
  <c r="AE545" i="55"/>
  <c r="Z546" i="55"/>
  <c r="AB546" i="55"/>
  <c r="AC546" i="55" s="1"/>
  <c r="AE546" i="55"/>
  <c r="Z547" i="55"/>
  <c r="AB547" i="55"/>
  <c r="AC547" i="55" s="1"/>
  <c r="AE547" i="55"/>
  <c r="AF547" i="55" s="1"/>
  <c r="AG547" i="55" s="1"/>
  <c r="Z548" i="55"/>
  <c r="AB548" i="55"/>
  <c r="AC548" i="55" s="1"/>
  <c r="AE548" i="55"/>
  <c r="Z549" i="55"/>
  <c r="AB549" i="55"/>
  <c r="AC549" i="55" s="1"/>
  <c r="AE549" i="55"/>
  <c r="Z550" i="55"/>
  <c r="AB550" i="55"/>
  <c r="AC550" i="55" s="1"/>
  <c r="AE550" i="55"/>
  <c r="Z551" i="55"/>
  <c r="AB551" i="55"/>
  <c r="AC551" i="55" s="1"/>
  <c r="AE551" i="55"/>
  <c r="Z552" i="55"/>
  <c r="AB552" i="55"/>
  <c r="AC552" i="55" s="1"/>
  <c r="AE552" i="55"/>
  <c r="Z553" i="55"/>
  <c r="AB553" i="55"/>
  <c r="AC553" i="55" s="1"/>
  <c r="AE553" i="55"/>
  <c r="Z554" i="55"/>
  <c r="AB554" i="55"/>
  <c r="AC554" i="55" s="1"/>
  <c r="AE554" i="55"/>
  <c r="Z555" i="55"/>
  <c r="AB555" i="55"/>
  <c r="AC555" i="55" s="1"/>
  <c r="AE555" i="55"/>
  <c r="Z556" i="55"/>
  <c r="AB556" i="55"/>
  <c r="AC556" i="55" s="1"/>
  <c r="AE556" i="55"/>
  <c r="Z557" i="55"/>
  <c r="AB557" i="55"/>
  <c r="AC557" i="55" s="1"/>
  <c r="AE557" i="55"/>
  <c r="Z558" i="55"/>
  <c r="AB558" i="55"/>
  <c r="AC558" i="55" s="1"/>
  <c r="AE558" i="55"/>
  <c r="Z559" i="55"/>
  <c r="AB559" i="55"/>
  <c r="AC559" i="55" s="1"/>
  <c r="AE559" i="55"/>
  <c r="Z560" i="55"/>
  <c r="AB560" i="55"/>
  <c r="AC560" i="55" s="1"/>
  <c r="AE560" i="55"/>
  <c r="Z561" i="55"/>
  <c r="AB561" i="55"/>
  <c r="AC561" i="55" s="1"/>
  <c r="AE561" i="55"/>
  <c r="Z562" i="55"/>
  <c r="AB562" i="55"/>
  <c r="AC562" i="55" s="1"/>
  <c r="AE562" i="55"/>
  <c r="Z563" i="55"/>
  <c r="AB563" i="55"/>
  <c r="AC563" i="55" s="1"/>
  <c r="AE563" i="55"/>
  <c r="Z564" i="55"/>
  <c r="AB564" i="55"/>
  <c r="AC564" i="55" s="1"/>
  <c r="AE564" i="55"/>
  <c r="Z565" i="55"/>
  <c r="AB565" i="55"/>
  <c r="AC565" i="55" s="1"/>
  <c r="AE565" i="55"/>
  <c r="Z566" i="55"/>
  <c r="AB566" i="55"/>
  <c r="AC566" i="55" s="1"/>
  <c r="AE566" i="55"/>
  <c r="Z567" i="55"/>
  <c r="AB567" i="55"/>
  <c r="AC567" i="55" s="1"/>
  <c r="AE567" i="55"/>
  <c r="Z568" i="55"/>
  <c r="AB568" i="55"/>
  <c r="AC568" i="55" s="1"/>
  <c r="AE568" i="55"/>
  <c r="Z569" i="55"/>
  <c r="AB569" i="55"/>
  <c r="AC569" i="55" s="1"/>
  <c r="AE569" i="55"/>
  <c r="Z570" i="55"/>
  <c r="AB570" i="55"/>
  <c r="AC570" i="55" s="1"/>
  <c r="AE570" i="55"/>
  <c r="Z571" i="55"/>
  <c r="AB571" i="55"/>
  <c r="AC571" i="55" s="1"/>
  <c r="AE571" i="55"/>
  <c r="Z572" i="55"/>
  <c r="AB572" i="55"/>
  <c r="AC572" i="55" s="1"/>
  <c r="AE572" i="55"/>
  <c r="Z573" i="55"/>
  <c r="AB573" i="55"/>
  <c r="AC573" i="55" s="1"/>
  <c r="AE573" i="55"/>
  <c r="Z574" i="55"/>
  <c r="AB574" i="55"/>
  <c r="AC574" i="55" s="1"/>
  <c r="AE574" i="55"/>
  <c r="AF574" i="55" s="1"/>
  <c r="AG574" i="55" s="1"/>
  <c r="Z575" i="55"/>
  <c r="AB575" i="55"/>
  <c r="AC575" i="55" s="1"/>
  <c r="AE575" i="55"/>
  <c r="Z576" i="55"/>
  <c r="AB576" i="55"/>
  <c r="AC576" i="55" s="1"/>
  <c r="AE576" i="55"/>
  <c r="AF576" i="55" s="1"/>
  <c r="AG576" i="55" s="1"/>
  <c r="Z577" i="55"/>
  <c r="AB577" i="55"/>
  <c r="AC577" i="55" s="1"/>
  <c r="AE577" i="55"/>
  <c r="AF577" i="55" s="1"/>
  <c r="AG577" i="55" s="1"/>
  <c r="Z578" i="55"/>
  <c r="AB578" i="55"/>
  <c r="AC578" i="55" s="1"/>
  <c r="AE578" i="55"/>
  <c r="Z579" i="55"/>
  <c r="AB579" i="55"/>
  <c r="AC579" i="55" s="1"/>
  <c r="AE579" i="55"/>
  <c r="Z580" i="55"/>
  <c r="AB580" i="55"/>
  <c r="AC580" i="55" s="1"/>
  <c r="AE580" i="55"/>
  <c r="Z581" i="55"/>
  <c r="AB581" i="55"/>
  <c r="AC581" i="55" s="1"/>
  <c r="AE581" i="55"/>
  <c r="Z582" i="55"/>
  <c r="AB582" i="55"/>
  <c r="AC582" i="55" s="1"/>
  <c r="AE582" i="55"/>
  <c r="AF582" i="55" s="1"/>
  <c r="AG582" i="55" s="1"/>
  <c r="Z583" i="55"/>
  <c r="AB583" i="55"/>
  <c r="AC583" i="55" s="1"/>
  <c r="AE583" i="55"/>
  <c r="AF583" i="55" s="1"/>
  <c r="AG583" i="55" s="1"/>
  <c r="Z584" i="55"/>
  <c r="AB584" i="55"/>
  <c r="AC584" i="55" s="1"/>
  <c r="AE584" i="55"/>
  <c r="AF584" i="55" s="1"/>
  <c r="AG584" i="55" s="1"/>
  <c r="Z585" i="55"/>
  <c r="AB585" i="55"/>
  <c r="AC585" i="55" s="1"/>
  <c r="AE585" i="55"/>
  <c r="AF585" i="55" s="1"/>
  <c r="AG585" i="55" s="1"/>
  <c r="Z586" i="55"/>
  <c r="AB586" i="55"/>
  <c r="AC586" i="55" s="1"/>
  <c r="AE586" i="55"/>
  <c r="Z587" i="55"/>
  <c r="AB587" i="55"/>
  <c r="AC587" i="55" s="1"/>
  <c r="AE587" i="55"/>
  <c r="AF587" i="55" s="1"/>
  <c r="AG587" i="55" s="1"/>
  <c r="Z588" i="55"/>
  <c r="AB588" i="55"/>
  <c r="AC588" i="55" s="1"/>
  <c r="AE588" i="55"/>
  <c r="AF588" i="55" s="1"/>
  <c r="AG588" i="55" s="1"/>
  <c r="Z589" i="55"/>
  <c r="AB589" i="55"/>
  <c r="AC589" i="55" s="1"/>
  <c r="AE589" i="55"/>
  <c r="Z590" i="55"/>
  <c r="AB590" i="55"/>
  <c r="AC590" i="55" s="1"/>
  <c r="AE590" i="55"/>
  <c r="Z591" i="55"/>
  <c r="AB591" i="55"/>
  <c r="AC591" i="55" s="1"/>
  <c r="AE591" i="55"/>
  <c r="AF591" i="55" s="1"/>
  <c r="AG591" i="55" s="1"/>
  <c r="Z592" i="55"/>
  <c r="AB592" i="55"/>
  <c r="AC592" i="55" s="1"/>
  <c r="AE592" i="55"/>
  <c r="AF592" i="55" s="1"/>
  <c r="AG592" i="55" s="1"/>
  <c r="Z593" i="55"/>
  <c r="AB593" i="55"/>
  <c r="AC593" i="55" s="1"/>
  <c r="AE593" i="55"/>
  <c r="AF593" i="55" s="1"/>
  <c r="AG593" i="55" s="1"/>
  <c r="Z594" i="55"/>
  <c r="AB594" i="55"/>
  <c r="AC594" i="55" s="1"/>
  <c r="AE594" i="55"/>
  <c r="AF594" i="55" s="1"/>
  <c r="AG594" i="55" s="1"/>
  <c r="Z595" i="55"/>
  <c r="AB595" i="55"/>
  <c r="AC595" i="55" s="1"/>
  <c r="AE595" i="55"/>
  <c r="Z596" i="55"/>
  <c r="AB596" i="55"/>
  <c r="AC596" i="55" s="1"/>
  <c r="AE596" i="55"/>
  <c r="Z597" i="55"/>
  <c r="AB597" i="55"/>
  <c r="AC597" i="55" s="1"/>
  <c r="AE597" i="55"/>
  <c r="Z598" i="55"/>
  <c r="AB598" i="55"/>
  <c r="AC598" i="55" s="1"/>
  <c r="AE598" i="55"/>
  <c r="Z599" i="55"/>
  <c r="AB599" i="55"/>
  <c r="AC599" i="55" s="1"/>
  <c r="AE599" i="55"/>
  <c r="AF599" i="55" s="1"/>
  <c r="AG599" i="55" s="1"/>
  <c r="Z600" i="55"/>
  <c r="AB600" i="55"/>
  <c r="AC600" i="55" s="1"/>
  <c r="AE600" i="55"/>
  <c r="AF600" i="55" s="1"/>
  <c r="AG600" i="55" s="1"/>
  <c r="Z601" i="55"/>
  <c r="AB601" i="55"/>
  <c r="AC601" i="55" s="1"/>
  <c r="AE601" i="55"/>
  <c r="AF601" i="55" s="1"/>
  <c r="AG601" i="55" s="1"/>
  <c r="Z602" i="55"/>
  <c r="AB602" i="55"/>
  <c r="AC602" i="55" s="1"/>
  <c r="AE602" i="55"/>
  <c r="AF602" i="55" s="1"/>
  <c r="AG602" i="55" s="1"/>
  <c r="Z603" i="55"/>
  <c r="AB603" i="55"/>
  <c r="AC603" i="55" s="1"/>
  <c r="AE603" i="55"/>
  <c r="AF603" i="55" s="1"/>
  <c r="AG603" i="55" s="1"/>
  <c r="Z604" i="55"/>
  <c r="AB604" i="55"/>
  <c r="AC604" i="55" s="1"/>
  <c r="AE604" i="55"/>
  <c r="AF604" i="55" s="1"/>
  <c r="AG604" i="55" s="1"/>
  <c r="Z605" i="55"/>
  <c r="AB605" i="55"/>
  <c r="AC605" i="55" s="1"/>
  <c r="AE605" i="55"/>
  <c r="AF605" i="55" s="1"/>
  <c r="AG605" i="55" s="1"/>
  <c r="Z606" i="55"/>
  <c r="AB606" i="55"/>
  <c r="AC606" i="55" s="1"/>
  <c r="AE606" i="55"/>
  <c r="AF606" i="55" s="1"/>
  <c r="AG606" i="55" s="1"/>
  <c r="Z607" i="55"/>
  <c r="AB607" i="55"/>
  <c r="AC607" i="55" s="1"/>
  <c r="AE607" i="55"/>
  <c r="AF607" i="55" s="1"/>
  <c r="AG607" i="55" s="1"/>
  <c r="Z608" i="55"/>
  <c r="AB608" i="55"/>
  <c r="AC608" i="55" s="1"/>
  <c r="AE608" i="55"/>
  <c r="AF608" i="55" s="1"/>
  <c r="AG608" i="55" s="1"/>
  <c r="Z609" i="55"/>
  <c r="AB609" i="55"/>
  <c r="AC609" i="55" s="1"/>
  <c r="AE609" i="55"/>
  <c r="AF609" i="55" s="1"/>
  <c r="AG609" i="55" s="1"/>
  <c r="Z610" i="55"/>
  <c r="AB610" i="55"/>
  <c r="AC610" i="55" s="1"/>
  <c r="AE610" i="55"/>
  <c r="Z611" i="55"/>
  <c r="AB611" i="55"/>
  <c r="AC611" i="55" s="1"/>
  <c r="AE611" i="55"/>
  <c r="Z612" i="55"/>
  <c r="AB612" i="55"/>
  <c r="AC612" i="55" s="1"/>
  <c r="AE612" i="55"/>
  <c r="AF612" i="55" s="1"/>
  <c r="AG612" i="55" s="1"/>
  <c r="Z613" i="55"/>
  <c r="AB613" i="55"/>
  <c r="AC613" i="55" s="1"/>
  <c r="AE613" i="55"/>
  <c r="AF613" i="55" s="1"/>
  <c r="AG613" i="55" s="1"/>
  <c r="Z614" i="55"/>
  <c r="AB614" i="55"/>
  <c r="AC614" i="55" s="1"/>
  <c r="AE614" i="55"/>
  <c r="AF614" i="55" s="1"/>
  <c r="AG614" i="55" s="1"/>
  <c r="Z615" i="55"/>
  <c r="AB615" i="55"/>
  <c r="AC615" i="55" s="1"/>
  <c r="AE615" i="55"/>
  <c r="AF615" i="55" s="1"/>
  <c r="AG615" i="55" s="1"/>
  <c r="Z616" i="55"/>
  <c r="AB616" i="55"/>
  <c r="AC616" i="55" s="1"/>
  <c r="AE616" i="55"/>
  <c r="AF616" i="55" s="1"/>
  <c r="AG616" i="55" s="1"/>
  <c r="Z617" i="55"/>
  <c r="AB617" i="55"/>
  <c r="AC617" i="55" s="1"/>
  <c r="AE617" i="55"/>
  <c r="AF617" i="55" s="1"/>
  <c r="AG617" i="55" s="1"/>
  <c r="Z618" i="55"/>
  <c r="AB618" i="55"/>
  <c r="AC618" i="55" s="1"/>
  <c r="AE618" i="55"/>
  <c r="Z619" i="55"/>
  <c r="AB619" i="55"/>
  <c r="AC619" i="55" s="1"/>
  <c r="AE619" i="55"/>
  <c r="Z620" i="55"/>
  <c r="AB620" i="55"/>
  <c r="AC620" i="55" s="1"/>
  <c r="AE620" i="55"/>
  <c r="Z621" i="55"/>
  <c r="AB621" i="55"/>
  <c r="AC621" i="55" s="1"/>
  <c r="AE621" i="55"/>
  <c r="Z622" i="55"/>
  <c r="AB622" i="55"/>
  <c r="AC622" i="55" s="1"/>
  <c r="AE622" i="55"/>
  <c r="Z623" i="55"/>
  <c r="AB623" i="55"/>
  <c r="AC623" i="55" s="1"/>
  <c r="AE623" i="55"/>
  <c r="AF623" i="55" s="1"/>
  <c r="AG623" i="55" s="1"/>
  <c r="Z624" i="55"/>
  <c r="AB624" i="55"/>
  <c r="AC624" i="55" s="1"/>
  <c r="AE624" i="55"/>
  <c r="AF624" i="55" s="1"/>
  <c r="AG624" i="55" s="1"/>
  <c r="Z625" i="55"/>
  <c r="AB625" i="55"/>
  <c r="AC625" i="55" s="1"/>
  <c r="AE625" i="55"/>
  <c r="Z626" i="55"/>
  <c r="AB626" i="55"/>
  <c r="AC626" i="55" s="1"/>
  <c r="AE626" i="55"/>
  <c r="Z627" i="55"/>
  <c r="AB627" i="55"/>
  <c r="AC627" i="55" s="1"/>
  <c r="AE627" i="55"/>
  <c r="Z628" i="55"/>
  <c r="AB628" i="55"/>
  <c r="AC628" i="55" s="1"/>
  <c r="AE628" i="55"/>
  <c r="Z629" i="55"/>
  <c r="AB629" i="55"/>
  <c r="AC629" i="55" s="1"/>
  <c r="AE629" i="55"/>
  <c r="AF629" i="55" s="1"/>
  <c r="AG629" i="55" s="1"/>
  <c r="Z630" i="55"/>
  <c r="AB630" i="55"/>
  <c r="AC630" i="55" s="1"/>
  <c r="AE630" i="55"/>
  <c r="AF630" i="55" s="1"/>
  <c r="AG630" i="55" s="1"/>
  <c r="Z631" i="55"/>
  <c r="AB631" i="55"/>
  <c r="AC631" i="55" s="1"/>
  <c r="AE631" i="55"/>
  <c r="AF631" i="55" s="1"/>
  <c r="AG631" i="55" s="1"/>
  <c r="Z632" i="55"/>
  <c r="AB632" i="55"/>
  <c r="AC632" i="55" s="1"/>
  <c r="AE632" i="55"/>
  <c r="AF632" i="55" s="1"/>
  <c r="AG632" i="55" s="1"/>
  <c r="Z633" i="55"/>
  <c r="AB633" i="55"/>
  <c r="AC633" i="55" s="1"/>
  <c r="AE633" i="55"/>
  <c r="AF633" i="55" s="1"/>
  <c r="AG633" i="55" s="1"/>
  <c r="Z634" i="55"/>
  <c r="AB634" i="55"/>
  <c r="AC634" i="55" s="1"/>
  <c r="AE634" i="55"/>
  <c r="AF634" i="55" s="1"/>
  <c r="AG634" i="55" s="1"/>
  <c r="Z635" i="55"/>
  <c r="AB635" i="55"/>
  <c r="AC635" i="55" s="1"/>
  <c r="AE635" i="55"/>
  <c r="AF635" i="55" s="1"/>
  <c r="AG635" i="55" s="1"/>
  <c r="Z636" i="55"/>
  <c r="AB636" i="55"/>
  <c r="AC636" i="55" s="1"/>
  <c r="AE636" i="55"/>
  <c r="AF636" i="55" s="1"/>
  <c r="AG636" i="55" s="1"/>
  <c r="Z637" i="55"/>
  <c r="AB637" i="55"/>
  <c r="AC637" i="55" s="1"/>
  <c r="AE637" i="55"/>
  <c r="AF637" i="55" s="1"/>
  <c r="AG637" i="55" s="1"/>
  <c r="Z638" i="55"/>
  <c r="AB638" i="55"/>
  <c r="AC638" i="55" s="1"/>
  <c r="AE638" i="55"/>
  <c r="AF638" i="55" s="1"/>
  <c r="AG638" i="55" s="1"/>
  <c r="Z639" i="55"/>
  <c r="AB639" i="55"/>
  <c r="AC639" i="55" s="1"/>
  <c r="AE639" i="55"/>
  <c r="Z640" i="55"/>
  <c r="AB640" i="55"/>
  <c r="AC640" i="55" s="1"/>
  <c r="AE640" i="55"/>
  <c r="Z641" i="55"/>
  <c r="AB641" i="55"/>
  <c r="AC641" i="55" s="1"/>
  <c r="AE641" i="55"/>
  <c r="Z642" i="55"/>
  <c r="AB642" i="55"/>
  <c r="AC642" i="55" s="1"/>
  <c r="AE642" i="55"/>
  <c r="Z643" i="55"/>
  <c r="AB643" i="55"/>
  <c r="AC643" i="55" s="1"/>
  <c r="AE643" i="55"/>
  <c r="Z644" i="55"/>
  <c r="AB644" i="55"/>
  <c r="AC644" i="55" s="1"/>
  <c r="AE644" i="55"/>
  <c r="Z645" i="55"/>
  <c r="AB645" i="55"/>
  <c r="AC645" i="55" s="1"/>
  <c r="AE645" i="55"/>
  <c r="Z646" i="55"/>
  <c r="AB646" i="55"/>
  <c r="AC646" i="55" s="1"/>
  <c r="AE646" i="55"/>
  <c r="Z647" i="55"/>
  <c r="AB647" i="55"/>
  <c r="AC647" i="55" s="1"/>
  <c r="AE647" i="55"/>
  <c r="AF647" i="55" s="1"/>
  <c r="AG647" i="55" s="1"/>
  <c r="Z648" i="55"/>
  <c r="AB648" i="55"/>
  <c r="AC648" i="55" s="1"/>
  <c r="AE648" i="55"/>
  <c r="AF648" i="55" s="1"/>
  <c r="AG648" i="55" s="1"/>
  <c r="Z649" i="55"/>
  <c r="AB649" i="55"/>
  <c r="AC649" i="55" s="1"/>
  <c r="AE649" i="55"/>
  <c r="Z650" i="55"/>
  <c r="AB650" i="55"/>
  <c r="AC650" i="55" s="1"/>
  <c r="AE650" i="55"/>
  <c r="AF650" i="55" s="1"/>
  <c r="AG650" i="55" s="1"/>
  <c r="Z651" i="55"/>
  <c r="AB651" i="55"/>
  <c r="AC651" i="55" s="1"/>
  <c r="AE651" i="55"/>
  <c r="AF651" i="55" s="1"/>
  <c r="AG651" i="55" s="1"/>
  <c r="Z652" i="55"/>
  <c r="AB652" i="55"/>
  <c r="AC652" i="55" s="1"/>
  <c r="AE652" i="55"/>
  <c r="AF652" i="55" s="1"/>
  <c r="AG652" i="55" s="1"/>
  <c r="Z653" i="55"/>
  <c r="AB653" i="55"/>
  <c r="AC653" i="55" s="1"/>
  <c r="AE653" i="55"/>
  <c r="AF653" i="55" s="1"/>
  <c r="AG653" i="55" s="1"/>
  <c r="Z654" i="55"/>
  <c r="AB654" i="55"/>
  <c r="AC654" i="55" s="1"/>
  <c r="AE654" i="55"/>
  <c r="Z655" i="55"/>
  <c r="AB655" i="55"/>
  <c r="AC655" i="55" s="1"/>
  <c r="AE655" i="55"/>
  <c r="Z656" i="55"/>
  <c r="AB656" i="55"/>
  <c r="AC656" i="55" s="1"/>
  <c r="AE656" i="55"/>
  <c r="Z657" i="55"/>
  <c r="AB657" i="55"/>
  <c r="AC657" i="55" s="1"/>
  <c r="AE657" i="55"/>
  <c r="Z658" i="55"/>
  <c r="AB658" i="55"/>
  <c r="AC658" i="55" s="1"/>
  <c r="AE658" i="55"/>
  <c r="Z659" i="55"/>
  <c r="AB659" i="55"/>
  <c r="AC659" i="55" s="1"/>
  <c r="AE659" i="55"/>
  <c r="Z660" i="55"/>
  <c r="AB660" i="55"/>
  <c r="AC660" i="55" s="1"/>
  <c r="AE660" i="55"/>
  <c r="Z661" i="55"/>
  <c r="AB661" i="55"/>
  <c r="AC661" i="55" s="1"/>
  <c r="AE661" i="55"/>
  <c r="AF661" i="55" s="1"/>
  <c r="AG661" i="55" s="1"/>
  <c r="Z662" i="55"/>
  <c r="AB662" i="55"/>
  <c r="AC662" i="55" s="1"/>
  <c r="AE662" i="55"/>
  <c r="AF662" i="55" s="1"/>
  <c r="AG662" i="55" s="1"/>
  <c r="Z663" i="55"/>
  <c r="AB663" i="55"/>
  <c r="AC663" i="55" s="1"/>
  <c r="AE663" i="55"/>
  <c r="Z664" i="55"/>
  <c r="AB664" i="55"/>
  <c r="AC664" i="55" s="1"/>
  <c r="AE664" i="55"/>
  <c r="AF664" i="55" s="1"/>
  <c r="AG664" i="55" s="1"/>
  <c r="Z665" i="55"/>
  <c r="AB665" i="55"/>
  <c r="AC665" i="55" s="1"/>
  <c r="AE665" i="55"/>
  <c r="AF665" i="55" s="1"/>
  <c r="AG665" i="55" s="1"/>
  <c r="Z666" i="55"/>
  <c r="AB666" i="55"/>
  <c r="AC666" i="55" s="1"/>
  <c r="AE666" i="55"/>
  <c r="AF666" i="55" s="1"/>
  <c r="AG666" i="55" s="1"/>
  <c r="Z667" i="55"/>
  <c r="AB667" i="55"/>
  <c r="AC667" i="55" s="1"/>
  <c r="AE667" i="55"/>
  <c r="AF667" i="55" s="1"/>
  <c r="AG667" i="55" s="1"/>
  <c r="Z668" i="55"/>
  <c r="AB668" i="55"/>
  <c r="AC668" i="55" s="1"/>
  <c r="AE668" i="55"/>
  <c r="AF668" i="55" s="1"/>
  <c r="AG668" i="55" s="1"/>
  <c r="Z669" i="55"/>
  <c r="AB669" i="55"/>
  <c r="AC669" i="55" s="1"/>
  <c r="AE669" i="55"/>
  <c r="AF669" i="55" s="1"/>
  <c r="AG669" i="55" s="1"/>
  <c r="Z670" i="55"/>
  <c r="AB670" i="55"/>
  <c r="AC670" i="55" s="1"/>
  <c r="AE670" i="55"/>
  <c r="AF670" i="55" s="1"/>
  <c r="AG670" i="55" s="1"/>
  <c r="Z671" i="55"/>
  <c r="AB671" i="55"/>
  <c r="AC671" i="55" s="1"/>
  <c r="AE671" i="55"/>
  <c r="AF671" i="55" s="1"/>
  <c r="AG671" i="55" s="1"/>
  <c r="Z672" i="55"/>
  <c r="AB672" i="55"/>
  <c r="AC672" i="55" s="1"/>
  <c r="AE672" i="55"/>
  <c r="Z673" i="55"/>
  <c r="AB673" i="55"/>
  <c r="AC673" i="55" s="1"/>
  <c r="AE673" i="55"/>
  <c r="AF673" i="55" s="1"/>
  <c r="AG673" i="55" s="1"/>
  <c r="Z674" i="55"/>
  <c r="AB674" i="55"/>
  <c r="AC674" i="55" s="1"/>
  <c r="AE674" i="55"/>
  <c r="Z675" i="55"/>
  <c r="AB675" i="55"/>
  <c r="AC675" i="55" s="1"/>
  <c r="AE675" i="55"/>
  <c r="Z676" i="55"/>
  <c r="AB676" i="55"/>
  <c r="AC676" i="55" s="1"/>
  <c r="AE676" i="55"/>
  <c r="Z677" i="55"/>
  <c r="AB677" i="55"/>
  <c r="AC677" i="55" s="1"/>
  <c r="AE677" i="55"/>
  <c r="AF677" i="55" s="1"/>
  <c r="AG677" i="55" s="1"/>
  <c r="Z678" i="55"/>
  <c r="AB678" i="55"/>
  <c r="AC678" i="55" s="1"/>
  <c r="AE678" i="55"/>
  <c r="Z679" i="55"/>
  <c r="AB679" i="55"/>
  <c r="AC679" i="55" s="1"/>
  <c r="AE679" i="55"/>
  <c r="Z680" i="55"/>
  <c r="AB680" i="55"/>
  <c r="AC680" i="55" s="1"/>
  <c r="AE680" i="55"/>
  <c r="AF680" i="55" s="1"/>
  <c r="AG680" i="55" s="1"/>
  <c r="Z681" i="55"/>
  <c r="AB681" i="55"/>
  <c r="AC681" i="55" s="1"/>
  <c r="AE681" i="55"/>
  <c r="Z682" i="55"/>
  <c r="AB682" i="55"/>
  <c r="AC682" i="55" s="1"/>
  <c r="AE682" i="55"/>
  <c r="Z683" i="55"/>
  <c r="AB683" i="55"/>
  <c r="AC683" i="55" s="1"/>
  <c r="AE683" i="55"/>
  <c r="Z684" i="55"/>
  <c r="AB684" i="55"/>
  <c r="AC684" i="55" s="1"/>
  <c r="AE684" i="55"/>
  <c r="Z685" i="55"/>
  <c r="AB685" i="55"/>
  <c r="AC685" i="55" s="1"/>
  <c r="AE685" i="55"/>
  <c r="Z686" i="55"/>
  <c r="AB686" i="55"/>
  <c r="AC686" i="55" s="1"/>
  <c r="AE686" i="55"/>
  <c r="Z687" i="55"/>
  <c r="AB687" i="55"/>
  <c r="AC687" i="55" s="1"/>
  <c r="AE687" i="55"/>
  <c r="Z688" i="55"/>
  <c r="AB688" i="55"/>
  <c r="AC688" i="55" s="1"/>
  <c r="AE688" i="55"/>
  <c r="Z689" i="55"/>
  <c r="AB689" i="55"/>
  <c r="AC689" i="55" s="1"/>
  <c r="AE689" i="55"/>
  <c r="Z690" i="55"/>
  <c r="AB690" i="55"/>
  <c r="AC690" i="55" s="1"/>
  <c r="AE690" i="55"/>
  <c r="Z691" i="55"/>
  <c r="AB691" i="55"/>
  <c r="AC691" i="55" s="1"/>
  <c r="AE691" i="55"/>
  <c r="Z692" i="55"/>
  <c r="AB692" i="55"/>
  <c r="AC692" i="55" s="1"/>
  <c r="AE692" i="55"/>
  <c r="Z693" i="55"/>
  <c r="AB693" i="55"/>
  <c r="AC693" i="55" s="1"/>
  <c r="AE693" i="55"/>
  <c r="Z694" i="55"/>
  <c r="AB694" i="55"/>
  <c r="AC694" i="55" s="1"/>
  <c r="AE694" i="55"/>
  <c r="Z695" i="55"/>
  <c r="AB695" i="55"/>
  <c r="AC695" i="55" s="1"/>
  <c r="AE695" i="55"/>
  <c r="Z696" i="55"/>
  <c r="AB696" i="55"/>
  <c r="AC696" i="55" s="1"/>
  <c r="AE696" i="55"/>
  <c r="Z697" i="55"/>
  <c r="AB697" i="55"/>
  <c r="AC697" i="55" s="1"/>
  <c r="AE697" i="55"/>
  <c r="Z698" i="55"/>
  <c r="AB698" i="55"/>
  <c r="AC698" i="55" s="1"/>
  <c r="AE698" i="55"/>
  <c r="Z699" i="55"/>
  <c r="AB699" i="55"/>
  <c r="AC699" i="55" s="1"/>
  <c r="AE699" i="55"/>
  <c r="Z700" i="55"/>
  <c r="AB700" i="55"/>
  <c r="AC700" i="55" s="1"/>
  <c r="AE700" i="55"/>
  <c r="Z701" i="55"/>
  <c r="AB701" i="55"/>
  <c r="AC701" i="55" s="1"/>
  <c r="AE701" i="55"/>
  <c r="Z702" i="55"/>
  <c r="AB702" i="55"/>
  <c r="AC702" i="55" s="1"/>
  <c r="AE702" i="55"/>
  <c r="Z703" i="55"/>
  <c r="AB703" i="55"/>
  <c r="AC703" i="55" s="1"/>
  <c r="AE703" i="55"/>
  <c r="Z704" i="55"/>
  <c r="AB704" i="55"/>
  <c r="AC704" i="55" s="1"/>
  <c r="AE704" i="55"/>
  <c r="Z705" i="55"/>
  <c r="AB705" i="55"/>
  <c r="AC705" i="55" s="1"/>
  <c r="AE705" i="55"/>
  <c r="Z706" i="55"/>
  <c r="AB706" i="55"/>
  <c r="AC706" i="55" s="1"/>
  <c r="AE706" i="55"/>
  <c r="Z707" i="55"/>
  <c r="AB707" i="55"/>
  <c r="AC707" i="55" s="1"/>
  <c r="AE707" i="55"/>
  <c r="Z708" i="55"/>
  <c r="AB708" i="55"/>
  <c r="AC708" i="55" s="1"/>
  <c r="AE708" i="55"/>
  <c r="Z709" i="55"/>
  <c r="AB709" i="55"/>
  <c r="AC709" i="55" s="1"/>
  <c r="AE709" i="55"/>
  <c r="Z710" i="55"/>
  <c r="AB710" i="55"/>
  <c r="AC710" i="55" s="1"/>
  <c r="AE710" i="55"/>
  <c r="Z711" i="55"/>
  <c r="AB711" i="55"/>
  <c r="AC711" i="55" s="1"/>
  <c r="AE711" i="55"/>
  <c r="Z712" i="55"/>
  <c r="AB712" i="55"/>
  <c r="AC712" i="55" s="1"/>
  <c r="AE712" i="55"/>
  <c r="Z713" i="55"/>
  <c r="AB713" i="55"/>
  <c r="AC713" i="55" s="1"/>
  <c r="AE713" i="55"/>
  <c r="Z714" i="55"/>
  <c r="AB714" i="55"/>
  <c r="AC714" i="55" s="1"/>
  <c r="AE714" i="55"/>
  <c r="Z715" i="55"/>
  <c r="AB715" i="55"/>
  <c r="AC715" i="55" s="1"/>
  <c r="AE715" i="55"/>
  <c r="Z716" i="55"/>
  <c r="AB716" i="55"/>
  <c r="AC716" i="55" s="1"/>
  <c r="AE716" i="55"/>
  <c r="Z717" i="55"/>
  <c r="AB717" i="55"/>
  <c r="AC717" i="55" s="1"/>
  <c r="AE717" i="55"/>
  <c r="Z718" i="55"/>
  <c r="AB718" i="55"/>
  <c r="AC718" i="55" s="1"/>
  <c r="AE718" i="55"/>
  <c r="Z719" i="55"/>
  <c r="AB719" i="55"/>
  <c r="AC719" i="55" s="1"/>
  <c r="AE719" i="55"/>
  <c r="Z720" i="55"/>
  <c r="AB720" i="55"/>
  <c r="AC720" i="55" s="1"/>
  <c r="AE720" i="55"/>
  <c r="AF720" i="55" s="1"/>
  <c r="AG720" i="55" s="1"/>
  <c r="Z721" i="55"/>
  <c r="AB721" i="55"/>
  <c r="AC721" i="55" s="1"/>
  <c r="AE721" i="55"/>
  <c r="Z722" i="55"/>
  <c r="AB722" i="55"/>
  <c r="AC722" i="55" s="1"/>
  <c r="AE722" i="55"/>
  <c r="AF722" i="55" s="1"/>
  <c r="AG722" i="55" s="1"/>
  <c r="Z723" i="55"/>
  <c r="AB723" i="55"/>
  <c r="AC723" i="55" s="1"/>
  <c r="AE723" i="55"/>
  <c r="AF723" i="55" s="1"/>
  <c r="AG723" i="55" s="1"/>
  <c r="Z724" i="55"/>
  <c r="AB724" i="55"/>
  <c r="AC724" i="55" s="1"/>
  <c r="AE724" i="55"/>
  <c r="Z725" i="55"/>
  <c r="AB725" i="55"/>
  <c r="AC725" i="55" s="1"/>
  <c r="AE725" i="55"/>
  <c r="Z726" i="55"/>
  <c r="AB726" i="55"/>
  <c r="AC726" i="55" s="1"/>
  <c r="AE726" i="55"/>
  <c r="Z727" i="55"/>
  <c r="AB727" i="55"/>
  <c r="AC727" i="55" s="1"/>
  <c r="AE727" i="55"/>
  <c r="Z728" i="55"/>
  <c r="AB728" i="55"/>
  <c r="AC728" i="55" s="1"/>
  <c r="AE728" i="55"/>
  <c r="AF728" i="55" s="1"/>
  <c r="AG728" i="55" s="1"/>
  <c r="Z729" i="55"/>
  <c r="AB729" i="55"/>
  <c r="AC729" i="55" s="1"/>
  <c r="AE729" i="55"/>
  <c r="Z730" i="55"/>
  <c r="AB730" i="55"/>
  <c r="AC730" i="55" s="1"/>
  <c r="AE730" i="55"/>
  <c r="Z731" i="55"/>
  <c r="AB731" i="55"/>
  <c r="AC731" i="55" s="1"/>
  <c r="AE731" i="55"/>
  <c r="Z732" i="55"/>
  <c r="AB732" i="55"/>
  <c r="AC732" i="55" s="1"/>
  <c r="AE732" i="55"/>
  <c r="AF732" i="55" s="1"/>
  <c r="AG732" i="55" s="1"/>
  <c r="Z733" i="55"/>
  <c r="AB733" i="55"/>
  <c r="AC733" i="55" s="1"/>
  <c r="AE733" i="55"/>
  <c r="Z734" i="55"/>
  <c r="AB734" i="55"/>
  <c r="AC734" i="55" s="1"/>
  <c r="AE734" i="55"/>
  <c r="AF734" i="55" s="1"/>
  <c r="AG734" i="55" s="1"/>
  <c r="Z735" i="55"/>
  <c r="AB735" i="55"/>
  <c r="AC735" i="55" s="1"/>
  <c r="AE735" i="55"/>
  <c r="AF735" i="55" s="1"/>
  <c r="AG735" i="55" s="1"/>
  <c r="Z736" i="55"/>
  <c r="AB736" i="55"/>
  <c r="AC736" i="55" s="1"/>
  <c r="AE736" i="55"/>
  <c r="Z737" i="55"/>
  <c r="AB737" i="55"/>
  <c r="AC737" i="55" s="1"/>
  <c r="AE737" i="55"/>
  <c r="Z738" i="55"/>
  <c r="AB738" i="55"/>
  <c r="AC738" i="55" s="1"/>
  <c r="AE738" i="55"/>
  <c r="Z739" i="55"/>
  <c r="AB739" i="55"/>
  <c r="AC739" i="55" s="1"/>
  <c r="AE739" i="55"/>
  <c r="AF739" i="55" s="1"/>
  <c r="AG739" i="55" s="1"/>
  <c r="Z740" i="55"/>
  <c r="AB740" i="55"/>
  <c r="AC740" i="55" s="1"/>
  <c r="AE740" i="55"/>
  <c r="Z741" i="55"/>
  <c r="AB741" i="55"/>
  <c r="AC741" i="55" s="1"/>
  <c r="AE741" i="55"/>
  <c r="Z742" i="55"/>
  <c r="AB742" i="55"/>
  <c r="AC742" i="55" s="1"/>
  <c r="AE742" i="55"/>
  <c r="Z743" i="55"/>
  <c r="AB743" i="55"/>
  <c r="AC743" i="55" s="1"/>
  <c r="AE743" i="55"/>
  <c r="Z744" i="55"/>
  <c r="AB744" i="55"/>
  <c r="AC744" i="55" s="1"/>
  <c r="AE744" i="55"/>
  <c r="Z745" i="55"/>
  <c r="AB745" i="55"/>
  <c r="AC745" i="55" s="1"/>
  <c r="AE745" i="55"/>
  <c r="Z746" i="55"/>
  <c r="AB746" i="55"/>
  <c r="AC746" i="55" s="1"/>
  <c r="AE746" i="55"/>
  <c r="Z747" i="55"/>
  <c r="AB747" i="55"/>
  <c r="AC747" i="55" s="1"/>
  <c r="AE747" i="55"/>
  <c r="Z748" i="55"/>
  <c r="AB748" i="55"/>
  <c r="AC748" i="55" s="1"/>
  <c r="AE748" i="55"/>
  <c r="Z749" i="55"/>
  <c r="AB749" i="55"/>
  <c r="AC749" i="55" s="1"/>
  <c r="AE749" i="55"/>
  <c r="Z750" i="55"/>
  <c r="AB750" i="55"/>
  <c r="AC750" i="55" s="1"/>
  <c r="AE750" i="55"/>
  <c r="Z751" i="55"/>
  <c r="AB751" i="55"/>
  <c r="AC751" i="55" s="1"/>
  <c r="AE751" i="55"/>
  <c r="Z752" i="55"/>
  <c r="AB752" i="55"/>
  <c r="AC752" i="55" s="1"/>
  <c r="AE752" i="55"/>
  <c r="Z753" i="55"/>
  <c r="AB753" i="55"/>
  <c r="AC753" i="55" s="1"/>
  <c r="AE753" i="55"/>
  <c r="Z754" i="55"/>
  <c r="AB754" i="55"/>
  <c r="AC754" i="55" s="1"/>
  <c r="AE754" i="55"/>
  <c r="Z755" i="55"/>
  <c r="AB755" i="55"/>
  <c r="AC755" i="55" s="1"/>
  <c r="AE755" i="55"/>
  <c r="Z756" i="55"/>
  <c r="AB756" i="55"/>
  <c r="AC756" i="55" s="1"/>
  <c r="AE756" i="55"/>
  <c r="AF756" i="55" s="1"/>
  <c r="AG756" i="55" s="1"/>
  <c r="Z757" i="55"/>
  <c r="AB757" i="55"/>
  <c r="AC757" i="55" s="1"/>
  <c r="AE757" i="55"/>
  <c r="Z758" i="55"/>
  <c r="AB758" i="55"/>
  <c r="AC758" i="55" s="1"/>
  <c r="AE758" i="55"/>
  <c r="Z759" i="55"/>
  <c r="AB759" i="55"/>
  <c r="AC759" i="55" s="1"/>
  <c r="AE759" i="55"/>
  <c r="Z760" i="55"/>
  <c r="AB760" i="55"/>
  <c r="AC760" i="55" s="1"/>
  <c r="AE760" i="55"/>
  <c r="Z761" i="55"/>
  <c r="AB761" i="55"/>
  <c r="AC761" i="55" s="1"/>
  <c r="AE761" i="55"/>
  <c r="AF761" i="55" s="1"/>
  <c r="AG761" i="55" s="1"/>
  <c r="Z762" i="55"/>
  <c r="AB762" i="55"/>
  <c r="AC762" i="55" s="1"/>
  <c r="AE762" i="55"/>
  <c r="AF762" i="55" s="1"/>
  <c r="AG762" i="55" s="1"/>
  <c r="Z763" i="55"/>
  <c r="AB763" i="55"/>
  <c r="AC763" i="55" s="1"/>
  <c r="AE763" i="55"/>
  <c r="Z764" i="55"/>
  <c r="AB764" i="55"/>
  <c r="AC764" i="55" s="1"/>
  <c r="AE764" i="55"/>
  <c r="Z765" i="55"/>
  <c r="AB765" i="55"/>
  <c r="AC765" i="55" s="1"/>
  <c r="AE765" i="55"/>
  <c r="AF765" i="55" s="1"/>
  <c r="AG765" i="55" s="1"/>
  <c r="Z766" i="55"/>
  <c r="AB766" i="55"/>
  <c r="AC766" i="55" s="1"/>
  <c r="AE766" i="55"/>
  <c r="AF766" i="55" s="1"/>
  <c r="AG766" i="55" s="1"/>
  <c r="Z767" i="55"/>
  <c r="AB767" i="55"/>
  <c r="AC767" i="55" s="1"/>
  <c r="AE767" i="55"/>
  <c r="AF767" i="55" s="1"/>
  <c r="AG767" i="55" s="1"/>
  <c r="Z768" i="55"/>
  <c r="AB768" i="55"/>
  <c r="AC768" i="55" s="1"/>
  <c r="AE768" i="55"/>
  <c r="AF768" i="55" s="1"/>
  <c r="AG768" i="55" s="1"/>
  <c r="Z769" i="55"/>
  <c r="AB769" i="55"/>
  <c r="AC769" i="55" s="1"/>
  <c r="AE769" i="55"/>
  <c r="AF769" i="55" s="1"/>
  <c r="AG769" i="55" s="1"/>
  <c r="Z770" i="55"/>
  <c r="AB770" i="55"/>
  <c r="AC770" i="55" s="1"/>
  <c r="AE770" i="55"/>
  <c r="AF770" i="55" s="1"/>
  <c r="AG770" i="55" s="1"/>
  <c r="Z771" i="55"/>
  <c r="AB771" i="55"/>
  <c r="AC771" i="55" s="1"/>
  <c r="AE771" i="55"/>
  <c r="AF771" i="55" s="1"/>
  <c r="AG771" i="55" s="1"/>
  <c r="Z772" i="55"/>
  <c r="AB772" i="55"/>
  <c r="AC772" i="55" s="1"/>
  <c r="AE772" i="55"/>
  <c r="AF772" i="55" s="1"/>
  <c r="AG772" i="55" s="1"/>
  <c r="Z773" i="55"/>
  <c r="AB773" i="55"/>
  <c r="AC773" i="55" s="1"/>
  <c r="AE773" i="55"/>
  <c r="AF773" i="55" s="1"/>
  <c r="AG773" i="55" s="1"/>
  <c r="Z774" i="55"/>
  <c r="AB774" i="55"/>
  <c r="AC774" i="55" s="1"/>
  <c r="AE774" i="55"/>
  <c r="AF774" i="55" s="1"/>
  <c r="AG774" i="55" s="1"/>
  <c r="Z775" i="55"/>
  <c r="AB775" i="55"/>
  <c r="AC775" i="55" s="1"/>
  <c r="AE775" i="55"/>
  <c r="Z776" i="55"/>
  <c r="AB776" i="55"/>
  <c r="AC776" i="55" s="1"/>
  <c r="AE776" i="55"/>
  <c r="Z777" i="55"/>
  <c r="AB777" i="55"/>
  <c r="AC777" i="55" s="1"/>
  <c r="AE777" i="55"/>
  <c r="Z778" i="55"/>
  <c r="AB778" i="55"/>
  <c r="AC778" i="55" s="1"/>
  <c r="AE778" i="55"/>
  <c r="Z779" i="55"/>
  <c r="AB779" i="55"/>
  <c r="AC779" i="55" s="1"/>
  <c r="AE779" i="55"/>
  <c r="Z780" i="55"/>
  <c r="AB780" i="55"/>
  <c r="AC780" i="55" s="1"/>
  <c r="AE780" i="55"/>
  <c r="AF780" i="55" s="1"/>
  <c r="AG780" i="55" s="1"/>
  <c r="Z781" i="55"/>
  <c r="AB781" i="55"/>
  <c r="AC781" i="55" s="1"/>
  <c r="AE781" i="55"/>
  <c r="AF781" i="55" s="1"/>
  <c r="AG781" i="55" s="1"/>
  <c r="Z782" i="55"/>
  <c r="AB782" i="55"/>
  <c r="AC782" i="55" s="1"/>
  <c r="AE782" i="55"/>
  <c r="AF782" i="55" s="1"/>
  <c r="AG782" i="55" s="1"/>
  <c r="Z783" i="55"/>
  <c r="AB783" i="55"/>
  <c r="AC783" i="55" s="1"/>
  <c r="AE783" i="55"/>
  <c r="AF783" i="55" s="1"/>
  <c r="AG783" i="55" s="1"/>
  <c r="Z784" i="55"/>
  <c r="AB784" i="55"/>
  <c r="AC784" i="55" s="1"/>
  <c r="AE784" i="55"/>
  <c r="Z785" i="55"/>
  <c r="AB785" i="55"/>
  <c r="AC785" i="55" s="1"/>
  <c r="AE785" i="55"/>
  <c r="Z786" i="55"/>
  <c r="AB786" i="55"/>
  <c r="AC786" i="55" s="1"/>
  <c r="AE786" i="55"/>
  <c r="Z787" i="55"/>
  <c r="AB787" i="55"/>
  <c r="AC787" i="55" s="1"/>
  <c r="AE787" i="55"/>
  <c r="Z788" i="55"/>
  <c r="AB788" i="55"/>
  <c r="AC788" i="55" s="1"/>
  <c r="AE788" i="55"/>
  <c r="Z16" i="55"/>
  <c r="U16" i="55"/>
  <c r="W16" i="55" s="1"/>
  <c r="X16" i="55" s="1"/>
  <c r="AE16" i="55"/>
  <c r="AB16" i="55"/>
  <c r="AC16" i="55" s="1"/>
  <c r="U791" i="55"/>
  <c r="U792" i="55"/>
  <c r="U793" i="55"/>
  <c r="U794" i="55"/>
  <c r="U795" i="55"/>
  <c r="U796" i="55"/>
  <c r="U797" i="55"/>
  <c r="U798" i="55"/>
  <c r="U799" i="55"/>
  <c r="U800" i="55"/>
  <c r="U801" i="55"/>
  <c r="U802" i="55"/>
  <c r="U803" i="55"/>
  <c r="U804" i="55"/>
  <c r="U805" i="55"/>
  <c r="U806" i="55"/>
  <c r="U807" i="55"/>
  <c r="U808" i="55"/>
  <c r="U809" i="55"/>
  <c r="U810" i="55"/>
  <c r="U811" i="55"/>
  <c r="U812" i="55"/>
  <c r="U813" i="55"/>
  <c r="U814" i="55"/>
  <c r="U815" i="55"/>
  <c r="U816" i="55"/>
  <c r="U817" i="55"/>
  <c r="U818" i="55"/>
  <c r="U819" i="55"/>
  <c r="U820" i="55"/>
  <c r="U821" i="55"/>
  <c r="U822" i="55"/>
  <c r="U823" i="55"/>
  <c r="U824" i="55"/>
  <c r="U825" i="55"/>
  <c r="U826" i="55"/>
  <c r="U827" i="55"/>
  <c r="U828" i="55"/>
  <c r="U829" i="55"/>
  <c r="U830" i="55"/>
  <c r="U831" i="55"/>
  <c r="U832" i="55"/>
  <c r="U833" i="55"/>
  <c r="U834" i="55"/>
  <c r="U835" i="55"/>
  <c r="U836" i="55"/>
  <c r="U837" i="55"/>
  <c r="U838" i="55"/>
  <c r="U839" i="55"/>
  <c r="U840" i="55"/>
  <c r="U841" i="55"/>
  <c r="U842" i="55"/>
  <c r="U843" i="55"/>
  <c r="U844" i="55"/>
  <c r="U845" i="55"/>
  <c r="U846" i="55"/>
  <c r="U847" i="55"/>
  <c r="U848" i="55"/>
  <c r="U849" i="55"/>
  <c r="U850" i="55"/>
  <c r="U851" i="55"/>
  <c r="U852" i="55"/>
  <c r="U853" i="55"/>
  <c r="U854" i="55"/>
  <c r="U855" i="55"/>
  <c r="U856" i="55"/>
  <c r="U857" i="55"/>
  <c r="U790" i="55"/>
  <c r="U76" i="55"/>
  <c r="W76" i="55" s="1"/>
  <c r="X76" i="55" s="1"/>
  <c r="U77" i="55"/>
  <c r="W77" i="55" s="1"/>
  <c r="X77" i="55" s="1"/>
  <c r="U78" i="55"/>
  <c r="W78" i="55" s="1"/>
  <c r="X78" i="55" s="1"/>
  <c r="U79" i="55"/>
  <c r="W79" i="55" s="1"/>
  <c r="X79" i="55" s="1"/>
  <c r="U80" i="55"/>
  <c r="W80" i="55" s="1"/>
  <c r="X80" i="55" s="1"/>
  <c r="U81" i="55"/>
  <c r="W81" i="55" s="1"/>
  <c r="X81" i="55" s="1"/>
  <c r="U82" i="55"/>
  <c r="W82" i="55" s="1"/>
  <c r="X82" i="55" s="1"/>
  <c r="U83" i="55"/>
  <c r="W83" i="55" s="1"/>
  <c r="X83" i="55" s="1"/>
  <c r="U84" i="55"/>
  <c r="W84" i="55" s="1"/>
  <c r="X84" i="55" s="1"/>
  <c r="U85" i="55"/>
  <c r="W85" i="55" s="1"/>
  <c r="X85" i="55" s="1"/>
  <c r="U86" i="55"/>
  <c r="W86" i="55" s="1"/>
  <c r="X86" i="55" s="1"/>
  <c r="U87" i="55"/>
  <c r="W87" i="55" s="1"/>
  <c r="X87" i="55" s="1"/>
  <c r="U88" i="55"/>
  <c r="W88" i="55" s="1"/>
  <c r="X88" i="55" s="1"/>
  <c r="U89" i="55"/>
  <c r="W89" i="55" s="1"/>
  <c r="X89" i="55" s="1"/>
  <c r="U90" i="55"/>
  <c r="W90" i="55" s="1"/>
  <c r="X90" i="55" s="1"/>
  <c r="U91" i="55"/>
  <c r="W91" i="55" s="1"/>
  <c r="X91" i="55" s="1"/>
  <c r="U92" i="55"/>
  <c r="W92" i="55" s="1"/>
  <c r="X92" i="55" s="1"/>
  <c r="U93" i="55"/>
  <c r="W93" i="55" s="1"/>
  <c r="X93" i="55" s="1"/>
  <c r="U94" i="55"/>
  <c r="W94" i="55" s="1"/>
  <c r="X94" i="55" s="1"/>
  <c r="U95" i="55"/>
  <c r="W95" i="55" s="1"/>
  <c r="X95" i="55" s="1"/>
  <c r="U96" i="55"/>
  <c r="W96" i="55" s="1"/>
  <c r="X96" i="55" s="1"/>
  <c r="U97" i="55"/>
  <c r="W97" i="55" s="1"/>
  <c r="X97" i="55" s="1"/>
  <c r="U98" i="55"/>
  <c r="W98" i="55" s="1"/>
  <c r="X98" i="55" s="1"/>
  <c r="U99" i="55"/>
  <c r="W99" i="55" s="1"/>
  <c r="X99" i="55" s="1"/>
  <c r="U100" i="55"/>
  <c r="W100" i="55" s="1"/>
  <c r="X100" i="55" s="1"/>
  <c r="U101" i="55"/>
  <c r="W101" i="55" s="1"/>
  <c r="X101" i="55" s="1"/>
  <c r="U102" i="55"/>
  <c r="W102" i="55" s="1"/>
  <c r="X102" i="55" s="1"/>
  <c r="U103" i="55"/>
  <c r="W103" i="55" s="1"/>
  <c r="X103" i="55" s="1"/>
  <c r="U104" i="55"/>
  <c r="W104" i="55" s="1"/>
  <c r="X104" i="55" s="1"/>
  <c r="U105" i="55"/>
  <c r="W105" i="55" s="1"/>
  <c r="X105" i="55" s="1"/>
  <c r="U106" i="55"/>
  <c r="W106" i="55" s="1"/>
  <c r="X106" i="55" s="1"/>
  <c r="U107" i="55"/>
  <c r="W107" i="55" s="1"/>
  <c r="X107" i="55" s="1"/>
  <c r="U108" i="55"/>
  <c r="W108" i="55" s="1"/>
  <c r="X108" i="55" s="1"/>
  <c r="U109" i="55"/>
  <c r="W109" i="55" s="1"/>
  <c r="X109" i="55" s="1"/>
  <c r="U110" i="55"/>
  <c r="W110" i="55" s="1"/>
  <c r="X110" i="55" s="1"/>
  <c r="U111" i="55"/>
  <c r="W111" i="55" s="1"/>
  <c r="X111" i="55" s="1"/>
  <c r="U112" i="55"/>
  <c r="W112" i="55" s="1"/>
  <c r="X112" i="55" s="1"/>
  <c r="U113" i="55"/>
  <c r="W113" i="55" s="1"/>
  <c r="X113" i="55" s="1"/>
  <c r="U114" i="55"/>
  <c r="W114" i="55" s="1"/>
  <c r="X114" i="55" s="1"/>
  <c r="U115" i="55"/>
  <c r="W115" i="55" s="1"/>
  <c r="X115" i="55" s="1"/>
  <c r="U116" i="55"/>
  <c r="W116" i="55" s="1"/>
  <c r="X116" i="55" s="1"/>
  <c r="U117" i="55"/>
  <c r="W117" i="55" s="1"/>
  <c r="X117" i="55" s="1"/>
  <c r="U118" i="55"/>
  <c r="W118" i="55" s="1"/>
  <c r="X118" i="55" s="1"/>
  <c r="U119" i="55"/>
  <c r="W119" i="55" s="1"/>
  <c r="X119" i="55" s="1"/>
  <c r="U120" i="55"/>
  <c r="W120" i="55" s="1"/>
  <c r="X120" i="55" s="1"/>
  <c r="U121" i="55"/>
  <c r="W121" i="55" s="1"/>
  <c r="X121" i="55" s="1"/>
  <c r="U122" i="55"/>
  <c r="W122" i="55" s="1"/>
  <c r="X122" i="55" s="1"/>
  <c r="U123" i="55"/>
  <c r="W123" i="55" s="1"/>
  <c r="X123" i="55" s="1"/>
  <c r="U124" i="55"/>
  <c r="W124" i="55" s="1"/>
  <c r="X124" i="55" s="1"/>
  <c r="U125" i="55"/>
  <c r="W125" i="55" s="1"/>
  <c r="X125" i="55" s="1"/>
  <c r="U126" i="55"/>
  <c r="W126" i="55" s="1"/>
  <c r="X126" i="55" s="1"/>
  <c r="U127" i="55"/>
  <c r="W127" i="55" s="1"/>
  <c r="X127" i="55" s="1"/>
  <c r="U128" i="55"/>
  <c r="W128" i="55" s="1"/>
  <c r="X128" i="55" s="1"/>
  <c r="U129" i="55"/>
  <c r="W129" i="55" s="1"/>
  <c r="X129" i="55" s="1"/>
  <c r="U130" i="55"/>
  <c r="W130" i="55" s="1"/>
  <c r="X130" i="55" s="1"/>
  <c r="U131" i="55"/>
  <c r="W131" i="55" s="1"/>
  <c r="X131" i="55" s="1"/>
  <c r="U132" i="55"/>
  <c r="W132" i="55" s="1"/>
  <c r="X132" i="55" s="1"/>
  <c r="U133" i="55"/>
  <c r="W133" i="55" s="1"/>
  <c r="X133" i="55" s="1"/>
  <c r="U134" i="55"/>
  <c r="W134" i="55" s="1"/>
  <c r="X134" i="55" s="1"/>
  <c r="U135" i="55"/>
  <c r="W135" i="55" s="1"/>
  <c r="X135" i="55" s="1"/>
  <c r="U136" i="55"/>
  <c r="W136" i="55" s="1"/>
  <c r="X136" i="55" s="1"/>
  <c r="U137" i="55"/>
  <c r="W137" i="55" s="1"/>
  <c r="X137" i="55" s="1"/>
  <c r="U138" i="55"/>
  <c r="W138" i="55" s="1"/>
  <c r="X138" i="55" s="1"/>
  <c r="U139" i="55"/>
  <c r="W139" i="55" s="1"/>
  <c r="X139" i="55" s="1"/>
  <c r="U140" i="55"/>
  <c r="W140" i="55" s="1"/>
  <c r="X140" i="55" s="1"/>
  <c r="U141" i="55"/>
  <c r="W141" i="55" s="1"/>
  <c r="X141" i="55" s="1"/>
  <c r="U142" i="55"/>
  <c r="W142" i="55" s="1"/>
  <c r="X142" i="55" s="1"/>
  <c r="U143" i="55"/>
  <c r="W143" i="55" s="1"/>
  <c r="X143" i="55" s="1"/>
  <c r="U144" i="55"/>
  <c r="W144" i="55" s="1"/>
  <c r="X144" i="55" s="1"/>
  <c r="U145" i="55"/>
  <c r="W145" i="55" s="1"/>
  <c r="X145" i="55" s="1"/>
  <c r="U146" i="55"/>
  <c r="W146" i="55" s="1"/>
  <c r="X146" i="55" s="1"/>
  <c r="U147" i="55"/>
  <c r="W147" i="55" s="1"/>
  <c r="X147" i="55" s="1"/>
  <c r="U148" i="55"/>
  <c r="W148" i="55" s="1"/>
  <c r="X148" i="55" s="1"/>
  <c r="U149" i="55"/>
  <c r="W149" i="55" s="1"/>
  <c r="X149" i="55" s="1"/>
  <c r="U150" i="55"/>
  <c r="W150" i="55" s="1"/>
  <c r="X150" i="55" s="1"/>
  <c r="U151" i="55"/>
  <c r="W151" i="55" s="1"/>
  <c r="X151" i="55" s="1"/>
  <c r="U152" i="55"/>
  <c r="W152" i="55" s="1"/>
  <c r="X152" i="55" s="1"/>
  <c r="U153" i="55"/>
  <c r="W153" i="55" s="1"/>
  <c r="X153" i="55" s="1"/>
  <c r="U154" i="55"/>
  <c r="W154" i="55" s="1"/>
  <c r="X154" i="55" s="1"/>
  <c r="U155" i="55"/>
  <c r="W155" i="55" s="1"/>
  <c r="X155" i="55" s="1"/>
  <c r="U156" i="55"/>
  <c r="W156" i="55" s="1"/>
  <c r="X156" i="55" s="1"/>
  <c r="U157" i="55"/>
  <c r="W157" i="55" s="1"/>
  <c r="X157" i="55" s="1"/>
  <c r="U158" i="55"/>
  <c r="W158" i="55" s="1"/>
  <c r="X158" i="55" s="1"/>
  <c r="U159" i="55"/>
  <c r="W159" i="55" s="1"/>
  <c r="X159" i="55" s="1"/>
  <c r="U160" i="55"/>
  <c r="W160" i="55" s="1"/>
  <c r="X160" i="55" s="1"/>
  <c r="U161" i="55"/>
  <c r="W161" i="55" s="1"/>
  <c r="X161" i="55" s="1"/>
  <c r="U162" i="55"/>
  <c r="W162" i="55" s="1"/>
  <c r="X162" i="55" s="1"/>
  <c r="U163" i="55"/>
  <c r="W163" i="55" s="1"/>
  <c r="X163" i="55" s="1"/>
  <c r="U164" i="55"/>
  <c r="W164" i="55" s="1"/>
  <c r="X164" i="55" s="1"/>
  <c r="U165" i="55"/>
  <c r="W165" i="55" s="1"/>
  <c r="X165" i="55" s="1"/>
  <c r="U166" i="55"/>
  <c r="W166" i="55" s="1"/>
  <c r="X166" i="55" s="1"/>
  <c r="U167" i="55"/>
  <c r="W167" i="55" s="1"/>
  <c r="X167" i="55" s="1"/>
  <c r="U168" i="55"/>
  <c r="W168" i="55" s="1"/>
  <c r="X168" i="55" s="1"/>
  <c r="U169" i="55"/>
  <c r="W169" i="55" s="1"/>
  <c r="X169" i="55" s="1"/>
  <c r="U170" i="55"/>
  <c r="W170" i="55" s="1"/>
  <c r="X170" i="55" s="1"/>
  <c r="U171" i="55"/>
  <c r="W171" i="55" s="1"/>
  <c r="X171" i="55" s="1"/>
  <c r="U172" i="55"/>
  <c r="W172" i="55" s="1"/>
  <c r="X172" i="55" s="1"/>
  <c r="U173" i="55"/>
  <c r="W173" i="55" s="1"/>
  <c r="X173" i="55" s="1"/>
  <c r="U174" i="55"/>
  <c r="W174" i="55" s="1"/>
  <c r="X174" i="55" s="1"/>
  <c r="U175" i="55"/>
  <c r="W175" i="55" s="1"/>
  <c r="X175" i="55" s="1"/>
  <c r="U176" i="55"/>
  <c r="W176" i="55" s="1"/>
  <c r="X176" i="55" s="1"/>
  <c r="U177" i="55"/>
  <c r="W177" i="55" s="1"/>
  <c r="X177" i="55" s="1"/>
  <c r="U178" i="55"/>
  <c r="W178" i="55" s="1"/>
  <c r="X178" i="55" s="1"/>
  <c r="U179" i="55"/>
  <c r="W179" i="55" s="1"/>
  <c r="X179" i="55" s="1"/>
  <c r="U180" i="55"/>
  <c r="W180" i="55" s="1"/>
  <c r="X180" i="55" s="1"/>
  <c r="U181" i="55"/>
  <c r="W181" i="55" s="1"/>
  <c r="X181" i="55" s="1"/>
  <c r="U182" i="55"/>
  <c r="W182" i="55" s="1"/>
  <c r="X182" i="55" s="1"/>
  <c r="U183" i="55"/>
  <c r="W183" i="55" s="1"/>
  <c r="X183" i="55" s="1"/>
  <c r="U184" i="55"/>
  <c r="W184" i="55" s="1"/>
  <c r="X184" i="55" s="1"/>
  <c r="U185" i="55"/>
  <c r="W185" i="55" s="1"/>
  <c r="X185" i="55" s="1"/>
  <c r="U186" i="55"/>
  <c r="W186" i="55" s="1"/>
  <c r="X186" i="55" s="1"/>
  <c r="U187" i="55"/>
  <c r="W187" i="55" s="1"/>
  <c r="X187" i="55" s="1"/>
  <c r="U188" i="55"/>
  <c r="W188" i="55" s="1"/>
  <c r="X188" i="55" s="1"/>
  <c r="U189" i="55"/>
  <c r="W189" i="55" s="1"/>
  <c r="X189" i="55" s="1"/>
  <c r="U190" i="55"/>
  <c r="W190" i="55" s="1"/>
  <c r="X190" i="55" s="1"/>
  <c r="U191" i="55"/>
  <c r="W191" i="55" s="1"/>
  <c r="X191" i="55" s="1"/>
  <c r="U192" i="55"/>
  <c r="W192" i="55" s="1"/>
  <c r="X192" i="55" s="1"/>
  <c r="U193" i="55"/>
  <c r="W193" i="55" s="1"/>
  <c r="X193" i="55" s="1"/>
  <c r="U194" i="55"/>
  <c r="W194" i="55" s="1"/>
  <c r="X194" i="55" s="1"/>
  <c r="U195" i="55"/>
  <c r="W195" i="55" s="1"/>
  <c r="X195" i="55" s="1"/>
  <c r="U196" i="55"/>
  <c r="W196" i="55" s="1"/>
  <c r="X196" i="55" s="1"/>
  <c r="U197" i="55"/>
  <c r="W197" i="55" s="1"/>
  <c r="X197" i="55" s="1"/>
  <c r="U198" i="55"/>
  <c r="W198" i="55" s="1"/>
  <c r="X198" i="55" s="1"/>
  <c r="U199" i="55"/>
  <c r="W199" i="55" s="1"/>
  <c r="X199" i="55" s="1"/>
  <c r="U200" i="55"/>
  <c r="W200" i="55" s="1"/>
  <c r="X200" i="55" s="1"/>
  <c r="U201" i="55"/>
  <c r="W201" i="55" s="1"/>
  <c r="X201" i="55" s="1"/>
  <c r="U202" i="55"/>
  <c r="W202" i="55" s="1"/>
  <c r="X202" i="55" s="1"/>
  <c r="U203" i="55"/>
  <c r="W203" i="55" s="1"/>
  <c r="X203" i="55" s="1"/>
  <c r="U204" i="55"/>
  <c r="W204" i="55" s="1"/>
  <c r="X204" i="55" s="1"/>
  <c r="U205" i="55"/>
  <c r="W205" i="55" s="1"/>
  <c r="X205" i="55" s="1"/>
  <c r="U206" i="55"/>
  <c r="W206" i="55" s="1"/>
  <c r="X206" i="55" s="1"/>
  <c r="U207" i="55"/>
  <c r="W207" i="55" s="1"/>
  <c r="X207" i="55" s="1"/>
  <c r="U208" i="55"/>
  <c r="W208" i="55" s="1"/>
  <c r="X208" i="55" s="1"/>
  <c r="U209" i="55"/>
  <c r="W209" i="55" s="1"/>
  <c r="X209" i="55" s="1"/>
  <c r="U210" i="55"/>
  <c r="W210" i="55" s="1"/>
  <c r="X210" i="55" s="1"/>
  <c r="U211" i="55"/>
  <c r="W211" i="55" s="1"/>
  <c r="X211" i="55" s="1"/>
  <c r="U212" i="55"/>
  <c r="W212" i="55" s="1"/>
  <c r="X212" i="55" s="1"/>
  <c r="U213" i="55"/>
  <c r="W213" i="55" s="1"/>
  <c r="X213" i="55" s="1"/>
  <c r="U214" i="55"/>
  <c r="W214" i="55" s="1"/>
  <c r="X214" i="55" s="1"/>
  <c r="U215" i="55"/>
  <c r="W215" i="55" s="1"/>
  <c r="X215" i="55" s="1"/>
  <c r="U216" i="55"/>
  <c r="W216" i="55" s="1"/>
  <c r="X216" i="55" s="1"/>
  <c r="U217" i="55"/>
  <c r="W217" i="55" s="1"/>
  <c r="X217" i="55" s="1"/>
  <c r="U218" i="55"/>
  <c r="W218" i="55" s="1"/>
  <c r="X218" i="55" s="1"/>
  <c r="U219" i="55"/>
  <c r="W219" i="55" s="1"/>
  <c r="X219" i="55" s="1"/>
  <c r="U220" i="55"/>
  <c r="W220" i="55" s="1"/>
  <c r="X220" i="55" s="1"/>
  <c r="U221" i="55"/>
  <c r="W221" i="55" s="1"/>
  <c r="X221" i="55" s="1"/>
  <c r="U222" i="55"/>
  <c r="W222" i="55" s="1"/>
  <c r="X222" i="55" s="1"/>
  <c r="U223" i="55"/>
  <c r="W223" i="55" s="1"/>
  <c r="X223" i="55" s="1"/>
  <c r="U224" i="55"/>
  <c r="W224" i="55" s="1"/>
  <c r="X224" i="55" s="1"/>
  <c r="U225" i="55"/>
  <c r="W225" i="55" s="1"/>
  <c r="X225" i="55" s="1"/>
  <c r="U226" i="55"/>
  <c r="W226" i="55" s="1"/>
  <c r="X226" i="55" s="1"/>
  <c r="U227" i="55"/>
  <c r="W227" i="55" s="1"/>
  <c r="X227" i="55" s="1"/>
  <c r="U228" i="55"/>
  <c r="W228" i="55" s="1"/>
  <c r="X228" i="55" s="1"/>
  <c r="U229" i="55"/>
  <c r="W229" i="55" s="1"/>
  <c r="X229" i="55" s="1"/>
  <c r="U230" i="55"/>
  <c r="W230" i="55" s="1"/>
  <c r="X230" i="55" s="1"/>
  <c r="U231" i="55"/>
  <c r="W231" i="55" s="1"/>
  <c r="X231" i="55" s="1"/>
  <c r="U232" i="55"/>
  <c r="W232" i="55" s="1"/>
  <c r="X232" i="55" s="1"/>
  <c r="U233" i="55"/>
  <c r="W233" i="55" s="1"/>
  <c r="X233" i="55" s="1"/>
  <c r="U234" i="55"/>
  <c r="W234" i="55" s="1"/>
  <c r="X234" i="55" s="1"/>
  <c r="U235" i="55"/>
  <c r="W235" i="55" s="1"/>
  <c r="X235" i="55" s="1"/>
  <c r="U236" i="55"/>
  <c r="W236" i="55" s="1"/>
  <c r="X236" i="55" s="1"/>
  <c r="U237" i="55"/>
  <c r="W237" i="55" s="1"/>
  <c r="X237" i="55" s="1"/>
  <c r="U238" i="55"/>
  <c r="W238" i="55" s="1"/>
  <c r="X238" i="55" s="1"/>
  <c r="U239" i="55"/>
  <c r="W239" i="55" s="1"/>
  <c r="X239" i="55" s="1"/>
  <c r="U240" i="55"/>
  <c r="W240" i="55" s="1"/>
  <c r="X240" i="55" s="1"/>
  <c r="U241" i="55"/>
  <c r="W241" i="55" s="1"/>
  <c r="X241" i="55" s="1"/>
  <c r="U242" i="55"/>
  <c r="W242" i="55" s="1"/>
  <c r="X242" i="55" s="1"/>
  <c r="U243" i="55"/>
  <c r="W243" i="55" s="1"/>
  <c r="X243" i="55" s="1"/>
  <c r="U244" i="55"/>
  <c r="W244" i="55" s="1"/>
  <c r="X244" i="55" s="1"/>
  <c r="U245" i="55"/>
  <c r="W245" i="55" s="1"/>
  <c r="X245" i="55" s="1"/>
  <c r="U246" i="55"/>
  <c r="W246" i="55" s="1"/>
  <c r="X246" i="55" s="1"/>
  <c r="U247" i="55"/>
  <c r="W247" i="55" s="1"/>
  <c r="X247" i="55" s="1"/>
  <c r="U248" i="55"/>
  <c r="W248" i="55" s="1"/>
  <c r="X248" i="55" s="1"/>
  <c r="U249" i="55"/>
  <c r="W249" i="55" s="1"/>
  <c r="X249" i="55" s="1"/>
  <c r="U250" i="55"/>
  <c r="W250" i="55" s="1"/>
  <c r="X250" i="55" s="1"/>
  <c r="U251" i="55"/>
  <c r="W251" i="55" s="1"/>
  <c r="X251" i="55" s="1"/>
  <c r="U252" i="55"/>
  <c r="W252" i="55" s="1"/>
  <c r="X252" i="55" s="1"/>
  <c r="U253" i="55"/>
  <c r="W253" i="55" s="1"/>
  <c r="X253" i="55" s="1"/>
  <c r="U254" i="55"/>
  <c r="W254" i="55" s="1"/>
  <c r="X254" i="55" s="1"/>
  <c r="U255" i="55"/>
  <c r="W255" i="55" s="1"/>
  <c r="X255" i="55" s="1"/>
  <c r="U256" i="55"/>
  <c r="W256" i="55" s="1"/>
  <c r="X256" i="55" s="1"/>
  <c r="U257" i="55"/>
  <c r="W257" i="55" s="1"/>
  <c r="X257" i="55" s="1"/>
  <c r="U258" i="55"/>
  <c r="W258" i="55" s="1"/>
  <c r="X258" i="55" s="1"/>
  <c r="U259" i="55"/>
  <c r="W259" i="55" s="1"/>
  <c r="X259" i="55" s="1"/>
  <c r="U260" i="55"/>
  <c r="W260" i="55" s="1"/>
  <c r="X260" i="55" s="1"/>
  <c r="U261" i="55"/>
  <c r="W261" i="55" s="1"/>
  <c r="X261" i="55" s="1"/>
  <c r="U262" i="55"/>
  <c r="W262" i="55" s="1"/>
  <c r="X262" i="55" s="1"/>
  <c r="U263" i="55"/>
  <c r="W263" i="55" s="1"/>
  <c r="X263" i="55" s="1"/>
  <c r="U264" i="55"/>
  <c r="W264" i="55" s="1"/>
  <c r="X264" i="55" s="1"/>
  <c r="U265" i="55"/>
  <c r="W265" i="55" s="1"/>
  <c r="X265" i="55" s="1"/>
  <c r="U266" i="55"/>
  <c r="W266" i="55" s="1"/>
  <c r="X266" i="55" s="1"/>
  <c r="U267" i="55"/>
  <c r="W267" i="55" s="1"/>
  <c r="X267" i="55" s="1"/>
  <c r="U268" i="55"/>
  <c r="W268" i="55" s="1"/>
  <c r="X268" i="55" s="1"/>
  <c r="U269" i="55"/>
  <c r="W269" i="55" s="1"/>
  <c r="X269" i="55" s="1"/>
  <c r="U270" i="55"/>
  <c r="W270" i="55" s="1"/>
  <c r="X270" i="55" s="1"/>
  <c r="U271" i="55"/>
  <c r="W271" i="55" s="1"/>
  <c r="X271" i="55" s="1"/>
  <c r="U272" i="55"/>
  <c r="W272" i="55" s="1"/>
  <c r="X272" i="55" s="1"/>
  <c r="U273" i="55"/>
  <c r="W273" i="55" s="1"/>
  <c r="X273" i="55" s="1"/>
  <c r="U274" i="55"/>
  <c r="W274" i="55" s="1"/>
  <c r="X274" i="55" s="1"/>
  <c r="U275" i="55"/>
  <c r="W275" i="55" s="1"/>
  <c r="X275" i="55" s="1"/>
  <c r="U276" i="55"/>
  <c r="W276" i="55" s="1"/>
  <c r="X276" i="55" s="1"/>
  <c r="U277" i="55"/>
  <c r="W277" i="55" s="1"/>
  <c r="X277" i="55" s="1"/>
  <c r="U278" i="55"/>
  <c r="W278" i="55" s="1"/>
  <c r="X278" i="55" s="1"/>
  <c r="U279" i="55"/>
  <c r="W279" i="55" s="1"/>
  <c r="X279" i="55" s="1"/>
  <c r="U280" i="55"/>
  <c r="W280" i="55" s="1"/>
  <c r="X280" i="55" s="1"/>
  <c r="U281" i="55"/>
  <c r="W281" i="55" s="1"/>
  <c r="X281" i="55" s="1"/>
  <c r="U282" i="55"/>
  <c r="W282" i="55" s="1"/>
  <c r="X282" i="55" s="1"/>
  <c r="U283" i="55"/>
  <c r="W283" i="55" s="1"/>
  <c r="X283" i="55" s="1"/>
  <c r="U284" i="55"/>
  <c r="W284" i="55" s="1"/>
  <c r="X284" i="55" s="1"/>
  <c r="U285" i="55"/>
  <c r="W285" i="55" s="1"/>
  <c r="X285" i="55" s="1"/>
  <c r="U286" i="55"/>
  <c r="W286" i="55" s="1"/>
  <c r="X286" i="55" s="1"/>
  <c r="U287" i="55"/>
  <c r="W287" i="55" s="1"/>
  <c r="X287" i="55" s="1"/>
  <c r="U288" i="55"/>
  <c r="W288" i="55" s="1"/>
  <c r="X288" i="55" s="1"/>
  <c r="U289" i="55"/>
  <c r="W289" i="55" s="1"/>
  <c r="X289" i="55" s="1"/>
  <c r="U290" i="55"/>
  <c r="W290" i="55" s="1"/>
  <c r="X290" i="55" s="1"/>
  <c r="U291" i="55"/>
  <c r="W291" i="55" s="1"/>
  <c r="X291" i="55" s="1"/>
  <c r="U292" i="55"/>
  <c r="W292" i="55" s="1"/>
  <c r="X292" i="55" s="1"/>
  <c r="U293" i="55"/>
  <c r="W293" i="55" s="1"/>
  <c r="X293" i="55" s="1"/>
  <c r="U294" i="55"/>
  <c r="W294" i="55" s="1"/>
  <c r="X294" i="55" s="1"/>
  <c r="U295" i="55"/>
  <c r="W295" i="55" s="1"/>
  <c r="X295" i="55" s="1"/>
  <c r="U296" i="55"/>
  <c r="W296" i="55" s="1"/>
  <c r="X296" i="55" s="1"/>
  <c r="U297" i="55"/>
  <c r="W297" i="55" s="1"/>
  <c r="X297" i="55" s="1"/>
  <c r="U298" i="55"/>
  <c r="W298" i="55" s="1"/>
  <c r="X298" i="55" s="1"/>
  <c r="U299" i="55"/>
  <c r="W299" i="55" s="1"/>
  <c r="X299" i="55" s="1"/>
  <c r="U300" i="55"/>
  <c r="W300" i="55" s="1"/>
  <c r="X300" i="55" s="1"/>
  <c r="U301" i="55"/>
  <c r="W301" i="55" s="1"/>
  <c r="X301" i="55" s="1"/>
  <c r="U302" i="55"/>
  <c r="W302" i="55" s="1"/>
  <c r="X302" i="55" s="1"/>
  <c r="U303" i="55"/>
  <c r="W303" i="55" s="1"/>
  <c r="X303" i="55" s="1"/>
  <c r="U304" i="55"/>
  <c r="W304" i="55" s="1"/>
  <c r="X304" i="55" s="1"/>
  <c r="U305" i="55"/>
  <c r="W305" i="55" s="1"/>
  <c r="X305" i="55" s="1"/>
  <c r="U306" i="55"/>
  <c r="W306" i="55" s="1"/>
  <c r="X306" i="55" s="1"/>
  <c r="U307" i="55"/>
  <c r="W307" i="55" s="1"/>
  <c r="X307" i="55" s="1"/>
  <c r="U308" i="55"/>
  <c r="W308" i="55" s="1"/>
  <c r="X308" i="55" s="1"/>
  <c r="U309" i="55"/>
  <c r="W309" i="55" s="1"/>
  <c r="X309" i="55" s="1"/>
  <c r="U310" i="55"/>
  <c r="W310" i="55" s="1"/>
  <c r="X310" i="55" s="1"/>
  <c r="U311" i="55"/>
  <c r="W311" i="55" s="1"/>
  <c r="X311" i="55" s="1"/>
  <c r="U312" i="55"/>
  <c r="W312" i="55" s="1"/>
  <c r="X312" i="55" s="1"/>
  <c r="U313" i="55"/>
  <c r="W313" i="55" s="1"/>
  <c r="X313" i="55" s="1"/>
  <c r="U314" i="55"/>
  <c r="W314" i="55" s="1"/>
  <c r="X314" i="55" s="1"/>
  <c r="U315" i="55"/>
  <c r="W315" i="55" s="1"/>
  <c r="X315" i="55" s="1"/>
  <c r="U316" i="55"/>
  <c r="W316" i="55" s="1"/>
  <c r="X316" i="55" s="1"/>
  <c r="U317" i="55"/>
  <c r="W317" i="55" s="1"/>
  <c r="X317" i="55" s="1"/>
  <c r="U318" i="55"/>
  <c r="W318" i="55" s="1"/>
  <c r="X318" i="55" s="1"/>
  <c r="U319" i="55"/>
  <c r="W319" i="55" s="1"/>
  <c r="X319" i="55" s="1"/>
  <c r="U320" i="55"/>
  <c r="W320" i="55" s="1"/>
  <c r="X320" i="55" s="1"/>
  <c r="U321" i="55"/>
  <c r="W321" i="55" s="1"/>
  <c r="X321" i="55" s="1"/>
  <c r="U322" i="55"/>
  <c r="W322" i="55" s="1"/>
  <c r="X322" i="55" s="1"/>
  <c r="U323" i="55"/>
  <c r="W323" i="55" s="1"/>
  <c r="X323" i="55" s="1"/>
  <c r="U324" i="55"/>
  <c r="W324" i="55" s="1"/>
  <c r="X324" i="55" s="1"/>
  <c r="U325" i="55"/>
  <c r="W325" i="55" s="1"/>
  <c r="X325" i="55" s="1"/>
  <c r="U326" i="55"/>
  <c r="W326" i="55" s="1"/>
  <c r="X326" i="55" s="1"/>
  <c r="U327" i="55"/>
  <c r="W327" i="55" s="1"/>
  <c r="X327" i="55" s="1"/>
  <c r="U328" i="55"/>
  <c r="W328" i="55" s="1"/>
  <c r="X328" i="55" s="1"/>
  <c r="U329" i="55"/>
  <c r="W329" i="55" s="1"/>
  <c r="X329" i="55" s="1"/>
  <c r="U330" i="55"/>
  <c r="W330" i="55" s="1"/>
  <c r="X330" i="55" s="1"/>
  <c r="U331" i="55"/>
  <c r="W331" i="55" s="1"/>
  <c r="X331" i="55" s="1"/>
  <c r="U332" i="55"/>
  <c r="W332" i="55" s="1"/>
  <c r="X332" i="55" s="1"/>
  <c r="U333" i="55"/>
  <c r="W333" i="55" s="1"/>
  <c r="X333" i="55" s="1"/>
  <c r="U334" i="55"/>
  <c r="W334" i="55" s="1"/>
  <c r="X334" i="55" s="1"/>
  <c r="U335" i="55"/>
  <c r="W335" i="55" s="1"/>
  <c r="X335" i="55" s="1"/>
  <c r="U336" i="55"/>
  <c r="W336" i="55" s="1"/>
  <c r="X336" i="55" s="1"/>
  <c r="U337" i="55"/>
  <c r="W337" i="55" s="1"/>
  <c r="X337" i="55" s="1"/>
  <c r="U338" i="55"/>
  <c r="W338" i="55" s="1"/>
  <c r="X338" i="55" s="1"/>
  <c r="U339" i="55"/>
  <c r="W339" i="55" s="1"/>
  <c r="X339" i="55" s="1"/>
  <c r="U340" i="55"/>
  <c r="W340" i="55" s="1"/>
  <c r="X340" i="55" s="1"/>
  <c r="U341" i="55"/>
  <c r="W341" i="55" s="1"/>
  <c r="X341" i="55" s="1"/>
  <c r="U342" i="55"/>
  <c r="W342" i="55" s="1"/>
  <c r="X342" i="55" s="1"/>
  <c r="U343" i="55"/>
  <c r="W343" i="55" s="1"/>
  <c r="X343" i="55" s="1"/>
  <c r="U344" i="55"/>
  <c r="W344" i="55" s="1"/>
  <c r="X344" i="55" s="1"/>
  <c r="U345" i="55"/>
  <c r="W345" i="55" s="1"/>
  <c r="X345" i="55" s="1"/>
  <c r="U346" i="55"/>
  <c r="W346" i="55" s="1"/>
  <c r="X346" i="55" s="1"/>
  <c r="U347" i="55"/>
  <c r="W347" i="55" s="1"/>
  <c r="X347" i="55" s="1"/>
  <c r="U348" i="55"/>
  <c r="W348" i="55" s="1"/>
  <c r="X348" i="55" s="1"/>
  <c r="U349" i="55"/>
  <c r="W349" i="55" s="1"/>
  <c r="X349" i="55" s="1"/>
  <c r="U350" i="55"/>
  <c r="W350" i="55" s="1"/>
  <c r="X350" i="55" s="1"/>
  <c r="U351" i="55"/>
  <c r="W351" i="55" s="1"/>
  <c r="X351" i="55" s="1"/>
  <c r="U352" i="55"/>
  <c r="W352" i="55" s="1"/>
  <c r="X352" i="55" s="1"/>
  <c r="U353" i="55"/>
  <c r="W353" i="55" s="1"/>
  <c r="X353" i="55" s="1"/>
  <c r="U354" i="55"/>
  <c r="W354" i="55" s="1"/>
  <c r="X354" i="55" s="1"/>
  <c r="U355" i="55"/>
  <c r="W355" i="55" s="1"/>
  <c r="X355" i="55" s="1"/>
  <c r="U356" i="55"/>
  <c r="W356" i="55" s="1"/>
  <c r="X356" i="55" s="1"/>
  <c r="U357" i="55"/>
  <c r="W357" i="55" s="1"/>
  <c r="X357" i="55" s="1"/>
  <c r="U358" i="55"/>
  <c r="W358" i="55" s="1"/>
  <c r="X358" i="55" s="1"/>
  <c r="U359" i="55"/>
  <c r="W359" i="55" s="1"/>
  <c r="X359" i="55" s="1"/>
  <c r="U360" i="55"/>
  <c r="W360" i="55" s="1"/>
  <c r="X360" i="55" s="1"/>
  <c r="U361" i="55"/>
  <c r="W361" i="55" s="1"/>
  <c r="X361" i="55" s="1"/>
  <c r="U362" i="55"/>
  <c r="W362" i="55" s="1"/>
  <c r="X362" i="55" s="1"/>
  <c r="U363" i="55"/>
  <c r="W363" i="55" s="1"/>
  <c r="X363" i="55" s="1"/>
  <c r="U364" i="55"/>
  <c r="W364" i="55" s="1"/>
  <c r="X364" i="55" s="1"/>
  <c r="U365" i="55"/>
  <c r="W365" i="55" s="1"/>
  <c r="X365" i="55" s="1"/>
  <c r="U366" i="55"/>
  <c r="W366" i="55" s="1"/>
  <c r="X366" i="55" s="1"/>
  <c r="U367" i="55"/>
  <c r="W367" i="55" s="1"/>
  <c r="X367" i="55" s="1"/>
  <c r="U368" i="55"/>
  <c r="W368" i="55" s="1"/>
  <c r="X368" i="55" s="1"/>
  <c r="U369" i="55"/>
  <c r="W369" i="55" s="1"/>
  <c r="X369" i="55" s="1"/>
  <c r="U370" i="55"/>
  <c r="W370" i="55" s="1"/>
  <c r="X370" i="55" s="1"/>
  <c r="U371" i="55"/>
  <c r="W371" i="55" s="1"/>
  <c r="X371" i="55" s="1"/>
  <c r="U372" i="55"/>
  <c r="W372" i="55" s="1"/>
  <c r="X372" i="55" s="1"/>
  <c r="U373" i="55"/>
  <c r="W373" i="55" s="1"/>
  <c r="X373" i="55" s="1"/>
  <c r="U374" i="55"/>
  <c r="W374" i="55" s="1"/>
  <c r="X374" i="55" s="1"/>
  <c r="U375" i="55"/>
  <c r="W375" i="55" s="1"/>
  <c r="X375" i="55" s="1"/>
  <c r="U376" i="55"/>
  <c r="W376" i="55" s="1"/>
  <c r="X376" i="55" s="1"/>
  <c r="U377" i="55"/>
  <c r="W377" i="55" s="1"/>
  <c r="X377" i="55" s="1"/>
  <c r="U378" i="55"/>
  <c r="W378" i="55" s="1"/>
  <c r="X378" i="55" s="1"/>
  <c r="U379" i="55"/>
  <c r="W379" i="55" s="1"/>
  <c r="X379" i="55" s="1"/>
  <c r="U380" i="55"/>
  <c r="W380" i="55" s="1"/>
  <c r="X380" i="55" s="1"/>
  <c r="U381" i="55"/>
  <c r="W381" i="55" s="1"/>
  <c r="X381" i="55" s="1"/>
  <c r="U382" i="55"/>
  <c r="W382" i="55" s="1"/>
  <c r="X382" i="55" s="1"/>
  <c r="U383" i="55"/>
  <c r="W383" i="55" s="1"/>
  <c r="X383" i="55" s="1"/>
  <c r="U384" i="55"/>
  <c r="W384" i="55" s="1"/>
  <c r="X384" i="55" s="1"/>
  <c r="U385" i="55"/>
  <c r="W385" i="55" s="1"/>
  <c r="X385" i="55" s="1"/>
  <c r="U386" i="55"/>
  <c r="W386" i="55" s="1"/>
  <c r="X386" i="55" s="1"/>
  <c r="U387" i="55"/>
  <c r="W387" i="55" s="1"/>
  <c r="X387" i="55" s="1"/>
  <c r="U388" i="55"/>
  <c r="W388" i="55" s="1"/>
  <c r="X388" i="55" s="1"/>
  <c r="U389" i="55"/>
  <c r="W389" i="55" s="1"/>
  <c r="X389" i="55" s="1"/>
  <c r="U390" i="55"/>
  <c r="W390" i="55" s="1"/>
  <c r="X390" i="55" s="1"/>
  <c r="U391" i="55"/>
  <c r="W391" i="55" s="1"/>
  <c r="X391" i="55" s="1"/>
  <c r="U392" i="55"/>
  <c r="W392" i="55" s="1"/>
  <c r="X392" i="55" s="1"/>
  <c r="U393" i="55"/>
  <c r="W393" i="55" s="1"/>
  <c r="X393" i="55" s="1"/>
  <c r="U394" i="55"/>
  <c r="W394" i="55" s="1"/>
  <c r="X394" i="55" s="1"/>
  <c r="U395" i="55"/>
  <c r="W395" i="55" s="1"/>
  <c r="X395" i="55" s="1"/>
  <c r="U396" i="55"/>
  <c r="W396" i="55" s="1"/>
  <c r="X396" i="55" s="1"/>
  <c r="U397" i="55"/>
  <c r="W397" i="55" s="1"/>
  <c r="X397" i="55" s="1"/>
  <c r="U398" i="55"/>
  <c r="W398" i="55" s="1"/>
  <c r="X398" i="55" s="1"/>
  <c r="U399" i="55"/>
  <c r="W399" i="55" s="1"/>
  <c r="X399" i="55" s="1"/>
  <c r="U400" i="55"/>
  <c r="W400" i="55" s="1"/>
  <c r="X400" i="55" s="1"/>
  <c r="U401" i="55"/>
  <c r="W401" i="55" s="1"/>
  <c r="X401" i="55" s="1"/>
  <c r="U402" i="55"/>
  <c r="W402" i="55" s="1"/>
  <c r="X402" i="55" s="1"/>
  <c r="U403" i="55"/>
  <c r="W403" i="55" s="1"/>
  <c r="X403" i="55" s="1"/>
  <c r="U404" i="55"/>
  <c r="W404" i="55" s="1"/>
  <c r="X404" i="55" s="1"/>
  <c r="U405" i="55"/>
  <c r="W405" i="55" s="1"/>
  <c r="X405" i="55" s="1"/>
  <c r="U406" i="55"/>
  <c r="W406" i="55" s="1"/>
  <c r="X406" i="55" s="1"/>
  <c r="U407" i="55"/>
  <c r="W407" i="55" s="1"/>
  <c r="X407" i="55" s="1"/>
  <c r="U408" i="55"/>
  <c r="W408" i="55" s="1"/>
  <c r="X408" i="55" s="1"/>
  <c r="U409" i="55"/>
  <c r="W409" i="55" s="1"/>
  <c r="X409" i="55" s="1"/>
  <c r="U410" i="55"/>
  <c r="W410" i="55" s="1"/>
  <c r="X410" i="55" s="1"/>
  <c r="U411" i="55"/>
  <c r="W411" i="55" s="1"/>
  <c r="X411" i="55" s="1"/>
  <c r="U412" i="55"/>
  <c r="W412" i="55" s="1"/>
  <c r="X412" i="55" s="1"/>
  <c r="U413" i="55"/>
  <c r="W413" i="55" s="1"/>
  <c r="X413" i="55" s="1"/>
  <c r="U414" i="55"/>
  <c r="W414" i="55" s="1"/>
  <c r="X414" i="55" s="1"/>
  <c r="U415" i="55"/>
  <c r="W415" i="55" s="1"/>
  <c r="X415" i="55" s="1"/>
  <c r="U416" i="55"/>
  <c r="W416" i="55" s="1"/>
  <c r="X416" i="55" s="1"/>
  <c r="U417" i="55"/>
  <c r="W417" i="55" s="1"/>
  <c r="X417" i="55" s="1"/>
  <c r="U418" i="55"/>
  <c r="W418" i="55" s="1"/>
  <c r="X418" i="55" s="1"/>
  <c r="U419" i="55"/>
  <c r="W419" i="55" s="1"/>
  <c r="X419" i="55" s="1"/>
  <c r="U420" i="55"/>
  <c r="W420" i="55" s="1"/>
  <c r="X420" i="55" s="1"/>
  <c r="U421" i="55"/>
  <c r="W421" i="55" s="1"/>
  <c r="X421" i="55" s="1"/>
  <c r="U422" i="55"/>
  <c r="W422" i="55" s="1"/>
  <c r="X422" i="55" s="1"/>
  <c r="U423" i="55"/>
  <c r="W423" i="55" s="1"/>
  <c r="X423" i="55" s="1"/>
  <c r="U424" i="55"/>
  <c r="W424" i="55" s="1"/>
  <c r="X424" i="55" s="1"/>
  <c r="U425" i="55"/>
  <c r="W425" i="55" s="1"/>
  <c r="X425" i="55" s="1"/>
  <c r="U426" i="55"/>
  <c r="W426" i="55" s="1"/>
  <c r="X426" i="55" s="1"/>
  <c r="U427" i="55"/>
  <c r="W427" i="55" s="1"/>
  <c r="X427" i="55" s="1"/>
  <c r="U428" i="55"/>
  <c r="W428" i="55" s="1"/>
  <c r="X428" i="55" s="1"/>
  <c r="U429" i="55"/>
  <c r="W429" i="55" s="1"/>
  <c r="X429" i="55" s="1"/>
  <c r="U430" i="55"/>
  <c r="W430" i="55" s="1"/>
  <c r="X430" i="55" s="1"/>
  <c r="U431" i="55"/>
  <c r="W431" i="55" s="1"/>
  <c r="X431" i="55" s="1"/>
  <c r="U432" i="55"/>
  <c r="W432" i="55" s="1"/>
  <c r="X432" i="55" s="1"/>
  <c r="U433" i="55"/>
  <c r="W433" i="55" s="1"/>
  <c r="X433" i="55" s="1"/>
  <c r="U434" i="55"/>
  <c r="W434" i="55" s="1"/>
  <c r="X434" i="55" s="1"/>
  <c r="U435" i="55"/>
  <c r="W435" i="55" s="1"/>
  <c r="X435" i="55" s="1"/>
  <c r="U436" i="55"/>
  <c r="W436" i="55" s="1"/>
  <c r="X436" i="55" s="1"/>
  <c r="U437" i="55"/>
  <c r="W437" i="55" s="1"/>
  <c r="X437" i="55" s="1"/>
  <c r="U438" i="55"/>
  <c r="W438" i="55" s="1"/>
  <c r="X438" i="55" s="1"/>
  <c r="U439" i="55"/>
  <c r="W439" i="55" s="1"/>
  <c r="X439" i="55" s="1"/>
  <c r="U440" i="55"/>
  <c r="W440" i="55" s="1"/>
  <c r="X440" i="55" s="1"/>
  <c r="U441" i="55"/>
  <c r="W441" i="55" s="1"/>
  <c r="X441" i="55" s="1"/>
  <c r="U442" i="55"/>
  <c r="W442" i="55" s="1"/>
  <c r="X442" i="55" s="1"/>
  <c r="U443" i="55"/>
  <c r="W443" i="55" s="1"/>
  <c r="X443" i="55" s="1"/>
  <c r="U444" i="55"/>
  <c r="W444" i="55" s="1"/>
  <c r="X444" i="55" s="1"/>
  <c r="U445" i="55"/>
  <c r="W445" i="55" s="1"/>
  <c r="X445" i="55" s="1"/>
  <c r="U446" i="55"/>
  <c r="W446" i="55" s="1"/>
  <c r="X446" i="55" s="1"/>
  <c r="U447" i="55"/>
  <c r="W447" i="55" s="1"/>
  <c r="X447" i="55" s="1"/>
  <c r="U448" i="55"/>
  <c r="W448" i="55" s="1"/>
  <c r="X448" i="55" s="1"/>
  <c r="U449" i="55"/>
  <c r="W449" i="55" s="1"/>
  <c r="X449" i="55" s="1"/>
  <c r="U450" i="55"/>
  <c r="W450" i="55" s="1"/>
  <c r="X450" i="55" s="1"/>
  <c r="U451" i="55"/>
  <c r="W451" i="55" s="1"/>
  <c r="X451" i="55" s="1"/>
  <c r="U452" i="55"/>
  <c r="W452" i="55" s="1"/>
  <c r="X452" i="55" s="1"/>
  <c r="U453" i="55"/>
  <c r="W453" i="55" s="1"/>
  <c r="X453" i="55" s="1"/>
  <c r="U454" i="55"/>
  <c r="W454" i="55" s="1"/>
  <c r="X454" i="55" s="1"/>
  <c r="U455" i="55"/>
  <c r="W455" i="55" s="1"/>
  <c r="X455" i="55" s="1"/>
  <c r="U456" i="55"/>
  <c r="W456" i="55" s="1"/>
  <c r="X456" i="55" s="1"/>
  <c r="U457" i="55"/>
  <c r="W457" i="55" s="1"/>
  <c r="X457" i="55" s="1"/>
  <c r="U458" i="55"/>
  <c r="W458" i="55" s="1"/>
  <c r="X458" i="55" s="1"/>
  <c r="U459" i="55"/>
  <c r="W459" i="55" s="1"/>
  <c r="X459" i="55" s="1"/>
  <c r="U460" i="55"/>
  <c r="W460" i="55" s="1"/>
  <c r="X460" i="55" s="1"/>
  <c r="U461" i="55"/>
  <c r="W461" i="55" s="1"/>
  <c r="X461" i="55" s="1"/>
  <c r="U462" i="55"/>
  <c r="W462" i="55" s="1"/>
  <c r="X462" i="55" s="1"/>
  <c r="U463" i="55"/>
  <c r="W463" i="55" s="1"/>
  <c r="X463" i="55" s="1"/>
  <c r="U464" i="55"/>
  <c r="W464" i="55" s="1"/>
  <c r="X464" i="55" s="1"/>
  <c r="U465" i="55"/>
  <c r="W465" i="55" s="1"/>
  <c r="X465" i="55" s="1"/>
  <c r="U466" i="55"/>
  <c r="W466" i="55" s="1"/>
  <c r="X466" i="55" s="1"/>
  <c r="U467" i="55"/>
  <c r="W467" i="55" s="1"/>
  <c r="X467" i="55" s="1"/>
  <c r="U468" i="55"/>
  <c r="W468" i="55" s="1"/>
  <c r="X468" i="55" s="1"/>
  <c r="U469" i="55"/>
  <c r="W469" i="55" s="1"/>
  <c r="X469" i="55" s="1"/>
  <c r="U470" i="55"/>
  <c r="W470" i="55" s="1"/>
  <c r="X470" i="55" s="1"/>
  <c r="U471" i="55"/>
  <c r="W471" i="55" s="1"/>
  <c r="X471" i="55" s="1"/>
  <c r="U472" i="55"/>
  <c r="W472" i="55" s="1"/>
  <c r="X472" i="55" s="1"/>
  <c r="U473" i="55"/>
  <c r="W473" i="55" s="1"/>
  <c r="X473" i="55" s="1"/>
  <c r="U474" i="55"/>
  <c r="W474" i="55" s="1"/>
  <c r="X474" i="55" s="1"/>
  <c r="U475" i="55"/>
  <c r="W475" i="55" s="1"/>
  <c r="X475" i="55" s="1"/>
  <c r="U476" i="55"/>
  <c r="W476" i="55" s="1"/>
  <c r="X476" i="55" s="1"/>
  <c r="U477" i="55"/>
  <c r="W477" i="55" s="1"/>
  <c r="X477" i="55" s="1"/>
  <c r="U478" i="55"/>
  <c r="W478" i="55" s="1"/>
  <c r="X478" i="55" s="1"/>
  <c r="U479" i="55"/>
  <c r="W479" i="55" s="1"/>
  <c r="X479" i="55" s="1"/>
  <c r="U480" i="55"/>
  <c r="W480" i="55" s="1"/>
  <c r="X480" i="55" s="1"/>
  <c r="U481" i="55"/>
  <c r="W481" i="55" s="1"/>
  <c r="X481" i="55" s="1"/>
  <c r="U482" i="55"/>
  <c r="W482" i="55" s="1"/>
  <c r="X482" i="55" s="1"/>
  <c r="U483" i="55"/>
  <c r="W483" i="55" s="1"/>
  <c r="X483" i="55" s="1"/>
  <c r="U484" i="55"/>
  <c r="W484" i="55" s="1"/>
  <c r="X484" i="55" s="1"/>
  <c r="U485" i="55"/>
  <c r="W485" i="55" s="1"/>
  <c r="X485" i="55" s="1"/>
  <c r="U486" i="55"/>
  <c r="W486" i="55" s="1"/>
  <c r="X486" i="55" s="1"/>
  <c r="U487" i="55"/>
  <c r="W487" i="55" s="1"/>
  <c r="X487" i="55" s="1"/>
  <c r="U488" i="55"/>
  <c r="W488" i="55" s="1"/>
  <c r="X488" i="55" s="1"/>
  <c r="U489" i="55"/>
  <c r="W489" i="55" s="1"/>
  <c r="X489" i="55" s="1"/>
  <c r="U490" i="55"/>
  <c r="W490" i="55" s="1"/>
  <c r="X490" i="55" s="1"/>
  <c r="U491" i="55"/>
  <c r="W491" i="55" s="1"/>
  <c r="X491" i="55" s="1"/>
  <c r="U492" i="55"/>
  <c r="W492" i="55" s="1"/>
  <c r="X492" i="55" s="1"/>
  <c r="U493" i="55"/>
  <c r="W493" i="55" s="1"/>
  <c r="X493" i="55" s="1"/>
  <c r="U494" i="55"/>
  <c r="W494" i="55" s="1"/>
  <c r="X494" i="55" s="1"/>
  <c r="U495" i="55"/>
  <c r="W495" i="55" s="1"/>
  <c r="X495" i="55" s="1"/>
  <c r="U496" i="55"/>
  <c r="W496" i="55" s="1"/>
  <c r="X496" i="55" s="1"/>
  <c r="U497" i="55"/>
  <c r="W497" i="55" s="1"/>
  <c r="X497" i="55" s="1"/>
  <c r="U498" i="55"/>
  <c r="W498" i="55" s="1"/>
  <c r="X498" i="55" s="1"/>
  <c r="U499" i="55"/>
  <c r="W499" i="55" s="1"/>
  <c r="X499" i="55" s="1"/>
  <c r="U500" i="55"/>
  <c r="W500" i="55" s="1"/>
  <c r="X500" i="55" s="1"/>
  <c r="U501" i="55"/>
  <c r="W501" i="55" s="1"/>
  <c r="X501" i="55" s="1"/>
  <c r="U502" i="55"/>
  <c r="W502" i="55" s="1"/>
  <c r="X502" i="55" s="1"/>
  <c r="U503" i="55"/>
  <c r="W503" i="55" s="1"/>
  <c r="X503" i="55" s="1"/>
  <c r="U504" i="55"/>
  <c r="W504" i="55" s="1"/>
  <c r="X504" i="55" s="1"/>
  <c r="U505" i="55"/>
  <c r="W505" i="55" s="1"/>
  <c r="X505" i="55" s="1"/>
  <c r="U506" i="55"/>
  <c r="W506" i="55" s="1"/>
  <c r="X506" i="55" s="1"/>
  <c r="U507" i="55"/>
  <c r="W507" i="55" s="1"/>
  <c r="X507" i="55" s="1"/>
  <c r="U508" i="55"/>
  <c r="W508" i="55" s="1"/>
  <c r="X508" i="55" s="1"/>
  <c r="U509" i="55"/>
  <c r="W509" i="55" s="1"/>
  <c r="X509" i="55" s="1"/>
  <c r="U510" i="55"/>
  <c r="W510" i="55" s="1"/>
  <c r="X510" i="55" s="1"/>
  <c r="U511" i="55"/>
  <c r="W511" i="55" s="1"/>
  <c r="X511" i="55" s="1"/>
  <c r="U512" i="55"/>
  <c r="W512" i="55" s="1"/>
  <c r="X512" i="55" s="1"/>
  <c r="U513" i="55"/>
  <c r="W513" i="55" s="1"/>
  <c r="X513" i="55" s="1"/>
  <c r="U514" i="55"/>
  <c r="W514" i="55" s="1"/>
  <c r="X514" i="55" s="1"/>
  <c r="U515" i="55"/>
  <c r="W515" i="55" s="1"/>
  <c r="X515" i="55" s="1"/>
  <c r="U516" i="55"/>
  <c r="W516" i="55" s="1"/>
  <c r="X516" i="55" s="1"/>
  <c r="U517" i="55"/>
  <c r="W517" i="55" s="1"/>
  <c r="X517" i="55" s="1"/>
  <c r="U518" i="55"/>
  <c r="W518" i="55" s="1"/>
  <c r="X518" i="55" s="1"/>
  <c r="U519" i="55"/>
  <c r="W519" i="55" s="1"/>
  <c r="X519" i="55" s="1"/>
  <c r="U520" i="55"/>
  <c r="W520" i="55" s="1"/>
  <c r="X520" i="55" s="1"/>
  <c r="U521" i="55"/>
  <c r="W521" i="55" s="1"/>
  <c r="X521" i="55" s="1"/>
  <c r="U522" i="55"/>
  <c r="W522" i="55" s="1"/>
  <c r="X522" i="55" s="1"/>
  <c r="U523" i="55"/>
  <c r="W523" i="55" s="1"/>
  <c r="X523" i="55" s="1"/>
  <c r="U524" i="55"/>
  <c r="W524" i="55" s="1"/>
  <c r="X524" i="55" s="1"/>
  <c r="U525" i="55"/>
  <c r="W525" i="55" s="1"/>
  <c r="X525" i="55" s="1"/>
  <c r="U526" i="55"/>
  <c r="W526" i="55" s="1"/>
  <c r="X526" i="55" s="1"/>
  <c r="U527" i="55"/>
  <c r="W527" i="55" s="1"/>
  <c r="X527" i="55" s="1"/>
  <c r="U528" i="55"/>
  <c r="W528" i="55" s="1"/>
  <c r="X528" i="55" s="1"/>
  <c r="U529" i="55"/>
  <c r="W529" i="55" s="1"/>
  <c r="X529" i="55" s="1"/>
  <c r="U530" i="55"/>
  <c r="W530" i="55" s="1"/>
  <c r="X530" i="55" s="1"/>
  <c r="U531" i="55"/>
  <c r="W531" i="55" s="1"/>
  <c r="X531" i="55" s="1"/>
  <c r="U532" i="55"/>
  <c r="W532" i="55" s="1"/>
  <c r="X532" i="55" s="1"/>
  <c r="U533" i="55"/>
  <c r="W533" i="55" s="1"/>
  <c r="X533" i="55" s="1"/>
  <c r="U534" i="55"/>
  <c r="W534" i="55" s="1"/>
  <c r="X534" i="55" s="1"/>
  <c r="U535" i="55"/>
  <c r="W535" i="55" s="1"/>
  <c r="X535" i="55" s="1"/>
  <c r="U536" i="55"/>
  <c r="W536" i="55" s="1"/>
  <c r="X536" i="55" s="1"/>
  <c r="U537" i="55"/>
  <c r="W537" i="55" s="1"/>
  <c r="X537" i="55" s="1"/>
  <c r="U538" i="55"/>
  <c r="W538" i="55" s="1"/>
  <c r="X538" i="55" s="1"/>
  <c r="U539" i="55"/>
  <c r="W539" i="55" s="1"/>
  <c r="X539" i="55" s="1"/>
  <c r="U540" i="55"/>
  <c r="W540" i="55" s="1"/>
  <c r="X540" i="55" s="1"/>
  <c r="U541" i="55"/>
  <c r="W541" i="55" s="1"/>
  <c r="X541" i="55" s="1"/>
  <c r="U542" i="55"/>
  <c r="W542" i="55" s="1"/>
  <c r="X542" i="55" s="1"/>
  <c r="U543" i="55"/>
  <c r="W543" i="55" s="1"/>
  <c r="X543" i="55" s="1"/>
  <c r="U544" i="55"/>
  <c r="W544" i="55" s="1"/>
  <c r="X544" i="55" s="1"/>
  <c r="U545" i="55"/>
  <c r="W545" i="55" s="1"/>
  <c r="X545" i="55" s="1"/>
  <c r="U546" i="55"/>
  <c r="W546" i="55" s="1"/>
  <c r="X546" i="55" s="1"/>
  <c r="U547" i="55"/>
  <c r="W547" i="55" s="1"/>
  <c r="X547" i="55" s="1"/>
  <c r="U548" i="55"/>
  <c r="W548" i="55" s="1"/>
  <c r="X548" i="55" s="1"/>
  <c r="U549" i="55"/>
  <c r="W549" i="55" s="1"/>
  <c r="X549" i="55" s="1"/>
  <c r="U550" i="55"/>
  <c r="W550" i="55" s="1"/>
  <c r="X550" i="55" s="1"/>
  <c r="U551" i="55"/>
  <c r="W551" i="55" s="1"/>
  <c r="X551" i="55" s="1"/>
  <c r="U552" i="55"/>
  <c r="W552" i="55" s="1"/>
  <c r="X552" i="55" s="1"/>
  <c r="U553" i="55"/>
  <c r="W553" i="55" s="1"/>
  <c r="X553" i="55" s="1"/>
  <c r="U554" i="55"/>
  <c r="W554" i="55" s="1"/>
  <c r="X554" i="55" s="1"/>
  <c r="U555" i="55"/>
  <c r="W555" i="55" s="1"/>
  <c r="X555" i="55" s="1"/>
  <c r="U556" i="55"/>
  <c r="W556" i="55" s="1"/>
  <c r="X556" i="55" s="1"/>
  <c r="U557" i="55"/>
  <c r="W557" i="55" s="1"/>
  <c r="X557" i="55" s="1"/>
  <c r="U558" i="55"/>
  <c r="W558" i="55" s="1"/>
  <c r="X558" i="55" s="1"/>
  <c r="U559" i="55"/>
  <c r="W559" i="55" s="1"/>
  <c r="X559" i="55" s="1"/>
  <c r="U560" i="55"/>
  <c r="W560" i="55" s="1"/>
  <c r="X560" i="55" s="1"/>
  <c r="U561" i="55"/>
  <c r="W561" i="55" s="1"/>
  <c r="X561" i="55" s="1"/>
  <c r="U562" i="55"/>
  <c r="W562" i="55" s="1"/>
  <c r="X562" i="55" s="1"/>
  <c r="U563" i="55"/>
  <c r="W563" i="55" s="1"/>
  <c r="X563" i="55" s="1"/>
  <c r="U564" i="55"/>
  <c r="W564" i="55" s="1"/>
  <c r="X564" i="55" s="1"/>
  <c r="U565" i="55"/>
  <c r="W565" i="55" s="1"/>
  <c r="X565" i="55" s="1"/>
  <c r="U566" i="55"/>
  <c r="W566" i="55" s="1"/>
  <c r="X566" i="55" s="1"/>
  <c r="U567" i="55"/>
  <c r="W567" i="55" s="1"/>
  <c r="X567" i="55" s="1"/>
  <c r="U568" i="55"/>
  <c r="W568" i="55" s="1"/>
  <c r="X568" i="55" s="1"/>
  <c r="U569" i="55"/>
  <c r="W569" i="55" s="1"/>
  <c r="X569" i="55" s="1"/>
  <c r="U570" i="55"/>
  <c r="W570" i="55" s="1"/>
  <c r="X570" i="55" s="1"/>
  <c r="U571" i="55"/>
  <c r="W571" i="55" s="1"/>
  <c r="X571" i="55" s="1"/>
  <c r="U572" i="55"/>
  <c r="W572" i="55" s="1"/>
  <c r="X572" i="55" s="1"/>
  <c r="U573" i="55"/>
  <c r="W573" i="55" s="1"/>
  <c r="X573" i="55" s="1"/>
  <c r="U574" i="55"/>
  <c r="W574" i="55" s="1"/>
  <c r="X574" i="55" s="1"/>
  <c r="U575" i="55"/>
  <c r="W575" i="55" s="1"/>
  <c r="X575" i="55" s="1"/>
  <c r="U576" i="55"/>
  <c r="W576" i="55" s="1"/>
  <c r="X576" i="55" s="1"/>
  <c r="U577" i="55"/>
  <c r="W577" i="55" s="1"/>
  <c r="X577" i="55" s="1"/>
  <c r="U578" i="55"/>
  <c r="W578" i="55" s="1"/>
  <c r="X578" i="55" s="1"/>
  <c r="U579" i="55"/>
  <c r="W579" i="55" s="1"/>
  <c r="X579" i="55" s="1"/>
  <c r="U580" i="55"/>
  <c r="W580" i="55" s="1"/>
  <c r="X580" i="55" s="1"/>
  <c r="U581" i="55"/>
  <c r="W581" i="55" s="1"/>
  <c r="X581" i="55" s="1"/>
  <c r="U582" i="55"/>
  <c r="W582" i="55" s="1"/>
  <c r="X582" i="55" s="1"/>
  <c r="U583" i="55"/>
  <c r="W583" i="55" s="1"/>
  <c r="X583" i="55" s="1"/>
  <c r="U584" i="55"/>
  <c r="W584" i="55" s="1"/>
  <c r="X584" i="55" s="1"/>
  <c r="U585" i="55"/>
  <c r="W585" i="55" s="1"/>
  <c r="X585" i="55" s="1"/>
  <c r="U586" i="55"/>
  <c r="W586" i="55" s="1"/>
  <c r="X586" i="55" s="1"/>
  <c r="U587" i="55"/>
  <c r="W587" i="55" s="1"/>
  <c r="X587" i="55" s="1"/>
  <c r="U588" i="55"/>
  <c r="W588" i="55" s="1"/>
  <c r="X588" i="55" s="1"/>
  <c r="U589" i="55"/>
  <c r="W589" i="55" s="1"/>
  <c r="X589" i="55" s="1"/>
  <c r="U590" i="55"/>
  <c r="W590" i="55" s="1"/>
  <c r="X590" i="55" s="1"/>
  <c r="U591" i="55"/>
  <c r="W591" i="55" s="1"/>
  <c r="X591" i="55" s="1"/>
  <c r="U592" i="55"/>
  <c r="W592" i="55" s="1"/>
  <c r="X592" i="55" s="1"/>
  <c r="U593" i="55"/>
  <c r="W593" i="55" s="1"/>
  <c r="X593" i="55" s="1"/>
  <c r="U594" i="55"/>
  <c r="W594" i="55" s="1"/>
  <c r="X594" i="55" s="1"/>
  <c r="U595" i="55"/>
  <c r="W595" i="55" s="1"/>
  <c r="X595" i="55" s="1"/>
  <c r="U596" i="55"/>
  <c r="W596" i="55" s="1"/>
  <c r="X596" i="55" s="1"/>
  <c r="U597" i="55"/>
  <c r="W597" i="55" s="1"/>
  <c r="X597" i="55" s="1"/>
  <c r="U598" i="55"/>
  <c r="W598" i="55" s="1"/>
  <c r="X598" i="55" s="1"/>
  <c r="U599" i="55"/>
  <c r="W599" i="55" s="1"/>
  <c r="X599" i="55" s="1"/>
  <c r="U600" i="55"/>
  <c r="W600" i="55" s="1"/>
  <c r="X600" i="55" s="1"/>
  <c r="U601" i="55"/>
  <c r="W601" i="55" s="1"/>
  <c r="X601" i="55" s="1"/>
  <c r="U602" i="55"/>
  <c r="W602" i="55" s="1"/>
  <c r="X602" i="55" s="1"/>
  <c r="U603" i="55"/>
  <c r="W603" i="55" s="1"/>
  <c r="X603" i="55" s="1"/>
  <c r="U604" i="55"/>
  <c r="W604" i="55" s="1"/>
  <c r="X604" i="55" s="1"/>
  <c r="U605" i="55"/>
  <c r="W605" i="55" s="1"/>
  <c r="X605" i="55" s="1"/>
  <c r="U606" i="55"/>
  <c r="W606" i="55" s="1"/>
  <c r="X606" i="55" s="1"/>
  <c r="U607" i="55"/>
  <c r="W607" i="55" s="1"/>
  <c r="X607" i="55" s="1"/>
  <c r="U608" i="55"/>
  <c r="W608" i="55" s="1"/>
  <c r="X608" i="55" s="1"/>
  <c r="U609" i="55"/>
  <c r="W609" i="55" s="1"/>
  <c r="X609" i="55" s="1"/>
  <c r="U610" i="55"/>
  <c r="W610" i="55" s="1"/>
  <c r="X610" i="55" s="1"/>
  <c r="U611" i="55"/>
  <c r="W611" i="55" s="1"/>
  <c r="X611" i="55" s="1"/>
  <c r="U612" i="55"/>
  <c r="W612" i="55" s="1"/>
  <c r="X612" i="55" s="1"/>
  <c r="U613" i="55"/>
  <c r="W613" i="55" s="1"/>
  <c r="X613" i="55" s="1"/>
  <c r="U614" i="55"/>
  <c r="W614" i="55" s="1"/>
  <c r="X614" i="55" s="1"/>
  <c r="U615" i="55"/>
  <c r="W615" i="55" s="1"/>
  <c r="X615" i="55" s="1"/>
  <c r="U616" i="55"/>
  <c r="W616" i="55" s="1"/>
  <c r="X616" i="55" s="1"/>
  <c r="U617" i="55"/>
  <c r="W617" i="55" s="1"/>
  <c r="X617" i="55" s="1"/>
  <c r="U618" i="55"/>
  <c r="W618" i="55" s="1"/>
  <c r="X618" i="55" s="1"/>
  <c r="U619" i="55"/>
  <c r="W619" i="55" s="1"/>
  <c r="X619" i="55" s="1"/>
  <c r="U620" i="55"/>
  <c r="W620" i="55" s="1"/>
  <c r="X620" i="55" s="1"/>
  <c r="U621" i="55"/>
  <c r="W621" i="55" s="1"/>
  <c r="X621" i="55" s="1"/>
  <c r="U622" i="55"/>
  <c r="W622" i="55" s="1"/>
  <c r="X622" i="55" s="1"/>
  <c r="U623" i="55"/>
  <c r="W623" i="55" s="1"/>
  <c r="X623" i="55" s="1"/>
  <c r="U624" i="55"/>
  <c r="W624" i="55" s="1"/>
  <c r="X624" i="55" s="1"/>
  <c r="U625" i="55"/>
  <c r="W625" i="55" s="1"/>
  <c r="X625" i="55" s="1"/>
  <c r="U626" i="55"/>
  <c r="W626" i="55" s="1"/>
  <c r="X626" i="55" s="1"/>
  <c r="U627" i="55"/>
  <c r="W627" i="55" s="1"/>
  <c r="X627" i="55" s="1"/>
  <c r="U628" i="55"/>
  <c r="W628" i="55" s="1"/>
  <c r="X628" i="55" s="1"/>
  <c r="U629" i="55"/>
  <c r="W629" i="55" s="1"/>
  <c r="X629" i="55" s="1"/>
  <c r="U630" i="55"/>
  <c r="W630" i="55" s="1"/>
  <c r="X630" i="55" s="1"/>
  <c r="U631" i="55"/>
  <c r="W631" i="55" s="1"/>
  <c r="X631" i="55" s="1"/>
  <c r="U632" i="55"/>
  <c r="W632" i="55" s="1"/>
  <c r="X632" i="55" s="1"/>
  <c r="U633" i="55"/>
  <c r="W633" i="55" s="1"/>
  <c r="X633" i="55" s="1"/>
  <c r="U634" i="55"/>
  <c r="W634" i="55" s="1"/>
  <c r="X634" i="55" s="1"/>
  <c r="U635" i="55"/>
  <c r="W635" i="55" s="1"/>
  <c r="X635" i="55" s="1"/>
  <c r="U636" i="55"/>
  <c r="W636" i="55" s="1"/>
  <c r="X636" i="55" s="1"/>
  <c r="U637" i="55"/>
  <c r="W637" i="55" s="1"/>
  <c r="X637" i="55" s="1"/>
  <c r="U638" i="55"/>
  <c r="W638" i="55" s="1"/>
  <c r="X638" i="55" s="1"/>
  <c r="U639" i="55"/>
  <c r="W639" i="55" s="1"/>
  <c r="X639" i="55" s="1"/>
  <c r="U640" i="55"/>
  <c r="W640" i="55" s="1"/>
  <c r="X640" i="55" s="1"/>
  <c r="U641" i="55"/>
  <c r="W641" i="55" s="1"/>
  <c r="X641" i="55" s="1"/>
  <c r="U642" i="55"/>
  <c r="W642" i="55" s="1"/>
  <c r="X642" i="55" s="1"/>
  <c r="U643" i="55"/>
  <c r="W643" i="55" s="1"/>
  <c r="X643" i="55" s="1"/>
  <c r="U644" i="55"/>
  <c r="W644" i="55" s="1"/>
  <c r="X644" i="55" s="1"/>
  <c r="U645" i="55"/>
  <c r="W645" i="55" s="1"/>
  <c r="X645" i="55" s="1"/>
  <c r="U646" i="55"/>
  <c r="W646" i="55" s="1"/>
  <c r="X646" i="55" s="1"/>
  <c r="U647" i="55"/>
  <c r="W647" i="55" s="1"/>
  <c r="X647" i="55" s="1"/>
  <c r="U648" i="55"/>
  <c r="W648" i="55" s="1"/>
  <c r="X648" i="55" s="1"/>
  <c r="U649" i="55"/>
  <c r="W649" i="55" s="1"/>
  <c r="X649" i="55" s="1"/>
  <c r="U650" i="55"/>
  <c r="W650" i="55" s="1"/>
  <c r="X650" i="55" s="1"/>
  <c r="U651" i="55"/>
  <c r="W651" i="55" s="1"/>
  <c r="X651" i="55" s="1"/>
  <c r="U652" i="55"/>
  <c r="W652" i="55" s="1"/>
  <c r="X652" i="55" s="1"/>
  <c r="U653" i="55"/>
  <c r="W653" i="55" s="1"/>
  <c r="X653" i="55" s="1"/>
  <c r="U654" i="55"/>
  <c r="W654" i="55" s="1"/>
  <c r="X654" i="55" s="1"/>
  <c r="U655" i="55"/>
  <c r="W655" i="55" s="1"/>
  <c r="X655" i="55" s="1"/>
  <c r="U656" i="55"/>
  <c r="W656" i="55" s="1"/>
  <c r="X656" i="55" s="1"/>
  <c r="U657" i="55"/>
  <c r="W657" i="55" s="1"/>
  <c r="X657" i="55" s="1"/>
  <c r="U658" i="55"/>
  <c r="W658" i="55" s="1"/>
  <c r="X658" i="55" s="1"/>
  <c r="U659" i="55"/>
  <c r="W659" i="55" s="1"/>
  <c r="X659" i="55" s="1"/>
  <c r="U660" i="55"/>
  <c r="W660" i="55" s="1"/>
  <c r="X660" i="55" s="1"/>
  <c r="U661" i="55"/>
  <c r="W661" i="55" s="1"/>
  <c r="X661" i="55" s="1"/>
  <c r="U662" i="55"/>
  <c r="W662" i="55" s="1"/>
  <c r="X662" i="55" s="1"/>
  <c r="U663" i="55"/>
  <c r="W663" i="55" s="1"/>
  <c r="X663" i="55" s="1"/>
  <c r="U664" i="55"/>
  <c r="W664" i="55" s="1"/>
  <c r="X664" i="55" s="1"/>
  <c r="U665" i="55"/>
  <c r="W665" i="55" s="1"/>
  <c r="X665" i="55" s="1"/>
  <c r="U666" i="55"/>
  <c r="W666" i="55" s="1"/>
  <c r="X666" i="55" s="1"/>
  <c r="U667" i="55"/>
  <c r="W667" i="55" s="1"/>
  <c r="X667" i="55" s="1"/>
  <c r="U668" i="55"/>
  <c r="W668" i="55" s="1"/>
  <c r="X668" i="55" s="1"/>
  <c r="U669" i="55"/>
  <c r="W669" i="55" s="1"/>
  <c r="X669" i="55" s="1"/>
  <c r="U670" i="55"/>
  <c r="W670" i="55" s="1"/>
  <c r="X670" i="55" s="1"/>
  <c r="U671" i="55"/>
  <c r="W671" i="55" s="1"/>
  <c r="X671" i="55" s="1"/>
  <c r="U672" i="55"/>
  <c r="W672" i="55" s="1"/>
  <c r="X672" i="55" s="1"/>
  <c r="U673" i="55"/>
  <c r="W673" i="55" s="1"/>
  <c r="X673" i="55" s="1"/>
  <c r="U674" i="55"/>
  <c r="W674" i="55" s="1"/>
  <c r="X674" i="55" s="1"/>
  <c r="U675" i="55"/>
  <c r="W675" i="55" s="1"/>
  <c r="X675" i="55" s="1"/>
  <c r="U676" i="55"/>
  <c r="W676" i="55" s="1"/>
  <c r="X676" i="55" s="1"/>
  <c r="U677" i="55"/>
  <c r="W677" i="55" s="1"/>
  <c r="X677" i="55" s="1"/>
  <c r="U678" i="55"/>
  <c r="W678" i="55" s="1"/>
  <c r="X678" i="55" s="1"/>
  <c r="U679" i="55"/>
  <c r="W679" i="55" s="1"/>
  <c r="X679" i="55" s="1"/>
  <c r="U680" i="55"/>
  <c r="W680" i="55" s="1"/>
  <c r="X680" i="55" s="1"/>
  <c r="U681" i="55"/>
  <c r="W681" i="55" s="1"/>
  <c r="X681" i="55" s="1"/>
  <c r="U682" i="55"/>
  <c r="W682" i="55" s="1"/>
  <c r="X682" i="55" s="1"/>
  <c r="U683" i="55"/>
  <c r="W683" i="55" s="1"/>
  <c r="X683" i="55" s="1"/>
  <c r="U684" i="55"/>
  <c r="W684" i="55" s="1"/>
  <c r="X684" i="55" s="1"/>
  <c r="U685" i="55"/>
  <c r="W685" i="55" s="1"/>
  <c r="X685" i="55" s="1"/>
  <c r="U686" i="55"/>
  <c r="W686" i="55" s="1"/>
  <c r="X686" i="55" s="1"/>
  <c r="U687" i="55"/>
  <c r="W687" i="55" s="1"/>
  <c r="X687" i="55" s="1"/>
  <c r="U688" i="55"/>
  <c r="W688" i="55" s="1"/>
  <c r="X688" i="55" s="1"/>
  <c r="U689" i="55"/>
  <c r="W689" i="55" s="1"/>
  <c r="X689" i="55" s="1"/>
  <c r="U690" i="55"/>
  <c r="W690" i="55" s="1"/>
  <c r="X690" i="55" s="1"/>
  <c r="U691" i="55"/>
  <c r="W691" i="55" s="1"/>
  <c r="X691" i="55" s="1"/>
  <c r="U692" i="55"/>
  <c r="W692" i="55" s="1"/>
  <c r="X692" i="55" s="1"/>
  <c r="U693" i="55"/>
  <c r="W693" i="55" s="1"/>
  <c r="X693" i="55" s="1"/>
  <c r="U694" i="55"/>
  <c r="W694" i="55" s="1"/>
  <c r="X694" i="55" s="1"/>
  <c r="U695" i="55"/>
  <c r="W695" i="55" s="1"/>
  <c r="X695" i="55" s="1"/>
  <c r="U696" i="55"/>
  <c r="W696" i="55" s="1"/>
  <c r="X696" i="55" s="1"/>
  <c r="U697" i="55"/>
  <c r="W697" i="55" s="1"/>
  <c r="X697" i="55" s="1"/>
  <c r="U698" i="55"/>
  <c r="W698" i="55" s="1"/>
  <c r="X698" i="55" s="1"/>
  <c r="U699" i="55"/>
  <c r="W699" i="55" s="1"/>
  <c r="X699" i="55" s="1"/>
  <c r="U700" i="55"/>
  <c r="W700" i="55" s="1"/>
  <c r="X700" i="55" s="1"/>
  <c r="U701" i="55"/>
  <c r="W701" i="55" s="1"/>
  <c r="X701" i="55" s="1"/>
  <c r="U702" i="55"/>
  <c r="W702" i="55" s="1"/>
  <c r="X702" i="55" s="1"/>
  <c r="U703" i="55"/>
  <c r="W703" i="55" s="1"/>
  <c r="X703" i="55" s="1"/>
  <c r="U704" i="55"/>
  <c r="W704" i="55" s="1"/>
  <c r="X704" i="55" s="1"/>
  <c r="U705" i="55"/>
  <c r="W705" i="55" s="1"/>
  <c r="X705" i="55" s="1"/>
  <c r="U706" i="55"/>
  <c r="W706" i="55" s="1"/>
  <c r="X706" i="55" s="1"/>
  <c r="U707" i="55"/>
  <c r="W707" i="55" s="1"/>
  <c r="X707" i="55" s="1"/>
  <c r="U708" i="55"/>
  <c r="W708" i="55" s="1"/>
  <c r="X708" i="55" s="1"/>
  <c r="U709" i="55"/>
  <c r="W709" i="55" s="1"/>
  <c r="X709" i="55" s="1"/>
  <c r="U710" i="55"/>
  <c r="W710" i="55" s="1"/>
  <c r="X710" i="55" s="1"/>
  <c r="U711" i="55"/>
  <c r="W711" i="55" s="1"/>
  <c r="X711" i="55" s="1"/>
  <c r="U712" i="55"/>
  <c r="W712" i="55" s="1"/>
  <c r="X712" i="55" s="1"/>
  <c r="U713" i="55"/>
  <c r="W713" i="55" s="1"/>
  <c r="X713" i="55" s="1"/>
  <c r="U714" i="55"/>
  <c r="W714" i="55" s="1"/>
  <c r="X714" i="55" s="1"/>
  <c r="U715" i="55"/>
  <c r="W715" i="55" s="1"/>
  <c r="X715" i="55" s="1"/>
  <c r="U716" i="55"/>
  <c r="W716" i="55" s="1"/>
  <c r="X716" i="55" s="1"/>
  <c r="U717" i="55"/>
  <c r="W717" i="55" s="1"/>
  <c r="X717" i="55" s="1"/>
  <c r="U718" i="55"/>
  <c r="W718" i="55" s="1"/>
  <c r="X718" i="55" s="1"/>
  <c r="U719" i="55"/>
  <c r="W719" i="55" s="1"/>
  <c r="X719" i="55" s="1"/>
  <c r="U720" i="55"/>
  <c r="U721" i="55"/>
  <c r="W721" i="55" s="1"/>
  <c r="X721" i="55" s="1"/>
  <c r="U722" i="55"/>
  <c r="W722" i="55" s="1"/>
  <c r="X722" i="55" s="1"/>
  <c r="U723" i="55"/>
  <c r="W723" i="55" s="1"/>
  <c r="X723" i="55" s="1"/>
  <c r="U724" i="55"/>
  <c r="W724" i="55" s="1"/>
  <c r="X724" i="55" s="1"/>
  <c r="U725" i="55"/>
  <c r="W725" i="55" s="1"/>
  <c r="X725" i="55" s="1"/>
  <c r="U726" i="55"/>
  <c r="W726" i="55" s="1"/>
  <c r="X726" i="55" s="1"/>
  <c r="U727" i="55"/>
  <c r="W727" i="55" s="1"/>
  <c r="X727" i="55" s="1"/>
  <c r="U728" i="55"/>
  <c r="W728" i="55" s="1"/>
  <c r="X728" i="55" s="1"/>
  <c r="U729" i="55"/>
  <c r="W729" i="55" s="1"/>
  <c r="X729" i="55" s="1"/>
  <c r="U730" i="55"/>
  <c r="W730" i="55" s="1"/>
  <c r="X730" i="55" s="1"/>
  <c r="U731" i="55"/>
  <c r="W731" i="55" s="1"/>
  <c r="X731" i="55" s="1"/>
  <c r="U732" i="55"/>
  <c r="W732" i="55" s="1"/>
  <c r="X732" i="55" s="1"/>
  <c r="U733" i="55"/>
  <c r="W733" i="55" s="1"/>
  <c r="X733" i="55" s="1"/>
  <c r="U734" i="55"/>
  <c r="W734" i="55" s="1"/>
  <c r="X734" i="55" s="1"/>
  <c r="U735" i="55"/>
  <c r="W735" i="55" s="1"/>
  <c r="X735" i="55" s="1"/>
  <c r="U736" i="55"/>
  <c r="W736" i="55" s="1"/>
  <c r="X736" i="55" s="1"/>
  <c r="U737" i="55"/>
  <c r="W737" i="55" s="1"/>
  <c r="X737" i="55" s="1"/>
  <c r="U738" i="55"/>
  <c r="W738" i="55" s="1"/>
  <c r="X738" i="55" s="1"/>
  <c r="U739" i="55"/>
  <c r="W739" i="55" s="1"/>
  <c r="X739" i="55" s="1"/>
  <c r="U740" i="55"/>
  <c r="W740" i="55" s="1"/>
  <c r="X740" i="55" s="1"/>
  <c r="U741" i="55"/>
  <c r="W741" i="55" s="1"/>
  <c r="X741" i="55" s="1"/>
  <c r="U742" i="55"/>
  <c r="W742" i="55" s="1"/>
  <c r="X742" i="55" s="1"/>
  <c r="U743" i="55"/>
  <c r="W743" i="55" s="1"/>
  <c r="X743" i="55" s="1"/>
  <c r="U744" i="55"/>
  <c r="W744" i="55" s="1"/>
  <c r="X744" i="55" s="1"/>
  <c r="U745" i="55"/>
  <c r="W745" i="55" s="1"/>
  <c r="X745" i="55" s="1"/>
  <c r="U746" i="55"/>
  <c r="W746" i="55" s="1"/>
  <c r="X746" i="55" s="1"/>
  <c r="U747" i="55"/>
  <c r="W747" i="55" s="1"/>
  <c r="X747" i="55" s="1"/>
  <c r="U748" i="55"/>
  <c r="W748" i="55" s="1"/>
  <c r="X748" i="55" s="1"/>
  <c r="U749" i="55"/>
  <c r="W749" i="55" s="1"/>
  <c r="X749" i="55" s="1"/>
  <c r="U750" i="55"/>
  <c r="W750" i="55" s="1"/>
  <c r="X750" i="55" s="1"/>
  <c r="U751" i="55"/>
  <c r="W751" i="55" s="1"/>
  <c r="X751" i="55" s="1"/>
  <c r="U752" i="55"/>
  <c r="W752" i="55" s="1"/>
  <c r="X752" i="55" s="1"/>
  <c r="U753" i="55"/>
  <c r="W753" i="55" s="1"/>
  <c r="X753" i="55" s="1"/>
  <c r="U754" i="55"/>
  <c r="W754" i="55" s="1"/>
  <c r="X754" i="55" s="1"/>
  <c r="U755" i="55"/>
  <c r="W755" i="55" s="1"/>
  <c r="X755" i="55" s="1"/>
  <c r="U756" i="55"/>
  <c r="W756" i="55" s="1"/>
  <c r="X756" i="55" s="1"/>
  <c r="U757" i="55"/>
  <c r="W757" i="55" s="1"/>
  <c r="X757" i="55" s="1"/>
  <c r="U758" i="55"/>
  <c r="W758" i="55" s="1"/>
  <c r="X758" i="55" s="1"/>
  <c r="U759" i="55"/>
  <c r="W759" i="55" s="1"/>
  <c r="X759" i="55" s="1"/>
  <c r="U760" i="55"/>
  <c r="W760" i="55" s="1"/>
  <c r="X760" i="55" s="1"/>
  <c r="U761" i="55"/>
  <c r="W761" i="55" s="1"/>
  <c r="X761" i="55" s="1"/>
  <c r="U762" i="55"/>
  <c r="W762" i="55" s="1"/>
  <c r="X762" i="55" s="1"/>
  <c r="U763" i="55"/>
  <c r="W763" i="55" s="1"/>
  <c r="X763" i="55" s="1"/>
  <c r="U764" i="55"/>
  <c r="W764" i="55" s="1"/>
  <c r="X764" i="55" s="1"/>
  <c r="U765" i="55"/>
  <c r="W765" i="55" s="1"/>
  <c r="X765" i="55" s="1"/>
  <c r="U766" i="55"/>
  <c r="W766" i="55" s="1"/>
  <c r="X766" i="55" s="1"/>
  <c r="U767" i="55"/>
  <c r="W767" i="55" s="1"/>
  <c r="X767" i="55" s="1"/>
  <c r="U768" i="55"/>
  <c r="W768" i="55" s="1"/>
  <c r="X768" i="55" s="1"/>
  <c r="U769" i="55"/>
  <c r="W769" i="55" s="1"/>
  <c r="X769" i="55" s="1"/>
  <c r="U770" i="55"/>
  <c r="W770" i="55" s="1"/>
  <c r="X770" i="55" s="1"/>
  <c r="U771" i="55"/>
  <c r="W771" i="55" s="1"/>
  <c r="X771" i="55" s="1"/>
  <c r="U772" i="55"/>
  <c r="W772" i="55" s="1"/>
  <c r="X772" i="55" s="1"/>
  <c r="U773" i="55"/>
  <c r="W773" i="55" s="1"/>
  <c r="X773" i="55" s="1"/>
  <c r="U774" i="55"/>
  <c r="W774" i="55" s="1"/>
  <c r="X774" i="55" s="1"/>
  <c r="U775" i="55"/>
  <c r="W775" i="55" s="1"/>
  <c r="X775" i="55" s="1"/>
  <c r="U776" i="55"/>
  <c r="W776" i="55" s="1"/>
  <c r="X776" i="55" s="1"/>
  <c r="U777" i="55"/>
  <c r="W777" i="55" s="1"/>
  <c r="X777" i="55" s="1"/>
  <c r="U778" i="55"/>
  <c r="W778" i="55" s="1"/>
  <c r="X778" i="55" s="1"/>
  <c r="U779" i="55"/>
  <c r="W779" i="55" s="1"/>
  <c r="X779" i="55" s="1"/>
  <c r="U780" i="55"/>
  <c r="W780" i="55" s="1"/>
  <c r="X780" i="55" s="1"/>
  <c r="U781" i="55"/>
  <c r="W781" i="55" s="1"/>
  <c r="X781" i="55" s="1"/>
  <c r="U782" i="55"/>
  <c r="W782" i="55" s="1"/>
  <c r="X782" i="55" s="1"/>
  <c r="U783" i="55"/>
  <c r="W783" i="55" s="1"/>
  <c r="X783" i="55" s="1"/>
  <c r="U784" i="55"/>
  <c r="W784" i="55" s="1"/>
  <c r="X784" i="55" s="1"/>
  <c r="U785" i="55"/>
  <c r="W785" i="55" s="1"/>
  <c r="X785" i="55" s="1"/>
  <c r="U786" i="55"/>
  <c r="W786" i="55" s="1"/>
  <c r="X786" i="55" s="1"/>
  <c r="U787" i="55"/>
  <c r="W787" i="55" s="1"/>
  <c r="X787" i="55" s="1"/>
  <c r="U788" i="55"/>
  <c r="W788" i="55" s="1"/>
  <c r="X788" i="55" s="1"/>
  <c r="U75" i="55"/>
  <c r="W75" i="55" s="1"/>
  <c r="X75" i="55" s="1"/>
  <c r="U17" i="55"/>
  <c r="W17" i="55" s="1"/>
  <c r="X17" i="55" s="1"/>
  <c r="U18" i="55"/>
  <c r="W18" i="55" s="1"/>
  <c r="X18" i="55" s="1"/>
  <c r="U19" i="55"/>
  <c r="W19" i="55" s="1"/>
  <c r="X19" i="55" s="1"/>
  <c r="U20" i="55"/>
  <c r="W20" i="55" s="1"/>
  <c r="X20" i="55" s="1"/>
  <c r="U21" i="55"/>
  <c r="W21" i="55" s="1"/>
  <c r="X21" i="55" s="1"/>
  <c r="U22" i="55"/>
  <c r="W22" i="55" s="1"/>
  <c r="X22" i="55" s="1"/>
  <c r="U23" i="55"/>
  <c r="W23" i="55" s="1"/>
  <c r="X23" i="55" s="1"/>
  <c r="U24" i="55"/>
  <c r="W24" i="55" s="1"/>
  <c r="X24" i="55" s="1"/>
  <c r="U25" i="55"/>
  <c r="W25" i="55" s="1"/>
  <c r="X25" i="55" s="1"/>
  <c r="U26" i="55"/>
  <c r="W26" i="55" s="1"/>
  <c r="X26" i="55" s="1"/>
  <c r="U27" i="55"/>
  <c r="W27" i="55" s="1"/>
  <c r="X27" i="55" s="1"/>
  <c r="U28" i="55"/>
  <c r="W28" i="55" s="1"/>
  <c r="X28" i="55" s="1"/>
  <c r="U29" i="55"/>
  <c r="W29" i="55" s="1"/>
  <c r="X29" i="55" s="1"/>
  <c r="U30" i="55"/>
  <c r="W30" i="55" s="1"/>
  <c r="X30" i="55" s="1"/>
  <c r="U31" i="55"/>
  <c r="W31" i="55" s="1"/>
  <c r="X31" i="55" s="1"/>
  <c r="U32" i="55"/>
  <c r="W32" i="55" s="1"/>
  <c r="X32" i="55" s="1"/>
  <c r="U33" i="55"/>
  <c r="W33" i="55" s="1"/>
  <c r="X33" i="55" s="1"/>
  <c r="U34" i="55"/>
  <c r="W34" i="55" s="1"/>
  <c r="X34" i="55" s="1"/>
  <c r="U35" i="55"/>
  <c r="W35" i="55" s="1"/>
  <c r="X35" i="55" s="1"/>
  <c r="U36" i="55"/>
  <c r="W36" i="55" s="1"/>
  <c r="X36" i="55" s="1"/>
  <c r="U37" i="55"/>
  <c r="W37" i="55" s="1"/>
  <c r="X37" i="55" s="1"/>
  <c r="U38" i="55"/>
  <c r="W38" i="55" s="1"/>
  <c r="X38" i="55" s="1"/>
  <c r="U39" i="55"/>
  <c r="W39" i="55" s="1"/>
  <c r="X39" i="55" s="1"/>
  <c r="U40" i="55"/>
  <c r="W40" i="55" s="1"/>
  <c r="X40" i="55" s="1"/>
  <c r="U41" i="55"/>
  <c r="W41" i="55" s="1"/>
  <c r="X41" i="55" s="1"/>
  <c r="U42" i="55"/>
  <c r="W42" i="55" s="1"/>
  <c r="X42" i="55" s="1"/>
  <c r="U43" i="55"/>
  <c r="W43" i="55" s="1"/>
  <c r="X43" i="55" s="1"/>
  <c r="U44" i="55"/>
  <c r="W44" i="55" s="1"/>
  <c r="X44" i="55" s="1"/>
  <c r="U45" i="55"/>
  <c r="W45" i="55" s="1"/>
  <c r="X45" i="55" s="1"/>
  <c r="U46" i="55"/>
  <c r="W46" i="55" s="1"/>
  <c r="X46" i="55" s="1"/>
  <c r="U47" i="55"/>
  <c r="W47" i="55" s="1"/>
  <c r="X47" i="55" s="1"/>
  <c r="U48" i="55"/>
  <c r="W48" i="55" s="1"/>
  <c r="X48" i="55" s="1"/>
  <c r="U49" i="55"/>
  <c r="W49" i="55" s="1"/>
  <c r="X49" i="55" s="1"/>
  <c r="U50" i="55"/>
  <c r="W50" i="55" s="1"/>
  <c r="X50" i="55" s="1"/>
  <c r="U51" i="55"/>
  <c r="W51" i="55" s="1"/>
  <c r="X51" i="55" s="1"/>
  <c r="U52" i="55"/>
  <c r="W52" i="55" s="1"/>
  <c r="X52" i="55" s="1"/>
  <c r="U53" i="55"/>
  <c r="W53" i="55" s="1"/>
  <c r="X53" i="55" s="1"/>
  <c r="U54" i="55"/>
  <c r="W54" i="55" s="1"/>
  <c r="X54" i="55" s="1"/>
  <c r="U55" i="55"/>
  <c r="W55" i="55" s="1"/>
  <c r="X55" i="55" s="1"/>
  <c r="U56" i="55"/>
  <c r="W56" i="55" s="1"/>
  <c r="X56" i="55" s="1"/>
  <c r="U57" i="55"/>
  <c r="W57" i="55" s="1"/>
  <c r="X57" i="55" s="1"/>
  <c r="U58" i="55"/>
  <c r="W58" i="55" s="1"/>
  <c r="X58" i="55" s="1"/>
  <c r="U59" i="55"/>
  <c r="W59" i="55" s="1"/>
  <c r="X59" i="55" s="1"/>
  <c r="U60" i="55"/>
  <c r="W60" i="55" s="1"/>
  <c r="X60" i="55" s="1"/>
  <c r="U61" i="55"/>
  <c r="W61" i="55" s="1"/>
  <c r="X61" i="55" s="1"/>
  <c r="U62" i="55"/>
  <c r="W62" i="55" s="1"/>
  <c r="X62" i="55" s="1"/>
  <c r="U63" i="55"/>
  <c r="W63" i="55" s="1"/>
  <c r="X63" i="55" s="1"/>
  <c r="U64" i="55"/>
  <c r="W64" i="55" s="1"/>
  <c r="X64" i="55" s="1"/>
  <c r="U65" i="55"/>
  <c r="W65" i="55" s="1"/>
  <c r="X65" i="55" s="1"/>
  <c r="U66" i="55"/>
  <c r="W66" i="55" s="1"/>
  <c r="X66" i="55" s="1"/>
  <c r="U67" i="55"/>
  <c r="W67" i="55" s="1"/>
  <c r="X67" i="55" s="1"/>
  <c r="U68" i="55"/>
  <c r="W68" i="55" s="1"/>
  <c r="X68" i="55" s="1"/>
  <c r="U69" i="55"/>
  <c r="W69" i="55" s="1"/>
  <c r="X69" i="55" s="1"/>
  <c r="U70" i="55"/>
  <c r="W70" i="55" s="1"/>
  <c r="X70" i="55" s="1"/>
  <c r="U71" i="55"/>
  <c r="W71" i="55" s="1"/>
  <c r="X71" i="55" s="1"/>
  <c r="U72" i="55"/>
  <c r="W72" i="55" s="1"/>
  <c r="X72" i="55" s="1"/>
  <c r="U73" i="55"/>
  <c r="W73" i="55" s="1"/>
  <c r="X73" i="55" s="1"/>
  <c r="U74" i="55"/>
  <c r="W74" i="55" s="1"/>
  <c r="X74" i="55" s="1"/>
  <c r="R734" i="55"/>
  <c r="R768" i="55"/>
  <c r="R769" i="55"/>
  <c r="R770" i="55"/>
  <c r="R771" i="55"/>
  <c r="R772" i="55"/>
  <c r="R773" i="55"/>
  <c r="R774" i="55"/>
  <c r="R775" i="55"/>
  <c r="R776" i="55"/>
  <c r="R777" i="55"/>
  <c r="R778" i="55"/>
  <c r="R779" i="55"/>
  <c r="R780" i="55"/>
  <c r="R781" i="55"/>
  <c r="R782" i="55"/>
  <c r="R783" i="55"/>
  <c r="R784" i="55"/>
  <c r="R785" i="55"/>
  <c r="R786" i="55"/>
  <c r="R787" i="55"/>
  <c r="R788" i="55"/>
  <c r="R586" i="55"/>
  <c r="R587" i="55"/>
  <c r="R588" i="55"/>
  <c r="R589" i="55"/>
  <c r="R590" i="55"/>
  <c r="R591" i="55"/>
  <c r="R592" i="55"/>
  <c r="R593" i="55"/>
  <c r="R594" i="55"/>
  <c r="R595" i="55"/>
  <c r="AF595" i="55" s="1"/>
  <c r="AG595" i="55" s="1"/>
  <c r="R596" i="55"/>
  <c r="R597" i="55"/>
  <c r="R598" i="55"/>
  <c r="R599" i="55"/>
  <c r="R600" i="55"/>
  <c r="R601" i="55"/>
  <c r="R602" i="55"/>
  <c r="R603" i="55"/>
  <c r="R604" i="55"/>
  <c r="R605" i="55"/>
  <c r="R606" i="55"/>
  <c r="R607" i="55"/>
  <c r="R608" i="55"/>
  <c r="R609" i="55"/>
  <c r="R610" i="55"/>
  <c r="R611" i="55"/>
  <c r="R612" i="55"/>
  <c r="R613" i="55"/>
  <c r="R614" i="55"/>
  <c r="R615" i="55"/>
  <c r="R616" i="55"/>
  <c r="R617" i="55"/>
  <c r="R618" i="55"/>
  <c r="R619" i="55"/>
  <c r="R620" i="55"/>
  <c r="R621" i="55"/>
  <c r="R622" i="55"/>
  <c r="R623" i="55"/>
  <c r="R624" i="55"/>
  <c r="R625" i="55"/>
  <c r="R626" i="55"/>
  <c r="R627" i="55"/>
  <c r="R628" i="55"/>
  <c r="R629" i="55"/>
  <c r="R630" i="55"/>
  <c r="R631" i="55"/>
  <c r="R632" i="55"/>
  <c r="R633" i="55"/>
  <c r="R634" i="55"/>
  <c r="R635" i="55"/>
  <c r="R636" i="55"/>
  <c r="R637" i="55"/>
  <c r="R638" i="55"/>
  <c r="R639" i="55"/>
  <c r="AF639" i="55" s="1"/>
  <c r="AG639" i="55" s="1"/>
  <c r="R640" i="55"/>
  <c r="R641" i="55"/>
  <c r="R642" i="55"/>
  <c r="AF642" i="55" s="1"/>
  <c r="AG642" i="55" s="1"/>
  <c r="R643" i="55"/>
  <c r="R644" i="55"/>
  <c r="R645" i="55"/>
  <c r="R646" i="55"/>
  <c r="R647" i="55"/>
  <c r="R648" i="55"/>
  <c r="R649" i="55"/>
  <c r="R650" i="55"/>
  <c r="R651" i="55"/>
  <c r="R652" i="55"/>
  <c r="R653" i="55"/>
  <c r="R654" i="55"/>
  <c r="AF654" i="55" s="1"/>
  <c r="AG654" i="55" s="1"/>
  <c r="R655" i="55"/>
  <c r="AF655" i="55" s="1"/>
  <c r="AG655" i="55" s="1"/>
  <c r="R656" i="55"/>
  <c r="R657" i="55"/>
  <c r="R658" i="55"/>
  <c r="AF658" i="55" s="1"/>
  <c r="AG658" i="55" s="1"/>
  <c r="R659" i="55"/>
  <c r="R660" i="55"/>
  <c r="R661" i="55"/>
  <c r="R662" i="55"/>
  <c r="R663" i="55"/>
  <c r="R664" i="55"/>
  <c r="R665" i="55"/>
  <c r="R666" i="55"/>
  <c r="R667" i="55"/>
  <c r="R668" i="55"/>
  <c r="R669" i="55"/>
  <c r="R670" i="55"/>
  <c r="R671" i="55"/>
  <c r="R672" i="55"/>
  <c r="R673" i="55"/>
  <c r="R674" i="55"/>
  <c r="AF674" i="55" s="1"/>
  <c r="AG674" i="55" s="1"/>
  <c r="R675" i="55"/>
  <c r="R676" i="55"/>
  <c r="R677" i="55"/>
  <c r="R678" i="55"/>
  <c r="R679" i="55"/>
  <c r="R680" i="55"/>
  <c r="R681" i="55"/>
  <c r="R682" i="55"/>
  <c r="R683" i="55"/>
  <c r="R684" i="55"/>
  <c r="R685" i="55"/>
  <c r="R686" i="55"/>
  <c r="R687" i="55"/>
  <c r="R688" i="55"/>
  <c r="R689" i="55"/>
  <c r="R690" i="55"/>
  <c r="AF690" i="55" s="1"/>
  <c r="AG690" i="55" s="1"/>
  <c r="R691" i="55"/>
  <c r="R692" i="55"/>
  <c r="R693" i="55"/>
  <c r="R694" i="55"/>
  <c r="R695" i="55"/>
  <c r="R696" i="55"/>
  <c r="R697" i="55"/>
  <c r="R698" i="55"/>
  <c r="R699" i="55"/>
  <c r="R700" i="55"/>
  <c r="R701" i="55"/>
  <c r="R702" i="55"/>
  <c r="R703" i="55"/>
  <c r="R704" i="55"/>
  <c r="R705" i="55"/>
  <c r="R706" i="55"/>
  <c r="R707" i="55"/>
  <c r="R708" i="55"/>
  <c r="R709" i="55"/>
  <c r="R710" i="55"/>
  <c r="R711" i="55"/>
  <c r="R712" i="55"/>
  <c r="R713" i="55"/>
  <c r="R714" i="55"/>
  <c r="R715" i="55"/>
  <c r="R716" i="55"/>
  <c r="R717" i="55"/>
  <c r="R718" i="55"/>
  <c r="R719" i="55"/>
  <c r="R720" i="55"/>
  <c r="R721" i="55"/>
  <c r="R722" i="55"/>
  <c r="R723" i="55"/>
  <c r="R724" i="55"/>
  <c r="R725" i="55"/>
  <c r="R726" i="55"/>
  <c r="R727" i="55"/>
  <c r="R728" i="55"/>
  <c r="R729" i="55"/>
  <c r="R730" i="55"/>
  <c r="R731" i="55"/>
  <c r="R732" i="55"/>
  <c r="R733" i="55"/>
  <c r="R735" i="55"/>
  <c r="R736" i="55"/>
  <c r="R737" i="55"/>
  <c r="R738" i="55"/>
  <c r="R739" i="55"/>
  <c r="R740" i="55"/>
  <c r="R741" i="55"/>
  <c r="R742" i="55"/>
  <c r="R743" i="55"/>
  <c r="R744" i="55"/>
  <c r="AF744" i="55" s="1"/>
  <c r="AG744" i="55" s="1"/>
  <c r="R745" i="55"/>
  <c r="R746" i="55"/>
  <c r="R747" i="55"/>
  <c r="R748" i="55"/>
  <c r="R749" i="55"/>
  <c r="R750" i="55"/>
  <c r="R751" i="55"/>
  <c r="R752" i="55"/>
  <c r="R753" i="55"/>
  <c r="R754" i="55"/>
  <c r="R755" i="55"/>
  <c r="R756" i="55"/>
  <c r="R757" i="55"/>
  <c r="R758" i="55"/>
  <c r="R759" i="55"/>
  <c r="R760" i="55"/>
  <c r="R761" i="55"/>
  <c r="R762" i="55"/>
  <c r="R763" i="55"/>
  <c r="R764" i="55"/>
  <c r="R765" i="55"/>
  <c r="R766" i="55"/>
  <c r="R767" i="55"/>
  <c r="R226" i="55"/>
  <c r="R227" i="55"/>
  <c r="AF227" i="55" s="1"/>
  <c r="AG227" i="55" s="1"/>
  <c r="R228" i="55"/>
  <c r="R229" i="55"/>
  <c r="R230" i="55"/>
  <c r="R231" i="55"/>
  <c r="R232" i="55"/>
  <c r="R233" i="55"/>
  <c r="R234" i="55"/>
  <c r="R235" i="55"/>
  <c r="AF235" i="55" s="1"/>
  <c r="AG235" i="55" s="1"/>
  <c r="R236" i="55"/>
  <c r="R237" i="55"/>
  <c r="AF237" i="55" s="1"/>
  <c r="AG237" i="55" s="1"/>
  <c r="R238" i="55"/>
  <c r="R239" i="55"/>
  <c r="AF239" i="55" s="1"/>
  <c r="AG239" i="55" s="1"/>
  <c r="R240" i="55"/>
  <c r="R241" i="55"/>
  <c r="R242" i="55"/>
  <c r="R243" i="55"/>
  <c r="AF243" i="55" s="1"/>
  <c r="AG243" i="55" s="1"/>
  <c r="R244" i="55"/>
  <c r="AF244" i="55" s="1"/>
  <c r="AG244" i="55" s="1"/>
  <c r="R245" i="55"/>
  <c r="R246" i="55"/>
  <c r="R247" i="55"/>
  <c r="AF247" i="55" s="1"/>
  <c r="AG247" i="55" s="1"/>
  <c r="R248" i="55"/>
  <c r="R249" i="55"/>
  <c r="R250" i="55"/>
  <c r="R251" i="55"/>
  <c r="R252" i="55"/>
  <c r="R253" i="55"/>
  <c r="R254" i="55"/>
  <c r="R255" i="55"/>
  <c r="R256" i="55"/>
  <c r="AF256" i="55" s="1"/>
  <c r="AG256" i="55" s="1"/>
  <c r="R257" i="55"/>
  <c r="AF257" i="55" s="1"/>
  <c r="AG257" i="55" s="1"/>
  <c r="R258" i="55"/>
  <c r="R259" i="55"/>
  <c r="AF259" i="55" s="1"/>
  <c r="AG259" i="55" s="1"/>
  <c r="R260" i="55"/>
  <c r="AF260" i="55" s="1"/>
  <c r="AG260" i="55" s="1"/>
  <c r="R261" i="55"/>
  <c r="AF261" i="55" s="1"/>
  <c r="AG261" i="55" s="1"/>
  <c r="R262" i="55"/>
  <c r="R263" i="55"/>
  <c r="AF263" i="55" s="1"/>
  <c r="AG263" i="55" s="1"/>
  <c r="R264" i="55"/>
  <c r="R265" i="55"/>
  <c r="R266" i="55"/>
  <c r="R267" i="55"/>
  <c r="AF267" i="55" s="1"/>
  <c r="AG267" i="55" s="1"/>
  <c r="R268" i="55"/>
  <c r="R269" i="55"/>
  <c r="R270" i="55"/>
  <c r="R271" i="55"/>
  <c r="R272" i="55"/>
  <c r="AF272" i="55" s="1"/>
  <c r="AG272" i="55" s="1"/>
  <c r="R273" i="55"/>
  <c r="AF273" i="55" s="1"/>
  <c r="AG273" i="55" s="1"/>
  <c r="R274" i="55"/>
  <c r="R275" i="55"/>
  <c r="R276" i="55"/>
  <c r="AF276" i="55" s="1"/>
  <c r="AG276" i="55" s="1"/>
  <c r="R277" i="55"/>
  <c r="AF277" i="55" s="1"/>
  <c r="AG277" i="55" s="1"/>
  <c r="R278" i="55"/>
  <c r="R279" i="55"/>
  <c r="AF279" i="55" s="1"/>
  <c r="AG279" i="55" s="1"/>
  <c r="R280" i="55"/>
  <c r="AF280" i="55" s="1"/>
  <c r="AG280" i="55" s="1"/>
  <c r="R281" i="55"/>
  <c r="AF281" i="55" s="1"/>
  <c r="AG281" i="55" s="1"/>
  <c r="R282" i="55"/>
  <c r="R283" i="55"/>
  <c r="AF283" i="55" s="1"/>
  <c r="AG283" i="55" s="1"/>
  <c r="R284" i="55"/>
  <c r="AF284" i="55" s="1"/>
  <c r="AG284" i="55" s="1"/>
  <c r="R285" i="55"/>
  <c r="AF285" i="55" s="1"/>
  <c r="AG285" i="55" s="1"/>
  <c r="R286" i="55"/>
  <c r="R287" i="55"/>
  <c r="R288" i="55"/>
  <c r="AF288" i="55" s="1"/>
  <c r="AG288" i="55" s="1"/>
  <c r="R289" i="55"/>
  <c r="R290" i="55"/>
  <c r="R291" i="55"/>
  <c r="R292" i="55"/>
  <c r="R293" i="55"/>
  <c r="R294" i="55"/>
  <c r="R295" i="55"/>
  <c r="AF295" i="55" s="1"/>
  <c r="AG295" i="55" s="1"/>
  <c r="R296" i="55"/>
  <c r="AF296" i="55" s="1"/>
  <c r="AG296" i="55" s="1"/>
  <c r="R297" i="55"/>
  <c r="R298" i="55"/>
  <c r="R299" i="55"/>
  <c r="R300" i="55"/>
  <c r="R301" i="55"/>
  <c r="R302" i="55"/>
  <c r="R303" i="55"/>
  <c r="R304" i="55"/>
  <c r="R305" i="55"/>
  <c r="R306" i="55"/>
  <c r="R307" i="55"/>
  <c r="R308" i="55"/>
  <c r="R309" i="55"/>
  <c r="AF309" i="55" s="1"/>
  <c r="AG309" i="55" s="1"/>
  <c r="R310" i="55"/>
  <c r="AF310" i="55" s="1"/>
  <c r="AG310" i="55" s="1"/>
  <c r="R311" i="55"/>
  <c r="AF311" i="55" s="1"/>
  <c r="AG311" i="55" s="1"/>
  <c r="R312" i="55"/>
  <c r="R313" i="55"/>
  <c r="R314" i="55"/>
  <c r="AF314" i="55" s="1"/>
  <c r="AG314" i="55" s="1"/>
  <c r="R315" i="55"/>
  <c r="AF315" i="55" s="1"/>
  <c r="AG315" i="55" s="1"/>
  <c r="R316" i="55"/>
  <c r="R317" i="55"/>
  <c r="R318" i="55"/>
  <c r="AF318" i="55" s="1"/>
  <c r="AG318" i="55" s="1"/>
  <c r="R319" i="55"/>
  <c r="AF319" i="55" s="1"/>
  <c r="AG319" i="55" s="1"/>
  <c r="R320" i="55"/>
  <c r="AF320" i="55" s="1"/>
  <c r="AG320" i="55" s="1"/>
  <c r="R321" i="55"/>
  <c r="R322" i="55"/>
  <c r="AF322" i="55" s="1"/>
  <c r="AG322" i="55" s="1"/>
  <c r="R323" i="55"/>
  <c r="R324" i="55"/>
  <c r="R325" i="55"/>
  <c r="R326" i="55"/>
  <c r="AF326" i="55" s="1"/>
  <c r="AG326" i="55" s="1"/>
  <c r="R327" i="55"/>
  <c r="AF327" i="55" s="1"/>
  <c r="AG327" i="55" s="1"/>
  <c r="R328" i="55"/>
  <c r="AF328" i="55" s="1"/>
  <c r="AG328" i="55" s="1"/>
  <c r="R329" i="55"/>
  <c r="R330" i="55"/>
  <c r="R331" i="55"/>
  <c r="AF331" i="55" s="1"/>
  <c r="AG331" i="55" s="1"/>
  <c r="R332" i="55"/>
  <c r="AF332" i="55" s="1"/>
  <c r="AG332" i="55" s="1"/>
  <c r="R333" i="55"/>
  <c r="AF333" i="55" s="1"/>
  <c r="AG333" i="55" s="1"/>
  <c r="R334" i="55"/>
  <c r="AF334" i="55" s="1"/>
  <c r="AG334" i="55" s="1"/>
  <c r="R335" i="55"/>
  <c r="AF335" i="55" s="1"/>
  <c r="AG335" i="55" s="1"/>
  <c r="R336" i="55"/>
  <c r="AF336" i="55" s="1"/>
  <c r="AG336" i="55" s="1"/>
  <c r="R337" i="55"/>
  <c r="R338" i="55"/>
  <c r="AF338" i="55" s="1"/>
  <c r="AG338" i="55" s="1"/>
  <c r="R339" i="55"/>
  <c r="AF339" i="55" s="1"/>
  <c r="AG339" i="55" s="1"/>
  <c r="R340" i="55"/>
  <c r="AF340" i="55" s="1"/>
  <c r="AG340" i="55" s="1"/>
  <c r="R341" i="55"/>
  <c r="R342" i="55"/>
  <c r="AF342" i="55" s="1"/>
  <c r="AG342" i="55" s="1"/>
  <c r="R343" i="55"/>
  <c r="AF343" i="55" s="1"/>
  <c r="AG343" i="55" s="1"/>
  <c r="R344" i="55"/>
  <c r="AF344" i="55" s="1"/>
  <c r="AG344" i="55" s="1"/>
  <c r="R345" i="55"/>
  <c r="R346" i="55"/>
  <c r="R347" i="55"/>
  <c r="AF347" i="55" s="1"/>
  <c r="AG347" i="55" s="1"/>
  <c r="R348" i="55"/>
  <c r="AF348" i="55" s="1"/>
  <c r="AG348" i="55" s="1"/>
  <c r="R349" i="55"/>
  <c r="AF349" i="55" s="1"/>
  <c r="AG349" i="55" s="1"/>
  <c r="R350" i="55"/>
  <c r="AF350" i="55" s="1"/>
  <c r="AG350" i="55" s="1"/>
  <c r="R351" i="55"/>
  <c r="R352" i="55"/>
  <c r="R353" i="55"/>
  <c r="R354" i="55"/>
  <c r="AF354" i="55" s="1"/>
  <c r="AG354" i="55" s="1"/>
  <c r="R355" i="55"/>
  <c r="R356" i="55"/>
  <c r="R357" i="55"/>
  <c r="AF357" i="55" s="1"/>
  <c r="AG357" i="55" s="1"/>
  <c r="R358" i="55"/>
  <c r="R359" i="55"/>
  <c r="R360" i="55"/>
  <c r="R361" i="55"/>
  <c r="R362" i="55"/>
  <c r="AF362" i="55" s="1"/>
  <c r="AG362" i="55" s="1"/>
  <c r="R363" i="55"/>
  <c r="R364" i="55"/>
  <c r="AF364" i="55" s="1"/>
  <c r="AG364" i="55" s="1"/>
  <c r="R365" i="55"/>
  <c r="R366" i="55"/>
  <c r="R367" i="55"/>
  <c r="AF367" i="55" s="1"/>
  <c r="AG367" i="55" s="1"/>
  <c r="R368" i="55"/>
  <c r="AF368" i="55" s="1"/>
  <c r="AG368" i="55" s="1"/>
  <c r="R369" i="55"/>
  <c r="R370" i="55"/>
  <c r="AF370" i="55" s="1"/>
  <c r="AG370" i="55" s="1"/>
  <c r="R371" i="55"/>
  <c r="AF371" i="55" s="1"/>
  <c r="AG371" i="55" s="1"/>
  <c r="R372" i="55"/>
  <c r="AF372" i="55" s="1"/>
  <c r="AG372" i="55" s="1"/>
  <c r="R373" i="55"/>
  <c r="R374" i="55"/>
  <c r="R375" i="55"/>
  <c r="R376" i="55"/>
  <c r="R377" i="55"/>
  <c r="R378" i="55"/>
  <c r="R379" i="55"/>
  <c r="R380" i="55"/>
  <c r="R381" i="55"/>
  <c r="R382" i="55"/>
  <c r="R383" i="55"/>
  <c r="R384" i="55"/>
  <c r="R385" i="55"/>
  <c r="R386" i="55"/>
  <c r="R387" i="55"/>
  <c r="R388" i="55"/>
  <c r="R389" i="55"/>
  <c r="R390" i="55"/>
  <c r="R391" i="55"/>
  <c r="AF391" i="55" s="1"/>
  <c r="AG391" i="55" s="1"/>
  <c r="R392" i="55"/>
  <c r="AF392" i="55" s="1"/>
  <c r="AG392" i="55" s="1"/>
  <c r="R393" i="55"/>
  <c r="R394" i="55"/>
  <c r="R395" i="55"/>
  <c r="AF395" i="55" s="1"/>
  <c r="AG395" i="55" s="1"/>
  <c r="R396" i="55"/>
  <c r="AF396" i="55" s="1"/>
  <c r="AG396" i="55" s="1"/>
  <c r="R397" i="55"/>
  <c r="R398" i="55"/>
  <c r="AF398" i="55" s="1"/>
  <c r="AG398" i="55" s="1"/>
  <c r="R399" i="55"/>
  <c r="AF399" i="55" s="1"/>
  <c r="AG399" i="55" s="1"/>
  <c r="R400" i="55"/>
  <c r="AF400" i="55" s="1"/>
  <c r="AG400" i="55" s="1"/>
  <c r="R401" i="55"/>
  <c r="R402" i="55"/>
  <c r="R403" i="55"/>
  <c r="R404" i="55"/>
  <c r="AF404" i="55" s="1"/>
  <c r="AG404" i="55" s="1"/>
  <c r="R405" i="55"/>
  <c r="R406" i="55"/>
  <c r="AF406" i="55" s="1"/>
  <c r="AG406" i="55" s="1"/>
  <c r="R407" i="55"/>
  <c r="AF407" i="55" s="1"/>
  <c r="AG407" i="55" s="1"/>
  <c r="R408" i="55"/>
  <c r="R409" i="55"/>
  <c r="R410" i="55"/>
  <c r="AF410" i="55" s="1"/>
  <c r="AG410" i="55" s="1"/>
  <c r="R411" i="55"/>
  <c r="R412" i="55"/>
  <c r="AF412" i="55" s="1"/>
  <c r="AG412" i="55" s="1"/>
  <c r="R413" i="55"/>
  <c r="R414" i="55"/>
  <c r="AF414" i="55" s="1"/>
  <c r="AG414" i="55" s="1"/>
  <c r="R415" i="55"/>
  <c r="AF415" i="55" s="1"/>
  <c r="AG415" i="55" s="1"/>
  <c r="R416" i="55"/>
  <c r="R417" i="55"/>
  <c r="R418" i="55"/>
  <c r="AF418" i="55" s="1"/>
  <c r="AG418" i="55" s="1"/>
  <c r="R419" i="55"/>
  <c r="AF419" i="55" s="1"/>
  <c r="AG419" i="55" s="1"/>
  <c r="R420" i="55"/>
  <c r="R421" i="55"/>
  <c r="AF421" i="55" s="1"/>
  <c r="AG421" i="55" s="1"/>
  <c r="R422" i="55"/>
  <c r="AF422" i="55" s="1"/>
  <c r="AG422" i="55" s="1"/>
  <c r="R423" i="55"/>
  <c r="AF423" i="55" s="1"/>
  <c r="AG423" i="55" s="1"/>
  <c r="R424" i="55"/>
  <c r="R425" i="55"/>
  <c r="R426" i="55"/>
  <c r="AF426" i="55" s="1"/>
  <c r="AG426" i="55" s="1"/>
  <c r="R427" i="55"/>
  <c r="AF427" i="55" s="1"/>
  <c r="AG427" i="55" s="1"/>
  <c r="R428" i="55"/>
  <c r="AF428" i="55" s="1"/>
  <c r="AG428" i="55" s="1"/>
  <c r="R429" i="55"/>
  <c r="AF429" i="55" s="1"/>
  <c r="AG429" i="55" s="1"/>
  <c r="R430" i="55"/>
  <c r="R431" i="55"/>
  <c r="R432" i="55"/>
  <c r="R433" i="55"/>
  <c r="R434" i="55"/>
  <c r="R435" i="55"/>
  <c r="AF435" i="55" s="1"/>
  <c r="AG435" i="55" s="1"/>
  <c r="R436" i="55"/>
  <c r="AF436" i="55" s="1"/>
  <c r="AG436" i="55" s="1"/>
  <c r="R437" i="55"/>
  <c r="R438" i="55"/>
  <c r="R439" i="55"/>
  <c r="R440" i="55"/>
  <c r="R441" i="55"/>
  <c r="AF441" i="55" s="1"/>
  <c r="AG441" i="55" s="1"/>
  <c r="R442" i="55"/>
  <c r="R443" i="55"/>
  <c r="R444" i="55"/>
  <c r="AF444" i="55" s="1"/>
  <c r="AG444" i="55" s="1"/>
  <c r="R445" i="55"/>
  <c r="AF445" i="55" s="1"/>
  <c r="AG445" i="55" s="1"/>
  <c r="R446" i="55"/>
  <c r="R447" i="55"/>
  <c r="R448" i="55"/>
  <c r="R449" i="55"/>
  <c r="R450" i="55"/>
  <c r="R451" i="55"/>
  <c r="R452" i="55"/>
  <c r="R453" i="55"/>
  <c r="R454" i="55"/>
  <c r="R455" i="55"/>
  <c r="R456" i="55"/>
  <c r="R457" i="55"/>
  <c r="R458" i="55"/>
  <c r="R459" i="55"/>
  <c r="R460" i="55"/>
  <c r="R461" i="55"/>
  <c r="AF461" i="55" s="1"/>
  <c r="AG461" i="55" s="1"/>
  <c r="R462" i="55"/>
  <c r="R463" i="55"/>
  <c r="R464" i="55"/>
  <c r="R465" i="55"/>
  <c r="R466" i="55"/>
  <c r="R467" i="55"/>
  <c r="R468" i="55"/>
  <c r="AF468" i="55" s="1"/>
  <c r="AG468" i="55" s="1"/>
  <c r="R469" i="55"/>
  <c r="R470" i="55"/>
  <c r="R471" i="55"/>
  <c r="AF471" i="55" s="1"/>
  <c r="AG471" i="55" s="1"/>
  <c r="R472" i="55"/>
  <c r="R473" i="55"/>
  <c r="R474" i="55"/>
  <c r="R475" i="55"/>
  <c r="R476" i="55"/>
  <c r="AF476" i="55" s="1"/>
  <c r="AG476" i="55" s="1"/>
  <c r="R477" i="55"/>
  <c r="R478" i="55"/>
  <c r="R479" i="55"/>
  <c r="R480" i="55"/>
  <c r="R481" i="55"/>
  <c r="R482" i="55"/>
  <c r="R483" i="55"/>
  <c r="R484" i="55"/>
  <c r="R485" i="55"/>
  <c r="R486" i="55"/>
  <c r="R487" i="55"/>
  <c r="R488" i="55"/>
  <c r="R489" i="55"/>
  <c r="R490" i="55"/>
  <c r="R491" i="55"/>
  <c r="R492" i="55"/>
  <c r="R493" i="55"/>
  <c r="R494" i="55"/>
  <c r="R495" i="55"/>
  <c r="R496" i="55"/>
  <c r="R497" i="55"/>
  <c r="R498" i="55"/>
  <c r="R499" i="55"/>
  <c r="R500" i="55"/>
  <c r="R501" i="55"/>
  <c r="R502" i="55"/>
  <c r="R503" i="55"/>
  <c r="R504" i="55"/>
  <c r="R505" i="55"/>
  <c r="R506" i="55"/>
  <c r="R507" i="55"/>
  <c r="R508" i="55"/>
  <c r="R509" i="55"/>
  <c r="R510" i="55"/>
  <c r="R511" i="55"/>
  <c r="R512" i="55"/>
  <c r="R513" i="55"/>
  <c r="AF513" i="55" s="1"/>
  <c r="AG513" i="55" s="1"/>
  <c r="R514" i="55"/>
  <c r="R515" i="55"/>
  <c r="R516" i="55"/>
  <c r="R517" i="55"/>
  <c r="R518" i="55"/>
  <c r="R519" i="55"/>
  <c r="AF519" i="55" s="1"/>
  <c r="AG519" i="55" s="1"/>
  <c r="R520" i="55"/>
  <c r="R521" i="55"/>
  <c r="R522" i="55"/>
  <c r="R523" i="55"/>
  <c r="R524" i="55"/>
  <c r="R525" i="55"/>
  <c r="R526" i="55"/>
  <c r="R527" i="55"/>
  <c r="AF527" i="55" s="1"/>
  <c r="AG527" i="55" s="1"/>
  <c r="R528" i="55"/>
  <c r="AF528" i="55" s="1"/>
  <c r="AG528" i="55" s="1"/>
  <c r="R529" i="55"/>
  <c r="R530" i="55"/>
  <c r="R531" i="55"/>
  <c r="R532" i="55"/>
  <c r="R533" i="55"/>
  <c r="R534" i="55"/>
  <c r="R535" i="55"/>
  <c r="AF535" i="55" s="1"/>
  <c r="AG535" i="55" s="1"/>
  <c r="R536" i="55"/>
  <c r="R537" i="55"/>
  <c r="R538" i="55"/>
  <c r="R539" i="55"/>
  <c r="R540" i="55"/>
  <c r="R541" i="55"/>
  <c r="AF541" i="55" s="1"/>
  <c r="AG541" i="55" s="1"/>
  <c r="R542" i="55"/>
  <c r="R543" i="55"/>
  <c r="R544" i="55"/>
  <c r="R545" i="55"/>
  <c r="AF545" i="55" s="1"/>
  <c r="AG545" i="55" s="1"/>
  <c r="R546" i="55"/>
  <c r="R547" i="55"/>
  <c r="R548" i="55"/>
  <c r="R549" i="55"/>
  <c r="R550" i="55"/>
  <c r="R551" i="55"/>
  <c r="AF551" i="55" s="1"/>
  <c r="AG551" i="55" s="1"/>
  <c r="R552" i="55"/>
  <c r="R553" i="55"/>
  <c r="R554" i="55"/>
  <c r="R555" i="55"/>
  <c r="AF555" i="55" s="1"/>
  <c r="AG555" i="55" s="1"/>
  <c r="R556" i="55"/>
  <c r="R557" i="55"/>
  <c r="AF557" i="55" s="1"/>
  <c r="AG557" i="55" s="1"/>
  <c r="R558" i="55"/>
  <c r="R559" i="55"/>
  <c r="R560" i="55"/>
  <c r="R561" i="55"/>
  <c r="AF561" i="55" s="1"/>
  <c r="AG561" i="55" s="1"/>
  <c r="R562" i="55"/>
  <c r="R563" i="55"/>
  <c r="R564" i="55"/>
  <c r="R565" i="55"/>
  <c r="R566" i="55"/>
  <c r="R567" i="55"/>
  <c r="AF567" i="55" s="1"/>
  <c r="AG567" i="55" s="1"/>
  <c r="R568" i="55"/>
  <c r="AF568" i="55" s="1"/>
  <c r="AG568" i="55" s="1"/>
  <c r="R569" i="55"/>
  <c r="R570" i="55"/>
  <c r="R571" i="55"/>
  <c r="AF571" i="55" s="1"/>
  <c r="AG571" i="55" s="1"/>
  <c r="R572" i="55"/>
  <c r="R573" i="55"/>
  <c r="AF573" i="55" s="1"/>
  <c r="AG573" i="55" s="1"/>
  <c r="R574" i="55"/>
  <c r="R575" i="55"/>
  <c r="R576" i="55"/>
  <c r="R577" i="55"/>
  <c r="R578" i="55"/>
  <c r="R579" i="55"/>
  <c r="R580" i="55"/>
  <c r="R581" i="55"/>
  <c r="AF581" i="55" s="1"/>
  <c r="AG581" i="55" s="1"/>
  <c r="R582" i="55"/>
  <c r="R583" i="55"/>
  <c r="R584" i="55"/>
  <c r="R585" i="55"/>
  <c r="R204" i="55"/>
  <c r="R205" i="55"/>
  <c r="R206" i="55"/>
  <c r="AF206" i="55" s="1"/>
  <c r="AG206" i="55" s="1"/>
  <c r="R207" i="55"/>
  <c r="R208" i="55"/>
  <c r="R209" i="55"/>
  <c r="R210" i="55"/>
  <c r="R211" i="55"/>
  <c r="R212" i="55"/>
  <c r="R213" i="55"/>
  <c r="R214" i="55"/>
  <c r="R215" i="55"/>
  <c r="AF215" i="55" s="1"/>
  <c r="AG215" i="55" s="1"/>
  <c r="R216" i="55"/>
  <c r="R217" i="55"/>
  <c r="AF217" i="55" s="1"/>
  <c r="AG217" i="55" s="1"/>
  <c r="R218" i="55"/>
  <c r="R219" i="55"/>
  <c r="R220" i="55"/>
  <c r="R221" i="55"/>
  <c r="AF221" i="55" s="1"/>
  <c r="AG221" i="55" s="1"/>
  <c r="R222" i="55"/>
  <c r="AF222" i="55" s="1"/>
  <c r="AG222" i="55" s="1"/>
  <c r="R223" i="55"/>
  <c r="AF223" i="55" s="1"/>
  <c r="AG223" i="55" s="1"/>
  <c r="R224" i="55"/>
  <c r="R225" i="55"/>
  <c r="R195" i="55"/>
  <c r="AF195" i="55" s="1"/>
  <c r="AG195" i="55" s="1"/>
  <c r="R196" i="55"/>
  <c r="R197" i="55"/>
  <c r="R198" i="55"/>
  <c r="AF198" i="55" s="1"/>
  <c r="AG198" i="55" s="1"/>
  <c r="R199" i="55"/>
  <c r="R200" i="55"/>
  <c r="R201" i="55"/>
  <c r="R202" i="55"/>
  <c r="R203" i="55"/>
  <c r="AF203" i="55" s="1"/>
  <c r="AG203" i="55" s="1"/>
  <c r="R189" i="55"/>
  <c r="R190" i="55"/>
  <c r="AF190" i="55" s="1"/>
  <c r="AG190" i="55" s="1"/>
  <c r="R191" i="55"/>
  <c r="R192" i="55"/>
  <c r="R193" i="55"/>
  <c r="R194" i="55"/>
  <c r="AF194" i="55" s="1"/>
  <c r="AG194" i="55" s="1"/>
  <c r="R182" i="55"/>
  <c r="AF182" i="55" s="1"/>
  <c r="AG182" i="55" s="1"/>
  <c r="R183" i="55"/>
  <c r="R184" i="55"/>
  <c r="R185" i="55"/>
  <c r="R186" i="55"/>
  <c r="AF186" i="55" s="1"/>
  <c r="AG186" i="55" s="1"/>
  <c r="R187" i="55"/>
  <c r="AF187" i="55" s="1"/>
  <c r="AG187" i="55" s="1"/>
  <c r="R188" i="55"/>
  <c r="R178" i="55"/>
  <c r="R179" i="55"/>
  <c r="R180" i="55"/>
  <c r="R181" i="55"/>
  <c r="R172" i="55"/>
  <c r="R173" i="55"/>
  <c r="R174" i="55"/>
  <c r="R175" i="55"/>
  <c r="R176" i="55"/>
  <c r="R177" i="55"/>
  <c r="R167" i="55"/>
  <c r="R168" i="55"/>
  <c r="R169" i="55"/>
  <c r="R170" i="55"/>
  <c r="R171" i="55"/>
  <c r="R163" i="55"/>
  <c r="AF163" i="55" s="1"/>
  <c r="AG163" i="55" s="1"/>
  <c r="R164" i="55"/>
  <c r="R165" i="55"/>
  <c r="R166" i="55"/>
  <c r="AF166" i="55" s="1"/>
  <c r="AG166" i="55" s="1"/>
  <c r="R102" i="55"/>
  <c r="R103" i="55"/>
  <c r="R104" i="55"/>
  <c r="R105" i="55"/>
  <c r="R106" i="55"/>
  <c r="R107" i="55"/>
  <c r="AF107" i="55" s="1"/>
  <c r="AG107" i="55" s="1"/>
  <c r="R108" i="55"/>
  <c r="R109" i="55"/>
  <c r="AF109" i="55" s="1"/>
  <c r="AG109" i="55" s="1"/>
  <c r="R110" i="55"/>
  <c r="AF110" i="55" s="1"/>
  <c r="AG110" i="55" s="1"/>
  <c r="R111" i="55"/>
  <c r="R112" i="55"/>
  <c r="R113" i="55"/>
  <c r="R114" i="55"/>
  <c r="AF114" i="55" s="1"/>
  <c r="AG114" i="55" s="1"/>
  <c r="R115" i="55"/>
  <c r="AF115" i="55" s="1"/>
  <c r="AG115" i="55" s="1"/>
  <c r="R116" i="55"/>
  <c r="R117" i="55"/>
  <c r="R118" i="55"/>
  <c r="AF118" i="55" s="1"/>
  <c r="AG118" i="55" s="1"/>
  <c r="R119" i="55"/>
  <c r="R120" i="55"/>
  <c r="R121" i="55"/>
  <c r="AF121" i="55" s="1"/>
  <c r="AG121" i="55" s="1"/>
  <c r="R122" i="55"/>
  <c r="R123" i="55"/>
  <c r="R124" i="55"/>
  <c r="R125" i="55"/>
  <c r="R126" i="55"/>
  <c r="AF126" i="55" s="1"/>
  <c r="AG126" i="55" s="1"/>
  <c r="R127" i="55"/>
  <c r="AF127" i="55" s="1"/>
  <c r="AG127" i="55" s="1"/>
  <c r="R128" i="55"/>
  <c r="R129" i="55"/>
  <c r="R130" i="55"/>
  <c r="R131" i="55"/>
  <c r="AF131" i="55" s="1"/>
  <c r="AG131" i="55" s="1"/>
  <c r="R132" i="55"/>
  <c r="R133" i="55"/>
  <c r="R134" i="55"/>
  <c r="R135" i="55"/>
  <c r="AF135" i="55" s="1"/>
  <c r="AG135" i="55" s="1"/>
  <c r="R136" i="55"/>
  <c r="R137" i="55"/>
  <c r="AF137" i="55" s="1"/>
  <c r="AG137" i="55" s="1"/>
  <c r="R138" i="55"/>
  <c r="R139" i="55"/>
  <c r="R140" i="55"/>
  <c r="R141" i="55"/>
  <c r="AF141" i="55" s="1"/>
  <c r="AG141" i="55" s="1"/>
  <c r="R142" i="55"/>
  <c r="R143" i="55"/>
  <c r="R144" i="55"/>
  <c r="R145" i="55"/>
  <c r="R146" i="55"/>
  <c r="R147" i="55"/>
  <c r="R148" i="55"/>
  <c r="R149" i="55"/>
  <c r="AF149" i="55" s="1"/>
  <c r="AG149" i="55" s="1"/>
  <c r="R150" i="55"/>
  <c r="AF150" i="55" s="1"/>
  <c r="AG150" i="55" s="1"/>
  <c r="R151" i="55"/>
  <c r="AF151" i="55" s="1"/>
  <c r="AG151" i="55" s="1"/>
  <c r="R152" i="55"/>
  <c r="R153" i="55"/>
  <c r="AF153" i="55" s="1"/>
  <c r="AG153" i="55" s="1"/>
  <c r="R154" i="55"/>
  <c r="AF154" i="55" s="1"/>
  <c r="AG154" i="55" s="1"/>
  <c r="R155" i="55"/>
  <c r="AF155" i="55" s="1"/>
  <c r="AG155" i="55" s="1"/>
  <c r="R156" i="55"/>
  <c r="R157" i="55"/>
  <c r="AF157" i="55" s="1"/>
  <c r="AG157" i="55" s="1"/>
  <c r="R158" i="55"/>
  <c r="AF158" i="55" s="1"/>
  <c r="AG158" i="55" s="1"/>
  <c r="R159" i="55"/>
  <c r="AF159" i="55" s="1"/>
  <c r="AG159" i="55" s="1"/>
  <c r="R160" i="55"/>
  <c r="R161" i="55"/>
  <c r="R162" i="55"/>
  <c r="R95" i="55"/>
  <c r="R96" i="55"/>
  <c r="R97" i="55"/>
  <c r="R98" i="55"/>
  <c r="AF98" i="55" s="1"/>
  <c r="AG98" i="55" s="1"/>
  <c r="R99" i="55"/>
  <c r="R100" i="55"/>
  <c r="R101" i="55"/>
  <c r="R48" i="55"/>
  <c r="R49" i="55"/>
  <c r="R50" i="55"/>
  <c r="R51" i="55"/>
  <c r="R52" i="55"/>
  <c r="R53" i="55"/>
  <c r="R54" i="55"/>
  <c r="AF54" i="55" s="1"/>
  <c r="AG54" i="55" s="1"/>
  <c r="R55" i="55"/>
  <c r="R56" i="55"/>
  <c r="R57" i="55"/>
  <c r="R58" i="55"/>
  <c r="R59" i="55"/>
  <c r="R60" i="55"/>
  <c r="R61" i="55"/>
  <c r="R62" i="55"/>
  <c r="AF62" i="55" s="1"/>
  <c r="AG62" i="55" s="1"/>
  <c r="R63" i="55"/>
  <c r="R64" i="55"/>
  <c r="R65" i="55"/>
  <c r="R66" i="55"/>
  <c r="R67" i="55"/>
  <c r="R68" i="55"/>
  <c r="R69" i="55"/>
  <c r="R70" i="55"/>
  <c r="AF70" i="55" s="1"/>
  <c r="AG70" i="55" s="1"/>
  <c r="R71" i="55"/>
  <c r="R72" i="55"/>
  <c r="R73" i="55"/>
  <c r="R74" i="55"/>
  <c r="AF74" i="55" s="1"/>
  <c r="AG74" i="55" s="1"/>
  <c r="R75" i="55"/>
  <c r="R76" i="55"/>
  <c r="R77" i="55"/>
  <c r="R78" i="55"/>
  <c r="AF78" i="55" s="1"/>
  <c r="AG78" i="55" s="1"/>
  <c r="R79" i="55"/>
  <c r="R80" i="55"/>
  <c r="R81" i="55"/>
  <c r="R82" i="55"/>
  <c r="AF82" i="55" s="1"/>
  <c r="AG82" i="55" s="1"/>
  <c r="R83" i="55"/>
  <c r="R84" i="55"/>
  <c r="R85" i="55"/>
  <c r="R86" i="55"/>
  <c r="R87" i="55"/>
  <c r="R88" i="55"/>
  <c r="R89" i="55"/>
  <c r="R90" i="55"/>
  <c r="R91" i="55"/>
  <c r="R92" i="55"/>
  <c r="R93" i="55"/>
  <c r="R94" i="55"/>
  <c r="AF94" i="55" s="1"/>
  <c r="AG94" i="55" s="1"/>
  <c r="R42" i="55"/>
  <c r="R43" i="55"/>
  <c r="R44" i="55"/>
  <c r="R45" i="55"/>
  <c r="R46" i="55"/>
  <c r="R47" i="55"/>
  <c r="R37" i="55"/>
  <c r="R38" i="55"/>
  <c r="R39" i="55"/>
  <c r="R40" i="55"/>
  <c r="R41" i="55"/>
  <c r="R30" i="55"/>
  <c r="R31" i="55"/>
  <c r="R32" i="55"/>
  <c r="R33" i="55"/>
  <c r="R34" i="55"/>
  <c r="R35" i="55"/>
  <c r="R36" i="55"/>
  <c r="R24" i="55"/>
  <c r="AF24" i="55" s="1"/>
  <c r="AG24" i="55" s="1"/>
  <c r="R25" i="55"/>
  <c r="R26" i="55"/>
  <c r="R27" i="55"/>
  <c r="R28" i="55"/>
  <c r="R29" i="55"/>
  <c r="R21" i="55"/>
  <c r="R22" i="55"/>
  <c r="R23" i="55"/>
  <c r="R20" i="55"/>
  <c r="R19" i="55"/>
  <c r="R18" i="55"/>
  <c r="R17" i="55"/>
  <c r="R16" i="55"/>
  <c r="R791" i="55"/>
  <c r="R792" i="55"/>
  <c r="R793" i="55"/>
  <c r="R794" i="55"/>
  <c r="R795" i="55"/>
  <c r="R796" i="55"/>
  <c r="R797" i="55"/>
  <c r="R798" i="55"/>
  <c r="R799" i="55"/>
  <c r="R800" i="55"/>
  <c r="R801" i="55"/>
  <c r="R802" i="55"/>
  <c r="R803" i="55"/>
  <c r="R804" i="55"/>
  <c r="R805" i="55"/>
  <c r="R806" i="55"/>
  <c r="R807" i="55"/>
  <c r="R808" i="55"/>
  <c r="R809" i="55"/>
  <c r="R810" i="55"/>
  <c r="R811" i="55"/>
  <c r="R812" i="55"/>
  <c r="R813" i="55"/>
  <c r="R814" i="55"/>
  <c r="R815" i="55"/>
  <c r="R816" i="55"/>
  <c r="R817" i="55"/>
  <c r="R818" i="55"/>
  <c r="R819" i="55"/>
  <c r="R820" i="55"/>
  <c r="R821" i="55"/>
  <c r="R822" i="55"/>
  <c r="R823" i="55"/>
  <c r="R824" i="55"/>
  <c r="R825" i="55"/>
  <c r="R826" i="55"/>
  <c r="R827" i="55"/>
  <c r="R828" i="55"/>
  <c r="R829" i="55"/>
  <c r="R830" i="55"/>
  <c r="R831" i="55"/>
  <c r="R832" i="55"/>
  <c r="R833" i="55"/>
  <c r="R834" i="55"/>
  <c r="R835" i="55"/>
  <c r="R836" i="55"/>
  <c r="R837" i="55"/>
  <c r="R838" i="55"/>
  <c r="R839" i="55"/>
  <c r="R840" i="55"/>
  <c r="R841" i="55"/>
  <c r="R842" i="55"/>
  <c r="R843" i="55"/>
  <c r="R844" i="55"/>
  <c r="R845" i="55"/>
  <c r="R846" i="55"/>
  <c r="R847" i="55"/>
  <c r="R848" i="55"/>
  <c r="R849" i="55"/>
  <c r="R850" i="55"/>
  <c r="R851" i="55"/>
  <c r="R852" i="55"/>
  <c r="R853" i="55"/>
  <c r="R854" i="55"/>
  <c r="R855" i="55"/>
  <c r="R856" i="55"/>
  <c r="R857" i="55"/>
  <c r="R790" i="55"/>
  <c r="AF755" i="55" l="1"/>
  <c r="AG755" i="55" s="1"/>
  <c r="AF188" i="55"/>
  <c r="AG188" i="55" s="1"/>
  <c r="AF751" i="55"/>
  <c r="AG751" i="55" s="1"/>
  <c r="AF743" i="55"/>
  <c r="AG743" i="55" s="1"/>
  <c r="AF724" i="55"/>
  <c r="AG724" i="55" s="1"/>
  <c r="AF136" i="55"/>
  <c r="AG136" i="55" s="1"/>
  <c r="AF120" i="55"/>
  <c r="AG120" i="55" s="1"/>
  <c r="AF112" i="55"/>
  <c r="AG112" i="55" s="1"/>
  <c r="AF128" i="55"/>
  <c r="AG128" i="55" s="1"/>
  <c r="AF104" i="55"/>
  <c r="AG104" i="55" s="1"/>
  <c r="AF212" i="55"/>
  <c r="AG212" i="55" s="1"/>
  <c r="AF729" i="55"/>
  <c r="AG729" i="55" s="1"/>
  <c r="AF721" i="55"/>
  <c r="AG721" i="55" s="1"/>
  <c r="AF713" i="55"/>
  <c r="AG713" i="55" s="1"/>
  <c r="AF689" i="55"/>
  <c r="AG689" i="55" s="1"/>
  <c r="AF725" i="55"/>
  <c r="AG725" i="55" s="1"/>
  <c r="AF709" i="55"/>
  <c r="AG709" i="55" s="1"/>
  <c r="AF697" i="55"/>
  <c r="AG697" i="55" s="1"/>
  <c r="AF693" i="55"/>
  <c r="AG693" i="55" s="1"/>
  <c r="AF625" i="55"/>
  <c r="AG625" i="55" s="1"/>
  <c r="AF764" i="55"/>
  <c r="AG764" i="55" s="1"/>
  <c r="AF741" i="55"/>
  <c r="AG741" i="55" s="1"/>
  <c r="AF737" i="55"/>
  <c r="AG737" i="55" s="1"/>
  <c r="AF558" i="55"/>
  <c r="AG558" i="55" s="1"/>
  <c r="AF470" i="55"/>
  <c r="AG470" i="55" s="1"/>
  <c r="AF570" i="55"/>
  <c r="AG570" i="55" s="1"/>
  <c r="AF554" i="55"/>
  <c r="AG554" i="55" s="1"/>
  <c r="AF538" i="55"/>
  <c r="AG538" i="55" s="1"/>
  <c r="AF434" i="55"/>
  <c r="AG434" i="55" s="1"/>
  <c r="AF590" i="55"/>
  <c r="AG590" i="55" s="1"/>
  <c r="AF542" i="55"/>
  <c r="AG542" i="55" s="1"/>
  <c r="AF454" i="55"/>
  <c r="AG454" i="55" s="1"/>
  <c r="AF776" i="55"/>
  <c r="AG776" i="55" s="1"/>
  <c r="AF598" i="55"/>
  <c r="AG598" i="55" s="1"/>
  <c r="AF586" i="55"/>
  <c r="AG586" i="55" s="1"/>
  <c r="AF622" i="55"/>
  <c r="AG622" i="55" s="1"/>
  <c r="AF618" i="55"/>
  <c r="AG618" i="55" s="1"/>
  <c r="AF716" i="55"/>
  <c r="AG716" i="55" s="1"/>
  <c r="AF712" i="55"/>
  <c r="AG712" i="55" s="1"/>
  <c r="AF708" i="55"/>
  <c r="AG708" i="55" s="1"/>
  <c r="AF700" i="55"/>
  <c r="AG700" i="55" s="1"/>
  <c r="AF696" i="55"/>
  <c r="AG696" i="55" s="1"/>
  <c r="AF684" i="55"/>
  <c r="AG684" i="55" s="1"/>
  <c r="AF676" i="55"/>
  <c r="AG676" i="55" s="1"/>
  <c r="AF660" i="55"/>
  <c r="AG660" i="55" s="1"/>
  <c r="AF628" i="55"/>
  <c r="AG628" i="55" s="1"/>
  <c r="AF703" i="55"/>
  <c r="AG703" i="55" s="1"/>
  <c r="AF754" i="55"/>
  <c r="AG754" i="55" s="1"/>
  <c r="AF738" i="55"/>
  <c r="AG738" i="55" s="1"/>
  <c r="AF679" i="55"/>
  <c r="AG679" i="55" s="1"/>
  <c r="AF715" i="55"/>
  <c r="AG715" i="55" s="1"/>
  <c r="AF785" i="55"/>
  <c r="AG785" i="55" s="1"/>
  <c r="AF775" i="55"/>
  <c r="AG775" i="55" s="1"/>
  <c r="AF757" i="55"/>
  <c r="AG757" i="55" s="1"/>
  <c r="AF705" i="55"/>
  <c r="AG705" i="55" s="1"/>
  <c r="AF779" i="55"/>
  <c r="AG779" i="55" s="1"/>
  <c r="AF749" i="55"/>
  <c r="AG749" i="55" s="1"/>
  <c r="AF736" i="55"/>
  <c r="AG736" i="55" s="1"/>
  <c r="AF692" i="55"/>
  <c r="AG692" i="55" s="1"/>
  <c r="AF610" i="55"/>
  <c r="AG610" i="55" s="1"/>
  <c r="AF759" i="55"/>
  <c r="AG759" i="55" s="1"/>
  <c r="AF752" i="55"/>
  <c r="AG752" i="55" s="1"/>
  <c r="AF719" i="55"/>
  <c r="AG719" i="55" s="1"/>
  <c r="AF694" i="55"/>
  <c r="AG694" i="55" s="1"/>
  <c r="AF687" i="55"/>
  <c r="AG687" i="55" s="1"/>
  <c r="AF619" i="55"/>
  <c r="AG619" i="55" s="1"/>
  <c r="AF784" i="55"/>
  <c r="AG784" i="55" s="1"/>
  <c r="AF763" i="55"/>
  <c r="AG763" i="55" s="1"/>
  <c r="AF706" i="55"/>
  <c r="AG706" i="55" s="1"/>
  <c r="AF627" i="55"/>
  <c r="AG627" i="55" s="1"/>
  <c r="AF750" i="55"/>
  <c r="AG750" i="55" s="1"/>
  <c r="AF742" i="55"/>
  <c r="AG742" i="55" s="1"/>
  <c r="AF731" i="55"/>
  <c r="AG731" i="55" s="1"/>
  <c r="AF711" i="55"/>
  <c r="AG711" i="55" s="1"/>
  <c r="AF695" i="55"/>
  <c r="AG695" i="55" s="1"/>
  <c r="AF663" i="55"/>
  <c r="AG663" i="55" s="1"/>
  <c r="AF316" i="55"/>
  <c r="AG316" i="55" s="1"/>
  <c r="AF211" i="55"/>
  <c r="AG211" i="55" s="1"/>
  <c r="AF748" i="55"/>
  <c r="AG748" i="55" s="1"/>
  <c r="AF747" i="55"/>
  <c r="AG747" i="55" s="1"/>
  <c r="AF683" i="55"/>
  <c r="AG683" i="55" s="1"/>
  <c r="AF620" i="55"/>
  <c r="AG620" i="55" s="1"/>
  <c r="AF477" i="55"/>
  <c r="AG477" i="55" s="1"/>
  <c r="AF312" i="55"/>
  <c r="AG312" i="55" s="1"/>
  <c r="AF291" i="55"/>
  <c r="AG291" i="55" s="1"/>
  <c r="AF123" i="55"/>
  <c r="AG123" i="55" s="1"/>
  <c r="AF746" i="55"/>
  <c r="AG746" i="55" s="1"/>
  <c r="AF681" i="55"/>
  <c r="AG681" i="55" s="1"/>
  <c r="AF657" i="55"/>
  <c r="AG657" i="55" s="1"/>
  <c r="AF645" i="55"/>
  <c r="AG645" i="55" s="1"/>
  <c r="AF788" i="55"/>
  <c r="AG788" i="55" s="1"/>
  <c r="AF777" i="55"/>
  <c r="AG777" i="55" s="1"/>
  <c r="AF727" i="55"/>
  <c r="AG727" i="55" s="1"/>
  <c r="AF699" i="55"/>
  <c r="AG699" i="55" s="1"/>
  <c r="AF643" i="55"/>
  <c r="AG643" i="55" s="1"/>
  <c r="AF164" i="55"/>
  <c r="AG164" i="55" s="1"/>
  <c r="AF544" i="55"/>
  <c r="AG544" i="55" s="1"/>
  <c r="AF543" i="55"/>
  <c r="AG543" i="55" s="1"/>
  <c r="AF512" i="55"/>
  <c r="AG512" i="55" s="1"/>
  <c r="AF452" i="55"/>
  <c r="AG452" i="55" s="1"/>
  <c r="AF265" i="55"/>
  <c r="AG265" i="55" s="1"/>
  <c r="AF165" i="55"/>
  <c r="AG165" i="55" s="1"/>
  <c r="AF140" i="55"/>
  <c r="AG140" i="55" s="1"/>
  <c r="AF113" i="55"/>
  <c r="AG113" i="55" s="1"/>
  <c r="AF778" i="55"/>
  <c r="AG778" i="55" s="1"/>
  <c r="AF758" i="55"/>
  <c r="AG758" i="55" s="1"/>
  <c r="AF753" i="55"/>
  <c r="AG753" i="55" s="1"/>
  <c r="AF717" i="55"/>
  <c r="AG717" i="55" s="1"/>
  <c r="AF714" i="55"/>
  <c r="AG714" i="55" s="1"/>
  <c r="AF704" i="55"/>
  <c r="AG704" i="55" s="1"/>
  <c r="AF678" i="55"/>
  <c r="AG678" i="55" s="1"/>
  <c r="AF626" i="55"/>
  <c r="AG626" i="55" s="1"/>
  <c r="AF621" i="55"/>
  <c r="AG621" i="55" s="1"/>
  <c r="AF566" i="55"/>
  <c r="AG566" i="55" s="1"/>
  <c r="AF562" i="55"/>
  <c r="AG562" i="55" s="1"/>
  <c r="AF550" i="55"/>
  <c r="AG550" i="55" s="1"/>
  <c r="AF549" i="55"/>
  <c r="AG549" i="55" s="1"/>
  <c r="AF521" i="55"/>
  <c r="AG521" i="55" s="1"/>
  <c r="AF466" i="55"/>
  <c r="AG466" i="55" s="1"/>
  <c r="AF462" i="55"/>
  <c r="AG462" i="55" s="1"/>
  <c r="AF438" i="55"/>
  <c r="AG438" i="55" s="1"/>
  <c r="AF420" i="55"/>
  <c r="AG420" i="55" s="1"/>
  <c r="AF417" i="55"/>
  <c r="AG417" i="55" s="1"/>
  <c r="AF408" i="55"/>
  <c r="AG408" i="55" s="1"/>
  <c r="AF351" i="55"/>
  <c r="AG351" i="55" s="1"/>
  <c r="AF329" i="55"/>
  <c r="AG329" i="55" s="1"/>
  <c r="AF306" i="55"/>
  <c r="AG306" i="55" s="1"/>
  <c r="AF268" i="55"/>
  <c r="AG268" i="55" s="1"/>
  <c r="AF733" i="55"/>
  <c r="AG733" i="55" s="1"/>
  <c r="AF726" i="55"/>
  <c r="AG726" i="55" s="1"/>
  <c r="AF701" i="55"/>
  <c r="AG701" i="55" s="1"/>
  <c r="AF698" i="55"/>
  <c r="AG698" i="55" s="1"/>
  <c r="AF688" i="55"/>
  <c r="AG688" i="55" s="1"/>
  <c r="AF656" i="55"/>
  <c r="AG656" i="55" s="1"/>
  <c r="AF646" i="55"/>
  <c r="AG646" i="55" s="1"/>
  <c r="AF589" i="55"/>
  <c r="AG589" i="55" s="1"/>
  <c r="AF569" i="55"/>
  <c r="AG569" i="55" s="1"/>
  <c r="AF563" i="55"/>
  <c r="AG563" i="55" s="1"/>
  <c r="AF552" i="55"/>
  <c r="AG552" i="55" s="1"/>
  <c r="AF546" i="55"/>
  <c r="AG546" i="55" s="1"/>
  <c r="AF533" i="55"/>
  <c r="AG533" i="55" s="1"/>
  <c r="AF523" i="55"/>
  <c r="AG523" i="55" s="1"/>
  <c r="AF469" i="55"/>
  <c r="AG469" i="55" s="1"/>
  <c r="AF442" i="55"/>
  <c r="AG442" i="55" s="1"/>
  <c r="AF439" i="55"/>
  <c r="AG439" i="55" s="1"/>
  <c r="AF352" i="55"/>
  <c r="AG352" i="55" s="1"/>
  <c r="AF248" i="55"/>
  <c r="AG248" i="55" s="1"/>
  <c r="AF199" i="55"/>
  <c r="AG199" i="55" s="1"/>
  <c r="AF16" i="55"/>
  <c r="AG16" i="55" s="1"/>
  <c r="AF786" i="55"/>
  <c r="AG786" i="55" s="1"/>
  <c r="AF730" i="55"/>
  <c r="AG730" i="55" s="1"/>
  <c r="AF710" i="55"/>
  <c r="AG710" i="55" s="1"/>
  <c r="AF685" i="55"/>
  <c r="AG685" i="55" s="1"/>
  <c r="AF682" i="55"/>
  <c r="AG682" i="55" s="1"/>
  <c r="AF672" i="55"/>
  <c r="AG672" i="55" s="1"/>
  <c r="AF641" i="55"/>
  <c r="AG641" i="55" s="1"/>
  <c r="AF640" i="55"/>
  <c r="AG640" i="55" s="1"/>
  <c r="AF560" i="55"/>
  <c r="AG560" i="55" s="1"/>
  <c r="AF559" i="55"/>
  <c r="AG559" i="55" s="1"/>
  <c r="AF536" i="55"/>
  <c r="AG536" i="55" s="1"/>
  <c r="AF529" i="55"/>
  <c r="AG529" i="55" s="1"/>
  <c r="AF524" i="55"/>
  <c r="AG524" i="55" s="1"/>
  <c r="AF511" i="55"/>
  <c r="AG511" i="55" s="1"/>
  <c r="AF474" i="55"/>
  <c r="AG474" i="55" s="1"/>
  <c r="AF460" i="55"/>
  <c r="AG460" i="55" s="1"/>
  <c r="AF459" i="55"/>
  <c r="AG459" i="55" s="1"/>
  <c r="AF446" i="55"/>
  <c r="AG446" i="55" s="1"/>
  <c r="AF394" i="55"/>
  <c r="AG394" i="55" s="1"/>
  <c r="AF393" i="55"/>
  <c r="AG393" i="55" s="1"/>
  <c r="AF365" i="55"/>
  <c r="AG365" i="55" s="1"/>
  <c r="AF264" i="55"/>
  <c r="AG264" i="55" s="1"/>
  <c r="AF249" i="55"/>
  <c r="AG249" i="55" s="1"/>
  <c r="AF207" i="55"/>
  <c r="AG207" i="55" s="1"/>
  <c r="AF160" i="55"/>
  <c r="AG160" i="55" s="1"/>
  <c r="AF718" i="55"/>
  <c r="AG718" i="55" s="1"/>
  <c r="AF691" i="55"/>
  <c r="AG691" i="55" s="1"/>
  <c r="AF686" i="55"/>
  <c r="AG686" i="55" s="1"/>
  <c r="AF659" i="55"/>
  <c r="AG659" i="55" s="1"/>
  <c r="AF578" i="55"/>
  <c r="AG578" i="55" s="1"/>
  <c r="AF553" i="55"/>
  <c r="AG553" i="55" s="1"/>
  <c r="AF548" i="55"/>
  <c r="AG548" i="55" s="1"/>
  <c r="AF532" i="55"/>
  <c r="AG532" i="55" s="1"/>
  <c r="AF531" i="55"/>
  <c r="AG531" i="55" s="1"/>
  <c r="AF478" i="55"/>
  <c r="AG478" i="55" s="1"/>
  <c r="AF453" i="55"/>
  <c r="AG453" i="55" s="1"/>
  <c r="AF448" i="55"/>
  <c r="AG448" i="55" s="1"/>
  <c r="AF447" i="55"/>
  <c r="AG447" i="55" s="1"/>
  <c r="AF443" i="55"/>
  <c r="AG443" i="55" s="1"/>
  <c r="AF366" i="55"/>
  <c r="AG366" i="55" s="1"/>
  <c r="AF337" i="55"/>
  <c r="AG337" i="55" s="1"/>
  <c r="AF330" i="55"/>
  <c r="AG330" i="55" s="1"/>
  <c r="AF292" i="55"/>
  <c r="AG292" i="55" s="1"/>
  <c r="AF240" i="55"/>
  <c r="AG240" i="55" s="1"/>
  <c r="AF143" i="55"/>
  <c r="AG143" i="55" s="1"/>
  <c r="AF132" i="55"/>
  <c r="AG132" i="55" s="1"/>
  <c r="AF129" i="55"/>
  <c r="AG129" i="55" s="1"/>
  <c r="AF580" i="55"/>
  <c r="AG580" i="55" s="1"/>
  <c r="AF579" i="55"/>
  <c r="AG579" i="55" s="1"/>
  <c r="AF565" i="55"/>
  <c r="AG565" i="55" s="1"/>
  <c r="AF564" i="55"/>
  <c r="AG564" i="55" s="1"/>
  <c r="AF518" i="55"/>
  <c r="AG518" i="55" s="1"/>
  <c r="AF514" i="55"/>
  <c r="AG514" i="55" s="1"/>
  <c r="AF479" i="55"/>
  <c r="AG479" i="55" s="1"/>
  <c r="AF465" i="55"/>
  <c r="AG465" i="55" s="1"/>
  <c r="AF464" i="55"/>
  <c r="AG464" i="55" s="1"/>
  <c r="AF416" i="55"/>
  <c r="AG416" i="55" s="1"/>
  <c r="AF413" i="55"/>
  <c r="AG413" i="55" s="1"/>
  <c r="AF405" i="55"/>
  <c r="AG405" i="55" s="1"/>
  <c r="AF397" i="55"/>
  <c r="AG397" i="55" s="1"/>
  <c r="AF359" i="55"/>
  <c r="AG359" i="55" s="1"/>
  <c r="AF321" i="55"/>
  <c r="AG321" i="55" s="1"/>
  <c r="AF293" i="55"/>
  <c r="AG293" i="55" s="1"/>
  <c r="AF290" i="55"/>
  <c r="AG290" i="55" s="1"/>
  <c r="AF271" i="55"/>
  <c r="AG271" i="55" s="1"/>
  <c r="AF255" i="55"/>
  <c r="AG255" i="55" s="1"/>
  <c r="AF226" i="55"/>
  <c r="AG226" i="55" s="1"/>
  <c r="AF220" i="55"/>
  <c r="AG220" i="55" s="1"/>
  <c r="AF168" i="55"/>
  <c r="AG168" i="55" s="1"/>
  <c r="AF760" i="55"/>
  <c r="AG760" i="55" s="1"/>
  <c r="AF787" i="55"/>
  <c r="AG787" i="55" s="1"/>
  <c r="AF745" i="55"/>
  <c r="AG745" i="55" s="1"/>
  <c r="AF740" i="55"/>
  <c r="AG740" i="55" s="1"/>
  <c r="AF707" i="55"/>
  <c r="AG707" i="55" s="1"/>
  <c r="AF702" i="55"/>
  <c r="AG702" i="55" s="1"/>
  <c r="AF675" i="55"/>
  <c r="AG675" i="55" s="1"/>
  <c r="AF649" i="55"/>
  <c r="AG649" i="55" s="1"/>
  <c r="AF644" i="55"/>
  <c r="AG644" i="55" s="1"/>
  <c r="AF611" i="55"/>
  <c r="AG611" i="55" s="1"/>
  <c r="AF597" i="55"/>
  <c r="AG597" i="55" s="1"/>
  <c r="AF596" i="55"/>
  <c r="AG596" i="55" s="1"/>
  <c r="AF575" i="55"/>
  <c r="AG575" i="55" s="1"/>
  <c r="AF556" i="55"/>
  <c r="AG556" i="55" s="1"/>
  <c r="AF540" i="55"/>
  <c r="AG540" i="55" s="1"/>
  <c r="AF526" i="55"/>
  <c r="AG526" i="55" s="1"/>
  <c r="AF522" i="55"/>
  <c r="AG522" i="55" s="1"/>
  <c r="AF516" i="55"/>
  <c r="AG516" i="55" s="1"/>
  <c r="AF515" i="55"/>
  <c r="AG515" i="55" s="1"/>
  <c r="AF475" i="55"/>
  <c r="AG475" i="55" s="1"/>
  <c r="AF425" i="55"/>
  <c r="AG425" i="55" s="1"/>
  <c r="AF424" i="55"/>
  <c r="AG424" i="55" s="1"/>
  <c r="AF373" i="55"/>
  <c r="AG373" i="55" s="1"/>
  <c r="AF363" i="55"/>
  <c r="AG363" i="55" s="1"/>
  <c r="AF360" i="55"/>
  <c r="AG360" i="55" s="1"/>
  <c r="AF356" i="55"/>
  <c r="AG356" i="55" s="1"/>
  <c r="AF346" i="55"/>
  <c r="AG346" i="55" s="1"/>
  <c r="AF345" i="55"/>
  <c r="AG345" i="55" s="1"/>
  <c r="AF317" i="55"/>
  <c r="AG317" i="55" s="1"/>
  <c r="AF287" i="55"/>
  <c r="AG287" i="55" s="1"/>
  <c r="AF286" i="55"/>
  <c r="AG286" i="55" s="1"/>
  <c r="AF275" i="55"/>
  <c r="AG275" i="55" s="1"/>
  <c r="AF274" i="55"/>
  <c r="AG274" i="55" s="1"/>
  <c r="AF139" i="55"/>
  <c r="AG139" i="55" s="1"/>
  <c r="AF34" i="55"/>
  <c r="AG34" i="55" s="1"/>
  <c r="AF29" i="55"/>
  <c r="AG29" i="55" s="1"/>
  <c r="AF28" i="55"/>
  <c r="AG28" i="55" s="1"/>
  <c r="AF111" i="55"/>
  <c r="AG111" i="55" s="1"/>
  <c r="AF35" i="55"/>
  <c r="AG35" i="55" s="1"/>
  <c r="AF432" i="55"/>
  <c r="AG432" i="55" s="1"/>
  <c r="AF409" i="55"/>
  <c r="AG409" i="55" s="1"/>
  <c r="AF361" i="55"/>
  <c r="AG361" i="55" s="1"/>
  <c r="AF294" i="55"/>
  <c r="AG294" i="55" s="1"/>
  <c r="AF278" i="55"/>
  <c r="AG278" i="55" s="1"/>
  <c r="AF242" i="55"/>
  <c r="AG242" i="55" s="1"/>
  <c r="AF241" i="55"/>
  <c r="AG241" i="55" s="1"/>
  <c r="AF238" i="55"/>
  <c r="AG238" i="55" s="1"/>
  <c r="AF213" i="55"/>
  <c r="AG213" i="55" s="1"/>
  <c r="AF209" i="55"/>
  <c r="AG209" i="55" s="1"/>
  <c r="AF200" i="55"/>
  <c r="AG200" i="55" s="1"/>
  <c r="AF197" i="55"/>
  <c r="AG197" i="55" s="1"/>
  <c r="AF193" i="55"/>
  <c r="AG193" i="55" s="1"/>
  <c r="AF192" i="55"/>
  <c r="AG192" i="55" s="1"/>
  <c r="AF189" i="55"/>
  <c r="AG189" i="55" s="1"/>
  <c r="AF152" i="55"/>
  <c r="AG152" i="55" s="1"/>
  <c r="AF130" i="55"/>
  <c r="AG130" i="55" s="1"/>
  <c r="AF125" i="55"/>
  <c r="AG125" i="55" s="1"/>
  <c r="AF100" i="55"/>
  <c r="AG100" i="55" s="1"/>
  <c r="AF91" i="55"/>
  <c r="AG91" i="55" s="1"/>
  <c r="AF45" i="55"/>
  <c r="AG45" i="55" s="1"/>
  <c r="AF18" i="55"/>
  <c r="AG18" i="55" s="1"/>
  <c r="AF572" i="55"/>
  <c r="AG572" i="55" s="1"/>
  <c r="AF472" i="55"/>
  <c r="AG472" i="55" s="1"/>
  <c r="AF440" i="55"/>
  <c r="AG440" i="55" s="1"/>
  <c r="AF282" i="55"/>
  <c r="AG282" i="55" s="1"/>
  <c r="AF270" i="55"/>
  <c r="AG270" i="55" s="1"/>
  <c r="AF251" i="55"/>
  <c r="AG251" i="55" s="1"/>
  <c r="AF181" i="55"/>
  <c r="AG181" i="55" s="1"/>
  <c r="AF175" i="55"/>
  <c r="AG175" i="55" s="1"/>
  <c r="AF171" i="55"/>
  <c r="AG171" i="55" s="1"/>
  <c r="AF142" i="55"/>
  <c r="AG142" i="55" s="1"/>
  <c r="AF106" i="55"/>
  <c r="AG106" i="55" s="1"/>
  <c r="AF102" i="55"/>
  <c r="AG102" i="55" s="1"/>
  <c r="AF87" i="55"/>
  <c r="AG87" i="55" s="1"/>
  <c r="AF55" i="55"/>
  <c r="AG55" i="55" s="1"/>
  <c r="AF26" i="55"/>
  <c r="AG26" i="55" s="1"/>
  <c r="AF20" i="55"/>
  <c r="AG20" i="55" s="1"/>
  <c r="AF99" i="55"/>
  <c r="AG99" i="55" s="1"/>
  <c r="AF83" i="55"/>
  <c r="AG83" i="55" s="1"/>
  <c r="AF79" i="55"/>
  <c r="AG79" i="55" s="1"/>
  <c r="AF71" i="55"/>
  <c r="AG71" i="55" s="1"/>
  <c r="AF63" i="55"/>
  <c r="AG63" i="55" s="1"/>
  <c r="AF59" i="55"/>
  <c r="AG59" i="55" s="1"/>
  <c r="AF56" i="55"/>
  <c r="AG56" i="55" s="1"/>
  <c r="AF47" i="55"/>
  <c r="AG47" i="55" s="1"/>
  <c r="AF46" i="55"/>
  <c r="AG46" i="55" s="1"/>
  <c r="AF31" i="55"/>
  <c r="AG31" i="55" s="1"/>
  <c r="AF30" i="55"/>
  <c r="AG30" i="55" s="1"/>
  <c r="AF27" i="55"/>
  <c r="AG27" i="55" s="1"/>
  <c r="AF25" i="55"/>
  <c r="AG25" i="55" s="1"/>
  <c r="AF19" i="55"/>
  <c r="AG19" i="55" s="1"/>
  <c r="AF17" i="55"/>
  <c r="AG17" i="55" s="1"/>
  <c r="AF89" i="55"/>
  <c r="AG89" i="55" s="1"/>
  <c r="AF84" i="55"/>
  <c r="AG84" i="55" s="1"/>
  <c r="AF80" i="55"/>
  <c r="AG80" i="55" s="1"/>
  <c r="AF76" i="55"/>
  <c r="AG76" i="55" s="1"/>
  <c r="AF43" i="55"/>
  <c r="AG43" i="55" s="1"/>
  <c r="AF37" i="55"/>
  <c r="AG37" i="55" s="1"/>
  <c r="AF23" i="55"/>
  <c r="AG23" i="55" s="1"/>
  <c r="AF22" i="55"/>
  <c r="AG22" i="55" s="1"/>
  <c r="AF266" i="55"/>
  <c r="AG266" i="55" s="1"/>
  <c r="AF258" i="55"/>
  <c r="AG258" i="55" s="1"/>
  <c r="AF246" i="55"/>
  <c r="AG246" i="55" s="1"/>
  <c r="AF231" i="55"/>
  <c r="AG231" i="55" s="1"/>
  <c r="AF216" i="55"/>
  <c r="AG216" i="55" s="1"/>
  <c r="AF205" i="55"/>
  <c r="AG205" i="55" s="1"/>
  <c r="AF101" i="55"/>
  <c r="AG101" i="55" s="1"/>
  <c r="AF97" i="55"/>
  <c r="AG97" i="55" s="1"/>
  <c r="AF81" i="55"/>
  <c r="AG81" i="55" s="1"/>
  <c r="AF77" i="55"/>
  <c r="AG77" i="55" s="1"/>
  <c r="AF69" i="55"/>
  <c r="AG69" i="55" s="1"/>
  <c r="AF61" i="55"/>
  <c r="AG61" i="55" s="1"/>
  <c r="AF49" i="55"/>
  <c r="AG49" i="55" s="1"/>
  <c r="AF39" i="55"/>
  <c r="AG39" i="55" s="1"/>
  <c r="AF38" i="55"/>
  <c r="AG38" i="55" s="1"/>
  <c r="AF33" i="55"/>
  <c r="AG33" i="55" s="1"/>
  <c r="AF48" i="55"/>
  <c r="AG48" i="55" s="1"/>
  <c r="AF44" i="55"/>
  <c r="AG44" i="55" s="1"/>
  <c r="AF40" i="55"/>
  <c r="AG40" i="55" s="1"/>
  <c r="AF21" i="55"/>
  <c r="AG21" i="55" s="1"/>
  <c r="AF401" i="55"/>
  <c r="AG401" i="55" s="1"/>
  <c r="AF269" i="55"/>
  <c r="AG269" i="55" s="1"/>
  <c r="AF228" i="55"/>
  <c r="AG228" i="55" s="1"/>
  <c r="AF23" i="54"/>
  <c r="AG15" i="54"/>
  <c r="AG24" i="54"/>
  <c r="AE15" i="54"/>
  <c r="AE17" i="54"/>
  <c r="AF17" i="54" s="1"/>
  <c r="AG17" i="54" s="1"/>
  <c r="AE18" i="54"/>
  <c r="AF18" i="54"/>
  <c r="AG18" i="54" s="1"/>
  <c r="AE19" i="54"/>
  <c r="AF19" i="54" s="1"/>
  <c r="AG19" i="54" s="1"/>
  <c r="AE20" i="54"/>
  <c r="AF20" i="54"/>
  <c r="AG20" i="54" s="1"/>
  <c r="AE21" i="54"/>
  <c r="AF21" i="54" s="1"/>
  <c r="AG21" i="54" s="1"/>
  <c r="AE22" i="54"/>
  <c r="AF22" i="54"/>
  <c r="AG22" i="54" s="1"/>
  <c r="AE23" i="54"/>
  <c r="AE24" i="54"/>
  <c r="AF24" i="54"/>
  <c r="AE25" i="54"/>
  <c r="AF25" i="54" s="1"/>
  <c r="AG25" i="54" s="1"/>
  <c r="AE26" i="54"/>
  <c r="AF26" i="54"/>
  <c r="AG26" i="54" s="1"/>
  <c r="AE27" i="54"/>
  <c r="AF27" i="54" s="1"/>
  <c r="AG27" i="54" s="1"/>
  <c r="AE28" i="54"/>
  <c r="AF28" i="54"/>
  <c r="AG28" i="54" s="1"/>
  <c r="AE29" i="54"/>
  <c r="AF29" i="54" s="1"/>
  <c r="AG29" i="54" s="1"/>
  <c r="AE30" i="54"/>
  <c r="AF30" i="54"/>
  <c r="AG30" i="54" s="1"/>
  <c r="AE31" i="54"/>
  <c r="AF31" i="54" s="1"/>
  <c r="AG31" i="54" s="1"/>
  <c r="AE32" i="54"/>
  <c r="AF32" i="54"/>
  <c r="AG32" i="54" s="1"/>
  <c r="AE33" i="54"/>
  <c r="AF33" i="54" s="1"/>
  <c r="AG33" i="54" s="1"/>
  <c r="AE34" i="54"/>
  <c r="AF34" i="54"/>
  <c r="AG34" i="54" s="1"/>
  <c r="AE35" i="54"/>
  <c r="AF35" i="54" s="1"/>
  <c r="AG35" i="54" s="1"/>
  <c r="AE36" i="54"/>
  <c r="AF36" i="54"/>
  <c r="AG36" i="54" s="1"/>
  <c r="AE37" i="54"/>
  <c r="AF37" i="54" s="1"/>
  <c r="AG37" i="54" s="1"/>
  <c r="AE38" i="54"/>
  <c r="AF38" i="54"/>
  <c r="AG38" i="54" s="1"/>
  <c r="AE39" i="54"/>
  <c r="AF39" i="54" s="1"/>
  <c r="AG39" i="54" s="1"/>
  <c r="AE40" i="54"/>
  <c r="AF40" i="54"/>
  <c r="AG40" i="54" s="1"/>
  <c r="AE41" i="54"/>
  <c r="AF41" i="54" s="1"/>
  <c r="AG41" i="54" s="1"/>
  <c r="AE42" i="54"/>
  <c r="AF42" i="54"/>
  <c r="AG42" i="54" s="1"/>
  <c r="AE43" i="54"/>
  <c r="AF43" i="54" s="1"/>
  <c r="AG43" i="54" s="1"/>
  <c r="AE44" i="54"/>
  <c r="AF44" i="54"/>
  <c r="AG44" i="54" s="1"/>
  <c r="AE45" i="54"/>
  <c r="AF45" i="54" s="1"/>
  <c r="AG45" i="54" s="1"/>
  <c r="AE46" i="54"/>
  <c r="AF46" i="54"/>
  <c r="AG46" i="54" s="1"/>
  <c r="AE47" i="54"/>
  <c r="AF47" i="54" s="1"/>
  <c r="AG47" i="54" s="1"/>
  <c r="AE48" i="54"/>
  <c r="AF48" i="54"/>
  <c r="AG48" i="54" s="1"/>
  <c r="AE49" i="54"/>
  <c r="AF49" i="54" s="1"/>
  <c r="AG49" i="54" s="1"/>
  <c r="AE50" i="54"/>
  <c r="AF50" i="54"/>
  <c r="AG50" i="54" s="1"/>
  <c r="AE51" i="54"/>
  <c r="AF51" i="54" s="1"/>
  <c r="AG51" i="54" s="1"/>
  <c r="AE52" i="54"/>
  <c r="AF52" i="54"/>
  <c r="AG52" i="54" s="1"/>
  <c r="AE53" i="54"/>
  <c r="AF53" i="54" s="1"/>
  <c r="AG53" i="54" s="1"/>
  <c r="AE54" i="54"/>
  <c r="AF54" i="54"/>
  <c r="AG54" i="54" s="1"/>
  <c r="AE55" i="54"/>
  <c r="AF55" i="54" s="1"/>
  <c r="AG55" i="54" s="1"/>
  <c r="AE56" i="54"/>
  <c r="AF56" i="54"/>
  <c r="AG56" i="54" s="1"/>
  <c r="AE57" i="54"/>
  <c r="AF57" i="54" s="1"/>
  <c r="AG57" i="54" s="1"/>
  <c r="AE16" i="54"/>
  <c r="AF16" i="54"/>
  <c r="AG16" i="54" s="1"/>
  <c r="AF15" i="54"/>
  <c r="AB16" i="54"/>
  <c r="AC16" i="54" s="1"/>
  <c r="AB17" i="54"/>
  <c r="AC17" i="54" s="1"/>
  <c r="AB18" i="54"/>
  <c r="AC18" i="54" s="1"/>
  <c r="AB19" i="54"/>
  <c r="AC19" i="54" s="1"/>
  <c r="AB20" i="54"/>
  <c r="AC20" i="54" s="1"/>
  <c r="AB21" i="54"/>
  <c r="AC21" i="54" s="1"/>
  <c r="AB22" i="54"/>
  <c r="AC22" i="54" s="1"/>
  <c r="AB23" i="54"/>
  <c r="AC23" i="54" s="1"/>
  <c r="AB24" i="54"/>
  <c r="AC24" i="54" s="1"/>
  <c r="AB25" i="54"/>
  <c r="AC25" i="54" s="1"/>
  <c r="AB26" i="54"/>
  <c r="AC26" i="54" s="1"/>
  <c r="AB27" i="54"/>
  <c r="AC27" i="54" s="1"/>
  <c r="AB28" i="54"/>
  <c r="AC28" i="54" s="1"/>
  <c r="AB29" i="54"/>
  <c r="AC29" i="54" s="1"/>
  <c r="AB30" i="54"/>
  <c r="AC30" i="54" s="1"/>
  <c r="AB31" i="54"/>
  <c r="AC31" i="54" s="1"/>
  <c r="AB32" i="54"/>
  <c r="AC32" i="54" s="1"/>
  <c r="AB33" i="54"/>
  <c r="AC33" i="54" s="1"/>
  <c r="AB34" i="54"/>
  <c r="AC34" i="54" s="1"/>
  <c r="AB35" i="54"/>
  <c r="AC35" i="54" s="1"/>
  <c r="AB36" i="54"/>
  <c r="AC36" i="54" s="1"/>
  <c r="AB37" i="54"/>
  <c r="AC37" i="54" s="1"/>
  <c r="AB38" i="54"/>
  <c r="AC38" i="54" s="1"/>
  <c r="AB39" i="54"/>
  <c r="AC39" i="54" s="1"/>
  <c r="AB40" i="54"/>
  <c r="AC40" i="54" s="1"/>
  <c r="AB41" i="54"/>
  <c r="AC41" i="54" s="1"/>
  <c r="AB42" i="54"/>
  <c r="AC42" i="54" s="1"/>
  <c r="AB43" i="54"/>
  <c r="AC43" i="54" s="1"/>
  <c r="AB44" i="54"/>
  <c r="AC44" i="54" s="1"/>
  <c r="AB45" i="54"/>
  <c r="AC45" i="54" s="1"/>
  <c r="AB46" i="54"/>
  <c r="AC46" i="54" s="1"/>
  <c r="AB47" i="54"/>
  <c r="AC47" i="54" s="1"/>
  <c r="AB48" i="54"/>
  <c r="AC48" i="54" s="1"/>
  <c r="AB49" i="54"/>
  <c r="AC49" i="54" s="1"/>
  <c r="AB50" i="54"/>
  <c r="AC50" i="54" s="1"/>
  <c r="AB51" i="54"/>
  <c r="AC51" i="54" s="1"/>
  <c r="AB52" i="54"/>
  <c r="AC52" i="54" s="1"/>
  <c r="AB53" i="54"/>
  <c r="AC53" i="54" s="1"/>
  <c r="AB54" i="54"/>
  <c r="AC54" i="54" s="1"/>
  <c r="AB55" i="54"/>
  <c r="AC55" i="54" s="1"/>
  <c r="AB56" i="54"/>
  <c r="AC56" i="54" s="1"/>
  <c r="AB57" i="54"/>
  <c r="AC57" i="54" s="1"/>
  <c r="AB15" i="54"/>
  <c r="AC15" i="54" s="1"/>
  <c r="Z17" i="54"/>
  <c r="Z18" i="54"/>
  <c r="Z19" i="54"/>
  <c r="Z20" i="54"/>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Z48" i="54"/>
  <c r="Z49" i="54"/>
  <c r="Z50" i="54"/>
  <c r="Z51" i="54"/>
  <c r="Z52" i="54"/>
  <c r="Z53" i="54"/>
  <c r="Z54" i="54"/>
  <c r="Z55" i="54"/>
  <c r="Z56" i="54"/>
  <c r="Z57" i="54"/>
  <c r="Z16" i="54"/>
  <c r="Z15" i="54"/>
  <c r="W53" i="54"/>
  <c r="X53" i="54" s="1"/>
  <c r="W54" i="54"/>
  <c r="X54" i="54" s="1"/>
  <c r="W55" i="54"/>
  <c r="X55" i="54" s="1"/>
  <c r="W56" i="54"/>
  <c r="X56" i="54" s="1"/>
  <c r="W57" i="54"/>
  <c r="X57" i="54" s="1"/>
  <c r="W46" i="54"/>
  <c r="X46" i="54" s="1"/>
  <c r="W47" i="54"/>
  <c r="X47" i="54"/>
  <c r="W48" i="54"/>
  <c r="X48" i="54" s="1"/>
  <c r="W49" i="54"/>
  <c r="X49" i="54"/>
  <c r="W50" i="54"/>
  <c r="X50" i="54" s="1"/>
  <c r="W51" i="54"/>
  <c r="X51" i="54"/>
  <c r="W52" i="54"/>
  <c r="X52" i="54" s="1"/>
  <c r="W45" i="54"/>
  <c r="X45" i="54"/>
  <c r="W44" i="54"/>
  <c r="X44" i="54"/>
  <c r="W43" i="54"/>
  <c r="X43" i="54"/>
  <c r="W42" i="54"/>
  <c r="X42" i="54" s="1"/>
  <c r="W39" i="54"/>
  <c r="X39" i="54"/>
  <c r="W40" i="54"/>
  <c r="X40" i="54"/>
  <c r="W41" i="54"/>
  <c r="X41" i="54"/>
  <c r="W38" i="54"/>
  <c r="X38" i="54"/>
  <c r="W37" i="54"/>
  <c r="X37" i="54" s="1"/>
  <c r="W36" i="54"/>
  <c r="X36" i="54"/>
  <c r="W28" i="54"/>
  <c r="X28" i="54"/>
  <c r="W29" i="54"/>
  <c r="X29" i="54"/>
  <c r="W30" i="54"/>
  <c r="X30" i="54"/>
  <c r="W31" i="54"/>
  <c r="X31" i="54"/>
  <c r="W32" i="54"/>
  <c r="X32" i="54"/>
  <c r="W33" i="54"/>
  <c r="X33" i="54"/>
  <c r="W34" i="54"/>
  <c r="X34" i="54"/>
  <c r="W35" i="54"/>
  <c r="X35" i="54"/>
  <c r="W27" i="54"/>
  <c r="X27" i="54" s="1"/>
  <c r="W26" i="54"/>
  <c r="X26" i="54"/>
  <c r="W25" i="54"/>
  <c r="X25" i="54" s="1"/>
  <c r="W24" i="54"/>
  <c r="X24" i="54" s="1"/>
  <c r="W23" i="54"/>
  <c r="X23" i="54"/>
  <c r="W22" i="54"/>
  <c r="X22" i="54" s="1"/>
  <c r="W21" i="54"/>
  <c r="X21" i="54"/>
  <c r="W16" i="54"/>
  <c r="X16" i="54"/>
  <c r="W17" i="54"/>
  <c r="X17" i="54"/>
  <c r="W18" i="54"/>
  <c r="X18" i="54"/>
  <c r="W19" i="54"/>
  <c r="X19" i="54"/>
  <c r="W20" i="54"/>
  <c r="X20" i="54"/>
  <c r="W15" i="54"/>
  <c r="X15" i="54" s="1"/>
  <c r="V42" i="54"/>
  <c r="U42" i="54"/>
  <c r="U44" i="54"/>
  <c r="U43" i="54"/>
  <c r="U41" i="54"/>
  <c r="R42" i="54"/>
  <c r="O42" i="54"/>
  <c r="P42" i="54"/>
  <c r="Q42" i="54"/>
  <c r="N42" i="54"/>
  <c r="V37" i="54"/>
  <c r="U38" i="54"/>
  <c r="U37" i="54"/>
  <c r="V15" i="54"/>
  <c r="U57" i="54"/>
  <c r="U48" i="54"/>
  <c r="U49" i="54"/>
  <c r="U50" i="54"/>
  <c r="U51" i="54"/>
  <c r="U52" i="54"/>
  <c r="U53" i="54"/>
  <c r="U54" i="54"/>
  <c r="U55" i="54"/>
  <c r="U56" i="54"/>
  <c r="U45" i="54"/>
  <c r="U46" i="54"/>
  <c r="U47" i="54"/>
  <c r="U39" i="54"/>
  <c r="U40" i="54"/>
  <c r="U33" i="54"/>
  <c r="U34" i="54"/>
  <c r="U35" i="54"/>
  <c r="U36" i="54"/>
  <c r="U25" i="54"/>
  <c r="U26" i="54"/>
  <c r="U27" i="54"/>
  <c r="U28" i="54"/>
  <c r="U29" i="54"/>
  <c r="U30" i="54"/>
  <c r="U31" i="54"/>
  <c r="U32" i="54"/>
  <c r="U21" i="54"/>
  <c r="U22" i="54"/>
  <c r="U23" i="54"/>
  <c r="U24" i="54"/>
  <c r="U17" i="54"/>
  <c r="U18" i="54"/>
  <c r="U19" i="54"/>
  <c r="U20" i="54"/>
  <c r="U16" i="54"/>
  <c r="U15" i="54"/>
  <c r="R60" i="54"/>
  <c r="R61" i="54"/>
  <c r="R62" i="54"/>
  <c r="R63" i="54"/>
  <c r="R64" i="54"/>
  <c r="R59" i="54"/>
  <c r="R49" i="54"/>
  <c r="R50" i="54"/>
  <c r="R51" i="54"/>
  <c r="R52" i="54"/>
  <c r="R53" i="54"/>
  <c r="R54" i="54"/>
  <c r="R55" i="54"/>
  <c r="R56" i="54"/>
  <c r="R57" i="54"/>
  <c r="R43" i="54"/>
  <c r="R44" i="54"/>
  <c r="R45" i="54"/>
  <c r="R46" i="54"/>
  <c r="R47" i="54"/>
  <c r="R48" i="54"/>
  <c r="R41" i="54"/>
  <c r="R40" i="54"/>
  <c r="R39" i="54"/>
  <c r="R38" i="54"/>
  <c r="R37" i="54"/>
  <c r="Q37" i="54"/>
  <c r="P37" i="54"/>
  <c r="O37" i="54"/>
  <c r="N37" i="54"/>
  <c r="R29" i="54"/>
  <c r="R30" i="54"/>
  <c r="R31" i="54"/>
  <c r="R32" i="54"/>
  <c r="R33" i="54"/>
  <c r="R34" i="54"/>
  <c r="R35" i="54"/>
  <c r="R36" i="54"/>
  <c r="R22" i="54"/>
  <c r="R23" i="54"/>
  <c r="R24" i="54"/>
  <c r="R25" i="54"/>
  <c r="R26" i="54"/>
  <c r="R27" i="54"/>
  <c r="R28" i="54"/>
  <c r="R16" i="54"/>
  <c r="R17" i="54"/>
  <c r="R18" i="54"/>
  <c r="R19" i="54"/>
  <c r="R20" i="54"/>
  <c r="R21" i="54"/>
  <c r="Q15" i="54"/>
  <c r="P15" i="54"/>
  <c r="O15" i="54"/>
  <c r="N15" i="54"/>
  <c r="R15" i="54"/>
  <c r="U1090" i="53"/>
  <c r="W1090" i="53" s="1"/>
  <c r="X1090" i="53" s="1"/>
  <c r="R1090" i="53"/>
  <c r="U1089" i="53"/>
  <c r="W1089" i="53" s="1"/>
  <c r="X1089" i="53" s="1"/>
  <c r="R1089" i="53"/>
  <c r="U1088" i="53"/>
  <c r="W1088" i="53" s="1"/>
  <c r="X1088" i="53" s="1"/>
  <c r="R1088" i="53"/>
  <c r="U1087" i="53"/>
  <c r="W1087" i="53" s="1"/>
  <c r="X1087" i="53" s="1"/>
  <c r="R1087" i="53"/>
  <c r="U1086" i="53"/>
  <c r="W1086" i="53" s="1"/>
  <c r="X1086" i="53" s="1"/>
  <c r="R1086" i="53"/>
  <c r="U1085" i="53"/>
  <c r="W1085" i="53" s="1"/>
  <c r="X1085" i="53" s="1"/>
  <c r="R1085" i="53"/>
  <c r="U1084" i="53"/>
  <c r="W1084" i="53" s="1"/>
  <c r="X1084" i="53" s="1"/>
  <c r="R1084" i="53"/>
  <c r="U1083" i="53"/>
  <c r="W1083" i="53" s="1"/>
  <c r="X1083" i="53" s="1"/>
  <c r="R1083" i="53"/>
  <c r="U1082" i="53"/>
  <c r="W1082" i="53" s="1"/>
  <c r="X1082" i="53" s="1"/>
  <c r="R1082" i="53"/>
  <c r="U1081" i="53"/>
  <c r="W1081" i="53" s="1"/>
  <c r="X1081" i="53" s="1"/>
  <c r="R1081" i="53"/>
  <c r="U1080" i="53"/>
  <c r="W1080" i="53" s="1"/>
  <c r="X1080" i="53" s="1"/>
  <c r="R1080" i="53"/>
  <c r="U1079" i="53"/>
  <c r="W1079" i="53" s="1"/>
  <c r="X1079" i="53" s="1"/>
  <c r="R1079" i="53"/>
  <c r="U1078" i="53"/>
  <c r="W1078" i="53" s="1"/>
  <c r="X1078" i="53" s="1"/>
  <c r="R1078" i="53"/>
  <c r="U1077" i="53"/>
  <c r="W1077" i="53" s="1"/>
  <c r="X1077" i="53" s="1"/>
  <c r="R1077" i="53"/>
  <c r="U1076" i="53"/>
  <c r="W1076" i="53" s="1"/>
  <c r="X1076" i="53" s="1"/>
  <c r="R1076" i="53"/>
  <c r="U1075" i="53"/>
  <c r="W1075" i="53" s="1"/>
  <c r="X1075" i="53" s="1"/>
  <c r="U1074" i="53"/>
  <c r="W1074" i="53" s="1"/>
  <c r="X1074" i="53" s="1"/>
  <c r="R1074" i="53"/>
  <c r="U1073" i="53"/>
  <c r="W1073" i="53" s="1"/>
  <c r="X1073" i="53" s="1"/>
  <c r="R1073" i="53"/>
  <c r="U1072" i="53"/>
  <c r="W1072" i="53" s="1"/>
  <c r="X1072" i="53" s="1"/>
  <c r="U1071" i="53"/>
  <c r="W1071" i="53" s="1"/>
  <c r="X1071" i="53" s="1"/>
  <c r="U1070" i="53"/>
  <c r="W1070" i="53" s="1"/>
  <c r="X1070" i="53" s="1"/>
  <c r="U1069" i="53"/>
  <c r="W1069" i="53" s="1"/>
  <c r="X1069" i="53" s="1"/>
  <c r="U1068" i="53"/>
  <c r="W1068" i="53" s="1"/>
  <c r="X1068" i="53" s="1"/>
  <c r="U1067" i="53"/>
  <c r="W1067" i="53" s="1"/>
  <c r="X1067" i="53" s="1"/>
  <c r="U1066" i="53"/>
  <c r="W1066" i="53" s="1"/>
  <c r="X1066" i="53" s="1"/>
  <c r="U1065" i="53"/>
  <c r="W1065" i="53" s="1"/>
  <c r="X1065" i="53" s="1"/>
  <c r="U1064" i="53"/>
  <c r="W1064" i="53" s="1"/>
  <c r="X1064" i="53" s="1"/>
  <c r="U1063" i="53"/>
  <c r="W1063" i="53" s="1"/>
  <c r="X1063" i="53" s="1"/>
  <c r="U1062" i="53"/>
  <c r="W1062" i="53" s="1"/>
  <c r="X1062" i="53" s="1"/>
  <c r="U1061" i="53"/>
  <c r="W1061" i="53" s="1"/>
  <c r="X1061" i="53" s="1"/>
  <c r="U1060" i="53"/>
  <c r="W1060" i="53" s="1"/>
  <c r="X1060" i="53" s="1"/>
  <c r="U1059" i="53"/>
  <c r="W1059" i="53" s="1"/>
  <c r="X1059" i="53" s="1"/>
  <c r="U1058" i="53"/>
  <c r="W1058" i="53" s="1"/>
  <c r="X1058" i="53" s="1"/>
  <c r="U1057" i="53"/>
  <c r="W1057" i="53" s="1"/>
  <c r="X1057" i="53" s="1"/>
  <c r="U1056" i="53"/>
  <c r="W1056" i="53" s="1"/>
  <c r="X1056" i="53" s="1"/>
  <c r="U1055" i="53"/>
  <c r="W1055" i="53" s="1"/>
  <c r="X1055" i="53" s="1"/>
  <c r="U1054" i="53"/>
  <c r="W1054" i="53" s="1"/>
  <c r="X1054" i="53" s="1"/>
  <c r="U1053" i="53"/>
  <c r="W1053" i="53" s="1"/>
  <c r="X1053" i="53" s="1"/>
  <c r="U1052" i="53"/>
  <c r="W1052" i="53" s="1"/>
  <c r="X1052" i="53" s="1"/>
  <c r="U1051" i="53"/>
  <c r="W1051" i="53" s="1"/>
  <c r="X1051" i="53" s="1"/>
  <c r="U1050" i="53"/>
  <c r="W1050" i="53" s="1"/>
  <c r="X1050" i="53" s="1"/>
  <c r="U1049" i="53"/>
  <c r="W1049" i="53" s="1"/>
  <c r="X1049" i="53" s="1"/>
  <c r="U1048" i="53"/>
  <c r="W1048" i="53" s="1"/>
  <c r="X1048" i="53" s="1"/>
  <c r="U1047" i="53"/>
  <c r="W1047" i="53" s="1"/>
  <c r="X1047" i="53" s="1"/>
  <c r="U1046" i="53"/>
  <c r="W1046" i="53" s="1"/>
  <c r="X1046" i="53" s="1"/>
  <c r="U1045" i="53"/>
  <c r="W1045" i="53" s="1"/>
  <c r="X1045" i="53" s="1"/>
  <c r="U1044" i="53"/>
  <c r="W1044" i="53" s="1"/>
  <c r="X1044" i="53" s="1"/>
  <c r="U1043" i="53"/>
  <c r="W1043" i="53" s="1"/>
  <c r="X1043" i="53" s="1"/>
  <c r="U1042" i="53"/>
  <c r="W1042" i="53" s="1"/>
  <c r="X1042" i="53" s="1"/>
  <c r="U1041" i="53"/>
  <c r="W1041" i="53" s="1"/>
  <c r="X1041" i="53" s="1"/>
  <c r="U1040" i="53"/>
  <c r="W1040" i="53" s="1"/>
  <c r="X1040" i="53" s="1"/>
  <c r="U1039" i="53"/>
  <c r="W1039" i="53" s="1"/>
  <c r="X1039" i="53" s="1"/>
  <c r="R1039" i="53"/>
  <c r="U1038" i="53"/>
  <c r="W1038" i="53" s="1"/>
  <c r="X1038" i="53" s="1"/>
  <c r="R1038" i="53"/>
  <c r="U1037" i="53"/>
  <c r="W1037" i="53" s="1"/>
  <c r="X1037" i="53" s="1"/>
  <c r="R1037" i="53"/>
  <c r="U1036" i="53"/>
  <c r="W1036" i="53" s="1"/>
  <c r="X1036" i="53" s="1"/>
  <c r="R1036" i="53"/>
  <c r="U1035" i="53"/>
  <c r="W1035" i="53" s="1"/>
  <c r="X1035" i="53" s="1"/>
  <c r="R1035" i="53"/>
  <c r="U1034" i="53"/>
  <c r="W1034" i="53" s="1"/>
  <c r="X1034" i="53" s="1"/>
  <c r="R1034" i="53"/>
  <c r="U1033" i="53"/>
  <c r="W1033" i="53" s="1"/>
  <c r="X1033" i="53" s="1"/>
  <c r="R1033" i="53"/>
  <c r="U1032" i="53"/>
  <c r="W1032" i="53" s="1"/>
  <c r="X1032" i="53" s="1"/>
  <c r="R1032" i="53"/>
  <c r="U1031" i="53"/>
  <c r="W1031" i="53" s="1"/>
  <c r="X1031" i="53" s="1"/>
  <c r="R1031" i="53"/>
  <c r="U1030" i="53"/>
  <c r="W1030" i="53" s="1"/>
  <c r="X1030" i="53" s="1"/>
  <c r="R1030" i="53"/>
  <c r="U1029" i="53"/>
  <c r="W1029" i="53" s="1"/>
  <c r="X1029" i="53" s="1"/>
  <c r="R1029" i="53"/>
  <c r="U1028" i="53"/>
  <c r="W1028" i="53" s="1"/>
  <c r="X1028" i="53" s="1"/>
  <c r="R1028" i="53"/>
  <c r="U1027" i="53"/>
  <c r="W1027" i="53" s="1"/>
  <c r="X1027" i="53" s="1"/>
  <c r="R1027" i="53"/>
  <c r="U1026" i="53"/>
  <c r="W1026" i="53" s="1"/>
  <c r="X1026" i="53" s="1"/>
  <c r="R1026" i="53"/>
  <c r="U1025" i="53"/>
  <c r="W1025" i="53" s="1"/>
  <c r="X1025" i="53" s="1"/>
  <c r="R1025" i="53"/>
  <c r="U1024" i="53"/>
  <c r="W1024" i="53" s="1"/>
  <c r="X1024" i="53" s="1"/>
  <c r="R1024" i="53"/>
  <c r="U1023" i="53"/>
  <c r="W1023" i="53" s="1"/>
  <c r="X1023" i="53" s="1"/>
  <c r="R1023" i="53"/>
  <c r="U1022" i="53"/>
  <c r="W1022" i="53" s="1"/>
  <c r="X1022" i="53" s="1"/>
  <c r="R1022" i="53"/>
  <c r="U1021" i="53"/>
  <c r="W1021" i="53" s="1"/>
  <c r="X1021" i="53" s="1"/>
  <c r="R1021" i="53"/>
  <c r="U1020" i="53"/>
  <c r="W1020" i="53" s="1"/>
  <c r="X1020" i="53" s="1"/>
  <c r="R1020" i="53"/>
  <c r="U1019" i="53"/>
  <c r="W1019" i="53" s="1"/>
  <c r="X1019" i="53" s="1"/>
  <c r="R1019" i="53"/>
  <c r="U1018" i="53"/>
  <c r="W1018" i="53" s="1"/>
  <c r="X1018" i="53" s="1"/>
  <c r="R1018" i="53"/>
  <c r="U1017" i="53"/>
  <c r="W1017" i="53" s="1"/>
  <c r="X1017" i="53" s="1"/>
  <c r="R1017" i="53"/>
  <c r="U1016" i="53"/>
  <c r="W1016" i="53" s="1"/>
  <c r="X1016" i="53" s="1"/>
  <c r="R1016" i="53"/>
  <c r="U1015" i="53"/>
  <c r="W1015" i="53" s="1"/>
  <c r="X1015" i="53" s="1"/>
  <c r="R1015" i="53"/>
  <c r="U1014" i="53"/>
  <c r="W1014" i="53" s="1"/>
  <c r="X1014" i="53" s="1"/>
  <c r="R1014" i="53"/>
  <c r="U1013" i="53"/>
  <c r="W1013" i="53" s="1"/>
  <c r="X1013" i="53" s="1"/>
  <c r="U1012" i="53"/>
  <c r="W1012" i="53" s="1"/>
  <c r="X1012" i="53" s="1"/>
  <c r="U1011" i="53"/>
  <c r="W1011" i="53" s="1"/>
  <c r="X1011" i="53" s="1"/>
  <c r="U1010" i="53"/>
  <c r="W1010" i="53" s="1"/>
  <c r="X1010" i="53" s="1"/>
  <c r="U1009" i="53"/>
  <c r="W1009" i="53" s="1"/>
  <c r="X1009" i="53" s="1"/>
  <c r="U1008" i="53"/>
  <c r="W1008" i="53" s="1"/>
  <c r="X1008" i="53" s="1"/>
  <c r="U1007" i="53"/>
  <c r="W1007" i="53" s="1"/>
  <c r="X1007" i="53" s="1"/>
  <c r="U1006" i="53"/>
  <c r="W1006" i="53" s="1"/>
  <c r="X1006" i="53" s="1"/>
  <c r="U1005" i="53"/>
  <c r="W1005" i="53" s="1"/>
  <c r="X1005" i="53" s="1"/>
  <c r="U1004" i="53"/>
  <c r="W1004" i="53" s="1"/>
  <c r="X1004" i="53" s="1"/>
  <c r="U1003" i="53"/>
  <c r="W1003" i="53" s="1"/>
  <c r="X1003" i="53" s="1"/>
  <c r="U1002" i="53"/>
  <c r="W1002" i="53" s="1"/>
  <c r="X1002" i="53" s="1"/>
  <c r="U1001" i="53"/>
  <c r="W1001" i="53" s="1"/>
  <c r="X1001" i="53" s="1"/>
  <c r="U1000" i="53"/>
  <c r="W1000" i="53" s="1"/>
  <c r="X1000" i="53" s="1"/>
  <c r="U999" i="53"/>
  <c r="W999" i="53" s="1"/>
  <c r="X999" i="53" s="1"/>
  <c r="U998" i="53"/>
  <c r="W998" i="53" s="1"/>
  <c r="X998" i="53" s="1"/>
  <c r="R998" i="53"/>
  <c r="U997" i="53"/>
  <c r="W997" i="53" s="1"/>
  <c r="X997" i="53" s="1"/>
  <c r="R997" i="53"/>
  <c r="U996" i="53"/>
  <c r="W996" i="53" s="1"/>
  <c r="X996" i="53" s="1"/>
  <c r="R996" i="53"/>
  <c r="U995" i="53"/>
  <c r="W995" i="53" s="1"/>
  <c r="X995" i="53" s="1"/>
  <c r="R995" i="53"/>
  <c r="U994" i="53"/>
  <c r="W994" i="53" s="1"/>
  <c r="X994" i="53" s="1"/>
  <c r="R994" i="53"/>
  <c r="U993" i="53"/>
  <c r="W993" i="53" s="1"/>
  <c r="X993" i="53" s="1"/>
  <c r="U992" i="53"/>
  <c r="W992" i="53" s="1"/>
  <c r="X992" i="53" s="1"/>
  <c r="R992" i="53"/>
  <c r="U991" i="53"/>
  <c r="W991" i="53" s="1"/>
  <c r="X991" i="53" s="1"/>
  <c r="R991" i="53"/>
  <c r="U990" i="53"/>
  <c r="W990" i="53" s="1"/>
  <c r="X990" i="53" s="1"/>
  <c r="R990" i="53"/>
  <c r="U989" i="53"/>
  <c r="W989" i="53" s="1"/>
  <c r="X989" i="53" s="1"/>
  <c r="R989" i="53"/>
  <c r="U988" i="53"/>
  <c r="W988" i="53" s="1"/>
  <c r="X988" i="53" s="1"/>
  <c r="R988" i="53"/>
  <c r="U987" i="53"/>
  <c r="W987" i="53" s="1"/>
  <c r="X987" i="53" s="1"/>
  <c r="R987" i="53"/>
  <c r="U986" i="53"/>
  <c r="W986" i="53" s="1"/>
  <c r="X986" i="53" s="1"/>
  <c r="R986" i="53"/>
  <c r="U985" i="53"/>
  <c r="W985" i="53" s="1"/>
  <c r="X985" i="53" s="1"/>
  <c r="R985" i="53"/>
  <c r="U984" i="53"/>
  <c r="W984" i="53" s="1"/>
  <c r="X984" i="53" s="1"/>
  <c r="R984" i="53"/>
  <c r="U983" i="53"/>
  <c r="W983" i="53" s="1"/>
  <c r="X983" i="53" s="1"/>
  <c r="R983" i="53"/>
  <c r="U982" i="53"/>
  <c r="W982" i="53" s="1"/>
  <c r="X982" i="53" s="1"/>
  <c r="R982" i="53"/>
  <c r="U981" i="53"/>
  <c r="W981" i="53" s="1"/>
  <c r="X981" i="53" s="1"/>
  <c r="R981" i="53"/>
  <c r="U980" i="53"/>
  <c r="W980" i="53" s="1"/>
  <c r="X980" i="53" s="1"/>
  <c r="R980" i="53"/>
  <c r="U979" i="53"/>
  <c r="W979" i="53" s="1"/>
  <c r="X979" i="53" s="1"/>
  <c r="R979" i="53"/>
  <c r="U978" i="53"/>
  <c r="W978" i="53" s="1"/>
  <c r="X978" i="53" s="1"/>
  <c r="R978" i="53"/>
  <c r="U977" i="53"/>
  <c r="W977" i="53" s="1"/>
  <c r="X977" i="53" s="1"/>
  <c r="R977" i="53"/>
  <c r="U976" i="53"/>
  <c r="W976" i="53" s="1"/>
  <c r="X976" i="53" s="1"/>
  <c r="R976" i="53"/>
  <c r="U975" i="53"/>
  <c r="W975" i="53" s="1"/>
  <c r="X975" i="53" s="1"/>
  <c r="R975" i="53"/>
  <c r="U974" i="53"/>
  <c r="W974" i="53" s="1"/>
  <c r="X974" i="53" s="1"/>
  <c r="R974" i="53"/>
  <c r="U973" i="53"/>
  <c r="W973" i="53" s="1"/>
  <c r="X973" i="53" s="1"/>
  <c r="R973" i="53"/>
  <c r="U972" i="53"/>
  <c r="W972" i="53" s="1"/>
  <c r="X972" i="53" s="1"/>
  <c r="R972" i="53"/>
  <c r="U971" i="53"/>
  <c r="W971" i="53" s="1"/>
  <c r="X971" i="53" s="1"/>
  <c r="R971" i="53"/>
  <c r="U970" i="53"/>
  <c r="W970" i="53" s="1"/>
  <c r="X970" i="53" s="1"/>
  <c r="R970" i="53"/>
  <c r="U969" i="53"/>
  <c r="W969" i="53" s="1"/>
  <c r="X969" i="53" s="1"/>
  <c r="R969" i="53"/>
  <c r="U968" i="53"/>
  <c r="W968" i="53" s="1"/>
  <c r="X968" i="53" s="1"/>
  <c r="R968" i="53"/>
  <c r="U967" i="53"/>
  <c r="W967" i="53" s="1"/>
  <c r="X967" i="53" s="1"/>
  <c r="R967" i="53"/>
  <c r="U966" i="53"/>
  <c r="W966" i="53" s="1"/>
  <c r="X966" i="53" s="1"/>
  <c r="R966" i="53"/>
  <c r="U965" i="53"/>
  <c r="W965" i="53" s="1"/>
  <c r="X965" i="53" s="1"/>
  <c r="R965" i="53"/>
  <c r="U964" i="53"/>
  <c r="W964" i="53" s="1"/>
  <c r="X964" i="53" s="1"/>
  <c r="R964" i="53"/>
  <c r="U963" i="53"/>
  <c r="W963" i="53" s="1"/>
  <c r="X963" i="53" s="1"/>
  <c r="R963" i="53"/>
  <c r="U962" i="53"/>
  <c r="W962" i="53" s="1"/>
  <c r="X962" i="53" s="1"/>
  <c r="R962" i="53"/>
  <c r="U961" i="53"/>
  <c r="W961" i="53" s="1"/>
  <c r="X961" i="53" s="1"/>
  <c r="R961" i="53"/>
  <c r="U960" i="53"/>
  <c r="W960" i="53" s="1"/>
  <c r="X960" i="53" s="1"/>
  <c r="R960" i="53"/>
  <c r="U959" i="53"/>
  <c r="W959" i="53" s="1"/>
  <c r="X959" i="53" s="1"/>
  <c r="R959" i="53"/>
  <c r="U958" i="53"/>
  <c r="W958" i="53" s="1"/>
  <c r="X958" i="53" s="1"/>
  <c r="R958" i="53"/>
  <c r="U957" i="53"/>
  <c r="W957" i="53" s="1"/>
  <c r="X957" i="53" s="1"/>
  <c r="R957" i="53"/>
  <c r="U956" i="53"/>
  <c r="W956" i="53" s="1"/>
  <c r="X956" i="53" s="1"/>
  <c r="R956" i="53"/>
  <c r="U955" i="53"/>
  <c r="W955" i="53" s="1"/>
  <c r="X955" i="53" s="1"/>
  <c r="R955" i="53"/>
  <c r="U954" i="53"/>
  <c r="W954" i="53" s="1"/>
  <c r="X954" i="53" s="1"/>
  <c r="R954" i="53"/>
  <c r="U953" i="53"/>
  <c r="W953" i="53" s="1"/>
  <c r="X953" i="53" s="1"/>
  <c r="R953" i="53"/>
  <c r="U952" i="53"/>
  <c r="W952" i="53" s="1"/>
  <c r="X952" i="53" s="1"/>
  <c r="R952" i="53"/>
  <c r="U951" i="53"/>
  <c r="W951" i="53" s="1"/>
  <c r="X951" i="53" s="1"/>
  <c r="R951" i="53"/>
  <c r="U950" i="53"/>
  <c r="W950" i="53" s="1"/>
  <c r="X950" i="53" s="1"/>
  <c r="R950" i="53"/>
  <c r="U949" i="53"/>
  <c r="W949" i="53" s="1"/>
  <c r="X949" i="53" s="1"/>
  <c r="R949" i="53"/>
  <c r="W948" i="53"/>
  <c r="X948" i="53" s="1"/>
  <c r="R948" i="53"/>
  <c r="U927" i="53"/>
  <c r="W927" i="53" s="1"/>
  <c r="X927" i="53" s="1"/>
  <c r="R927" i="53"/>
  <c r="U926" i="53"/>
  <c r="W926" i="53" s="1"/>
  <c r="X926" i="53" s="1"/>
  <c r="R926" i="53"/>
  <c r="U925" i="53"/>
  <c r="W925" i="53" s="1"/>
  <c r="X925" i="53" s="1"/>
  <c r="R925" i="53"/>
  <c r="U924" i="53"/>
  <c r="W924" i="53" s="1"/>
  <c r="X924" i="53" s="1"/>
  <c r="R924" i="53"/>
  <c r="U923" i="53"/>
  <c r="W923" i="53" s="1"/>
  <c r="X923" i="53" s="1"/>
  <c r="R923" i="53"/>
  <c r="U922" i="53"/>
  <c r="W922" i="53" s="1"/>
  <c r="X922" i="53" s="1"/>
  <c r="R922" i="53"/>
  <c r="U921" i="53"/>
  <c r="W921" i="53" s="1"/>
  <c r="X921" i="53" s="1"/>
  <c r="R921" i="53"/>
  <c r="U920" i="53"/>
  <c r="W920" i="53" s="1"/>
  <c r="X920" i="53" s="1"/>
  <c r="R920" i="53"/>
  <c r="U919" i="53"/>
  <c r="W919" i="53" s="1"/>
  <c r="X919" i="53" s="1"/>
  <c r="R919" i="53"/>
  <c r="U918" i="53"/>
  <c r="W918" i="53" s="1"/>
  <c r="X918" i="53" s="1"/>
  <c r="U917" i="53"/>
  <c r="W917" i="53" s="1"/>
  <c r="X917" i="53" s="1"/>
  <c r="R917" i="53"/>
  <c r="U916" i="53"/>
  <c r="W916" i="53" s="1"/>
  <c r="X916" i="53" s="1"/>
  <c r="R916" i="53"/>
  <c r="U915" i="53"/>
  <c r="W915" i="53" s="1"/>
  <c r="X915" i="53" s="1"/>
  <c r="R915" i="53"/>
  <c r="U914" i="53"/>
  <c r="W914" i="53" s="1"/>
  <c r="X914" i="53" s="1"/>
  <c r="R914" i="53"/>
  <c r="U913" i="53"/>
  <c r="W913" i="53" s="1"/>
  <c r="X913" i="53" s="1"/>
  <c r="R913" i="53"/>
  <c r="U912" i="53"/>
  <c r="W912" i="53" s="1"/>
  <c r="X912" i="53" s="1"/>
  <c r="R912" i="53"/>
  <c r="U911" i="53"/>
  <c r="W911" i="53" s="1"/>
  <c r="X911" i="53" s="1"/>
  <c r="R911" i="53"/>
  <c r="U910" i="53"/>
  <c r="W910" i="53" s="1"/>
  <c r="X910" i="53" s="1"/>
  <c r="R910" i="53"/>
  <c r="U909" i="53"/>
  <c r="W909" i="53" s="1"/>
  <c r="X909" i="53" s="1"/>
  <c r="R909" i="53"/>
  <c r="U908" i="53"/>
  <c r="W908" i="53" s="1"/>
  <c r="X908" i="53" s="1"/>
  <c r="R908" i="53"/>
  <c r="U907" i="53"/>
  <c r="W907" i="53" s="1"/>
  <c r="X907" i="53" s="1"/>
  <c r="R907" i="53"/>
  <c r="U906" i="53"/>
  <c r="W906" i="53" s="1"/>
  <c r="X906" i="53" s="1"/>
  <c r="R906" i="53"/>
  <c r="U905" i="53"/>
  <c r="W905" i="53" s="1"/>
  <c r="X905" i="53" s="1"/>
  <c r="R905" i="53"/>
  <c r="U904" i="53"/>
  <c r="W904" i="53" s="1"/>
  <c r="X904" i="53" s="1"/>
  <c r="R904" i="53"/>
  <c r="U903" i="53"/>
  <c r="W903" i="53" s="1"/>
  <c r="X903" i="53" s="1"/>
  <c r="R903" i="53"/>
  <c r="U902" i="53"/>
  <c r="W902" i="53" s="1"/>
  <c r="X902" i="53" s="1"/>
  <c r="R902" i="53"/>
  <c r="U901" i="53"/>
  <c r="W901" i="53" s="1"/>
  <c r="X901" i="53" s="1"/>
  <c r="R901" i="53"/>
  <c r="U900" i="53"/>
  <c r="W900" i="53" s="1"/>
  <c r="X900" i="53" s="1"/>
  <c r="R900" i="53"/>
  <c r="U899" i="53"/>
  <c r="W899" i="53" s="1"/>
  <c r="X899" i="53" s="1"/>
  <c r="R899" i="53"/>
  <c r="U898" i="53"/>
  <c r="W898" i="53" s="1"/>
  <c r="X898" i="53" s="1"/>
  <c r="R898" i="53"/>
  <c r="U897" i="53"/>
  <c r="W897" i="53" s="1"/>
  <c r="X897" i="53" s="1"/>
  <c r="R897" i="53"/>
  <c r="U896" i="53"/>
  <c r="W896" i="53" s="1"/>
  <c r="X896" i="53" s="1"/>
  <c r="R896" i="53"/>
  <c r="U895" i="53"/>
  <c r="W895" i="53" s="1"/>
  <c r="X895" i="53" s="1"/>
  <c r="R895" i="53"/>
  <c r="AE894" i="53"/>
  <c r="AB894" i="53"/>
  <c r="AC894" i="53" s="1"/>
  <c r="Z894" i="53"/>
  <c r="U894" i="53"/>
  <c r="W894" i="53" s="1"/>
  <c r="X894" i="53" s="1"/>
  <c r="R894" i="53"/>
  <c r="AE893" i="53"/>
  <c r="AB893" i="53"/>
  <c r="AC893" i="53" s="1"/>
  <c r="Z893" i="53"/>
  <c r="U893" i="53"/>
  <c r="W893" i="53" s="1"/>
  <c r="X893" i="53" s="1"/>
  <c r="R893" i="53"/>
  <c r="AE892" i="53"/>
  <c r="AB892" i="53"/>
  <c r="AC892" i="53" s="1"/>
  <c r="Z892" i="53"/>
  <c r="U892" i="53"/>
  <c r="W892" i="53" s="1"/>
  <c r="X892" i="53" s="1"/>
  <c r="R892" i="53"/>
  <c r="AE891" i="53"/>
  <c r="AB891" i="53"/>
  <c r="AC891" i="53" s="1"/>
  <c r="Z891" i="53"/>
  <c r="U891" i="53"/>
  <c r="W891" i="53" s="1"/>
  <c r="X891" i="53" s="1"/>
  <c r="R891" i="53"/>
  <c r="AE890" i="53"/>
  <c r="AB890" i="53"/>
  <c r="AC890" i="53" s="1"/>
  <c r="Z890" i="53"/>
  <c r="U890" i="53"/>
  <c r="W890" i="53" s="1"/>
  <c r="X890" i="53" s="1"/>
  <c r="R890" i="53"/>
  <c r="AE889" i="53"/>
  <c r="AB889" i="53"/>
  <c r="AC889" i="53" s="1"/>
  <c r="Z889" i="53"/>
  <c r="U889" i="53"/>
  <c r="W889" i="53" s="1"/>
  <c r="X889" i="53" s="1"/>
  <c r="R889" i="53"/>
  <c r="AE888" i="53"/>
  <c r="AB888" i="53"/>
  <c r="AC888" i="53" s="1"/>
  <c r="Z888" i="53"/>
  <c r="U888" i="53"/>
  <c r="W888" i="53" s="1"/>
  <c r="X888" i="53" s="1"/>
  <c r="R888" i="53"/>
  <c r="AF888" i="53" s="1"/>
  <c r="AG888" i="53" s="1"/>
  <c r="AE887" i="53"/>
  <c r="AB887" i="53"/>
  <c r="AC887" i="53" s="1"/>
  <c r="Z887" i="53"/>
  <c r="U887" i="53"/>
  <c r="W887" i="53" s="1"/>
  <c r="X887" i="53" s="1"/>
  <c r="R887" i="53"/>
  <c r="AE886" i="53"/>
  <c r="AB886" i="53"/>
  <c r="AC886" i="53" s="1"/>
  <c r="Z886" i="53"/>
  <c r="U886" i="53"/>
  <c r="W886" i="53" s="1"/>
  <c r="X886" i="53" s="1"/>
  <c r="R886" i="53"/>
  <c r="AE885" i="53"/>
  <c r="AB885" i="53"/>
  <c r="AC885" i="53" s="1"/>
  <c r="Z885" i="53"/>
  <c r="U885" i="53"/>
  <c r="W885" i="53" s="1"/>
  <c r="X885" i="53" s="1"/>
  <c r="R885" i="53"/>
  <c r="AE884" i="53"/>
  <c r="AB884" i="53"/>
  <c r="AC884" i="53" s="1"/>
  <c r="Z884" i="53"/>
  <c r="U884" i="53"/>
  <c r="W884" i="53" s="1"/>
  <c r="X884" i="53" s="1"/>
  <c r="R884" i="53"/>
  <c r="AE883" i="53"/>
  <c r="AB883" i="53"/>
  <c r="AC883" i="53" s="1"/>
  <c r="Z883" i="53"/>
  <c r="U883" i="53"/>
  <c r="W883" i="53" s="1"/>
  <c r="X883" i="53" s="1"/>
  <c r="R883" i="53"/>
  <c r="AE882" i="53"/>
  <c r="AB882" i="53"/>
  <c r="AC882" i="53" s="1"/>
  <c r="Z882" i="53"/>
  <c r="U882" i="53"/>
  <c r="W882" i="53" s="1"/>
  <c r="X882" i="53" s="1"/>
  <c r="R882" i="53"/>
  <c r="AE881" i="53"/>
  <c r="AB881" i="53"/>
  <c r="AC881" i="53" s="1"/>
  <c r="Z881" i="53"/>
  <c r="U881" i="53"/>
  <c r="W881" i="53" s="1"/>
  <c r="X881" i="53" s="1"/>
  <c r="R881" i="53"/>
  <c r="AE880" i="53"/>
  <c r="AB880" i="53"/>
  <c r="AC880" i="53" s="1"/>
  <c r="Z880" i="53"/>
  <c r="U880" i="53"/>
  <c r="W880" i="53" s="1"/>
  <c r="X880" i="53" s="1"/>
  <c r="R880" i="53"/>
  <c r="AE879" i="53"/>
  <c r="AB879" i="53"/>
  <c r="AC879" i="53" s="1"/>
  <c r="Z879" i="53"/>
  <c r="U879" i="53"/>
  <c r="W879" i="53" s="1"/>
  <c r="X879" i="53" s="1"/>
  <c r="R879" i="53"/>
  <c r="AE878" i="53"/>
  <c r="AB878" i="53"/>
  <c r="AC878" i="53" s="1"/>
  <c r="Z878" i="53"/>
  <c r="U878" i="53"/>
  <c r="W878" i="53" s="1"/>
  <c r="X878" i="53" s="1"/>
  <c r="R878" i="53"/>
  <c r="AE877" i="53"/>
  <c r="AB877" i="53"/>
  <c r="AC877" i="53" s="1"/>
  <c r="Z877" i="53"/>
  <c r="U877" i="53"/>
  <c r="W877" i="53" s="1"/>
  <c r="X877" i="53" s="1"/>
  <c r="R877" i="53"/>
  <c r="AE876" i="53"/>
  <c r="AB876" i="53"/>
  <c r="AC876" i="53" s="1"/>
  <c r="Z876" i="53"/>
  <c r="U876" i="53"/>
  <c r="W876" i="53" s="1"/>
  <c r="X876" i="53" s="1"/>
  <c r="R876" i="53"/>
  <c r="AE875" i="53"/>
  <c r="AB875" i="53"/>
  <c r="AC875" i="53" s="1"/>
  <c r="Z875" i="53"/>
  <c r="U875" i="53"/>
  <c r="W875" i="53" s="1"/>
  <c r="X875" i="53" s="1"/>
  <c r="R875" i="53"/>
  <c r="AE874" i="53"/>
  <c r="AB874" i="53"/>
  <c r="AC874" i="53" s="1"/>
  <c r="Z874" i="53"/>
  <c r="U874" i="53"/>
  <c r="W874" i="53" s="1"/>
  <c r="X874" i="53" s="1"/>
  <c r="R874" i="53"/>
  <c r="AE873" i="53"/>
  <c r="AB873" i="53"/>
  <c r="AC873" i="53" s="1"/>
  <c r="Z873" i="53"/>
  <c r="U873" i="53"/>
  <c r="W873" i="53" s="1"/>
  <c r="X873" i="53" s="1"/>
  <c r="R873" i="53"/>
  <c r="AE872" i="53"/>
  <c r="AB872" i="53"/>
  <c r="AC872" i="53" s="1"/>
  <c r="Z872" i="53"/>
  <c r="U872" i="53"/>
  <c r="W872" i="53" s="1"/>
  <c r="X872" i="53" s="1"/>
  <c r="R872" i="53"/>
  <c r="AE871" i="53"/>
  <c r="AB871" i="53"/>
  <c r="AC871" i="53" s="1"/>
  <c r="Z871" i="53"/>
  <c r="U871" i="53"/>
  <c r="W871" i="53" s="1"/>
  <c r="X871" i="53" s="1"/>
  <c r="R871" i="53"/>
  <c r="AF871" i="53" s="1"/>
  <c r="AG871" i="53" s="1"/>
  <c r="AE870" i="53"/>
  <c r="AB870" i="53"/>
  <c r="AC870" i="53" s="1"/>
  <c r="Z870" i="53"/>
  <c r="U870" i="53"/>
  <c r="W870" i="53" s="1"/>
  <c r="X870" i="53" s="1"/>
  <c r="R870" i="53"/>
  <c r="AE869" i="53"/>
  <c r="AB869" i="53"/>
  <c r="AC869" i="53" s="1"/>
  <c r="Z869" i="53"/>
  <c r="U869" i="53"/>
  <c r="W869" i="53" s="1"/>
  <c r="X869" i="53" s="1"/>
  <c r="R869" i="53"/>
  <c r="AE868" i="53"/>
  <c r="AB868" i="53"/>
  <c r="AC868" i="53" s="1"/>
  <c r="Z868" i="53"/>
  <c r="U868" i="53"/>
  <c r="W868" i="53" s="1"/>
  <c r="X868" i="53" s="1"/>
  <c r="R868" i="53"/>
  <c r="AE867" i="53"/>
  <c r="AB867" i="53"/>
  <c r="AC867" i="53" s="1"/>
  <c r="Z867" i="53"/>
  <c r="U867" i="53"/>
  <c r="W867" i="53" s="1"/>
  <c r="X867" i="53" s="1"/>
  <c r="R867" i="53"/>
  <c r="AE866" i="53"/>
  <c r="AF866" i="53" s="1"/>
  <c r="AG866" i="53" s="1"/>
  <c r="AB866" i="53"/>
  <c r="AC866" i="53" s="1"/>
  <c r="Z866" i="53"/>
  <c r="U866" i="53"/>
  <c r="W866" i="53" s="1"/>
  <c r="X866" i="53" s="1"/>
  <c r="R866" i="53"/>
  <c r="AE865" i="53"/>
  <c r="AF865" i="53" s="1"/>
  <c r="AG865" i="53" s="1"/>
  <c r="AB865" i="53"/>
  <c r="AC865" i="53" s="1"/>
  <c r="Z865" i="53"/>
  <c r="U865" i="53"/>
  <c r="W865" i="53" s="1"/>
  <c r="X865" i="53" s="1"/>
  <c r="R865" i="53"/>
  <c r="AE864" i="53"/>
  <c r="AF864" i="53" s="1"/>
  <c r="AG864" i="53" s="1"/>
  <c r="AB864" i="53"/>
  <c r="AC864" i="53" s="1"/>
  <c r="Z864" i="53"/>
  <c r="U864" i="53"/>
  <c r="W864" i="53" s="1"/>
  <c r="X864" i="53" s="1"/>
  <c r="R864" i="53"/>
  <c r="AE863" i="53"/>
  <c r="AF863" i="53" s="1"/>
  <c r="AG863" i="53" s="1"/>
  <c r="AB863" i="53"/>
  <c r="AC863" i="53" s="1"/>
  <c r="Z863" i="53"/>
  <c r="U863" i="53"/>
  <c r="W863" i="53" s="1"/>
  <c r="X863" i="53" s="1"/>
  <c r="R863" i="53"/>
  <c r="AE862" i="53"/>
  <c r="AF862" i="53" s="1"/>
  <c r="AG862" i="53" s="1"/>
  <c r="AB862" i="53"/>
  <c r="AC862" i="53" s="1"/>
  <c r="Z862" i="53"/>
  <c r="U862" i="53"/>
  <c r="W862" i="53" s="1"/>
  <c r="X862" i="53" s="1"/>
  <c r="R862" i="53"/>
  <c r="AE861" i="53"/>
  <c r="AB861" i="53"/>
  <c r="AC861" i="53" s="1"/>
  <c r="Z861" i="53"/>
  <c r="U861" i="53"/>
  <c r="W861" i="53" s="1"/>
  <c r="X861" i="53" s="1"/>
  <c r="R861" i="53"/>
  <c r="AE860" i="53"/>
  <c r="AB860" i="53"/>
  <c r="AC860" i="53" s="1"/>
  <c r="Z860" i="53"/>
  <c r="U860" i="53"/>
  <c r="W860" i="53" s="1"/>
  <c r="X860" i="53" s="1"/>
  <c r="R860" i="53"/>
  <c r="AF860" i="53" s="1"/>
  <c r="AG860" i="53" s="1"/>
  <c r="AE859" i="53"/>
  <c r="AB859" i="53"/>
  <c r="AC859" i="53" s="1"/>
  <c r="Z859" i="53"/>
  <c r="U859" i="53"/>
  <c r="W859" i="53" s="1"/>
  <c r="X859" i="53" s="1"/>
  <c r="R859" i="53"/>
  <c r="AE858" i="53"/>
  <c r="AF858" i="53" s="1"/>
  <c r="AG858" i="53" s="1"/>
  <c r="AB858" i="53"/>
  <c r="AC858" i="53" s="1"/>
  <c r="Z858" i="53"/>
  <c r="U858" i="53"/>
  <c r="W858" i="53" s="1"/>
  <c r="X858" i="53" s="1"/>
  <c r="R858" i="53"/>
  <c r="AE857" i="53"/>
  <c r="AB857" i="53"/>
  <c r="AC857" i="53" s="1"/>
  <c r="Z857" i="53"/>
  <c r="U857" i="53"/>
  <c r="W857" i="53" s="1"/>
  <c r="X857" i="53" s="1"/>
  <c r="R857" i="53"/>
  <c r="AE856" i="53"/>
  <c r="AF856" i="53" s="1"/>
  <c r="AG856" i="53" s="1"/>
  <c r="AB856" i="53"/>
  <c r="AC856" i="53" s="1"/>
  <c r="Z856" i="53"/>
  <c r="U856" i="53"/>
  <c r="W856" i="53" s="1"/>
  <c r="X856" i="53" s="1"/>
  <c r="R856" i="53"/>
  <c r="AE855" i="53"/>
  <c r="AF855" i="53" s="1"/>
  <c r="AG855" i="53" s="1"/>
  <c r="AB855" i="53"/>
  <c r="AC855" i="53" s="1"/>
  <c r="Z855" i="53"/>
  <c r="U855" i="53"/>
  <c r="W855" i="53" s="1"/>
  <c r="X855" i="53" s="1"/>
  <c r="R855" i="53"/>
  <c r="AE854" i="53"/>
  <c r="AF854" i="53" s="1"/>
  <c r="AG854" i="53" s="1"/>
  <c r="AB854" i="53"/>
  <c r="AC854" i="53" s="1"/>
  <c r="Z854" i="53"/>
  <c r="U854" i="53"/>
  <c r="W854" i="53" s="1"/>
  <c r="X854" i="53" s="1"/>
  <c r="R854" i="53"/>
  <c r="AE853" i="53"/>
  <c r="AF853" i="53" s="1"/>
  <c r="AG853" i="53" s="1"/>
  <c r="AB853" i="53"/>
  <c r="AC853" i="53" s="1"/>
  <c r="Z853" i="53"/>
  <c r="U853" i="53"/>
  <c r="W853" i="53" s="1"/>
  <c r="X853" i="53" s="1"/>
  <c r="R853" i="53"/>
  <c r="AE852" i="53"/>
  <c r="AF852" i="53" s="1"/>
  <c r="AG852" i="53" s="1"/>
  <c r="AB852" i="53"/>
  <c r="AC852" i="53" s="1"/>
  <c r="Z852" i="53"/>
  <c r="U852" i="53"/>
  <c r="W852" i="53" s="1"/>
  <c r="X852" i="53" s="1"/>
  <c r="R852" i="53"/>
  <c r="AE851" i="53"/>
  <c r="AB851" i="53"/>
  <c r="AC851" i="53" s="1"/>
  <c r="Z851" i="53"/>
  <c r="U851" i="53"/>
  <c r="W851" i="53" s="1"/>
  <c r="X851" i="53" s="1"/>
  <c r="R851" i="53"/>
  <c r="AE850" i="53"/>
  <c r="AF850" i="53" s="1"/>
  <c r="AG850" i="53" s="1"/>
  <c r="AB850" i="53"/>
  <c r="AC850" i="53" s="1"/>
  <c r="Z850" i="53"/>
  <c r="U850" i="53"/>
  <c r="W850" i="53" s="1"/>
  <c r="X850" i="53" s="1"/>
  <c r="R850" i="53"/>
  <c r="AE849" i="53"/>
  <c r="AF849" i="53" s="1"/>
  <c r="AG849" i="53" s="1"/>
  <c r="AB849" i="53"/>
  <c r="AC849" i="53" s="1"/>
  <c r="Z849" i="53"/>
  <c r="U849" i="53"/>
  <c r="W849" i="53" s="1"/>
  <c r="X849" i="53" s="1"/>
  <c r="R849" i="53"/>
  <c r="AE848" i="53"/>
  <c r="AF848" i="53" s="1"/>
  <c r="AG848" i="53" s="1"/>
  <c r="AB848" i="53"/>
  <c r="AC848" i="53" s="1"/>
  <c r="Z848" i="53"/>
  <c r="U848" i="53"/>
  <c r="W848" i="53" s="1"/>
  <c r="X848" i="53" s="1"/>
  <c r="R848" i="53"/>
  <c r="AE847" i="53"/>
  <c r="AF847" i="53" s="1"/>
  <c r="AG847" i="53" s="1"/>
  <c r="AB847" i="53"/>
  <c r="AC847" i="53" s="1"/>
  <c r="Z847" i="53"/>
  <c r="U847" i="53"/>
  <c r="W847" i="53" s="1"/>
  <c r="X847" i="53" s="1"/>
  <c r="R847" i="53"/>
  <c r="AE846" i="53"/>
  <c r="AF846" i="53" s="1"/>
  <c r="AG846" i="53" s="1"/>
  <c r="AB846" i="53"/>
  <c r="AC846" i="53" s="1"/>
  <c r="Z846" i="53"/>
  <c r="U846" i="53"/>
  <c r="W846" i="53" s="1"/>
  <c r="X846" i="53" s="1"/>
  <c r="R846" i="53"/>
  <c r="AE845" i="53"/>
  <c r="AB845" i="53"/>
  <c r="AC845" i="53" s="1"/>
  <c r="Z845" i="53"/>
  <c r="U845" i="53"/>
  <c r="W845" i="53" s="1"/>
  <c r="X845" i="53" s="1"/>
  <c r="R845" i="53"/>
  <c r="AE844" i="53"/>
  <c r="AB844" i="53"/>
  <c r="AC844" i="53" s="1"/>
  <c r="Z844" i="53"/>
  <c r="U844" i="53"/>
  <c r="W844" i="53" s="1"/>
  <c r="X844" i="53" s="1"/>
  <c r="R844" i="53"/>
  <c r="AE843" i="53"/>
  <c r="AF843" i="53" s="1"/>
  <c r="AG843" i="53" s="1"/>
  <c r="AB843" i="53"/>
  <c r="AC843" i="53" s="1"/>
  <c r="Z843" i="53"/>
  <c r="U843" i="53"/>
  <c r="W843" i="53" s="1"/>
  <c r="X843" i="53" s="1"/>
  <c r="R843" i="53"/>
  <c r="AE842" i="53"/>
  <c r="AB842" i="53"/>
  <c r="AC842" i="53" s="1"/>
  <c r="Z842" i="53"/>
  <c r="U842" i="53"/>
  <c r="W842" i="53" s="1"/>
  <c r="X842" i="53" s="1"/>
  <c r="R842" i="53"/>
  <c r="AE841" i="53"/>
  <c r="AB841" i="53"/>
  <c r="AC841" i="53" s="1"/>
  <c r="Z841" i="53"/>
  <c r="U841" i="53"/>
  <c r="W841" i="53" s="1"/>
  <c r="X841" i="53" s="1"/>
  <c r="R841" i="53"/>
  <c r="AE840" i="53"/>
  <c r="AB840" i="53"/>
  <c r="AC840" i="53" s="1"/>
  <c r="Z840" i="53"/>
  <c r="U840" i="53"/>
  <c r="W840" i="53" s="1"/>
  <c r="X840" i="53" s="1"/>
  <c r="R840" i="53"/>
  <c r="AE839" i="53"/>
  <c r="AB839" i="53"/>
  <c r="AC839" i="53" s="1"/>
  <c r="Z839" i="53"/>
  <c r="U839" i="53"/>
  <c r="W839" i="53" s="1"/>
  <c r="X839" i="53" s="1"/>
  <c r="R839" i="53"/>
  <c r="AE838" i="53"/>
  <c r="AF838" i="53" s="1"/>
  <c r="AG838" i="53" s="1"/>
  <c r="AB838" i="53"/>
  <c r="AC838" i="53" s="1"/>
  <c r="Z838" i="53"/>
  <c r="U838" i="53"/>
  <c r="W838" i="53" s="1"/>
  <c r="X838" i="53" s="1"/>
  <c r="R838" i="53"/>
  <c r="AE837" i="53"/>
  <c r="AB837" i="53"/>
  <c r="AC837" i="53" s="1"/>
  <c r="Z837" i="53"/>
  <c r="U837" i="53"/>
  <c r="W837" i="53" s="1"/>
  <c r="X837" i="53" s="1"/>
  <c r="R837" i="53"/>
  <c r="AE836" i="53"/>
  <c r="AB836" i="53"/>
  <c r="AC836" i="53" s="1"/>
  <c r="Z836" i="53"/>
  <c r="U836" i="53"/>
  <c r="W836" i="53" s="1"/>
  <c r="X836" i="53" s="1"/>
  <c r="R836" i="53"/>
  <c r="AE835" i="53"/>
  <c r="AB835" i="53"/>
  <c r="AC835" i="53" s="1"/>
  <c r="Z835" i="53"/>
  <c r="U835" i="53"/>
  <c r="W835" i="53" s="1"/>
  <c r="X835" i="53" s="1"/>
  <c r="R835" i="53"/>
  <c r="AE834" i="53"/>
  <c r="AB834" i="53"/>
  <c r="AC834" i="53" s="1"/>
  <c r="Z834" i="53"/>
  <c r="U834" i="53"/>
  <c r="W834" i="53" s="1"/>
  <c r="X834" i="53" s="1"/>
  <c r="R834" i="53"/>
  <c r="AE833" i="53"/>
  <c r="AB833" i="53"/>
  <c r="AC833" i="53" s="1"/>
  <c r="Z833" i="53"/>
  <c r="U833" i="53"/>
  <c r="W833" i="53" s="1"/>
  <c r="X833" i="53" s="1"/>
  <c r="R833" i="53"/>
  <c r="AE832" i="53"/>
  <c r="AB832" i="53"/>
  <c r="AC832" i="53" s="1"/>
  <c r="Z832" i="53"/>
  <c r="U832" i="53"/>
  <c r="W832" i="53" s="1"/>
  <c r="X832" i="53" s="1"/>
  <c r="R832" i="53"/>
  <c r="AE831" i="53"/>
  <c r="AB831" i="53"/>
  <c r="AC831" i="53" s="1"/>
  <c r="Z831" i="53"/>
  <c r="U831" i="53"/>
  <c r="W831" i="53" s="1"/>
  <c r="X831" i="53" s="1"/>
  <c r="R831" i="53"/>
  <c r="AE830" i="53"/>
  <c r="AB830" i="53"/>
  <c r="AC830" i="53" s="1"/>
  <c r="Z830" i="53"/>
  <c r="U830" i="53"/>
  <c r="W830" i="53" s="1"/>
  <c r="X830" i="53" s="1"/>
  <c r="R830" i="53"/>
  <c r="AE829" i="53"/>
  <c r="AB829" i="53"/>
  <c r="AC829" i="53" s="1"/>
  <c r="Z829" i="53"/>
  <c r="U829" i="53"/>
  <c r="W829" i="53" s="1"/>
  <c r="X829" i="53" s="1"/>
  <c r="R829" i="53"/>
  <c r="AE828" i="53"/>
  <c r="AB828" i="53"/>
  <c r="AC828" i="53" s="1"/>
  <c r="Z828" i="53"/>
  <c r="U828" i="53"/>
  <c r="W828" i="53" s="1"/>
  <c r="X828" i="53" s="1"/>
  <c r="R828" i="53"/>
  <c r="AE827" i="53"/>
  <c r="AB827" i="53"/>
  <c r="AC827" i="53" s="1"/>
  <c r="Z827" i="53"/>
  <c r="U827" i="53"/>
  <c r="W827" i="53" s="1"/>
  <c r="X827" i="53" s="1"/>
  <c r="R827" i="53"/>
  <c r="AE826" i="53"/>
  <c r="AB826" i="53"/>
  <c r="AC826" i="53" s="1"/>
  <c r="Z826" i="53"/>
  <c r="U826" i="53"/>
  <c r="W826" i="53" s="1"/>
  <c r="X826" i="53" s="1"/>
  <c r="R826" i="53"/>
  <c r="AE825" i="53"/>
  <c r="AB825" i="53"/>
  <c r="AC825" i="53" s="1"/>
  <c r="Z825" i="53"/>
  <c r="U825" i="53"/>
  <c r="W825" i="53" s="1"/>
  <c r="X825" i="53" s="1"/>
  <c r="R825" i="53"/>
  <c r="AF825" i="53" s="1"/>
  <c r="AG825" i="53" s="1"/>
  <c r="AE824" i="53"/>
  <c r="AB824" i="53"/>
  <c r="AC824" i="53" s="1"/>
  <c r="Z824" i="53"/>
  <c r="U824" i="53"/>
  <c r="W824" i="53" s="1"/>
  <c r="X824" i="53" s="1"/>
  <c r="R824" i="53"/>
  <c r="AE823" i="53"/>
  <c r="AF823" i="53" s="1"/>
  <c r="AG823" i="53" s="1"/>
  <c r="AB823" i="53"/>
  <c r="AC823" i="53" s="1"/>
  <c r="Z823" i="53"/>
  <c r="U823" i="53"/>
  <c r="W823" i="53" s="1"/>
  <c r="X823" i="53" s="1"/>
  <c r="R823" i="53"/>
  <c r="AE822" i="53"/>
  <c r="AB822" i="53"/>
  <c r="AC822" i="53" s="1"/>
  <c r="Z822" i="53"/>
  <c r="U822" i="53"/>
  <c r="W822" i="53" s="1"/>
  <c r="X822" i="53" s="1"/>
  <c r="R822" i="53"/>
  <c r="AE821" i="53"/>
  <c r="AF821" i="53" s="1"/>
  <c r="AG821" i="53" s="1"/>
  <c r="AB821" i="53"/>
  <c r="AC821" i="53" s="1"/>
  <c r="Z821" i="53"/>
  <c r="U821" i="53"/>
  <c r="W821" i="53" s="1"/>
  <c r="X821" i="53" s="1"/>
  <c r="R821" i="53"/>
  <c r="AE820" i="53"/>
  <c r="AB820" i="53"/>
  <c r="AC820" i="53" s="1"/>
  <c r="Z820" i="53"/>
  <c r="U820" i="53"/>
  <c r="W820" i="53" s="1"/>
  <c r="X820" i="53" s="1"/>
  <c r="R820" i="53"/>
  <c r="AE819" i="53"/>
  <c r="AB819" i="53"/>
  <c r="AC819" i="53" s="1"/>
  <c r="Z819" i="53"/>
  <c r="U819" i="53"/>
  <c r="W819" i="53" s="1"/>
  <c r="X819" i="53" s="1"/>
  <c r="R819" i="53"/>
  <c r="AE818" i="53"/>
  <c r="AB818" i="53"/>
  <c r="AC818" i="53" s="1"/>
  <c r="Z818" i="53"/>
  <c r="U818" i="53"/>
  <c r="W818" i="53" s="1"/>
  <c r="X818" i="53" s="1"/>
  <c r="R818" i="53"/>
  <c r="AE817" i="53"/>
  <c r="AB817" i="53"/>
  <c r="AC817" i="53" s="1"/>
  <c r="Z817" i="53"/>
  <c r="U817" i="53"/>
  <c r="W817" i="53" s="1"/>
  <c r="X817" i="53" s="1"/>
  <c r="R817" i="53"/>
  <c r="AE816" i="53"/>
  <c r="AB816" i="53"/>
  <c r="AC816" i="53" s="1"/>
  <c r="Z816" i="53"/>
  <c r="U816" i="53"/>
  <c r="W816" i="53" s="1"/>
  <c r="X816" i="53" s="1"/>
  <c r="R816" i="53"/>
  <c r="AE815" i="53"/>
  <c r="AB815" i="53"/>
  <c r="AC815" i="53" s="1"/>
  <c r="Z815" i="53"/>
  <c r="U815" i="53"/>
  <c r="W815" i="53" s="1"/>
  <c r="X815" i="53" s="1"/>
  <c r="R815" i="53"/>
  <c r="AE814" i="53"/>
  <c r="AB814" i="53"/>
  <c r="AC814" i="53" s="1"/>
  <c r="Z814" i="53"/>
  <c r="U814" i="53"/>
  <c r="W814" i="53" s="1"/>
  <c r="X814" i="53" s="1"/>
  <c r="R814" i="53"/>
  <c r="AE813" i="53"/>
  <c r="AF813" i="53" s="1"/>
  <c r="AG813" i="53" s="1"/>
  <c r="AB813" i="53"/>
  <c r="AC813" i="53" s="1"/>
  <c r="Z813" i="53"/>
  <c r="U813" i="53"/>
  <c r="W813" i="53" s="1"/>
  <c r="X813" i="53" s="1"/>
  <c r="R813" i="53"/>
  <c r="AE812" i="53"/>
  <c r="AB812" i="53"/>
  <c r="AC812" i="53" s="1"/>
  <c r="Z812" i="53"/>
  <c r="U812" i="53"/>
  <c r="W812" i="53" s="1"/>
  <c r="X812" i="53" s="1"/>
  <c r="R812" i="53"/>
  <c r="AF812" i="53" s="1"/>
  <c r="AG812" i="53" s="1"/>
  <c r="AE811" i="53"/>
  <c r="AB811" i="53"/>
  <c r="AC811" i="53" s="1"/>
  <c r="Z811" i="53"/>
  <c r="U811" i="53"/>
  <c r="W811" i="53" s="1"/>
  <c r="X811" i="53" s="1"/>
  <c r="R811" i="53"/>
  <c r="AE810" i="53"/>
  <c r="AB810" i="53"/>
  <c r="AC810" i="53" s="1"/>
  <c r="Z810" i="53"/>
  <c r="U810" i="53"/>
  <c r="W810" i="53" s="1"/>
  <c r="X810" i="53" s="1"/>
  <c r="R810" i="53"/>
  <c r="AE809" i="53"/>
  <c r="AB809" i="53"/>
  <c r="AC809" i="53" s="1"/>
  <c r="Z809" i="53"/>
  <c r="U809" i="53"/>
  <c r="W809" i="53" s="1"/>
  <c r="X809" i="53" s="1"/>
  <c r="R809" i="53"/>
  <c r="AE808" i="53"/>
  <c r="AB808" i="53"/>
  <c r="AC808" i="53" s="1"/>
  <c r="Z808" i="53"/>
  <c r="U808" i="53"/>
  <c r="W808" i="53" s="1"/>
  <c r="X808" i="53" s="1"/>
  <c r="R808" i="53"/>
  <c r="AE807" i="53"/>
  <c r="AB807" i="53"/>
  <c r="AC807" i="53" s="1"/>
  <c r="Z807" i="53"/>
  <c r="U807" i="53"/>
  <c r="W807" i="53" s="1"/>
  <c r="X807" i="53" s="1"/>
  <c r="R807" i="53"/>
  <c r="AE806" i="53"/>
  <c r="AB806" i="53"/>
  <c r="AC806" i="53" s="1"/>
  <c r="Z806" i="53"/>
  <c r="U806" i="53"/>
  <c r="W806" i="53" s="1"/>
  <c r="X806" i="53" s="1"/>
  <c r="R806" i="53"/>
  <c r="AE805" i="53"/>
  <c r="AB805" i="53"/>
  <c r="AC805" i="53" s="1"/>
  <c r="Z805" i="53"/>
  <c r="U805" i="53"/>
  <c r="W805" i="53" s="1"/>
  <c r="X805" i="53" s="1"/>
  <c r="R805" i="53"/>
  <c r="AE804" i="53"/>
  <c r="AB804" i="53"/>
  <c r="AC804" i="53" s="1"/>
  <c r="Z804" i="53"/>
  <c r="U804" i="53"/>
  <c r="W804" i="53" s="1"/>
  <c r="X804" i="53" s="1"/>
  <c r="R804" i="53"/>
  <c r="AE803" i="53"/>
  <c r="AF803" i="53" s="1"/>
  <c r="AG803" i="53" s="1"/>
  <c r="AB803" i="53"/>
  <c r="AC803" i="53" s="1"/>
  <c r="Z803" i="53"/>
  <c r="U803" i="53"/>
  <c r="W803" i="53" s="1"/>
  <c r="X803" i="53" s="1"/>
  <c r="R803" i="53"/>
  <c r="AE802" i="53"/>
  <c r="AF802" i="53" s="1"/>
  <c r="AG802" i="53" s="1"/>
  <c r="AB802" i="53"/>
  <c r="AC802" i="53" s="1"/>
  <c r="Z802" i="53"/>
  <c r="U802" i="53"/>
  <c r="W802" i="53" s="1"/>
  <c r="X802" i="53" s="1"/>
  <c r="R802" i="53"/>
  <c r="AE801" i="53"/>
  <c r="AF801" i="53" s="1"/>
  <c r="AG801" i="53" s="1"/>
  <c r="AB801" i="53"/>
  <c r="AC801" i="53" s="1"/>
  <c r="Z801" i="53"/>
  <c r="U801" i="53"/>
  <c r="W801" i="53" s="1"/>
  <c r="X801" i="53" s="1"/>
  <c r="R801" i="53"/>
  <c r="AE800" i="53"/>
  <c r="AF800" i="53" s="1"/>
  <c r="AG800" i="53" s="1"/>
  <c r="AB800" i="53"/>
  <c r="AC800" i="53" s="1"/>
  <c r="Z800" i="53"/>
  <c r="U800" i="53"/>
  <c r="W800" i="53" s="1"/>
  <c r="X800" i="53" s="1"/>
  <c r="R800" i="53"/>
  <c r="AE799" i="53"/>
  <c r="AF799" i="53" s="1"/>
  <c r="AG799" i="53" s="1"/>
  <c r="AB799" i="53"/>
  <c r="AC799" i="53" s="1"/>
  <c r="Z799" i="53"/>
  <c r="U799" i="53"/>
  <c r="W799" i="53" s="1"/>
  <c r="X799" i="53" s="1"/>
  <c r="R799" i="53"/>
  <c r="AE798" i="53"/>
  <c r="AB798" i="53"/>
  <c r="AC798" i="53" s="1"/>
  <c r="Z798" i="53"/>
  <c r="U798" i="53"/>
  <c r="W798" i="53" s="1"/>
  <c r="X798" i="53" s="1"/>
  <c r="R798" i="53"/>
  <c r="AE797" i="53"/>
  <c r="AB797" i="53"/>
  <c r="AC797" i="53" s="1"/>
  <c r="Z797" i="53"/>
  <c r="U797" i="53"/>
  <c r="W797" i="53" s="1"/>
  <c r="X797" i="53" s="1"/>
  <c r="R797" i="53"/>
  <c r="AE796" i="53"/>
  <c r="AF796" i="53" s="1"/>
  <c r="AG796" i="53" s="1"/>
  <c r="AB796" i="53"/>
  <c r="AC796" i="53" s="1"/>
  <c r="Z796" i="53"/>
  <c r="U796" i="53"/>
  <c r="W796" i="53" s="1"/>
  <c r="X796" i="53" s="1"/>
  <c r="R796" i="53"/>
  <c r="AE795" i="53"/>
  <c r="AB795" i="53"/>
  <c r="AC795" i="53" s="1"/>
  <c r="Z795" i="53"/>
  <c r="U795" i="53"/>
  <c r="W795" i="53" s="1"/>
  <c r="X795" i="53" s="1"/>
  <c r="R795" i="53"/>
  <c r="AE794" i="53"/>
  <c r="AB794" i="53"/>
  <c r="AC794" i="53" s="1"/>
  <c r="Z794" i="53"/>
  <c r="U794" i="53"/>
  <c r="W794" i="53" s="1"/>
  <c r="X794" i="53" s="1"/>
  <c r="R794" i="53"/>
  <c r="AE793" i="53"/>
  <c r="AB793" i="53"/>
  <c r="AC793" i="53" s="1"/>
  <c r="Z793" i="53"/>
  <c r="U793" i="53"/>
  <c r="W793" i="53" s="1"/>
  <c r="X793" i="53" s="1"/>
  <c r="R793" i="53"/>
  <c r="AE792" i="53"/>
  <c r="AF792" i="53" s="1"/>
  <c r="AG792" i="53" s="1"/>
  <c r="AB792" i="53"/>
  <c r="AC792" i="53" s="1"/>
  <c r="Z792" i="53"/>
  <c r="U792" i="53"/>
  <c r="W792" i="53" s="1"/>
  <c r="X792" i="53" s="1"/>
  <c r="R792" i="53"/>
  <c r="AE791" i="53"/>
  <c r="AF791" i="53" s="1"/>
  <c r="AG791" i="53" s="1"/>
  <c r="AB791" i="53"/>
  <c r="AC791" i="53" s="1"/>
  <c r="Z791" i="53"/>
  <c r="U791" i="53"/>
  <c r="W791" i="53" s="1"/>
  <c r="X791" i="53" s="1"/>
  <c r="R791" i="53"/>
  <c r="AE790" i="53"/>
  <c r="AB790" i="53"/>
  <c r="AC790" i="53" s="1"/>
  <c r="Z790" i="53"/>
  <c r="U790" i="53"/>
  <c r="W790" i="53" s="1"/>
  <c r="X790" i="53" s="1"/>
  <c r="R790" i="53"/>
  <c r="AE789" i="53"/>
  <c r="AB789" i="53"/>
  <c r="AC789" i="53" s="1"/>
  <c r="Z789" i="53"/>
  <c r="U789" i="53"/>
  <c r="W789" i="53" s="1"/>
  <c r="X789" i="53" s="1"/>
  <c r="R789" i="53"/>
  <c r="AE788" i="53"/>
  <c r="AF788" i="53" s="1"/>
  <c r="AG788" i="53" s="1"/>
  <c r="AB788" i="53"/>
  <c r="AC788" i="53" s="1"/>
  <c r="Z788" i="53"/>
  <c r="U788" i="53"/>
  <c r="W788" i="53" s="1"/>
  <c r="X788" i="53" s="1"/>
  <c r="R788" i="53"/>
  <c r="AE787" i="53"/>
  <c r="AF787" i="53" s="1"/>
  <c r="AG787" i="53" s="1"/>
  <c r="AB787" i="53"/>
  <c r="AC787" i="53" s="1"/>
  <c r="Z787" i="53"/>
  <c r="U787" i="53"/>
  <c r="W787" i="53" s="1"/>
  <c r="X787" i="53" s="1"/>
  <c r="R787" i="53"/>
  <c r="AE786" i="53"/>
  <c r="AB786" i="53"/>
  <c r="AC786" i="53" s="1"/>
  <c r="Z786" i="53"/>
  <c r="U786" i="53"/>
  <c r="W786" i="53" s="1"/>
  <c r="X786" i="53" s="1"/>
  <c r="R786" i="53"/>
  <c r="AE785" i="53"/>
  <c r="AF785" i="53" s="1"/>
  <c r="AG785" i="53" s="1"/>
  <c r="AB785" i="53"/>
  <c r="AC785" i="53" s="1"/>
  <c r="Z785" i="53"/>
  <c r="U785" i="53"/>
  <c r="W785" i="53" s="1"/>
  <c r="X785" i="53" s="1"/>
  <c r="R785" i="53"/>
  <c r="AE784" i="53"/>
  <c r="AB784" i="53"/>
  <c r="AC784" i="53" s="1"/>
  <c r="Z784" i="53"/>
  <c r="U784" i="53"/>
  <c r="W784" i="53" s="1"/>
  <c r="X784" i="53" s="1"/>
  <c r="R784" i="53"/>
  <c r="AE783" i="53"/>
  <c r="AB783" i="53"/>
  <c r="AC783" i="53" s="1"/>
  <c r="Z783" i="53"/>
  <c r="U783" i="53"/>
  <c r="W783" i="53" s="1"/>
  <c r="X783" i="53" s="1"/>
  <c r="R783" i="53"/>
  <c r="AE782" i="53"/>
  <c r="AB782" i="53"/>
  <c r="AC782" i="53" s="1"/>
  <c r="Z782" i="53"/>
  <c r="U782" i="53"/>
  <c r="W782" i="53" s="1"/>
  <c r="X782" i="53" s="1"/>
  <c r="R782" i="53"/>
  <c r="AE781" i="53"/>
  <c r="AB781" i="53"/>
  <c r="AC781" i="53" s="1"/>
  <c r="Z781" i="53"/>
  <c r="U781" i="53"/>
  <c r="W781" i="53" s="1"/>
  <c r="X781" i="53" s="1"/>
  <c r="R781" i="53"/>
  <c r="AE780" i="53"/>
  <c r="AB780" i="53"/>
  <c r="AC780" i="53" s="1"/>
  <c r="Z780" i="53"/>
  <c r="U780" i="53"/>
  <c r="W780" i="53" s="1"/>
  <c r="X780" i="53" s="1"/>
  <c r="R780" i="53"/>
  <c r="AF780" i="53" s="1"/>
  <c r="AG780" i="53" s="1"/>
  <c r="AE779" i="53"/>
  <c r="AB779" i="53"/>
  <c r="AC779" i="53" s="1"/>
  <c r="Z779" i="53"/>
  <c r="U779" i="53"/>
  <c r="W779" i="53" s="1"/>
  <c r="X779" i="53" s="1"/>
  <c r="R779" i="53"/>
  <c r="AF779" i="53" s="1"/>
  <c r="AG779" i="53" s="1"/>
  <c r="AE778" i="53"/>
  <c r="AF778" i="53" s="1"/>
  <c r="AG778" i="53" s="1"/>
  <c r="AB778" i="53"/>
  <c r="AC778" i="53" s="1"/>
  <c r="Z778" i="53"/>
  <c r="U778" i="53"/>
  <c r="W778" i="53" s="1"/>
  <c r="X778" i="53" s="1"/>
  <c r="R778" i="53"/>
  <c r="AI778" i="53" s="1"/>
  <c r="AE777" i="53"/>
  <c r="AB777" i="53"/>
  <c r="AC777" i="53" s="1"/>
  <c r="Z777" i="53"/>
  <c r="U777" i="53"/>
  <c r="W777" i="53" s="1"/>
  <c r="X777" i="53" s="1"/>
  <c r="R777" i="53"/>
  <c r="AF777" i="53" s="1"/>
  <c r="AG777" i="53" s="1"/>
  <c r="AE776" i="53"/>
  <c r="AB776" i="53"/>
  <c r="AC776" i="53" s="1"/>
  <c r="Z776" i="53"/>
  <c r="U776" i="53"/>
  <c r="W776" i="53" s="1"/>
  <c r="X776" i="53" s="1"/>
  <c r="R776" i="53"/>
  <c r="AI776" i="53" s="1"/>
  <c r="AE775" i="53"/>
  <c r="AB775" i="53"/>
  <c r="AC775" i="53" s="1"/>
  <c r="Z775" i="53"/>
  <c r="U775" i="53"/>
  <c r="W775" i="53" s="1"/>
  <c r="X775" i="53" s="1"/>
  <c r="R775" i="53"/>
  <c r="AE774" i="53"/>
  <c r="AB774" i="53"/>
  <c r="AC774" i="53" s="1"/>
  <c r="Z774" i="53"/>
  <c r="U774" i="53"/>
  <c r="W774" i="53" s="1"/>
  <c r="X774" i="53" s="1"/>
  <c r="R774" i="53"/>
  <c r="AI774" i="53" s="1"/>
  <c r="AE773" i="53"/>
  <c r="AB773" i="53"/>
  <c r="AC773" i="53" s="1"/>
  <c r="Z773" i="53"/>
  <c r="U773" i="53"/>
  <c r="W773" i="53" s="1"/>
  <c r="X773" i="53" s="1"/>
  <c r="R773" i="53"/>
  <c r="AI773" i="53" s="1"/>
  <c r="AE772" i="53"/>
  <c r="AB772" i="53"/>
  <c r="AC772" i="53" s="1"/>
  <c r="Z772" i="53"/>
  <c r="U772" i="53"/>
  <c r="W772" i="53" s="1"/>
  <c r="X772" i="53" s="1"/>
  <c r="R772" i="53"/>
  <c r="AE771" i="53"/>
  <c r="AB771" i="53"/>
  <c r="AC771" i="53" s="1"/>
  <c r="Z771" i="53"/>
  <c r="U771" i="53"/>
  <c r="W771" i="53" s="1"/>
  <c r="X771" i="53" s="1"/>
  <c r="R771" i="53"/>
  <c r="AE770" i="53"/>
  <c r="AB770" i="53"/>
  <c r="AC770" i="53" s="1"/>
  <c r="Z770" i="53"/>
  <c r="U770" i="53"/>
  <c r="W770" i="53" s="1"/>
  <c r="X770" i="53" s="1"/>
  <c r="R770" i="53"/>
  <c r="AE769" i="53"/>
  <c r="AB769" i="53"/>
  <c r="AC769" i="53" s="1"/>
  <c r="Z769" i="53"/>
  <c r="U769" i="53"/>
  <c r="W769" i="53" s="1"/>
  <c r="X769" i="53" s="1"/>
  <c r="R769" i="53"/>
  <c r="AF769" i="53" s="1"/>
  <c r="AG769" i="53" s="1"/>
  <c r="AE768" i="53"/>
  <c r="AB768" i="53"/>
  <c r="AC768" i="53" s="1"/>
  <c r="Z768" i="53"/>
  <c r="U768" i="53"/>
  <c r="W768" i="53" s="1"/>
  <c r="X768" i="53" s="1"/>
  <c r="R768" i="53"/>
  <c r="AE767" i="53"/>
  <c r="AB767" i="53"/>
  <c r="AC767" i="53" s="1"/>
  <c r="Z767" i="53"/>
  <c r="U767" i="53"/>
  <c r="W767" i="53" s="1"/>
  <c r="X767" i="53" s="1"/>
  <c r="R767" i="53"/>
  <c r="AE766" i="53"/>
  <c r="AB766" i="53"/>
  <c r="AC766" i="53" s="1"/>
  <c r="Z766" i="53"/>
  <c r="U766" i="53"/>
  <c r="W766" i="53" s="1"/>
  <c r="X766" i="53" s="1"/>
  <c r="R766" i="53"/>
  <c r="AE765" i="53"/>
  <c r="AB765" i="53"/>
  <c r="AC765" i="53" s="1"/>
  <c r="Z765" i="53"/>
  <c r="U765" i="53"/>
  <c r="W765" i="53" s="1"/>
  <c r="X765" i="53" s="1"/>
  <c r="R765" i="53"/>
  <c r="AF765" i="53" s="1"/>
  <c r="AG765" i="53" s="1"/>
  <c r="AE764" i="53"/>
  <c r="AB764" i="53"/>
  <c r="AC764" i="53" s="1"/>
  <c r="Z764" i="53"/>
  <c r="U764" i="53"/>
  <c r="W764" i="53" s="1"/>
  <c r="X764" i="53" s="1"/>
  <c r="R764" i="53"/>
  <c r="AE763" i="53"/>
  <c r="AB763" i="53"/>
  <c r="AC763" i="53" s="1"/>
  <c r="Z763" i="53"/>
  <c r="U763" i="53"/>
  <c r="W763" i="53" s="1"/>
  <c r="X763" i="53" s="1"/>
  <c r="R763" i="53"/>
  <c r="AE762" i="53"/>
  <c r="AB762" i="53"/>
  <c r="AC762" i="53" s="1"/>
  <c r="Z762" i="53"/>
  <c r="U762" i="53"/>
  <c r="W762" i="53" s="1"/>
  <c r="X762" i="53" s="1"/>
  <c r="R762" i="53"/>
  <c r="AE761" i="53"/>
  <c r="AB761" i="53"/>
  <c r="AC761" i="53" s="1"/>
  <c r="Z761" i="53"/>
  <c r="U761" i="53"/>
  <c r="W761" i="53" s="1"/>
  <c r="X761" i="53" s="1"/>
  <c r="R761" i="53"/>
  <c r="AE760" i="53"/>
  <c r="AB760" i="53"/>
  <c r="AC760" i="53" s="1"/>
  <c r="Z760" i="53"/>
  <c r="U760" i="53"/>
  <c r="W760" i="53" s="1"/>
  <c r="X760" i="53" s="1"/>
  <c r="R760" i="53"/>
  <c r="AE759" i="53"/>
  <c r="AB759" i="53"/>
  <c r="AC759" i="53" s="1"/>
  <c r="Z759" i="53"/>
  <c r="U759" i="53"/>
  <c r="W759" i="53" s="1"/>
  <c r="X759" i="53" s="1"/>
  <c r="R759" i="53"/>
  <c r="AE758" i="53"/>
  <c r="AB758" i="53"/>
  <c r="AC758" i="53" s="1"/>
  <c r="Z758" i="53"/>
  <c r="U758" i="53"/>
  <c r="W758" i="53" s="1"/>
  <c r="X758" i="53" s="1"/>
  <c r="R758" i="53"/>
  <c r="AE757" i="53"/>
  <c r="AB757" i="53"/>
  <c r="AC757" i="53" s="1"/>
  <c r="Z757" i="53"/>
  <c r="U757" i="53"/>
  <c r="W757" i="53" s="1"/>
  <c r="X757" i="53" s="1"/>
  <c r="R757" i="53"/>
  <c r="AE756" i="53"/>
  <c r="AB756" i="53"/>
  <c r="AC756" i="53" s="1"/>
  <c r="Z756" i="53"/>
  <c r="U756" i="53"/>
  <c r="W756" i="53" s="1"/>
  <c r="X756" i="53" s="1"/>
  <c r="R756" i="53"/>
  <c r="AE755" i="53"/>
  <c r="AB755" i="53"/>
  <c r="AC755" i="53" s="1"/>
  <c r="Z755" i="53"/>
  <c r="U755" i="53"/>
  <c r="W755" i="53" s="1"/>
  <c r="X755" i="53" s="1"/>
  <c r="R755" i="53"/>
  <c r="AE754" i="53"/>
  <c r="AB754" i="53"/>
  <c r="AC754" i="53" s="1"/>
  <c r="Z754" i="53"/>
  <c r="U754" i="53"/>
  <c r="W754" i="53" s="1"/>
  <c r="X754" i="53" s="1"/>
  <c r="R754" i="53"/>
  <c r="AE753" i="53"/>
  <c r="AB753" i="53"/>
  <c r="AC753" i="53" s="1"/>
  <c r="Z753" i="53"/>
  <c r="U753" i="53"/>
  <c r="W753" i="53" s="1"/>
  <c r="X753" i="53" s="1"/>
  <c r="R753" i="53"/>
  <c r="AE752" i="53"/>
  <c r="AB752" i="53"/>
  <c r="AC752" i="53" s="1"/>
  <c r="Z752" i="53"/>
  <c r="U752" i="53"/>
  <c r="W752" i="53" s="1"/>
  <c r="X752" i="53" s="1"/>
  <c r="R752" i="53"/>
  <c r="AE751" i="53"/>
  <c r="AB751" i="53"/>
  <c r="AC751" i="53" s="1"/>
  <c r="Z751" i="53"/>
  <c r="U751" i="53"/>
  <c r="W751" i="53" s="1"/>
  <c r="X751" i="53" s="1"/>
  <c r="R751" i="53"/>
  <c r="AE750" i="53"/>
  <c r="AB750" i="53"/>
  <c r="AC750" i="53" s="1"/>
  <c r="Z750" i="53"/>
  <c r="U750" i="53"/>
  <c r="W750" i="53" s="1"/>
  <c r="X750" i="53" s="1"/>
  <c r="R750" i="53"/>
  <c r="AE749" i="53"/>
  <c r="AB749" i="53"/>
  <c r="AC749" i="53" s="1"/>
  <c r="Z749" i="53"/>
  <c r="U749" i="53"/>
  <c r="W749" i="53" s="1"/>
  <c r="X749" i="53" s="1"/>
  <c r="R749" i="53"/>
  <c r="AF749" i="53" s="1"/>
  <c r="AG749" i="53" s="1"/>
  <c r="AE748" i="53"/>
  <c r="AB748" i="53"/>
  <c r="AC748" i="53" s="1"/>
  <c r="Z748" i="53"/>
  <c r="U748" i="53"/>
  <c r="W748" i="53" s="1"/>
  <c r="X748" i="53" s="1"/>
  <c r="R748" i="53"/>
  <c r="AE747" i="53"/>
  <c r="AB747" i="53"/>
  <c r="AC747" i="53" s="1"/>
  <c r="Z747" i="53"/>
  <c r="U747" i="53"/>
  <c r="W747" i="53" s="1"/>
  <c r="X747" i="53" s="1"/>
  <c r="R747" i="53"/>
  <c r="AE746" i="53"/>
  <c r="AB746" i="53"/>
  <c r="AC746" i="53" s="1"/>
  <c r="Z746" i="53"/>
  <c r="U746" i="53"/>
  <c r="W746" i="53" s="1"/>
  <c r="X746" i="53" s="1"/>
  <c r="R746" i="53"/>
  <c r="AE745" i="53"/>
  <c r="AB745" i="53"/>
  <c r="AC745" i="53" s="1"/>
  <c r="Z745" i="53"/>
  <c r="U745" i="53"/>
  <c r="W745" i="53" s="1"/>
  <c r="X745" i="53" s="1"/>
  <c r="R745" i="53"/>
  <c r="AE744" i="53"/>
  <c r="AB744" i="53"/>
  <c r="AC744" i="53" s="1"/>
  <c r="Z744" i="53"/>
  <c r="U744" i="53"/>
  <c r="W744" i="53" s="1"/>
  <c r="X744" i="53" s="1"/>
  <c r="R744" i="53"/>
  <c r="AE743" i="53"/>
  <c r="AB743" i="53"/>
  <c r="AC743" i="53" s="1"/>
  <c r="Z743" i="53"/>
  <c r="U743" i="53"/>
  <c r="W743" i="53" s="1"/>
  <c r="X743" i="53" s="1"/>
  <c r="R743" i="53"/>
  <c r="AE742" i="53"/>
  <c r="AB742" i="53"/>
  <c r="AC742" i="53" s="1"/>
  <c r="Z742" i="53"/>
  <c r="U742" i="53"/>
  <c r="W742" i="53" s="1"/>
  <c r="X742" i="53" s="1"/>
  <c r="R742" i="53"/>
  <c r="AE741" i="53"/>
  <c r="AF741" i="53" s="1"/>
  <c r="AG741" i="53" s="1"/>
  <c r="AB741" i="53"/>
  <c r="AC741" i="53" s="1"/>
  <c r="Z741" i="53"/>
  <c r="U741" i="53"/>
  <c r="W741" i="53" s="1"/>
  <c r="X741" i="53" s="1"/>
  <c r="R741" i="53"/>
  <c r="AE740" i="53"/>
  <c r="AB740" i="53"/>
  <c r="AC740" i="53" s="1"/>
  <c r="Z740" i="53"/>
  <c r="U740" i="53"/>
  <c r="W740" i="53" s="1"/>
  <c r="X740" i="53" s="1"/>
  <c r="R740" i="53"/>
  <c r="AE739" i="53"/>
  <c r="AB739" i="53"/>
  <c r="AC739" i="53" s="1"/>
  <c r="Z739" i="53"/>
  <c r="U739" i="53"/>
  <c r="W739" i="53" s="1"/>
  <c r="X739" i="53" s="1"/>
  <c r="R739" i="53"/>
  <c r="AE738" i="53"/>
  <c r="AB738" i="53"/>
  <c r="AC738" i="53" s="1"/>
  <c r="Z738" i="53"/>
  <c r="U738" i="53"/>
  <c r="W738" i="53" s="1"/>
  <c r="X738" i="53" s="1"/>
  <c r="R738" i="53"/>
  <c r="AE737" i="53"/>
  <c r="AB737" i="53"/>
  <c r="AC737" i="53" s="1"/>
  <c r="Z737" i="53"/>
  <c r="U737" i="53"/>
  <c r="W737" i="53" s="1"/>
  <c r="X737" i="53" s="1"/>
  <c r="R737" i="53"/>
  <c r="AF737" i="53" s="1"/>
  <c r="AG737" i="53" s="1"/>
  <c r="AE736" i="53"/>
  <c r="AF736" i="53" s="1"/>
  <c r="AG736" i="53" s="1"/>
  <c r="AB736" i="53"/>
  <c r="AC736" i="53" s="1"/>
  <c r="Z736" i="53"/>
  <c r="U736" i="53"/>
  <c r="W736" i="53" s="1"/>
  <c r="X736" i="53" s="1"/>
  <c r="R736" i="53"/>
  <c r="AE735" i="53"/>
  <c r="AB735" i="53"/>
  <c r="AC735" i="53" s="1"/>
  <c r="Z735" i="53"/>
  <c r="U735" i="53"/>
  <c r="W735" i="53" s="1"/>
  <c r="X735" i="53" s="1"/>
  <c r="R735" i="53"/>
  <c r="AE734" i="53"/>
  <c r="AB734" i="53"/>
  <c r="AC734" i="53" s="1"/>
  <c r="Z734" i="53"/>
  <c r="U734" i="53"/>
  <c r="W734" i="53" s="1"/>
  <c r="X734" i="53" s="1"/>
  <c r="R734" i="53"/>
  <c r="AE733" i="53"/>
  <c r="AB733" i="53"/>
  <c r="AC733" i="53" s="1"/>
  <c r="Z733" i="53"/>
  <c r="U733" i="53"/>
  <c r="W733" i="53" s="1"/>
  <c r="X733" i="53" s="1"/>
  <c r="R733" i="53"/>
  <c r="AE732" i="53"/>
  <c r="AB732" i="53"/>
  <c r="AC732" i="53" s="1"/>
  <c r="Z732" i="53"/>
  <c r="U732" i="53"/>
  <c r="W732" i="53" s="1"/>
  <c r="X732" i="53" s="1"/>
  <c r="R732" i="53"/>
  <c r="AE731" i="53"/>
  <c r="AB731" i="53"/>
  <c r="AC731" i="53" s="1"/>
  <c r="Z731" i="53"/>
  <c r="U731" i="53"/>
  <c r="W731" i="53" s="1"/>
  <c r="X731" i="53" s="1"/>
  <c r="R731" i="53"/>
  <c r="AE730" i="53"/>
  <c r="AB730" i="53"/>
  <c r="AC730" i="53" s="1"/>
  <c r="Z730" i="53"/>
  <c r="U730" i="53"/>
  <c r="W730" i="53" s="1"/>
  <c r="X730" i="53" s="1"/>
  <c r="R730" i="53"/>
  <c r="AE729" i="53"/>
  <c r="AB729" i="53"/>
  <c r="AC729" i="53" s="1"/>
  <c r="Z729" i="53"/>
  <c r="U729" i="53"/>
  <c r="W729" i="53" s="1"/>
  <c r="X729" i="53" s="1"/>
  <c r="R729" i="53"/>
  <c r="AE728" i="53"/>
  <c r="AF728" i="53" s="1"/>
  <c r="AG728" i="53" s="1"/>
  <c r="AB728" i="53"/>
  <c r="AC728" i="53" s="1"/>
  <c r="Z728" i="53"/>
  <c r="U728" i="53"/>
  <c r="W728" i="53" s="1"/>
  <c r="X728" i="53" s="1"/>
  <c r="R728" i="53"/>
  <c r="AE727" i="53"/>
  <c r="AB727" i="53"/>
  <c r="AC727" i="53" s="1"/>
  <c r="Z727" i="53"/>
  <c r="U727" i="53"/>
  <c r="W727" i="53" s="1"/>
  <c r="X727" i="53" s="1"/>
  <c r="R727" i="53"/>
  <c r="AE726" i="53"/>
  <c r="AB726" i="53"/>
  <c r="AC726" i="53" s="1"/>
  <c r="Z726" i="53"/>
  <c r="U726" i="53"/>
  <c r="W726" i="53" s="1"/>
  <c r="X726" i="53" s="1"/>
  <c r="R726" i="53"/>
  <c r="AE725" i="53"/>
  <c r="AB725" i="53"/>
  <c r="AC725" i="53" s="1"/>
  <c r="Z725" i="53"/>
  <c r="U725" i="53"/>
  <c r="W725" i="53" s="1"/>
  <c r="X725" i="53" s="1"/>
  <c r="R725" i="53"/>
  <c r="AE724" i="53"/>
  <c r="AB724" i="53"/>
  <c r="AC724" i="53" s="1"/>
  <c r="Z724" i="53"/>
  <c r="U724" i="53"/>
  <c r="W724" i="53" s="1"/>
  <c r="X724" i="53" s="1"/>
  <c r="R724" i="53"/>
  <c r="AF724" i="53" s="1"/>
  <c r="AG724" i="53" s="1"/>
  <c r="AE723" i="53"/>
  <c r="AF723" i="53" s="1"/>
  <c r="AG723" i="53" s="1"/>
  <c r="AB723" i="53"/>
  <c r="AC723" i="53" s="1"/>
  <c r="Z723" i="53"/>
  <c r="U723" i="53"/>
  <c r="W723" i="53" s="1"/>
  <c r="X723" i="53" s="1"/>
  <c r="R723" i="53"/>
  <c r="AE722" i="53"/>
  <c r="AF722" i="53" s="1"/>
  <c r="AG722" i="53" s="1"/>
  <c r="AB722" i="53"/>
  <c r="AC722" i="53" s="1"/>
  <c r="Z722" i="53"/>
  <c r="U722" i="53"/>
  <c r="W722" i="53" s="1"/>
  <c r="X722" i="53" s="1"/>
  <c r="R722" i="53"/>
  <c r="AE721" i="53"/>
  <c r="AB721" i="53"/>
  <c r="AC721" i="53" s="1"/>
  <c r="Z721" i="53"/>
  <c r="U721" i="53"/>
  <c r="W721" i="53" s="1"/>
  <c r="X721" i="53" s="1"/>
  <c r="R721" i="53"/>
  <c r="AE720" i="53"/>
  <c r="AB720" i="53"/>
  <c r="AC720" i="53" s="1"/>
  <c r="Z720" i="53"/>
  <c r="U720" i="53"/>
  <c r="W720" i="53" s="1"/>
  <c r="X720" i="53" s="1"/>
  <c r="R720" i="53"/>
  <c r="AE719" i="53"/>
  <c r="AF719" i="53" s="1"/>
  <c r="AG719" i="53" s="1"/>
  <c r="AB719" i="53"/>
  <c r="AC719" i="53" s="1"/>
  <c r="Z719" i="53"/>
  <c r="U719" i="53"/>
  <c r="W719" i="53" s="1"/>
  <c r="X719" i="53" s="1"/>
  <c r="R719" i="53"/>
  <c r="AE718" i="53"/>
  <c r="AB718" i="53"/>
  <c r="AC718" i="53" s="1"/>
  <c r="Z718" i="53"/>
  <c r="U718" i="53"/>
  <c r="W718" i="53" s="1"/>
  <c r="X718" i="53" s="1"/>
  <c r="R718" i="53"/>
  <c r="AE717" i="53"/>
  <c r="AB717" i="53"/>
  <c r="AC717" i="53" s="1"/>
  <c r="Z717" i="53"/>
  <c r="U717" i="53"/>
  <c r="W717" i="53" s="1"/>
  <c r="X717" i="53" s="1"/>
  <c r="R717" i="53"/>
  <c r="AE716" i="53"/>
  <c r="AF716" i="53" s="1"/>
  <c r="AG716" i="53" s="1"/>
  <c r="AB716" i="53"/>
  <c r="AC716" i="53" s="1"/>
  <c r="Z716" i="53"/>
  <c r="U716" i="53"/>
  <c r="W716" i="53" s="1"/>
  <c r="X716" i="53" s="1"/>
  <c r="R716" i="53"/>
  <c r="AE715" i="53"/>
  <c r="AB715" i="53"/>
  <c r="AC715" i="53" s="1"/>
  <c r="Z715" i="53"/>
  <c r="U715" i="53"/>
  <c r="W715" i="53" s="1"/>
  <c r="X715" i="53" s="1"/>
  <c r="R715" i="53"/>
  <c r="AE714" i="53"/>
  <c r="AB714" i="53"/>
  <c r="AC714" i="53" s="1"/>
  <c r="Z714" i="53"/>
  <c r="U714" i="53"/>
  <c r="W714" i="53" s="1"/>
  <c r="X714" i="53" s="1"/>
  <c r="R714" i="53"/>
  <c r="AE713" i="53"/>
  <c r="AF713" i="53" s="1"/>
  <c r="AG713" i="53" s="1"/>
  <c r="AB713" i="53"/>
  <c r="AC713" i="53" s="1"/>
  <c r="Z713" i="53"/>
  <c r="U713" i="53"/>
  <c r="W713" i="53" s="1"/>
  <c r="X713" i="53" s="1"/>
  <c r="R713" i="53"/>
  <c r="AE712" i="53"/>
  <c r="AF712" i="53" s="1"/>
  <c r="AG712" i="53" s="1"/>
  <c r="AB712" i="53"/>
  <c r="AC712" i="53" s="1"/>
  <c r="Z712" i="53"/>
  <c r="U712" i="53"/>
  <c r="W712" i="53" s="1"/>
  <c r="X712" i="53" s="1"/>
  <c r="R712" i="53"/>
  <c r="AE711" i="53"/>
  <c r="AF711" i="53" s="1"/>
  <c r="AG711" i="53" s="1"/>
  <c r="AB711" i="53"/>
  <c r="AC711" i="53" s="1"/>
  <c r="Z711" i="53"/>
  <c r="U711" i="53"/>
  <c r="W711" i="53" s="1"/>
  <c r="X711" i="53" s="1"/>
  <c r="R711" i="53"/>
  <c r="AE710" i="53"/>
  <c r="AF710" i="53" s="1"/>
  <c r="AG710" i="53" s="1"/>
  <c r="AB710" i="53"/>
  <c r="AC710" i="53" s="1"/>
  <c r="Z710" i="53"/>
  <c r="U710" i="53"/>
  <c r="W710" i="53" s="1"/>
  <c r="X710" i="53" s="1"/>
  <c r="R710" i="53"/>
  <c r="AE709" i="53"/>
  <c r="AF709" i="53" s="1"/>
  <c r="AG709" i="53" s="1"/>
  <c r="AB709" i="53"/>
  <c r="AC709" i="53" s="1"/>
  <c r="Z709" i="53"/>
  <c r="U709" i="53"/>
  <c r="W709" i="53" s="1"/>
  <c r="X709" i="53" s="1"/>
  <c r="R709" i="53"/>
  <c r="AE708" i="53"/>
  <c r="AF708" i="53" s="1"/>
  <c r="AG708" i="53" s="1"/>
  <c r="AB708" i="53"/>
  <c r="AC708" i="53" s="1"/>
  <c r="Z708" i="53"/>
  <c r="U708" i="53"/>
  <c r="W708" i="53" s="1"/>
  <c r="X708" i="53" s="1"/>
  <c r="R708" i="53"/>
  <c r="AE707" i="53"/>
  <c r="AF707" i="53" s="1"/>
  <c r="AG707" i="53" s="1"/>
  <c r="AB707" i="53"/>
  <c r="AC707" i="53" s="1"/>
  <c r="Z707" i="53"/>
  <c r="U707" i="53"/>
  <c r="W707" i="53" s="1"/>
  <c r="X707" i="53" s="1"/>
  <c r="R707" i="53"/>
  <c r="AE706" i="53"/>
  <c r="AB706" i="53"/>
  <c r="AC706" i="53" s="1"/>
  <c r="Z706" i="53"/>
  <c r="U706" i="53"/>
  <c r="W706" i="53" s="1"/>
  <c r="X706" i="53" s="1"/>
  <c r="R706" i="53"/>
  <c r="AE705" i="53"/>
  <c r="AB705" i="53"/>
  <c r="AC705" i="53" s="1"/>
  <c r="Z705" i="53"/>
  <c r="U705" i="53"/>
  <c r="W705" i="53" s="1"/>
  <c r="X705" i="53" s="1"/>
  <c r="R705" i="53"/>
  <c r="AE704" i="53"/>
  <c r="AB704" i="53"/>
  <c r="AC704" i="53" s="1"/>
  <c r="Z704" i="53"/>
  <c r="U704" i="53"/>
  <c r="W704" i="53" s="1"/>
  <c r="X704" i="53" s="1"/>
  <c r="R704" i="53"/>
  <c r="AE703" i="53"/>
  <c r="AB703" i="53"/>
  <c r="AC703" i="53" s="1"/>
  <c r="Z703" i="53"/>
  <c r="U703" i="53"/>
  <c r="W703" i="53" s="1"/>
  <c r="X703" i="53" s="1"/>
  <c r="R703" i="53"/>
  <c r="AE702" i="53"/>
  <c r="AB702" i="53"/>
  <c r="AC702" i="53" s="1"/>
  <c r="Z702" i="53"/>
  <c r="U702" i="53"/>
  <c r="W702" i="53" s="1"/>
  <c r="X702" i="53" s="1"/>
  <c r="R702" i="53"/>
  <c r="AE701" i="53"/>
  <c r="AB701" i="53"/>
  <c r="AC701" i="53" s="1"/>
  <c r="Z701" i="53"/>
  <c r="U701" i="53"/>
  <c r="W701" i="53" s="1"/>
  <c r="X701" i="53" s="1"/>
  <c r="R701" i="53"/>
  <c r="AE700" i="53"/>
  <c r="AB700" i="53"/>
  <c r="AC700" i="53" s="1"/>
  <c r="Z700" i="53"/>
  <c r="U700" i="53"/>
  <c r="W700" i="53" s="1"/>
  <c r="X700" i="53" s="1"/>
  <c r="R700" i="53"/>
  <c r="AE699" i="53"/>
  <c r="AB699" i="53"/>
  <c r="AC699" i="53" s="1"/>
  <c r="Z699" i="53"/>
  <c r="U699" i="53"/>
  <c r="W699" i="53" s="1"/>
  <c r="X699" i="53" s="1"/>
  <c r="R699" i="53"/>
  <c r="AE698" i="53"/>
  <c r="AB698" i="53"/>
  <c r="AC698" i="53" s="1"/>
  <c r="Z698" i="53"/>
  <c r="U698" i="53"/>
  <c r="W698" i="53" s="1"/>
  <c r="X698" i="53" s="1"/>
  <c r="R698" i="53"/>
  <c r="AE697" i="53"/>
  <c r="AB697" i="53"/>
  <c r="AC697" i="53" s="1"/>
  <c r="Z697" i="53"/>
  <c r="U697" i="53"/>
  <c r="W697" i="53" s="1"/>
  <c r="X697" i="53" s="1"/>
  <c r="R697" i="53"/>
  <c r="AE696" i="53"/>
  <c r="AF696" i="53" s="1"/>
  <c r="AG696" i="53" s="1"/>
  <c r="AB696" i="53"/>
  <c r="AC696" i="53" s="1"/>
  <c r="Z696" i="53"/>
  <c r="U696" i="53"/>
  <c r="W696" i="53" s="1"/>
  <c r="X696" i="53" s="1"/>
  <c r="R696" i="53"/>
  <c r="AE695" i="53"/>
  <c r="AB695" i="53"/>
  <c r="AC695" i="53" s="1"/>
  <c r="Z695" i="53"/>
  <c r="U695" i="53"/>
  <c r="W695" i="53" s="1"/>
  <c r="X695" i="53" s="1"/>
  <c r="R695" i="53"/>
  <c r="AE694" i="53"/>
  <c r="AB694" i="53"/>
  <c r="AC694" i="53" s="1"/>
  <c r="Z694" i="53"/>
  <c r="U694" i="53"/>
  <c r="W694" i="53" s="1"/>
  <c r="X694" i="53" s="1"/>
  <c r="R694" i="53"/>
  <c r="AE693" i="53"/>
  <c r="AB693" i="53"/>
  <c r="AC693" i="53" s="1"/>
  <c r="Z693" i="53"/>
  <c r="U693" i="53"/>
  <c r="W693" i="53" s="1"/>
  <c r="X693" i="53" s="1"/>
  <c r="R693" i="53"/>
  <c r="AE692" i="53"/>
  <c r="AB692" i="53"/>
  <c r="AC692" i="53" s="1"/>
  <c r="Z692" i="53"/>
  <c r="U692" i="53"/>
  <c r="W692" i="53" s="1"/>
  <c r="X692" i="53" s="1"/>
  <c r="R692" i="53"/>
  <c r="AE691" i="53"/>
  <c r="AB691" i="53"/>
  <c r="AC691" i="53" s="1"/>
  <c r="Z691" i="53"/>
  <c r="U691" i="53"/>
  <c r="W691" i="53" s="1"/>
  <c r="X691" i="53" s="1"/>
  <c r="R691" i="53"/>
  <c r="AF691" i="53" s="1"/>
  <c r="AG691" i="53" s="1"/>
  <c r="AE690" i="53"/>
  <c r="AF690" i="53" s="1"/>
  <c r="AG690" i="53" s="1"/>
  <c r="AB690" i="53"/>
  <c r="AC690" i="53" s="1"/>
  <c r="Z690" i="53"/>
  <c r="U690" i="53"/>
  <c r="W690" i="53" s="1"/>
  <c r="X690" i="53" s="1"/>
  <c r="R690" i="53"/>
  <c r="AE689" i="53"/>
  <c r="AF689" i="53" s="1"/>
  <c r="AG689" i="53" s="1"/>
  <c r="AB689" i="53"/>
  <c r="AC689" i="53" s="1"/>
  <c r="Z689" i="53"/>
  <c r="U689" i="53"/>
  <c r="W689" i="53" s="1"/>
  <c r="X689" i="53" s="1"/>
  <c r="R689" i="53"/>
  <c r="AE688" i="53"/>
  <c r="AF688" i="53" s="1"/>
  <c r="AG688" i="53" s="1"/>
  <c r="AB688" i="53"/>
  <c r="AC688" i="53" s="1"/>
  <c r="Z688" i="53"/>
  <c r="U688" i="53"/>
  <c r="W688" i="53" s="1"/>
  <c r="X688" i="53" s="1"/>
  <c r="R688" i="53"/>
  <c r="AE687" i="53"/>
  <c r="AF687" i="53" s="1"/>
  <c r="AG687" i="53" s="1"/>
  <c r="AB687" i="53"/>
  <c r="AC687" i="53" s="1"/>
  <c r="Z687" i="53"/>
  <c r="U687" i="53"/>
  <c r="W687" i="53" s="1"/>
  <c r="X687" i="53" s="1"/>
  <c r="R687" i="53"/>
  <c r="AE686" i="53"/>
  <c r="AF686" i="53" s="1"/>
  <c r="AG686" i="53" s="1"/>
  <c r="AB686" i="53"/>
  <c r="AC686" i="53" s="1"/>
  <c r="Z686" i="53"/>
  <c r="U686" i="53"/>
  <c r="W686" i="53" s="1"/>
  <c r="X686" i="53" s="1"/>
  <c r="R686" i="53"/>
  <c r="AE685" i="53"/>
  <c r="AF685" i="53" s="1"/>
  <c r="AG685" i="53" s="1"/>
  <c r="AB685" i="53"/>
  <c r="AC685" i="53" s="1"/>
  <c r="Z685" i="53"/>
  <c r="U685" i="53"/>
  <c r="W685" i="53" s="1"/>
  <c r="X685" i="53" s="1"/>
  <c r="R685" i="53"/>
  <c r="AE684" i="53"/>
  <c r="AB684" i="53"/>
  <c r="AC684" i="53" s="1"/>
  <c r="Z684" i="53"/>
  <c r="U684" i="53"/>
  <c r="W684" i="53" s="1"/>
  <c r="X684" i="53" s="1"/>
  <c r="R684" i="53"/>
  <c r="AE683" i="53"/>
  <c r="AB683" i="53"/>
  <c r="AC683" i="53" s="1"/>
  <c r="Z683" i="53"/>
  <c r="U683" i="53"/>
  <c r="W683" i="53" s="1"/>
  <c r="X683" i="53" s="1"/>
  <c r="R683" i="53"/>
  <c r="AF683" i="53" s="1"/>
  <c r="AG683" i="53" s="1"/>
  <c r="AE682" i="53"/>
  <c r="AB682" i="53"/>
  <c r="AC682" i="53" s="1"/>
  <c r="Z682" i="53"/>
  <c r="U682" i="53"/>
  <c r="W682" i="53" s="1"/>
  <c r="X682" i="53" s="1"/>
  <c r="R682" i="53"/>
  <c r="AE681" i="53"/>
  <c r="AB681" i="53"/>
  <c r="AC681" i="53" s="1"/>
  <c r="Z681" i="53"/>
  <c r="U681" i="53"/>
  <c r="W681" i="53" s="1"/>
  <c r="X681" i="53" s="1"/>
  <c r="R681" i="53"/>
  <c r="AE680" i="53"/>
  <c r="AF680" i="53" s="1"/>
  <c r="AG680" i="53" s="1"/>
  <c r="AB680" i="53"/>
  <c r="AC680" i="53" s="1"/>
  <c r="Z680" i="53"/>
  <c r="U680" i="53"/>
  <c r="W680" i="53" s="1"/>
  <c r="X680" i="53" s="1"/>
  <c r="R680" i="53"/>
  <c r="AE679" i="53"/>
  <c r="AB679" i="53"/>
  <c r="AC679" i="53" s="1"/>
  <c r="Z679" i="53"/>
  <c r="U679" i="53"/>
  <c r="W679" i="53" s="1"/>
  <c r="X679" i="53" s="1"/>
  <c r="R679" i="53"/>
  <c r="AE678" i="53"/>
  <c r="AB678" i="53"/>
  <c r="AC678" i="53" s="1"/>
  <c r="Z678" i="53"/>
  <c r="U678" i="53"/>
  <c r="W678" i="53" s="1"/>
  <c r="X678" i="53" s="1"/>
  <c r="R678" i="53"/>
  <c r="AE677" i="53"/>
  <c r="AB677" i="53"/>
  <c r="AC677" i="53" s="1"/>
  <c r="Z677" i="53"/>
  <c r="U677" i="53"/>
  <c r="W677" i="53" s="1"/>
  <c r="X677" i="53" s="1"/>
  <c r="R677" i="53"/>
  <c r="AE676" i="53"/>
  <c r="AF676" i="53" s="1"/>
  <c r="AG676" i="53" s="1"/>
  <c r="AB676" i="53"/>
  <c r="AC676" i="53" s="1"/>
  <c r="Z676" i="53"/>
  <c r="U676" i="53"/>
  <c r="W676" i="53" s="1"/>
  <c r="X676" i="53" s="1"/>
  <c r="R676" i="53"/>
  <c r="AE675" i="53"/>
  <c r="AF675" i="53" s="1"/>
  <c r="AG675" i="53" s="1"/>
  <c r="AB675" i="53"/>
  <c r="AC675" i="53" s="1"/>
  <c r="Z675" i="53"/>
  <c r="U675" i="53"/>
  <c r="W675" i="53" s="1"/>
  <c r="X675" i="53" s="1"/>
  <c r="R675" i="53"/>
  <c r="AE674" i="53"/>
  <c r="AB674" i="53"/>
  <c r="AC674" i="53" s="1"/>
  <c r="Z674" i="53"/>
  <c r="U674" i="53"/>
  <c r="W674" i="53" s="1"/>
  <c r="X674" i="53" s="1"/>
  <c r="R674" i="53"/>
  <c r="AE673" i="53"/>
  <c r="AB673" i="53"/>
  <c r="AC673" i="53" s="1"/>
  <c r="Z673" i="53"/>
  <c r="U673" i="53"/>
  <c r="W673" i="53" s="1"/>
  <c r="X673" i="53" s="1"/>
  <c r="R673" i="53"/>
  <c r="AF673" i="53" s="1"/>
  <c r="AG673" i="53" s="1"/>
  <c r="AE672" i="53"/>
  <c r="AF672" i="53" s="1"/>
  <c r="AG672" i="53" s="1"/>
  <c r="AB672" i="53"/>
  <c r="AC672" i="53" s="1"/>
  <c r="Z672" i="53"/>
  <c r="U672" i="53"/>
  <c r="W672" i="53" s="1"/>
  <c r="X672" i="53" s="1"/>
  <c r="R672" i="53"/>
  <c r="AE671" i="53"/>
  <c r="AF671" i="53" s="1"/>
  <c r="AG671" i="53" s="1"/>
  <c r="AB671" i="53"/>
  <c r="AC671" i="53" s="1"/>
  <c r="Z671" i="53"/>
  <c r="U671" i="53"/>
  <c r="W671" i="53" s="1"/>
  <c r="X671" i="53" s="1"/>
  <c r="R671" i="53"/>
  <c r="AE670" i="53"/>
  <c r="AB670" i="53"/>
  <c r="AC670" i="53" s="1"/>
  <c r="Z670" i="53"/>
  <c r="U670" i="53"/>
  <c r="W670" i="53" s="1"/>
  <c r="X670" i="53" s="1"/>
  <c r="R670" i="53"/>
  <c r="AE669" i="53"/>
  <c r="AF669" i="53" s="1"/>
  <c r="AG669" i="53" s="1"/>
  <c r="AB669" i="53"/>
  <c r="AC669" i="53" s="1"/>
  <c r="Z669" i="53"/>
  <c r="U669" i="53"/>
  <c r="W669" i="53" s="1"/>
  <c r="X669" i="53" s="1"/>
  <c r="R669" i="53"/>
  <c r="AE668" i="53"/>
  <c r="AB668" i="53"/>
  <c r="AC668" i="53" s="1"/>
  <c r="Z668" i="53"/>
  <c r="U668" i="53"/>
  <c r="W668" i="53" s="1"/>
  <c r="X668" i="53" s="1"/>
  <c r="R668" i="53"/>
  <c r="AE667" i="53"/>
  <c r="AB667" i="53"/>
  <c r="AC667" i="53" s="1"/>
  <c r="Z667" i="53"/>
  <c r="U667" i="53"/>
  <c r="W667" i="53" s="1"/>
  <c r="X667" i="53" s="1"/>
  <c r="R667" i="53"/>
  <c r="AE666" i="53"/>
  <c r="AF666" i="53" s="1"/>
  <c r="AG666" i="53" s="1"/>
  <c r="AB666" i="53"/>
  <c r="AC666" i="53" s="1"/>
  <c r="Z666" i="53"/>
  <c r="U666" i="53"/>
  <c r="W666" i="53" s="1"/>
  <c r="X666" i="53" s="1"/>
  <c r="R666" i="53"/>
  <c r="AE665" i="53"/>
  <c r="AB665" i="53"/>
  <c r="AC665" i="53" s="1"/>
  <c r="Z665" i="53"/>
  <c r="U665" i="53"/>
  <c r="W665" i="53" s="1"/>
  <c r="X665" i="53" s="1"/>
  <c r="R665" i="53"/>
  <c r="AE664" i="53"/>
  <c r="AF664" i="53" s="1"/>
  <c r="AG664" i="53" s="1"/>
  <c r="AB664" i="53"/>
  <c r="AC664" i="53" s="1"/>
  <c r="Z664" i="53"/>
  <c r="U664" i="53"/>
  <c r="W664" i="53" s="1"/>
  <c r="X664" i="53" s="1"/>
  <c r="R664" i="53"/>
  <c r="AE663" i="53"/>
  <c r="AF663" i="53" s="1"/>
  <c r="AG663" i="53" s="1"/>
  <c r="AB663" i="53"/>
  <c r="AC663" i="53" s="1"/>
  <c r="Z663" i="53"/>
  <c r="U663" i="53"/>
  <c r="W663" i="53" s="1"/>
  <c r="X663" i="53" s="1"/>
  <c r="R663" i="53"/>
  <c r="AE662" i="53"/>
  <c r="AF662" i="53" s="1"/>
  <c r="AG662" i="53" s="1"/>
  <c r="AB662" i="53"/>
  <c r="AC662" i="53" s="1"/>
  <c r="Z662" i="53"/>
  <c r="U662" i="53"/>
  <c r="W662" i="53" s="1"/>
  <c r="X662" i="53" s="1"/>
  <c r="R662" i="53"/>
  <c r="AE661" i="53"/>
  <c r="AF661" i="53" s="1"/>
  <c r="AG661" i="53" s="1"/>
  <c r="AB661" i="53"/>
  <c r="AC661" i="53" s="1"/>
  <c r="Z661" i="53"/>
  <c r="U661" i="53"/>
  <c r="W661" i="53" s="1"/>
  <c r="X661" i="53" s="1"/>
  <c r="R661" i="53"/>
  <c r="AE660" i="53"/>
  <c r="AF660" i="53" s="1"/>
  <c r="AG660" i="53" s="1"/>
  <c r="AB660" i="53"/>
  <c r="AC660" i="53" s="1"/>
  <c r="Z660" i="53"/>
  <c r="U660" i="53"/>
  <c r="W660" i="53" s="1"/>
  <c r="X660" i="53" s="1"/>
  <c r="R660" i="53"/>
  <c r="AE659" i="53"/>
  <c r="AF659" i="53" s="1"/>
  <c r="AG659" i="53" s="1"/>
  <c r="AB659" i="53"/>
  <c r="AC659" i="53" s="1"/>
  <c r="Z659" i="53"/>
  <c r="U659" i="53"/>
  <c r="W659" i="53" s="1"/>
  <c r="X659" i="53" s="1"/>
  <c r="R659" i="53"/>
  <c r="AE658" i="53"/>
  <c r="AB658" i="53"/>
  <c r="AC658" i="53" s="1"/>
  <c r="Z658" i="53"/>
  <c r="U658" i="53"/>
  <c r="W658" i="53" s="1"/>
  <c r="X658" i="53" s="1"/>
  <c r="R658" i="53"/>
  <c r="AE657" i="53"/>
  <c r="AF657" i="53" s="1"/>
  <c r="AG657" i="53" s="1"/>
  <c r="AB657" i="53"/>
  <c r="AC657" i="53" s="1"/>
  <c r="Z657" i="53"/>
  <c r="U657" i="53"/>
  <c r="W657" i="53" s="1"/>
  <c r="X657" i="53" s="1"/>
  <c r="R657" i="53"/>
  <c r="AE656" i="53"/>
  <c r="AB656" i="53"/>
  <c r="AC656" i="53" s="1"/>
  <c r="Z656" i="53"/>
  <c r="U656" i="53"/>
  <c r="W656" i="53" s="1"/>
  <c r="X656" i="53" s="1"/>
  <c r="R656" i="53"/>
  <c r="AB655" i="53"/>
  <c r="AC655" i="53" s="1"/>
  <c r="Z655" i="53"/>
  <c r="V655" i="53"/>
  <c r="U655" i="53"/>
  <c r="R655" i="53"/>
  <c r="AE654" i="53"/>
  <c r="AB654" i="53"/>
  <c r="AC654" i="53" s="1"/>
  <c r="Z654" i="53"/>
  <c r="U654" i="53"/>
  <c r="W654" i="53" s="1"/>
  <c r="X654" i="53" s="1"/>
  <c r="R654" i="53"/>
  <c r="AF654" i="53" s="1"/>
  <c r="AG654" i="53" s="1"/>
  <c r="AE653" i="53"/>
  <c r="AB653" i="53"/>
  <c r="AC653" i="53" s="1"/>
  <c r="Z653" i="53"/>
  <c r="U653" i="53"/>
  <c r="W653" i="53" s="1"/>
  <c r="X653" i="53" s="1"/>
  <c r="R653" i="53"/>
  <c r="AF653" i="53" s="1"/>
  <c r="AG653" i="53" s="1"/>
  <c r="AE652" i="53"/>
  <c r="AF652" i="53" s="1"/>
  <c r="AG652" i="53" s="1"/>
  <c r="AB652" i="53"/>
  <c r="AC652" i="53" s="1"/>
  <c r="Z652" i="53"/>
  <c r="U652" i="53"/>
  <c r="W652" i="53" s="1"/>
  <c r="X652" i="53" s="1"/>
  <c r="R652" i="53"/>
  <c r="AE651" i="53"/>
  <c r="AF651" i="53" s="1"/>
  <c r="AG651" i="53" s="1"/>
  <c r="AB651" i="53"/>
  <c r="AC651" i="53" s="1"/>
  <c r="Z651" i="53"/>
  <c r="U651" i="53"/>
  <c r="W651" i="53" s="1"/>
  <c r="X651" i="53" s="1"/>
  <c r="R651" i="53"/>
  <c r="AE650" i="53"/>
  <c r="AB650" i="53"/>
  <c r="AC650" i="53" s="1"/>
  <c r="Z650" i="53"/>
  <c r="U650" i="53"/>
  <c r="W650" i="53" s="1"/>
  <c r="X650" i="53" s="1"/>
  <c r="R650" i="53"/>
  <c r="AF650" i="53" s="1"/>
  <c r="AG650" i="53" s="1"/>
  <c r="AE649" i="53"/>
  <c r="AF649" i="53" s="1"/>
  <c r="AG649" i="53" s="1"/>
  <c r="AB649" i="53"/>
  <c r="AC649" i="53" s="1"/>
  <c r="Z649" i="53"/>
  <c r="U649" i="53"/>
  <c r="W649" i="53" s="1"/>
  <c r="X649" i="53" s="1"/>
  <c r="R649" i="53"/>
  <c r="AE648" i="53"/>
  <c r="AB648" i="53"/>
  <c r="AC648" i="53" s="1"/>
  <c r="Z648" i="53"/>
  <c r="U648" i="53"/>
  <c r="W648" i="53" s="1"/>
  <c r="X648" i="53" s="1"/>
  <c r="R648" i="53"/>
  <c r="AE647" i="53"/>
  <c r="AB647" i="53"/>
  <c r="AC647" i="53" s="1"/>
  <c r="Z647" i="53"/>
  <c r="U647" i="53"/>
  <c r="W647" i="53" s="1"/>
  <c r="X647" i="53" s="1"/>
  <c r="R647" i="53"/>
  <c r="AE646" i="53"/>
  <c r="AB646" i="53"/>
  <c r="AC646" i="53" s="1"/>
  <c r="Z646" i="53"/>
  <c r="U646" i="53"/>
  <c r="W646" i="53" s="1"/>
  <c r="X646" i="53" s="1"/>
  <c r="R646" i="53"/>
  <c r="AE645" i="53"/>
  <c r="AF645" i="53" s="1"/>
  <c r="AG645" i="53" s="1"/>
  <c r="AB645" i="53"/>
  <c r="AC645" i="53" s="1"/>
  <c r="Z645" i="53"/>
  <c r="U645" i="53"/>
  <c r="W645" i="53" s="1"/>
  <c r="X645" i="53" s="1"/>
  <c r="R645" i="53"/>
  <c r="AE644" i="53"/>
  <c r="AF644" i="53" s="1"/>
  <c r="AG644" i="53" s="1"/>
  <c r="AB644" i="53"/>
  <c r="AC644" i="53" s="1"/>
  <c r="Z644" i="53"/>
  <c r="U644" i="53"/>
  <c r="W644" i="53" s="1"/>
  <c r="X644" i="53" s="1"/>
  <c r="R644" i="53"/>
  <c r="AE643" i="53"/>
  <c r="AB643" i="53"/>
  <c r="AC643" i="53" s="1"/>
  <c r="Z643" i="53"/>
  <c r="U643" i="53"/>
  <c r="W643" i="53" s="1"/>
  <c r="X643" i="53" s="1"/>
  <c r="R643" i="53"/>
  <c r="AF643" i="53" s="1"/>
  <c r="AG643" i="53" s="1"/>
  <c r="AE642" i="53"/>
  <c r="AF642" i="53" s="1"/>
  <c r="AG642" i="53" s="1"/>
  <c r="AB642" i="53"/>
  <c r="AC642" i="53" s="1"/>
  <c r="Z642" i="53"/>
  <c r="U642" i="53"/>
  <c r="W642" i="53" s="1"/>
  <c r="X642" i="53" s="1"/>
  <c r="R642" i="53"/>
  <c r="AE641" i="53"/>
  <c r="AF641" i="53" s="1"/>
  <c r="AG641" i="53" s="1"/>
  <c r="AB641" i="53"/>
  <c r="AC641" i="53" s="1"/>
  <c r="Z641" i="53"/>
  <c r="U641" i="53"/>
  <c r="W641" i="53" s="1"/>
  <c r="X641" i="53" s="1"/>
  <c r="R641" i="53"/>
  <c r="AE640" i="53"/>
  <c r="AB640" i="53"/>
  <c r="AC640" i="53" s="1"/>
  <c r="Z640" i="53"/>
  <c r="U640" i="53"/>
  <c r="W640" i="53" s="1"/>
  <c r="X640" i="53" s="1"/>
  <c r="R640" i="53"/>
  <c r="AF640" i="53" s="1"/>
  <c r="AG640" i="53" s="1"/>
  <c r="AE639" i="53"/>
  <c r="AB639" i="53"/>
  <c r="AC639" i="53" s="1"/>
  <c r="Z639" i="53"/>
  <c r="U639" i="53"/>
  <c r="W639" i="53" s="1"/>
  <c r="X639" i="53" s="1"/>
  <c r="R639" i="53"/>
  <c r="AE638" i="53"/>
  <c r="AF638" i="53" s="1"/>
  <c r="AG638" i="53" s="1"/>
  <c r="AB638" i="53"/>
  <c r="AC638" i="53" s="1"/>
  <c r="Z638" i="53"/>
  <c r="U638" i="53"/>
  <c r="W638" i="53" s="1"/>
  <c r="X638" i="53" s="1"/>
  <c r="R638" i="53"/>
  <c r="AE637" i="53"/>
  <c r="AB637" i="53"/>
  <c r="AC637" i="53" s="1"/>
  <c r="Z637" i="53"/>
  <c r="U637" i="53"/>
  <c r="W637" i="53" s="1"/>
  <c r="X637" i="53" s="1"/>
  <c r="R637" i="53"/>
  <c r="AF637" i="53" s="1"/>
  <c r="AG637" i="53" s="1"/>
  <c r="AE636" i="53"/>
  <c r="AB636" i="53"/>
  <c r="AC636" i="53" s="1"/>
  <c r="Z636" i="53"/>
  <c r="U636" i="53"/>
  <c r="W636" i="53" s="1"/>
  <c r="X636" i="53" s="1"/>
  <c r="R636" i="53"/>
  <c r="AF636" i="53" s="1"/>
  <c r="AG636" i="53" s="1"/>
  <c r="AE635" i="53"/>
  <c r="AB635" i="53"/>
  <c r="AC635" i="53" s="1"/>
  <c r="Z635" i="53"/>
  <c r="U635" i="53"/>
  <c r="W635" i="53" s="1"/>
  <c r="X635" i="53" s="1"/>
  <c r="R635" i="53"/>
  <c r="AE634" i="53"/>
  <c r="AB634" i="53"/>
  <c r="AC634" i="53" s="1"/>
  <c r="Z634" i="53"/>
  <c r="U634" i="53"/>
  <c r="W634" i="53" s="1"/>
  <c r="X634" i="53" s="1"/>
  <c r="R634" i="53"/>
  <c r="AE633" i="53"/>
  <c r="AF633" i="53" s="1"/>
  <c r="AG633" i="53" s="1"/>
  <c r="AB633" i="53"/>
  <c r="AC633" i="53" s="1"/>
  <c r="Z633" i="53"/>
  <c r="U633" i="53"/>
  <c r="W633" i="53" s="1"/>
  <c r="X633" i="53" s="1"/>
  <c r="R633" i="53"/>
  <c r="AE632" i="53"/>
  <c r="AB632" i="53"/>
  <c r="AC632" i="53" s="1"/>
  <c r="Z632" i="53"/>
  <c r="U632" i="53"/>
  <c r="W632" i="53" s="1"/>
  <c r="X632" i="53" s="1"/>
  <c r="R632" i="53"/>
  <c r="AE631" i="53"/>
  <c r="AB631" i="53"/>
  <c r="AC631" i="53" s="1"/>
  <c r="Z631" i="53"/>
  <c r="U631" i="53"/>
  <c r="W631" i="53" s="1"/>
  <c r="X631" i="53" s="1"/>
  <c r="R631" i="53"/>
  <c r="AE630" i="53"/>
  <c r="AB630" i="53"/>
  <c r="AC630" i="53" s="1"/>
  <c r="Z630" i="53"/>
  <c r="U630" i="53"/>
  <c r="W630" i="53" s="1"/>
  <c r="X630" i="53" s="1"/>
  <c r="R630" i="53"/>
  <c r="AE629" i="53"/>
  <c r="AB629" i="53"/>
  <c r="AC629" i="53" s="1"/>
  <c r="Z629" i="53"/>
  <c r="U629" i="53"/>
  <c r="W629" i="53" s="1"/>
  <c r="X629" i="53" s="1"/>
  <c r="R629" i="53"/>
  <c r="AE628" i="53"/>
  <c r="AF628" i="53" s="1"/>
  <c r="AG628" i="53" s="1"/>
  <c r="AB628" i="53"/>
  <c r="AC628" i="53" s="1"/>
  <c r="Z628" i="53"/>
  <c r="U628" i="53"/>
  <c r="W628" i="53" s="1"/>
  <c r="X628" i="53" s="1"/>
  <c r="R628" i="53"/>
  <c r="AE627" i="53"/>
  <c r="AB627" i="53"/>
  <c r="AC627" i="53" s="1"/>
  <c r="Z627" i="53"/>
  <c r="U627" i="53"/>
  <c r="W627" i="53" s="1"/>
  <c r="X627" i="53" s="1"/>
  <c r="R627" i="53"/>
  <c r="AE626" i="53"/>
  <c r="AB626" i="53"/>
  <c r="AC626" i="53" s="1"/>
  <c r="Z626" i="53"/>
  <c r="U626" i="53"/>
  <c r="W626" i="53" s="1"/>
  <c r="X626" i="53" s="1"/>
  <c r="R626" i="53"/>
  <c r="AF626" i="53" s="1"/>
  <c r="AG626" i="53" s="1"/>
  <c r="AE625" i="53"/>
  <c r="AB625" i="53"/>
  <c r="AC625" i="53" s="1"/>
  <c r="Z625" i="53"/>
  <c r="U625" i="53"/>
  <c r="W625" i="53" s="1"/>
  <c r="X625" i="53" s="1"/>
  <c r="R625" i="53"/>
  <c r="AF625" i="53" s="1"/>
  <c r="AG625" i="53" s="1"/>
  <c r="AE624" i="53"/>
  <c r="AB624" i="53"/>
  <c r="AC624" i="53" s="1"/>
  <c r="Z624" i="53"/>
  <c r="U624" i="53"/>
  <c r="W624" i="53" s="1"/>
  <c r="X624" i="53" s="1"/>
  <c r="R624" i="53"/>
  <c r="AE623" i="53"/>
  <c r="AB623" i="53"/>
  <c r="AC623" i="53" s="1"/>
  <c r="Z623" i="53"/>
  <c r="U623" i="53"/>
  <c r="W623" i="53" s="1"/>
  <c r="X623" i="53" s="1"/>
  <c r="R623" i="53"/>
  <c r="AE622" i="53"/>
  <c r="AB622" i="53"/>
  <c r="AC622" i="53" s="1"/>
  <c r="Z622" i="53"/>
  <c r="U622" i="53"/>
  <c r="W622" i="53" s="1"/>
  <c r="X622" i="53" s="1"/>
  <c r="R622" i="53"/>
  <c r="AF622" i="53" s="1"/>
  <c r="AG622" i="53" s="1"/>
  <c r="AE621" i="53"/>
  <c r="AB621" i="53"/>
  <c r="AC621" i="53" s="1"/>
  <c r="Z621" i="53"/>
  <c r="U621" i="53"/>
  <c r="W621" i="53" s="1"/>
  <c r="X621" i="53" s="1"/>
  <c r="R621" i="53"/>
  <c r="AE620" i="53"/>
  <c r="AB620" i="53"/>
  <c r="AC620" i="53" s="1"/>
  <c r="Z620" i="53"/>
  <c r="U620" i="53"/>
  <c r="W620" i="53" s="1"/>
  <c r="X620" i="53" s="1"/>
  <c r="R620" i="53"/>
  <c r="AF620" i="53" s="1"/>
  <c r="AG620" i="53" s="1"/>
  <c r="AE619" i="53"/>
  <c r="AB619" i="53"/>
  <c r="AC619" i="53" s="1"/>
  <c r="Z619" i="53"/>
  <c r="U619" i="53"/>
  <c r="W619" i="53" s="1"/>
  <c r="X619" i="53" s="1"/>
  <c r="R619" i="53"/>
  <c r="AF619" i="53" s="1"/>
  <c r="AG619" i="53" s="1"/>
  <c r="AE618" i="53"/>
  <c r="AB618" i="53"/>
  <c r="AC618" i="53" s="1"/>
  <c r="Z618" i="53"/>
  <c r="U618" i="53"/>
  <c r="W618" i="53" s="1"/>
  <c r="X618" i="53" s="1"/>
  <c r="R618" i="53"/>
  <c r="AF618" i="53" s="1"/>
  <c r="AG618" i="53" s="1"/>
  <c r="AE617" i="53"/>
  <c r="AB617" i="53"/>
  <c r="AC617" i="53" s="1"/>
  <c r="Z617" i="53"/>
  <c r="U617" i="53"/>
  <c r="W617" i="53" s="1"/>
  <c r="X617" i="53" s="1"/>
  <c r="R617" i="53"/>
  <c r="AE616" i="53"/>
  <c r="AB616" i="53"/>
  <c r="AC616" i="53" s="1"/>
  <c r="Z616" i="53"/>
  <c r="U616" i="53"/>
  <c r="W616" i="53" s="1"/>
  <c r="X616" i="53" s="1"/>
  <c r="R616" i="53"/>
  <c r="AE615" i="53"/>
  <c r="AB615" i="53"/>
  <c r="AC615" i="53" s="1"/>
  <c r="Z615" i="53"/>
  <c r="U615" i="53"/>
  <c r="W615" i="53" s="1"/>
  <c r="X615" i="53" s="1"/>
  <c r="R615" i="53"/>
  <c r="AE614" i="53"/>
  <c r="AB614" i="53"/>
  <c r="AC614" i="53" s="1"/>
  <c r="Z614" i="53"/>
  <c r="U614" i="53"/>
  <c r="W614" i="53" s="1"/>
  <c r="X614" i="53" s="1"/>
  <c r="R614" i="53"/>
  <c r="AF614" i="53" s="1"/>
  <c r="AG614" i="53" s="1"/>
  <c r="AE613" i="53"/>
  <c r="AF613" i="53" s="1"/>
  <c r="AG613" i="53" s="1"/>
  <c r="AB613" i="53"/>
  <c r="AC613" i="53" s="1"/>
  <c r="Z613" i="53"/>
  <c r="U613" i="53"/>
  <c r="W613" i="53" s="1"/>
  <c r="X613" i="53" s="1"/>
  <c r="R613" i="53"/>
  <c r="AE612" i="53"/>
  <c r="AB612" i="53"/>
  <c r="AC612" i="53" s="1"/>
  <c r="Z612" i="53"/>
  <c r="U612" i="53"/>
  <c r="W612" i="53" s="1"/>
  <c r="X612" i="53" s="1"/>
  <c r="R612" i="53"/>
  <c r="AE611" i="53"/>
  <c r="AF611" i="53" s="1"/>
  <c r="AG611" i="53" s="1"/>
  <c r="AB611" i="53"/>
  <c r="AC611" i="53" s="1"/>
  <c r="Z611" i="53"/>
  <c r="U611" i="53"/>
  <c r="W611" i="53" s="1"/>
  <c r="X611" i="53" s="1"/>
  <c r="R611" i="53"/>
  <c r="AE610" i="53"/>
  <c r="AF610" i="53" s="1"/>
  <c r="AG610" i="53" s="1"/>
  <c r="AB610" i="53"/>
  <c r="AC610" i="53" s="1"/>
  <c r="Z610" i="53"/>
  <c r="U610" i="53"/>
  <c r="W610" i="53" s="1"/>
  <c r="X610" i="53" s="1"/>
  <c r="R610" i="53"/>
  <c r="AE609" i="53"/>
  <c r="AB609" i="53"/>
  <c r="AC609" i="53" s="1"/>
  <c r="Z609" i="53"/>
  <c r="U609" i="53"/>
  <c r="W609" i="53" s="1"/>
  <c r="X609" i="53" s="1"/>
  <c r="R609" i="53"/>
  <c r="AE608" i="53"/>
  <c r="AB608" i="53"/>
  <c r="AC608" i="53" s="1"/>
  <c r="Z608" i="53"/>
  <c r="U608" i="53"/>
  <c r="W608" i="53" s="1"/>
  <c r="X608" i="53" s="1"/>
  <c r="R608" i="53"/>
  <c r="AE607" i="53"/>
  <c r="AF607" i="53" s="1"/>
  <c r="AG607" i="53" s="1"/>
  <c r="AB607" i="53"/>
  <c r="AC607" i="53" s="1"/>
  <c r="Z607" i="53"/>
  <c r="U607" i="53"/>
  <c r="W607" i="53" s="1"/>
  <c r="X607" i="53" s="1"/>
  <c r="R607" i="53"/>
  <c r="AE606" i="53"/>
  <c r="AB606" i="53"/>
  <c r="AC606" i="53" s="1"/>
  <c r="Z606" i="53"/>
  <c r="U606" i="53"/>
  <c r="W606" i="53" s="1"/>
  <c r="X606" i="53" s="1"/>
  <c r="R606" i="53"/>
  <c r="AF606" i="53" s="1"/>
  <c r="AG606" i="53" s="1"/>
  <c r="AE605" i="53"/>
  <c r="AB605" i="53"/>
  <c r="AC605" i="53" s="1"/>
  <c r="Z605" i="53"/>
  <c r="U605" i="53"/>
  <c r="W605" i="53" s="1"/>
  <c r="X605" i="53" s="1"/>
  <c r="R605" i="53"/>
  <c r="AE604" i="53"/>
  <c r="AB604" i="53"/>
  <c r="AC604" i="53" s="1"/>
  <c r="Z604" i="53"/>
  <c r="U604" i="53"/>
  <c r="W604" i="53" s="1"/>
  <c r="X604" i="53" s="1"/>
  <c r="R604" i="53"/>
  <c r="AE603" i="53"/>
  <c r="AB603" i="53"/>
  <c r="AC603" i="53" s="1"/>
  <c r="Z603" i="53"/>
  <c r="U603" i="53"/>
  <c r="W603" i="53" s="1"/>
  <c r="X603" i="53" s="1"/>
  <c r="R603" i="53"/>
  <c r="AE602" i="53"/>
  <c r="AF602" i="53" s="1"/>
  <c r="AG602" i="53" s="1"/>
  <c r="AB602" i="53"/>
  <c r="AC602" i="53" s="1"/>
  <c r="Z602" i="53"/>
  <c r="U602" i="53"/>
  <c r="W602" i="53" s="1"/>
  <c r="X602" i="53" s="1"/>
  <c r="R602" i="53"/>
  <c r="AE601" i="53"/>
  <c r="AF601" i="53" s="1"/>
  <c r="AG601" i="53" s="1"/>
  <c r="AB601" i="53"/>
  <c r="AC601" i="53" s="1"/>
  <c r="Z601" i="53"/>
  <c r="U601" i="53"/>
  <c r="W601" i="53" s="1"/>
  <c r="X601" i="53" s="1"/>
  <c r="R601" i="53"/>
  <c r="AE600" i="53"/>
  <c r="AF600" i="53" s="1"/>
  <c r="AG600" i="53" s="1"/>
  <c r="AB600" i="53"/>
  <c r="AC600" i="53" s="1"/>
  <c r="Z600" i="53"/>
  <c r="U600" i="53"/>
  <c r="W600" i="53" s="1"/>
  <c r="X600" i="53" s="1"/>
  <c r="R600" i="53"/>
  <c r="AE599" i="53"/>
  <c r="AF599" i="53" s="1"/>
  <c r="AG599" i="53" s="1"/>
  <c r="AB599" i="53"/>
  <c r="AC599" i="53" s="1"/>
  <c r="Z599" i="53"/>
  <c r="U599" i="53"/>
  <c r="W599" i="53" s="1"/>
  <c r="X599" i="53" s="1"/>
  <c r="R599" i="53"/>
  <c r="AE598" i="53"/>
  <c r="AF598" i="53" s="1"/>
  <c r="AG598" i="53" s="1"/>
  <c r="AB598" i="53"/>
  <c r="AC598" i="53" s="1"/>
  <c r="Z598" i="53"/>
  <c r="U598" i="53"/>
  <c r="W598" i="53" s="1"/>
  <c r="X598" i="53" s="1"/>
  <c r="R598" i="53"/>
  <c r="AE597" i="53"/>
  <c r="AF597" i="53" s="1"/>
  <c r="AG597" i="53" s="1"/>
  <c r="AB597" i="53"/>
  <c r="AC597" i="53" s="1"/>
  <c r="Z597" i="53"/>
  <c r="U597" i="53"/>
  <c r="W597" i="53" s="1"/>
  <c r="X597" i="53" s="1"/>
  <c r="R597" i="53"/>
  <c r="AE596" i="53"/>
  <c r="AB596" i="53"/>
  <c r="AC596" i="53" s="1"/>
  <c r="Z596" i="53"/>
  <c r="U596" i="53"/>
  <c r="W596" i="53" s="1"/>
  <c r="X596" i="53" s="1"/>
  <c r="R596" i="53"/>
  <c r="AF596" i="53" s="1"/>
  <c r="AG596" i="53" s="1"/>
  <c r="AE595" i="53"/>
  <c r="AB595" i="53"/>
  <c r="AC595" i="53" s="1"/>
  <c r="Z595" i="53"/>
  <c r="U595" i="53"/>
  <c r="W595" i="53" s="1"/>
  <c r="X595" i="53" s="1"/>
  <c r="R595" i="53"/>
  <c r="AE594" i="53"/>
  <c r="AB594" i="53"/>
  <c r="AC594" i="53" s="1"/>
  <c r="Z594" i="53"/>
  <c r="U594" i="53"/>
  <c r="W594" i="53" s="1"/>
  <c r="X594" i="53" s="1"/>
  <c r="R594" i="53"/>
  <c r="AE593" i="53"/>
  <c r="AB593" i="53"/>
  <c r="AC593" i="53" s="1"/>
  <c r="Z593" i="53"/>
  <c r="U593" i="53"/>
  <c r="W593" i="53" s="1"/>
  <c r="X593" i="53" s="1"/>
  <c r="R593" i="53"/>
  <c r="AF593" i="53" s="1"/>
  <c r="AG593" i="53" s="1"/>
  <c r="AE592" i="53"/>
  <c r="AF592" i="53" s="1"/>
  <c r="AG592" i="53" s="1"/>
  <c r="AB592" i="53"/>
  <c r="AC592" i="53" s="1"/>
  <c r="Z592" i="53"/>
  <c r="U592" i="53"/>
  <c r="W592" i="53" s="1"/>
  <c r="X592" i="53" s="1"/>
  <c r="R592" i="53"/>
  <c r="AE591" i="53"/>
  <c r="AF591" i="53" s="1"/>
  <c r="AG591" i="53" s="1"/>
  <c r="AB591" i="53"/>
  <c r="AC591" i="53" s="1"/>
  <c r="Z591" i="53"/>
  <c r="U591" i="53"/>
  <c r="W591" i="53" s="1"/>
  <c r="X591" i="53" s="1"/>
  <c r="R591" i="53"/>
  <c r="AE590" i="53"/>
  <c r="AF590" i="53" s="1"/>
  <c r="AG590" i="53" s="1"/>
  <c r="AB590" i="53"/>
  <c r="AC590" i="53" s="1"/>
  <c r="Z590" i="53"/>
  <c r="U590" i="53"/>
  <c r="W590" i="53" s="1"/>
  <c r="X590" i="53" s="1"/>
  <c r="R590" i="53"/>
  <c r="AE589" i="53"/>
  <c r="AF589" i="53" s="1"/>
  <c r="AG589" i="53" s="1"/>
  <c r="AB589" i="53"/>
  <c r="AC589" i="53" s="1"/>
  <c r="Z589" i="53"/>
  <c r="U589" i="53"/>
  <c r="W589" i="53" s="1"/>
  <c r="X589" i="53" s="1"/>
  <c r="R589" i="53"/>
  <c r="AE588" i="53"/>
  <c r="AB588" i="53"/>
  <c r="AC588" i="53" s="1"/>
  <c r="Z588" i="53"/>
  <c r="U588" i="53"/>
  <c r="W588" i="53" s="1"/>
  <c r="X588" i="53" s="1"/>
  <c r="R588" i="53"/>
  <c r="AE587" i="53"/>
  <c r="AB587" i="53"/>
  <c r="AC587" i="53" s="1"/>
  <c r="Z587" i="53"/>
  <c r="U587" i="53"/>
  <c r="W587" i="53" s="1"/>
  <c r="X587" i="53" s="1"/>
  <c r="R587" i="53"/>
  <c r="AE586" i="53"/>
  <c r="AB586" i="53"/>
  <c r="AC586" i="53" s="1"/>
  <c r="Z586" i="53"/>
  <c r="U586" i="53"/>
  <c r="W586" i="53" s="1"/>
  <c r="X586" i="53" s="1"/>
  <c r="R586" i="53"/>
  <c r="AF586" i="53" s="1"/>
  <c r="AG586" i="53" s="1"/>
  <c r="AE585" i="53"/>
  <c r="AB585" i="53"/>
  <c r="AC585" i="53" s="1"/>
  <c r="Z585" i="53"/>
  <c r="U585" i="53"/>
  <c r="W585" i="53" s="1"/>
  <c r="X585" i="53" s="1"/>
  <c r="R585" i="53"/>
  <c r="AE584" i="53"/>
  <c r="AB584" i="53"/>
  <c r="AC584" i="53" s="1"/>
  <c r="Z584" i="53"/>
  <c r="U584" i="53"/>
  <c r="W584" i="53" s="1"/>
  <c r="X584" i="53" s="1"/>
  <c r="R584" i="53"/>
  <c r="AE583" i="53"/>
  <c r="AF583" i="53" s="1"/>
  <c r="AG583" i="53" s="1"/>
  <c r="AB583" i="53"/>
  <c r="AC583" i="53" s="1"/>
  <c r="Z583" i="53"/>
  <c r="U583" i="53"/>
  <c r="W583" i="53" s="1"/>
  <c r="X583" i="53" s="1"/>
  <c r="R583" i="53"/>
  <c r="AE582" i="53"/>
  <c r="AB582" i="53"/>
  <c r="AC582" i="53" s="1"/>
  <c r="Z582" i="53"/>
  <c r="U582" i="53"/>
  <c r="W582" i="53" s="1"/>
  <c r="X582" i="53" s="1"/>
  <c r="R582" i="53"/>
  <c r="AE581" i="53"/>
  <c r="AF581" i="53" s="1"/>
  <c r="AG581" i="53" s="1"/>
  <c r="AB581" i="53"/>
  <c r="AC581" i="53" s="1"/>
  <c r="Z581" i="53"/>
  <c r="U581" i="53"/>
  <c r="W581" i="53" s="1"/>
  <c r="X581" i="53" s="1"/>
  <c r="R581" i="53"/>
  <c r="AE580" i="53"/>
  <c r="AB580" i="53"/>
  <c r="AC580" i="53" s="1"/>
  <c r="Z580" i="53"/>
  <c r="U580" i="53"/>
  <c r="W580" i="53" s="1"/>
  <c r="X580" i="53" s="1"/>
  <c r="R580" i="53"/>
  <c r="AE579" i="53"/>
  <c r="AB579" i="53"/>
  <c r="AC579" i="53" s="1"/>
  <c r="Z579" i="53"/>
  <c r="U579" i="53"/>
  <c r="W579" i="53" s="1"/>
  <c r="X579" i="53" s="1"/>
  <c r="R579" i="53"/>
  <c r="AE578" i="53"/>
  <c r="AB578" i="53"/>
  <c r="AC578" i="53" s="1"/>
  <c r="Z578" i="53"/>
  <c r="U578" i="53"/>
  <c r="W578" i="53" s="1"/>
  <c r="X578" i="53" s="1"/>
  <c r="R578" i="53"/>
  <c r="AF578" i="53" s="1"/>
  <c r="AG578" i="53" s="1"/>
  <c r="AE577" i="53"/>
  <c r="AB577" i="53"/>
  <c r="AC577" i="53" s="1"/>
  <c r="Z577" i="53"/>
  <c r="U577" i="53"/>
  <c r="W577" i="53" s="1"/>
  <c r="X577" i="53" s="1"/>
  <c r="R577" i="53"/>
  <c r="AE576" i="53"/>
  <c r="AB576" i="53"/>
  <c r="AC576" i="53" s="1"/>
  <c r="Z576" i="53"/>
  <c r="U576" i="53"/>
  <c r="W576" i="53" s="1"/>
  <c r="X576" i="53" s="1"/>
  <c r="R576" i="53"/>
  <c r="AE575" i="53"/>
  <c r="AB575" i="53"/>
  <c r="AC575" i="53" s="1"/>
  <c r="Z575" i="53"/>
  <c r="U575" i="53"/>
  <c r="W575" i="53" s="1"/>
  <c r="X575" i="53" s="1"/>
  <c r="R575" i="53"/>
  <c r="AF575" i="53" s="1"/>
  <c r="AG575" i="53" s="1"/>
  <c r="AE574" i="53"/>
  <c r="AB574" i="53"/>
  <c r="AC574" i="53" s="1"/>
  <c r="Z574" i="53"/>
  <c r="U574" i="53"/>
  <c r="W574" i="53" s="1"/>
  <c r="X574" i="53" s="1"/>
  <c r="R574" i="53"/>
  <c r="AE573" i="53"/>
  <c r="AB573" i="53"/>
  <c r="AC573" i="53" s="1"/>
  <c r="Z573" i="53"/>
  <c r="U573" i="53"/>
  <c r="W573" i="53" s="1"/>
  <c r="X573" i="53" s="1"/>
  <c r="R573" i="53"/>
  <c r="AF573" i="53" s="1"/>
  <c r="AG573" i="53" s="1"/>
  <c r="AE572" i="53"/>
  <c r="AB572" i="53"/>
  <c r="AC572" i="53" s="1"/>
  <c r="Z572" i="53"/>
  <c r="U572" i="53"/>
  <c r="W572" i="53" s="1"/>
  <c r="X572" i="53" s="1"/>
  <c r="R572" i="53"/>
  <c r="AE571" i="53"/>
  <c r="AB571" i="53"/>
  <c r="AC571" i="53" s="1"/>
  <c r="Z571" i="53"/>
  <c r="U571" i="53"/>
  <c r="W571" i="53" s="1"/>
  <c r="X571" i="53" s="1"/>
  <c r="R571" i="53"/>
  <c r="AE570" i="53"/>
  <c r="AF570" i="53" s="1"/>
  <c r="AG570" i="53" s="1"/>
  <c r="AB570" i="53"/>
  <c r="AC570" i="53" s="1"/>
  <c r="Z570" i="53"/>
  <c r="U570" i="53"/>
  <c r="W570" i="53" s="1"/>
  <c r="X570" i="53" s="1"/>
  <c r="R570" i="53"/>
  <c r="AE569" i="53"/>
  <c r="AB569" i="53"/>
  <c r="AC569" i="53" s="1"/>
  <c r="Z569" i="53"/>
  <c r="U569" i="53"/>
  <c r="W569" i="53" s="1"/>
  <c r="X569" i="53" s="1"/>
  <c r="R569" i="53"/>
  <c r="AF569" i="53" s="1"/>
  <c r="AG569" i="53" s="1"/>
  <c r="AE568" i="53"/>
  <c r="AB568" i="53"/>
  <c r="AC568" i="53" s="1"/>
  <c r="Z568" i="53"/>
  <c r="U568" i="53"/>
  <c r="W568" i="53" s="1"/>
  <c r="X568" i="53" s="1"/>
  <c r="R568" i="53"/>
  <c r="AE567" i="53"/>
  <c r="AB567" i="53"/>
  <c r="AC567" i="53" s="1"/>
  <c r="Z567" i="53"/>
  <c r="U567" i="53"/>
  <c r="W567" i="53" s="1"/>
  <c r="X567" i="53" s="1"/>
  <c r="R567" i="53"/>
  <c r="AE566" i="53"/>
  <c r="AB566" i="53"/>
  <c r="AC566" i="53" s="1"/>
  <c r="Z566" i="53"/>
  <c r="U566" i="53"/>
  <c r="W566" i="53" s="1"/>
  <c r="X566" i="53" s="1"/>
  <c r="R566" i="53"/>
  <c r="AE565" i="53"/>
  <c r="AB565" i="53"/>
  <c r="AC565" i="53" s="1"/>
  <c r="Z565" i="53"/>
  <c r="U565" i="53"/>
  <c r="W565" i="53" s="1"/>
  <c r="X565" i="53" s="1"/>
  <c r="R565" i="53"/>
  <c r="AE564" i="53"/>
  <c r="AB564" i="53"/>
  <c r="AC564" i="53" s="1"/>
  <c r="Z564" i="53"/>
  <c r="U564" i="53"/>
  <c r="W564" i="53" s="1"/>
  <c r="X564" i="53" s="1"/>
  <c r="R564" i="53"/>
  <c r="AF564" i="53" s="1"/>
  <c r="AG564" i="53" s="1"/>
  <c r="AE563" i="53"/>
  <c r="AB563" i="53"/>
  <c r="AC563" i="53" s="1"/>
  <c r="Z563" i="53"/>
  <c r="U563" i="53"/>
  <c r="W563" i="53" s="1"/>
  <c r="X563" i="53" s="1"/>
  <c r="R563" i="53"/>
  <c r="AE562" i="53"/>
  <c r="AB562" i="53"/>
  <c r="AC562" i="53" s="1"/>
  <c r="Z562" i="53"/>
  <c r="U562" i="53"/>
  <c r="W562" i="53" s="1"/>
  <c r="X562" i="53" s="1"/>
  <c r="R562" i="53"/>
  <c r="AE561" i="53"/>
  <c r="AB561" i="53"/>
  <c r="AC561" i="53" s="1"/>
  <c r="Z561" i="53"/>
  <c r="U561" i="53"/>
  <c r="W561" i="53" s="1"/>
  <c r="X561" i="53" s="1"/>
  <c r="R561" i="53"/>
  <c r="AE560" i="53"/>
  <c r="AF560" i="53" s="1"/>
  <c r="AG560" i="53" s="1"/>
  <c r="AB560" i="53"/>
  <c r="AC560" i="53" s="1"/>
  <c r="Z560" i="53"/>
  <c r="U560" i="53"/>
  <c r="W560" i="53" s="1"/>
  <c r="X560" i="53" s="1"/>
  <c r="R560" i="53"/>
  <c r="AE559" i="53"/>
  <c r="AF559" i="53" s="1"/>
  <c r="AG559" i="53" s="1"/>
  <c r="AB559" i="53"/>
  <c r="AC559" i="53" s="1"/>
  <c r="Z559" i="53"/>
  <c r="U559" i="53"/>
  <c r="W559" i="53" s="1"/>
  <c r="X559" i="53" s="1"/>
  <c r="R559" i="53"/>
  <c r="AE558" i="53"/>
  <c r="AB558" i="53"/>
  <c r="AC558" i="53" s="1"/>
  <c r="Z558" i="53"/>
  <c r="U558" i="53"/>
  <c r="W558" i="53" s="1"/>
  <c r="X558" i="53" s="1"/>
  <c r="R558" i="53"/>
  <c r="AE557" i="53"/>
  <c r="AB557" i="53"/>
  <c r="AC557" i="53" s="1"/>
  <c r="Z557" i="53"/>
  <c r="U557" i="53"/>
  <c r="W557" i="53" s="1"/>
  <c r="X557" i="53" s="1"/>
  <c r="R557" i="53"/>
  <c r="AF557" i="53" s="1"/>
  <c r="AG557" i="53" s="1"/>
  <c r="AE556" i="53"/>
  <c r="AB556" i="53"/>
  <c r="AC556" i="53" s="1"/>
  <c r="Z556" i="53"/>
  <c r="U556" i="53"/>
  <c r="W556" i="53" s="1"/>
  <c r="X556" i="53" s="1"/>
  <c r="R556" i="53"/>
  <c r="AE555" i="53"/>
  <c r="AB555" i="53"/>
  <c r="AC555" i="53" s="1"/>
  <c r="Z555" i="53"/>
  <c r="U555" i="53"/>
  <c r="W555" i="53" s="1"/>
  <c r="X555" i="53" s="1"/>
  <c r="R555" i="53"/>
  <c r="AE554" i="53"/>
  <c r="AB554" i="53"/>
  <c r="AC554" i="53" s="1"/>
  <c r="Z554" i="53"/>
  <c r="U554" i="53"/>
  <c r="W554" i="53" s="1"/>
  <c r="X554" i="53" s="1"/>
  <c r="R554" i="53"/>
  <c r="AF554" i="53" s="1"/>
  <c r="AG554" i="53" s="1"/>
  <c r="AE553" i="53"/>
  <c r="AF553" i="53" s="1"/>
  <c r="AG553" i="53" s="1"/>
  <c r="AB553" i="53"/>
  <c r="AC553" i="53" s="1"/>
  <c r="Z553" i="53"/>
  <c r="U553" i="53"/>
  <c r="W553" i="53" s="1"/>
  <c r="X553" i="53" s="1"/>
  <c r="R553" i="53"/>
  <c r="AE552" i="53"/>
  <c r="AB552" i="53"/>
  <c r="AC552" i="53" s="1"/>
  <c r="Z552" i="53"/>
  <c r="U552" i="53"/>
  <c r="W552" i="53" s="1"/>
  <c r="X552" i="53" s="1"/>
  <c r="R552" i="53"/>
  <c r="AE551" i="53"/>
  <c r="AB551" i="53"/>
  <c r="AC551" i="53" s="1"/>
  <c r="Z551" i="53"/>
  <c r="U551" i="53"/>
  <c r="W551" i="53" s="1"/>
  <c r="X551" i="53" s="1"/>
  <c r="R551" i="53"/>
  <c r="AE550" i="53"/>
  <c r="AB550" i="53"/>
  <c r="AC550" i="53" s="1"/>
  <c r="Z550" i="53"/>
  <c r="U550" i="53"/>
  <c r="W550" i="53" s="1"/>
  <c r="X550" i="53" s="1"/>
  <c r="R550" i="53"/>
  <c r="AE549" i="53"/>
  <c r="AB549" i="53"/>
  <c r="AC549" i="53" s="1"/>
  <c r="Z549" i="53"/>
  <c r="U549" i="53"/>
  <c r="W549" i="53" s="1"/>
  <c r="X549" i="53" s="1"/>
  <c r="R549" i="53"/>
  <c r="AI549" i="53" s="1"/>
  <c r="AE548" i="53"/>
  <c r="AF548" i="53" s="1"/>
  <c r="AG548" i="53" s="1"/>
  <c r="AB548" i="53"/>
  <c r="AC548" i="53" s="1"/>
  <c r="Z548" i="53"/>
  <c r="U548" i="53"/>
  <c r="W548" i="53" s="1"/>
  <c r="X548" i="53" s="1"/>
  <c r="R548" i="53"/>
  <c r="AI548" i="53" s="1"/>
  <c r="AE547" i="53"/>
  <c r="AF547" i="53" s="1"/>
  <c r="AG547" i="53" s="1"/>
  <c r="AB547" i="53"/>
  <c r="AC547" i="53" s="1"/>
  <c r="Z547" i="53"/>
  <c r="U547" i="53"/>
  <c r="W547" i="53" s="1"/>
  <c r="X547" i="53" s="1"/>
  <c r="R547" i="53"/>
  <c r="AI547" i="53" s="1"/>
  <c r="AE546" i="53"/>
  <c r="AB546" i="53"/>
  <c r="AC546" i="53" s="1"/>
  <c r="Z546" i="53"/>
  <c r="U546" i="53"/>
  <c r="W546" i="53" s="1"/>
  <c r="X546" i="53" s="1"/>
  <c r="R546" i="53"/>
  <c r="AI546" i="53" s="1"/>
  <c r="AE545" i="53"/>
  <c r="AB545" i="53"/>
  <c r="AC545" i="53" s="1"/>
  <c r="Z545" i="53"/>
  <c r="U545" i="53"/>
  <c r="W545" i="53" s="1"/>
  <c r="X545" i="53" s="1"/>
  <c r="R545" i="53"/>
  <c r="AI545" i="53" s="1"/>
  <c r="AE544" i="53"/>
  <c r="AB544" i="53"/>
  <c r="AC544" i="53" s="1"/>
  <c r="Z544" i="53"/>
  <c r="U544" i="53"/>
  <c r="W544" i="53" s="1"/>
  <c r="X544" i="53" s="1"/>
  <c r="R544" i="53"/>
  <c r="AI544" i="53" s="1"/>
  <c r="AE543" i="53"/>
  <c r="AB543" i="53"/>
  <c r="AC543" i="53" s="1"/>
  <c r="Z543" i="53"/>
  <c r="U543" i="53"/>
  <c r="W543" i="53" s="1"/>
  <c r="X543" i="53" s="1"/>
  <c r="R543" i="53"/>
  <c r="AI543" i="53" s="1"/>
  <c r="AE542" i="53"/>
  <c r="AB542" i="53"/>
  <c r="AC542" i="53" s="1"/>
  <c r="Z542" i="53"/>
  <c r="U542" i="53"/>
  <c r="W542" i="53" s="1"/>
  <c r="X542" i="53" s="1"/>
  <c r="R542" i="53"/>
  <c r="AI542" i="53" s="1"/>
  <c r="AE541" i="53"/>
  <c r="AF541" i="53" s="1"/>
  <c r="AG541" i="53" s="1"/>
  <c r="AB541" i="53"/>
  <c r="AC541" i="53" s="1"/>
  <c r="Z541" i="53"/>
  <c r="U541" i="53"/>
  <c r="W541" i="53" s="1"/>
  <c r="X541" i="53" s="1"/>
  <c r="R541" i="53"/>
  <c r="AI541" i="53" s="1"/>
  <c r="AE540" i="53"/>
  <c r="AB540" i="53"/>
  <c r="AC540" i="53" s="1"/>
  <c r="Z540" i="53"/>
  <c r="U540" i="53"/>
  <c r="W540" i="53" s="1"/>
  <c r="X540" i="53" s="1"/>
  <c r="R540" i="53"/>
  <c r="AI540" i="53" s="1"/>
  <c r="AE539" i="53"/>
  <c r="AB539" i="53"/>
  <c r="AC539" i="53" s="1"/>
  <c r="Z539" i="53"/>
  <c r="U539" i="53"/>
  <c r="W539" i="53" s="1"/>
  <c r="X539" i="53" s="1"/>
  <c r="R539" i="53"/>
  <c r="AI539" i="53" s="1"/>
  <c r="AE538" i="53"/>
  <c r="AB538" i="53"/>
  <c r="AC538" i="53" s="1"/>
  <c r="Z538" i="53"/>
  <c r="U538" i="53"/>
  <c r="W538" i="53" s="1"/>
  <c r="X538" i="53" s="1"/>
  <c r="R538" i="53"/>
  <c r="AI538" i="53" s="1"/>
  <c r="AE537" i="53"/>
  <c r="AB537" i="53"/>
  <c r="AC537" i="53" s="1"/>
  <c r="Z537" i="53"/>
  <c r="U537" i="53"/>
  <c r="W537" i="53" s="1"/>
  <c r="X537" i="53" s="1"/>
  <c r="R537" i="53"/>
  <c r="AE536" i="53"/>
  <c r="AB536" i="53"/>
  <c r="AC536" i="53" s="1"/>
  <c r="Z536" i="53"/>
  <c r="U536" i="53"/>
  <c r="W536" i="53" s="1"/>
  <c r="X536" i="53" s="1"/>
  <c r="R536" i="53"/>
  <c r="AE535" i="53"/>
  <c r="AF535" i="53" s="1"/>
  <c r="AG535" i="53" s="1"/>
  <c r="AB535" i="53"/>
  <c r="AC535" i="53" s="1"/>
  <c r="Z535" i="53"/>
  <c r="U535" i="53"/>
  <c r="W535" i="53" s="1"/>
  <c r="X535" i="53" s="1"/>
  <c r="R535" i="53"/>
  <c r="AE534" i="53"/>
  <c r="AF534" i="53" s="1"/>
  <c r="AG534" i="53" s="1"/>
  <c r="AB534" i="53"/>
  <c r="AC534" i="53" s="1"/>
  <c r="Z534" i="53"/>
  <c r="U534" i="53"/>
  <c r="W534" i="53" s="1"/>
  <c r="X534" i="53" s="1"/>
  <c r="R534" i="53"/>
  <c r="AE533" i="53"/>
  <c r="AF533" i="53" s="1"/>
  <c r="AG533" i="53" s="1"/>
  <c r="AB533" i="53"/>
  <c r="AC533" i="53" s="1"/>
  <c r="Z533" i="53"/>
  <c r="U533" i="53"/>
  <c r="W533" i="53" s="1"/>
  <c r="X533" i="53" s="1"/>
  <c r="R533" i="53"/>
  <c r="AE532" i="53"/>
  <c r="AF532" i="53" s="1"/>
  <c r="AG532" i="53" s="1"/>
  <c r="AB532" i="53"/>
  <c r="AC532" i="53" s="1"/>
  <c r="Z532" i="53"/>
  <c r="U532" i="53"/>
  <c r="W532" i="53" s="1"/>
  <c r="X532" i="53" s="1"/>
  <c r="R532" i="53"/>
  <c r="AE531" i="53"/>
  <c r="AF531" i="53" s="1"/>
  <c r="AG531" i="53" s="1"/>
  <c r="AB531" i="53"/>
  <c r="AC531" i="53" s="1"/>
  <c r="Z531" i="53"/>
  <c r="U531" i="53"/>
  <c r="W531" i="53" s="1"/>
  <c r="X531" i="53" s="1"/>
  <c r="R531" i="53"/>
  <c r="AE530" i="53"/>
  <c r="AF530" i="53" s="1"/>
  <c r="AG530" i="53" s="1"/>
  <c r="AB530" i="53"/>
  <c r="AC530" i="53" s="1"/>
  <c r="Z530" i="53"/>
  <c r="U530" i="53"/>
  <c r="W530" i="53" s="1"/>
  <c r="X530" i="53" s="1"/>
  <c r="R530" i="53"/>
  <c r="AE529" i="53"/>
  <c r="AB529" i="53"/>
  <c r="AC529" i="53" s="1"/>
  <c r="Z529" i="53"/>
  <c r="U529" i="53"/>
  <c r="W529" i="53" s="1"/>
  <c r="X529" i="53" s="1"/>
  <c r="R529" i="53"/>
  <c r="AE528" i="53"/>
  <c r="AB528" i="53"/>
  <c r="AC528" i="53" s="1"/>
  <c r="Z528" i="53"/>
  <c r="U528" i="53"/>
  <c r="W528" i="53" s="1"/>
  <c r="X528" i="53" s="1"/>
  <c r="R528" i="53"/>
  <c r="AF528" i="53" s="1"/>
  <c r="AG528" i="53" s="1"/>
  <c r="AE527" i="53"/>
  <c r="AB527" i="53"/>
  <c r="AC527" i="53" s="1"/>
  <c r="Z527" i="53"/>
  <c r="U527" i="53"/>
  <c r="W527" i="53" s="1"/>
  <c r="X527" i="53" s="1"/>
  <c r="R527" i="53"/>
  <c r="AE526" i="53"/>
  <c r="AB526" i="53"/>
  <c r="AC526" i="53" s="1"/>
  <c r="Z526" i="53"/>
  <c r="U526" i="53"/>
  <c r="W526" i="53" s="1"/>
  <c r="X526" i="53" s="1"/>
  <c r="R526" i="53"/>
  <c r="AE525" i="53"/>
  <c r="AB525" i="53"/>
  <c r="AC525" i="53" s="1"/>
  <c r="Z525" i="53"/>
  <c r="U525" i="53"/>
  <c r="W525" i="53" s="1"/>
  <c r="X525" i="53" s="1"/>
  <c r="R525" i="53"/>
  <c r="AF525" i="53" s="1"/>
  <c r="AG525" i="53" s="1"/>
  <c r="AE524" i="53"/>
  <c r="AF524" i="53" s="1"/>
  <c r="AG524" i="53" s="1"/>
  <c r="AB524" i="53"/>
  <c r="AC524" i="53" s="1"/>
  <c r="Z524" i="53"/>
  <c r="U524" i="53"/>
  <c r="W524" i="53" s="1"/>
  <c r="X524" i="53" s="1"/>
  <c r="R524" i="53"/>
  <c r="AE523" i="53"/>
  <c r="AB523" i="53"/>
  <c r="AC523" i="53" s="1"/>
  <c r="Z523" i="53"/>
  <c r="U523" i="53"/>
  <c r="W523" i="53" s="1"/>
  <c r="X523" i="53" s="1"/>
  <c r="R523" i="53"/>
  <c r="AF523" i="53" s="1"/>
  <c r="AG523" i="53" s="1"/>
  <c r="AE522" i="53"/>
  <c r="AB522" i="53"/>
  <c r="AC522" i="53" s="1"/>
  <c r="Z522" i="53"/>
  <c r="U522" i="53"/>
  <c r="W522" i="53" s="1"/>
  <c r="X522" i="53" s="1"/>
  <c r="R522" i="53"/>
  <c r="AF522" i="53" s="1"/>
  <c r="AG522" i="53" s="1"/>
  <c r="AE521" i="53"/>
  <c r="AB521" i="53"/>
  <c r="AC521" i="53" s="1"/>
  <c r="Z521" i="53"/>
  <c r="U521" i="53"/>
  <c r="W521" i="53" s="1"/>
  <c r="X521" i="53" s="1"/>
  <c r="R521" i="53"/>
  <c r="AE520" i="53"/>
  <c r="AB520" i="53"/>
  <c r="AC520" i="53" s="1"/>
  <c r="Z520" i="53"/>
  <c r="U520" i="53"/>
  <c r="W520" i="53" s="1"/>
  <c r="X520" i="53" s="1"/>
  <c r="R520" i="53"/>
  <c r="AE519" i="53"/>
  <c r="AB519" i="53"/>
  <c r="AC519" i="53" s="1"/>
  <c r="Z519" i="53"/>
  <c r="U519" i="53"/>
  <c r="W519" i="53" s="1"/>
  <c r="X519" i="53" s="1"/>
  <c r="R519" i="53"/>
  <c r="AF519" i="53" s="1"/>
  <c r="AG519" i="53" s="1"/>
  <c r="AE518" i="53"/>
  <c r="AB518" i="53"/>
  <c r="AC518" i="53" s="1"/>
  <c r="Z518" i="53"/>
  <c r="U518" i="53"/>
  <c r="W518" i="53" s="1"/>
  <c r="X518" i="53" s="1"/>
  <c r="R518" i="53"/>
  <c r="AF518" i="53" s="1"/>
  <c r="AG518" i="53" s="1"/>
  <c r="AE517" i="53"/>
  <c r="AB517" i="53"/>
  <c r="AC517" i="53" s="1"/>
  <c r="Z517" i="53"/>
  <c r="U517" i="53"/>
  <c r="W517" i="53" s="1"/>
  <c r="X517" i="53" s="1"/>
  <c r="R517" i="53"/>
  <c r="AE516" i="53"/>
  <c r="AF516" i="53" s="1"/>
  <c r="AG516" i="53" s="1"/>
  <c r="AB516" i="53"/>
  <c r="AC516" i="53" s="1"/>
  <c r="Z516" i="53"/>
  <c r="U516" i="53"/>
  <c r="W516" i="53" s="1"/>
  <c r="X516" i="53" s="1"/>
  <c r="R516" i="53"/>
  <c r="AE515" i="53"/>
  <c r="AB515" i="53"/>
  <c r="AC515" i="53" s="1"/>
  <c r="Z515" i="53"/>
  <c r="U515" i="53"/>
  <c r="W515" i="53" s="1"/>
  <c r="X515" i="53" s="1"/>
  <c r="R515" i="53"/>
  <c r="AE514" i="53"/>
  <c r="AB514" i="53"/>
  <c r="AC514" i="53" s="1"/>
  <c r="Z514" i="53"/>
  <c r="U514" i="53"/>
  <c r="W514" i="53" s="1"/>
  <c r="X514" i="53" s="1"/>
  <c r="R514" i="53"/>
  <c r="AE513" i="53"/>
  <c r="AB513" i="53"/>
  <c r="AC513" i="53" s="1"/>
  <c r="Z513" i="53"/>
  <c r="U513" i="53"/>
  <c r="W513" i="53" s="1"/>
  <c r="X513" i="53" s="1"/>
  <c r="R513" i="53"/>
  <c r="AE512" i="53"/>
  <c r="AB512" i="53"/>
  <c r="AC512" i="53" s="1"/>
  <c r="Z512" i="53"/>
  <c r="U512" i="53"/>
  <c r="W512" i="53" s="1"/>
  <c r="X512" i="53" s="1"/>
  <c r="R512" i="53"/>
  <c r="AE511" i="53"/>
  <c r="AB511" i="53"/>
  <c r="AC511" i="53" s="1"/>
  <c r="Z511" i="53"/>
  <c r="U511" i="53"/>
  <c r="W511" i="53" s="1"/>
  <c r="X511" i="53" s="1"/>
  <c r="R511" i="53"/>
  <c r="AE510" i="53"/>
  <c r="AB510" i="53"/>
  <c r="AC510" i="53" s="1"/>
  <c r="Z510" i="53"/>
  <c r="U510" i="53"/>
  <c r="W510" i="53" s="1"/>
  <c r="X510" i="53" s="1"/>
  <c r="R510" i="53"/>
  <c r="AE509" i="53"/>
  <c r="AB509" i="53"/>
  <c r="AC509" i="53" s="1"/>
  <c r="Z509" i="53"/>
  <c r="U509" i="53"/>
  <c r="W509" i="53" s="1"/>
  <c r="X509" i="53" s="1"/>
  <c r="R509" i="53"/>
  <c r="AE508" i="53"/>
  <c r="AB508" i="53"/>
  <c r="AC508" i="53" s="1"/>
  <c r="Z508" i="53"/>
  <c r="U508" i="53"/>
  <c r="W508" i="53" s="1"/>
  <c r="X508" i="53" s="1"/>
  <c r="R508" i="53"/>
  <c r="AE507" i="53"/>
  <c r="AB507" i="53"/>
  <c r="AC507" i="53" s="1"/>
  <c r="Z507" i="53"/>
  <c r="U507" i="53"/>
  <c r="W507" i="53" s="1"/>
  <c r="X507" i="53" s="1"/>
  <c r="R507" i="53"/>
  <c r="AF507" i="53" s="1"/>
  <c r="AG507" i="53" s="1"/>
  <c r="AE506" i="53"/>
  <c r="AB506" i="53"/>
  <c r="AC506" i="53" s="1"/>
  <c r="Z506" i="53"/>
  <c r="U506" i="53"/>
  <c r="W506" i="53" s="1"/>
  <c r="X506" i="53" s="1"/>
  <c r="R506" i="53"/>
  <c r="AE505" i="53"/>
  <c r="AB505" i="53"/>
  <c r="AC505" i="53" s="1"/>
  <c r="Z505" i="53"/>
  <c r="U505" i="53"/>
  <c r="W505" i="53" s="1"/>
  <c r="X505" i="53" s="1"/>
  <c r="R505" i="53"/>
  <c r="AE504" i="53"/>
  <c r="AB504" i="53"/>
  <c r="AC504" i="53" s="1"/>
  <c r="Z504" i="53"/>
  <c r="U504" i="53"/>
  <c r="W504" i="53" s="1"/>
  <c r="X504" i="53" s="1"/>
  <c r="R504" i="53"/>
  <c r="AE503" i="53"/>
  <c r="AB503" i="53"/>
  <c r="AC503" i="53" s="1"/>
  <c r="Z503" i="53"/>
  <c r="U503" i="53"/>
  <c r="W503" i="53" s="1"/>
  <c r="X503" i="53" s="1"/>
  <c r="R503" i="53"/>
  <c r="AE502" i="53"/>
  <c r="AB502" i="53"/>
  <c r="AC502" i="53" s="1"/>
  <c r="Z502" i="53"/>
  <c r="U502" i="53"/>
  <c r="W502" i="53" s="1"/>
  <c r="X502" i="53" s="1"/>
  <c r="R502" i="53"/>
  <c r="AE501" i="53"/>
  <c r="AB501" i="53"/>
  <c r="AC501" i="53" s="1"/>
  <c r="Z501" i="53"/>
  <c r="U501" i="53"/>
  <c r="W501" i="53" s="1"/>
  <c r="X501" i="53" s="1"/>
  <c r="R501" i="53"/>
  <c r="AI501" i="53" s="1"/>
  <c r="AE500" i="53"/>
  <c r="AB500" i="53"/>
  <c r="AC500" i="53" s="1"/>
  <c r="Z500" i="53"/>
  <c r="U500" i="53"/>
  <c r="W500" i="53" s="1"/>
  <c r="X500" i="53" s="1"/>
  <c r="R500" i="53"/>
  <c r="AI500" i="53" s="1"/>
  <c r="AE499" i="53"/>
  <c r="AB499" i="53"/>
  <c r="AC499" i="53" s="1"/>
  <c r="Z499" i="53"/>
  <c r="U499" i="53"/>
  <c r="W499" i="53" s="1"/>
  <c r="X499" i="53" s="1"/>
  <c r="R499" i="53"/>
  <c r="AE498" i="53"/>
  <c r="AB498" i="53"/>
  <c r="AC498" i="53" s="1"/>
  <c r="Z498" i="53"/>
  <c r="U498" i="53"/>
  <c r="W498" i="53" s="1"/>
  <c r="X498" i="53" s="1"/>
  <c r="R498" i="53"/>
  <c r="AI498" i="53" s="1"/>
  <c r="AE497" i="53"/>
  <c r="AB497" i="53"/>
  <c r="AC497" i="53" s="1"/>
  <c r="Z497" i="53"/>
  <c r="U497" i="53"/>
  <c r="W497" i="53" s="1"/>
  <c r="X497" i="53" s="1"/>
  <c r="R497" i="53"/>
  <c r="AI497" i="53" s="1"/>
  <c r="AE496" i="53"/>
  <c r="AB496" i="53"/>
  <c r="AC496" i="53" s="1"/>
  <c r="Z496" i="53"/>
  <c r="U496" i="53"/>
  <c r="W496" i="53" s="1"/>
  <c r="X496" i="53" s="1"/>
  <c r="R496" i="53"/>
  <c r="AI496" i="53" s="1"/>
  <c r="AE495" i="53"/>
  <c r="AB495" i="53"/>
  <c r="AC495" i="53" s="1"/>
  <c r="Z495" i="53"/>
  <c r="U495" i="53"/>
  <c r="W495" i="53" s="1"/>
  <c r="X495" i="53" s="1"/>
  <c r="R495" i="53"/>
  <c r="AJ495" i="53" s="1"/>
  <c r="AE494" i="53"/>
  <c r="AB494" i="53"/>
  <c r="AC494" i="53" s="1"/>
  <c r="Z494" i="53"/>
  <c r="U494" i="53"/>
  <c r="W494" i="53" s="1"/>
  <c r="X494" i="53" s="1"/>
  <c r="R494" i="53"/>
  <c r="AI494" i="53" s="1"/>
  <c r="AE493" i="53"/>
  <c r="AB493" i="53"/>
  <c r="AC493" i="53" s="1"/>
  <c r="Z493" i="53"/>
  <c r="U493" i="53"/>
  <c r="W493" i="53" s="1"/>
  <c r="X493" i="53" s="1"/>
  <c r="R493" i="53"/>
  <c r="AE492" i="53"/>
  <c r="AB492" i="53"/>
  <c r="AC492" i="53" s="1"/>
  <c r="Z492" i="53"/>
  <c r="U492" i="53"/>
  <c r="W492" i="53" s="1"/>
  <c r="X492" i="53" s="1"/>
  <c r="R492" i="53"/>
  <c r="AE491" i="53"/>
  <c r="AB491" i="53"/>
  <c r="AC491" i="53" s="1"/>
  <c r="Z491" i="53"/>
  <c r="U491" i="53"/>
  <c r="W491" i="53" s="1"/>
  <c r="X491" i="53" s="1"/>
  <c r="R491" i="53"/>
  <c r="AE490" i="53"/>
  <c r="AF490" i="53" s="1"/>
  <c r="AG490" i="53" s="1"/>
  <c r="AB490" i="53"/>
  <c r="AC490" i="53" s="1"/>
  <c r="Z490" i="53"/>
  <c r="U490" i="53"/>
  <c r="W490" i="53" s="1"/>
  <c r="X490" i="53" s="1"/>
  <c r="R490" i="53"/>
  <c r="AE489" i="53"/>
  <c r="AB489" i="53"/>
  <c r="AC489" i="53" s="1"/>
  <c r="Z489" i="53"/>
  <c r="U489" i="53"/>
  <c r="W489" i="53" s="1"/>
  <c r="X489" i="53" s="1"/>
  <c r="R489" i="53"/>
  <c r="AE488" i="53"/>
  <c r="AF488" i="53" s="1"/>
  <c r="AG488" i="53" s="1"/>
  <c r="AB488" i="53"/>
  <c r="AC488" i="53" s="1"/>
  <c r="Z488" i="53"/>
  <c r="U488" i="53"/>
  <c r="W488" i="53" s="1"/>
  <c r="X488" i="53" s="1"/>
  <c r="R488" i="53"/>
  <c r="AE487" i="53"/>
  <c r="AF487" i="53" s="1"/>
  <c r="AG487" i="53" s="1"/>
  <c r="AB487" i="53"/>
  <c r="AC487" i="53" s="1"/>
  <c r="Z487" i="53"/>
  <c r="U487" i="53"/>
  <c r="W487" i="53" s="1"/>
  <c r="X487" i="53" s="1"/>
  <c r="R487" i="53"/>
  <c r="AE486" i="53"/>
  <c r="AF486" i="53" s="1"/>
  <c r="AG486" i="53" s="1"/>
  <c r="AB486" i="53"/>
  <c r="AC486" i="53" s="1"/>
  <c r="Z486" i="53"/>
  <c r="U486" i="53"/>
  <c r="W486" i="53" s="1"/>
  <c r="X486" i="53" s="1"/>
  <c r="R486" i="53"/>
  <c r="AE485" i="53"/>
  <c r="AF485" i="53" s="1"/>
  <c r="AG485" i="53" s="1"/>
  <c r="AB485" i="53"/>
  <c r="AC485" i="53" s="1"/>
  <c r="Z485" i="53"/>
  <c r="U485" i="53"/>
  <c r="W485" i="53" s="1"/>
  <c r="X485" i="53" s="1"/>
  <c r="R485" i="53"/>
  <c r="AE484" i="53"/>
  <c r="AF484" i="53" s="1"/>
  <c r="AG484" i="53" s="1"/>
  <c r="AB484" i="53"/>
  <c r="AC484" i="53" s="1"/>
  <c r="Z484" i="53"/>
  <c r="U484" i="53"/>
  <c r="W484" i="53" s="1"/>
  <c r="X484" i="53" s="1"/>
  <c r="R484" i="53"/>
  <c r="AE483" i="53"/>
  <c r="AF483" i="53" s="1"/>
  <c r="AG483" i="53" s="1"/>
  <c r="AB483" i="53"/>
  <c r="AC483" i="53" s="1"/>
  <c r="Z483" i="53"/>
  <c r="U483" i="53"/>
  <c r="W483" i="53" s="1"/>
  <c r="X483" i="53" s="1"/>
  <c r="R483" i="53"/>
  <c r="AE482" i="53"/>
  <c r="AF482" i="53" s="1"/>
  <c r="AG482" i="53" s="1"/>
  <c r="AB482" i="53"/>
  <c r="AC482" i="53" s="1"/>
  <c r="Z482" i="53"/>
  <c r="U482" i="53"/>
  <c r="W482" i="53" s="1"/>
  <c r="X482" i="53" s="1"/>
  <c r="R482" i="53"/>
  <c r="AE481" i="53"/>
  <c r="AF481" i="53" s="1"/>
  <c r="AG481" i="53" s="1"/>
  <c r="AB481" i="53"/>
  <c r="AC481" i="53" s="1"/>
  <c r="Z481" i="53"/>
  <c r="U481" i="53"/>
  <c r="W481" i="53" s="1"/>
  <c r="X481" i="53" s="1"/>
  <c r="R481" i="53"/>
  <c r="AE480" i="53"/>
  <c r="AF480" i="53" s="1"/>
  <c r="AG480" i="53" s="1"/>
  <c r="AB480" i="53"/>
  <c r="AC480" i="53" s="1"/>
  <c r="Z480" i="53"/>
  <c r="U480" i="53"/>
  <c r="W480" i="53" s="1"/>
  <c r="X480" i="53" s="1"/>
  <c r="R480" i="53"/>
  <c r="AE479" i="53"/>
  <c r="AF479" i="53" s="1"/>
  <c r="AG479" i="53" s="1"/>
  <c r="AB479" i="53"/>
  <c r="AC479" i="53" s="1"/>
  <c r="Z479" i="53"/>
  <c r="U479" i="53"/>
  <c r="W479" i="53" s="1"/>
  <c r="X479" i="53" s="1"/>
  <c r="R479" i="53"/>
  <c r="AE478" i="53"/>
  <c r="AF478" i="53" s="1"/>
  <c r="AG478" i="53" s="1"/>
  <c r="AB478" i="53"/>
  <c r="AC478" i="53" s="1"/>
  <c r="Z478" i="53"/>
  <c r="U478" i="53"/>
  <c r="W478" i="53" s="1"/>
  <c r="X478" i="53" s="1"/>
  <c r="R478" i="53"/>
  <c r="AE477" i="53"/>
  <c r="AF477" i="53" s="1"/>
  <c r="AG477" i="53" s="1"/>
  <c r="AB477" i="53"/>
  <c r="AC477" i="53" s="1"/>
  <c r="Z477" i="53"/>
  <c r="U477" i="53"/>
  <c r="W477" i="53" s="1"/>
  <c r="X477" i="53" s="1"/>
  <c r="R477" i="53"/>
  <c r="AE476" i="53"/>
  <c r="AF476" i="53" s="1"/>
  <c r="AG476" i="53" s="1"/>
  <c r="AB476" i="53"/>
  <c r="AC476" i="53" s="1"/>
  <c r="Z476" i="53"/>
  <c r="U476" i="53"/>
  <c r="W476" i="53" s="1"/>
  <c r="X476" i="53" s="1"/>
  <c r="R476" i="53"/>
  <c r="AE475" i="53"/>
  <c r="AF475" i="53" s="1"/>
  <c r="AG475" i="53" s="1"/>
  <c r="AB475" i="53"/>
  <c r="AC475" i="53" s="1"/>
  <c r="Z475" i="53"/>
  <c r="U475" i="53"/>
  <c r="W475" i="53" s="1"/>
  <c r="X475" i="53" s="1"/>
  <c r="R475" i="53"/>
  <c r="AE474" i="53"/>
  <c r="AF474" i="53" s="1"/>
  <c r="AG474" i="53" s="1"/>
  <c r="AB474" i="53"/>
  <c r="AC474" i="53" s="1"/>
  <c r="Z474" i="53"/>
  <c r="U474" i="53"/>
  <c r="W474" i="53" s="1"/>
  <c r="X474" i="53" s="1"/>
  <c r="R474" i="53"/>
  <c r="AE473" i="53"/>
  <c r="AF473" i="53" s="1"/>
  <c r="AG473" i="53" s="1"/>
  <c r="AB473" i="53"/>
  <c r="AC473" i="53" s="1"/>
  <c r="Z473" i="53"/>
  <c r="U473" i="53"/>
  <c r="W473" i="53" s="1"/>
  <c r="X473" i="53" s="1"/>
  <c r="R473" i="53"/>
  <c r="AE472" i="53"/>
  <c r="AF472" i="53" s="1"/>
  <c r="AG472" i="53" s="1"/>
  <c r="AB472" i="53"/>
  <c r="AC472" i="53" s="1"/>
  <c r="Z472" i="53"/>
  <c r="U472" i="53"/>
  <c r="W472" i="53" s="1"/>
  <c r="X472" i="53" s="1"/>
  <c r="R472" i="53"/>
  <c r="AE471" i="53"/>
  <c r="AB471" i="53"/>
  <c r="AC471" i="53" s="1"/>
  <c r="Z471" i="53"/>
  <c r="U471" i="53"/>
  <c r="W471" i="53" s="1"/>
  <c r="X471" i="53" s="1"/>
  <c r="R471" i="53"/>
  <c r="AE470" i="53"/>
  <c r="AF470" i="53" s="1"/>
  <c r="AG470" i="53" s="1"/>
  <c r="AB470" i="53"/>
  <c r="AC470" i="53" s="1"/>
  <c r="Z470" i="53"/>
  <c r="U470" i="53"/>
  <c r="W470" i="53" s="1"/>
  <c r="X470" i="53" s="1"/>
  <c r="R470" i="53"/>
  <c r="AE469" i="53"/>
  <c r="AB469" i="53"/>
  <c r="AC469" i="53" s="1"/>
  <c r="Z469" i="53"/>
  <c r="U469" i="53"/>
  <c r="W469" i="53" s="1"/>
  <c r="X469" i="53" s="1"/>
  <c r="R469" i="53"/>
  <c r="AE468" i="53"/>
  <c r="AF468" i="53" s="1"/>
  <c r="AG468" i="53" s="1"/>
  <c r="AB468" i="53"/>
  <c r="AC468" i="53" s="1"/>
  <c r="Z468" i="53"/>
  <c r="U468" i="53"/>
  <c r="W468" i="53" s="1"/>
  <c r="X468" i="53" s="1"/>
  <c r="R468" i="53"/>
  <c r="AE467" i="53"/>
  <c r="AF467" i="53" s="1"/>
  <c r="AG467" i="53" s="1"/>
  <c r="AB467" i="53"/>
  <c r="AC467" i="53" s="1"/>
  <c r="Z467" i="53"/>
  <c r="U467" i="53"/>
  <c r="W467" i="53" s="1"/>
  <c r="X467" i="53" s="1"/>
  <c r="R467" i="53"/>
  <c r="AE466" i="53"/>
  <c r="AB466" i="53"/>
  <c r="AC466" i="53" s="1"/>
  <c r="Z466" i="53"/>
  <c r="U466" i="53"/>
  <c r="W466" i="53" s="1"/>
  <c r="X466" i="53" s="1"/>
  <c r="R466" i="53"/>
  <c r="AE465" i="53"/>
  <c r="AB465" i="53"/>
  <c r="AC465" i="53" s="1"/>
  <c r="Z465" i="53"/>
  <c r="U465" i="53"/>
  <c r="W465" i="53" s="1"/>
  <c r="X465" i="53" s="1"/>
  <c r="R465" i="53"/>
  <c r="AE464" i="53"/>
  <c r="AB464" i="53"/>
  <c r="AC464" i="53" s="1"/>
  <c r="Z464" i="53"/>
  <c r="U464" i="53"/>
  <c r="W464" i="53" s="1"/>
  <c r="X464" i="53" s="1"/>
  <c r="R464" i="53"/>
  <c r="AE463" i="53"/>
  <c r="AB463" i="53"/>
  <c r="AC463" i="53" s="1"/>
  <c r="Z463" i="53"/>
  <c r="U463" i="53"/>
  <c r="W463" i="53" s="1"/>
  <c r="X463" i="53" s="1"/>
  <c r="R463" i="53"/>
  <c r="AE462" i="53"/>
  <c r="AB462" i="53"/>
  <c r="AC462" i="53" s="1"/>
  <c r="Z462" i="53"/>
  <c r="U462" i="53"/>
  <c r="W462" i="53" s="1"/>
  <c r="X462" i="53" s="1"/>
  <c r="R462" i="53"/>
  <c r="AE461" i="53"/>
  <c r="AB461" i="53"/>
  <c r="AC461" i="53" s="1"/>
  <c r="Z461" i="53"/>
  <c r="U461" i="53"/>
  <c r="W461" i="53" s="1"/>
  <c r="X461" i="53" s="1"/>
  <c r="R461" i="53"/>
  <c r="AE460" i="53"/>
  <c r="AF460" i="53" s="1"/>
  <c r="AG460" i="53" s="1"/>
  <c r="AB460" i="53"/>
  <c r="AC460" i="53" s="1"/>
  <c r="Z460" i="53"/>
  <c r="U460" i="53"/>
  <c r="W460" i="53" s="1"/>
  <c r="X460" i="53" s="1"/>
  <c r="R460" i="53"/>
  <c r="AE459" i="53"/>
  <c r="AB459" i="53"/>
  <c r="AC459" i="53" s="1"/>
  <c r="Z459" i="53"/>
  <c r="U459" i="53"/>
  <c r="W459" i="53" s="1"/>
  <c r="X459" i="53" s="1"/>
  <c r="R459" i="53"/>
  <c r="AE458" i="53"/>
  <c r="AB458" i="53"/>
  <c r="AC458" i="53" s="1"/>
  <c r="Z458" i="53"/>
  <c r="U458" i="53"/>
  <c r="W458" i="53" s="1"/>
  <c r="X458" i="53" s="1"/>
  <c r="R458" i="53"/>
  <c r="AF458" i="53" s="1"/>
  <c r="AG458" i="53" s="1"/>
  <c r="AE457" i="53"/>
  <c r="AB457" i="53"/>
  <c r="AC457" i="53" s="1"/>
  <c r="Z457" i="53"/>
  <c r="U457" i="53"/>
  <c r="W457" i="53" s="1"/>
  <c r="X457" i="53" s="1"/>
  <c r="R457" i="53"/>
  <c r="AE456" i="53"/>
  <c r="AB456" i="53"/>
  <c r="AC456" i="53" s="1"/>
  <c r="Z456" i="53"/>
  <c r="U456" i="53"/>
  <c r="W456" i="53" s="1"/>
  <c r="X456" i="53" s="1"/>
  <c r="R456" i="53"/>
  <c r="AE455" i="53"/>
  <c r="AB455" i="53"/>
  <c r="AC455" i="53" s="1"/>
  <c r="Z455" i="53"/>
  <c r="U455" i="53"/>
  <c r="W455" i="53" s="1"/>
  <c r="X455" i="53" s="1"/>
  <c r="R455" i="53"/>
  <c r="AE454" i="53"/>
  <c r="AB454" i="53"/>
  <c r="AC454" i="53" s="1"/>
  <c r="Z454" i="53"/>
  <c r="U454" i="53"/>
  <c r="W454" i="53" s="1"/>
  <c r="X454" i="53" s="1"/>
  <c r="R454" i="53"/>
  <c r="AE453" i="53"/>
  <c r="AF453" i="53" s="1"/>
  <c r="AG453" i="53" s="1"/>
  <c r="AB453" i="53"/>
  <c r="AC453" i="53" s="1"/>
  <c r="Z453" i="53"/>
  <c r="U453" i="53"/>
  <c r="W453" i="53" s="1"/>
  <c r="X453" i="53" s="1"/>
  <c r="R453" i="53"/>
  <c r="AE452" i="53"/>
  <c r="AF452" i="53" s="1"/>
  <c r="AG452" i="53" s="1"/>
  <c r="AB452" i="53"/>
  <c r="AC452" i="53" s="1"/>
  <c r="Z452" i="53"/>
  <c r="U452" i="53"/>
  <c r="W452" i="53" s="1"/>
  <c r="X452" i="53" s="1"/>
  <c r="R452" i="53"/>
  <c r="AE451" i="53"/>
  <c r="AB451" i="53"/>
  <c r="AC451" i="53" s="1"/>
  <c r="Z451" i="53"/>
  <c r="O451" i="53"/>
  <c r="R451" i="53" s="1"/>
  <c r="AE450" i="53"/>
  <c r="AF450" i="53" s="1"/>
  <c r="AG450" i="53" s="1"/>
  <c r="AB450" i="53"/>
  <c r="AC450" i="53" s="1"/>
  <c r="Z450" i="53"/>
  <c r="U450" i="53"/>
  <c r="W450" i="53" s="1"/>
  <c r="X450" i="53" s="1"/>
  <c r="R450" i="53"/>
  <c r="AE449" i="53"/>
  <c r="AB449" i="53"/>
  <c r="AC449" i="53" s="1"/>
  <c r="Z449" i="53"/>
  <c r="U449" i="53"/>
  <c r="W449" i="53" s="1"/>
  <c r="X449" i="53" s="1"/>
  <c r="R449" i="53"/>
  <c r="AE448" i="53"/>
  <c r="AB448" i="53"/>
  <c r="AC448" i="53" s="1"/>
  <c r="Z448" i="53"/>
  <c r="U448" i="53"/>
  <c r="W448" i="53" s="1"/>
  <c r="X448" i="53" s="1"/>
  <c r="R448" i="53"/>
  <c r="AE447" i="53"/>
  <c r="AB447" i="53"/>
  <c r="AC447" i="53" s="1"/>
  <c r="Z447" i="53"/>
  <c r="U447" i="53"/>
  <c r="W447" i="53" s="1"/>
  <c r="X447" i="53" s="1"/>
  <c r="R447" i="53"/>
  <c r="AE446" i="53"/>
  <c r="AF446" i="53" s="1"/>
  <c r="AG446" i="53" s="1"/>
  <c r="AB446" i="53"/>
  <c r="AC446" i="53" s="1"/>
  <c r="Z446" i="53"/>
  <c r="U446" i="53"/>
  <c r="W446" i="53" s="1"/>
  <c r="X446" i="53" s="1"/>
  <c r="R446" i="53"/>
  <c r="AE445" i="53"/>
  <c r="AB445" i="53"/>
  <c r="AC445" i="53" s="1"/>
  <c r="Z445" i="53"/>
  <c r="U445" i="53"/>
  <c r="W445" i="53" s="1"/>
  <c r="X445" i="53" s="1"/>
  <c r="R445" i="53"/>
  <c r="AF445" i="53" s="1"/>
  <c r="AG445" i="53" s="1"/>
  <c r="AE444" i="53"/>
  <c r="AB444" i="53"/>
  <c r="AC444" i="53" s="1"/>
  <c r="Z444" i="53"/>
  <c r="U444" i="53"/>
  <c r="W444" i="53" s="1"/>
  <c r="X444" i="53" s="1"/>
  <c r="R444" i="53"/>
  <c r="AE443" i="53"/>
  <c r="AB443" i="53"/>
  <c r="AC443" i="53" s="1"/>
  <c r="Z443" i="53"/>
  <c r="U443" i="53"/>
  <c r="W443" i="53" s="1"/>
  <c r="X443" i="53" s="1"/>
  <c r="R443" i="53"/>
  <c r="AE442" i="53"/>
  <c r="AB442" i="53"/>
  <c r="AC442" i="53" s="1"/>
  <c r="Z442" i="53"/>
  <c r="U442" i="53"/>
  <c r="W442" i="53" s="1"/>
  <c r="X442" i="53" s="1"/>
  <c r="R442" i="53"/>
  <c r="AE441" i="53"/>
  <c r="AB441" i="53"/>
  <c r="AC441" i="53" s="1"/>
  <c r="Z441" i="53"/>
  <c r="U441" i="53"/>
  <c r="W441" i="53" s="1"/>
  <c r="X441" i="53" s="1"/>
  <c r="R441" i="53"/>
  <c r="AF441" i="53" s="1"/>
  <c r="AG441" i="53" s="1"/>
  <c r="AE440" i="53"/>
  <c r="AF440" i="53" s="1"/>
  <c r="AG440" i="53" s="1"/>
  <c r="AB440" i="53"/>
  <c r="AC440" i="53" s="1"/>
  <c r="Z440" i="53"/>
  <c r="U440" i="53"/>
  <c r="W440" i="53" s="1"/>
  <c r="X440" i="53" s="1"/>
  <c r="R440" i="53"/>
  <c r="AE439" i="53"/>
  <c r="AF439" i="53" s="1"/>
  <c r="AG439" i="53" s="1"/>
  <c r="AB439" i="53"/>
  <c r="AC439" i="53" s="1"/>
  <c r="Z439" i="53"/>
  <c r="U439" i="53"/>
  <c r="W439" i="53" s="1"/>
  <c r="X439" i="53" s="1"/>
  <c r="R439" i="53"/>
  <c r="AE438" i="53"/>
  <c r="AB438" i="53"/>
  <c r="AC438" i="53" s="1"/>
  <c r="Z438" i="53"/>
  <c r="U438" i="53"/>
  <c r="W438" i="53" s="1"/>
  <c r="X438" i="53" s="1"/>
  <c r="R438" i="53"/>
  <c r="AE437" i="53"/>
  <c r="AB437" i="53"/>
  <c r="AC437" i="53" s="1"/>
  <c r="Z437" i="53"/>
  <c r="U437" i="53"/>
  <c r="W437" i="53" s="1"/>
  <c r="X437" i="53" s="1"/>
  <c r="R437" i="53"/>
  <c r="AE436" i="53"/>
  <c r="AF436" i="53" s="1"/>
  <c r="AG436" i="53" s="1"/>
  <c r="AB436" i="53"/>
  <c r="AC436" i="53" s="1"/>
  <c r="Z436" i="53"/>
  <c r="U436" i="53"/>
  <c r="W436" i="53" s="1"/>
  <c r="X436" i="53" s="1"/>
  <c r="R436" i="53"/>
  <c r="AE435" i="53"/>
  <c r="AF435" i="53" s="1"/>
  <c r="AG435" i="53" s="1"/>
  <c r="AB435" i="53"/>
  <c r="AC435" i="53" s="1"/>
  <c r="Z435" i="53"/>
  <c r="U435" i="53"/>
  <c r="W435" i="53" s="1"/>
  <c r="X435" i="53" s="1"/>
  <c r="R435" i="53"/>
  <c r="AE434" i="53"/>
  <c r="AB434" i="53"/>
  <c r="AC434" i="53" s="1"/>
  <c r="Z434" i="53"/>
  <c r="U434" i="53"/>
  <c r="W434" i="53" s="1"/>
  <c r="X434" i="53" s="1"/>
  <c r="R434" i="53"/>
  <c r="AE433" i="53"/>
  <c r="AB433" i="53"/>
  <c r="AC433" i="53" s="1"/>
  <c r="Z433" i="53"/>
  <c r="U433" i="53"/>
  <c r="W433" i="53" s="1"/>
  <c r="X433" i="53" s="1"/>
  <c r="R433" i="53"/>
  <c r="AE432" i="53"/>
  <c r="AB432" i="53"/>
  <c r="AC432" i="53" s="1"/>
  <c r="Z432" i="53"/>
  <c r="U432" i="53"/>
  <c r="W432" i="53" s="1"/>
  <c r="X432" i="53" s="1"/>
  <c r="R432" i="53"/>
  <c r="AE431" i="53"/>
  <c r="AF431" i="53" s="1"/>
  <c r="AG431" i="53" s="1"/>
  <c r="AB431" i="53"/>
  <c r="AC431" i="53" s="1"/>
  <c r="Z431" i="53"/>
  <c r="U431" i="53"/>
  <c r="W431" i="53" s="1"/>
  <c r="X431" i="53" s="1"/>
  <c r="R431" i="53"/>
  <c r="AE430" i="53"/>
  <c r="AB430" i="53"/>
  <c r="AC430" i="53" s="1"/>
  <c r="Z430" i="53"/>
  <c r="U430" i="53"/>
  <c r="W430" i="53" s="1"/>
  <c r="X430" i="53" s="1"/>
  <c r="R430" i="53"/>
  <c r="AE429" i="53"/>
  <c r="AB429" i="53"/>
  <c r="AC429" i="53" s="1"/>
  <c r="Z429" i="53"/>
  <c r="U429" i="53"/>
  <c r="W429" i="53" s="1"/>
  <c r="X429" i="53" s="1"/>
  <c r="R429" i="53"/>
  <c r="AB428" i="53"/>
  <c r="AC428" i="53" s="1"/>
  <c r="Z428" i="53"/>
  <c r="V428" i="53"/>
  <c r="AE428" i="53" s="1"/>
  <c r="AF428" i="53" s="1"/>
  <c r="AG428" i="53" s="1"/>
  <c r="U428" i="53"/>
  <c r="R428" i="53"/>
  <c r="AE427" i="53"/>
  <c r="AB427" i="53"/>
  <c r="AC427" i="53" s="1"/>
  <c r="Z427" i="53"/>
  <c r="U427" i="53"/>
  <c r="W427" i="53" s="1"/>
  <c r="X427" i="53" s="1"/>
  <c r="R427" i="53"/>
  <c r="AB426" i="53"/>
  <c r="AC426" i="53" s="1"/>
  <c r="Z426" i="53"/>
  <c r="V426" i="53"/>
  <c r="U426" i="53"/>
  <c r="R426" i="53"/>
  <c r="AE425" i="53"/>
  <c r="AF425" i="53" s="1"/>
  <c r="AG425" i="53" s="1"/>
  <c r="AB425" i="53"/>
  <c r="AC425" i="53" s="1"/>
  <c r="Z425" i="53"/>
  <c r="U425" i="53"/>
  <c r="W425" i="53" s="1"/>
  <c r="X425" i="53" s="1"/>
  <c r="R425" i="53"/>
  <c r="AE424" i="53"/>
  <c r="AF424" i="53" s="1"/>
  <c r="AG424" i="53" s="1"/>
  <c r="AB424" i="53"/>
  <c r="AC424" i="53" s="1"/>
  <c r="Z424" i="53"/>
  <c r="U424" i="53"/>
  <c r="W424" i="53" s="1"/>
  <c r="X424" i="53" s="1"/>
  <c r="R424" i="53"/>
  <c r="AE423" i="53"/>
  <c r="AB423" i="53"/>
  <c r="AC423" i="53" s="1"/>
  <c r="Z423" i="53"/>
  <c r="U423" i="53"/>
  <c r="W423" i="53" s="1"/>
  <c r="X423" i="53" s="1"/>
  <c r="R423" i="53"/>
  <c r="AE422" i="53"/>
  <c r="AF422" i="53" s="1"/>
  <c r="AG422" i="53" s="1"/>
  <c r="AB422" i="53"/>
  <c r="AC422" i="53" s="1"/>
  <c r="Z422" i="53"/>
  <c r="U422" i="53"/>
  <c r="W422" i="53" s="1"/>
  <c r="X422" i="53" s="1"/>
  <c r="R422" i="53"/>
  <c r="AE421" i="53"/>
  <c r="AB421" i="53"/>
  <c r="AC421" i="53" s="1"/>
  <c r="Z421" i="53"/>
  <c r="U421" i="53"/>
  <c r="W421" i="53" s="1"/>
  <c r="X421" i="53" s="1"/>
  <c r="R421" i="53"/>
  <c r="AE420" i="53"/>
  <c r="AF420" i="53" s="1"/>
  <c r="AG420" i="53" s="1"/>
  <c r="AB420" i="53"/>
  <c r="AC420" i="53" s="1"/>
  <c r="Z420" i="53"/>
  <c r="U420" i="53"/>
  <c r="W420" i="53" s="1"/>
  <c r="X420" i="53" s="1"/>
  <c r="R420" i="53"/>
  <c r="AE419" i="53"/>
  <c r="AB419" i="53"/>
  <c r="AC419" i="53" s="1"/>
  <c r="Z419" i="53"/>
  <c r="U419" i="53"/>
  <c r="W419" i="53" s="1"/>
  <c r="X419" i="53" s="1"/>
  <c r="R419" i="53"/>
  <c r="AE418" i="53"/>
  <c r="AB418" i="53"/>
  <c r="AC418" i="53" s="1"/>
  <c r="Z418" i="53"/>
  <c r="U418" i="53"/>
  <c r="W418" i="53" s="1"/>
  <c r="X418" i="53" s="1"/>
  <c r="R418" i="53"/>
  <c r="AF418" i="53" s="1"/>
  <c r="AG418" i="53" s="1"/>
  <c r="AE417" i="53"/>
  <c r="AF417" i="53" s="1"/>
  <c r="AG417" i="53" s="1"/>
  <c r="AB417" i="53"/>
  <c r="AC417" i="53" s="1"/>
  <c r="Z417" i="53"/>
  <c r="U417" i="53"/>
  <c r="W417" i="53" s="1"/>
  <c r="X417" i="53" s="1"/>
  <c r="R417" i="53"/>
  <c r="AE416" i="53"/>
  <c r="AF416" i="53" s="1"/>
  <c r="AG416" i="53" s="1"/>
  <c r="AB416" i="53"/>
  <c r="AC416" i="53" s="1"/>
  <c r="Z416" i="53"/>
  <c r="U416" i="53"/>
  <c r="W416" i="53" s="1"/>
  <c r="X416" i="53" s="1"/>
  <c r="R416" i="53"/>
  <c r="AE415" i="53"/>
  <c r="AF415" i="53" s="1"/>
  <c r="AG415" i="53" s="1"/>
  <c r="AB415" i="53"/>
  <c r="AC415" i="53" s="1"/>
  <c r="Z415" i="53"/>
  <c r="U415" i="53"/>
  <c r="W415" i="53" s="1"/>
  <c r="X415" i="53" s="1"/>
  <c r="R415" i="53"/>
  <c r="AE414" i="53"/>
  <c r="AF414" i="53" s="1"/>
  <c r="AG414" i="53" s="1"/>
  <c r="AB414" i="53"/>
  <c r="AC414" i="53" s="1"/>
  <c r="Z414" i="53"/>
  <c r="U414" i="53"/>
  <c r="W414" i="53" s="1"/>
  <c r="X414" i="53" s="1"/>
  <c r="R414" i="53"/>
  <c r="AE413" i="53"/>
  <c r="AB413" i="53"/>
  <c r="AC413" i="53" s="1"/>
  <c r="Z413" i="53"/>
  <c r="U413" i="53"/>
  <c r="W413" i="53" s="1"/>
  <c r="X413" i="53" s="1"/>
  <c r="R413" i="53"/>
  <c r="AE412" i="53"/>
  <c r="AB412" i="53"/>
  <c r="AC412" i="53" s="1"/>
  <c r="Z412" i="53"/>
  <c r="U412" i="53"/>
  <c r="W412" i="53" s="1"/>
  <c r="X412" i="53" s="1"/>
  <c r="R412" i="53"/>
  <c r="AE411" i="53"/>
  <c r="AB411" i="53"/>
  <c r="AC411" i="53" s="1"/>
  <c r="Z411" i="53"/>
  <c r="U411" i="53"/>
  <c r="W411" i="53" s="1"/>
  <c r="X411" i="53" s="1"/>
  <c r="R411" i="53"/>
  <c r="AE410" i="53"/>
  <c r="AB410" i="53"/>
  <c r="AC410" i="53" s="1"/>
  <c r="Z410" i="53"/>
  <c r="U410" i="53"/>
  <c r="W410" i="53" s="1"/>
  <c r="X410" i="53" s="1"/>
  <c r="R410" i="53"/>
  <c r="AF410" i="53" s="1"/>
  <c r="AG410" i="53" s="1"/>
  <c r="AE409" i="53"/>
  <c r="AB409" i="53"/>
  <c r="AC409" i="53" s="1"/>
  <c r="Z409" i="53"/>
  <c r="U409" i="53"/>
  <c r="W409" i="53" s="1"/>
  <c r="X409" i="53" s="1"/>
  <c r="R409" i="53"/>
  <c r="AE408" i="53"/>
  <c r="AB408" i="53"/>
  <c r="AC408" i="53" s="1"/>
  <c r="Z408" i="53"/>
  <c r="U408" i="53"/>
  <c r="W408" i="53" s="1"/>
  <c r="X408" i="53" s="1"/>
  <c r="R408" i="53"/>
  <c r="AE407" i="53"/>
  <c r="AB407" i="53"/>
  <c r="AC407" i="53" s="1"/>
  <c r="Z407" i="53"/>
  <c r="U407" i="53"/>
  <c r="W407" i="53" s="1"/>
  <c r="X407" i="53" s="1"/>
  <c r="R407" i="53"/>
  <c r="AE406" i="53"/>
  <c r="AB406" i="53"/>
  <c r="AC406" i="53" s="1"/>
  <c r="Z406" i="53"/>
  <c r="U406" i="53"/>
  <c r="W406" i="53" s="1"/>
  <c r="X406" i="53" s="1"/>
  <c r="R406" i="53"/>
  <c r="AE405" i="53"/>
  <c r="AB405" i="53"/>
  <c r="AC405" i="53" s="1"/>
  <c r="Z405" i="53"/>
  <c r="U405" i="53"/>
  <c r="W405" i="53" s="1"/>
  <c r="X405" i="53" s="1"/>
  <c r="R405" i="53"/>
  <c r="AF405" i="53" s="1"/>
  <c r="AG405" i="53" s="1"/>
  <c r="AB404" i="53"/>
  <c r="AC404" i="53" s="1"/>
  <c r="Z404" i="53"/>
  <c r="V404" i="53"/>
  <c r="U404" i="53"/>
  <c r="R404" i="53"/>
  <c r="AB403" i="53"/>
  <c r="AC403" i="53" s="1"/>
  <c r="Z403" i="53"/>
  <c r="V403" i="53"/>
  <c r="AE403" i="53" s="1"/>
  <c r="U403" i="53"/>
  <c r="R403" i="53"/>
  <c r="AB402" i="53"/>
  <c r="AC402" i="53" s="1"/>
  <c r="Z402" i="53"/>
  <c r="V402" i="53"/>
  <c r="AE402" i="53" s="1"/>
  <c r="U402" i="53"/>
  <c r="R402" i="53"/>
  <c r="AB401" i="53"/>
  <c r="AC401" i="53" s="1"/>
  <c r="Z401" i="53"/>
  <c r="V401" i="53"/>
  <c r="U401" i="53"/>
  <c r="R401" i="53"/>
  <c r="AB400" i="53"/>
  <c r="AC400" i="53" s="1"/>
  <c r="Z400" i="53"/>
  <c r="V400" i="53"/>
  <c r="AE400" i="53" s="1"/>
  <c r="U400" i="53"/>
  <c r="R400" i="53"/>
  <c r="AE399" i="53"/>
  <c r="AF399" i="53" s="1"/>
  <c r="AG399" i="53" s="1"/>
  <c r="AB399" i="53"/>
  <c r="AC399" i="53" s="1"/>
  <c r="Z399" i="53"/>
  <c r="U399" i="53"/>
  <c r="W399" i="53" s="1"/>
  <c r="X399" i="53" s="1"/>
  <c r="R399" i="53"/>
  <c r="AE398" i="53"/>
  <c r="AB398" i="53"/>
  <c r="AC398" i="53" s="1"/>
  <c r="Z398" i="53"/>
  <c r="U398" i="53"/>
  <c r="W398" i="53" s="1"/>
  <c r="X398" i="53" s="1"/>
  <c r="R398" i="53"/>
  <c r="AE397" i="53"/>
  <c r="AF397" i="53" s="1"/>
  <c r="AG397" i="53" s="1"/>
  <c r="AB397" i="53"/>
  <c r="AC397" i="53" s="1"/>
  <c r="Z397" i="53"/>
  <c r="U397" i="53"/>
  <c r="W397" i="53" s="1"/>
  <c r="X397" i="53" s="1"/>
  <c r="R397" i="53"/>
  <c r="AE396" i="53"/>
  <c r="AB396" i="53"/>
  <c r="AC396" i="53" s="1"/>
  <c r="Z396" i="53"/>
  <c r="U396" i="53"/>
  <c r="W396" i="53" s="1"/>
  <c r="X396" i="53" s="1"/>
  <c r="R396" i="53"/>
  <c r="AF396" i="53" s="1"/>
  <c r="AG396" i="53" s="1"/>
  <c r="AE395" i="53"/>
  <c r="AF395" i="53" s="1"/>
  <c r="AG395" i="53" s="1"/>
  <c r="AB395" i="53"/>
  <c r="AC395" i="53" s="1"/>
  <c r="Z395" i="53"/>
  <c r="U395" i="53"/>
  <c r="W395" i="53" s="1"/>
  <c r="X395" i="53" s="1"/>
  <c r="R395" i="53"/>
  <c r="AE394" i="53"/>
  <c r="AF394" i="53" s="1"/>
  <c r="AG394" i="53" s="1"/>
  <c r="AB394" i="53"/>
  <c r="AC394" i="53" s="1"/>
  <c r="Z394" i="53"/>
  <c r="U394" i="53"/>
  <c r="W394" i="53" s="1"/>
  <c r="X394" i="53" s="1"/>
  <c r="R394" i="53"/>
  <c r="AE393" i="53"/>
  <c r="AF393" i="53" s="1"/>
  <c r="AG393" i="53" s="1"/>
  <c r="AB393" i="53"/>
  <c r="AC393" i="53" s="1"/>
  <c r="Z393" i="53"/>
  <c r="U393" i="53"/>
  <c r="W393" i="53" s="1"/>
  <c r="X393" i="53" s="1"/>
  <c r="R393" i="53"/>
  <c r="AE392" i="53"/>
  <c r="AF392" i="53" s="1"/>
  <c r="AG392" i="53" s="1"/>
  <c r="AB392" i="53"/>
  <c r="AC392" i="53" s="1"/>
  <c r="Z392" i="53"/>
  <c r="U392" i="53"/>
  <c r="W392" i="53" s="1"/>
  <c r="X392" i="53" s="1"/>
  <c r="R392" i="53"/>
  <c r="AE391" i="53"/>
  <c r="AF391" i="53" s="1"/>
  <c r="AG391" i="53" s="1"/>
  <c r="AB391" i="53"/>
  <c r="AC391" i="53" s="1"/>
  <c r="Z391" i="53"/>
  <c r="U391" i="53"/>
  <c r="W391" i="53" s="1"/>
  <c r="X391" i="53" s="1"/>
  <c r="R391" i="53"/>
  <c r="AE390" i="53"/>
  <c r="AF390" i="53" s="1"/>
  <c r="AG390" i="53" s="1"/>
  <c r="AB390" i="53"/>
  <c r="AC390" i="53" s="1"/>
  <c r="Z390" i="53"/>
  <c r="U390" i="53"/>
  <c r="W390" i="53" s="1"/>
  <c r="X390" i="53" s="1"/>
  <c r="R390" i="53"/>
  <c r="AE389" i="53"/>
  <c r="AF389" i="53" s="1"/>
  <c r="AG389" i="53" s="1"/>
  <c r="AB389" i="53"/>
  <c r="AC389" i="53" s="1"/>
  <c r="Z389" i="53"/>
  <c r="U389" i="53"/>
  <c r="W389" i="53" s="1"/>
  <c r="X389" i="53" s="1"/>
  <c r="R389" i="53"/>
  <c r="AE388" i="53"/>
  <c r="AF388" i="53" s="1"/>
  <c r="AG388" i="53" s="1"/>
  <c r="AB388" i="53"/>
  <c r="AC388" i="53" s="1"/>
  <c r="Z388" i="53"/>
  <c r="U388" i="53"/>
  <c r="W388" i="53" s="1"/>
  <c r="X388" i="53" s="1"/>
  <c r="R388" i="53"/>
  <c r="AE387" i="53"/>
  <c r="AB387" i="53"/>
  <c r="AC387" i="53" s="1"/>
  <c r="Z387" i="53"/>
  <c r="U387" i="53"/>
  <c r="W387" i="53" s="1"/>
  <c r="X387" i="53" s="1"/>
  <c r="R387" i="53"/>
  <c r="AE386" i="53"/>
  <c r="AB386" i="53"/>
  <c r="AC386" i="53" s="1"/>
  <c r="Z386" i="53"/>
  <c r="U386" i="53"/>
  <c r="W386" i="53" s="1"/>
  <c r="X386" i="53" s="1"/>
  <c r="R386" i="53"/>
  <c r="AE385" i="53"/>
  <c r="AB385" i="53"/>
  <c r="AC385" i="53" s="1"/>
  <c r="Z385" i="53"/>
  <c r="U385" i="53"/>
  <c r="W385" i="53" s="1"/>
  <c r="X385" i="53" s="1"/>
  <c r="R385" i="53"/>
  <c r="AE384" i="53"/>
  <c r="AB384" i="53"/>
  <c r="AC384" i="53" s="1"/>
  <c r="Z384" i="53"/>
  <c r="U384" i="53"/>
  <c r="W384" i="53" s="1"/>
  <c r="X384" i="53" s="1"/>
  <c r="R384" i="53"/>
  <c r="AE383" i="53"/>
  <c r="AB383" i="53"/>
  <c r="AC383" i="53" s="1"/>
  <c r="Z383" i="53"/>
  <c r="U383" i="53"/>
  <c r="W383" i="53" s="1"/>
  <c r="X383" i="53" s="1"/>
  <c r="R383" i="53"/>
  <c r="AF383" i="53" s="1"/>
  <c r="AG383" i="53" s="1"/>
  <c r="AE382" i="53"/>
  <c r="AB382" i="53"/>
  <c r="AC382" i="53" s="1"/>
  <c r="Z382" i="53"/>
  <c r="U382" i="53"/>
  <c r="W382" i="53" s="1"/>
  <c r="X382" i="53" s="1"/>
  <c r="R382" i="53"/>
  <c r="AE381" i="53"/>
  <c r="AF381" i="53" s="1"/>
  <c r="AG381" i="53" s="1"/>
  <c r="AB381" i="53"/>
  <c r="AC381" i="53" s="1"/>
  <c r="Z381" i="53"/>
  <c r="U381" i="53"/>
  <c r="W381" i="53" s="1"/>
  <c r="X381" i="53" s="1"/>
  <c r="R381" i="53"/>
  <c r="AE380" i="53"/>
  <c r="AB380" i="53"/>
  <c r="AC380" i="53" s="1"/>
  <c r="Z380" i="53"/>
  <c r="U380" i="53"/>
  <c r="W380" i="53" s="1"/>
  <c r="X380" i="53" s="1"/>
  <c r="R380" i="53"/>
  <c r="AE379" i="53"/>
  <c r="AF379" i="53" s="1"/>
  <c r="AG379" i="53" s="1"/>
  <c r="AB379" i="53"/>
  <c r="AC379" i="53" s="1"/>
  <c r="Z379" i="53"/>
  <c r="U379" i="53"/>
  <c r="W379" i="53" s="1"/>
  <c r="X379" i="53" s="1"/>
  <c r="R379" i="53"/>
  <c r="AE378" i="53"/>
  <c r="AF378" i="53" s="1"/>
  <c r="AG378" i="53" s="1"/>
  <c r="AB378" i="53"/>
  <c r="AC378" i="53" s="1"/>
  <c r="Z378" i="53"/>
  <c r="U378" i="53"/>
  <c r="W378" i="53" s="1"/>
  <c r="X378" i="53" s="1"/>
  <c r="R378" i="53"/>
  <c r="AE377" i="53"/>
  <c r="AB377" i="53"/>
  <c r="AC377" i="53" s="1"/>
  <c r="Z377" i="53"/>
  <c r="U377" i="53"/>
  <c r="W377" i="53" s="1"/>
  <c r="X377" i="53" s="1"/>
  <c r="R377" i="53"/>
  <c r="AE376" i="53"/>
  <c r="AB376" i="53"/>
  <c r="AC376" i="53" s="1"/>
  <c r="Z376" i="53"/>
  <c r="U376" i="53"/>
  <c r="W376" i="53" s="1"/>
  <c r="X376" i="53" s="1"/>
  <c r="R376" i="53"/>
  <c r="AE375" i="53"/>
  <c r="AB375" i="53"/>
  <c r="AC375" i="53" s="1"/>
  <c r="Z375" i="53"/>
  <c r="U375" i="53"/>
  <c r="W375" i="53" s="1"/>
  <c r="X375" i="53" s="1"/>
  <c r="R375" i="53"/>
  <c r="AE374" i="53"/>
  <c r="AB374" i="53"/>
  <c r="AC374" i="53" s="1"/>
  <c r="Z374" i="53"/>
  <c r="U374" i="53"/>
  <c r="W374" i="53" s="1"/>
  <c r="X374" i="53" s="1"/>
  <c r="R374" i="53"/>
  <c r="AE373" i="53"/>
  <c r="AB373" i="53"/>
  <c r="AC373" i="53" s="1"/>
  <c r="Z373" i="53"/>
  <c r="U373" i="53"/>
  <c r="W373" i="53" s="1"/>
  <c r="X373" i="53" s="1"/>
  <c r="R373" i="53"/>
  <c r="AF373" i="53" s="1"/>
  <c r="AG373" i="53" s="1"/>
  <c r="AE372" i="53"/>
  <c r="AB372" i="53"/>
  <c r="AC372" i="53" s="1"/>
  <c r="Z372" i="53"/>
  <c r="U372" i="53"/>
  <c r="W372" i="53" s="1"/>
  <c r="X372" i="53" s="1"/>
  <c r="R372" i="53"/>
  <c r="AE371" i="53"/>
  <c r="AB371" i="53"/>
  <c r="AC371" i="53" s="1"/>
  <c r="Z371" i="53"/>
  <c r="U371" i="53"/>
  <c r="W371" i="53" s="1"/>
  <c r="X371" i="53" s="1"/>
  <c r="R371" i="53"/>
  <c r="AE370" i="53"/>
  <c r="AF370" i="53" s="1"/>
  <c r="AG370" i="53" s="1"/>
  <c r="AB370" i="53"/>
  <c r="AC370" i="53" s="1"/>
  <c r="Z370" i="53"/>
  <c r="U370" i="53"/>
  <c r="W370" i="53" s="1"/>
  <c r="X370" i="53" s="1"/>
  <c r="R370" i="53"/>
  <c r="AE369" i="53"/>
  <c r="AB369" i="53"/>
  <c r="AC369" i="53" s="1"/>
  <c r="Z369" i="53"/>
  <c r="U369" i="53"/>
  <c r="W369" i="53" s="1"/>
  <c r="X369" i="53" s="1"/>
  <c r="R369" i="53"/>
  <c r="AF369" i="53" s="1"/>
  <c r="AG369" i="53" s="1"/>
  <c r="AE368" i="53"/>
  <c r="AB368" i="53"/>
  <c r="AC368" i="53" s="1"/>
  <c r="Z368" i="53"/>
  <c r="U368" i="53"/>
  <c r="W368" i="53" s="1"/>
  <c r="X368" i="53" s="1"/>
  <c r="R368" i="53"/>
  <c r="AE367" i="53"/>
  <c r="AB367" i="53"/>
  <c r="AC367" i="53" s="1"/>
  <c r="Z367" i="53"/>
  <c r="U367" i="53"/>
  <c r="W367" i="53" s="1"/>
  <c r="X367" i="53" s="1"/>
  <c r="R367" i="53"/>
  <c r="AE366" i="53"/>
  <c r="AB366" i="53"/>
  <c r="AC366" i="53" s="1"/>
  <c r="Z366" i="53"/>
  <c r="U366" i="53"/>
  <c r="W366" i="53" s="1"/>
  <c r="X366" i="53" s="1"/>
  <c r="R366" i="53"/>
  <c r="AE365" i="53"/>
  <c r="AB365" i="53"/>
  <c r="AC365" i="53" s="1"/>
  <c r="Z365" i="53"/>
  <c r="U365" i="53"/>
  <c r="W365" i="53" s="1"/>
  <c r="X365" i="53" s="1"/>
  <c r="R365" i="53"/>
  <c r="AF365" i="53" s="1"/>
  <c r="AG365" i="53" s="1"/>
  <c r="AE364" i="53"/>
  <c r="AF364" i="53" s="1"/>
  <c r="AG364" i="53" s="1"/>
  <c r="AB364" i="53"/>
  <c r="AC364" i="53" s="1"/>
  <c r="Z364" i="53"/>
  <c r="U364" i="53"/>
  <c r="W364" i="53" s="1"/>
  <c r="X364" i="53" s="1"/>
  <c r="R364" i="53"/>
  <c r="AE363" i="53"/>
  <c r="AB363" i="53"/>
  <c r="AC363" i="53" s="1"/>
  <c r="Z363" i="53"/>
  <c r="U363" i="53"/>
  <c r="W363" i="53" s="1"/>
  <c r="X363" i="53" s="1"/>
  <c r="R363" i="53"/>
  <c r="AE362" i="53"/>
  <c r="AF362" i="53" s="1"/>
  <c r="AG362" i="53" s="1"/>
  <c r="AB362" i="53"/>
  <c r="AC362" i="53" s="1"/>
  <c r="Z362" i="53"/>
  <c r="U362" i="53"/>
  <c r="W362" i="53" s="1"/>
  <c r="X362" i="53" s="1"/>
  <c r="R362" i="53"/>
  <c r="AE361" i="53"/>
  <c r="AF361" i="53" s="1"/>
  <c r="AG361" i="53" s="1"/>
  <c r="AB361" i="53"/>
  <c r="AC361" i="53" s="1"/>
  <c r="Z361" i="53"/>
  <c r="U361" i="53"/>
  <c r="W361" i="53" s="1"/>
  <c r="X361" i="53" s="1"/>
  <c r="R361" i="53"/>
  <c r="AE360" i="53"/>
  <c r="AF360" i="53" s="1"/>
  <c r="AG360" i="53" s="1"/>
  <c r="AB360" i="53"/>
  <c r="AC360" i="53" s="1"/>
  <c r="Z360" i="53"/>
  <c r="U360" i="53"/>
  <c r="W360" i="53" s="1"/>
  <c r="X360" i="53" s="1"/>
  <c r="R360" i="53"/>
  <c r="AE359" i="53"/>
  <c r="AB359" i="53"/>
  <c r="AC359" i="53" s="1"/>
  <c r="Z359" i="53"/>
  <c r="U359" i="53"/>
  <c r="W359" i="53" s="1"/>
  <c r="X359" i="53" s="1"/>
  <c r="R359" i="53"/>
  <c r="AE358" i="53"/>
  <c r="AB358" i="53"/>
  <c r="AC358" i="53" s="1"/>
  <c r="Z358" i="53"/>
  <c r="U358" i="53"/>
  <c r="W358" i="53" s="1"/>
  <c r="X358" i="53" s="1"/>
  <c r="R358" i="53"/>
  <c r="AE357" i="53"/>
  <c r="AF357" i="53" s="1"/>
  <c r="AG357" i="53" s="1"/>
  <c r="AB357" i="53"/>
  <c r="AC357" i="53" s="1"/>
  <c r="Z357" i="53"/>
  <c r="U357" i="53"/>
  <c r="W357" i="53" s="1"/>
  <c r="X357" i="53" s="1"/>
  <c r="R357" i="53"/>
  <c r="AE356" i="53"/>
  <c r="AB356" i="53"/>
  <c r="AC356" i="53" s="1"/>
  <c r="Z356" i="53"/>
  <c r="U356" i="53"/>
  <c r="W356" i="53" s="1"/>
  <c r="X356" i="53" s="1"/>
  <c r="R356" i="53"/>
  <c r="AE355" i="53"/>
  <c r="AB355" i="53"/>
  <c r="AC355" i="53" s="1"/>
  <c r="Z355" i="53"/>
  <c r="U355" i="53"/>
  <c r="W355" i="53" s="1"/>
  <c r="X355" i="53" s="1"/>
  <c r="R355" i="53"/>
  <c r="AE354" i="53"/>
  <c r="AB354" i="53"/>
  <c r="AC354" i="53" s="1"/>
  <c r="Z354" i="53"/>
  <c r="U354" i="53"/>
  <c r="W354" i="53" s="1"/>
  <c r="X354" i="53" s="1"/>
  <c r="R354" i="53"/>
  <c r="AE353" i="53"/>
  <c r="AB353" i="53"/>
  <c r="AC353" i="53" s="1"/>
  <c r="Z353" i="53"/>
  <c r="U353" i="53"/>
  <c r="W353" i="53" s="1"/>
  <c r="X353" i="53" s="1"/>
  <c r="R353" i="53"/>
  <c r="AF353" i="53" s="1"/>
  <c r="AG353" i="53" s="1"/>
  <c r="AE352" i="53"/>
  <c r="AB352" i="53"/>
  <c r="AC352" i="53" s="1"/>
  <c r="Z352" i="53"/>
  <c r="U352" i="53"/>
  <c r="W352" i="53" s="1"/>
  <c r="X352" i="53" s="1"/>
  <c r="R352" i="53"/>
  <c r="AE351" i="53"/>
  <c r="AB351" i="53"/>
  <c r="AC351" i="53" s="1"/>
  <c r="Z351" i="53"/>
  <c r="U351" i="53"/>
  <c r="W351" i="53" s="1"/>
  <c r="X351" i="53" s="1"/>
  <c r="R351" i="53"/>
  <c r="AE350" i="53"/>
  <c r="AB350" i="53"/>
  <c r="AC350" i="53" s="1"/>
  <c r="Z350" i="53"/>
  <c r="U350" i="53"/>
  <c r="W350" i="53" s="1"/>
  <c r="X350" i="53" s="1"/>
  <c r="R350" i="53"/>
  <c r="AE349" i="53"/>
  <c r="AB349" i="53"/>
  <c r="AC349" i="53" s="1"/>
  <c r="Z349" i="53"/>
  <c r="U349" i="53"/>
  <c r="W349" i="53" s="1"/>
  <c r="X349" i="53" s="1"/>
  <c r="R349" i="53"/>
  <c r="AF349" i="53" s="1"/>
  <c r="AG349" i="53" s="1"/>
  <c r="AE348" i="53"/>
  <c r="AB348" i="53"/>
  <c r="AC348" i="53" s="1"/>
  <c r="Z348" i="53"/>
  <c r="U348" i="53"/>
  <c r="W348" i="53" s="1"/>
  <c r="X348" i="53" s="1"/>
  <c r="R348" i="53"/>
  <c r="AE347" i="53"/>
  <c r="AB347" i="53"/>
  <c r="AC347" i="53" s="1"/>
  <c r="Z347" i="53"/>
  <c r="U347" i="53"/>
  <c r="W347" i="53" s="1"/>
  <c r="X347" i="53" s="1"/>
  <c r="R347" i="53"/>
  <c r="AE346" i="53"/>
  <c r="AF346" i="53" s="1"/>
  <c r="AG346" i="53" s="1"/>
  <c r="AB346" i="53"/>
  <c r="AC346" i="53" s="1"/>
  <c r="Z346" i="53"/>
  <c r="U346" i="53"/>
  <c r="W346" i="53" s="1"/>
  <c r="X346" i="53" s="1"/>
  <c r="R346" i="53"/>
  <c r="AE345" i="53"/>
  <c r="AB345" i="53"/>
  <c r="AC345" i="53" s="1"/>
  <c r="Z345" i="53"/>
  <c r="U345" i="53"/>
  <c r="W345" i="53" s="1"/>
  <c r="X345" i="53" s="1"/>
  <c r="R345" i="53"/>
  <c r="AE344" i="53"/>
  <c r="AB344" i="53"/>
  <c r="AC344" i="53" s="1"/>
  <c r="Z344" i="53"/>
  <c r="U344" i="53"/>
  <c r="W344" i="53" s="1"/>
  <c r="X344" i="53" s="1"/>
  <c r="R344" i="53"/>
  <c r="AE343" i="53"/>
  <c r="AB343" i="53"/>
  <c r="AC343" i="53" s="1"/>
  <c r="Z343" i="53"/>
  <c r="U343" i="53"/>
  <c r="W343" i="53" s="1"/>
  <c r="X343" i="53" s="1"/>
  <c r="R343" i="53"/>
  <c r="AE342" i="53"/>
  <c r="AF342" i="53" s="1"/>
  <c r="AG342" i="53" s="1"/>
  <c r="AB342" i="53"/>
  <c r="AC342" i="53" s="1"/>
  <c r="Z342" i="53"/>
  <c r="U342" i="53"/>
  <c r="W342" i="53" s="1"/>
  <c r="X342" i="53" s="1"/>
  <c r="R342" i="53"/>
  <c r="AE341" i="53"/>
  <c r="AB341" i="53"/>
  <c r="AC341" i="53" s="1"/>
  <c r="Z341" i="53"/>
  <c r="U341" i="53"/>
  <c r="W341" i="53" s="1"/>
  <c r="X341" i="53" s="1"/>
  <c r="R341" i="53"/>
  <c r="AE340" i="53"/>
  <c r="AB340" i="53"/>
  <c r="AC340" i="53" s="1"/>
  <c r="Z340" i="53"/>
  <c r="U340" i="53"/>
  <c r="W340" i="53" s="1"/>
  <c r="X340" i="53" s="1"/>
  <c r="R340" i="53"/>
  <c r="AE339" i="53"/>
  <c r="AB339" i="53"/>
  <c r="AC339" i="53" s="1"/>
  <c r="Z339" i="53"/>
  <c r="U339" i="53"/>
  <c r="W339" i="53" s="1"/>
  <c r="X339" i="53" s="1"/>
  <c r="R339" i="53"/>
  <c r="AE338" i="53"/>
  <c r="AB338" i="53"/>
  <c r="AC338" i="53" s="1"/>
  <c r="Z338" i="53"/>
  <c r="U338" i="53"/>
  <c r="W338" i="53" s="1"/>
  <c r="X338" i="53" s="1"/>
  <c r="R338" i="53"/>
  <c r="AE337" i="53"/>
  <c r="AB337" i="53"/>
  <c r="AC337" i="53" s="1"/>
  <c r="Z337" i="53"/>
  <c r="U337" i="53"/>
  <c r="W337" i="53" s="1"/>
  <c r="X337" i="53" s="1"/>
  <c r="R337" i="53"/>
  <c r="AE336" i="53"/>
  <c r="AF336" i="53" s="1"/>
  <c r="AG336" i="53" s="1"/>
  <c r="AB336" i="53"/>
  <c r="AC336" i="53" s="1"/>
  <c r="Z336" i="53"/>
  <c r="U336" i="53"/>
  <c r="W336" i="53" s="1"/>
  <c r="X336" i="53" s="1"/>
  <c r="R336" i="53"/>
  <c r="AE335" i="53"/>
  <c r="AB335" i="53"/>
  <c r="AC335" i="53" s="1"/>
  <c r="Z335" i="53"/>
  <c r="U335" i="53"/>
  <c r="W335" i="53" s="1"/>
  <c r="X335" i="53" s="1"/>
  <c r="R335" i="53"/>
  <c r="AE334" i="53"/>
  <c r="AB334" i="53"/>
  <c r="AC334" i="53" s="1"/>
  <c r="Z334" i="53"/>
  <c r="U334" i="53"/>
  <c r="W334" i="53" s="1"/>
  <c r="X334" i="53" s="1"/>
  <c r="R334" i="53"/>
  <c r="AE333" i="53"/>
  <c r="AB333" i="53"/>
  <c r="AC333" i="53" s="1"/>
  <c r="Z333" i="53"/>
  <c r="U333" i="53"/>
  <c r="W333" i="53" s="1"/>
  <c r="X333" i="53" s="1"/>
  <c r="R333" i="53"/>
  <c r="AE332" i="53"/>
  <c r="AB332" i="53"/>
  <c r="AC332" i="53" s="1"/>
  <c r="Z332" i="53"/>
  <c r="U332" i="53"/>
  <c r="W332" i="53" s="1"/>
  <c r="X332" i="53" s="1"/>
  <c r="R332" i="53"/>
  <c r="AE331" i="53"/>
  <c r="AB331" i="53"/>
  <c r="AC331" i="53" s="1"/>
  <c r="Z331" i="53"/>
  <c r="U331" i="53"/>
  <c r="W331" i="53" s="1"/>
  <c r="X331" i="53" s="1"/>
  <c r="R331" i="53"/>
  <c r="AE330" i="53"/>
  <c r="AB330" i="53"/>
  <c r="AC330" i="53" s="1"/>
  <c r="Z330" i="53"/>
  <c r="U330" i="53"/>
  <c r="W330" i="53" s="1"/>
  <c r="X330" i="53" s="1"/>
  <c r="R330" i="53"/>
  <c r="AE329" i="53"/>
  <c r="AB329" i="53"/>
  <c r="AC329" i="53" s="1"/>
  <c r="Z329" i="53"/>
  <c r="U329" i="53"/>
  <c r="W329" i="53" s="1"/>
  <c r="X329" i="53" s="1"/>
  <c r="R329" i="53"/>
  <c r="AE328" i="53"/>
  <c r="AF328" i="53" s="1"/>
  <c r="AG328" i="53" s="1"/>
  <c r="AB328" i="53"/>
  <c r="AC328" i="53" s="1"/>
  <c r="Z328" i="53"/>
  <c r="U328" i="53"/>
  <c r="W328" i="53" s="1"/>
  <c r="X328" i="53" s="1"/>
  <c r="R328" i="53"/>
  <c r="AE327" i="53"/>
  <c r="AF327" i="53" s="1"/>
  <c r="AG327" i="53" s="1"/>
  <c r="AB327" i="53"/>
  <c r="AC327" i="53" s="1"/>
  <c r="Z327" i="53"/>
  <c r="U327" i="53"/>
  <c r="W327" i="53" s="1"/>
  <c r="X327" i="53" s="1"/>
  <c r="R327" i="53"/>
  <c r="AE326" i="53"/>
  <c r="AB326" i="53"/>
  <c r="AC326" i="53" s="1"/>
  <c r="Z326" i="53"/>
  <c r="U326" i="53"/>
  <c r="W326" i="53" s="1"/>
  <c r="X326" i="53" s="1"/>
  <c r="R326" i="53"/>
  <c r="AE325" i="53"/>
  <c r="AB325" i="53"/>
  <c r="AC325" i="53" s="1"/>
  <c r="Z325" i="53"/>
  <c r="U325" i="53"/>
  <c r="W325" i="53" s="1"/>
  <c r="X325" i="53" s="1"/>
  <c r="R325" i="53"/>
  <c r="AE324" i="53"/>
  <c r="AB324" i="53"/>
  <c r="AC324" i="53" s="1"/>
  <c r="Z324" i="53"/>
  <c r="U324" i="53"/>
  <c r="W324" i="53" s="1"/>
  <c r="X324" i="53" s="1"/>
  <c r="R324" i="53"/>
  <c r="AE323" i="53"/>
  <c r="AB323" i="53"/>
  <c r="AC323" i="53" s="1"/>
  <c r="Z323" i="53"/>
  <c r="U323" i="53"/>
  <c r="W323" i="53" s="1"/>
  <c r="X323" i="53" s="1"/>
  <c r="R323" i="53"/>
  <c r="AE322" i="53"/>
  <c r="AB322" i="53"/>
  <c r="AC322" i="53" s="1"/>
  <c r="Z322" i="53"/>
  <c r="U322" i="53"/>
  <c r="W322" i="53" s="1"/>
  <c r="X322" i="53" s="1"/>
  <c r="R322" i="53"/>
  <c r="AE321" i="53"/>
  <c r="AF321" i="53" s="1"/>
  <c r="AG321" i="53" s="1"/>
  <c r="AB321" i="53"/>
  <c r="AC321" i="53" s="1"/>
  <c r="Z321" i="53"/>
  <c r="U321" i="53"/>
  <c r="W321" i="53" s="1"/>
  <c r="X321" i="53" s="1"/>
  <c r="R321" i="53"/>
  <c r="AE320" i="53"/>
  <c r="AB320" i="53"/>
  <c r="AC320" i="53" s="1"/>
  <c r="Z320" i="53"/>
  <c r="U320" i="53"/>
  <c r="W320" i="53" s="1"/>
  <c r="X320" i="53" s="1"/>
  <c r="R320" i="53"/>
  <c r="AE319" i="53"/>
  <c r="AB319" i="53"/>
  <c r="AC319" i="53" s="1"/>
  <c r="Z319" i="53"/>
  <c r="U319" i="53"/>
  <c r="W319" i="53" s="1"/>
  <c r="X319" i="53" s="1"/>
  <c r="R319" i="53"/>
  <c r="AE318" i="53"/>
  <c r="AB318" i="53"/>
  <c r="AC318" i="53" s="1"/>
  <c r="Z318" i="53"/>
  <c r="U318" i="53"/>
  <c r="W318" i="53" s="1"/>
  <c r="X318" i="53" s="1"/>
  <c r="R318" i="53"/>
  <c r="AE317" i="53"/>
  <c r="AB317" i="53"/>
  <c r="AC317" i="53" s="1"/>
  <c r="Z317" i="53"/>
  <c r="U317" i="53"/>
  <c r="W317" i="53" s="1"/>
  <c r="X317" i="53" s="1"/>
  <c r="R317" i="53"/>
  <c r="AE316" i="53"/>
  <c r="AB316" i="53"/>
  <c r="AC316" i="53" s="1"/>
  <c r="Z316" i="53"/>
  <c r="U316" i="53"/>
  <c r="W316" i="53" s="1"/>
  <c r="X316" i="53" s="1"/>
  <c r="R316" i="53"/>
  <c r="AF316" i="53" s="1"/>
  <c r="AG316" i="53" s="1"/>
  <c r="AE315" i="53"/>
  <c r="AB315" i="53"/>
  <c r="AC315" i="53" s="1"/>
  <c r="Z315" i="53"/>
  <c r="U315" i="53"/>
  <c r="W315" i="53" s="1"/>
  <c r="X315" i="53" s="1"/>
  <c r="R315" i="53"/>
  <c r="AE314" i="53"/>
  <c r="AF314" i="53" s="1"/>
  <c r="AG314" i="53" s="1"/>
  <c r="AB314" i="53"/>
  <c r="AC314" i="53" s="1"/>
  <c r="Z314" i="53"/>
  <c r="U314" i="53"/>
  <c r="W314" i="53" s="1"/>
  <c r="X314" i="53" s="1"/>
  <c r="R314" i="53"/>
  <c r="AE313" i="53"/>
  <c r="AB313" i="53"/>
  <c r="AC313" i="53" s="1"/>
  <c r="Z313" i="53"/>
  <c r="U313" i="53"/>
  <c r="W313" i="53" s="1"/>
  <c r="X313" i="53" s="1"/>
  <c r="R313" i="53"/>
  <c r="AE312" i="53"/>
  <c r="AB312" i="53"/>
  <c r="AC312" i="53" s="1"/>
  <c r="Z312" i="53"/>
  <c r="U312" i="53"/>
  <c r="W312" i="53" s="1"/>
  <c r="X312" i="53" s="1"/>
  <c r="R312" i="53"/>
  <c r="AE311" i="53"/>
  <c r="AB311" i="53"/>
  <c r="AC311" i="53" s="1"/>
  <c r="Z311" i="53"/>
  <c r="U311" i="53"/>
  <c r="W311" i="53" s="1"/>
  <c r="X311" i="53" s="1"/>
  <c r="R311" i="53"/>
  <c r="AE310" i="53"/>
  <c r="AF310" i="53" s="1"/>
  <c r="AG310" i="53" s="1"/>
  <c r="AB310" i="53"/>
  <c r="AC310" i="53" s="1"/>
  <c r="Z310" i="53"/>
  <c r="U310" i="53"/>
  <c r="W310" i="53" s="1"/>
  <c r="X310" i="53" s="1"/>
  <c r="R310" i="53"/>
  <c r="AE309" i="53"/>
  <c r="AB309" i="53"/>
  <c r="AC309" i="53" s="1"/>
  <c r="Z309" i="53"/>
  <c r="U309" i="53"/>
  <c r="W309" i="53" s="1"/>
  <c r="X309" i="53" s="1"/>
  <c r="R309" i="53"/>
  <c r="AE308" i="53"/>
  <c r="AF308" i="53" s="1"/>
  <c r="AG308" i="53" s="1"/>
  <c r="AB308" i="53"/>
  <c r="AC308" i="53" s="1"/>
  <c r="Z308" i="53"/>
  <c r="U308" i="53"/>
  <c r="W308" i="53" s="1"/>
  <c r="X308" i="53" s="1"/>
  <c r="R308" i="53"/>
  <c r="AE307" i="53"/>
  <c r="AF307" i="53" s="1"/>
  <c r="AG307" i="53" s="1"/>
  <c r="AB307" i="53"/>
  <c r="AC307" i="53" s="1"/>
  <c r="Z307" i="53"/>
  <c r="U307" i="53"/>
  <c r="W307" i="53" s="1"/>
  <c r="X307" i="53" s="1"/>
  <c r="R307" i="53"/>
  <c r="AE306" i="53"/>
  <c r="AB306" i="53"/>
  <c r="AC306" i="53" s="1"/>
  <c r="Z306" i="53"/>
  <c r="U306" i="53"/>
  <c r="W306" i="53" s="1"/>
  <c r="X306" i="53" s="1"/>
  <c r="R306" i="53"/>
  <c r="AE305" i="53"/>
  <c r="AB305" i="53"/>
  <c r="AC305" i="53" s="1"/>
  <c r="Z305" i="53"/>
  <c r="U305" i="53"/>
  <c r="W305" i="53" s="1"/>
  <c r="X305" i="53" s="1"/>
  <c r="R305" i="53"/>
  <c r="AE304" i="53"/>
  <c r="AB304" i="53"/>
  <c r="AC304" i="53" s="1"/>
  <c r="Z304" i="53"/>
  <c r="U304" i="53"/>
  <c r="W304" i="53" s="1"/>
  <c r="X304" i="53" s="1"/>
  <c r="R304" i="53"/>
  <c r="AF304" i="53" s="1"/>
  <c r="AG304" i="53" s="1"/>
  <c r="AE303" i="53"/>
  <c r="AF303" i="53" s="1"/>
  <c r="AG303" i="53" s="1"/>
  <c r="AB303" i="53"/>
  <c r="AC303" i="53" s="1"/>
  <c r="Z303" i="53"/>
  <c r="U303" i="53"/>
  <c r="W303" i="53" s="1"/>
  <c r="X303" i="53" s="1"/>
  <c r="R303" i="53"/>
  <c r="AE302" i="53"/>
  <c r="AB302" i="53"/>
  <c r="AC302" i="53" s="1"/>
  <c r="Z302" i="53"/>
  <c r="U302" i="53"/>
  <c r="W302" i="53" s="1"/>
  <c r="X302" i="53" s="1"/>
  <c r="R302" i="53"/>
  <c r="AE301" i="53"/>
  <c r="AB301" i="53"/>
  <c r="AC301" i="53" s="1"/>
  <c r="Z301" i="53"/>
  <c r="U301" i="53"/>
  <c r="W301" i="53" s="1"/>
  <c r="X301" i="53" s="1"/>
  <c r="R301" i="53"/>
  <c r="AE300" i="53"/>
  <c r="AB300" i="53"/>
  <c r="AC300" i="53" s="1"/>
  <c r="Z300" i="53"/>
  <c r="U300" i="53"/>
  <c r="W300" i="53" s="1"/>
  <c r="X300" i="53" s="1"/>
  <c r="R300" i="53"/>
  <c r="AE299" i="53"/>
  <c r="AB299" i="53"/>
  <c r="AC299" i="53" s="1"/>
  <c r="Z299" i="53"/>
  <c r="U299" i="53"/>
  <c r="W299" i="53" s="1"/>
  <c r="X299" i="53" s="1"/>
  <c r="R299" i="53"/>
  <c r="AE298" i="53"/>
  <c r="AF298" i="53" s="1"/>
  <c r="AG298" i="53" s="1"/>
  <c r="AB298" i="53"/>
  <c r="AC298" i="53" s="1"/>
  <c r="Z298" i="53"/>
  <c r="U298" i="53"/>
  <c r="W298" i="53" s="1"/>
  <c r="X298" i="53" s="1"/>
  <c r="R298" i="53"/>
  <c r="AE297" i="53"/>
  <c r="AB297" i="53"/>
  <c r="AC297" i="53" s="1"/>
  <c r="Z297" i="53"/>
  <c r="U297" i="53"/>
  <c r="W297" i="53" s="1"/>
  <c r="X297" i="53" s="1"/>
  <c r="R297" i="53"/>
  <c r="AE296" i="53"/>
  <c r="AF296" i="53" s="1"/>
  <c r="AG296" i="53" s="1"/>
  <c r="AB296" i="53"/>
  <c r="AC296" i="53" s="1"/>
  <c r="Z296" i="53"/>
  <c r="U296" i="53"/>
  <c r="W296" i="53" s="1"/>
  <c r="X296" i="53" s="1"/>
  <c r="R296" i="53"/>
  <c r="AE295" i="53"/>
  <c r="AB295" i="53"/>
  <c r="AC295" i="53" s="1"/>
  <c r="Z295" i="53"/>
  <c r="U295" i="53"/>
  <c r="W295" i="53" s="1"/>
  <c r="X295" i="53" s="1"/>
  <c r="R295" i="53"/>
  <c r="AB294" i="53"/>
  <c r="AC294" i="53" s="1"/>
  <c r="Z294" i="53"/>
  <c r="V294" i="53"/>
  <c r="U294" i="53"/>
  <c r="R294" i="53"/>
  <c r="AE293" i="53"/>
  <c r="AB293" i="53"/>
  <c r="AC293" i="53" s="1"/>
  <c r="Z293" i="53"/>
  <c r="U293" i="53"/>
  <c r="W293" i="53" s="1"/>
  <c r="X293" i="53" s="1"/>
  <c r="R293" i="53"/>
  <c r="AE292" i="53"/>
  <c r="AB292" i="53"/>
  <c r="AC292" i="53" s="1"/>
  <c r="Z292" i="53"/>
  <c r="U292" i="53"/>
  <c r="W292" i="53" s="1"/>
  <c r="X292" i="53" s="1"/>
  <c r="R292" i="53"/>
  <c r="AE291" i="53"/>
  <c r="AF291" i="53" s="1"/>
  <c r="AG291" i="53" s="1"/>
  <c r="AB291" i="53"/>
  <c r="AC291" i="53" s="1"/>
  <c r="Z291" i="53"/>
  <c r="U291" i="53"/>
  <c r="W291" i="53" s="1"/>
  <c r="X291" i="53" s="1"/>
  <c r="R291" i="53"/>
  <c r="AE290" i="53"/>
  <c r="AB290" i="53"/>
  <c r="AC290" i="53" s="1"/>
  <c r="Z290" i="53"/>
  <c r="U290" i="53"/>
  <c r="W290" i="53" s="1"/>
  <c r="X290" i="53" s="1"/>
  <c r="R290" i="53"/>
  <c r="AE289" i="53"/>
  <c r="AB289" i="53"/>
  <c r="AC289" i="53" s="1"/>
  <c r="Z289" i="53"/>
  <c r="U289" i="53"/>
  <c r="W289" i="53" s="1"/>
  <c r="X289" i="53" s="1"/>
  <c r="R289" i="53"/>
  <c r="AE288" i="53"/>
  <c r="AB288" i="53"/>
  <c r="AC288" i="53" s="1"/>
  <c r="Z288" i="53"/>
  <c r="U288" i="53"/>
  <c r="W288" i="53" s="1"/>
  <c r="X288" i="53" s="1"/>
  <c r="R288" i="53"/>
  <c r="AF288" i="53" s="1"/>
  <c r="AG288" i="53" s="1"/>
  <c r="AE287" i="53"/>
  <c r="AB287" i="53"/>
  <c r="AC287" i="53" s="1"/>
  <c r="Z287" i="53"/>
  <c r="U287" i="53"/>
  <c r="W287" i="53" s="1"/>
  <c r="X287" i="53" s="1"/>
  <c r="R287" i="53"/>
  <c r="AE286" i="53"/>
  <c r="AB286" i="53"/>
  <c r="AC286" i="53" s="1"/>
  <c r="Z286" i="53"/>
  <c r="U286" i="53"/>
  <c r="W286" i="53" s="1"/>
  <c r="X286" i="53" s="1"/>
  <c r="R286" i="53"/>
  <c r="AE285" i="53"/>
  <c r="AB285" i="53"/>
  <c r="AC285" i="53" s="1"/>
  <c r="Z285" i="53"/>
  <c r="U285" i="53"/>
  <c r="W285" i="53" s="1"/>
  <c r="X285" i="53" s="1"/>
  <c r="R285" i="53"/>
  <c r="AE284" i="53"/>
  <c r="AF284" i="53" s="1"/>
  <c r="AG284" i="53" s="1"/>
  <c r="AB284" i="53"/>
  <c r="AC284" i="53" s="1"/>
  <c r="Z284" i="53"/>
  <c r="U284" i="53"/>
  <c r="W284" i="53" s="1"/>
  <c r="X284" i="53" s="1"/>
  <c r="R284" i="53"/>
  <c r="AE283" i="53"/>
  <c r="AB283" i="53"/>
  <c r="AC283" i="53" s="1"/>
  <c r="Z283" i="53"/>
  <c r="U283" i="53"/>
  <c r="W283" i="53" s="1"/>
  <c r="X283" i="53" s="1"/>
  <c r="R283" i="53"/>
  <c r="AE282" i="53"/>
  <c r="AB282" i="53"/>
  <c r="AC282" i="53" s="1"/>
  <c r="Z282" i="53"/>
  <c r="U282" i="53"/>
  <c r="W282" i="53" s="1"/>
  <c r="X282" i="53" s="1"/>
  <c r="R282" i="53"/>
  <c r="AE281" i="53"/>
  <c r="AB281" i="53"/>
  <c r="AC281" i="53" s="1"/>
  <c r="Z281" i="53"/>
  <c r="U281" i="53"/>
  <c r="W281" i="53" s="1"/>
  <c r="X281" i="53" s="1"/>
  <c r="R281" i="53"/>
  <c r="AE280" i="53"/>
  <c r="AB280" i="53"/>
  <c r="AC280" i="53" s="1"/>
  <c r="Z280" i="53"/>
  <c r="U280" i="53"/>
  <c r="W280" i="53" s="1"/>
  <c r="X280" i="53" s="1"/>
  <c r="R280" i="53"/>
  <c r="AF280" i="53" s="1"/>
  <c r="AG280" i="53" s="1"/>
  <c r="AE279" i="53"/>
  <c r="AB279" i="53"/>
  <c r="AC279" i="53" s="1"/>
  <c r="Z279" i="53"/>
  <c r="U279" i="53"/>
  <c r="W279" i="53" s="1"/>
  <c r="X279" i="53" s="1"/>
  <c r="R279" i="53"/>
  <c r="AE278" i="53"/>
  <c r="AF278" i="53" s="1"/>
  <c r="AG278" i="53" s="1"/>
  <c r="AB278" i="53"/>
  <c r="AC278" i="53" s="1"/>
  <c r="Z278" i="53"/>
  <c r="N278" i="53"/>
  <c r="AE277" i="53"/>
  <c r="AF277" i="53" s="1"/>
  <c r="AG277" i="53" s="1"/>
  <c r="AB277" i="53"/>
  <c r="AC277" i="53" s="1"/>
  <c r="Z277" i="53"/>
  <c r="N277" i="53"/>
  <c r="R277" i="53" s="1"/>
  <c r="AE276" i="53"/>
  <c r="AB276" i="53"/>
  <c r="AC276" i="53" s="1"/>
  <c r="Z276" i="53"/>
  <c r="U276" i="53"/>
  <c r="W276" i="53" s="1"/>
  <c r="X276" i="53" s="1"/>
  <c r="R276" i="53"/>
  <c r="AE275" i="53"/>
  <c r="AB275" i="53"/>
  <c r="AC275" i="53" s="1"/>
  <c r="Z275" i="53"/>
  <c r="U275" i="53"/>
  <c r="W275" i="53" s="1"/>
  <c r="X275" i="53" s="1"/>
  <c r="R275" i="53"/>
  <c r="AE274" i="53"/>
  <c r="AB274" i="53"/>
  <c r="AC274" i="53" s="1"/>
  <c r="Z274" i="53"/>
  <c r="U274" i="53"/>
  <c r="W274" i="53" s="1"/>
  <c r="X274" i="53" s="1"/>
  <c r="R274" i="53"/>
  <c r="AE273" i="53"/>
  <c r="AB273" i="53"/>
  <c r="AC273" i="53" s="1"/>
  <c r="Z273" i="53"/>
  <c r="U273" i="53"/>
  <c r="W273" i="53" s="1"/>
  <c r="X273" i="53" s="1"/>
  <c r="R273" i="53"/>
  <c r="AE272" i="53"/>
  <c r="AB272" i="53"/>
  <c r="AC272" i="53" s="1"/>
  <c r="Z272" i="53"/>
  <c r="U272" i="53"/>
  <c r="W272" i="53" s="1"/>
  <c r="X272" i="53" s="1"/>
  <c r="R272" i="53"/>
  <c r="AE271" i="53"/>
  <c r="AF271" i="53" s="1"/>
  <c r="AG271" i="53" s="1"/>
  <c r="AB271" i="53"/>
  <c r="AC271" i="53" s="1"/>
  <c r="Z271" i="53"/>
  <c r="W271" i="53"/>
  <c r="X271" i="53" s="1"/>
  <c r="U271" i="53"/>
  <c r="R271" i="53"/>
  <c r="AE270" i="53"/>
  <c r="AB270" i="53"/>
  <c r="AC270" i="53" s="1"/>
  <c r="Z270" i="53"/>
  <c r="U270" i="53"/>
  <c r="W270" i="53" s="1"/>
  <c r="X270" i="53" s="1"/>
  <c r="R270" i="53"/>
  <c r="AE269" i="53"/>
  <c r="AB269" i="53"/>
  <c r="AC269" i="53" s="1"/>
  <c r="Z269" i="53"/>
  <c r="U269" i="53"/>
  <c r="W269" i="53" s="1"/>
  <c r="X269" i="53" s="1"/>
  <c r="R269" i="53"/>
  <c r="AE268" i="53"/>
  <c r="AB268" i="53"/>
  <c r="AC268" i="53" s="1"/>
  <c r="Z268" i="53"/>
  <c r="U268" i="53"/>
  <c r="W268" i="53" s="1"/>
  <c r="X268" i="53" s="1"/>
  <c r="R268" i="53"/>
  <c r="AE267" i="53"/>
  <c r="AB267" i="53"/>
  <c r="AC267" i="53" s="1"/>
  <c r="Z267" i="53"/>
  <c r="U267" i="53"/>
  <c r="W267" i="53" s="1"/>
  <c r="X267" i="53" s="1"/>
  <c r="R267" i="53"/>
  <c r="AF267" i="53" s="1"/>
  <c r="AG267" i="53" s="1"/>
  <c r="AE266" i="53"/>
  <c r="AB266" i="53"/>
  <c r="AC266" i="53" s="1"/>
  <c r="Z266" i="53"/>
  <c r="U266" i="53"/>
  <c r="W266" i="53" s="1"/>
  <c r="X266" i="53" s="1"/>
  <c r="R266" i="53"/>
  <c r="AE265" i="53"/>
  <c r="AB265" i="53"/>
  <c r="AC265" i="53" s="1"/>
  <c r="Z265" i="53"/>
  <c r="U265" i="53"/>
  <c r="W265" i="53" s="1"/>
  <c r="X265" i="53" s="1"/>
  <c r="R265" i="53"/>
  <c r="AE264" i="53"/>
  <c r="AB264" i="53"/>
  <c r="AC264" i="53" s="1"/>
  <c r="Z264" i="53"/>
  <c r="U264" i="53"/>
  <c r="W264" i="53" s="1"/>
  <c r="X264" i="53" s="1"/>
  <c r="R264" i="53"/>
  <c r="AE263" i="53"/>
  <c r="AF263" i="53" s="1"/>
  <c r="AG263" i="53" s="1"/>
  <c r="AB263" i="53"/>
  <c r="AC263" i="53" s="1"/>
  <c r="Z263" i="53"/>
  <c r="U263" i="53"/>
  <c r="W263" i="53" s="1"/>
  <c r="X263" i="53" s="1"/>
  <c r="R263" i="53"/>
  <c r="AE262" i="53"/>
  <c r="AF262" i="53" s="1"/>
  <c r="AG262" i="53" s="1"/>
  <c r="AB262" i="53"/>
  <c r="AC262" i="53" s="1"/>
  <c r="Z262" i="53"/>
  <c r="U262" i="53"/>
  <c r="W262" i="53" s="1"/>
  <c r="X262" i="53" s="1"/>
  <c r="R262" i="53"/>
  <c r="AE261" i="53"/>
  <c r="AF261" i="53" s="1"/>
  <c r="AG261" i="53" s="1"/>
  <c r="AB261" i="53"/>
  <c r="AC261" i="53" s="1"/>
  <c r="Z261" i="53"/>
  <c r="U261" i="53"/>
  <c r="W261" i="53" s="1"/>
  <c r="X261" i="53" s="1"/>
  <c r="R261" i="53"/>
  <c r="AE260" i="53"/>
  <c r="AF260" i="53" s="1"/>
  <c r="AG260" i="53" s="1"/>
  <c r="AB260" i="53"/>
  <c r="AC260" i="53" s="1"/>
  <c r="Z260" i="53"/>
  <c r="U260" i="53"/>
  <c r="W260" i="53" s="1"/>
  <c r="X260" i="53" s="1"/>
  <c r="R260" i="53"/>
  <c r="AE259" i="53"/>
  <c r="AB259" i="53"/>
  <c r="AC259" i="53" s="1"/>
  <c r="Z259" i="53"/>
  <c r="U259" i="53"/>
  <c r="W259" i="53" s="1"/>
  <c r="X259" i="53" s="1"/>
  <c r="R259" i="53"/>
  <c r="AE258" i="53"/>
  <c r="AB258" i="53"/>
  <c r="AC258" i="53" s="1"/>
  <c r="Z258" i="53"/>
  <c r="U258" i="53"/>
  <c r="W258" i="53" s="1"/>
  <c r="X258" i="53" s="1"/>
  <c r="R258" i="53"/>
  <c r="AE257" i="53"/>
  <c r="AB257" i="53"/>
  <c r="AC257" i="53" s="1"/>
  <c r="Z257" i="53"/>
  <c r="U257" i="53"/>
  <c r="W257" i="53" s="1"/>
  <c r="X257" i="53" s="1"/>
  <c r="R257" i="53"/>
  <c r="AE256" i="53"/>
  <c r="AB256" i="53"/>
  <c r="AC256" i="53" s="1"/>
  <c r="Z256" i="53"/>
  <c r="U256" i="53"/>
  <c r="W256" i="53" s="1"/>
  <c r="X256" i="53" s="1"/>
  <c r="R256" i="53"/>
  <c r="AE255" i="53"/>
  <c r="AB255" i="53"/>
  <c r="AC255" i="53" s="1"/>
  <c r="Z255" i="53"/>
  <c r="U255" i="53"/>
  <c r="W255" i="53" s="1"/>
  <c r="X255" i="53" s="1"/>
  <c r="R255" i="53"/>
  <c r="AE254" i="53"/>
  <c r="AB254" i="53"/>
  <c r="AC254" i="53" s="1"/>
  <c r="Z254" i="53"/>
  <c r="U254" i="53"/>
  <c r="W254" i="53" s="1"/>
  <c r="X254" i="53" s="1"/>
  <c r="R254" i="53"/>
  <c r="AE253" i="53"/>
  <c r="AF253" i="53" s="1"/>
  <c r="AG253" i="53" s="1"/>
  <c r="AB253" i="53"/>
  <c r="AC253" i="53" s="1"/>
  <c r="Z253" i="53"/>
  <c r="U253" i="53"/>
  <c r="W253" i="53" s="1"/>
  <c r="X253" i="53" s="1"/>
  <c r="R253" i="53"/>
  <c r="AE252" i="53"/>
  <c r="AB252" i="53"/>
  <c r="AC252" i="53" s="1"/>
  <c r="Z252" i="53"/>
  <c r="U252" i="53"/>
  <c r="W252" i="53" s="1"/>
  <c r="X252" i="53" s="1"/>
  <c r="R252" i="53"/>
  <c r="AE251" i="53"/>
  <c r="AB251" i="53"/>
  <c r="AC251" i="53" s="1"/>
  <c r="Z251" i="53"/>
  <c r="U251" i="53"/>
  <c r="W251" i="53" s="1"/>
  <c r="X251" i="53" s="1"/>
  <c r="R251" i="53"/>
  <c r="AE250" i="53"/>
  <c r="AB250" i="53"/>
  <c r="AC250" i="53" s="1"/>
  <c r="Z250" i="53"/>
  <c r="U250" i="53"/>
  <c r="W250" i="53" s="1"/>
  <c r="X250" i="53" s="1"/>
  <c r="R250" i="53"/>
  <c r="AE249" i="53"/>
  <c r="AB249" i="53"/>
  <c r="AC249" i="53" s="1"/>
  <c r="Z249" i="53"/>
  <c r="U249" i="53"/>
  <c r="W249" i="53" s="1"/>
  <c r="X249" i="53" s="1"/>
  <c r="R249" i="53"/>
  <c r="AE248" i="53"/>
  <c r="AB248" i="53"/>
  <c r="AC248" i="53" s="1"/>
  <c r="Z248" i="53"/>
  <c r="U248" i="53"/>
  <c r="W248" i="53" s="1"/>
  <c r="X248" i="53" s="1"/>
  <c r="R248" i="53"/>
  <c r="AE247" i="53"/>
  <c r="AF247" i="53" s="1"/>
  <c r="AG247" i="53" s="1"/>
  <c r="AB247" i="53"/>
  <c r="AC247" i="53" s="1"/>
  <c r="Z247" i="53"/>
  <c r="U247" i="53"/>
  <c r="W247" i="53" s="1"/>
  <c r="X247" i="53" s="1"/>
  <c r="R247" i="53"/>
  <c r="AE246" i="53"/>
  <c r="AF246" i="53" s="1"/>
  <c r="AG246" i="53" s="1"/>
  <c r="AB246" i="53"/>
  <c r="AC246" i="53" s="1"/>
  <c r="Z246" i="53"/>
  <c r="U246" i="53"/>
  <c r="W246" i="53" s="1"/>
  <c r="X246" i="53" s="1"/>
  <c r="R246" i="53"/>
  <c r="AE245" i="53"/>
  <c r="AB245" i="53"/>
  <c r="AC245" i="53" s="1"/>
  <c r="Z245" i="53"/>
  <c r="U245" i="53"/>
  <c r="W245" i="53" s="1"/>
  <c r="X245" i="53" s="1"/>
  <c r="R245" i="53"/>
  <c r="AE244" i="53"/>
  <c r="AB244" i="53"/>
  <c r="AC244" i="53" s="1"/>
  <c r="Z244" i="53"/>
  <c r="U244" i="53"/>
  <c r="W244" i="53" s="1"/>
  <c r="X244" i="53" s="1"/>
  <c r="R244" i="53"/>
  <c r="AE243" i="53"/>
  <c r="AB243" i="53"/>
  <c r="AC243" i="53" s="1"/>
  <c r="Z243" i="53"/>
  <c r="U243" i="53"/>
  <c r="W243" i="53" s="1"/>
  <c r="X243" i="53" s="1"/>
  <c r="R243" i="53"/>
  <c r="AE242" i="53"/>
  <c r="AB242" i="53"/>
  <c r="AC242" i="53" s="1"/>
  <c r="Z242" i="53"/>
  <c r="U242" i="53"/>
  <c r="W242" i="53" s="1"/>
  <c r="X242" i="53" s="1"/>
  <c r="R242" i="53"/>
  <c r="AE241" i="53"/>
  <c r="AF241" i="53" s="1"/>
  <c r="AG241" i="53" s="1"/>
  <c r="AB241" i="53"/>
  <c r="AC241" i="53" s="1"/>
  <c r="Z241" i="53"/>
  <c r="U241" i="53"/>
  <c r="W241" i="53" s="1"/>
  <c r="X241" i="53" s="1"/>
  <c r="R241" i="53"/>
  <c r="AE240" i="53"/>
  <c r="AF240" i="53" s="1"/>
  <c r="AG240" i="53" s="1"/>
  <c r="AB240" i="53"/>
  <c r="AC240" i="53" s="1"/>
  <c r="Z240" i="53"/>
  <c r="U240" i="53"/>
  <c r="W240" i="53" s="1"/>
  <c r="X240" i="53" s="1"/>
  <c r="R240" i="53"/>
  <c r="AE239" i="53"/>
  <c r="AB239" i="53"/>
  <c r="AC239" i="53" s="1"/>
  <c r="Z239" i="53"/>
  <c r="U239" i="53"/>
  <c r="W239" i="53" s="1"/>
  <c r="X239" i="53" s="1"/>
  <c r="R239" i="53"/>
  <c r="AE238" i="53"/>
  <c r="AB238" i="53"/>
  <c r="AC238" i="53" s="1"/>
  <c r="Z238" i="53"/>
  <c r="U238" i="53"/>
  <c r="W238" i="53" s="1"/>
  <c r="X238" i="53" s="1"/>
  <c r="R238" i="53"/>
  <c r="AE237" i="53"/>
  <c r="AB237" i="53"/>
  <c r="AC237" i="53" s="1"/>
  <c r="Z237" i="53"/>
  <c r="U237" i="53"/>
  <c r="W237" i="53" s="1"/>
  <c r="X237" i="53" s="1"/>
  <c r="R237" i="53"/>
  <c r="AE236" i="53"/>
  <c r="AF236" i="53" s="1"/>
  <c r="AG236" i="53" s="1"/>
  <c r="AB236" i="53"/>
  <c r="AC236" i="53" s="1"/>
  <c r="Z236" i="53"/>
  <c r="U236" i="53"/>
  <c r="W236" i="53" s="1"/>
  <c r="X236" i="53" s="1"/>
  <c r="R236" i="53"/>
  <c r="AE235" i="53"/>
  <c r="AB235" i="53"/>
  <c r="AC235" i="53" s="1"/>
  <c r="Z235" i="53"/>
  <c r="U235" i="53"/>
  <c r="W235" i="53" s="1"/>
  <c r="X235" i="53" s="1"/>
  <c r="R235" i="53"/>
  <c r="AE234" i="53"/>
  <c r="AB234" i="53"/>
  <c r="AC234" i="53" s="1"/>
  <c r="Z234" i="53"/>
  <c r="U234" i="53"/>
  <c r="W234" i="53" s="1"/>
  <c r="X234" i="53" s="1"/>
  <c r="R234" i="53"/>
  <c r="AE233" i="53"/>
  <c r="AB233" i="53"/>
  <c r="AC233" i="53" s="1"/>
  <c r="Z233" i="53"/>
  <c r="U233" i="53"/>
  <c r="W233" i="53" s="1"/>
  <c r="X233" i="53" s="1"/>
  <c r="R233" i="53"/>
  <c r="AE232" i="53"/>
  <c r="AB232" i="53"/>
  <c r="AC232" i="53" s="1"/>
  <c r="Z232" i="53"/>
  <c r="U232" i="53"/>
  <c r="W232" i="53" s="1"/>
  <c r="X232" i="53" s="1"/>
  <c r="R232" i="53"/>
  <c r="AE231" i="53"/>
  <c r="AB231" i="53"/>
  <c r="AC231" i="53" s="1"/>
  <c r="Z231" i="53"/>
  <c r="U231" i="53"/>
  <c r="W231" i="53" s="1"/>
  <c r="X231" i="53" s="1"/>
  <c r="R231" i="53"/>
  <c r="AE230" i="53"/>
  <c r="AB230" i="53"/>
  <c r="AC230" i="53" s="1"/>
  <c r="Z230" i="53"/>
  <c r="U230" i="53"/>
  <c r="W230" i="53" s="1"/>
  <c r="X230" i="53" s="1"/>
  <c r="R230" i="53"/>
  <c r="AE229" i="53"/>
  <c r="AB229" i="53"/>
  <c r="AC229" i="53" s="1"/>
  <c r="Z229" i="53"/>
  <c r="U229" i="53"/>
  <c r="W229" i="53" s="1"/>
  <c r="X229" i="53" s="1"/>
  <c r="R229" i="53"/>
  <c r="AE228" i="53"/>
  <c r="AB228" i="53"/>
  <c r="AC228" i="53" s="1"/>
  <c r="Z228" i="53"/>
  <c r="U228" i="53"/>
  <c r="W228" i="53" s="1"/>
  <c r="X228" i="53" s="1"/>
  <c r="R228" i="53"/>
  <c r="AE227" i="53"/>
  <c r="AB227" i="53"/>
  <c r="AC227" i="53" s="1"/>
  <c r="Z227" i="53"/>
  <c r="U227" i="53"/>
  <c r="W227" i="53" s="1"/>
  <c r="X227" i="53" s="1"/>
  <c r="R227" i="53"/>
  <c r="AE226" i="53"/>
  <c r="AB226" i="53"/>
  <c r="AC226" i="53" s="1"/>
  <c r="Z226" i="53"/>
  <c r="U226" i="53"/>
  <c r="W226" i="53" s="1"/>
  <c r="X226" i="53" s="1"/>
  <c r="R226" i="53"/>
  <c r="AE225" i="53"/>
  <c r="AB225" i="53"/>
  <c r="AC225" i="53" s="1"/>
  <c r="Z225" i="53"/>
  <c r="U225" i="53"/>
  <c r="W225" i="53" s="1"/>
  <c r="X225" i="53" s="1"/>
  <c r="R225" i="53"/>
  <c r="AE224" i="53"/>
  <c r="AB224" i="53"/>
  <c r="AC224" i="53" s="1"/>
  <c r="Z224" i="53"/>
  <c r="U224" i="53"/>
  <c r="W224" i="53" s="1"/>
  <c r="X224" i="53" s="1"/>
  <c r="R224" i="53"/>
  <c r="AE223" i="53"/>
  <c r="AB223" i="53"/>
  <c r="AC223" i="53" s="1"/>
  <c r="Z223" i="53"/>
  <c r="U223" i="53"/>
  <c r="W223" i="53" s="1"/>
  <c r="X223" i="53" s="1"/>
  <c r="R223" i="53"/>
  <c r="AE222" i="53"/>
  <c r="AB222" i="53"/>
  <c r="AC222" i="53" s="1"/>
  <c r="Z222" i="53"/>
  <c r="U222" i="53"/>
  <c r="W222" i="53" s="1"/>
  <c r="X222" i="53" s="1"/>
  <c r="R222" i="53"/>
  <c r="AI222" i="53" s="1"/>
  <c r="AE221" i="53"/>
  <c r="AB221" i="53"/>
  <c r="AC221" i="53" s="1"/>
  <c r="Z221" i="53"/>
  <c r="U221" i="53"/>
  <c r="W221" i="53" s="1"/>
  <c r="X221" i="53" s="1"/>
  <c r="R221" i="53"/>
  <c r="AI221" i="53" s="1"/>
  <c r="AE220" i="53"/>
  <c r="AB220" i="53"/>
  <c r="AC220" i="53" s="1"/>
  <c r="Z220" i="53"/>
  <c r="U220" i="53"/>
  <c r="W220" i="53" s="1"/>
  <c r="X220" i="53" s="1"/>
  <c r="R220" i="53"/>
  <c r="AI220" i="53" s="1"/>
  <c r="AE219" i="53"/>
  <c r="AB219" i="53"/>
  <c r="AC219" i="53" s="1"/>
  <c r="Z219" i="53"/>
  <c r="U219" i="53"/>
  <c r="W219" i="53" s="1"/>
  <c r="X219" i="53" s="1"/>
  <c r="R219" i="53"/>
  <c r="AI219" i="53" s="1"/>
  <c r="AE218" i="53"/>
  <c r="AB218" i="53"/>
  <c r="AC218" i="53" s="1"/>
  <c r="Z218" i="53"/>
  <c r="U218" i="53"/>
  <c r="W218" i="53" s="1"/>
  <c r="X218" i="53" s="1"/>
  <c r="R218" i="53"/>
  <c r="AI218" i="53" s="1"/>
  <c r="AE217" i="53"/>
  <c r="AB217" i="53"/>
  <c r="AC217" i="53" s="1"/>
  <c r="Z217" i="53"/>
  <c r="U217" i="53"/>
  <c r="W217" i="53" s="1"/>
  <c r="X217" i="53" s="1"/>
  <c r="R217" i="53"/>
  <c r="AI217" i="53" s="1"/>
  <c r="AE216" i="53"/>
  <c r="AF216" i="53" s="1"/>
  <c r="AG216" i="53" s="1"/>
  <c r="AB216" i="53"/>
  <c r="AC216" i="53" s="1"/>
  <c r="Z216" i="53"/>
  <c r="U216" i="53"/>
  <c r="W216" i="53" s="1"/>
  <c r="X216" i="53" s="1"/>
  <c r="R216" i="53"/>
  <c r="AI216" i="53" s="1"/>
  <c r="AE215" i="53"/>
  <c r="AF215" i="53" s="1"/>
  <c r="AG215" i="53" s="1"/>
  <c r="AB215" i="53"/>
  <c r="AC215" i="53" s="1"/>
  <c r="Z215" i="53"/>
  <c r="U215" i="53"/>
  <c r="W215" i="53" s="1"/>
  <c r="X215" i="53" s="1"/>
  <c r="R215" i="53"/>
  <c r="AI215" i="53" s="1"/>
  <c r="AE214" i="53"/>
  <c r="AB214" i="53"/>
  <c r="AC214" i="53" s="1"/>
  <c r="Z214" i="53"/>
  <c r="U214" i="53"/>
  <c r="W214" i="53" s="1"/>
  <c r="X214" i="53" s="1"/>
  <c r="R214" i="53"/>
  <c r="AI214" i="53" s="1"/>
  <c r="AE213" i="53"/>
  <c r="AB213" i="53"/>
  <c r="AC213" i="53" s="1"/>
  <c r="Z213" i="53"/>
  <c r="U213" i="53"/>
  <c r="W213" i="53" s="1"/>
  <c r="X213" i="53" s="1"/>
  <c r="R213" i="53"/>
  <c r="AI213" i="53" s="1"/>
  <c r="AE212" i="53"/>
  <c r="AB212" i="53"/>
  <c r="AC212" i="53" s="1"/>
  <c r="Z212" i="53"/>
  <c r="U212" i="53"/>
  <c r="W212" i="53" s="1"/>
  <c r="X212" i="53" s="1"/>
  <c r="R212" i="53"/>
  <c r="AI212" i="53" s="1"/>
  <c r="AE211" i="53"/>
  <c r="AB211" i="53"/>
  <c r="AC211" i="53" s="1"/>
  <c r="Z211" i="53"/>
  <c r="U211" i="53"/>
  <c r="W211" i="53" s="1"/>
  <c r="X211" i="53" s="1"/>
  <c r="R211" i="53"/>
  <c r="AI211" i="53" s="1"/>
  <c r="AE210" i="53"/>
  <c r="AB210" i="53"/>
  <c r="AC210" i="53" s="1"/>
  <c r="Z210" i="53"/>
  <c r="U210" i="53"/>
  <c r="W210" i="53" s="1"/>
  <c r="X210" i="53" s="1"/>
  <c r="R210" i="53"/>
  <c r="AI210" i="53" s="1"/>
  <c r="AE209" i="53"/>
  <c r="AB209" i="53"/>
  <c r="AC209" i="53" s="1"/>
  <c r="Z209" i="53"/>
  <c r="U209" i="53"/>
  <c r="W209" i="53" s="1"/>
  <c r="X209" i="53" s="1"/>
  <c r="R209" i="53"/>
  <c r="AI209" i="53" s="1"/>
  <c r="AE208" i="53"/>
  <c r="AF208" i="53" s="1"/>
  <c r="AG208" i="53" s="1"/>
  <c r="AB208" i="53"/>
  <c r="AC208" i="53" s="1"/>
  <c r="Z208" i="53"/>
  <c r="U208" i="53"/>
  <c r="W208" i="53" s="1"/>
  <c r="X208" i="53" s="1"/>
  <c r="R208" i="53"/>
  <c r="AE207" i="53"/>
  <c r="AF207" i="53" s="1"/>
  <c r="AG207" i="53" s="1"/>
  <c r="AB207" i="53"/>
  <c r="AC207" i="53" s="1"/>
  <c r="Z207" i="53"/>
  <c r="U207" i="53"/>
  <c r="W207" i="53" s="1"/>
  <c r="X207" i="53" s="1"/>
  <c r="R207" i="53"/>
  <c r="AE206" i="53"/>
  <c r="AF206" i="53" s="1"/>
  <c r="AG206" i="53" s="1"/>
  <c r="AB206" i="53"/>
  <c r="AC206" i="53" s="1"/>
  <c r="Z206" i="53"/>
  <c r="U206" i="53"/>
  <c r="W206" i="53" s="1"/>
  <c r="X206" i="53" s="1"/>
  <c r="R206" i="53"/>
  <c r="AE205" i="53"/>
  <c r="AF205" i="53" s="1"/>
  <c r="AG205" i="53" s="1"/>
  <c r="AB205" i="53"/>
  <c r="AC205" i="53" s="1"/>
  <c r="Z205" i="53"/>
  <c r="U205" i="53"/>
  <c r="W205" i="53" s="1"/>
  <c r="X205" i="53" s="1"/>
  <c r="R205" i="53"/>
  <c r="AE204" i="53"/>
  <c r="AF204" i="53" s="1"/>
  <c r="AG204" i="53" s="1"/>
  <c r="AB204" i="53"/>
  <c r="AC204" i="53" s="1"/>
  <c r="Z204" i="53"/>
  <c r="U204" i="53"/>
  <c r="W204" i="53" s="1"/>
  <c r="X204" i="53" s="1"/>
  <c r="R204" i="53"/>
  <c r="AE203" i="53"/>
  <c r="AF203" i="53" s="1"/>
  <c r="AG203" i="53" s="1"/>
  <c r="AB203" i="53"/>
  <c r="AC203" i="53" s="1"/>
  <c r="Z203" i="53"/>
  <c r="U203" i="53"/>
  <c r="W203" i="53" s="1"/>
  <c r="X203" i="53" s="1"/>
  <c r="R203" i="53"/>
  <c r="AE202" i="53"/>
  <c r="AF202" i="53" s="1"/>
  <c r="AG202" i="53" s="1"/>
  <c r="AB202" i="53"/>
  <c r="AC202" i="53" s="1"/>
  <c r="Z202" i="53"/>
  <c r="U202" i="53"/>
  <c r="W202" i="53" s="1"/>
  <c r="X202" i="53" s="1"/>
  <c r="R202" i="53"/>
  <c r="AE201" i="53"/>
  <c r="AB201" i="53"/>
  <c r="AC201" i="53" s="1"/>
  <c r="Z201" i="53"/>
  <c r="U201" i="53"/>
  <c r="W201" i="53" s="1"/>
  <c r="X201" i="53" s="1"/>
  <c r="R201" i="53"/>
  <c r="AE200" i="53"/>
  <c r="AB200" i="53"/>
  <c r="AC200" i="53" s="1"/>
  <c r="Z200" i="53"/>
  <c r="U200" i="53"/>
  <c r="W200" i="53" s="1"/>
  <c r="X200" i="53" s="1"/>
  <c r="R200" i="53"/>
  <c r="AE199" i="53"/>
  <c r="AF199" i="53" s="1"/>
  <c r="AG199" i="53" s="1"/>
  <c r="AB199" i="53"/>
  <c r="AC199" i="53" s="1"/>
  <c r="Z199" i="53"/>
  <c r="U199" i="53"/>
  <c r="W199" i="53" s="1"/>
  <c r="X199" i="53" s="1"/>
  <c r="R199" i="53"/>
  <c r="AE198" i="53"/>
  <c r="AB198" i="53"/>
  <c r="AC198" i="53" s="1"/>
  <c r="Z198" i="53"/>
  <c r="U198" i="53"/>
  <c r="W198" i="53" s="1"/>
  <c r="X198" i="53" s="1"/>
  <c r="R198" i="53"/>
  <c r="AE197" i="53"/>
  <c r="AB197" i="53"/>
  <c r="AC197" i="53" s="1"/>
  <c r="Z197" i="53"/>
  <c r="U197" i="53"/>
  <c r="W197" i="53" s="1"/>
  <c r="X197" i="53" s="1"/>
  <c r="R197" i="53"/>
  <c r="AE196" i="53"/>
  <c r="AB196" i="53"/>
  <c r="AC196" i="53" s="1"/>
  <c r="Z196" i="53"/>
  <c r="U196" i="53"/>
  <c r="W196" i="53" s="1"/>
  <c r="X196" i="53" s="1"/>
  <c r="R196" i="53"/>
  <c r="AE195" i="53"/>
  <c r="AF195" i="53" s="1"/>
  <c r="AG195" i="53" s="1"/>
  <c r="AB195" i="53"/>
  <c r="AC195" i="53" s="1"/>
  <c r="Z195" i="53"/>
  <c r="U195" i="53"/>
  <c r="W195" i="53" s="1"/>
  <c r="X195" i="53" s="1"/>
  <c r="R195" i="53"/>
  <c r="AE194" i="53"/>
  <c r="AF194" i="53" s="1"/>
  <c r="AG194" i="53" s="1"/>
  <c r="AB194" i="53"/>
  <c r="AC194" i="53" s="1"/>
  <c r="Z194" i="53"/>
  <c r="U194" i="53"/>
  <c r="W194" i="53" s="1"/>
  <c r="X194" i="53" s="1"/>
  <c r="R194" i="53"/>
  <c r="AE193" i="53"/>
  <c r="AB193" i="53"/>
  <c r="AC193" i="53" s="1"/>
  <c r="Z193" i="53"/>
  <c r="U193" i="53"/>
  <c r="W193" i="53" s="1"/>
  <c r="X193" i="53" s="1"/>
  <c r="R193" i="53"/>
  <c r="AE192" i="53"/>
  <c r="AB192" i="53"/>
  <c r="AC192" i="53" s="1"/>
  <c r="Z192" i="53"/>
  <c r="U192" i="53"/>
  <c r="W192" i="53" s="1"/>
  <c r="X192" i="53" s="1"/>
  <c r="R192" i="53"/>
  <c r="AE191" i="53"/>
  <c r="AB191" i="53"/>
  <c r="AC191" i="53" s="1"/>
  <c r="Z191" i="53"/>
  <c r="U191" i="53"/>
  <c r="W191" i="53" s="1"/>
  <c r="X191" i="53" s="1"/>
  <c r="R191" i="53"/>
  <c r="AE190" i="53"/>
  <c r="AB190" i="53"/>
  <c r="AC190" i="53" s="1"/>
  <c r="Z190" i="53"/>
  <c r="U190" i="53"/>
  <c r="W190" i="53" s="1"/>
  <c r="X190" i="53" s="1"/>
  <c r="R190" i="53"/>
  <c r="AF190" i="53" s="1"/>
  <c r="AG190" i="53" s="1"/>
  <c r="AE189" i="53"/>
  <c r="AB189" i="53"/>
  <c r="AC189" i="53" s="1"/>
  <c r="Z189" i="53"/>
  <c r="U189" i="53"/>
  <c r="W189" i="53" s="1"/>
  <c r="X189" i="53" s="1"/>
  <c r="R189" i="53"/>
  <c r="AE188" i="53"/>
  <c r="AB188" i="53"/>
  <c r="AC188" i="53" s="1"/>
  <c r="Z188" i="53"/>
  <c r="U188" i="53"/>
  <c r="W188" i="53" s="1"/>
  <c r="X188" i="53" s="1"/>
  <c r="R188" i="53"/>
  <c r="AE187" i="53"/>
  <c r="AB187" i="53"/>
  <c r="AC187" i="53" s="1"/>
  <c r="Z187" i="53"/>
  <c r="U187" i="53"/>
  <c r="W187" i="53" s="1"/>
  <c r="X187" i="53" s="1"/>
  <c r="R187" i="53"/>
  <c r="AE186" i="53"/>
  <c r="AB186" i="53"/>
  <c r="AC186" i="53" s="1"/>
  <c r="Z186" i="53"/>
  <c r="U186" i="53"/>
  <c r="W186" i="53" s="1"/>
  <c r="X186" i="53" s="1"/>
  <c r="R186" i="53"/>
  <c r="AE185" i="53"/>
  <c r="AB185" i="53"/>
  <c r="AC185" i="53" s="1"/>
  <c r="Z185" i="53"/>
  <c r="U185" i="53"/>
  <c r="W185" i="53" s="1"/>
  <c r="X185" i="53" s="1"/>
  <c r="R185" i="53"/>
  <c r="AE184" i="53"/>
  <c r="AB184" i="53"/>
  <c r="AC184" i="53" s="1"/>
  <c r="Z184" i="53"/>
  <c r="U184" i="53"/>
  <c r="W184" i="53" s="1"/>
  <c r="X184" i="53" s="1"/>
  <c r="R184" i="53"/>
  <c r="AE183" i="53"/>
  <c r="AB183" i="53"/>
  <c r="AC183" i="53" s="1"/>
  <c r="Z183" i="53"/>
  <c r="U183" i="53"/>
  <c r="W183" i="53" s="1"/>
  <c r="X183" i="53" s="1"/>
  <c r="R183" i="53"/>
  <c r="AE182" i="53"/>
  <c r="AB182" i="53"/>
  <c r="AC182" i="53" s="1"/>
  <c r="Z182" i="53"/>
  <c r="U182" i="53"/>
  <c r="W182" i="53" s="1"/>
  <c r="X182" i="53" s="1"/>
  <c r="R182" i="53"/>
  <c r="AE181" i="53"/>
  <c r="AB181" i="53"/>
  <c r="AC181" i="53" s="1"/>
  <c r="Z181" i="53"/>
  <c r="U181" i="53"/>
  <c r="W181" i="53" s="1"/>
  <c r="X181" i="53" s="1"/>
  <c r="R181" i="53"/>
  <c r="AE180" i="53"/>
  <c r="AB180" i="53"/>
  <c r="AC180" i="53" s="1"/>
  <c r="Z180" i="53"/>
  <c r="U180" i="53"/>
  <c r="W180" i="53" s="1"/>
  <c r="X180" i="53" s="1"/>
  <c r="R180" i="53"/>
  <c r="AE179" i="53"/>
  <c r="AB179" i="53"/>
  <c r="AC179" i="53" s="1"/>
  <c r="Z179" i="53"/>
  <c r="U179" i="53"/>
  <c r="W179" i="53" s="1"/>
  <c r="X179" i="53" s="1"/>
  <c r="R179" i="53"/>
  <c r="AE178" i="53"/>
  <c r="AB178" i="53"/>
  <c r="AC178" i="53" s="1"/>
  <c r="Z178" i="53"/>
  <c r="U178" i="53"/>
  <c r="W178" i="53" s="1"/>
  <c r="X178" i="53" s="1"/>
  <c r="R178" i="53"/>
  <c r="AE177" i="53"/>
  <c r="AB177" i="53"/>
  <c r="AC177" i="53" s="1"/>
  <c r="Z177" i="53"/>
  <c r="U177" i="53"/>
  <c r="W177" i="53" s="1"/>
  <c r="X177" i="53" s="1"/>
  <c r="R177" i="53"/>
  <c r="AE176" i="53"/>
  <c r="AB176" i="53"/>
  <c r="AC176" i="53" s="1"/>
  <c r="Z176" i="53"/>
  <c r="U176" i="53"/>
  <c r="W176" i="53" s="1"/>
  <c r="X176" i="53" s="1"/>
  <c r="R176" i="53"/>
  <c r="AE175" i="53"/>
  <c r="AF175" i="53" s="1"/>
  <c r="AG175" i="53" s="1"/>
  <c r="AB175" i="53"/>
  <c r="AC175" i="53" s="1"/>
  <c r="Z175" i="53"/>
  <c r="U175" i="53"/>
  <c r="W175" i="53" s="1"/>
  <c r="X175" i="53" s="1"/>
  <c r="R175" i="53"/>
  <c r="AE174" i="53"/>
  <c r="AB174" i="53"/>
  <c r="AC174" i="53" s="1"/>
  <c r="Z174" i="53"/>
  <c r="U174" i="53"/>
  <c r="W174" i="53" s="1"/>
  <c r="X174" i="53" s="1"/>
  <c r="R174" i="53"/>
  <c r="AF174" i="53" s="1"/>
  <c r="AG174" i="53" s="1"/>
  <c r="AE173" i="53"/>
  <c r="AB173" i="53"/>
  <c r="AC173" i="53" s="1"/>
  <c r="Z173" i="53"/>
  <c r="U173" i="53"/>
  <c r="W173" i="53" s="1"/>
  <c r="X173" i="53" s="1"/>
  <c r="R173" i="53"/>
  <c r="AE172" i="53"/>
  <c r="AB172" i="53"/>
  <c r="AC172" i="53" s="1"/>
  <c r="Z172" i="53"/>
  <c r="U172" i="53"/>
  <c r="W172" i="53" s="1"/>
  <c r="X172" i="53" s="1"/>
  <c r="R172" i="53"/>
  <c r="AI172" i="53" s="1"/>
  <c r="AE171" i="53"/>
  <c r="AB171" i="53"/>
  <c r="AC171" i="53" s="1"/>
  <c r="Z171" i="53"/>
  <c r="U171" i="53"/>
  <c r="W171" i="53" s="1"/>
  <c r="X171" i="53" s="1"/>
  <c r="R171" i="53"/>
  <c r="AE170" i="53"/>
  <c r="AF170" i="53" s="1"/>
  <c r="AG170" i="53" s="1"/>
  <c r="AB170" i="53"/>
  <c r="AC170" i="53" s="1"/>
  <c r="Z170" i="53"/>
  <c r="U170" i="53"/>
  <c r="W170" i="53" s="1"/>
  <c r="X170" i="53" s="1"/>
  <c r="R170" i="53"/>
  <c r="AE169" i="53"/>
  <c r="AB169" i="53"/>
  <c r="AC169" i="53" s="1"/>
  <c r="Z169" i="53"/>
  <c r="U169" i="53"/>
  <c r="W169" i="53" s="1"/>
  <c r="X169" i="53" s="1"/>
  <c r="R169" i="53"/>
  <c r="AI169" i="53" s="1"/>
  <c r="AE168" i="53"/>
  <c r="AB168" i="53"/>
  <c r="AC168" i="53" s="1"/>
  <c r="Z168" i="53"/>
  <c r="U168" i="53"/>
  <c r="W168" i="53" s="1"/>
  <c r="X168" i="53" s="1"/>
  <c r="R168" i="53"/>
  <c r="AI168" i="53" s="1"/>
  <c r="AE167" i="53"/>
  <c r="AB167" i="53"/>
  <c r="AC167" i="53" s="1"/>
  <c r="Z167" i="53"/>
  <c r="U167" i="53"/>
  <c r="W167" i="53" s="1"/>
  <c r="X167" i="53" s="1"/>
  <c r="R167" i="53"/>
  <c r="AJ167" i="53" s="1"/>
  <c r="AE166" i="53"/>
  <c r="AB166" i="53"/>
  <c r="AC166" i="53" s="1"/>
  <c r="Z166" i="53"/>
  <c r="U166" i="53"/>
  <c r="W166" i="53" s="1"/>
  <c r="X166" i="53" s="1"/>
  <c r="R166" i="53"/>
  <c r="AJ166" i="53" s="1"/>
  <c r="AE165" i="53"/>
  <c r="AB165" i="53"/>
  <c r="AC165" i="53" s="1"/>
  <c r="Z165" i="53"/>
  <c r="U165" i="53"/>
  <c r="W165" i="53" s="1"/>
  <c r="X165" i="53" s="1"/>
  <c r="R165" i="53"/>
  <c r="AJ165" i="53" s="1"/>
  <c r="AE164" i="53"/>
  <c r="AB164" i="53"/>
  <c r="AC164" i="53" s="1"/>
  <c r="Z164" i="53"/>
  <c r="U164" i="53"/>
  <c r="W164" i="53" s="1"/>
  <c r="X164" i="53" s="1"/>
  <c r="R164" i="53"/>
  <c r="AJ164" i="53" s="1"/>
  <c r="AE163" i="53"/>
  <c r="AB163" i="53"/>
  <c r="AC163" i="53" s="1"/>
  <c r="Z163" i="53"/>
  <c r="U163" i="53"/>
  <c r="W163" i="53" s="1"/>
  <c r="X163" i="53" s="1"/>
  <c r="R163" i="53"/>
  <c r="AJ163" i="53" s="1"/>
  <c r="AE162" i="53"/>
  <c r="AB162" i="53"/>
  <c r="AC162" i="53" s="1"/>
  <c r="Z162" i="53"/>
  <c r="U162" i="53"/>
  <c r="W162" i="53" s="1"/>
  <c r="X162" i="53" s="1"/>
  <c r="R162" i="53"/>
  <c r="AJ162" i="53" s="1"/>
  <c r="AE161" i="53"/>
  <c r="AB161" i="53"/>
  <c r="AC161" i="53" s="1"/>
  <c r="Z161" i="53"/>
  <c r="U161" i="53"/>
  <c r="W161" i="53" s="1"/>
  <c r="X161" i="53" s="1"/>
  <c r="R161" i="53"/>
  <c r="AI161" i="53" s="1"/>
  <c r="AE160" i="53"/>
  <c r="AB160" i="53"/>
  <c r="AC160" i="53" s="1"/>
  <c r="Z160" i="53"/>
  <c r="U160" i="53"/>
  <c r="W160" i="53" s="1"/>
  <c r="X160" i="53" s="1"/>
  <c r="R160" i="53"/>
  <c r="AE159" i="53"/>
  <c r="AB159" i="53"/>
  <c r="AC159" i="53" s="1"/>
  <c r="Z159" i="53"/>
  <c r="U159" i="53"/>
  <c r="W159" i="53" s="1"/>
  <c r="X159" i="53" s="1"/>
  <c r="R159" i="53"/>
  <c r="AE158" i="53"/>
  <c r="AB158" i="53"/>
  <c r="AC158" i="53" s="1"/>
  <c r="Z158" i="53"/>
  <c r="U158" i="53"/>
  <c r="W158" i="53" s="1"/>
  <c r="X158" i="53" s="1"/>
  <c r="R158" i="53"/>
  <c r="AF158" i="53" s="1"/>
  <c r="AG158" i="53" s="1"/>
  <c r="AE157" i="53"/>
  <c r="AF157" i="53" s="1"/>
  <c r="AG157" i="53" s="1"/>
  <c r="AB157" i="53"/>
  <c r="AC157" i="53" s="1"/>
  <c r="Z157" i="53"/>
  <c r="U157" i="53"/>
  <c r="W157" i="53" s="1"/>
  <c r="X157" i="53" s="1"/>
  <c r="R157" i="53"/>
  <c r="AE156" i="53"/>
  <c r="AF156" i="53" s="1"/>
  <c r="AG156" i="53" s="1"/>
  <c r="AB156" i="53"/>
  <c r="AC156" i="53" s="1"/>
  <c r="Z156" i="53"/>
  <c r="U156" i="53"/>
  <c r="W156" i="53" s="1"/>
  <c r="X156" i="53" s="1"/>
  <c r="R156" i="53"/>
  <c r="AE155" i="53"/>
  <c r="AB155" i="53"/>
  <c r="AC155" i="53" s="1"/>
  <c r="Z155" i="53"/>
  <c r="U155" i="53"/>
  <c r="W155" i="53" s="1"/>
  <c r="X155" i="53" s="1"/>
  <c r="R155" i="53"/>
  <c r="AE154" i="53"/>
  <c r="AB154" i="53"/>
  <c r="AC154" i="53" s="1"/>
  <c r="Z154" i="53"/>
  <c r="U154" i="53"/>
  <c r="W154" i="53" s="1"/>
  <c r="X154" i="53" s="1"/>
  <c r="R154" i="53"/>
  <c r="AE153" i="53"/>
  <c r="AF153" i="53" s="1"/>
  <c r="AG153" i="53" s="1"/>
  <c r="AB153" i="53"/>
  <c r="AC153" i="53" s="1"/>
  <c r="Z153" i="53"/>
  <c r="U153" i="53"/>
  <c r="W153" i="53" s="1"/>
  <c r="X153" i="53" s="1"/>
  <c r="R153" i="53"/>
  <c r="AE152" i="53"/>
  <c r="AF152" i="53" s="1"/>
  <c r="AG152" i="53" s="1"/>
  <c r="AB152" i="53"/>
  <c r="AC152" i="53" s="1"/>
  <c r="Z152" i="53"/>
  <c r="U152" i="53"/>
  <c r="W152" i="53" s="1"/>
  <c r="X152" i="53" s="1"/>
  <c r="R152" i="53"/>
  <c r="AE151" i="53"/>
  <c r="AB151" i="53"/>
  <c r="AC151" i="53" s="1"/>
  <c r="Z151" i="53"/>
  <c r="U151" i="53"/>
  <c r="W151" i="53" s="1"/>
  <c r="X151" i="53" s="1"/>
  <c r="R151" i="53"/>
  <c r="AE150" i="53"/>
  <c r="AB150" i="53"/>
  <c r="AC150" i="53" s="1"/>
  <c r="Z150" i="53"/>
  <c r="U150" i="53"/>
  <c r="W150" i="53" s="1"/>
  <c r="X150" i="53" s="1"/>
  <c r="R150" i="53"/>
  <c r="AE149" i="53"/>
  <c r="AF149" i="53" s="1"/>
  <c r="AG149" i="53" s="1"/>
  <c r="AB149" i="53"/>
  <c r="AC149" i="53" s="1"/>
  <c r="Z149" i="53"/>
  <c r="U149" i="53"/>
  <c r="W149" i="53" s="1"/>
  <c r="X149" i="53" s="1"/>
  <c r="R149" i="53"/>
  <c r="AE148" i="53"/>
  <c r="AF148" i="53" s="1"/>
  <c r="AG148" i="53" s="1"/>
  <c r="AB148" i="53"/>
  <c r="AC148" i="53" s="1"/>
  <c r="Z148" i="53"/>
  <c r="U148" i="53"/>
  <c r="W148" i="53" s="1"/>
  <c r="X148" i="53" s="1"/>
  <c r="R148" i="53"/>
  <c r="AE147" i="53"/>
  <c r="AB147" i="53"/>
  <c r="AC147" i="53" s="1"/>
  <c r="Z147" i="53"/>
  <c r="U147" i="53"/>
  <c r="W147" i="53" s="1"/>
  <c r="X147" i="53" s="1"/>
  <c r="R147" i="53"/>
  <c r="AE146" i="53"/>
  <c r="AB146" i="53"/>
  <c r="AC146" i="53" s="1"/>
  <c r="Z146" i="53"/>
  <c r="U146" i="53"/>
  <c r="W146" i="53" s="1"/>
  <c r="X146" i="53" s="1"/>
  <c r="R146" i="53"/>
  <c r="AE145" i="53"/>
  <c r="AF145" i="53" s="1"/>
  <c r="AG145" i="53" s="1"/>
  <c r="AB145" i="53"/>
  <c r="AC145" i="53" s="1"/>
  <c r="Z145" i="53"/>
  <c r="U145" i="53"/>
  <c r="W145" i="53" s="1"/>
  <c r="X145" i="53" s="1"/>
  <c r="R145" i="53"/>
  <c r="AE144" i="53"/>
  <c r="AF144" i="53" s="1"/>
  <c r="AG144" i="53" s="1"/>
  <c r="AB144" i="53"/>
  <c r="AC144" i="53" s="1"/>
  <c r="Z144" i="53"/>
  <c r="U144" i="53"/>
  <c r="W144" i="53" s="1"/>
  <c r="X144" i="53" s="1"/>
  <c r="R144" i="53"/>
  <c r="AE143" i="53"/>
  <c r="AF143" i="53" s="1"/>
  <c r="AG143" i="53" s="1"/>
  <c r="AB143" i="53"/>
  <c r="AC143" i="53" s="1"/>
  <c r="Z143" i="53"/>
  <c r="U143" i="53"/>
  <c r="W143" i="53" s="1"/>
  <c r="X143" i="53" s="1"/>
  <c r="R143" i="53"/>
  <c r="AB142" i="53"/>
  <c r="AC142" i="53" s="1"/>
  <c r="Z142" i="53"/>
  <c r="V142" i="53"/>
  <c r="AE142" i="53" s="1"/>
  <c r="AF142" i="53" s="1"/>
  <c r="AG142" i="53" s="1"/>
  <c r="U142" i="53"/>
  <c r="R142" i="53"/>
  <c r="AB141" i="53"/>
  <c r="AC141" i="53" s="1"/>
  <c r="Z141" i="53"/>
  <c r="V141" i="53"/>
  <c r="U141" i="53"/>
  <c r="R141" i="53"/>
  <c r="AB140" i="53"/>
  <c r="AC140" i="53" s="1"/>
  <c r="Z140" i="53"/>
  <c r="V140" i="53"/>
  <c r="AE140" i="53" s="1"/>
  <c r="AF140" i="53" s="1"/>
  <c r="AG140" i="53" s="1"/>
  <c r="U140" i="53"/>
  <c r="R140" i="53"/>
  <c r="AB139" i="53"/>
  <c r="AC139" i="53" s="1"/>
  <c r="Z139" i="53"/>
  <c r="V139" i="53"/>
  <c r="U139" i="53"/>
  <c r="R139" i="53"/>
  <c r="AE138" i="53"/>
  <c r="AB138" i="53"/>
  <c r="AC138" i="53" s="1"/>
  <c r="Z138" i="53"/>
  <c r="U138" i="53"/>
  <c r="W138" i="53" s="1"/>
  <c r="X138" i="53" s="1"/>
  <c r="R138" i="53"/>
  <c r="AF138" i="53" s="1"/>
  <c r="AG138" i="53" s="1"/>
  <c r="AE137" i="53"/>
  <c r="AB137" i="53"/>
  <c r="AC137" i="53" s="1"/>
  <c r="Z137" i="53"/>
  <c r="U137" i="53"/>
  <c r="W137" i="53" s="1"/>
  <c r="X137" i="53" s="1"/>
  <c r="R137" i="53"/>
  <c r="AE136" i="53"/>
  <c r="AB136" i="53"/>
  <c r="AC136" i="53" s="1"/>
  <c r="Z136" i="53"/>
  <c r="U136" i="53"/>
  <c r="W136" i="53" s="1"/>
  <c r="X136" i="53" s="1"/>
  <c r="R136" i="53"/>
  <c r="AF136" i="53" s="1"/>
  <c r="AG136" i="53" s="1"/>
  <c r="AE135" i="53"/>
  <c r="AB135" i="53"/>
  <c r="AC135" i="53" s="1"/>
  <c r="Z135" i="53"/>
  <c r="U135" i="53"/>
  <c r="W135" i="53" s="1"/>
  <c r="X135" i="53" s="1"/>
  <c r="R135" i="53"/>
  <c r="AE134" i="53"/>
  <c r="AF134" i="53" s="1"/>
  <c r="AG134" i="53" s="1"/>
  <c r="AB134" i="53"/>
  <c r="AC134" i="53" s="1"/>
  <c r="Z134" i="53"/>
  <c r="U134" i="53"/>
  <c r="W134" i="53" s="1"/>
  <c r="X134" i="53" s="1"/>
  <c r="R134" i="53"/>
  <c r="AE133" i="53"/>
  <c r="AF133" i="53" s="1"/>
  <c r="AG133" i="53" s="1"/>
  <c r="AB133" i="53"/>
  <c r="AC133" i="53" s="1"/>
  <c r="Z133" i="53"/>
  <c r="U133" i="53"/>
  <c r="W133" i="53" s="1"/>
  <c r="X133" i="53" s="1"/>
  <c r="R133" i="53"/>
  <c r="AE132" i="53"/>
  <c r="AF132" i="53" s="1"/>
  <c r="AG132" i="53" s="1"/>
  <c r="AB132" i="53"/>
  <c r="AC132" i="53" s="1"/>
  <c r="Z132" i="53"/>
  <c r="U132" i="53"/>
  <c r="W132" i="53" s="1"/>
  <c r="X132" i="53" s="1"/>
  <c r="R132" i="53"/>
  <c r="AE131" i="53"/>
  <c r="AF131" i="53" s="1"/>
  <c r="AG131" i="53" s="1"/>
  <c r="AB131" i="53"/>
  <c r="AC131" i="53" s="1"/>
  <c r="Z131" i="53"/>
  <c r="U131" i="53"/>
  <c r="W131" i="53" s="1"/>
  <c r="X131" i="53" s="1"/>
  <c r="R131" i="53"/>
  <c r="AE130" i="53"/>
  <c r="AF130" i="53" s="1"/>
  <c r="AG130" i="53" s="1"/>
  <c r="AB130" i="53"/>
  <c r="AC130" i="53" s="1"/>
  <c r="Z130" i="53"/>
  <c r="U130" i="53"/>
  <c r="W130" i="53" s="1"/>
  <c r="X130" i="53" s="1"/>
  <c r="R130" i="53"/>
  <c r="AE129" i="53"/>
  <c r="AB129" i="53"/>
  <c r="AC129" i="53" s="1"/>
  <c r="Z129" i="53"/>
  <c r="U129" i="53"/>
  <c r="W129" i="53" s="1"/>
  <c r="X129" i="53" s="1"/>
  <c r="R129" i="53"/>
  <c r="AE128" i="53"/>
  <c r="AB128" i="53"/>
  <c r="AC128" i="53" s="1"/>
  <c r="Z128" i="53"/>
  <c r="U128" i="53"/>
  <c r="W128" i="53" s="1"/>
  <c r="X128" i="53" s="1"/>
  <c r="R128" i="53"/>
  <c r="AE127" i="53"/>
  <c r="AF127" i="53" s="1"/>
  <c r="AG127" i="53" s="1"/>
  <c r="AB127" i="53"/>
  <c r="AC127" i="53" s="1"/>
  <c r="Z127" i="53"/>
  <c r="U127" i="53"/>
  <c r="W127" i="53" s="1"/>
  <c r="X127" i="53" s="1"/>
  <c r="R127" i="53"/>
  <c r="AE126" i="53"/>
  <c r="AF126" i="53" s="1"/>
  <c r="AG126" i="53" s="1"/>
  <c r="AB126" i="53"/>
  <c r="AC126" i="53" s="1"/>
  <c r="Z126" i="53"/>
  <c r="U126" i="53"/>
  <c r="W126" i="53" s="1"/>
  <c r="X126" i="53" s="1"/>
  <c r="R126" i="53"/>
  <c r="AE125" i="53"/>
  <c r="AB125" i="53"/>
  <c r="AC125" i="53" s="1"/>
  <c r="Z125" i="53"/>
  <c r="U125" i="53"/>
  <c r="W125" i="53" s="1"/>
  <c r="X125" i="53" s="1"/>
  <c r="R125" i="53"/>
  <c r="AI125" i="53" s="1"/>
  <c r="AE124" i="53"/>
  <c r="AB124" i="53"/>
  <c r="AC124" i="53" s="1"/>
  <c r="Z124" i="53"/>
  <c r="U124" i="53"/>
  <c r="W124" i="53" s="1"/>
  <c r="X124" i="53" s="1"/>
  <c r="R124" i="53"/>
  <c r="AI124" i="53" s="1"/>
  <c r="AE123" i="53"/>
  <c r="AF123" i="53" s="1"/>
  <c r="AG123" i="53" s="1"/>
  <c r="AB123" i="53"/>
  <c r="AC123" i="53" s="1"/>
  <c r="Z123" i="53"/>
  <c r="U123" i="53"/>
  <c r="W123" i="53" s="1"/>
  <c r="X123" i="53" s="1"/>
  <c r="R123" i="53"/>
  <c r="AE122" i="53"/>
  <c r="AB122" i="53"/>
  <c r="AC122" i="53" s="1"/>
  <c r="Z122" i="53"/>
  <c r="U122" i="53"/>
  <c r="W122" i="53" s="1"/>
  <c r="X122" i="53" s="1"/>
  <c r="R122" i="53"/>
  <c r="AF122" i="53" s="1"/>
  <c r="AG122" i="53" s="1"/>
  <c r="AE121" i="53"/>
  <c r="AB121" i="53"/>
  <c r="AC121" i="53" s="1"/>
  <c r="Z121" i="53"/>
  <c r="U121" i="53"/>
  <c r="W121" i="53" s="1"/>
  <c r="X121" i="53" s="1"/>
  <c r="R121" i="53"/>
  <c r="AE120" i="53"/>
  <c r="AB120" i="53"/>
  <c r="AC120" i="53" s="1"/>
  <c r="Z120" i="53"/>
  <c r="U120" i="53"/>
  <c r="W120" i="53" s="1"/>
  <c r="X120" i="53" s="1"/>
  <c r="R120" i="53"/>
  <c r="AE119" i="53"/>
  <c r="AB119" i="53"/>
  <c r="AC119" i="53" s="1"/>
  <c r="Z119" i="53"/>
  <c r="U119" i="53"/>
  <c r="W119" i="53" s="1"/>
  <c r="X119" i="53" s="1"/>
  <c r="R119" i="53"/>
  <c r="AE118" i="53"/>
  <c r="AB118" i="53"/>
  <c r="AC118" i="53" s="1"/>
  <c r="Z118" i="53"/>
  <c r="U118" i="53"/>
  <c r="W118" i="53" s="1"/>
  <c r="X118" i="53" s="1"/>
  <c r="R118" i="53"/>
  <c r="AE117" i="53"/>
  <c r="AB117" i="53"/>
  <c r="AC117" i="53" s="1"/>
  <c r="Z117" i="53"/>
  <c r="U117" i="53"/>
  <c r="W117" i="53" s="1"/>
  <c r="X117" i="53" s="1"/>
  <c r="R117" i="53"/>
  <c r="AE116" i="53"/>
  <c r="AF116" i="53" s="1"/>
  <c r="AG116" i="53" s="1"/>
  <c r="AB116" i="53"/>
  <c r="AC116" i="53" s="1"/>
  <c r="Z116" i="53"/>
  <c r="U116" i="53"/>
  <c r="W116" i="53" s="1"/>
  <c r="X116" i="53" s="1"/>
  <c r="R116" i="53"/>
  <c r="AE115" i="53"/>
  <c r="AF115" i="53" s="1"/>
  <c r="AG115" i="53" s="1"/>
  <c r="AB115" i="53"/>
  <c r="AC115" i="53" s="1"/>
  <c r="Z115" i="53"/>
  <c r="U115" i="53"/>
  <c r="W115" i="53" s="1"/>
  <c r="X115" i="53" s="1"/>
  <c r="R115" i="53"/>
  <c r="AE114" i="53"/>
  <c r="AB114" i="53"/>
  <c r="AC114" i="53" s="1"/>
  <c r="Z114" i="53"/>
  <c r="U114" i="53"/>
  <c r="W114" i="53" s="1"/>
  <c r="X114" i="53" s="1"/>
  <c r="R114" i="53"/>
  <c r="AF114" i="53" s="1"/>
  <c r="AG114" i="53" s="1"/>
  <c r="AE113" i="53"/>
  <c r="AB113" i="53"/>
  <c r="AC113" i="53" s="1"/>
  <c r="Z113" i="53"/>
  <c r="U113" i="53"/>
  <c r="W113" i="53" s="1"/>
  <c r="X113" i="53" s="1"/>
  <c r="R113" i="53"/>
  <c r="AE112" i="53"/>
  <c r="AB112" i="53"/>
  <c r="AC112" i="53" s="1"/>
  <c r="Z112" i="53"/>
  <c r="U112" i="53"/>
  <c r="W112" i="53" s="1"/>
  <c r="X112" i="53" s="1"/>
  <c r="R112" i="53"/>
  <c r="AE111" i="53"/>
  <c r="AB111" i="53"/>
  <c r="AC111" i="53" s="1"/>
  <c r="Z111" i="53"/>
  <c r="U111" i="53"/>
  <c r="W111" i="53" s="1"/>
  <c r="X111" i="53" s="1"/>
  <c r="R111" i="53"/>
  <c r="AE110" i="53"/>
  <c r="AB110" i="53"/>
  <c r="AC110" i="53" s="1"/>
  <c r="Z110" i="53"/>
  <c r="U110" i="53"/>
  <c r="W110" i="53" s="1"/>
  <c r="X110" i="53" s="1"/>
  <c r="R110" i="53"/>
  <c r="AE109" i="53"/>
  <c r="AB109" i="53"/>
  <c r="AC109" i="53" s="1"/>
  <c r="Z109" i="53"/>
  <c r="U109" i="53"/>
  <c r="W109" i="53" s="1"/>
  <c r="X109" i="53" s="1"/>
  <c r="R109" i="53"/>
  <c r="AE108" i="53"/>
  <c r="AB108" i="53"/>
  <c r="AC108" i="53" s="1"/>
  <c r="Z108" i="53"/>
  <c r="U108" i="53"/>
  <c r="W108" i="53" s="1"/>
  <c r="X108" i="53" s="1"/>
  <c r="R108" i="53"/>
  <c r="AE107" i="53"/>
  <c r="AB107" i="53"/>
  <c r="AC107" i="53" s="1"/>
  <c r="Z107" i="53"/>
  <c r="U107" i="53"/>
  <c r="W107" i="53" s="1"/>
  <c r="X107" i="53" s="1"/>
  <c r="R107" i="53"/>
  <c r="AE106" i="53"/>
  <c r="AB106" i="53"/>
  <c r="AC106" i="53" s="1"/>
  <c r="Z106" i="53"/>
  <c r="U106" i="53"/>
  <c r="W106" i="53" s="1"/>
  <c r="X106" i="53" s="1"/>
  <c r="R106" i="53"/>
  <c r="AE105" i="53"/>
  <c r="AB105" i="53"/>
  <c r="AC105" i="53" s="1"/>
  <c r="Z105" i="53"/>
  <c r="U105" i="53"/>
  <c r="W105" i="53" s="1"/>
  <c r="X105" i="53" s="1"/>
  <c r="R105" i="53"/>
  <c r="AE104" i="53"/>
  <c r="AF104" i="53" s="1"/>
  <c r="AG104" i="53" s="1"/>
  <c r="AB104" i="53"/>
  <c r="AC104" i="53" s="1"/>
  <c r="Z104" i="53"/>
  <c r="U104" i="53"/>
  <c r="W104" i="53" s="1"/>
  <c r="X104" i="53" s="1"/>
  <c r="R104" i="53"/>
  <c r="AE103" i="53"/>
  <c r="AB103" i="53"/>
  <c r="AC103" i="53" s="1"/>
  <c r="Z103" i="53"/>
  <c r="U103" i="53"/>
  <c r="W103" i="53" s="1"/>
  <c r="X103" i="53" s="1"/>
  <c r="R103" i="53"/>
  <c r="AE102" i="53"/>
  <c r="AB102" i="53"/>
  <c r="AC102" i="53" s="1"/>
  <c r="Z102" i="53"/>
  <c r="U102" i="53"/>
  <c r="W102" i="53" s="1"/>
  <c r="X102" i="53" s="1"/>
  <c r="R102" i="53"/>
  <c r="AE101" i="53"/>
  <c r="AB101" i="53"/>
  <c r="AC101" i="53" s="1"/>
  <c r="Z101" i="53"/>
  <c r="U101" i="53"/>
  <c r="W101" i="53" s="1"/>
  <c r="X101" i="53" s="1"/>
  <c r="R101" i="53"/>
  <c r="AE100" i="53"/>
  <c r="AB100" i="53"/>
  <c r="AC100" i="53" s="1"/>
  <c r="Z100" i="53"/>
  <c r="U100" i="53"/>
  <c r="W100" i="53" s="1"/>
  <c r="X100" i="53" s="1"/>
  <c r="R100" i="53"/>
  <c r="AE99" i="53"/>
  <c r="AF99" i="53" s="1"/>
  <c r="AG99" i="53" s="1"/>
  <c r="AB99" i="53"/>
  <c r="AC99" i="53" s="1"/>
  <c r="Z99" i="53"/>
  <c r="U99" i="53"/>
  <c r="W99" i="53" s="1"/>
  <c r="X99" i="53" s="1"/>
  <c r="R99" i="53"/>
  <c r="AE98" i="53"/>
  <c r="AB98" i="53"/>
  <c r="AC98" i="53" s="1"/>
  <c r="Z98" i="53"/>
  <c r="U98" i="53"/>
  <c r="W98" i="53" s="1"/>
  <c r="X98" i="53" s="1"/>
  <c r="R98" i="53"/>
  <c r="AF98" i="53" s="1"/>
  <c r="AG98" i="53" s="1"/>
  <c r="AE97" i="53"/>
  <c r="AB97" i="53"/>
  <c r="AC97" i="53" s="1"/>
  <c r="Z97" i="53"/>
  <c r="U97" i="53"/>
  <c r="W97" i="53" s="1"/>
  <c r="X97" i="53" s="1"/>
  <c r="R97" i="53"/>
  <c r="AE96" i="53"/>
  <c r="AB96" i="53"/>
  <c r="AC96" i="53" s="1"/>
  <c r="Z96" i="53"/>
  <c r="U96" i="53"/>
  <c r="W96" i="53" s="1"/>
  <c r="X96" i="53" s="1"/>
  <c r="R96" i="53"/>
  <c r="AE95" i="53"/>
  <c r="AF95" i="53" s="1"/>
  <c r="AG95" i="53" s="1"/>
  <c r="AB95" i="53"/>
  <c r="AC95" i="53" s="1"/>
  <c r="Z95" i="53"/>
  <c r="U95" i="53"/>
  <c r="W95" i="53" s="1"/>
  <c r="X95" i="53" s="1"/>
  <c r="R95" i="53"/>
  <c r="AE94" i="53"/>
  <c r="AB94" i="53"/>
  <c r="AC94" i="53" s="1"/>
  <c r="Z94" i="53"/>
  <c r="U94" i="53"/>
  <c r="W94" i="53" s="1"/>
  <c r="X94" i="53" s="1"/>
  <c r="R94" i="53"/>
  <c r="AE93" i="53"/>
  <c r="AB93" i="53"/>
  <c r="AC93" i="53" s="1"/>
  <c r="Z93" i="53"/>
  <c r="U93" i="53"/>
  <c r="W93" i="53" s="1"/>
  <c r="X93" i="53" s="1"/>
  <c r="R93" i="53"/>
  <c r="AE92" i="53"/>
  <c r="AB92" i="53"/>
  <c r="AC92" i="53" s="1"/>
  <c r="Z92" i="53"/>
  <c r="U92" i="53"/>
  <c r="W92" i="53" s="1"/>
  <c r="X92" i="53" s="1"/>
  <c r="R92" i="53"/>
  <c r="AE91" i="53"/>
  <c r="AB91" i="53"/>
  <c r="AC91" i="53" s="1"/>
  <c r="Z91" i="53"/>
  <c r="U91" i="53"/>
  <c r="W91" i="53" s="1"/>
  <c r="X91" i="53" s="1"/>
  <c r="R91" i="53"/>
  <c r="AE90" i="53"/>
  <c r="AB90" i="53"/>
  <c r="AC90" i="53" s="1"/>
  <c r="Z90" i="53"/>
  <c r="U90" i="53"/>
  <c r="W90" i="53" s="1"/>
  <c r="X90" i="53" s="1"/>
  <c r="R90" i="53"/>
  <c r="AE89" i="53"/>
  <c r="AB89" i="53"/>
  <c r="AC89" i="53" s="1"/>
  <c r="Z89" i="53"/>
  <c r="U89" i="53"/>
  <c r="W89" i="53" s="1"/>
  <c r="X89" i="53" s="1"/>
  <c r="R89" i="53"/>
  <c r="AE88" i="53"/>
  <c r="AB88" i="53"/>
  <c r="AC88" i="53" s="1"/>
  <c r="Z88" i="53"/>
  <c r="U88" i="53"/>
  <c r="W88" i="53" s="1"/>
  <c r="X88" i="53" s="1"/>
  <c r="R88" i="53"/>
  <c r="AE87" i="53"/>
  <c r="AB87" i="53"/>
  <c r="AC87" i="53" s="1"/>
  <c r="Z87" i="53"/>
  <c r="U87" i="53"/>
  <c r="W87" i="53" s="1"/>
  <c r="X87" i="53" s="1"/>
  <c r="R87" i="53"/>
  <c r="AE86" i="53"/>
  <c r="AB86" i="53"/>
  <c r="AC86" i="53" s="1"/>
  <c r="Z86" i="53"/>
  <c r="U86" i="53"/>
  <c r="W86" i="53" s="1"/>
  <c r="X86" i="53" s="1"/>
  <c r="R86" i="53"/>
  <c r="AE85" i="53"/>
  <c r="AB85" i="53"/>
  <c r="AC85" i="53" s="1"/>
  <c r="Z85" i="53"/>
  <c r="U85" i="53"/>
  <c r="W85" i="53" s="1"/>
  <c r="X85" i="53" s="1"/>
  <c r="R85" i="53"/>
  <c r="AE84" i="53"/>
  <c r="AB84" i="53"/>
  <c r="AC84" i="53" s="1"/>
  <c r="Z84" i="53"/>
  <c r="U84" i="53"/>
  <c r="W84" i="53" s="1"/>
  <c r="X84" i="53" s="1"/>
  <c r="R84" i="53"/>
  <c r="AE83" i="53"/>
  <c r="AB83" i="53"/>
  <c r="AC83" i="53" s="1"/>
  <c r="Z83" i="53"/>
  <c r="U83" i="53"/>
  <c r="W83" i="53" s="1"/>
  <c r="X83" i="53" s="1"/>
  <c r="R83" i="53"/>
  <c r="AF83" i="53" s="1"/>
  <c r="AG83" i="53" s="1"/>
  <c r="AE82" i="53"/>
  <c r="AB82" i="53"/>
  <c r="AC82" i="53" s="1"/>
  <c r="Z82" i="53"/>
  <c r="U82" i="53"/>
  <c r="W82" i="53" s="1"/>
  <c r="X82" i="53" s="1"/>
  <c r="R82" i="53"/>
  <c r="AE81" i="53"/>
  <c r="AB81" i="53"/>
  <c r="AC81" i="53" s="1"/>
  <c r="Z81" i="53"/>
  <c r="U81" i="53"/>
  <c r="W81" i="53" s="1"/>
  <c r="X81" i="53" s="1"/>
  <c r="R81" i="53"/>
  <c r="AE80" i="53"/>
  <c r="AB80" i="53"/>
  <c r="AC80" i="53" s="1"/>
  <c r="Z80" i="53"/>
  <c r="U80" i="53"/>
  <c r="W80" i="53" s="1"/>
  <c r="X80" i="53" s="1"/>
  <c r="R80" i="53"/>
  <c r="AE79" i="53"/>
  <c r="AF79" i="53" s="1"/>
  <c r="AG79" i="53" s="1"/>
  <c r="AB79" i="53"/>
  <c r="AC79" i="53" s="1"/>
  <c r="Z79" i="53"/>
  <c r="U79" i="53"/>
  <c r="W79" i="53" s="1"/>
  <c r="X79" i="53" s="1"/>
  <c r="R79" i="53"/>
  <c r="AE78" i="53"/>
  <c r="AF78" i="53" s="1"/>
  <c r="AG78" i="53" s="1"/>
  <c r="AB78" i="53"/>
  <c r="AC78" i="53" s="1"/>
  <c r="Z78" i="53"/>
  <c r="U78" i="53"/>
  <c r="W78" i="53" s="1"/>
  <c r="X78" i="53" s="1"/>
  <c r="R78" i="53"/>
  <c r="AE77" i="53"/>
  <c r="AB77" i="53"/>
  <c r="AC77" i="53" s="1"/>
  <c r="Z77" i="53"/>
  <c r="U77" i="53"/>
  <c r="W77" i="53" s="1"/>
  <c r="X77" i="53" s="1"/>
  <c r="R77" i="53"/>
  <c r="AF77" i="53" s="1"/>
  <c r="AG77" i="53" s="1"/>
  <c r="AE76" i="53"/>
  <c r="AB76" i="53"/>
  <c r="AC76" i="53" s="1"/>
  <c r="Z76" i="53"/>
  <c r="U76" i="53"/>
  <c r="W76" i="53" s="1"/>
  <c r="X76" i="53" s="1"/>
  <c r="R76" i="53"/>
  <c r="AE75" i="53"/>
  <c r="AB75" i="53"/>
  <c r="AC75" i="53" s="1"/>
  <c r="Z75" i="53"/>
  <c r="U75" i="53"/>
  <c r="W75" i="53" s="1"/>
  <c r="X75" i="53" s="1"/>
  <c r="R75" i="53"/>
  <c r="AE74" i="53"/>
  <c r="AF74" i="53" s="1"/>
  <c r="AG74" i="53" s="1"/>
  <c r="AB74" i="53"/>
  <c r="AC74" i="53" s="1"/>
  <c r="Z74" i="53"/>
  <c r="U74" i="53"/>
  <c r="W74" i="53" s="1"/>
  <c r="X74" i="53" s="1"/>
  <c r="R74" i="53"/>
  <c r="AE73" i="53"/>
  <c r="AF73" i="53" s="1"/>
  <c r="AG73" i="53" s="1"/>
  <c r="AB73" i="53"/>
  <c r="AC73" i="53" s="1"/>
  <c r="Z73" i="53"/>
  <c r="U73" i="53"/>
  <c r="W73" i="53" s="1"/>
  <c r="X73" i="53" s="1"/>
  <c r="R73" i="53"/>
  <c r="AE72" i="53"/>
  <c r="AF72" i="53" s="1"/>
  <c r="AG72" i="53" s="1"/>
  <c r="AB72" i="53"/>
  <c r="AC72" i="53" s="1"/>
  <c r="Z72" i="53"/>
  <c r="U72" i="53"/>
  <c r="W72" i="53" s="1"/>
  <c r="X72" i="53" s="1"/>
  <c r="R72" i="53"/>
  <c r="AE71" i="53"/>
  <c r="AF71" i="53" s="1"/>
  <c r="AG71" i="53" s="1"/>
  <c r="AB71" i="53"/>
  <c r="AC71" i="53" s="1"/>
  <c r="Z71" i="53"/>
  <c r="U71" i="53"/>
  <c r="W71" i="53" s="1"/>
  <c r="X71" i="53" s="1"/>
  <c r="R71" i="53"/>
  <c r="AE70" i="53"/>
  <c r="AB70" i="53"/>
  <c r="AC70" i="53" s="1"/>
  <c r="Z70" i="53"/>
  <c r="U70" i="53"/>
  <c r="W70" i="53" s="1"/>
  <c r="X70" i="53" s="1"/>
  <c r="R70" i="53"/>
  <c r="AE69" i="53"/>
  <c r="AB69" i="53"/>
  <c r="AC69" i="53" s="1"/>
  <c r="Z69" i="53"/>
  <c r="U69" i="53"/>
  <c r="W69" i="53" s="1"/>
  <c r="X69" i="53" s="1"/>
  <c r="R69" i="53"/>
  <c r="AE68" i="53"/>
  <c r="AB68" i="53"/>
  <c r="AC68" i="53" s="1"/>
  <c r="Z68" i="53"/>
  <c r="U68" i="53"/>
  <c r="W68" i="53" s="1"/>
  <c r="X68" i="53" s="1"/>
  <c r="R68" i="53"/>
  <c r="AE67" i="53"/>
  <c r="AB67" i="53"/>
  <c r="AC67" i="53" s="1"/>
  <c r="Z67" i="53"/>
  <c r="U67" i="53"/>
  <c r="W67" i="53" s="1"/>
  <c r="X67" i="53" s="1"/>
  <c r="R67" i="53"/>
  <c r="AF67" i="53" s="1"/>
  <c r="AG67" i="53" s="1"/>
  <c r="AE66" i="53"/>
  <c r="AB66" i="53"/>
  <c r="AC66" i="53" s="1"/>
  <c r="Z66" i="53"/>
  <c r="U66" i="53"/>
  <c r="W66" i="53" s="1"/>
  <c r="X66" i="53" s="1"/>
  <c r="R66" i="53"/>
  <c r="AE65" i="53"/>
  <c r="AB65" i="53"/>
  <c r="AC65" i="53" s="1"/>
  <c r="Z65" i="53"/>
  <c r="U65" i="53"/>
  <c r="W65" i="53" s="1"/>
  <c r="X65" i="53" s="1"/>
  <c r="R65" i="53"/>
  <c r="AF65" i="53" s="1"/>
  <c r="AG65" i="53" s="1"/>
  <c r="AE64" i="53"/>
  <c r="AF64" i="53" s="1"/>
  <c r="AG64" i="53" s="1"/>
  <c r="AB64" i="53"/>
  <c r="AC64" i="53" s="1"/>
  <c r="Z64" i="53"/>
  <c r="U64" i="53"/>
  <c r="W64" i="53" s="1"/>
  <c r="X64" i="53" s="1"/>
  <c r="R64" i="53"/>
  <c r="AE63" i="53"/>
  <c r="AF63" i="53" s="1"/>
  <c r="AG63" i="53" s="1"/>
  <c r="AB63" i="53"/>
  <c r="AC63" i="53" s="1"/>
  <c r="Z63" i="53"/>
  <c r="U63" i="53"/>
  <c r="W63" i="53" s="1"/>
  <c r="X63" i="53" s="1"/>
  <c r="R63" i="53"/>
  <c r="AE62" i="53"/>
  <c r="AB62" i="53"/>
  <c r="AC62" i="53" s="1"/>
  <c r="Z62" i="53"/>
  <c r="U62" i="53"/>
  <c r="W62" i="53" s="1"/>
  <c r="X62" i="53" s="1"/>
  <c r="R62" i="53"/>
  <c r="AE61" i="53"/>
  <c r="AB61" i="53"/>
  <c r="AC61" i="53" s="1"/>
  <c r="Z61" i="53"/>
  <c r="U61" i="53"/>
  <c r="W61" i="53" s="1"/>
  <c r="X61" i="53" s="1"/>
  <c r="R61" i="53"/>
  <c r="AF61" i="53" s="1"/>
  <c r="AG61" i="53" s="1"/>
  <c r="AE60" i="53"/>
  <c r="AB60" i="53"/>
  <c r="AC60" i="53" s="1"/>
  <c r="Z60" i="53"/>
  <c r="U60" i="53"/>
  <c r="W60" i="53" s="1"/>
  <c r="X60" i="53" s="1"/>
  <c r="R60" i="53"/>
  <c r="AE59" i="53"/>
  <c r="AF59" i="53" s="1"/>
  <c r="AG59" i="53" s="1"/>
  <c r="AB59" i="53"/>
  <c r="AC59" i="53" s="1"/>
  <c r="Z59" i="53"/>
  <c r="U59" i="53"/>
  <c r="W59" i="53" s="1"/>
  <c r="X59" i="53" s="1"/>
  <c r="R59" i="53"/>
  <c r="AE58" i="53"/>
  <c r="AF58" i="53" s="1"/>
  <c r="AG58" i="53" s="1"/>
  <c r="AB58" i="53"/>
  <c r="AC58" i="53" s="1"/>
  <c r="Z58" i="53"/>
  <c r="U58" i="53"/>
  <c r="W58" i="53" s="1"/>
  <c r="X58" i="53" s="1"/>
  <c r="R58" i="53"/>
  <c r="AE57" i="53"/>
  <c r="AF57" i="53" s="1"/>
  <c r="AG57" i="53" s="1"/>
  <c r="AB57" i="53"/>
  <c r="AC57" i="53" s="1"/>
  <c r="Z57" i="53"/>
  <c r="U57" i="53"/>
  <c r="W57" i="53" s="1"/>
  <c r="X57" i="53" s="1"/>
  <c r="R57" i="53"/>
  <c r="AE56" i="53"/>
  <c r="AB56" i="53"/>
  <c r="AC56" i="53" s="1"/>
  <c r="Z56" i="53"/>
  <c r="U56" i="53"/>
  <c r="W56" i="53" s="1"/>
  <c r="X56" i="53" s="1"/>
  <c r="R56" i="53"/>
  <c r="AE55" i="53"/>
  <c r="AB55" i="53"/>
  <c r="AC55" i="53" s="1"/>
  <c r="Z55" i="53"/>
  <c r="U55" i="53"/>
  <c r="W55" i="53" s="1"/>
  <c r="X55" i="53" s="1"/>
  <c r="R55" i="53"/>
  <c r="AF55" i="53" s="1"/>
  <c r="AG55" i="53" s="1"/>
  <c r="AE54" i="53"/>
  <c r="AB54" i="53"/>
  <c r="AC54" i="53" s="1"/>
  <c r="Z54" i="53"/>
  <c r="U54" i="53"/>
  <c r="W54" i="53" s="1"/>
  <c r="X54" i="53" s="1"/>
  <c r="R54" i="53"/>
  <c r="AE53" i="53"/>
  <c r="AB53" i="53"/>
  <c r="AC53" i="53" s="1"/>
  <c r="Z53" i="53"/>
  <c r="U53" i="53"/>
  <c r="W53" i="53" s="1"/>
  <c r="X53" i="53" s="1"/>
  <c r="R53" i="53"/>
  <c r="AF53" i="53" s="1"/>
  <c r="AG53" i="53" s="1"/>
  <c r="AE52" i="53"/>
  <c r="AF52" i="53" s="1"/>
  <c r="AG52" i="53" s="1"/>
  <c r="AB52" i="53"/>
  <c r="AC52" i="53" s="1"/>
  <c r="Z52" i="53"/>
  <c r="U52" i="53"/>
  <c r="W52" i="53" s="1"/>
  <c r="X52" i="53" s="1"/>
  <c r="R52" i="53"/>
  <c r="AE51" i="53"/>
  <c r="AF51" i="53" s="1"/>
  <c r="AG51" i="53" s="1"/>
  <c r="AB51" i="53"/>
  <c r="AC51" i="53" s="1"/>
  <c r="Z51" i="53"/>
  <c r="U51" i="53"/>
  <c r="W51" i="53" s="1"/>
  <c r="X51" i="53" s="1"/>
  <c r="R51" i="53"/>
  <c r="AE50" i="53"/>
  <c r="AB50" i="53"/>
  <c r="AC50" i="53" s="1"/>
  <c r="Z50" i="53"/>
  <c r="U50" i="53"/>
  <c r="W50" i="53" s="1"/>
  <c r="X50" i="53" s="1"/>
  <c r="R50" i="53"/>
  <c r="AE49" i="53"/>
  <c r="AB49" i="53"/>
  <c r="AC49" i="53" s="1"/>
  <c r="Z49" i="53"/>
  <c r="U49" i="53"/>
  <c r="W49" i="53" s="1"/>
  <c r="X49" i="53" s="1"/>
  <c r="R49" i="53"/>
  <c r="AF49" i="53" s="1"/>
  <c r="AG49" i="53" s="1"/>
  <c r="AE48" i="53"/>
  <c r="AB48" i="53"/>
  <c r="AC48" i="53" s="1"/>
  <c r="Z48" i="53"/>
  <c r="U48" i="53"/>
  <c r="W48" i="53" s="1"/>
  <c r="X48" i="53" s="1"/>
  <c r="R48" i="53"/>
  <c r="AE47" i="53"/>
  <c r="AB47" i="53"/>
  <c r="AC47" i="53" s="1"/>
  <c r="Z47" i="53"/>
  <c r="U47" i="53"/>
  <c r="W47" i="53" s="1"/>
  <c r="X47" i="53" s="1"/>
  <c r="R47" i="53"/>
  <c r="AF47" i="53" s="1"/>
  <c r="AG47" i="53" s="1"/>
  <c r="AE46" i="53"/>
  <c r="AB46" i="53"/>
  <c r="AC46" i="53" s="1"/>
  <c r="Z46" i="53"/>
  <c r="U46" i="53"/>
  <c r="W46" i="53" s="1"/>
  <c r="X46" i="53" s="1"/>
  <c r="R46" i="53"/>
  <c r="AE45" i="53"/>
  <c r="AB45" i="53"/>
  <c r="AC45" i="53" s="1"/>
  <c r="Z45" i="53"/>
  <c r="U45" i="53"/>
  <c r="W45" i="53" s="1"/>
  <c r="X45" i="53" s="1"/>
  <c r="R45" i="53"/>
  <c r="AF45" i="53" s="1"/>
  <c r="AG45" i="53" s="1"/>
  <c r="AE44" i="53"/>
  <c r="AB44" i="53"/>
  <c r="AC44" i="53" s="1"/>
  <c r="Z44" i="53"/>
  <c r="U44" i="53"/>
  <c r="W44" i="53" s="1"/>
  <c r="X44" i="53" s="1"/>
  <c r="R44" i="53"/>
  <c r="AE43" i="53"/>
  <c r="AB43" i="53"/>
  <c r="AC43" i="53" s="1"/>
  <c r="Z43" i="53"/>
  <c r="U43" i="53"/>
  <c r="W43" i="53" s="1"/>
  <c r="X43" i="53" s="1"/>
  <c r="R43" i="53"/>
  <c r="AE42" i="53"/>
  <c r="AB42" i="53"/>
  <c r="AC42" i="53" s="1"/>
  <c r="Z42" i="53"/>
  <c r="U42" i="53"/>
  <c r="W42" i="53" s="1"/>
  <c r="X42" i="53" s="1"/>
  <c r="R42" i="53"/>
  <c r="AE41" i="53"/>
  <c r="AB41" i="53"/>
  <c r="AC41" i="53" s="1"/>
  <c r="Z41" i="53"/>
  <c r="U41" i="53"/>
  <c r="W41" i="53" s="1"/>
  <c r="X41" i="53" s="1"/>
  <c r="R41" i="53"/>
  <c r="AE40" i="53"/>
  <c r="AF40" i="53" s="1"/>
  <c r="AG40" i="53" s="1"/>
  <c r="AB40" i="53"/>
  <c r="AC40" i="53" s="1"/>
  <c r="Z40" i="53"/>
  <c r="U40" i="53"/>
  <c r="W40" i="53" s="1"/>
  <c r="X40" i="53" s="1"/>
  <c r="R40" i="53"/>
  <c r="AE39" i="53"/>
  <c r="AB39" i="53"/>
  <c r="AC39" i="53" s="1"/>
  <c r="Z39" i="53"/>
  <c r="U39" i="53"/>
  <c r="W39" i="53" s="1"/>
  <c r="X39" i="53" s="1"/>
  <c r="R39" i="53"/>
  <c r="AE38" i="53"/>
  <c r="AB38" i="53"/>
  <c r="AC38" i="53" s="1"/>
  <c r="Z38" i="53"/>
  <c r="U38" i="53"/>
  <c r="W38" i="53" s="1"/>
  <c r="X38" i="53" s="1"/>
  <c r="R38" i="53"/>
  <c r="AE37" i="53"/>
  <c r="AB37" i="53"/>
  <c r="AC37" i="53" s="1"/>
  <c r="Z37" i="53"/>
  <c r="U37" i="53"/>
  <c r="W37" i="53" s="1"/>
  <c r="X37" i="53" s="1"/>
  <c r="R37" i="53"/>
  <c r="AF37" i="53" s="1"/>
  <c r="AG37" i="53" s="1"/>
  <c r="AE36" i="53"/>
  <c r="AB36" i="53"/>
  <c r="AC36" i="53" s="1"/>
  <c r="Z36" i="53"/>
  <c r="U36" i="53"/>
  <c r="W36" i="53" s="1"/>
  <c r="X36" i="53" s="1"/>
  <c r="R36" i="53"/>
  <c r="AE35" i="53"/>
  <c r="AB35" i="53"/>
  <c r="AC35" i="53" s="1"/>
  <c r="Z35" i="53"/>
  <c r="U35" i="53"/>
  <c r="W35" i="53" s="1"/>
  <c r="X35" i="53" s="1"/>
  <c r="R35" i="53"/>
  <c r="AF35" i="53" s="1"/>
  <c r="AG35" i="53" s="1"/>
  <c r="AE34" i="53"/>
  <c r="AF34" i="53" s="1"/>
  <c r="AG34" i="53" s="1"/>
  <c r="AB34" i="53"/>
  <c r="AC34" i="53" s="1"/>
  <c r="Z34" i="53"/>
  <c r="W34" i="53"/>
  <c r="X34" i="53" s="1"/>
  <c r="R34" i="53"/>
  <c r="AE33" i="53"/>
  <c r="AF33" i="53" s="1"/>
  <c r="AG33" i="53" s="1"/>
  <c r="AB33" i="53"/>
  <c r="AC33" i="53" s="1"/>
  <c r="Z33" i="53"/>
  <c r="W33" i="53"/>
  <c r="X33" i="53" s="1"/>
  <c r="R33" i="53"/>
  <c r="AE32" i="53"/>
  <c r="AB32" i="53"/>
  <c r="AC32" i="53" s="1"/>
  <c r="Z32" i="53"/>
  <c r="W32" i="53"/>
  <c r="X32" i="53" s="1"/>
  <c r="R32" i="53"/>
  <c r="AJ32" i="53" s="1"/>
  <c r="AE31" i="53"/>
  <c r="AB31" i="53"/>
  <c r="AC31" i="53" s="1"/>
  <c r="Z31" i="53"/>
  <c r="W31" i="53"/>
  <c r="X31" i="53" s="1"/>
  <c r="R31" i="53"/>
  <c r="AJ31" i="53" s="1"/>
  <c r="AE30" i="53"/>
  <c r="AB30" i="53"/>
  <c r="AC30" i="53" s="1"/>
  <c r="Z30" i="53"/>
  <c r="W30" i="53"/>
  <c r="X30" i="53" s="1"/>
  <c r="R30" i="53"/>
  <c r="AJ30" i="53" s="1"/>
  <c r="AE29" i="53"/>
  <c r="AB29" i="53"/>
  <c r="AC29" i="53" s="1"/>
  <c r="Z29" i="53"/>
  <c r="W29" i="53"/>
  <c r="X29" i="53" s="1"/>
  <c r="R29" i="53"/>
  <c r="AJ29" i="53" s="1"/>
  <c r="AE28" i="53"/>
  <c r="AB28" i="53"/>
  <c r="AC28" i="53" s="1"/>
  <c r="Z28" i="53"/>
  <c r="W28" i="53"/>
  <c r="X28" i="53" s="1"/>
  <c r="R28" i="53"/>
  <c r="AJ28" i="53" s="1"/>
  <c r="AE27" i="53"/>
  <c r="AB27" i="53"/>
  <c r="AC27" i="53" s="1"/>
  <c r="Z27" i="53"/>
  <c r="W27" i="53"/>
  <c r="X27" i="53" s="1"/>
  <c r="R27" i="53"/>
  <c r="AE26" i="53"/>
  <c r="AB26" i="53"/>
  <c r="AC26" i="53" s="1"/>
  <c r="Z26" i="53"/>
  <c r="W26" i="53"/>
  <c r="X26" i="53" s="1"/>
  <c r="R26" i="53"/>
  <c r="AF26" i="53" s="1"/>
  <c r="AG26" i="53" s="1"/>
  <c r="AE25" i="53"/>
  <c r="AB25" i="53"/>
  <c r="AC25" i="53" s="1"/>
  <c r="Z25" i="53"/>
  <c r="W25" i="53"/>
  <c r="X25" i="53" s="1"/>
  <c r="R25" i="53"/>
  <c r="AE24" i="53"/>
  <c r="AF24" i="53" s="1"/>
  <c r="AG24" i="53" s="1"/>
  <c r="AB24" i="53"/>
  <c r="AC24" i="53" s="1"/>
  <c r="Z24" i="53"/>
  <c r="W24" i="53"/>
  <c r="X24" i="53" s="1"/>
  <c r="R24" i="53"/>
  <c r="AE23" i="53"/>
  <c r="AF23" i="53" s="1"/>
  <c r="AG23" i="53" s="1"/>
  <c r="AB23" i="53"/>
  <c r="AC23" i="53" s="1"/>
  <c r="Z23" i="53"/>
  <c r="U23" i="53"/>
  <c r="W23" i="53" s="1"/>
  <c r="X23" i="53" s="1"/>
  <c r="R23" i="53"/>
  <c r="AE22" i="53"/>
  <c r="AB22" i="53"/>
  <c r="AC22" i="53" s="1"/>
  <c r="Z22" i="53"/>
  <c r="U22" i="53"/>
  <c r="W22" i="53" s="1"/>
  <c r="X22" i="53" s="1"/>
  <c r="R22" i="53"/>
  <c r="AE21" i="53"/>
  <c r="AF21" i="53" s="1"/>
  <c r="AG21" i="53" s="1"/>
  <c r="AB21" i="53"/>
  <c r="AC21" i="53" s="1"/>
  <c r="Z21" i="53"/>
  <c r="U21" i="53"/>
  <c r="W21" i="53" s="1"/>
  <c r="X21" i="53" s="1"/>
  <c r="R21" i="53"/>
  <c r="AE20" i="53"/>
  <c r="AF20" i="53" s="1"/>
  <c r="AG20" i="53" s="1"/>
  <c r="AB20" i="53"/>
  <c r="AC20" i="53" s="1"/>
  <c r="Z20" i="53"/>
  <c r="U20" i="53"/>
  <c r="W20" i="53" s="1"/>
  <c r="X20" i="53" s="1"/>
  <c r="R20" i="53"/>
  <c r="AE19" i="53"/>
  <c r="AB19" i="53"/>
  <c r="AC19" i="53" s="1"/>
  <c r="Z19" i="53"/>
  <c r="U19" i="53"/>
  <c r="W19" i="53" s="1"/>
  <c r="X19" i="53" s="1"/>
  <c r="R19" i="53"/>
  <c r="AE18" i="53"/>
  <c r="AB18" i="53"/>
  <c r="AC18" i="53" s="1"/>
  <c r="Z18" i="53"/>
  <c r="U18" i="53"/>
  <c r="W18" i="53" s="1"/>
  <c r="X18" i="53" s="1"/>
  <c r="R18" i="53"/>
  <c r="AE17" i="53"/>
  <c r="AB17" i="53"/>
  <c r="AC17" i="53" s="1"/>
  <c r="Z17" i="53"/>
  <c r="U17" i="53"/>
  <c r="W17" i="53" s="1"/>
  <c r="X17" i="53" s="1"/>
  <c r="R17" i="53"/>
  <c r="AF17" i="53" s="1"/>
  <c r="AG17" i="53" s="1"/>
  <c r="AE16" i="53"/>
  <c r="AB16" i="53"/>
  <c r="AC16" i="53" s="1"/>
  <c r="Z16" i="53"/>
  <c r="U16" i="53"/>
  <c r="W16" i="53" s="1"/>
  <c r="X16" i="53" s="1"/>
  <c r="R16" i="53"/>
  <c r="AF69" i="53" l="1"/>
  <c r="AG69" i="53" s="1"/>
  <c r="AF41" i="53"/>
  <c r="AG41" i="53" s="1"/>
  <c r="AF81" i="53"/>
  <c r="AG81" i="53" s="1"/>
  <c r="AF43" i="53"/>
  <c r="AG43" i="53" s="1"/>
  <c r="AF526" i="53"/>
  <c r="AG526" i="53" s="1"/>
  <c r="AF413" i="53"/>
  <c r="AG413" i="53" s="1"/>
  <c r="AJ169" i="53"/>
  <c r="AJ172" i="53"/>
  <c r="AF726" i="53"/>
  <c r="AG726" i="53" s="1"/>
  <c r="AF753" i="53"/>
  <c r="AG753" i="53" s="1"/>
  <c r="AF828" i="53"/>
  <c r="AG828" i="53" s="1"/>
  <c r="AF781" i="53"/>
  <c r="AG781" i="53" s="1"/>
  <c r="AF879" i="53"/>
  <c r="AG879" i="53" s="1"/>
  <c r="AF407" i="53"/>
  <c r="AG407" i="53" s="1"/>
  <c r="AF550" i="53"/>
  <c r="AG550" i="53" s="1"/>
  <c r="AF363" i="53"/>
  <c r="AG363" i="53" s="1"/>
  <c r="AF406" i="53"/>
  <c r="AG406" i="53" s="1"/>
  <c r="AF259" i="53"/>
  <c r="AG259" i="53" s="1"/>
  <c r="AF421" i="53"/>
  <c r="AG421" i="53" s="1"/>
  <c r="AF668" i="53"/>
  <c r="AG668" i="53" s="1"/>
  <c r="AF733" i="53"/>
  <c r="AG733" i="53" s="1"/>
  <c r="AF750" i="53"/>
  <c r="AG750" i="53" s="1"/>
  <c r="AF872" i="53"/>
  <c r="AG872" i="53" s="1"/>
  <c r="AF275" i="53"/>
  <c r="AG275" i="53" s="1"/>
  <c r="AF582" i="53"/>
  <c r="AG582" i="53" s="1"/>
  <c r="AF693" i="53"/>
  <c r="AG693" i="53" s="1"/>
  <c r="AF704" i="53"/>
  <c r="AG704" i="53" s="1"/>
  <c r="AF857" i="53"/>
  <c r="AG857" i="53" s="1"/>
  <c r="AF889" i="53"/>
  <c r="AG889" i="53" s="1"/>
  <c r="AF587" i="53"/>
  <c r="AG587" i="53" s="1"/>
  <c r="AF837" i="53"/>
  <c r="AG837" i="53" s="1"/>
  <c r="AF874" i="53"/>
  <c r="AG874" i="53" s="1"/>
  <c r="AF16" i="53"/>
  <c r="AG16" i="53" s="1"/>
  <c r="AF84" i="53"/>
  <c r="AG84" i="53" s="1"/>
  <c r="AF100" i="53"/>
  <c r="AG100" i="53" s="1"/>
  <c r="W141" i="53"/>
  <c r="X141" i="53" s="1"/>
  <c r="AF220" i="53"/>
  <c r="AG220" i="53" s="1"/>
  <c r="AF355" i="53"/>
  <c r="AG355" i="53" s="1"/>
  <c r="AF558" i="53"/>
  <c r="AG558" i="53" s="1"/>
  <c r="AF562" i="53"/>
  <c r="AG562" i="53" s="1"/>
  <c r="AF588" i="53"/>
  <c r="AG588" i="53" s="1"/>
  <c r="AF646" i="53"/>
  <c r="AG646" i="53" s="1"/>
  <c r="AI31" i="53"/>
  <c r="AF44" i="53"/>
  <c r="AG44" i="53" s="1"/>
  <c r="AF371" i="53"/>
  <c r="AG371" i="53" s="1"/>
  <c r="AF461" i="53"/>
  <c r="AG461" i="53" s="1"/>
  <c r="AJ161" i="53"/>
  <c r="AI163" i="53"/>
  <c r="AI165" i="53"/>
  <c r="AF359" i="53"/>
  <c r="AG359" i="53" s="1"/>
  <c r="AF427" i="53"/>
  <c r="AG427" i="53" s="1"/>
  <c r="AF595" i="53"/>
  <c r="AG595" i="53" s="1"/>
  <c r="AF286" i="53"/>
  <c r="AG286" i="53" s="1"/>
  <c r="AF367" i="53"/>
  <c r="AG367" i="53" s="1"/>
  <c r="AF679" i="53"/>
  <c r="AG679" i="53" s="1"/>
  <c r="AF32" i="53"/>
  <c r="AG32" i="53" s="1"/>
  <c r="AF75" i="53"/>
  <c r="AG75" i="53" s="1"/>
  <c r="AF36" i="53"/>
  <c r="AG36" i="53" s="1"/>
  <c r="AF90" i="53"/>
  <c r="AG90" i="53" s="1"/>
  <c r="AF106" i="53"/>
  <c r="AG106" i="53" s="1"/>
  <c r="AI162" i="53"/>
  <c r="U278" i="53"/>
  <c r="W278" i="53" s="1"/>
  <c r="X278" i="53" s="1"/>
  <c r="R278" i="53"/>
  <c r="AF312" i="53"/>
  <c r="AG312" i="53" s="1"/>
  <c r="AI335" i="53"/>
  <c r="AJ335" i="53"/>
  <c r="W426" i="53"/>
  <c r="X426" i="53" s="1"/>
  <c r="U451" i="53"/>
  <c r="W451" i="53" s="1"/>
  <c r="X451" i="53" s="1"/>
  <c r="AF514" i="53"/>
  <c r="AG514" i="53" s="1"/>
  <c r="AF567" i="53"/>
  <c r="AG567" i="53" s="1"/>
  <c r="AF623" i="53"/>
  <c r="AG623" i="53" s="1"/>
  <c r="AF705" i="53"/>
  <c r="AG705" i="53" s="1"/>
  <c r="AF776" i="53"/>
  <c r="AG776" i="53" s="1"/>
  <c r="AF789" i="53"/>
  <c r="AG789" i="53" s="1"/>
  <c r="AF798" i="53"/>
  <c r="AG798" i="53" s="1"/>
  <c r="AF861" i="53"/>
  <c r="AG861" i="53" s="1"/>
  <c r="AF878" i="53"/>
  <c r="AG878" i="53" s="1"/>
  <c r="AF632" i="53"/>
  <c r="AG632" i="53" s="1"/>
  <c r="AF887" i="53"/>
  <c r="AG887" i="53" s="1"/>
  <c r="AF290" i="53"/>
  <c r="AG290" i="53" s="1"/>
  <c r="AF325" i="53"/>
  <c r="AG325" i="53" s="1"/>
  <c r="AF347" i="53"/>
  <c r="AG347" i="53" s="1"/>
  <c r="W400" i="53"/>
  <c r="X400" i="53" s="1"/>
  <c r="AF403" i="53"/>
  <c r="AG403" i="53" s="1"/>
  <c r="AF433" i="53"/>
  <c r="AG433" i="53" s="1"/>
  <c r="AF584" i="53"/>
  <c r="AG584" i="53" s="1"/>
  <c r="AF594" i="53"/>
  <c r="AG594" i="53" s="1"/>
  <c r="AF615" i="53"/>
  <c r="AG615" i="53" s="1"/>
  <c r="AF678" i="53"/>
  <c r="AG678" i="53" s="1"/>
  <c r="AF762" i="53"/>
  <c r="AG762" i="53" s="1"/>
  <c r="AF772" i="53"/>
  <c r="AG772" i="53" s="1"/>
  <c r="AI777" i="53"/>
  <c r="AI779" i="53"/>
  <c r="AF38" i="53"/>
  <c r="AG38" i="53" s="1"/>
  <c r="AF60" i="53"/>
  <c r="AG60" i="53" s="1"/>
  <c r="AF62" i="53"/>
  <c r="AG62" i="53" s="1"/>
  <c r="AF146" i="53"/>
  <c r="AG146" i="53" s="1"/>
  <c r="AF150" i="53"/>
  <c r="AG150" i="53" s="1"/>
  <c r="AI164" i="53"/>
  <c r="AF166" i="53"/>
  <c r="AG166" i="53" s="1"/>
  <c r="AF186" i="53"/>
  <c r="AG186" i="53" s="1"/>
  <c r="AF222" i="53"/>
  <c r="AG222" i="53" s="1"/>
  <c r="AF228" i="53"/>
  <c r="AG228" i="53" s="1"/>
  <c r="AF269" i="53"/>
  <c r="AG269" i="53" s="1"/>
  <c r="AF281" i="53"/>
  <c r="AG281" i="53" s="1"/>
  <c r="AF319" i="53"/>
  <c r="AG319" i="53" s="1"/>
  <c r="AF348" i="53"/>
  <c r="AG348" i="53" s="1"/>
  <c r="AF351" i="53"/>
  <c r="AG351" i="53" s="1"/>
  <c r="AF384" i="53"/>
  <c r="AG384" i="53" s="1"/>
  <c r="AF438" i="53"/>
  <c r="AG438" i="53" s="1"/>
  <c r="AF496" i="53"/>
  <c r="AG496" i="53" s="1"/>
  <c r="AF536" i="53"/>
  <c r="AG536" i="53" s="1"/>
  <c r="AF19" i="53"/>
  <c r="AG19" i="53" s="1"/>
  <c r="AF82" i="53"/>
  <c r="AG82" i="53" s="1"/>
  <c r="AI28" i="53"/>
  <c r="AF54" i="53"/>
  <c r="AG54" i="53" s="1"/>
  <c r="AF18" i="53"/>
  <c r="AG18" i="53" s="1"/>
  <c r="AF27" i="53"/>
  <c r="AG27" i="53" s="1"/>
  <c r="AF29" i="53"/>
  <c r="AG29" i="53" s="1"/>
  <c r="AF42" i="53"/>
  <c r="AG42" i="53" s="1"/>
  <c r="AF70" i="53"/>
  <c r="AG70" i="53" s="1"/>
  <c r="AF87" i="53"/>
  <c r="AG87" i="53" s="1"/>
  <c r="AF103" i="53"/>
  <c r="AG103" i="53" s="1"/>
  <c r="AF109" i="53"/>
  <c r="AG109" i="53" s="1"/>
  <c r="AF147" i="53"/>
  <c r="AG147" i="53" s="1"/>
  <c r="AF165" i="53"/>
  <c r="AG165" i="53" s="1"/>
  <c r="AI166" i="53"/>
  <c r="AF214" i="53"/>
  <c r="AG214" i="53" s="1"/>
  <c r="AF223" i="53"/>
  <c r="AG223" i="53" s="1"/>
  <c r="AF256" i="53"/>
  <c r="AG256" i="53" s="1"/>
  <c r="AF265" i="53"/>
  <c r="AG265" i="53" s="1"/>
  <c r="AF276" i="53"/>
  <c r="AG276" i="53" s="1"/>
  <c r="AF282" i="53"/>
  <c r="AG282" i="53" s="1"/>
  <c r="AF324" i="53"/>
  <c r="AG324" i="53" s="1"/>
  <c r="AF374" i="53"/>
  <c r="AG374" i="53" s="1"/>
  <c r="AF382" i="53"/>
  <c r="AG382" i="53" s="1"/>
  <c r="AF463" i="53"/>
  <c r="AG463" i="53" s="1"/>
  <c r="AF493" i="53"/>
  <c r="AG493" i="53" s="1"/>
  <c r="AF512" i="53"/>
  <c r="AG512" i="53" s="1"/>
  <c r="AF160" i="53"/>
  <c r="AG160" i="53" s="1"/>
  <c r="AF191" i="53"/>
  <c r="AG191" i="53" s="1"/>
  <c r="AF238" i="53"/>
  <c r="AG238" i="53" s="1"/>
  <c r="AF242" i="53"/>
  <c r="AG242" i="53" s="1"/>
  <c r="AF248" i="53"/>
  <c r="AG248" i="53" s="1"/>
  <c r="AF309" i="53"/>
  <c r="AG309" i="53" s="1"/>
  <c r="AF331" i="53"/>
  <c r="AG331" i="53" s="1"/>
  <c r="AF334" i="53"/>
  <c r="AG334" i="53" s="1"/>
  <c r="AF419" i="53"/>
  <c r="AG419" i="53" s="1"/>
  <c r="AF449" i="53"/>
  <c r="AG449" i="53" s="1"/>
  <c r="AF464" i="53"/>
  <c r="AG464" i="53" s="1"/>
  <c r="AF543" i="53"/>
  <c r="AG543" i="53" s="1"/>
  <c r="AF128" i="53"/>
  <c r="AG128" i="53" s="1"/>
  <c r="AF176" i="53"/>
  <c r="AG176" i="53" s="1"/>
  <c r="AF180" i="53"/>
  <c r="AG180" i="53" s="1"/>
  <c r="AF201" i="53"/>
  <c r="AG201" i="53" s="1"/>
  <c r="AF212" i="53"/>
  <c r="AG212" i="53" s="1"/>
  <c r="AF28" i="53"/>
  <c r="AG28" i="53" s="1"/>
  <c r="AF31" i="53"/>
  <c r="AG31" i="53" s="1"/>
  <c r="AI32" i="53"/>
  <c r="AF46" i="53"/>
  <c r="AG46" i="53" s="1"/>
  <c r="AF50" i="53"/>
  <c r="AG50" i="53" s="1"/>
  <c r="AF66" i="53"/>
  <c r="AG66" i="53" s="1"/>
  <c r="AF68" i="53"/>
  <c r="AG68" i="53" s="1"/>
  <c r="AF76" i="53"/>
  <c r="AG76" i="53" s="1"/>
  <c r="AF96" i="53"/>
  <c r="AG96" i="53" s="1"/>
  <c r="AF155" i="53"/>
  <c r="AG155" i="53" s="1"/>
  <c r="AF213" i="53"/>
  <c r="AG213" i="53" s="1"/>
  <c r="AF221" i="53"/>
  <c r="AG221" i="53" s="1"/>
  <c r="AF239" i="53"/>
  <c r="AG239" i="53" s="1"/>
  <c r="AF243" i="53"/>
  <c r="AG243" i="53" s="1"/>
  <c r="AF245" i="53"/>
  <c r="AG245" i="53" s="1"/>
  <c r="AF273" i="53"/>
  <c r="AG273" i="53" s="1"/>
  <c r="U277" i="53"/>
  <c r="W277" i="53" s="1"/>
  <c r="X277" i="53" s="1"/>
  <c r="AF292" i="53"/>
  <c r="AG292" i="53" s="1"/>
  <c r="AF306" i="53"/>
  <c r="AG306" i="53" s="1"/>
  <c r="AF318" i="53"/>
  <c r="AG318" i="53" s="1"/>
  <c r="AF335" i="53"/>
  <c r="AG335" i="53" s="1"/>
  <c r="AF338" i="53"/>
  <c r="AG338" i="53" s="1"/>
  <c r="AF341" i="53"/>
  <c r="AG341" i="53" s="1"/>
  <c r="AF447" i="53"/>
  <c r="AG447" i="53" s="1"/>
  <c r="AF503" i="53"/>
  <c r="AG503" i="53" s="1"/>
  <c r="AF604" i="53"/>
  <c r="AG604" i="53" s="1"/>
  <c r="AF677" i="53"/>
  <c r="AG677" i="53" s="1"/>
  <c r="AF721" i="53"/>
  <c r="AG721" i="53" s="1"/>
  <c r="AF725" i="53"/>
  <c r="AG725" i="53" s="1"/>
  <c r="AF740" i="53"/>
  <c r="AG740" i="53" s="1"/>
  <c r="AF844" i="53"/>
  <c r="AG844" i="53" s="1"/>
  <c r="AF859" i="53"/>
  <c r="AG859" i="53" s="1"/>
  <c r="AF867" i="53"/>
  <c r="AG867" i="53" s="1"/>
  <c r="AF566" i="53"/>
  <c r="AG566" i="53" s="1"/>
  <c r="AF658" i="53"/>
  <c r="AG658" i="53" s="1"/>
  <c r="AF665" i="53"/>
  <c r="AG665" i="53" s="1"/>
  <c r="AF757" i="53"/>
  <c r="AG757" i="53" s="1"/>
  <c r="AF766" i="53"/>
  <c r="AG766" i="53" s="1"/>
  <c r="AF840" i="53"/>
  <c r="AG840" i="53" s="1"/>
  <c r="AF868" i="53"/>
  <c r="AG868" i="53" s="1"/>
  <c r="AF869" i="53"/>
  <c r="AG869" i="53" s="1"/>
  <c r="AF875" i="53"/>
  <c r="AG875" i="53" s="1"/>
  <c r="AF877" i="53"/>
  <c r="AG877" i="53" s="1"/>
  <c r="AF880" i="53"/>
  <c r="AG880" i="53" s="1"/>
  <c r="AF885" i="53"/>
  <c r="AG885" i="53" s="1"/>
  <c r="AF893" i="53"/>
  <c r="AG893" i="53" s="1"/>
  <c r="AF408" i="53"/>
  <c r="AG408" i="53" s="1"/>
  <c r="W428" i="53"/>
  <c r="X428" i="53" s="1"/>
  <c r="AF434" i="53"/>
  <c r="AG434" i="53" s="1"/>
  <c r="AF459" i="53"/>
  <c r="AG459" i="53" s="1"/>
  <c r="AF504" i="53"/>
  <c r="AG504" i="53" s="1"/>
  <c r="AF539" i="53"/>
  <c r="AG539" i="53" s="1"/>
  <c r="AF561" i="53"/>
  <c r="AG561" i="53" s="1"/>
  <c r="AF565" i="53"/>
  <c r="AG565" i="53" s="1"/>
  <c r="AF617" i="53"/>
  <c r="AG617" i="53" s="1"/>
  <c r="AF624" i="53"/>
  <c r="AG624" i="53" s="1"/>
  <c r="AF631" i="53"/>
  <c r="AG631" i="53" s="1"/>
  <c r="AF635" i="53"/>
  <c r="AG635" i="53" s="1"/>
  <c r="AF647" i="53"/>
  <c r="AG647" i="53" s="1"/>
  <c r="AF684" i="53"/>
  <c r="AG684" i="53" s="1"/>
  <c r="AF698" i="53"/>
  <c r="AG698" i="53" s="1"/>
  <c r="AF701" i="53"/>
  <c r="AG701" i="53" s="1"/>
  <c r="AF730" i="53"/>
  <c r="AG730" i="53" s="1"/>
  <c r="AF734" i="53"/>
  <c r="AG734" i="53" s="1"/>
  <c r="AF738" i="53"/>
  <c r="AG738" i="53" s="1"/>
  <c r="AF744" i="53"/>
  <c r="AG744" i="53" s="1"/>
  <c r="AF773" i="53"/>
  <c r="AG773" i="53" s="1"/>
  <c r="AF805" i="53"/>
  <c r="AG805" i="53" s="1"/>
  <c r="AF836" i="53"/>
  <c r="AG836" i="53" s="1"/>
  <c r="AF876" i="53"/>
  <c r="AG876" i="53" s="1"/>
  <c r="AF498" i="53"/>
  <c r="AG498" i="53" s="1"/>
  <c r="AF511" i="53"/>
  <c r="AG511" i="53" s="1"/>
  <c r="AF515" i="53"/>
  <c r="AG515" i="53" s="1"/>
  <c r="AF517" i="53"/>
  <c r="AG517" i="53" s="1"/>
  <c r="AF552" i="53"/>
  <c r="AG552" i="53" s="1"/>
  <c r="AF572" i="53"/>
  <c r="AG572" i="53" s="1"/>
  <c r="AF585" i="53"/>
  <c r="AG585" i="53" s="1"/>
  <c r="AF603" i="53"/>
  <c r="AG603" i="53" s="1"/>
  <c r="AF621" i="53"/>
  <c r="AG621" i="53" s="1"/>
  <c r="AF634" i="53"/>
  <c r="AG634" i="53" s="1"/>
  <c r="AF697" i="53"/>
  <c r="AG697" i="53" s="1"/>
  <c r="AF720" i="53"/>
  <c r="AG720" i="53" s="1"/>
  <c r="AF729" i="53"/>
  <c r="AG729" i="53" s="1"/>
  <c r="AF764" i="53"/>
  <c r="AG764" i="53" s="1"/>
  <c r="AF841" i="53"/>
  <c r="AG841" i="53" s="1"/>
  <c r="AF851" i="53"/>
  <c r="AG851" i="53" s="1"/>
  <c r="AF883" i="53"/>
  <c r="AG883" i="53" s="1"/>
  <c r="AG23" i="54"/>
  <c r="AF89" i="53"/>
  <c r="AG89" i="53" s="1"/>
  <c r="AF121" i="53"/>
  <c r="AG121" i="53" s="1"/>
  <c r="AF124" i="53"/>
  <c r="AG124" i="53" s="1"/>
  <c r="AF86" i="53"/>
  <c r="AG86" i="53" s="1"/>
  <c r="AF105" i="53"/>
  <c r="AG105" i="53" s="1"/>
  <c r="AF108" i="53"/>
  <c r="AG108" i="53" s="1"/>
  <c r="AF118" i="53"/>
  <c r="AG118" i="53" s="1"/>
  <c r="AF102" i="53"/>
  <c r="AG102" i="53" s="1"/>
  <c r="AF300" i="53"/>
  <c r="AG300" i="53" s="1"/>
  <c r="AF343" i="53"/>
  <c r="AG343" i="53" s="1"/>
  <c r="AF501" i="53"/>
  <c r="AG501" i="53" s="1"/>
  <c r="AF368" i="53"/>
  <c r="AG368" i="53" s="1"/>
  <c r="AF451" i="53"/>
  <c r="AG451" i="53" s="1"/>
  <c r="AF119" i="53"/>
  <c r="AG119" i="53" s="1"/>
  <c r="AF167" i="53"/>
  <c r="AG167" i="53" s="1"/>
  <c r="AF168" i="53"/>
  <c r="AG168" i="53" s="1"/>
  <c r="AF172" i="53"/>
  <c r="AG172" i="53" s="1"/>
  <c r="AF181" i="53"/>
  <c r="AG181" i="53" s="1"/>
  <c r="AF188" i="53"/>
  <c r="AG188" i="53" s="1"/>
  <c r="AF192" i="53"/>
  <c r="AG192" i="53" s="1"/>
  <c r="AF196" i="53"/>
  <c r="AG196" i="53" s="1"/>
  <c r="AF209" i="53"/>
  <c r="AG209" i="53" s="1"/>
  <c r="AF211" i="53"/>
  <c r="AG211" i="53" s="1"/>
  <c r="AF225" i="53"/>
  <c r="AG225" i="53" s="1"/>
  <c r="AF227" i="53"/>
  <c r="AG227" i="53" s="1"/>
  <c r="AF229" i="53"/>
  <c r="AG229" i="53" s="1"/>
  <c r="AF231" i="53"/>
  <c r="AG231" i="53" s="1"/>
  <c r="AF233" i="53"/>
  <c r="AG233" i="53" s="1"/>
  <c r="AF244" i="53"/>
  <c r="AG244" i="53" s="1"/>
  <c r="AF249" i="53"/>
  <c r="AG249" i="53" s="1"/>
  <c r="AF251" i="53"/>
  <c r="AG251" i="53" s="1"/>
  <c r="AF264" i="53"/>
  <c r="AG264" i="53" s="1"/>
  <c r="AF266" i="53"/>
  <c r="AG266" i="53" s="1"/>
  <c r="AF285" i="53"/>
  <c r="AG285" i="53" s="1"/>
  <c r="AF289" i="53"/>
  <c r="AG289" i="53" s="1"/>
  <c r="AF293" i="53"/>
  <c r="AG293" i="53" s="1"/>
  <c r="AF301" i="53"/>
  <c r="AG301" i="53" s="1"/>
  <c r="AF313" i="53"/>
  <c r="AG313" i="53" s="1"/>
  <c r="AF315" i="53"/>
  <c r="AG315" i="53" s="1"/>
  <c r="AF329" i="53"/>
  <c r="AG329" i="53" s="1"/>
  <c r="AF332" i="53"/>
  <c r="AG332" i="53" s="1"/>
  <c r="AF339" i="53"/>
  <c r="AG339" i="53" s="1"/>
  <c r="AF344" i="53"/>
  <c r="AG344" i="53" s="1"/>
  <c r="AF366" i="53"/>
  <c r="AG366" i="53" s="1"/>
  <c r="AF376" i="53"/>
  <c r="AG376" i="53" s="1"/>
  <c r="AF380" i="53"/>
  <c r="AG380" i="53" s="1"/>
  <c r="AF412" i="53"/>
  <c r="AG412" i="53" s="1"/>
  <c r="AF423" i="53"/>
  <c r="AG423" i="53" s="1"/>
  <c r="AF442" i="53"/>
  <c r="AG442" i="53" s="1"/>
  <c r="AF444" i="53"/>
  <c r="AG444" i="53" s="1"/>
  <c r="AF454" i="53"/>
  <c r="AG454" i="53" s="1"/>
  <c r="AF491" i="53"/>
  <c r="AG491" i="53" s="1"/>
  <c r="AI495" i="53"/>
  <c r="AF499" i="53"/>
  <c r="AG499" i="53" s="1"/>
  <c r="AF508" i="53"/>
  <c r="AG508" i="53" s="1"/>
  <c r="AF520" i="53"/>
  <c r="AG520" i="53" s="1"/>
  <c r="AF219" i="53"/>
  <c r="AG219" i="53" s="1"/>
  <c r="AJ402" i="53"/>
  <c r="AI402" i="53"/>
  <c r="AF495" i="53"/>
  <c r="AG495" i="53" s="1"/>
  <c r="AF25" i="53"/>
  <c r="AG25" i="53" s="1"/>
  <c r="AF22" i="53"/>
  <c r="AG22" i="53" s="1"/>
  <c r="AF91" i="53"/>
  <c r="AG91" i="53" s="1"/>
  <c r="AF129" i="53"/>
  <c r="AG129" i="53" s="1"/>
  <c r="AE141" i="53"/>
  <c r="AF141" i="53" s="1"/>
  <c r="AG141" i="53" s="1"/>
  <c r="AF179" i="53"/>
  <c r="AG179" i="53" s="1"/>
  <c r="AF184" i="53"/>
  <c r="AG184" i="53" s="1"/>
  <c r="AF217" i="53"/>
  <c r="AG217" i="53" s="1"/>
  <c r="AF218" i="53"/>
  <c r="AG218" i="53" s="1"/>
  <c r="AF234" i="53"/>
  <c r="AG234" i="53" s="1"/>
  <c r="AF268" i="53"/>
  <c r="AG268" i="53" s="1"/>
  <c r="AF272" i="53"/>
  <c r="AG272" i="53" s="1"/>
  <c r="AF283" i="53"/>
  <c r="AG283" i="53" s="1"/>
  <c r="AF311" i="53"/>
  <c r="AG311" i="53" s="1"/>
  <c r="AF322" i="53"/>
  <c r="AG322" i="53" s="1"/>
  <c r="AF326" i="53"/>
  <c r="AG326" i="53" s="1"/>
  <c r="AF337" i="53"/>
  <c r="AG337" i="53" s="1"/>
  <c r="AF377" i="53"/>
  <c r="AG377" i="53" s="1"/>
  <c r="AF398" i="53"/>
  <c r="AG398" i="53" s="1"/>
  <c r="AF457" i="53"/>
  <c r="AG457" i="53" s="1"/>
  <c r="AF497" i="53"/>
  <c r="AG497" i="53" s="1"/>
  <c r="AF580" i="53"/>
  <c r="AG580" i="53" s="1"/>
  <c r="AF735" i="53"/>
  <c r="AG735" i="53" s="1"/>
  <c r="AJ168" i="53"/>
  <c r="AF178" i="53"/>
  <c r="AG178" i="53" s="1"/>
  <c r="AF258" i="53"/>
  <c r="AG258" i="53" s="1"/>
  <c r="AF695" i="53"/>
  <c r="AG695" i="53" s="1"/>
  <c r="AF112" i="53"/>
  <c r="AG112" i="53" s="1"/>
  <c r="AF93" i="53"/>
  <c r="AG93" i="53" s="1"/>
  <c r="AF110" i="53"/>
  <c r="AG110" i="53" s="1"/>
  <c r="AF113" i="53"/>
  <c r="AG113" i="53" s="1"/>
  <c r="AF135" i="53"/>
  <c r="AG135" i="53" s="1"/>
  <c r="AF137" i="53"/>
  <c r="AG137" i="53" s="1"/>
  <c r="W140" i="53"/>
  <c r="X140" i="53" s="1"/>
  <c r="AF154" i="53"/>
  <c r="AG154" i="53" s="1"/>
  <c r="AF159" i="53"/>
  <c r="AG159" i="53" s="1"/>
  <c r="AF161" i="53"/>
  <c r="AG161" i="53" s="1"/>
  <c r="AF162" i="53"/>
  <c r="AG162" i="53" s="1"/>
  <c r="AI167" i="53"/>
  <c r="AF169" i="53"/>
  <c r="AG169" i="53" s="1"/>
  <c r="AF173" i="53"/>
  <c r="AG173" i="53" s="1"/>
  <c r="AF177" i="53"/>
  <c r="AG177" i="53" s="1"/>
  <c r="AF182" i="53"/>
  <c r="AG182" i="53" s="1"/>
  <c r="AF197" i="53"/>
  <c r="AG197" i="53" s="1"/>
  <c r="AF210" i="53"/>
  <c r="AG210" i="53" s="1"/>
  <c r="AF254" i="53"/>
  <c r="AG254" i="53" s="1"/>
  <c r="AF270" i="53"/>
  <c r="AG270" i="53" s="1"/>
  <c r="AF274" i="53"/>
  <c r="AG274" i="53" s="1"/>
  <c r="AF48" i="53"/>
  <c r="AG48" i="53" s="1"/>
  <c r="AF56" i="53"/>
  <c r="AG56" i="53" s="1"/>
  <c r="AF80" i="53"/>
  <c r="AG80" i="53" s="1"/>
  <c r="AF85" i="53"/>
  <c r="AG85" i="53" s="1"/>
  <c r="AF88" i="53"/>
  <c r="AG88" i="53" s="1"/>
  <c r="AF92" i="53"/>
  <c r="AG92" i="53" s="1"/>
  <c r="AF94" i="53"/>
  <c r="AG94" i="53" s="1"/>
  <c r="AF97" i="53"/>
  <c r="AG97" i="53" s="1"/>
  <c r="AF101" i="53"/>
  <c r="AG101" i="53" s="1"/>
  <c r="AF107" i="53"/>
  <c r="AG107" i="53" s="1"/>
  <c r="AF111" i="53"/>
  <c r="AG111" i="53" s="1"/>
  <c r="AF117" i="53"/>
  <c r="AG117" i="53" s="1"/>
  <c r="AF120" i="53"/>
  <c r="AG120" i="53" s="1"/>
  <c r="AF125" i="53"/>
  <c r="AG125" i="53" s="1"/>
  <c r="AF151" i="53"/>
  <c r="AG151" i="53" s="1"/>
  <c r="AF163" i="53"/>
  <c r="AG163" i="53" s="1"/>
  <c r="AF164" i="53"/>
  <c r="AG164" i="53" s="1"/>
  <c r="AF171" i="53"/>
  <c r="AG171" i="53" s="1"/>
  <c r="AF183" i="53"/>
  <c r="AG183" i="53" s="1"/>
  <c r="AF185" i="53"/>
  <c r="AG185" i="53" s="1"/>
  <c r="AF187" i="53"/>
  <c r="AG187" i="53" s="1"/>
  <c r="AF189" i="53"/>
  <c r="AG189" i="53" s="1"/>
  <c r="AF193" i="53"/>
  <c r="AG193" i="53" s="1"/>
  <c r="AF198" i="53"/>
  <c r="AG198" i="53" s="1"/>
  <c r="AF200" i="53"/>
  <c r="AG200" i="53" s="1"/>
  <c r="AF224" i="53"/>
  <c r="AG224" i="53" s="1"/>
  <c r="AF226" i="53"/>
  <c r="AG226" i="53" s="1"/>
  <c r="AF230" i="53"/>
  <c r="AG230" i="53" s="1"/>
  <c r="AF232" i="53"/>
  <c r="AG232" i="53" s="1"/>
  <c r="AF235" i="53"/>
  <c r="AG235" i="53" s="1"/>
  <c r="AF237" i="53"/>
  <c r="AG237" i="53" s="1"/>
  <c r="AF250" i="53"/>
  <c r="AG250" i="53" s="1"/>
  <c r="AF252" i="53"/>
  <c r="AG252" i="53" s="1"/>
  <c r="AF255" i="53"/>
  <c r="AG255" i="53" s="1"/>
  <c r="AF257" i="53"/>
  <c r="AG257" i="53" s="1"/>
  <c r="AF279" i="53"/>
  <c r="AG279" i="53" s="1"/>
  <c r="AF287" i="53"/>
  <c r="AG287" i="53" s="1"/>
  <c r="AF295" i="53"/>
  <c r="AG295" i="53" s="1"/>
  <c r="AF297" i="53"/>
  <c r="AG297" i="53" s="1"/>
  <c r="AF299" i="53"/>
  <c r="AG299" i="53" s="1"/>
  <c r="AF302" i="53"/>
  <c r="AG302" i="53" s="1"/>
  <c r="AF305" i="53"/>
  <c r="AG305" i="53" s="1"/>
  <c r="AF317" i="53"/>
  <c r="AG317" i="53" s="1"/>
  <c r="AF320" i="53"/>
  <c r="AG320" i="53" s="1"/>
  <c r="AF323" i="53"/>
  <c r="AG323" i="53" s="1"/>
  <c r="AF330" i="53"/>
  <c r="AG330" i="53" s="1"/>
  <c r="AF333" i="53"/>
  <c r="AG333" i="53" s="1"/>
  <c r="AF340" i="53"/>
  <c r="AG340" i="53" s="1"/>
  <c r="AF350" i="53"/>
  <c r="AG350" i="53" s="1"/>
  <c r="AF352" i="53"/>
  <c r="AG352" i="53" s="1"/>
  <c r="AF372" i="53"/>
  <c r="AG372" i="53" s="1"/>
  <c r="AF375" i="53"/>
  <c r="AG375" i="53" s="1"/>
  <c r="AF387" i="53"/>
  <c r="AG387" i="53" s="1"/>
  <c r="AF400" i="53"/>
  <c r="AG400" i="53" s="1"/>
  <c r="W403" i="53"/>
  <c r="X403" i="53" s="1"/>
  <c r="AF409" i="53"/>
  <c r="AG409" i="53" s="1"/>
  <c r="AF432" i="53"/>
  <c r="AG432" i="53" s="1"/>
  <c r="AF448" i="53"/>
  <c r="AG448" i="53" s="1"/>
  <c r="AF455" i="53"/>
  <c r="AG455" i="53" s="1"/>
  <c r="AF465" i="53"/>
  <c r="AG465" i="53" s="1"/>
  <c r="AF469" i="53"/>
  <c r="AG469" i="53" s="1"/>
  <c r="AF471" i="53"/>
  <c r="AG471" i="53" s="1"/>
  <c r="AF489" i="53"/>
  <c r="AG489" i="53" s="1"/>
  <c r="AJ497" i="53"/>
  <c r="AF510" i="53"/>
  <c r="AG510" i="53" s="1"/>
  <c r="AF521" i="53"/>
  <c r="AG521" i="53" s="1"/>
  <c r="AF555" i="53"/>
  <c r="AG555" i="53" s="1"/>
  <c r="AF576" i="53"/>
  <c r="AG576" i="53" s="1"/>
  <c r="AF612" i="53"/>
  <c r="AG612" i="53" s="1"/>
  <c r="AF639" i="53"/>
  <c r="AG639" i="53" s="1"/>
  <c r="AF832" i="53"/>
  <c r="AG832" i="53" s="1"/>
  <c r="AF692" i="53"/>
  <c r="AG692" i="53" s="1"/>
  <c r="AF714" i="53"/>
  <c r="AG714" i="53" s="1"/>
  <c r="AF739" i="53"/>
  <c r="AG739" i="53" s="1"/>
  <c r="AF797" i="53"/>
  <c r="AG797" i="53" s="1"/>
  <c r="AF827" i="53"/>
  <c r="AG827" i="53" s="1"/>
  <c r="AF605" i="53"/>
  <c r="AG605" i="53" s="1"/>
  <c r="AF609" i="53"/>
  <c r="AG609" i="53" s="1"/>
  <c r="AF616" i="53"/>
  <c r="AG616" i="53" s="1"/>
  <c r="AF629" i="53"/>
  <c r="AG629" i="53" s="1"/>
  <c r="AF630" i="53"/>
  <c r="AG630" i="53" s="1"/>
  <c r="AF648" i="53"/>
  <c r="AG648" i="53" s="1"/>
  <c r="AF656" i="53"/>
  <c r="AG656" i="53" s="1"/>
  <c r="AF699" i="53"/>
  <c r="AG699" i="53" s="1"/>
  <c r="AF715" i="53"/>
  <c r="AG715" i="53" s="1"/>
  <c r="AF731" i="53"/>
  <c r="AG731" i="53" s="1"/>
  <c r="AF745" i="53"/>
  <c r="AG745" i="53" s="1"/>
  <c r="AF756" i="53"/>
  <c r="AG756" i="53" s="1"/>
  <c r="AF761" i="53"/>
  <c r="AG761" i="53" s="1"/>
  <c r="AF819" i="53"/>
  <c r="AG819" i="53" s="1"/>
  <c r="AF824" i="53"/>
  <c r="AG824" i="53" s="1"/>
  <c r="AF354" i="53"/>
  <c r="AG354" i="53" s="1"/>
  <c r="AF356" i="53"/>
  <c r="AG356" i="53" s="1"/>
  <c r="AF358" i="53"/>
  <c r="AG358" i="53" s="1"/>
  <c r="AF385" i="53"/>
  <c r="AG385" i="53" s="1"/>
  <c r="AF402" i="53"/>
  <c r="AG402" i="53" s="1"/>
  <c r="AF411" i="53"/>
  <c r="AG411" i="53" s="1"/>
  <c r="AF429" i="53"/>
  <c r="AG429" i="53" s="1"/>
  <c r="AF430" i="53"/>
  <c r="AG430" i="53" s="1"/>
  <c r="AF437" i="53"/>
  <c r="AG437" i="53" s="1"/>
  <c r="AF443" i="53"/>
  <c r="AG443" i="53" s="1"/>
  <c r="AF456" i="53"/>
  <c r="AG456" i="53" s="1"/>
  <c r="AF462" i="53"/>
  <c r="AG462" i="53" s="1"/>
  <c r="AF466" i="53"/>
  <c r="AG466" i="53" s="1"/>
  <c r="AF492" i="53"/>
  <c r="AG492" i="53" s="1"/>
  <c r="AF494" i="53"/>
  <c r="AG494" i="53" s="1"/>
  <c r="AF500" i="53"/>
  <c r="AG500" i="53" s="1"/>
  <c r="AF506" i="53"/>
  <c r="AG506" i="53" s="1"/>
  <c r="AF527" i="53"/>
  <c r="AG527" i="53" s="1"/>
  <c r="AF549" i="53"/>
  <c r="AG549" i="53" s="1"/>
  <c r="AF551" i="53"/>
  <c r="AG551" i="53" s="1"/>
  <c r="AF556" i="53"/>
  <c r="AG556" i="53" s="1"/>
  <c r="AF568" i="53"/>
  <c r="AG568" i="53" s="1"/>
  <c r="AF571" i="53"/>
  <c r="AG571" i="53" s="1"/>
  <c r="AF574" i="53"/>
  <c r="AG574" i="53" s="1"/>
  <c r="AF577" i="53"/>
  <c r="AG577" i="53" s="1"/>
  <c r="AF579" i="53"/>
  <c r="AG579" i="53" s="1"/>
  <c r="AF608" i="53"/>
  <c r="AG608" i="53" s="1"/>
  <c r="AF627" i="53"/>
  <c r="AG627" i="53" s="1"/>
  <c r="AF670" i="53"/>
  <c r="AG670" i="53" s="1"/>
  <c r="AF700" i="53"/>
  <c r="AG700" i="53" s="1"/>
  <c r="AF703" i="53"/>
  <c r="AG703" i="53" s="1"/>
  <c r="AF706" i="53"/>
  <c r="AG706" i="53" s="1"/>
  <c r="AF743" i="53"/>
  <c r="AG743" i="53" s="1"/>
  <c r="AF759" i="53"/>
  <c r="AG759" i="53" s="1"/>
  <c r="AF770" i="53"/>
  <c r="AG770" i="53" s="1"/>
  <c r="AF774" i="53"/>
  <c r="AG774" i="53" s="1"/>
  <c r="AF783" i="53"/>
  <c r="AG783" i="53" s="1"/>
  <c r="AF793" i="53"/>
  <c r="AG793" i="53" s="1"/>
  <c r="AF807" i="53"/>
  <c r="AG807" i="53" s="1"/>
  <c r="AF809" i="53"/>
  <c r="AG809" i="53" s="1"/>
  <c r="AF820" i="53"/>
  <c r="AG820" i="53" s="1"/>
  <c r="AF822" i="53"/>
  <c r="AG822" i="53" s="1"/>
  <c r="AF830" i="53"/>
  <c r="AG830" i="53" s="1"/>
  <c r="AF746" i="53"/>
  <c r="AG746" i="53" s="1"/>
  <c r="AF748" i="53"/>
  <c r="AG748" i="53" s="1"/>
  <c r="AF751" i="53"/>
  <c r="AG751" i="53" s="1"/>
  <c r="AF752" i="53"/>
  <c r="AG752" i="53" s="1"/>
  <c r="AF754" i="53"/>
  <c r="AG754" i="53" s="1"/>
  <c r="AF758" i="53"/>
  <c r="AG758" i="53" s="1"/>
  <c r="AF763" i="53"/>
  <c r="AG763" i="53" s="1"/>
  <c r="AF767" i="53"/>
  <c r="AG767" i="53" s="1"/>
  <c r="AF768" i="53"/>
  <c r="AG768" i="53" s="1"/>
  <c r="AF771" i="53"/>
  <c r="AG771" i="53" s="1"/>
  <c r="AF795" i="53"/>
  <c r="AG795" i="53" s="1"/>
  <c r="AF804" i="53"/>
  <c r="AG804" i="53" s="1"/>
  <c r="AF815" i="53"/>
  <c r="AG815" i="53" s="1"/>
  <c r="AF817" i="53"/>
  <c r="AG817" i="53" s="1"/>
  <c r="AF667" i="53"/>
  <c r="AG667" i="53" s="1"/>
  <c r="AF674" i="53"/>
  <c r="AG674" i="53" s="1"/>
  <c r="AF681" i="53"/>
  <c r="AG681" i="53" s="1"/>
  <c r="AF682" i="53"/>
  <c r="AG682" i="53" s="1"/>
  <c r="AF694" i="53"/>
  <c r="AG694" i="53" s="1"/>
  <c r="AF702" i="53"/>
  <c r="AG702" i="53" s="1"/>
  <c r="AF717" i="53"/>
  <c r="AG717" i="53" s="1"/>
  <c r="AF718" i="53"/>
  <c r="AG718" i="53" s="1"/>
  <c r="AF727" i="53"/>
  <c r="AG727" i="53" s="1"/>
  <c r="AF732" i="53"/>
  <c r="AG732" i="53" s="1"/>
  <c r="AF742" i="53"/>
  <c r="AG742" i="53" s="1"/>
  <c r="AF747" i="53"/>
  <c r="AG747" i="53" s="1"/>
  <c r="AF755" i="53"/>
  <c r="AG755" i="53" s="1"/>
  <c r="AF760" i="53"/>
  <c r="AG760" i="53" s="1"/>
  <c r="AF782" i="53"/>
  <c r="AG782" i="53" s="1"/>
  <c r="AF784" i="53"/>
  <c r="AG784" i="53" s="1"/>
  <c r="AF786" i="53"/>
  <c r="AG786" i="53" s="1"/>
  <c r="AF790" i="53"/>
  <c r="AG790" i="53" s="1"/>
  <c r="AF794" i="53"/>
  <c r="AG794" i="53" s="1"/>
  <c r="AF886" i="53"/>
  <c r="AG886" i="53" s="1"/>
  <c r="AF811" i="53"/>
  <c r="AG811" i="53" s="1"/>
  <c r="AF834" i="53"/>
  <c r="AG834" i="53" s="1"/>
  <c r="AF835" i="53"/>
  <c r="AG835" i="53" s="1"/>
  <c r="AF839" i="53"/>
  <c r="AG839" i="53" s="1"/>
  <c r="AF845" i="53"/>
  <c r="AG845" i="53" s="1"/>
  <c r="AF870" i="53"/>
  <c r="AG870" i="53" s="1"/>
  <c r="AF873" i="53"/>
  <c r="AG873" i="53" s="1"/>
  <c r="AF882" i="53"/>
  <c r="AG882" i="53" s="1"/>
  <c r="AF891" i="53"/>
  <c r="AG891" i="53" s="1"/>
  <c r="AF894" i="53"/>
  <c r="AG894" i="53" s="1"/>
  <c r="AF806" i="53"/>
  <c r="AG806" i="53" s="1"/>
  <c r="AF808" i="53"/>
  <c r="AG808" i="53" s="1"/>
  <c r="AF810" i="53"/>
  <c r="AG810" i="53" s="1"/>
  <c r="AF814" i="53"/>
  <c r="AG814" i="53" s="1"/>
  <c r="AF816" i="53"/>
  <c r="AG816" i="53" s="1"/>
  <c r="AF818" i="53"/>
  <c r="AG818" i="53" s="1"/>
  <c r="AF826" i="53"/>
  <c r="AG826" i="53" s="1"/>
  <c r="AF829" i="53"/>
  <c r="AG829" i="53" s="1"/>
  <c r="AF831" i="53"/>
  <c r="AG831" i="53" s="1"/>
  <c r="AF833" i="53"/>
  <c r="AG833" i="53" s="1"/>
  <c r="AF842" i="53"/>
  <c r="AG842" i="53" s="1"/>
  <c r="AF881" i="53"/>
  <c r="AG881" i="53" s="1"/>
  <c r="AF884" i="53"/>
  <c r="AG884" i="53" s="1"/>
  <c r="AF892" i="53"/>
  <c r="AG892" i="53" s="1"/>
  <c r="AF890" i="53"/>
  <c r="AG890" i="53" s="1"/>
  <c r="AF39" i="53"/>
  <c r="AG39" i="53" s="1"/>
  <c r="W294" i="53"/>
  <c r="X294" i="53" s="1"/>
  <c r="AE294" i="53"/>
  <c r="AF294" i="53" s="1"/>
  <c r="AG294" i="53" s="1"/>
  <c r="AI29" i="53"/>
  <c r="W142" i="53"/>
  <c r="X142" i="53" s="1"/>
  <c r="AF345" i="53"/>
  <c r="AG345" i="53" s="1"/>
  <c r="AF30" i="53"/>
  <c r="AG30" i="53" s="1"/>
  <c r="AI30" i="53"/>
  <c r="AJ124" i="53"/>
  <c r="AJ125" i="53"/>
  <c r="W139" i="53"/>
  <c r="X139" i="53" s="1"/>
  <c r="AE139" i="53"/>
  <c r="AF139" i="53" s="1"/>
  <c r="AG139" i="53" s="1"/>
  <c r="W401" i="53"/>
  <c r="X401" i="53" s="1"/>
  <c r="W402" i="53"/>
  <c r="X402" i="53" s="1"/>
  <c r="W404" i="53"/>
  <c r="X404" i="53" s="1"/>
  <c r="AE404" i="53"/>
  <c r="AF404" i="53" s="1"/>
  <c r="AG404" i="53" s="1"/>
  <c r="AF386" i="53"/>
  <c r="AG386" i="53" s="1"/>
  <c r="AF509" i="53"/>
  <c r="AG509" i="53" s="1"/>
  <c r="AF502" i="53"/>
  <c r="AG502" i="53" s="1"/>
  <c r="AE401" i="53"/>
  <c r="AF401" i="53" s="1"/>
  <c r="AG401" i="53" s="1"/>
  <c r="AE426" i="53"/>
  <c r="AF426" i="53" s="1"/>
  <c r="AG426" i="53" s="1"/>
  <c r="AJ494" i="53"/>
  <c r="AJ498" i="53"/>
  <c r="AF513" i="53"/>
  <c r="AG513" i="53" s="1"/>
  <c r="AF542" i="53"/>
  <c r="AG542" i="53" s="1"/>
  <c r="AF544" i="53"/>
  <c r="AG544" i="53" s="1"/>
  <c r="AF505" i="53"/>
  <c r="AG505" i="53" s="1"/>
  <c r="AF529" i="53"/>
  <c r="AG529" i="53" s="1"/>
  <c r="AF537" i="53"/>
  <c r="AG537" i="53" s="1"/>
  <c r="W655" i="53"/>
  <c r="X655" i="53" s="1"/>
  <c r="AE655" i="53"/>
  <c r="AF655" i="53" s="1"/>
  <c r="AG655" i="53" s="1"/>
  <c r="AJ496" i="53"/>
  <c r="AF538" i="53"/>
  <c r="AG538" i="53" s="1"/>
  <c r="AF563" i="53"/>
  <c r="AG563" i="53" s="1"/>
  <c r="AF545" i="53"/>
  <c r="AG545" i="53" s="1"/>
  <c r="AF540" i="53"/>
  <c r="AG540" i="53" s="1"/>
  <c r="AI775" i="53"/>
  <c r="AF775" i="53"/>
  <c r="AG775" i="53" s="1"/>
  <c r="AF546" i="53"/>
  <c r="AG546" i="53" s="1"/>
  <c r="AI639" i="53"/>
  <c r="V40" i="33" l="1"/>
  <c r="V55" i="33"/>
  <c r="A36" i="44"/>
  <c r="A37" i="44" s="1"/>
  <c r="A38" i="44" s="1"/>
  <c r="R36" i="44"/>
  <c r="R37" i="44"/>
  <c r="R38" i="44"/>
  <c r="R34" i="44"/>
  <c r="R33" i="44"/>
  <c r="R32" i="44"/>
  <c r="R31" i="44"/>
  <c r="R30" i="44"/>
  <c r="R29" i="44"/>
  <c r="R28" i="44"/>
  <c r="R27" i="44"/>
  <c r="R26" i="44"/>
  <c r="R25" i="44"/>
  <c r="AF25" i="44" s="1"/>
  <c r="AG25" i="44" s="1"/>
  <c r="R24" i="44"/>
  <c r="R23" i="44"/>
  <c r="R22" i="44"/>
  <c r="R21" i="44"/>
  <c r="AF21" i="44" s="1"/>
  <c r="AG21" i="44" s="1"/>
  <c r="R20" i="44"/>
  <c r="R19" i="44"/>
  <c r="R18" i="44"/>
  <c r="R17" i="44"/>
  <c r="R16" i="44"/>
  <c r="U19" i="44"/>
  <c r="W19" i="44"/>
  <c r="X19" i="44"/>
  <c r="Z19" i="44"/>
  <c r="AB19" i="44"/>
  <c r="AC19" i="44"/>
  <c r="AE19" i="44"/>
  <c r="AF19" i="44"/>
  <c r="AG19" i="44" s="1"/>
  <c r="U20" i="44"/>
  <c r="W20" i="44"/>
  <c r="X20" i="44"/>
  <c r="Z20" i="44"/>
  <c r="AB20" i="44"/>
  <c r="AC20" i="44"/>
  <c r="AE20" i="44"/>
  <c r="AF20" i="44" s="1"/>
  <c r="AG20" i="44" s="1"/>
  <c r="U21" i="44"/>
  <c r="W21" i="44"/>
  <c r="X21" i="44" s="1"/>
  <c r="Z21" i="44"/>
  <c r="AB21" i="44"/>
  <c r="AC21" i="44"/>
  <c r="AE21" i="44"/>
  <c r="U22" i="44"/>
  <c r="W22" i="44" s="1"/>
  <c r="X22" i="44" s="1"/>
  <c r="Z22" i="44"/>
  <c r="AB22" i="44"/>
  <c r="AC22" i="44" s="1"/>
  <c r="AE22" i="44"/>
  <c r="AF22" i="44"/>
  <c r="AG22" i="44"/>
  <c r="U23" i="44"/>
  <c r="W23" i="44"/>
  <c r="X23" i="44"/>
  <c r="Z23" i="44"/>
  <c r="AB23" i="44"/>
  <c r="AC23" i="44"/>
  <c r="AE23" i="44"/>
  <c r="AF23" i="44"/>
  <c r="AG23" i="44" s="1"/>
  <c r="U24" i="44"/>
  <c r="W24" i="44"/>
  <c r="X24" i="44"/>
  <c r="Z24" i="44"/>
  <c r="AB24" i="44"/>
  <c r="AC24" i="44"/>
  <c r="AE24" i="44"/>
  <c r="AF24" i="44" s="1"/>
  <c r="AG24" i="44" s="1"/>
  <c r="U25" i="44"/>
  <c r="W25" i="44"/>
  <c r="X25" i="44" s="1"/>
  <c r="Z25" i="44"/>
  <c r="AB25" i="44"/>
  <c r="AC25" i="44"/>
  <c r="AE25" i="44"/>
  <c r="U26" i="44"/>
  <c r="W26" i="44" s="1"/>
  <c r="X26" i="44" s="1"/>
  <c r="Z26" i="44"/>
  <c r="AB26" i="44"/>
  <c r="AC26" i="44" s="1"/>
  <c r="AE26" i="44"/>
  <c r="AF26" i="44"/>
  <c r="AG26" i="44"/>
  <c r="U27" i="44"/>
  <c r="W27" i="44"/>
  <c r="X27" i="44"/>
  <c r="Z27" i="44"/>
  <c r="AB27" i="44"/>
  <c r="AC27" i="44"/>
  <c r="AE27" i="44"/>
  <c r="AF27" i="44"/>
  <c r="AG27" i="44" s="1"/>
  <c r="U28" i="44"/>
  <c r="W28" i="44"/>
  <c r="X28" i="44"/>
  <c r="Z28" i="44"/>
  <c r="AB28" i="44"/>
  <c r="AC28" i="44"/>
  <c r="AE28" i="44"/>
  <c r="AF28" i="44" s="1"/>
  <c r="AG28" i="44" s="1"/>
  <c r="U29" i="44"/>
  <c r="W29" i="44"/>
  <c r="X29" i="44" s="1"/>
  <c r="Z29" i="44"/>
  <c r="AB29" i="44"/>
  <c r="AC29" i="44"/>
  <c r="AE29" i="44"/>
  <c r="AF29" i="44"/>
  <c r="AG29" i="44"/>
  <c r="U30" i="44"/>
  <c r="W30" i="44"/>
  <c r="X30" i="44"/>
  <c r="Z30" i="44"/>
  <c r="AB30" i="44"/>
  <c r="AC30" i="44" s="1"/>
  <c r="AE30" i="44"/>
  <c r="AF30" i="44"/>
  <c r="AG30" i="44"/>
  <c r="U31" i="44"/>
  <c r="W31" i="44"/>
  <c r="X31" i="44"/>
  <c r="Z31" i="44"/>
  <c r="AB31" i="44"/>
  <c r="AC31" i="44"/>
  <c r="AE31" i="44"/>
  <c r="AF31" i="44"/>
  <c r="AG31" i="44" s="1"/>
  <c r="U32" i="44"/>
  <c r="W32" i="44"/>
  <c r="X32" i="44"/>
  <c r="Z32" i="44"/>
  <c r="AB32" i="44"/>
  <c r="AC32" i="44"/>
  <c r="AE32" i="44"/>
  <c r="AF32" i="44" s="1"/>
  <c r="AG32" i="44" s="1"/>
  <c r="U33" i="44"/>
  <c r="W33" i="44"/>
  <c r="X33" i="44" s="1"/>
  <c r="Z33" i="44"/>
  <c r="AB33" i="44"/>
  <c r="AC33" i="44"/>
  <c r="AE33" i="44"/>
  <c r="AF33" i="44"/>
  <c r="AG33" i="44"/>
  <c r="U34" i="44"/>
  <c r="W34" i="44" s="1"/>
  <c r="X34" i="44" s="1"/>
  <c r="Z34" i="44"/>
  <c r="AB34" i="44"/>
  <c r="AC34" i="44" s="1"/>
  <c r="AE34" i="44"/>
  <c r="AF34" i="44"/>
  <c r="AG34" i="44"/>
  <c r="X49" i="27"/>
  <c r="X48" i="27"/>
  <c r="X47" i="27"/>
  <c r="X46" i="27"/>
  <c r="X43" i="27"/>
  <c r="X42" i="27"/>
  <c r="AE156" i="26"/>
  <c r="AB156" i="26"/>
  <c r="AC156" i="26" s="1"/>
  <c r="Z156" i="26"/>
  <c r="U156" i="26"/>
  <c r="W156" i="26" s="1"/>
  <c r="X156" i="26" s="1"/>
  <c r="R156" i="26"/>
  <c r="AF156" i="26" s="1"/>
  <c r="AG156" i="26" s="1"/>
  <c r="AE155" i="26"/>
  <c r="AF155" i="26"/>
  <c r="AG155" i="26"/>
  <c r="AB155" i="26"/>
  <c r="AC155" i="26" s="1"/>
  <c r="Z155" i="26"/>
  <c r="W155" i="26"/>
  <c r="X155" i="26"/>
  <c r="U155" i="26"/>
  <c r="AE154" i="26"/>
  <c r="AB154" i="26"/>
  <c r="AC154" i="26"/>
  <c r="Z154" i="26"/>
  <c r="U154" i="26"/>
  <c r="W154" i="26" s="1"/>
  <c r="X154" i="26" s="1"/>
  <c r="R154" i="26"/>
  <c r="AF154" i="26" s="1"/>
  <c r="AG154" i="26" s="1"/>
  <c r="AE153" i="26"/>
  <c r="AB153" i="26"/>
  <c r="AC153" i="26"/>
  <c r="Z153" i="26"/>
  <c r="U153" i="26"/>
  <c r="W153" i="26" s="1"/>
  <c r="X153" i="26" s="1"/>
  <c r="R153" i="26"/>
  <c r="AE152" i="26"/>
  <c r="AF152" i="26"/>
  <c r="AG152" i="26"/>
  <c r="AB152" i="26"/>
  <c r="AC152" i="26"/>
  <c r="Z152" i="26"/>
  <c r="W152" i="26"/>
  <c r="X152" i="26" s="1"/>
  <c r="U152" i="26"/>
  <c r="AE151" i="26"/>
  <c r="AB151" i="26"/>
  <c r="AC151" i="26" s="1"/>
  <c r="Z151" i="26"/>
  <c r="U151" i="26"/>
  <c r="W151" i="26" s="1"/>
  <c r="X151" i="26" s="1"/>
  <c r="R151" i="26"/>
  <c r="AF151" i="26" s="1"/>
  <c r="AG151" i="26" s="1"/>
  <c r="AE150" i="26"/>
  <c r="AB150" i="26"/>
  <c r="AC150" i="26"/>
  <c r="Z150" i="26"/>
  <c r="U150" i="26"/>
  <c r="W150" i="26" s="1"/>
  <c r="X150" i="26" s="1"/>
  <c r="R150" i="26"/>
  <c r="AF150" i="26" s="1"/>
  <c r="AG150" i="26" s="1"/>
  <c r="AE149" i="26"/>
  <c r="AF149" i="26"/>
  <c r="AG149" i="26" s="1"/>
  <c r="AB149" i="26"/>
  <c r="AC149" i="26"/>
  <c r="Z149" i="26"/>
  <c r="W149" i="26"/>
  <c r="X149" i="26"/>
  <c r="U149" i="26"/>
  <c r="R149" i="26"/>
  <c r="AE148" i="26"/>
  <c r="AB148" i="26"/>
  <c r="AC148" i="26"/>
  <c r="Z148" i="26"/>
  <c r="U148" i="26"/>
  <c r="W148" i="26" s="1"/>
  <c r="X148" i="26" s="1"/>
  <c r="R148" i="26"/>
  <c r="AF148" i="26" s="1"/>
  <c r="AG148" i="26" s="1"/>
  <c r="AE147" i="26"/>
  <c r="AB147" i="26"/>
  <c r="AC147" i="26" s="1"/>
  <c r="Z147" i="26"/>
  <c r="U147" i="26"/>
  <c r="W147" i="26" s="1"/>
  <c r="X147" i="26" s="1"/>
  <c r="R147" i="26"/>
  <c r="AF147" i="26" s="1"/>
  <c r="AG147" i="26" s="1"/>
  <c r="AE146" i="26"/>
  <c r="AB146" i="26"/>
  <c r="AC146" i="26"/>
  <c r="Z146" i="26"/>
  <c r="U146" i="26"/>
  <c r="W146" i="26" s="1"/>
  <c r="X146" i="26" s="1"/>
  <c r="R146" i="26"/>
  <c r="AF146" i="26" s="1"/>
  <c r="AG146" i="26" s="1"/>
  <c r="AE145" i="26"/>
  <c r="AB145" i="26"/>
  <c r="AC145" i="26" s="1"/>
  <c r="Z145" i="26"/>
  <c r="U145" i="26"/>
  <c r="W145" i="26" s="1"/>
  <c r="X145" i="26" s="1"/>
  <c r="R145" i="26"/>
  <c r="AF145" i="26" s="1"/>
  <c r="AG145" i="26" s="1"/>
  <c r="AE144" i="26"/>
  <c r="AB144" i="26"/>
  <c r="AC144" i="26"/>
  <c r="Z144" i="26"/>
  <c r="U144" i="26"/>
  <c r="W144" i="26" s="1"/>
  <c r="X144" i="26" s="1"/>
  <c r="R144" i="26"/>
  <c r="AF144" i="26" s="1"/>
  <c r="AG144" i="26" s="1"/>
  <c r="AE143" i="26"/>
  <c r="AB143" i="26"/>
  <c r="AC143" i="26" s="1"/>
  <c r="Z143" i="26"/>
  <c r="U143" i="26"/>
  <c r="W143" i="26" s="1"/>
  <c r="X143" i="26" s="1"/>
  <c r="R143" i="26"/>
  <c r="AF143" i="26" s="1"/>
  <c r="AG143" i="26" s="1"/>
  <c r="AE142" i="26"/>
  <c r="AB142" i="26"/>
  <c r="AC142" i="26"/>
  <c r="Z142" i="26"/>
  <c r="U142" i="26"/>
  <c r="W142" i="26" s="1"/>
  <c r="X142" i="26" s="1"/>
  <c r="R142" i="26"/>
  <c r="AF142" i="26" s="1"/>
  <c r="AG142" i="26" s="1"/>
  <c r="AE141" i="26"/>
  <c r="AB141" i="26"/>
  <c r="AC141" i="26" s="1"/>
  <c r="Z141" i="26"/>
  <c r="U141" i="26"/>
  <c r="W141" i="26" s="1"/>
  <c r="X141" i="26" s="1"/>
  <c r="R141" i="26"/>
  <c r="AF141" i="26" s="1"/>
  <c r="AG141" i="26" s="1"/>
  <c r="AE140" i="26"/>
  <c r="AB140" i="26"/>
  <c r="AC140" i="26"/>
  <c r="Z140" i="26"/>
  <c r="U140" i="26"/>
  <c r="W140" i="26" s="1"/>
  <c r="X140" i="26" s="1"/>
  <c r="R140" i="26"/>
  <c r="AF140" i="26" s="1"/>
  <c r="AG140" i="26" s="1"/>
  <c r="AE139" i="26"/>
  <c r="AB139" i="26"/>
  <c r="AC139" i="26" s="1"/>
  <c r="Z139" i="26"/>
  <c r="U139" i="26"/>
  <c r="W139" i="26" s="1"/>
  <c r="X139" i="26" s="1"/>
  <c r="R139" i="26"/>
  <c r="AF139" i="26" s="1"/>
  <c r="AG139" i="26" s="1"/>
  <c r="AE138" i="26"/>
  <c r="AB138" i="26"/>
  <c r="AC138" i="26"/>
  <c r="Z138" i="26"/>
  <c r="U138" i="26"/>
  <c r="W138" i="26" s="1"/>
  <c r="X138" i="26" s="1"/>
  <c r="R138" i="26"/>
  <c r="AF138" i="26" s="1"/>
  <c r="AG138" i="26" s="1"/>
  <c r="AE137" i="26"/>
  <c r="AB137" i="26"/>
  <c r="AC137" i="26" s="1"/>
  <c r="Z137" i="26"/>
  <c r="U137" i="26"/>
  <c r="W137" i="26" s="1"/>
  <c r="X137" i="26" s="1"/>
  <c r="R137" i="26"/>
  <c r="AF137" i="26" s="1"/>
  <c r="AG137" i="26" s="1"/>
  <c r="AE136" i="26"/>
  <c r="AB136" i="26"/>
  <c r="AC136" i="26"/>
  <c r="Z136" i="26"/>
  <c r="U136" i="26"/>
  <c r="W136" i="26" s="1"/>
  <c r="X136" i="26" s="1"/>
  <c r="R136" i="26"/>
  <c r="AF136" i="26" s="1"/>
  <c r="AG136" i="26" s="1"/>
  <c r="AE135" i="26"/>
  <c r="AB135" i="26"/>
  <c r="AC135" i="26" s="1"/>
  <c r="Z135" i="26"/>
  <c r="U135" i="26"/>
  <c r="W135" i="26" s="1"/>
  <c r="X135" i="26" s="1"/>
  <c r="R135" i="26"/>
  <c r="AF135" i="26" s="1"/>
  <c r="AG135" i="26" s="1"/>
  <c r="AE134" i="26"/>
  <c r="AB134" i="26"/>
  <c r="AC134" i="26"/>
  <c r="Z134" i="26"/>
  <c r="U134" i="26"/>
  <c r="W134" i="26" s="1"/>
  <c r="X134" i="26" s="1"/>
  <c r="R134" i="26"/>
  <c r="AF134" i="26" s="1"/>
  <c r="AG134" i="26" s="1"/>
  <c r="AE133" i="26"/>
  <c r="AB133" i="26"/>
  <c r="AC133" i="26" s="1"/>
  <c r="Z133" i="26"/>
  <c r="U133" i="26"/>
  <c r="W133" i="26" s="1"/>
  <c r="X133" i="26" s="1"/>
  <c r="R133" i="26"/>
  <c r="AF133" i="26" s="1"/>
  <c r="AG133" i="26" s="1"/>
  <c r="AE132" i="26"/>
  <c r="AB132" i="26"/>
  <c r="AC132" i="26"/>
  <c r="Z132" i="26"/>
  <c r="U132" i="26"/>
  <c r="W132" i="26" s="1"/>
  <c r="X132" i="26" s="1"/>
  <c r="R132" i="26"/>
  <c r="AF132" i="26" s="1"/>
  <c r="AG132" i="26" s="1"/>
  <c r="AE131" i="26"/>
  <c r="AB131" i="26"/>
  <c r="AC131" i="26" s="1"/>
  <c r="Z131" i="26"/>
  <c r="U131" i="26"/>
  <c r="W131" i="26" s="1"/>
  <c r="X131" i="26" s="1"/>
  <c r="R131" i="26"/>
  <c r="AF131" i="26" s="1"/>
  <c r="AG131" i="26" s="1"/>
  <c r="AE130" i="26"/>
  <c r="AB130" i="26"/>
  <c r="AC130" i="26"/>
  <c r="Z130" i="26"/>
  <c r="U130" i="26"/>
  <c r="W130" i="26" s="1"/>
  <c r="X130" i="26" s="1"/>
  <c r="R130" i="26"/>
  <c r="AF130" i="26" s="1"/>
  <c r="AG130" i="26" s="1"/>
  <c r="AE129" i="26"/>
  <c r="AB129" i="26"/>
  <c r="AC129" i="26" s="1"/>
  <c r="Z129" i="26"/>
  <c r="U129" i="26"/>
  <c r="W129" i="26" s="1"/>
  <c r="X129" i="26" s="1"/>
  <c r="R129" i="26"/>
  <c r="AF129" i="26" s="1"/>
  <c r="AG129" i="26" s="1"/>
  <c r="AE128" i="26"/>
  <c r="AB128" i="26"/>
  <c r="AC128" i="26"/>
  <c r="Z128" i="26"/>
  <c r="U128" i="26"/>
  <c r="W128" i="26" s="1"/>
  <c r="X128" i="26" s="1"/>
  <c r="R128" i="26"/>
  <c r="AF128" i="26" s="1"/>
  <c r="AG128" i="26" s="1"/>
  <c r="AE127" i="26"/>
  <c r="AF127" i="26"/>
  <c r="AG127" i="26" s="1"/>
  <c r="AB127" i="26"/>
  <c r="AC127" i="26"/>
  <c r="Z127" i="26"/>
  <c r="W127" i="26"/>
  <c r="X127" i="26"/>
  <c r="U127" i="26"/>
  <c r="R127" i="26"/>
  <c r="AE126" i="26"/>
  <c r="AB126" i="26"/>
  <c r="AC126" i="26"/>
  <c r="Z126" i="26"/>
  <c r="U126" i="26"/>
  <c r="W126" i="26" s="1"/>
  <c r="X126" i="26" s="1"/>
  <c r="R126" i="26"/>
  <c r="AF126" i="26" s="1"/>
  <c r="AG126" i="26" s="1"/>
  <c r="AE125" i="26"/>
  <c r="AF125" i="26"/>
  <c r="AG125" i="26" s="1"/>
  <c r="AB125" i="26"/>
  <c r="AC125" i="26"/>
  <c r="Z125" i="26"/>
  <c r="U125" i="26"/>
  <c r="W125" i="26" s="1"/>
  <c r="X125" i="26" s="1"/>
  <c r="R125" i="26"/>
  <c r="AE124" i="26"/>
  <c r="AB124" i="26"/>
  <c r="AC124" i="26" s="1"/>
  <c r="Z124" i="26"/>
  <c r="U124" i="26"/>
  <c r="W124" i="26" s="1"/>
  <c r="X124" i="26" s="1"/>
  <c r="R124" i="26"/>
  <c r="AF124" i="26" s="1"/>
  <c r="AG124" i="26" s="1"/>
  <c r="AE123" i="26"/>
  <c r="AF123" i="26"/>
  <c r="AG123" i="26"/>
  <c r="AB123" i="26"/>
  <c r="AC123" i="26" s="1"/>
  <c r="Z123" i="26"/>
  <c r="U123" i="26"/>
  <c r="W123" i="26" s="1"/>
  <c r="X123" i="26" s="1"/>
  <c r="R123" i="26"/>
  <c r="AE122" i="26"/>
  <c r="AB122" i="26"/>
  <c r="AC122" i="26"/>
  <c r="Z122" i="26"/>
  <c r="U122" i="26"/>
  <c r="W122" i="26" s="1"/>
  <c r="X122" i="26" s="1"/>
  <c r="R122" i="26"/>
  <c r="AF122" i="26" s="1"/>
  <c r="AG122" i="26" s="1"/>
  <c r="AE121" i="26"/>
  <c r="AF121" i="26"/>
  <c r="AG121" i="26" s="1"/>
  <c r="AB121" i="26"/>
  <c r="AC121" i="26"/>
  <c r="Z121" i="26"/>
  <c r="W121" i="26"/>
  <c r="X121" i="26"/>
  <c r="U121" i="26"/>
  <c r="R121" i="26"/>
  <c r="AE120" i="26"/>
  <c r="AB120" i="26"/>
  <c r="AC120" i="26"/>
  <c r="Z120" i="26"/>
  <c r="U120" i="26"/>
  <c r="W120" i="26" s="1"/>
  <c r="X120" i="26" s="1"/>
  <c r="R120" i="26"/>
  <c r="AF120" i="26" s="1"/>
  <c r="AG120" i="26" s="1"/>
  <c r="AE119" i="26"/>
  <c r="AB119" i="26"/>
  <c r="AC119" i="26" s="1"/>
  <c r="Z119" i="26"/>
  <c r="U119" i="26"/>
  <c r="W119" i="26" s="1"/>
  <c r="X119" i="26" s="1"/>
  <c r="R119" i="26"/>
  <c r="AF119" i="26" s="1"/>
  <c r="AG119" i="26" s="1"/>
  <c r="AE118" i="26"/>
  <c r="AB118" i="26"/>
  <c r="AC118" i="26"/>
  <c r="Z118" i="26"/>
  <c r="U118" i="26"/>
  <c r="W118" i="26" s="1"/>
  <c r="X118" i="26" s="1"/>
  <c r="R118" i="26"/>
  <c r="AF118" i="26" s="1"/>
  <c r="AG118" i="26" s="1"/>
  <c r="AE117" i="26"/>
  <c r="AB117" i="26"/>
  <c r="AC117" i="26" s="1"/>
  <c r="Z117" i="26"/>
  <c r="U117" i="26"/>
  <c r="W117" i="26" s="1"/>
  <c r="X117" i="26" s="1"/>
  <c r="R117" i="26"/>
  <c r="AF117" i="26" s="1"/>
  <c r="AG117" i="26" s="1"/>
  <c r="AE116" i="26"/>
  <c r="AB116" i="26"/>
  <c r="AC116" i="26"/>
  <c r="Z116" i="26"/>
  <c r="U116" i="26"/>
  <c r="W116" i="26" s="1"/>
  <c r="X116" i="26" s="1"/>
  <c r="R116" i="26"/>
  <c r="AF116" i="26" s="1"/>
  <c r="AG116" i="26" s="1"/>
  <c r="AE115" i="26"/>
  <c r="AB115" i="26"/>
  <c r="AC115" i="26" s="1"/>
  <c r="Z115" i="26"/>
  <c r="U115" i="26"/>
  <c r="W115" i="26" s="1"/>
  <c r="X115" i="26" s="1"/>
  <c r="R115" i="26"/>
  <c r="AF115" i="26" s="1"/>
  <c r="AG115" i="26" s="1"/>
  <c r="AE114" i="26"/>
  <c r="AB114" i="26"/>
  <c r="AC114" i="26"/>
  <c r="Z114" i="26"/>
  <c r="U114" i="26"/>
  <c r="W114" i="26" s="1"/>
  <c r="X114" i="26" s="1"/>
  <c r="R114" i="26"/>
  <c r="AF114" i="26" s="1"/>
  <c r="AG114" i="26" s="1"/>
  <c r="AE113" i="26"/>
  <c r="AB113" i="26"/>
  <c r="AC113" i="26" s="1"/>
  <c r="Z113" i="26"/>
  <c r="U113" i="26"/>
  <c r="W113" i="26" s="1"/>
  <c r="X113" i="26" s="1"/>
  <c r="R113" i="26"/>
  <c r="AF113" i="26" s="1"/>
  <c r="AG113" i="26" s="1"/>
  <c r="AE112" i="26"/>
  <c r="AB112" i="26"/>
  <c r="AC112" i="26"/>
  <c r="Z112" i="26"/>
  <c r="U112" i="26"/>
  <c r="W112" i="26" s="1"/>
  <c r="X112" i="26" s="1"/>
  <c r="R112" i="26"/>
  <c r="AF112" i="26" s="1"/>
  <c r="AG112" i="26" s="1"/>
  <c r="AE111" i="26"/>
  <c r="AB111" i="26"/>
  <c r="AC111" i="26" s="1"/>
  <c r="Z111" i="26"/>
  <c r="U111" i="26"/>
  <c r="W111" i="26" s="1"/>
  <c r="X111" i="26" s="1"/>
  <c r="R111" i="26"/>
  <c r="AF111" i="26" s="1"/>
  <c r="AG111" i="26" s="1"/>
  <c r="AE110" i="26"/>
  <c r="AB110" i="26"/>
  <c r="AC110" i="26"/>
  <c r="Z110" i="26"/>
  <c r="U110" i="26"/>
  <c r="W110" i="26" s="1"/>
  <c r="X110" i="26" s="1"/>
  <c r="R110" i="26"/>
  <c r="AF110" i="26" s="1"/>
  <c r="AG110" i="26" s="1"/>
  <c r="AE109" i="26"/>
  <c r="AB109" i="26"/>
  <c r="AC109" i="26" s="1"/>
  <c r="Z109" i="26"/>
  <c r="U109" i="26"/>
  <c r="W109" i="26" s="1"/>
  <c r="X109" i="26" s="1"/>
  <c r="R109" i="26"/>
  <c r="AF109" i="26" s="1"/>
  <c r="AG109" i="26" s="1"/>
  <c r="AE108" i="26"/>
  <c r="AB108" i="26"/>
  <c r="AC108" i="26"/>
  <c r="Z108" i="26"/>
  <c r="U108" i="26"/>
  <c r="W108" i="26" s="1"/>
  <c r="X108" i="26" s="1"/>
  <c r="R108" i="26"/>
  <c r="AF108" i="26" s="1"/>
  <c r="AG108" i="26" s="1"/>
  <c r="AE107" i="26"/>
  <c r="AB107" i="26"/>
  <c r="AC107" i="26" s="1"/>
  <c r="Z107" i="26"/>
  <c r="U107" i="26"/>
  <c r="W107" i="26" s="1"/>
  <c r="X107" i="26" s="1"/>
  <c r="R107" i="26"/>
  <c r="AF107" i="26" s="1"/>
  <c r="AG107" i="26" s="1"/>
  <c r="AE106" i="26"/>
  <c r="AB106" i="26"/>
  <c r="AC106" i="26"/>
  <c r="Z106" i="26"/>
  <c r="U106" i="26"/>
  <c r="W106" i="26" s="1"/>
  <c r="X106" i="26" s="1"/>
  <c r="R106" i="26"/>
  <c r="AF106" i="26" s="1"/>
  <c r="AG106" i="26" s="1"/>
  <c r="AE105" i="26"/>
  <c r="AB105" i="26"/>
  <c r="AC105" i="26" s="1"/>
  <c r="Z105" i="26"/>
  <c r="U105" i="26"/>
  <c r="W105" i="26" s="1"/>
  <c r="X105" i="26" s="1"/>
  <c r="R105" i="26"/>
  <c r="AF105" i="26" s="1"/>
  <c r="AG105" i="26" s="1"/>
  <c r="AE104" i="26"/>
  <c r="AF104" i="26"/>
  <c r="AG104" i="26"/>
  <c r="AB104" i="26"/>
  <c r="AC104" i="26" s="1"/>
  <c r="Z104" i="26"/>
  <c r="W104" i="26"/>
  <c r="X104" i="26"/>
  <c r="U104" i="26"/>
  <c r="R104" i="26"/>
  <c r="AE103" i="26"/>
  <c r="AF103" i="26"/>
  <c r="AG103" i="26" s="1"/>
  <c r="AB103" i="26"/>
  <c r="AC103" i="26"/>
  <c r="Z103" i="26"/>
  <c r="W103" i="26"/>
  <c r="X103" i="26"/>
  <c r="U103" i="26"/>
  <c r="R103" i="26"/>
  <c r="AE102" i="26"/>
  <c r="AB102" i="26"/>
  <c r="AC102" i="26"/>
  <c r="Z102" i="26"/>
  <c r="U102" i="26"/>
  <c r="W102" i="26" s="1"/>
  <c r="X102" i="26" s="1"/>
  <c r="R102" i="26"/>
  <c r="AF102" i="26" s="1"/>
  <c r="AG102" i="26" s="1"/>
  <c r="AE101" i="26"/>
  <c r="AB101" i="26"/>
  <c r="AC101" i="26" s="1"/>
  <c r="Z101" i="26"/>
  <c r="U101" i="26"/>
  <c r="W101" i="26" s="1"/>
  <c r="X101" i="26" s="1"/>
  <c r="R101" i="26"/>
  <c r="AF101" i="26" s="1"/>
  <c r="AG101" i="26" s="1"/>
  <c r="AE100" i="26"/>
  <c r="AB100" i="26"/>
  <c r="AC100" i="26"/>
  <c r="Z100" i="26"/>
  <c r="U100" i="26"/>
  <c r="W100" i="26" s="1"/>
  <c r="X100" i="26" s="1"/>
  <c r="R100" i="26"/>
  <c r="AF100" i="26" s="1"/>
  <c r="AG100" i="26" s="1"/>
  <c r="AE99" i="26"/>
  <c r="AF99" i="26" s="1"/>
  <c r="AG99" i="26" s="1"/>
  <c r="AB99" i="26"/>
  <c r="AC99" i="26"/>
  <c r="Z99" i="26"/>
  <c r="W99" i="26"/>
  <c r="X99" i="26"/>
  <c r="U99" i="26"/>
  <c r="R99" i="26"/>
  <c r="AE98" i="26"/>
  <c r="AB98" i="26"/>
  <c r="AC98" i="26"/>
  <c r="Z98" i="26"/>
  <c r="U98" i="26"/>
  <c r="W98" i="26" s="1"/>
  <c r="X98" i="26" s="1"/>
  <c r="R98" i="26"/>
  <c r="AF98" i="26" s="1"/>
  <c r="AG98" i="26" s="1"/>
  <c r="AE97" i="26"/>
  <c r="AB97" i="26"/>
  <c r="AC97" i="26" s="1"/>
  <c r="Z97" i="26"/>
  <c r="U97" i="26"/>
  <c r="W97" i="26" s="1"/>
  <c r="X97" i="26" s="1"/>
  <c r="R97" i="26"/>
  <c r="AE96" i="26"/>
  <c r="AB96" i="26"/>
  <c r="AC96" i="26"/>
  <c r="Z96" i="26"/>
  <c r="U96" i="26"/>
  <c r="W96" i="26" s="1"/>
  <c r="X96" i="26" s="1"/>
  <c r="R96" i="26"/>
  <c r="AF96" i="26" s="1"/>
  <c r="AG96" i="26" s="1"/>
  <c r="AE95" i="26"/>
  <c r="AB95" i="26"/>
  <c r="AC95" i="26" s="1"/>
  <c r="Z95" i="26"/>
  <c r="U95" i="26"/>
  <c r="W95" i="26" s="1"/>
  <c r="X95" i="26" s="1"/>
  <c r="R95" i="26"/>
  <c r="AE94" i="26"/>
  <c r="AB94" i="26"/>
  <c r="AC94" i="26"/>
  <c r="Z94" i="26"/>
  <c r="U94" i="26"/>
  <c r="W94" i="26" s="1"/>
  <c r="X94" i="26" s="1"/>
  <c r="R94" i="26"/>
  <c r="AF94" i="26" s="1"/>
  <c r="AG94" i="26" s="1"/>
  <c r="AE93" i="26"/>
  <c r="AF93" i="26" s="1"/>
  <c r="AG93" i="26" s="1"/>
  <c r="AB93" i="26"/>
  <c r="AC93" i="26"/>
  <c r="Z93" i="26"/>
  <c r="W93" i="26"/>
  <c r="X93" i="26"/>
  <c r="U93" i="26"/>
  <c r="R93" i="26"/>
  <c r="AE92" i="26"/>
  <c r="AB92" i="26"/>
  <c r="AC92" i="26"/>
  <c r="Z92" i="26"/>
  <c r="U92" i="26"/>
  <c r="W92" i="26" s="1"/>
  <c r="X92" i="26" s="1"/>
  <c r="R92" i="26"/>
  <c r="AF92" i="26" s="1"/>
  <c r="AG92" i="26" s="1"/>
  <c r="AE91" i="26"/>
  <c r="AF91" i="26" s="1"/>
  <c r="AG91" i="26" s="1"/>
  <c r="AB91" i="26"/>
  <c r="AC91" i="26"/>
  <c r="Z91" i="26"/>
  <c r="W91" i="26"/>
  <c r="X91" i="26"/>
  <c r="U91" i="26"/>
  <c r="R91" i="26"/>
  <c r="AE90" i="26"/>
  <c r="AB90" i="26"/>
  <c r="AC90" i="26"/>
  <c r="Z90" i="26"/>
  <c r="U90" i="26"/>
  <c r="W90" i="26" s="1"/>
  <c r="X90" i="26" s="1"/>
  <c r="R90" i="26"/>
  <c r="AF90" i="26" s="1"/>
  <c r="AG90" i="26" s="1"/>
  <c r="AE89" i="26"/>
  <c r="AB89" i="26"/>
  <c r="AC89" i="26" s="1"/>
  <c r="Z89" i="26"/>
  <c r="U89" i="26"/>
  <c r="W89" i="26" s="1"/>
  <c r="X89" i="26" s="1"/>
  <c r="R89" i="26"/>
  <c r="AE88" i="26"/>
  <c r="AB88" i="26"/>
  <c r="AC88" i="26"/>
  <c r="Z88" i="26"/>
  <c r="U88" i="26"/>
  <c r="W88" i="26" s="1"/>
  <c r="X88" i="26" s="1"/>
  <c r="R88" i="26"/>
  <c r="AF88" i="26" s="1"/>
  <c r="AG88" i="26" s="1"/>
  <c r="AE87" i="26"/>
  <c r="AB87" i="26"/>
  <c r="AC87" i="26" s="1"/>
  <c r="Z87" i="26"/>
  <c r="U87" i="26"/>
  <c r="W87" i="26" s="1"/>
  <c r="X87" i="26" s="1"/>
  <c r="R87" i="26"/>
  <c r="AE86" i="26"/>
  <c r="AB86" i="26"/>
  <c r="AC86" i="26"/>
  <c r="Z86" i="26"/>
  <c r="U86" i="26"/>
  <c r="W86" i="26" s="1"/>
  <c r="X86" i="26" s="1"/>
  <c r="R86" i="26"/>
  <c r="AF86" i="26" s="1"/>
  <c r="AG86" i="26" s="1"/>
  <c r="AE85" i="26"/>
  <c r="AB85" i="26"/>
  <c r="AC85" i="26" s="1"/>
  <c r="Z85" i="26"/>
  <c r="U85" i="26"/>
  <c r="W85" i="26" s="1"/>
  <c r="X85" i="26" s="1"/>
  <c r="R85" i="26"/>
  <c r="AE84" i="26"/>
  <c r="AB84" i="26"/>
  <c r="AC84" i="26"/>
  <c r="Z84" i="26"/>
  <c r="U84" i="26"/>
  <c r="W84" i="26" s="1"/>
  <c r="X84" i="26" s="1"/>
  <c r="R84" i="26"/>
  <c r="AF84" i="26" s="1"/>
  <c r="AG84" i="26" s="1"/>
  <c r="AE83" i="26"/>
  <c r="AB83" i="26"/>
  <c r="AC83" i="26" s="1"/>
  <c r="Z83" i="26"/>
  <c r="U83" i="26"/>
  <c r="W83" i="26" s="1"/>
  <c r="X83" i="26" s="1"/>
  <c r="R83" i="26"/>
  <c r="AE82" i="26"/>
  <c r="AF82" i="26"/>
  <c r="AG82" i="26"/>
  <c r="AB82" i="26"/>
  <c r="AC82" i="26" s="1"/>
  <c r="Z82" i="26"/>
  <c r="W82" i="26"/>
  <c r="X82" i="26" s="1"/>
  <c r="U82" i="26"/>
  <c r="R82" i="26"/>
  <c r="AE81" i="26"/>
  <c r="AF81" i="26" s="1"/>
  <c r="AG81" i="26" s="1"/>
  <c r="AB81" i="26"/>
  <c r="AC81" i="26"/>
  <c r="Z81" i="26"/>
  <c r="W81" i="26"/>
  <c r="X81" i="26"/>
  <c r="U81" i="26"/>
  <c r="R81" i="26"/>
  <c r="AE80" i="26"/>
  <c r="AF80" i="26"/>
  <c r="AG80" i="26"/>
  <c r="AB80" i="26"/>
  <c r="AC80" i="26" s="1"/>
  <c r="Z80" i="26"/>
  <c r="W80" i="26"/>
  <c r="X80" i="26" s="1"/>
  <c r="U80" i="26"/>
  <c r="R80" i="26"/>
  <c r="AE79" i="26"/>
  <c r="AB79" i="26"/>
  <c r="AC79" i="26" s="1"/>
  <c r="Z79" i="26"/>
  <c r="U79" i="26"/>
  <c r="W79" i="26" s="1"/>
  <c r="X79" i="26" s="1"/>
  <c r="R79" i="26"/>
  <c r="AE78" i="26"/>
  <c r="AB78" i="26"/>
  <c r="AC78" i="26"/>
  <c r="Z78" i="26"/>
  <c r="U78" i="26"/>
  <c r="W78" i="26" s="1"/>
  <c r="X78" i="26" s="1"/>
  <c r="R78" i="26"/>
  <c r="AF78" i="26" s="1"/>
  <c r="AG78" i="26" s="1"/>
  <c r="AE77" i="26"/>
  <c r="AB77" i="26"/>
  <c r="AC77" i="26" s="1"/>
  <c r="Z77" i="26"/>
  <c r="U77" i="26"/>
  <c r="W77" i="26" s="1"/>
  <c r="X77" i="26" s="1"/>
  <c r="R77" i="26"/>
  <c r="AE76" i="26"/>
  <c r="AB76" i="26"/>
  <c r="AC76" i="26"/>
  <c r="Z76" i="26"/>
  <c r="U76" i="26"/>
  <c r="W76" i="26" s="1"/>
  <c r="X76" i="26" s="1"/>
  <c r="R76" i="26"/>
  <c r="AF76" i="26" s="1"/>
  <c r="AG76" i="26" s="1"/>
  <c r="AE75" i="26"/>
  <c r="AB75" i="26"/>
  <c r="AC75" i="26" s="1"/>
  <c r="Z75" i="26"/>
  <c r="U75" i="26"/>
  <c r="W75" i="26" s="1"/>
  <c r="X75" i="26" s="1"/>
  <c r="R75" i="26"/>
  <c r="AE74" i="26"/>
  <c r="AB74" i="26"/>
  <c r="AC74" i="26"/>
  <c r="Z74" i="26"/>
  <c r="U74" i="26"/>
  <c r="W74" i="26" s="1"/>
  <c r="X74" i="26" s="1"/>
  <c r="R74" i="26"/>
  <c r="AF74" i="26" s="1"/>
  <c r="AG74" i="26" s="1"/>
  <c r="AE73" i="26"/>
  <c r="AF73" i="26" s="1"/>
  <c r="AG73" i="26" s="1"/>
  <c r="AB73" i="26"/>
  <c r="AC73" i="26"/>
  <c r="Z73" i="26"/>
  <c r="W73" i="26"/>
  <c r="X73" i="26"/>
  <c r="U73" i="26"/>
  <c r="R73" i="26"/>
  <c r="AE72" i="26"/>
  <c r="AF72" i="26"/>
  <c r="AG72" i="26"/>
  <c r="AB72" i="26"/>
  <c r="AC72" i="26" s="1"/>
  <c r="Z72" i="26"/>
  <c r="W72" i="26"/>
  <c r="X72" i="26" s="1"/>
  <c r="U72" i="26"/>
  <c r="R72" i="26"/>
  <c r="AE71" i="26"/>
  <c r="AB71" i="26"/>
  <c r="AC71" i="26" s="1"/>
  <c r="Z71" i="26"/>
  <c r="U71" i="26"/>
  <c r="W71" i="26" s="1"/>
  <c r="X71" i="26" s="1"/>
  <c r="R71" i="26"/>
  <c r="AE70" i="26"/>
  <c r="AB70" i="26"/>
  <c r="AC70" i="26"/>
  <c r="Z70" i="26"/>
  <c r="U70" i="26"/>
  <c r="W70" i="26" s="1"/>
  <c r="X70" i="26" s="1"/>
  <c r="R70" i="26"/>
  <c r="AF70" i="26" s="1"/>
  <c r="AG70" i="26" s="1"/>
  <c r="AE69" i="26"/>
  <c r="AF69" i="26" s="1"/>
  <c r="AG69" i="26" s="1"/>
  <c r="AB69" i="26"/>
  <c r="AC69" i="26"/>
  <c r="Z69" i="26"/>
  <c r="W69" i="26"/>
  <c r="X69" i="26"/>
  <c r="U69" i="26"/>
  <c r="R69" i="26"/>
  <c r="AE68" i="26"/>
  <c r="AF68" i="26"/>
  <c r="AG68" i="26"/>
  <c r="AB68" i="26"/>
  <c r="AC68" i="26" s="1"/>
  <c r="Z68" i="26"/>
  <c r="W68" i="26"/>
  <c r="X68" i="26" s="1"/>
  <c r="U68" i="26"/>
  <c r="R68" i="26"/>
  <c r="AE67" i="26"/>
  <c r="AF67" i="26" s="1"/>
  <c r="AG67" i="26" s="1"/>
  <c r="AB67" i="26"/>
  <c r="AC67" i="26"/>
  <c r="Z67" i="26"/>
  <c r="W67" i="26"/>
  <c r="X67" i="26"/>
  <c r="U67" i="26"/>
  <c r="R67" i="26"/>
  <c r="AE66" i="26"/>
  <c r="AF66" i="26"/>
  <c r="AG66" i="26"/>
  <c r="AB66" i="26"/>
  <c r="AC66" i="26" s="1"/>
  <c r="Z66" i="26"/>
  <c r="W66" i="26"/>
  <c r="X66" i="26" s="1"/>
  <c r="U66" i="26"/>
  <c r="R66" i="26"/>
  <c r="AE65" i="26"/>
  <c r="AB65" i="26"/>
  <c r="AC65" i="26" s="1"/>
  <c r="Z65" i="26"/>
  <c r="U65" i="26"/>
  <c r="W65" i="26" s="1"/>
  <c r="X65" i="26" s="1"/>
  <c r="R65" i="26"/>
  <c r="AE64" i="26"/>
  <c r="AF64" i="26"/>
  <c r="AG64" i="26"/>
  <c r="AB64" i="26"/>
  <c r="AC64" i="26" s="1"/>
  <c r="Z64" i="26"/>
  <c r="W64" i="26"/>
  <c r="X64" i="26" s="1"/>
  <c r="U64" i="26"/>
  <c r="R64" i="26"/>
  <c r="AE63" i="26"/>
  <c r="AF63" i="26" s="1"/>
  <c r="AG63" i="26" s="1"/>
  <c r="AB63" i="26"/>
  <c r="AC63" i="26"/>
  <c r="Z63" i="26"/>
  <c r="W63" i="26"/>
  <c r="X63" i="26"/>
  <c r="U63" i="26"/>
  <c r="R63" i="26"/>
  <c r="AE62" i="26"/>
  <c r="AF62" i="26"/>
  <c r="AG62" i="26"/>
  <c r="AB62" i="26"/>
  <c r="AC62" i="26" s="1"/>
  <c r="Z62" i="26"/>
  <c r="W62" i="26"/>
  <c r="X62" i="26" s="1"/>
  <c r="U62" i="26"/>
  <c r="R62" i="26"/>
  <c r="AE61" i="26"/>
  <c r="AF61" i="26" s="1"/>
  <c r="AG61" i="26" s="1"/>
  <c r="AB61" i="26"/>
  <c r="AC61" i="26"/>
  <c r="Z61" i="26"/>
  <c r="W61" i="26"/>
  <c r="X61" i="26"/>
  <c r="U61" i="26"/>
  <c r="R61" i="26"/>
  <c r="AE60" i="26"/>
  <c r="AF60" i="26"/>
  <c r="AG60" i="26"/>
  <c r="AB60" i="26"/>
  <c r="AC60" i="26" s="1"/>
  <c r="Z60" i="26"/>
  <c r="W60" i="26"/>
  <c r="X60" i="26" s="1"/>
  <c r="U60" i="26"/>
  <c r="R60" i="26"/>
  <c r="AE59" i="26"/>
  <c r="AB59" i="26"/>
  <c r="AC59" i="26" s="1"/>
  <c r="Z59" i="26"/>
  <c r="U59" i="26"/>
  <c r="W59" i="26" s="1"/>
  <c r="X59" i="26" s="1"/>
  <c r="R59" i="26"/>
  <c r="AE58" i="26"/>
  <c r="AB58" i="26"/>
  <c r="AC58" i="26"/>
  <c r="Z58" i="26"/>
  <c r="U58" i="26"/>
  <c r="W58" i="26" s="1"/>
  <c r="X58" i="26" s="1"/>
  <c r="R58" i="26"/>
  <c r="AF58" i="26" s="1"/>
  <c r="AG58" i="26" s="1"/>
  <c r="AE57" i="26"/>
  <c r="AF57" i="26" s="1"/>
  <c r="AG57" i="26" s="1"/>
  <c r="AB57" i="26"/>
  <c r="AC57" i="26"/>
  <c r="Z57" i="26"/>
  <c r="U57" i="26"/>
  <c r="W57" i="26" s="1"/>
  <c r="X57" i="26" s="1"/>
  <c r="AE56" i="26"/>
  <c r="AB56" i="26"/>
  <c r="AC56" i="26" s="1"/>
  <c r="Z56" i="26"/>
  <c r="U56" i="26"/>
  <c r="W56" i="26" s="1"/>
  <c r="X56" i="26" s="1"/>
  <c r="R56" i="26"/>
  <c r="AF56" i="26" s="1"/>
  <c r="AG56" i="26" s="1"/>
  <c r="AE55" i="26"/>
  <c r="AB55" i="26"/>
  <c r="AC55" i="26"/>
  <c r="Z55" i="26"/>
  <c r="U55" i="26"/>
  <c r="W55" i="26" s="1"/>
  <c r="X55" i="26" s="1"/>
  <c r="R55" i="26"/>
  <c r="AE54" i="26"/>
  <c r="AB54" i="26"/>
  <c r="AC54" i="26" s="1"/>
  <c r="Z54" i="26"/>
  <c r="U54" i="26"/>
  <c r="W54" i="26" s="1"/>
  <c r="X54" i="26" s="1"/>
  <c r="R54" i="26"/>
  <c r="AF54" i="26" s="1"/>
  <c r="AG54" i="26" s="1"/>
  <c r="AE53" i="26"/>
  <c r="AB53" i="26"/>
  <c r="AC53" i="26"/>
  <c r="Z53" i="26"/>
  <c r="U53" i="26"/>
  <c r="W53" i="26" s="1"/>
  <c r="X53" i="26" s="1"/>
  <c r="R53" i="26"/>
  <c r="AE52" i="26"/>
  <c r="AB52" i="26"/>
  <c r="AC52" i="26" s="1"/>
  <c r="Z52" i="26"/>
  <c r="U52" i="26"/>
  <c r="W52" i="26" s="1"/>
  <c r="X52" i="26" s="1"/>
  <c r="R52" i="26"/>
  <c r="AF52" i="26" s="1"/>
  <c r="AG52" i="26" s="1"/>
  <c r="AE51" i="26"/>
  <c r="AB51" i="26"/>
  <c r="AC51" i="26"/>
  <c r="Z51" i="26"/>
  <c r="U51" i="26"/>
  <c r="W51" i="26" s="1"/>
  <c r="X51" i="26" s="1"/>
  <c r="R51" i="26"/>
  <c r="AE50" i="26"/>
  <c r="AB50" i="26"/>
  <c r="AC50" i="26" s="1"/>
  <c r="Z50" i="26"/>
  <c r="U50" i="26"/>
  <c r="W50" i="26" s="1"/>
  <c r="X50" i="26" s="1"/>
  <c r="R50" i="26"/>
  <c r="AF50" i="26" s="1"/>
  <c r="AG50" i="26" s="1"/>
  <c r="AE49" i="26"/>
  <c r="AB49" i="26"/>
  <c r="AC49" i="26"/>
  <c r="Z49" i="26"/>
  <c r="U49" i="26"/>
  <c r="W49" i="26" s="1"/>
  <c r="X49" i="26" s="1"/>
  <c r="R49" i="26"/>
  <c r="AE48" i="26"/>
  <c r="AF48" i="26"/>
  <c r="AG48" i="26" s="1"/>
  <c r="AB48" i="26"/>
  <c r="AC48" i="26"/>
  <c r="Z48" i="26"/>
  <c r="W48" i="26"/>
  <c r="X48" i="26" s="1"/>
  <c r="U48" i="26"/>
  <c r="R48" i="26"/>
  <c r="AE47" i="26"/>
  <c r="AF47" i="26" s="1"/>
  <c r="AG47" i="26" s="1"/>
  <c r="AB47" i="26"/>
  <c r="AC47" i="26" s="1"/>
  <c r="Z47" i="26"/>
  <c r="W47" i="26"/>
  <c r="X47" i="26"/>
  <c r="U47" i="26"/>
  <c r="R47" i="26"/>
  <c r="AE46" i="26"/>
  <c r="AF46" i="26"/>
  <c r="AG46" i="26" s="1"/>
  <c r="AB46" i="26"/>
  <c r="AC46" i="26"/>
  <c r="Z46" i="26"/>
  <c r="W46" i="26"/>
  <c r="X46" i="26" s="1"/>
  <c r="U46" i="26"/>
  <c r="R46" i="26"/>
  <c r="AE45" i="26"/>
  <c r="AB45" i="26"/>
  <c r="AC45" i="26"/>
  <c r="Z45" i="26"/>
  <c r="U45" i="26"/>
  <c r="W45" i="26" s="1"/>
  <c r="X45" i="26" s="1"/>
  <c r="R45" i="26"/>
  <c r="AE44" i="26"/>
  <c r="AF44" i="26"/>
  <c r="AG44" i="26" s="1"/>
  <c r="AB44" i="26"/>
  <c r="AC44" i="26"/>
  <c r="Z44" i="26"/>
  <c r="W44" i="26"/>
  <c r="X44" i="26" s="1"/>
  <c r="U44" i="26"/>
  <c r="R44" i="26"/>
  <c r="AE43" i="26"/>
  <c r="AF43" i="26" s="1"/>
  <c r="AG43" i="26" s="1"/>
  <c r="AB43" i="26"/>
  <c r="AC43" i="26" s="1"/>
  <c r="Z43" i="26"/>
  <c r="W43" i="26"/>
  <c r="X43" i="26"/>
  <c r="U43" i="26"/>
  <c r="R43" i="26"/>
  <c r="AE42" i="26"/>
  <c r="AB42" i="26"/>
  <c r="AC42" i="26" s="1"/>
  <c r="Z42" i="26"/>
  <c r="U42" i="26"/>
  <c r="W42" i="26" s="1"/>
  <c r="X42" i="26" s="1"/>
  <c r="R42" i="26"/>
  <c r="AF42" i="26" s="1"/>
  <c r="AG42" i="26" s="1"/>
  <c r="AE41" i="26"/>
  <c r="AB41" i="26"/>
  <c r="AC41" i="26"/>
  <c r="Z41" i="26"/>
  <c r="U41" i="26"/>
  <c r="W41" i="26" s="1"/>
  <c r="X41" i="26" s="1"/>
  <c r="R41" i="26"/>
  <c r="AE40" i="26"/>
  <c r="AF40" i="26"/>
  <c r="AG40" i="26" s="1"/>
  <c r="AB40" i="26"/>
  <c r="AC40" i="26"/>
  <c r="Z40" i="26"/>
  <c r="W40" i="26"/>
  <c r="X40" i="26" s="1"/>
  <c r="U40" i="26"/>
  <c r="R40" i="26"/>
  <c r="AE39" i="26"/>
  <c r="AB39" i="26"/>
  <c r="AC39" i="26"/>
  <c r="Z39" i="26"/>
  <c r="U39" i="26"/>
  <c r="W39" i="26" s="1"/>
  <c r="X39" i="26" s="1"/>
  <c r="R39" i="26"/>
  <c r="AE38" i="26"/>
  <c r="AF38" i="26"/>
  <c r="AG38" i="26" s="1"/>
  <c r="AB38" i="26"/>
  <c r="AC38" i="26"/>
  <c r="Z38" i="26"/>
  <c r="U38" i="26"/>
  <c r="W38" i="26" s="1"/>
  <c r="X38" i="26" s="1"/>
  <c r="R38" i="26"/>
  <c r="AE37" i="26"/>
  <c r="AF37" i="26"/>
  <c r="AG37" i="26" s="1"/>
  <c r="AB37" i="26"/>
  <c r="AC37" i="26"/>
  <c r="Z37" i="26"/>
  <c r="W37" i="26"/>
  <c r="X37" i="26" s="1"/>
  <c r="U37" i="26"/>
  <c r="R37" i="26"/>
  <c r="AE36" i="26"/>
  <c r="AF36" i="26" s="1"/>
  <c r="AG36" i="26" s="1"/>
  <c r="AB36" i="26"/>
  <c r="AC36" i="26" s="1"/>
  <c r="Z36" i="26"/>
  <c r="W36" i="26"/>
  <c r="X36" i="26"/>
  <c r="U36" i="26"/>
  <c r="R36" i="26"/>
  <c r="AE35" i="26"/>
  <c r="AF35" i="26"/>
  <c r="AG35" i="26" s="1"/>
  <c r="AB35" i="26"/>
  <c r="AC35" i="26"/>
  <c r="Z35" i="26"/>
  <c r="W35" i="26"/>
  <c r="X35" i="26" s="1"/>
  <c r="U35" i="26"/>
  <c r="R35" i="26"/>
  <c r="AE34" i="26"/>
  <c r="AF34" i="26" s="1"/>
  <c r="AG34" i="26" s="1"/>
  <c r="AB34" i="26"/>
  <c r="AC34" i="26" s="1"/>
  <c r="Z34" i="26"/>
  <c r="W34" i="26"/>
  <c r="X34" i="26"/>
  <c r="U34" i="26"/>
  <c r="R34" i="26"/>
  <c r="AE33" i="26"/>
  <c r="AB33" i="26"/>
  <c r="AC33" i="26" s="1"/>
  <c r="Z33" i="26"/>
  <c r="U33" i="26"/>
  <c r="W33" i="26" s="1"/>
  <c r="X33" i="26" s="1"/>
  <c r="R33" i="26"/>
  <c r="AF33" i="26" s="1"/>
  <c r="AG33" i="26" s="1"/>
  <c r="AE32" i="26"/>
  <c r="AF32" i="26" s="1"/>
  <c r="AG32" i="26" s="1"/>
  <c r="AB32" i="26"/>
  <c r="AC32" i="26" s="1"/>
  <c r="Z32" i="26"/>
  <c r="W32" i="26"/>
  <c r="X32" i="26"/>
  <c r="U32" i="26"/>
  <c r="R32" i="26"/>
  <c r="AE31" i="26"/>
  <c r="AB31" i="26"/>
  <c r="AC31" i="26" s="1"/>
  <c r="Z31" i="26"/>
  <c r="U31" i="26"/>
  <c r="W31" i="26" s="1"/>
  <c r="X31" i="26" s="1"/>
  <c r="R31" i="26"/>
  <c r="AF31" i="26" s="1"/>
  <c r="AG31" i="26" s="1"/>
  <c r="AE30" i="26"/>
  <c r="AB30" i="26"/>
  <c r="AC30" i="26"/>
  <c r="Z30" i="26"/>
  <c r="U30" i="26"/>
  <c r="W30" i="26" s="1"/>
  <c r="X30" i="26" s="1"/>
  <c r="R30" i="26"/>
  <c r="AE29" i="26"/>
  <c r="AB29" i="26"/>
  <c r="AC29" i="26" s="1"/>
  <c r="Z29" i="26"/>
  <c r="U29" i="26"/>
  <c r="W29" i="26" s="1"/>
  <c r="X29" i="26" s="1"/>
  <c r="R29" i="26"/>
  <c r="AF29" i="26" s="1"/>
  <c r="AG29" i="26" s="1"/>
  <c r="AE28" i="26"/>
  <c r="AB28" i="26"/>
  <c r="AC28" i="26"/>
  <c r="Z28" i="26"/>
  <c r="U28" i="26"/>
  <c r="W28" i="26" s="1"/>
  <c r="X28" i="26" s="1"/>
  <c r="R28" i="26"/>
  <c r="AE27" i="26"/>
  <c r="AB27" i="26"/>
  <c r="AC27" i="26" s="1"/>
  <c r="Z27" i="26"/>
  <c r="U27" i="26"/>
  <c r="W27" i="26" s="1"/>
  <c r="X27" i="26" s="1"/>
  <c r="R27" i="26"/>
  <c r="AF27" i="26" s="1"/>
  <c r="AG27" i="26" s="1"/>
  <c r="AE26" i="26"/>
  <c r="AB26" i="26"/>
  <c r="AC26" i="26"/>
  <c r="Z26" i="26"/>
  <c r="U26" i="26"/>
  <c r="W26" i="26" s="1"/>
  <c r="X26" i="26" s="1"/>
  <c r="R26" i="26"/>
  <c r="AE25" i="26"/>
  <c r="AB25" i="26"/>
  <c r="AC25" i="26" s="1"/>
  <c r="Z25" i="26"/>
  <c r="U25" i="26"/>
  <c r="W25" i="26" s="1"/>
  <c r="X25" i="26" s="1"/>
  <c r="R25" i="26"/>
  <c r="AF25" i="26" s="1"/>
  <c r="AG25" i="26" s="1"/>
  <c r="AE24" i="26"/>
  <c r="AB24" i="26"/>
  <c r="AC24" i="26"/>
  <c r="Z24" i="26"/>
  <c r="U24" i="26"/>
  <c r="W24" i="26" s="1"/>
  <c r="X24" i="26" s="1"/>
  <c r="R24" i="26"/>
  <c r="AE23" i="26"/>
  <c r="AB23" i="26"/>
  <c r="AC23" i="26" s="1"/>
  <c r="Z23" i="26"/>
  <c r="U23" i="26"/>
  <c r="W23" i="26" s="1"/>
  <c r="X23" i="26" s="1"/>
  <c r="R23" i="26"/>
  <c r="AF23" i="26" s="1"/>
  <c r="AG23" i="26" s="1"/>
  <c r="AE22" i="26"/>
  <c r="AB22" i="26"/>
  <c r="AC22" i="26"/>
  <c r="Z22" i="26"/>
  <c r="U22" i="26"/>
  <c r="W22" i="26" s="1"/>
  <c r="X22" i="26" s="1"/>
  <c r="R22" i="26"/>
  <c r="AE21" i="26"/>
  <c r="AB21" i="26"/>
  <c r="AC21" i="26" s="1"/>
  <c r="Z21" i="26"/>
  <c r="U21" i="26"/>
  <c r="W21" i="26" s="1"/>
  <c r="X21" i="26" s="1"/>
  <c r="R21" i="26"/>
  <c r="AF21" i="26" s="1"/>
  <c r="AG21" i="26" s="1"/>
  <c r="AE20" i="26"/>
  <c r="AB20" i="26"/>
  <c r="AC20" i="26"/>
  <c r="Z20" i="26"/>
  <c r="U20" i="26"/>
  <c r="W20" i="26" s="1"/>
  <c r="X20" i="26" s="1"/>
  <c r="R20" i="26"/>
  <c r="AE19" i="26"/>
  <c r="AB19" i="26"/>
  <c r="AC19" i="26" s="1"/>
  <c r="Z19" i="26"/>
  <c r="U19" i="26"/>
  <c r="W19" i="26" s="1"/>
  <c r="X19" i="26" s="1"/>
  <c r="R19" i="26"/>
  <c r="AF19" i="26" s="1"/>
  <c r="AG19" i="26" s="1"/>
  <c r="AE18" i="26"/>
  <c r="AB18" i="26"/>
  <c r="AC18" i="26"/>
  <c r="Z18" i="26"/>
  <c r="U18" i="26"/>
  <c r="W18" i="26" s="1"/>
  <c r="X18" i="26" s="1"/>
  <c r="R18" i="26"/>
  <c r="AE17" i="26"/>
  <c r="AF17" i="26"/>
  <c r="AG17" i="26" s="1"/>
  <c r="AB17" i="26"/>
  <c r="AC17" i="26"/>
  <c r="Z17" i="26"/>
  <c r="U17" i="26"/>
  <c r="W17" i="26" s="1"/>
  <c r="X17" i="26" s="1"/>
  <c r="AE16" i="26"/>
  <c r="AB16" i="26"/>
  <c r="AC16" i="26"/>
  <c r="Z16" i="26"/>
  <c r="U16" i="26"/>
  <c r="W16" i="26" s="1"/>
  <c r="X16" i="26" s="1"/>
  <c r="R16" i="26"/>
  <c r="AF16" i="26" s="1"/>
  <c r="AG16" i="26" s="1"/>
  <c r="O16" i="52"/>
  <c r="Q16" i="52"/>
  <c r="Z16" i="52" s="1"/>
  <c r="W16" i="52"/>
  <c r="X16" i="52" s="1"/>
  <c r="AB16" i="52"/>
  <c r="AC16" i="52"/>
  <c r="AE16" i="52"/>
  <c r="AF16" i="52" s="1"/>
  <c r="AG16" i="52" s="1"/>
  <c r="O17" i="52"/>
  <c r="R17" i="52" s="1"/>
  <c r="P17" i="52"/>
  <c r="Q17" i="52"/>
  <c r="W17" i="52"/>
  <c r="X17" i="52" s="1"/>
  <c r="Z17" i="52"/>
  <c r="AB17" i="52"/>
  <c r="AC17" i="52" s="1"/>
  <c r="AE17" i="52"/>
  <c r="AF17" i="52"/>
  <c r="AG17" i="52"/>
  <c r="R18" i="52"/>
  <c r="U18" i="52"/>
  <c r="W18" i="52"/>
  <c r="X18" i="52" s="1"/>
  <c r="Z18" i="52"/>
  <c r="AB18" i="52"/>
  <c r="AC18" i="52"/>
  <c r="AE18" i="52"/>
  <c r="AF18" i="52" s="1"/>
  <c r="AG18" i="52" s="1"/>
  <c r="R19" i="52"/>
  <c r="U19" i="52"/>
  <c r="W19" i="52"/>
  <c r="X19" i="52" s="1"/>
  <c r="Z19" i="52"/>
  <c r="AB19" i="52"/>
  <c r="AC19" i="52" s="1"/>
  <c r="AE19" i="52"/>
  <c r="AF19" i="52"/>
  <c r="AG19" i="52" s="1"/>
  <c r="R20" i="52"/>
  <c r="U20" i="52"/>
  <c r="W20" i="52"/>
  <c r="X20" i="52" s="1"/>
  <c r="Z20" i="52"/>
  <c r="AB20" i="52"/>
  <c r="AC20" i="52"/>
  <c r="AE20" i="52"/>
  <c r="AF20" i="52" s="1"/>
  <c r="AG20" i="52" s="1"/>
  <c r="R21" i="52"/>
  <c r="U21" i="52"/>
  <c r="W21" i="52"/>
  <c r="X21" i="52" s="1"/>
  <c r="Z21" i="52"/>
  <c r="AB21" i="52"/>
  <c r="AC21" i="52" s="1"/>
  <c r="AE21" i="52"/>
  <c r="AF21" i="52"/>
  <c r="AG21" i="52" s="1"/>
  <c r="R22" i="52"/>
  <c r="U22" i="52"/>
  <c r="W22" i="52"/>
  <c r="X22" i="52" s="1"/>
  <c r="Z22" i="52"/>
  <c r="AB22" i="52"/>
  <c r="AC22" i="52"/>
  <c r="AE22" i="52"/>
  <c r="AF22" i="52" s="1"/>
  <c r="AG22" i="52" s="1"/>
  <c r="R23" i="52"/>
  <c r="U23" i="52"/>
  <c r="W23" i="52"/>
  <c r="X23" i="52" s="1"/>
  <c r="Z23" i="52"/>
  <c r="AB23" i="52"/>
  <c r="AC23" i="52" s="1"/>
  <c r="AE23" i="52"/>
  <c r="AF23" i="52"/>
  <c r="AG23" i="52" s="1"/>
  <c r="R24" i="52"/>
  <c r="U24" i="52"/>
  <c r="W24" i="52"/>
  <c r="X24" i="52" s="1"/>
  <c r="Z24" i="52"/>
  <c r="AB24" i="52"/>
  <c r="AC24" i="52"/>
  <c r="AE24" i="52"/>
  <c r="AF24" i="52" s="1"/>
  <c r="AG24" i="52" s="1"/>
  <c r="R25" i="52"/>
  <c r="U25" i="52"/>
  <c r="W25" i="52"/>
  <c r="X25" i="52" s="1"/>
  <c r="Z25" i="52"/>
  <c r="AB25" i="52"/>
  <c r="AC25" i="52" s="1"/>
  <c r="AE25" i="52"/>
  <c r="AF25" i="52"/>
  <c r="AG25" i="52" s="1"/>
  <c r="R26" i="52"/>
  <c r="U26" i="52"/>
  <c r="W26" i="52"/>
  <c r="X26" i="52" s="1"/>
  <c r="Z26" i="52"/>
  <c r="AB26" i="52"/>
  <c r="AC26" i="52"/>
  <c r="AE26" i="52"/>
  <c r="AF26" i="52" s="1"/>
  <c r="AG26" i="52" s="1"/>
  <c r="R27" i="52"/>
  <c r="U27" i="52"/>
  <c r="W27" i="52"/>
  <c r="X27" i="52" s="1"/>
  <c r="Z27" i="52"/>
  <c r="AB27" i="52"/>
  <c r="AC27" i="52" s="1"/>
  <c r="AE27" i="52"/>
  <c r="AF27" i="52"/>
  <c r="AG27" i="52" s="1"/>
  <c r="R28" i="52"/>
  <c r="U28" i="52"/>
  <c r="W28" i="52"/>
  <c r="X28" i="52" s="1"/>
  <c r="Z28" i="52"/>
  <c r="AB28" i="52"/>
  <c r="AC28" i="52"/>
  <c r="AE28" i="52"/>
  <c r="AF28" i="52" s="1"/>
  <c r="AG28" i="52" s="1"/>
  <c r="R29" i="52"/>
  <c r="U29" i="52"/>
  <c r="W29" i="52"/>
  <c r="X29" i="52" s="1"/>
  <c r="Z29" i="52"/>
  <c r="AB29" i="52"/>
  <c r="AC29" i="52" s="1"/>
  <c r="AE29" i="52"/>
  <c r="AF29" i="52"/>
  <c r="AG29" i="52" s="1"/>
  <c r="R30" i="52"/>
  <c r="U30" i="52"/>
  <c r="W30" i="52"/>
  <c r="X30" i="52" s="1"/>
  <c r="Z30" i="52"/>
  <c r="AB30" i="52"/>
  <c r="AC30" i="52"/>
  <c r="AE30" i="52"/>
  <c r="AF30" i="52" s="1"/>
  <c r="AG30" i="52" s="1"/>
  <c r="R31" i="52"/>
  <c r="U31" i="52"/>
  <c r="W31" i="52"/>
  <c r="X31" i="52" s="1"/>
  <c r="Z31" i="52"/>
  <c r="AB31" i="52"/>
  <c r="AC31" i="52" s="1"/>
  <c r="AE31" i="52"/>
  <c r="AF31" i="52"/>
  <c r="AG31" i="52" s="1"/>
  <c r="R32" i="52"/>
  <c r="U32" i="52"/>
  <c r="W32" i="52"/>
  <c r="X32" i="52" s="1"/>
  <c r="Z32" i="52"/>
  <c r="AB32" i="52"/>
  <c r="AC32" i="52"/>
  <c r="AE32" i="52"/>
  <c r="AF32" i="52" s="1"/>
  <c r="AG32" i="52" s="1"/>
  <c r="R33" i="52"/>
  <c r="U33" i="52"/>
  <c r="W33" i="52"/>
  <c r="X33" i="52" s="1"/>
  <c r="Z33" i="52"/>
  <c r="AB33" i="52"/>
  <c r="AC33" i="52" s="1"/>
  <c r="AE33" i="52"/>
  <c r="AF33" i="52"/>
  <c r="AG33" i="52" s="1"/>
  <c r="R34" i="52"/>
  <c r="U34" i="52"/>
  <c r="W34" i="52"/>
  <c r="X34" i="52" s="1"/>
  <c r="Z34" i="52"/>
  <c r="AB34" i="52"/>
  <c r="AC34" i="52"/>
  <c r="AE34" i="52"/>
  <c r="AF34" i="52" s="1"/>
  <c r="AG34" i="52" s="1"/>
  <c r="U35" i="52"/>
  <c r="W35" i="52"/>
  <c r="X35" i="52" s="1"/>
  <c r="Z35" i="52"/>
  <c r="AB35" i="52"/>
  <c r="AC35" i="52" s="1"/>
  <c r="AE35" i="52"/>
  <c r="AF35" i="52" s="1"/>
  <c r="AG35" i="52"/>
  <c r="R36" i="52"/>
  <c r="U36" i="52"/>
  <c r="W36" i="52"/>
  <c r="X36" i="52"/>
  <c r="Z36" i="52"/>
  <c r="AB36" i="52"/>
  <c r="AC36" i="52" s="1"/>
  <c r="AE36" i="52"/>
  <c r="AF36" i="52"/>
  <c r="AG36" i="52" s="1"/>
  <c r="R37" i="52"/>
  <c r="U37" i="52"/>
  <c r="W37" i="52"/>
  <c r="X37" i="52" s="1"/>
  <c r="Z37" i="52"/>
  <c r="AB37" i="52"/>
  <c r="AC37" i="52"/>
  <c r="AE37" i="52"/>
  <c r="AF37" i="52" s="1"/>
  <c r="AG37" i="52"/>
  <c r="R38" i="52"/>
  <c r="U38" i="52"/>
  <c r="W38" i="52"/>
  <c r="X38" i="52"/>
  <c r="Z38" i="52"/>
  <c r="AB38" i="52"/>
  <c r="AC38" i="52" s="1"/>
  <c r="AE38" i="52"/>
  <c r="AF38" i="52"/>
  <c r="AG38" i="52" s="1"/>
  <c r="R39" i="52"/>
  <c r="U39" i="52"/>
  <c r="W39" i="52"/>
  <c r="X39" i="52" s="1"/>
  <c r="Z39" i="52"/>
  <c r="AB39" i="52"/>
  <c r="AC39" i="52"/>
  <c r="AE39" i="52"/>
  <c r="AF39" i="52" s="1"/>
  <c r="AG39" i="52"/>
  <c r="R40" i="52"/>
  <c r="U40" i="52"/>
  <c r="W40" i="52"/>
  <c r="X40" i="52"/>
  <c r="Z40" i="52"/>
  <c r="AB40" i="52"/>
  <c r="AC40" i="52" s="1"/>
  <c r="AE40" i="52"/>
  <c r="AF40" i="52"/>
  <c r="AG40" i="52" s="1"/>
  <c r="R41" i="52"/>
  <c r="U41" i="52"/>
  <c r="W41" i="52"/>
  <c r="X41" i="52" s="1"/>
  <c r="Z41" i="52"/>
  <c r="AB41" i="52"/>
  <c r="AC41" i="52"/>
  <c r="AE41" i="52"/>
  <c r="AF41" i="52" s="1"/>
  <c r="AG41" i="52"/>
  <c r="R42" i="52"/>
  <c r="U42" i="52"/>
  <c r="W42" i="52"/>
  <c r="X42" i="52"/>
  <c r="Z42" i="52"/>
  <c r="AB42" i="52"/>
  <c r="AC42" i="52" s="1"/>
  <c r="AE42" i="52"/>
  <c r="AF42" i="52"/>
  <c r="AG42" i="52" s="1"/>
  <c r="U43" i="52"/>
  <c r="W43" i="52"/>
  <c r="X43" i="52" s="1"/>
  <c r="Z43" i="52"/>
  <c r="AB43" i="52"/>
  <c r="AC43" i="52"/>
  <c r="AE43" i="52"/>
  <c r="AF43" i="52" s="1"/>
  <c r="AG43" i="52" s="1"/>
  <c r="U44" i="52"/>
  <c r="W44" i="52"/>
  <c r="X44" i="52"/>
  <c r="Z44" i="52"/>
  <c r="AB44" i="52"/>
  <c r="AC44" i="52" s="1"/>
  <c r="AE44" i="52"/>
  <c r="AF44" i="52" s="1"/>
  <c r="AG44" i="52" s="1"/>
  <c r="R45" i="52"/>
  <c r="U45" i="52"/>
  <c r="W45" i="52"/>
  <c r="X45" i="52"/>
  <c r="Z45" i="52"/>
  <c r="AB45" i="52"/>
  <c r="AC45" i="52" s="1"/>
  <c r="AE45" i="52"/>
  <c r="AF45" i="52" s="1"/>
  <c r="AG45" i="52" s="1"/>
  <c r="R46" i="52"/>
  <c r="U46" i="52"/>
  <c r="W46" i="52"/>
  <c r="X46" i="52"/>
  <c r="Z46" i="52"/>
  <c r="AB46" i="52"/>
  <c r="AC46" i="52" s="1"/>
  <c r="AE46" i="52"/>
  <c r="AF46" i="52" s="1"/>
  <c r="AG46" i="52" s="1"/>
  <c r="R47" i="52"/>
  <c r="U47" i="52"/>
  <c r="W47" i="52"/>
  <c r="X47" i="52"/>
  <c r="Z47" i="52"/>
  <c r="AB47" i="52"/>
  <c r="AC47" i="52" s="1"/>
  <c r="AE47" i="52"/>
  <c r="AF47" i="52" s="1"/>
  <c r="AG47" i="52" s="1"/>
  <c r="A49" i="52"/>
  <c r="R49" i="52"/>
  <c r="A50" i="52"/>
  <c r="A51" i="52" s="1"/>
  <c r="R50" i="52"/>
  <c r="R51" i="52"/>
  <c r="A52" i="52"/>
  <c r="A53" i="52" s="1"/>
  <c r="A54" i="52" s="1"/>
  <c r="A55" i="52" s="1"/>
  <c r="A56" i="52" s="1"/>
  <c r="A57" i="52" s="1"/>
  <c r="A58" i="52" s="1"/>
  <c r="A59" i="52" s="1"/>
  <c r="R52" i="52"/>
  <c r="R53" i="52"/>
  <c r="R54" i="52"/>
  <c r="R55" i="52"/>
  <c r="R56" i="52"/>
  <c r="R57" i="52"/>
  <c r="R58" i="52"/>
  <c r="R59" i="52"/>
  <c r="U17" i="43"/>
  <c r="W17" i="43"/>
  <c r="X17" i="43" s="1"/>
  <c r="Z17" i="43"/>
  <c r="AB17" i="43"/>
  <c r="AC17" i="43" s="1"/>
  <c r="AE17" i="43"/>
  <c r="AF17" i="43"/>
  <c r="AG17" i="43"/>
  <c r="U18" i="43"/>
  <c r="W18" i="43"/>
  <c r="X18" i="43"/>
  <c r="Z18" i="43"/>
  <c r="AB18" i="43"/>
  <c r="AC18" i="43" s="1"/>
  <c r="AE18" i="43"/>
  <c r="AF18" i="43"/>
  <c r="AG18" i="43" s="1"/>
  <c r="U19" i="43"/>
  <c r="W19" i="43"/>
  <c r="X19" i="43"/>
  <c r="Z19" i="43"/>
  <c r="AB19" i="43"/>
  <c r="AC19" i="43"/>
  <c r="AE19" i="43"/>
  <c r="AF19" i="43" s="1"/>
  <c r="AG19" i="43" s="1"/>
  <c r="U20" i="43"/>
  <c r="W20" i="43"/>
  <c r="X20" i="43" s="1"/>
  <c r="Z20" i="43"/>
  <c r="AB20" i="43"/>
  <c r="AC20" i="43"/>
  <c r="AE20" i="43"/>
  <c r="U21" i="43"/>
  <c r="W21" i="43"/>
  <c r="X21" i="43"/>
  <c r="Z21" i="43"/>
  <c r="AB21" i="43"/>
  <c r="AC21" i="43"/>
  <c r="AE21" i="43"/>
  <c r="AF21" i="43" s="1"/>
  <c r="AG21" i="43" s="1"/>
  <c r="U22" i="43"/>
  <c r="W22" i="43"/>
  <c r="X22" i="43" s="1"/>
  <c r="Z22" i="43"/>
  <c r="AB22" i="43"/>
  <c r="AC22" i="43"/>
  <c r="AE22" i="43"/>
  <c r="AF22" i="43" s="1"/>
  <c r="AG22" i="43" s="1"/>
  <c r="U23" i="43"/>
  <c r="W23" i="43"/>
  <c r="X23" i="43" s="1"/>
  <c r="Z23" i="43"/>
  <c r="AB23" i="43"/>
  <c r="AC23" i="43" s="1"/>
  <c r="AE23" i="43"/>
  <c r="AF23" i="43"/>
  <c r="AG23" i="43"/>
  <c r="U24" i="43"/>
  <c r="W24" i="43"/>
  <c r="X24" i="43"/>
  <c r="Z24" i="43"/>
  <c r="AB24" i="43"/>
  <c r="AC24" i="43" s="1"/>
  <c r="AE24" i="43"/>
  <c r="AF24" i="43"/>
  <c r="AG24" i="43" s="1"/>
  <c r="U25" i="43"/>
  <c r="W25" i="43"/>
  <c r="X25" i="43"/>
  <c r="Z25" i="43"/>
  <c r="AB25" i="43"/>
  <c r="AC25" i="43"/>
  <c r="AE25" i="43"/>
  <c r="AF25" i="43" s="1"/>
  <c r="AG25" i="43" s="1"/>
  <c r="AB26" i="43"/>
  <c r="AC26" i="43"/>
  <c r="AE26" i="43"/>
  <c r="AE16" i="43"/>
  <c r="AB16" i="43"/>
  <c r="AC16" i="43"/>
  <c r="Z16" i="43"/>
  <c r="U16" i="43"/>
  <c r="W16" i="43" s="1"/>
  <c r="X16" i="43" s="1"/>
  <c r="Z16" i="50"/>
  <c r="U16" i="50"/>
  <c r="U17" i="50"/>
  <c r="W17" i="50" s="1"/>
  <c r="X17" i="50" s="1"/>
  <c r="Z17" i="50"/>
  <c r="AB17" i="50"/>
  <c r="AC17" i="50" s="1"/>
  <c r="AE17" i="50"/>
  <c r="U18" i="50"/>
  <c r="W18" i="50" s="1"/>
  <c r="X18" i="50" s="1"/>
  <c r="Z18" i="50"/>
  <c r="AB18" i="50"/>
  <c r="AC18" i="50" s="1"/>
  <c r="AE18" i="50"/>
  <c r="U19" i="50"/>
  <c r="W19" i="50" s="1"/>
  <c r="X19" i="50" s="1"/>
  <c r="Z19" i="50"/>
  <c r="AB19" i="50"/>
  <c r="AC19" i="50" s="1"/>
  <c r="AE19" i="50"/>
  <c r="AF19" i="50" s="1"/>
  <c r="AG19" i="50" s="1"/>
  <c r="U20" i="50"/>
  <c r="W20" i="50" s="1"/>
  <c r="X20" i="50" s="1"/>
  <c r="Z20" i="50"/>
  <c r="AB20" i="50"/>
  <c r="AC20" i="50" s="1"/>
  <c r="AE20" i="50"/>
  <c r="U21" i="50"/>
  <c r="W21" i="50" s="1"/>
  <c r="X21" i="50" s="1"/>
  <c r="Z21" i="50"/>
  <c r="AB21" i="50"/>
  <c r="AC21" i="50" s="1"/>
  <c r="AE21" i="50"/>
  <c r="AF21" i="50" s="1"/>
  <c r="AG21" i="50" s="1"/>
  <c r="U22" i="50"/>
  <c r="W22" i="50" s="1"/>
  <c r="X22" i="50" s="1"/>
  <c r="Z22" i="50"/>
  <c r="AB22" i="50"/>
  <c r="AC22" i="50" s="1"/>
  <c r="AE22" i="50"/>
  <c r="U23" i="50"/>
  <c r="W23" i="50" s="1"/>
  <c r="X23" i="50" s="1"/>
  <c r="Z23" i="50"/>
  <c r="AB23" i="50"/>
  <c r="AC23" i="50" s="1"/>
  <c r="AE23" i="50"/>
  <c r="AF23" i="50" s="1"/>
  <c r="AG23" i="50" s="1"/>
  <c r="U24" i="50"/>
  <c r="W24" i="50" s="1"/>
  <c r="X24" i="50" s="1"/>
  <c r="Z24" i="50"/>
  <c r="AB24" i="50"/>
  <c r="AC24" i="50" s="1"/>
  <c r="AE24" i="50"/>
  <c r="AF24" i="50" s="1"/>
  <c r="AG24" i="50" s="1"/>
  <c r="U25" i="50"/>
  <c r="W25" i="50" s="1"/>
  <c r="X25" i="50" s="1"/>
  <c r="Z25" i="50"/>
  <c r="AB25" i="50"/>
  <c r="AC25" i="50" s="1"/>
  <c r="AE25" i="50"/>
  <c r="U26" i="50"/>
  <c r="W26" i="50" s="1"/>
  <c r="X26" i="50" s="1"/>
  <c r="Z26" i="50"/>
  <c r="AB26" i="50"/>
  <c r="AC26" i="50" s="1"/>
  <c r="AE26" i="50"/>
  <c r="U27" i="50"/>
  <c r="W27" i="50" s="1"/>
  <c r="X27" i="50" s="1"/>
  <c r="Z27" i="50"/>
  <c r="AB27" i="50"/>
  <c r="AC27" i="50" s="1"/>
  <c r="AE27" i="50"/>
  <c r="AF27" i="50" s="1"/>
  <c r="AG27" i="50" s="1"/>
  <c r="U28" i="50"/>
  <c r="W28" i="50" s="1"/>
  <c r="X28" i="50" s="1"/>
  <c r="Z28" i="50"/>
  <c r="AB28" i="50"/>
  <c r="AC28" i="50" s="1"/>
  <c r="AE28" i="50"/>
  <c r="U29" i="50"/>
  <c r="W29" i="50" s="1"/>
  <c r="X29" i="50" s="1"/>
  <c r="Z29" i="50"/>
  <c r="AB29" i="50"/>
  <c r="AC29" i="50" s="1"/>
  <c r="AE29" i="50"/>
  <c r="U30" i="50"/>
  <c r="W30" i="50" s="1"/>
  <c r="X30" i="50" s="1"/>
  <c r="Z30" i="50"/>
  <c r="AB30" i="50"/>
  <c r="AC30" i="50" s="1"/>
  <c r="AE30" i="50"/>
  <c r="U31" i="50"/>
  <c r="W31" i="50" s="1"/>
  <c r="X31" i="50" s="1"/>
  <c r="Z31" i="50"/>
  <c r="AB31" i="50"/>
  <c r="AC31" i="50" s="1"/>
  <c r="AE31" i="50"/>
  <c r="U32" i="50"/>
  <c r="W32" i="50" s="1"/>
  <c r="X32" i="50" s="1"/>
  <c r="Z32" i="50"/>
  <c r="AB32" i="50"/>
  <c r="AC32" i="50" s="1"/>
  <c r="AE32" i="50"/>
  <c r="U33" i="50"/>
  <c r="W33" i="50" s="1"/>
  <c r="X33" i="50" s="1"/>
  <c r="Z33" i="50"/>
  <c r="AB33" i="50"/>
  <c r="AC33" i="50" s="1"/>
  <c r="AE33" i="50"/>
  <c r="AF33" i="50" s="1"/>
  <c r="AG33" i="50" s="1"/>
  <c r="U34" i="50"/>
  <c r="W34" i="50" s="1"/>
  <c r="X34" i="50" s="1"/>
  <c r="Z34" i="50"/>
  <c r="AB34" i="50"/>
  <c r="AC34" i="50" s="1"/>
  <c r="AE34" i="50"/>
  <c r="U35" i="50"/>
  <c r="W35" i="50" s="1"/>
  <c r="X35" i="50" s="1"/>
  <c r="Z35" i="50"/>
  <c r="AB35" i="50"/>
  <c r="AC35" i="50" s="1"/>
  <c r="AE35" i="50"/>
  <c r="AF35" i="50" s="1"/>
  <c r="AG35" i="50" s="1"/>
  <c r="U36" i="50"/>
  <c r="W36" i="50" s="1"/>
  <c r="X36" i="50" s="1"/>
  <c r="Z36" i="50"/>
  <c r="AB36" i="50"/>
  <c r="AC36" i="50" s="1"/>
  <c r="AE36" i="50"/>
  <c r="U37" i="50"/>
  <c r="W37" i="50" s="1"/>
  <c r="X37" i="50" s="1"/>
  <c r="Z37" i="50"/>
  <c r="AB37" i="50"/>
  <c r="AC37" i="50" s="1"/>
  <c r="AE37" i="50"/>
  <c r="U38" i="50"/>
  <c r="W38" i="50" s="1"/>
  <c r="X38" i="50" s="1"/>
  <c r="Z38" i="50"/>
  <c r="AB38" i="50"/>
  <c r="AC38" i="50" s="1"/>
  <c r="AE38" i="50"/>
  <c r="U39" i="50"/>
  <c r="W39" i="50" s="1"/>
  <c r="X39" i="50" s="1"/>
  <c r="Z39" i="50"/>
  <c r="AB39" i="50"/>
  <c r="AC39" i="50" s="1"/>
  <c r="AE39" i="50"/>
  <c r="U40" i="50"/>
  <c r="W40" i="50" s="1"/>
  <c r="X40" i="50" s="1"/>
  <c r="Z40" i="50"/>
  <c r="AB40" i="50"/>
  <c r="AC40" i="50" s="1"/>
  <c r="AE40" i="50"/>
  <c r="AF40" i="50" s="1"/>
  <c r="AG40" i="50" s="1"/>
  <c r="U41" i="50"/>
  <c r="W41" i="50" s="1"/>
  <c r="X41" i="50" s="1"/>
  <c r="Z41" i="50"/>
  <c r="AB41" i="50"/>
  <c r="AC41" i="50" s="1"/>
  <c r="AE41" i="50"/>
  <c r="U42" i="50"/>
  <c r="W42" i="50" s="1"/>
  <c r="X42" i="50" s="1"/>
  <c r="Z42" i="50"/>
  <c r="AB42" i="50"/>
  <c r="AC42" i="50" s="1"/>
  <c r="AE42" i="50"/>
  <c r="U43" i="50"/>
  <c r="W43" i="50" s="1"/>
  <c r="X43" i="50" s="1"/>
  <c r="Z43" i="50"/>
  <c r="AB43" i="50"/>
  <c r="AC43" i="50" s="1"/>
  <c r="AE43" i="50"/>
  <c r="U44" i="50"/>
  <c r="W44" i="50" s="1"/>
  <c r="X44" i="50" s="1"/>
  <c r="Z44" i="50"/>
  <c r="AB44" i="50"/>
  <c r="AC44" i="50" s="1"/>
  <c r="AE44" i="50"/>
  <c r="U45" i="50"/>
  <c r="W45" i="50" s="1"/>
  <c r="X45" i="50" s="1"/>
  <c r="Z45" i="50"/>
  <c r="AB45" i="50"/>
  <c r="AC45" i="50" s="1"/>
  <c r="AE45" i="50"/>
  <c r="U46" i="50"/>
  <c r="W46" i="50" s="1"/>
  <c r="X46" i="50" s="1"/>
  <c r="Z46" i="50"/>
  <c r="AB46" i="50"/>
  <c r="AC46" i="50" s="1"/>
  <c r="AE46" i="50"/>
  <c r="U47" i="50"/>
  <c r="W47" i="50" s="1"/>
  <c r="X47" i="50" s="1"/>
  <c r="Z47" i="50"/>
  <c r="AB47" i="50"/>
  <c r="AC47" i="50" s="1"/>
  <c r="AE47" i="50"/>
  <c r="U48" i="50"/>
  <c r="W48" i="50" s="1"/>
  <c r="X48" i="50" s="1"/>
  <c r="Z48" i="50"/>
  <c r="AB48" i="50"/>
  <c r="AC48" i="50" s="1"/>
  <c r="AE48" i="50"/>
  <c r="U49" i="50"/>
  <c r="W49" i="50" s="1"/>
  <c r="X49" i="50" s="1"/>
  <c r="Z49" i="50"/>
  <c r="AB49" i="50"/>
  <c r="AC49" i="50" s="1"/>
  <c r="AE49" i="50"/>
  <c r="U50" i="50"/>
  <c r="W50" i="50" s="1"/>
  <c r="X50" i="50" s="1"/>
  <c r="Z50" i="50"/>
  <c r="AB50" i="50"/>
  <c r="AC50" i="50" s="1"/>
  <c r="AE50" i="50"/>
  <c r="U51" i="50"/>
  <c r="W51" i="50" s="1"/>
  <c r="X51" i="50" s="1"/>
  <c r="Z51" i="50"/>
  <c r="AB51" i="50"/>
  <c r="AC51" i="50" s="1"/>
  <c r="AE51" i="50"/>
  <c r="U52" i="50"/>
  <c r="W52" i="50" s="1"/>
  <c r="X52" i="50" s="1"/>
  <c r="Z52" i="50"/>
  <c r="AB52" i="50"/>
  <c r="AC52" i="50" s="1"/>
  <c r="AE52" i="50"/>
  <c r="U53" i="50"/>
  <c r="W53" i="50" s="1"/>
  <c r="X53" i="50" s="1"/>
  <c r="Z53" i="50"/>
  <c r="AB53" i="50"/>
  <c r="AC53" i="50" s="1"/>
  <c r="AE53" i="50"/>
  <c r="U54" i="50"/>
  <c r="W54" i="50" s="1"/>
  <c r="X54" i="50" s="1"/>
  <c r="Z54" i="50"/>
  <c r="AB54" i="50"/>
  <c r="AC54" i="50" s="1"/>
  <c r="AE54" i="50"/>
  <c r="U55" i="50"/>
  <c r="W55" i="50" s="1"/>
  <c r="X55" i="50" s="1"/>
  <c r="Z55" i="50"/>
  <c r="AB55" i="50"/>
  <c r="AC55" i="50" s="1"/>
  <c r="AE55" i="50"/>
  <c r="U56" i="50"/>
  <c r="W56" i="50" s="1"/>
  <c r="X56" i="50" s="1"/>
  <c r="Z56" i="50"/>
  <c r="AB56" i="50"/>
  <c r="AC56" i="50" s="1"/>
  <c r="AE56" i="50"/>
  <c r="U57" i="50"/>
  <c r="W57" i="50" s="1"/>
  <c r="X57" i="50" s="1"/>
  <c r="Z57" i="50"/>
  <c r="AB57" i="50"/>
  <c r="AC57" i="50" s="1"/>
  <c r="AE57" i="50"/>
  <c r="U58" i="50"/>
  <c r="W58" i="50" s="1"/>
  <c r="X58" i="50" s="1"/>
  <c r="Z58" i="50"/>
  <c r="AB58" i="50"/>
  <c r="AC58" i="50" s="1"/>
  <c r="AE58" i="50"/>
  <c r="U59" i="50"/>
  <c r="W59" i="50" s="1"/>
  <c r="X59" i="50" s="1"/>
  <c r="Z59" i="50"/>
  <c r="AB59" i="50"/>
  <c r="AC59" i="50" s="1"/>
  <c r="AE59" i="50"/>
  <c r="U60" i="50"/>
  <c r="W60" i="50" s="1"/>
  <c r="X60" i="50" s="1"/>
  <c r="Z60" i="50"/>
  <c r="AB60" i="50"/>
  <c r="AC60" i="50" s="1"/>
  <c r="AE60" i="50"/>
  <c r="U61" i="50"/>
  <c r="W61" i="50" s="1"/>
  <c r="X61" i="50" s="1"/>
  <c r="Z61" i="50"/>
  <c r="AB61" i="50"/>
  <c r="AC61" i="50" s="1"/>
  <c r="AE61" i="50"/>
  <c r="U62" i="50"/>
  <c r="W62" i="50" s="1"/>
  <c r="X62" i="50" s="1"/>
  <c r="Z62" i="50"/>
  <c r="AB62" i="50"/>
  <c r="AC62" i="50" s="1"/>
  <c r="AE62" i="50"/>
  <c r="U63" i="50"/>
  <c r="W63" i="50" s="1"/>
  <c r="X63" i="50" s="1"/>
  <c r="Z63" i="50"/>
  <c r="AB63" i="50"/>
  <c r="AC63" i="50" s="1"/>
  <c r="AE63" i="50"/>
  <c r="U64" i="50"/>
  <c r="W64" i="50" s="1"/>
  <c r="X64" i="50" s="1"/>
  <c r="Z64" i="50"/>
  <c r="AB64" i="50"/>
  <c r="AC64" i="50" s="1"/>
  <c r="AE64" i="50"/>
  <c r="U65" i="50"/>
  <c r="W65" i="50" s="1"/>
  <c r="X65" i="50" s="1"/>
  <c r="Z65" i="50"/>
  <c r="AB65" i="50"/>
  <c r="AC65" i="50" s="1"/>
  <c r="AE65" i="50"/>
  <c r="U66" i="50"/>
  <c r="W66" i="50" s="1"/>
  <c r="X66" i="50" s="1"/>
  <c r="Z66" i="50"/>
  <c r="AB66" i="50"/>
  <c r="AC66" i="50" s="1"/>
  <c r="AE66" i="50"/>
  <c r="U67" i="50"/>
  <c r="W67" i="50" s="1"/>
  <c r="X67" i="50" s="1"/>
  <c r="Z67" i="50"/>
  <c r="AB67" i="50"/>
  <c r="AC67" i="50" s="1"/>
  <c r="AE67" i="50"/>
  <c r="U68" i="50"/>
  <c r="W68" i="50" s="1"/>
  <c r="X68" i="50" s="1"/>
  <c r="Z68" i="50"/>
  <c r="AB68" i="50"/>
  <c r="AC68" i="50" s="1"/>
  <c r="AE68" i="50"/>
  <c r="U69" i="50"/>
  <c r="W69" i="50" s="1"/>
  <c r="X69" i="50" s="1"/>
  <c r="Z69" i="50"/>
  <c r="AB69" i="50"/>
  <c r="AC69" i="50" s="1"/>
  <c r="AE69" i="50"/>
  <c r="U70" i="50"/>
  <c r="W70" i="50" s="1"/>
  <c r="X70" i="50" s="1"/>
  <c r="Z70" i="50"/>
  <c r="AB70" i="50"/>
  <c r="AC70" i="50" s="1"/>
  <c r="AE70" i="50"/>
  <c r="AF70" i="50" s="1"/>
  <c r="AG70" i="50" s="1"/>
  <c r="U71" i="50"/>
  <c r="W71" i="50" s="1"/>
  <c r="X71" i="50" s="1"/>
  <c r="Z71" i="50"/>
  <c r="AB71" i="50"/>
  <c r="AC71" i="50" s="1"/>
  <c r="AE71" i="50"/>
  <c r="U72" i="50"/>
  <c r="W72" i="50" s="1"/>
  <c r="X72" i="50" s="1"/>
  <c r="Z72" i="50"/>
  <c r="AB72" i="50"/>
  <c r="AC72" i="50" s="1"/>
  <c r="AE72" i="50"/>
  <c r="U73" i="50"/>
  <c r="W73" i="50" s="1"/>
  <c r="X73" i="50" s="1"/>
  <c r="Z73" i="50"/>
  <c r="AB73" i="50"/>
  <c r="AC73" i="50" s="1"/>
  <c r="AE73" i="50"/>
  <c r="AF73" i="50" s="1"/>
  <c r="AG73" i="50" s="1"/>
  <c r="U74" i="50"/>
  <c r="W74" i="50" s="1"/>
  <c r="X74" i="50" s="1"/>
  <c r="Z74" i="50"/>
  <c r="AB74" i="50"/>
  <c r="AC74" i="50" s="1"/>
  <c r="AE74" i="50"/>
  <c r="U75" i="50"/>
  <c r="W75" i="50" s="1"/>
  <c r="X75" i="50" s="1"/>
  <c r="Z75" i="50"/>
  <c r="AB75" i="50"/>
  <c r="AC75" i="50" s="1"/>
  <c r="AE75" i="50"/>
  <c r="AF75" i="50" s="1"/>
  <c r="AG75" i="50" s="1"/>
  <c r="U76" i="50"/>
  <c r="W76" i="50" s="1"/>
  <c r="X76" i="50" s="1"/>
  <c r="Z76" i="50"/>
  <c r="AB76" i="50"/>
  <c r="AC76" i="50" s="1"/>
  <c r="AE76" i="50"/>
  <c r="U77" i="50"/>
  <c r="W77" i="50" s="1"/>
  <c r="X77" i="50" s="1"/>
  <c r="Z77" i="50"/>
  <c r="AB77" i="50"/>
  <c r="AC77" i="50" s="1"/>
  <c r="AE77" i="50"/>
  <c r="U78" i="50"/>
  <c r="W78" i="50" s="1"/>
  <c r="X78" i="50" s="1"/>
  <c r="Z78" i="50"/>
  <c r="AB78" i="50"/>
  <c r="AC78" i="50" s="1"/>
  <c r="AE78" i="50"/>
  <c r="U79" i="50"/>
  <c r="W79" i="50" s="1"/>
  <c r="X79" i="50" s="1"/>
  <c r="Z79" i="50"/>
  <c r="AB79" i="50"/>
  <c r="AC79" i="50" s="1"/>
  <c r="AE79" i="50"/>
  <c r="U80" i="50"/>
  <c r="W80" i="50" s="1"/>
  <c r="X80" i="50" s="1"/>
  <c r="Z80" i="50"/>
  <c r="AB80" i="50"/>
  <c r="AC80" i="50" s="1"/>
  <c r="AE80" i="50"/>
  <c r="U81" i="50"/>
  <c r="W81" i="50" s="1"/>
  <c r="X81" i="50" s="1"/>
  <c r="Z81" i="50"/>
  <c r="AB81" i="50"/>
  <c r="AC81" i="50" s="1"/>
  <c r="AE81" i="50"/>
  <c r="U82" i="50"/>
  <c r="W82" i="50" s="1"/>
  <c r="X82" i="50" s="1"/>
  <c r="Z82" i="50"/>
  <c r="AB82" i="50"/>
  <c r="AC82" i="50" s="1"/>
  <c r="AE82" i="50"/>
  <c r="U83" i="50"/>
  <c r="W83" i="50" s="1"/>
  <c r="X83" i="50" s="1"/>
  <c r="Z83" i="50"/>
  <c r="AB83" i="50"/>
  <c r="AC83" i="50" s="1"/>
  <c r="AE83" i="50"/>
  <c r="U84" i="50"/>
  <c r="W84" i="50" s="1"/>
  <c r="X84" i="50" s="1"/>
  <c r="Z84" i="50"/>
  <c r="AB84" i="50"/>
  <c r="AC84" i="50" s="1"/>
  <c r="AE84" i="50"/>
  <c r="U85" i="50"/>
  <c r="W85" i="50" s="1"/>
  <c r="X85" i="50" s="1"/>
  <c r="Z85" i="50"/>
  <c r="AB85" i="50"/>
  <c r="AC85" i="50" s="1"/>
  <c r="AE85" i="50"/>
  <c r="U86" i="50"/>
  <c r="W86" i="50" s="1"/>
  <c r="X86" i="50" s="1"/>
  <c r="Z86" i="50"/>
  <c r="AB86" i="50"/>
  <c r="AC86" i="50" s="1"/>
  <c r="AE86" i="50"/>
  <c r="AF86" i="50" s="1"/>
  <c r="AG86" i="50" s="1"/>
  <c r="U87" i="50"/>
  <c r="W87" i="50" s="1"/>
  <c r="X87" i="50" s="1"/>
  <c r="Z87" i="50"/>
  <c r="AB87" i="50"/>
  <c r="AC87" i="50" s="1"/>
  <c r="AE87" i="50"/>
  <c r="AF87" i="50" s="1"/>
  <c r="AG87" i="50" s="1"/>
  <c r="U88" i="50"/>
  <c r="W88" i="50" s="1"/>
  <c r="X88" i="50" s="1"/>
  <c r="Z88" i="50"/>
  <c r="AB88" i="50"/>
  <c r="AC88" i="50" s="1"/>
  <c r="AE88" i="50"/>
  <c r="AF88" i="50" s="1"/>
  <c r="AG88" i="50" s="1"/>
  <c r="U89" i="50"/>
  <c r="W89" i="50" s="1"/>
  <c r="X89" i="50" s="1"/>
  <c r="Z89" i="50"/>
  <c r="AB89" i="50"/>
  <c r="AC89" i="50" s="1"/>
  <c r="AE89" i="50"/>
  <c r="U90" i="50"/>
  <c r="W90" i="50" s="1"/>
  <c r="X90" i="50" s="1"/>
  <c r="Z90" i="50"/>
  <c r="AB90" i="50"/>
  <c r="AC90" i="50" s="1"/>
  <c r="AE90" i="50"/>
  <c r="U91" i="50"/>
  <c r="W91" i="50" s="1"/>
  <c r="X91" i="50" s="1"/>
  <c r="Z91" i="50"/>
  <c r="AB91" i="50"/>
  <c r="AC91" i="50" s="1"/>
  <c r="AE91" i="50"/>
  <c r="U92" i="50"/>
  <c r="W92" i="50" s="1"/>
  <c r="X92" i="50" s="1"/>
  <c r="Z92" i="50"/>
  <c r="AB92" i="50"/>
  <c r="AC92" i="50" s="1"/>
  <c r="AE92" i="50"/>
  <c r="AF92" i="50" s="1"/>
  <c r="AG92" i="50" s="1"/>
  <c r="U93" i="50"/>
  <c r="W93" i="50" s="1"/>
  <c r="X93" i="50" s="1"/>
  <c r="Z93" i="50"/>
  <c r="AB93" i="50"/>
  <c r="AC93" i="50" s="1"/>
  <c r="AE93" i="50"/>
  <c r="AF93" i="50" s="1"/>
  <c r="AG93" i="50" s="1"/>
  <c r="U94" i="50"/>
  <c r="W94" i="50" s="1"/>
  <c r="X94" i="50" s="1"/>
  <c r="Z94" i="50"/>
  <c r="AB94" i="50"/>
  <c r="AC94" i="50" s="1"/>
  <c r="AE94" i="50"/>
  <c r="AF94" i="50" s="1"/>
  <c r="AG94" i="50" s="1"/>
  <c r="U95" i="50"/>
  <c r="W95" i="50" s="1"/>
  <c r="X95" i="50" s="1"/>
  <c r="Z95" i="50"/>
  <c r="AB95" i="50"/>
  <c r="AC95" i="50" s="1"/>
  <c r="AE95" i="50"/>
  <c r="U96" i="50"/>
  <c r="W96" i="50" s="1"/>
  <c r="X96" i="50" s="1"/>
  <c r="Z96" i="50"/>
  <c r="AB96" i="50"/>
  <c r="AC96" i="50" s="1"/>
  <c r="AE96" i="50"/>
  <c r="U97" i="50"/>
  <c r="W97" i="50" s="1"/>
  <c r="X97" i="50" s="1"/>
  <c r="Z97" i="50"/>
  <c r="AB97" i="50"/>
  <c r="AC97" i="50" s="1"/>
  <c r="AE97" i="50"/>
  <c r="U98" i="50"/>
  <c r="W98" i="50" s="1"/>
  <c r="X98" i="50" s="1"/>
  <c r="Z98" i="50"/>
  <c r="AB98" i="50"/>
  <c r="AC98" i="50" s="1"/>
  <c r="AE98" i="50"/>
  <c r="U99" i="50"/>
  <c r="W99" i="50" s="1"/>
  <c r="X99" i="50" s="1"/>
  <c r="Z99" i="50"/>
  <c r="AB99" i="50"/>
  <c r="AC99" i="50" s="1"/>
  <c r="AE99" i="50"/>
  <c r="AF99" i="50" s="1"/>
  <c r="AG99" i="50" s="1"/>
  <c r="U100" i="50"/>
  <c r="W100" i="50" s="1"/>
  <c r="X100" i="50" s="1"/>
  <c r="Z100" i="50"/>
  <c r="AB100" i="50"/>
  <c r="AC100" i="50" s="1"/>
  <c r="AE100" i="50"/>
  <c r="AF100" i="50" s="1"/>
  <c r="AG100" i="50" s="1"/>
  <c r="U101" i="50"/>
  <c r="W101" i="50" s="1"/>
  <c r="X101" i="50" s="1"/>
  <c r="Z101" i="50"/>
  <c r="AB101" i="50"/>
  <c r="AC101" i="50" s="1"/>
  <c r="AE101" i="50"/>
  <c r="U102" i="50"/>
  <c r="W102" i="50" s="1"/>
  <c r="X102" i="50" s="1"/>
  <c r="Z102" i="50"/>
  <c r="AB102" i="50"/>
  <c r="AC102" i="50" s="1"/>
  <c r="AE102" i="50"/>
  <c r="U103" i="50"/>
  <c r="W103" i="50" s="1"/>
  <c r="X103" i="50" s="1"/>
  <c r="Z103" i="50"/>
  <c r="AB103" i="50"/>
  <c r="AC103" i="50" s="1"/>
  <c r="AE103" i="50"/>
  <c r="AF103" i="50" s="1"/>
  <c r="AG103" i="50" s="1"/>
  <c r="U104" i="50"/>
  <c r="W104" i="50" s="1"/>
  <c r="X104" i="50" s="1"/>
  <c r="Z104" i="50"/>
  <c r="AB104" i="50"/>
  <c r="AC104" i="50" s="1"/>
  <c r="AE104" i="50"/>
  <c r="U105" i="50"/>
  <c r="W105" i="50" s="1"/>
  <c r="X105" i="50" s="1"/>
  <c r="Z105" i="50"/>
  <c r="AB105" i="50"/>
  <c r="AC105" i="50" s="1"/>
  <c r="AE105" i="50"/>
  <c r="U106" i="50"/>
  <c r="W106" i="50" s="1"/>
  <c r="X106" i="50" s="1"/>
  <c r="Z106" i="50"/>
  <c r="AB106" i="50"/>
  <c r="AC106" i="50" s="1"/>
  <c r="AE106" i="50"/>
  <c r="AF106" i="50" s="1"/>
  <c r="AG106" i="50" s="1"/>
  <c r="U107" i="50"/>
  <c r="W107" i="50" s="1"/>
  <c r="X107" i="50" s="1"/>
  <c r="Z107" i="50"/>
  <c r="AB107" i="50"/>
  <c r="AC107" i="50" s="1"/>
  <c r="AE107" i="50"/>
  <c r="U108" i="50"/>
  <c r="W108" i="50" s="1"/>
  <c r="X108" i="50" s="1"/>
  <c r="Z108" i="50"/>
  <c r="AB108" i="50"/>
  <c r="AC108" i="50" s="1"/>
  <c r="AE108" i="50"/>
  <c r="U109" i="50"/>
  <c r="W109" i="50" s="1"/>
  <c r="X109" i="50" s="1"/>
  <c r="Z109" i="50"/>
  <c r="AB109" i="50"/>
  <c r="AC109" i="50" s="1"/>
  <c r="AE109" i="50"/>
  <c r="U110" i="50"/>
  <c r="W110" i="50" s="1"/>
  <c r="X110" i="50" s="1"/>
  <c r="Z110" i="50"/>
  <c r="AB110" i="50"/>
  <c r="AC110" i="50" s="1"/>
  <c r="AE110" i="50"/>
  <c r="U111" i="50"/>
  <c r="W111" i="50" s="1"/>
  <c r="X111" i="50" s="1"/>
  <c r="Z111" i="50"/>
  <c r="AB111" i="50"/>
  <c r="AC111" i="50" s="1"/>
  <c r="AE111" i="50"/>
  <c r="AF111" i="50" s="1"/>
  <c r="AG111" i="50" s="1"/>
  <c r="U112" i="50"/>
  <c r="W112" i="50" s="1"/>
  <c r="X112" i="50" s="1"/>
  <c r="Z112" i="50"/>
  <c r="AB112" i="50"/>
  <c r="AC112" i="50" s="1"/>
  <c r="AE112" i="50"/>
  <c r="AF112" i="50" s="1"/>
  <c r="AG112" i="50" s="1"/>
  <c r="U113" i="50"/>
  <c r="W113" i="50" s="1"/>
  <c r="X113" i="50" s="1"/>
  <c r="Z113" i="50"/>
  <c r="AB113" i="50"/>
  <c r="AC113" i="50" s="1"/>
  <c r="AE113" i="50"/>
  <c r="U114" i="50"/>
  <c r="W114" i="50" s="1"/>
  <c r="X114" i="50" s="1"/>
  <c r="Z114" i="50"/>
  <c r="AB114" i="50"/>
  <c r="AC114" i="50" s="1"/>
  <c r="AE114" i="50"/>
  <c r="U115" i="50"/>
  <c r="W115" i="50" s="1"/>
  <c r="X115" i="50" s="1"/>
  <c r="Z115" i="50"/>
  <c r="AB115" i="50"/>
  <c r="AC115" i="50" s="1"/>
  <c r="AE115" i="50"/>
  <c r="U116" i="50"/>
  <c r="W116" i="50" s="1"/>
  <c r="X116" i="50" s="1"/>
  <c r="Z116" i="50"/>
  <c r="AB116" i="50"/>
  <c r="AC116" i="50" s="1"/>
  <c r="AE116" i="50"/>
  <c r="U117" i="50"/>
  <c r="W117" i="50" s="1"/>
  <c r="X117" i="50" s="1"/>
  <c r="Z117" i="50"/>
  <c r="AB117" i="50"/>
  <c r="AC117" i="50" s="1"/>
  <c r="AE117" i="50"/>
  <c r="AF117" i="50" s="1"/>
  <c r="AG117" i="50" s="1"/>
  <c r="U118" i="50"/>
  <c r="W118" i="50" s="1"/>
  <c r="X118" i="50" s="1"/>
  <c r="Z118" i="50"/>
  <c r="AB118" i="50"/>
  <c r="AC118" i="50" s="1"/>
  <c r="AE118" i="50"/>
  <c r="AF118" i="50" s="1"/>
  <c r="AG118" i="50" s="1"/>
  <c r="U119" i="50"/>
  <c r="W119" i="50" s="1"/>
  <c r="X119" i="50" s="1"/>
  <c r="Z119" i="50"/>
  <c r="AB119" i="50"/>
  <c r="AC119" i="50" s="1"/>
  <c r="AE119" i="50"/>
  <c r="AF119" i="50" s="1"/>
  <c r="AG119" i="50" s="1"/>
  <c r="U120" i="50"/>
  <c r="W120" i="50" s="1"/>
  <c r="X120" i="50" s="1"/>
  <c r="Z120" i="50"/>
  <c r="AB120" i="50"/>
  <c r="AC120" i="50" s="1"/>
  <c r="AE120" i="50"/>
  <c r="U121" i="50"/>
  <c r="W121" i="50" s="1"/>
  <c r="X121" i="50" s="1"/>
  <c r="Z121" i="50"/>
  <c r="AB121" i="50"/>
  <c r="AC121" i="50" s="1"/>
  <c r="AE121" i="50"/>
  <c r="U122" i="50"/>
  <c r="W122" i="50" s="1"/>
  <c r="X122" i="50" s="1"/>
  <c r="Z122" i="50"/>
  <c r="AB122" i="50"/>
  <c r="AC122" i="50" s="1"/>
  <c r="AE122" i="50"/>
  <c r="AF122" i="50" s="1"/>
  <c r="AG122" i="50" s="1"/>
  <c r="U123" i="50"/>
  <c r="W123" i="50" s="1"/>
  <c r="X123" i="50" s="1"/>
  <c r="Z123" i="50"/>
  <c r="AB123" i="50"/>
  <c r="AC123" i="50" s="1"/>
  <c r="AE123" i="50"/>
  <c r="U124" i="50"/>
  <c r="W124" i="50" s="1"/>
  <c r="X124" i="50" s="1"/>
  <c r="Z124" i="50"/>
  <c r="AB124" i="50"/>
  <c r="AC124" i="50" s="1"/>
  <c r="AE124" i="50"/>
  <c r="AF124" i="50" s="1"/>
  <c r="AG124" i="50" s="1"/>
  <c r="U125" i="50"/>
  <c r="W125" i="50" s="1"/>
  <c r="X125" i="50" s="1"/>
  <c r="Z125" i="50"/>
  <c r="AB125" i="50"/>
  <c r="AC125" i="50" s="1"/>
  <c r="AE125" i="50"/>
  <c r="U126" i="50"/>
  <c r="W126" i="50" s="1"/>
  <c r="X126" i="50" s="1"/>
  <c r="Z126" i="50"/>
  <c r="AB126" i="50"/>
  <c r="AC126" i="50" s="1"/>
  <c r="AE126" i="50"/>
  <c r="AF126" i="50" s="1"/>
  <c r="AG126" i="50" s="1"/>
  <c r="U127" i="50"/>
  <c r="W127" i="50" s="1"/>
  <c r="X127" i="50" s="1"/>
  <c r="Z127" i="50"/>
  <c r="AB127" i="50"/>
  <c r="AC127" i="50" s="1"/>
  <c r="AE127" i="50"/>
  <c r="U128" i="50"/>
  <c r="W128" i="50" s="1"/>
  <c r="X128" i="50" s="1"/>
  <c r="Z128" i="50"/>
  <c r="AB128" i="50"/>
  <c r="AC128" i="50" s="1"/>
  <c r="AE128" i="50"/>
  <c r="U129" i="50"/>
  <c r="W129" i="50" s="1"/>
  <c r="X129" i="50" s="1"/>
  <c r="Z129" i="50"/>
  <c r="AB129" i="50"/>
  <c r="AC129" i="50" s="1"/>
  <c r="AE129" i="50"/>
  <c r="AF129" i="50" s="1"/>
  <c r="AG129" i="50" s="1"/>
  <c r="U130" i="50"/>
  <c r="W130" i="50" s="1"/>
  <c r="X130" i="50" s="1"/>
  <c r="Z130" i="50"/>
  <c r="AB130" i="50"/>
  <c r="AC130" i="50" s="1"/>
  <c r="AE130" i="50"/>
  <c r="AF130" i="50" s="1"/>
  <c r="AG130" i="50" s="1"/>
  <c r="U131" i="50"/>
  <c r="W131" i="50" s="1"/>
  <c r="X131" i="50" s="1"/>
  <c r="Z131" i="50"/>
  <c r="AB131" i="50"/>
  <c r="AC131" i="50" s="1"/>
  <c r="AE131" i="50"/>
  <c r="AF131" i="50" s="1"/>
  <c r="AG131" i="50" s="1"/>
  <c r="U132" i="50"/>
  <c r="W132" i="50" s="1"/>
  <c r="X132" i="50" s="1"/>
  <c r="Z132" i="50"/>
  <c r="AB132" i="50"/>
  <c r="AC132" i="50" s="1"/>
  <c r="AE132" i="50"/>
  <c r="AF132" i="50" s="1"/>
  <c r="AG132" i="50" s="1"/>
  <c r="U133" i="50"/>
  <c r="W133" i="50" s="1"/>
  <c r="X133" i="50" s="1"/>
  <c r="Z133" i="50"/>
  <c r="AB133" i="50"/>
  <c r="AC133" i="50" s="1"/>
  <c r="AE133" i="50"/>
  <c r="U134" i="50"/>
  <c r="W134" i="50" s="1"/>
  <c r="X134" i="50" s="1"/>
  <c r="Z134" i="50"/>
  <c r="AB134" i="50"/>
  <c r="AC134" i="50" s="1"/>
  <c r="AE134" i="50"/>
  <c r="U135" i="50"/>
  <c r="W135" i="50" s="1"/>
  <c r="X135" i="50" s="1"/>
  <c r="Z135" i="50"/>
  <c r="AB135" i="50"/>
  <c r="AC135" i="50" s="1"/>
  <c r="AE135" i="50"/>
  <c r="AF135" i="50" s="1"/>
  <c r="AG135" i="50" s="1"/>
  <c r="U136" i="50"/>
  <c r="W136" i="50" s="1"/>
  <c r="X136" i="50" s="1"/>
  <c r="Z136" i="50"/>
  <c r="AB136" i="50"/>
  <c r="AC136" i="50" s="1"/>
  <c r="AE136" i="50"/>
  <c r="AF136" i="50" s="1"/>
  <c r="AG136" i="50" s="1"/>
  <c r="U137" i="50"/>
  <c r="W137" i="50" s="1"/>
  <c r="X137" i="50" s="1"/>
  <c r="Z137" i="50"/>
  <c r="AB137" i="50"/>
  <c r="AC137" i="50" s="1"/>
  <c r="AE137" i="50"/>
  <c r="AF137" i="50" s="1"/>
  <c r="AG137" i="50" s="1"/>
  <c r="U138" i="50"/>
  <c r="W138" i="50" s="1"/>
  <c r="X138" i="50" s="1"/>
  <c r="Z138" i="50"/>
  <c r="AB138" i="50"/>
  <c r="AC138" i="50" s="1"/>
  <c r="AE138" i="50"/>
  <c r="AF138" i="50" s="1"/>
  <c r="AG138" i="50" s="1"/>
  <c r="U139" i="50"/>
  <c r="W139" i="50" s="1"/>
  <c r="X139" i="50" s="1"/>
  <c r="Z139" i="50"/>
  <c r="AB139" i="50"/>
  <c r="AC139" i="50" s="1"/>
  <c r="AE139" i="50"/>
  <c r="U140" i="50"/>
  <c r="W140" i="50" s="1"/>
  <c r="X140" i="50" s="1"/>
  <c r="Z140" i="50"/>
  <c r="AB140" i="50"/>
  <c r="AC140" i="50" s="1"/>
  <c r="AE140" i="50"/>
  <c r="U141" i="50"/>
  <c r="W141" i="50" s="1"/>
  <c r="X141" i="50" s="1"/>
  <c r="Z141" i="50"/>
  <c r="AB141" i="50"/>
  <c r="AC141" i="50" s="1"/>
  <c r="AE141" i="50"/>
  <c r="U142" i="50"/>
  <c r="W142" i="50" s="1"/>
  <c r="X142" i="50" s="1"/>
  <c r="Z142" i="50"/>
  <c r="AB142" i="50"/>
  <c r="AC142" i="50" s="1"/>
  <c r="AE142" i="50"/>
  <c r="AF142" i="50" s="1"/>
  <c r="AG142" i="50" s="1"/>
  <c r="U143" i="50"/>
  <c r="W143" i="50" s="1"/>
  <c r="X143" i="50" s="1"/>
  <c r="Z143" i="50"/>
  <c r="AB143" i="50"/>
  <c r="AC143" i="50" s="1"/>
  <c r="AE143" i="50"/>
  <c r="AF143" i="50" s="1"/>
  <c r="AG143" i="50" s="1"/>
  <c r="U144" i="50"/>
  <c r="W144" i="50" s="1"/>
  <c r="X144" i="50" s="1"/>
  <c r="Z144" i="50"/>
  <c r="AB144" i="50"/>
  <c r="AC144" i="50" s="1"/>
  <c r="AE144" i="50"/>
  <c r="AF144" i="50" s="1"/>
  <c r="AG144" i="50" s="1"/>
  <c r="U145" i="50"/>
  <c r="W145" i="50" s="1"/>
  <c r="X145" i="50" s="1"/>
  <c r="Z145" i="50"/>
  <c r="AB145" i="50"/>
  <c r="AC145" i="50" s="1"/>
  <c r="AE145" i="50"/>
  <c r="AF145" i="50" s="1"/>
  <c r="AG145" i="50" s="1"/>
  <c r="U146" i="50"/>
  <c r="W146" i="50" s="1"/>
  <c r="X146" i="50" s="1"/>
  <c r="Z146" i="50"/>
  <c r="AB146" i="50"/>
  <c r="AC146" i="50" s="1"/>
  <c r="AE146" i="50"/>
  <c r="AF146" i="50" s="1"/>
  <c r="AG146" i="50" s="1"/>
  <c r="U147" i="50"/>
  <c r="W147" i="50" s="1"/>
  <c r="X147" i="50" s="1"/>
  <c r="Z147" i="50"/>
  <c r="AB147" i="50"/>
  <c r="AC147" i="50" s="1"/>
  <c r="AE147" i="50"/>
  <c r="AF147" i="50" s="1"/>
  <c r="AG147" i="50" s="1"/>
  <c r="U148" i="50"/>
  <c r="W148" i="50" s="1"/>
  <c r="X148" i="50" s="1"/>
  <c r="Z148" i="50"/>
  <c r="AB148" i="50"/>
  <c r="AC148" i="50" s="1"/>
  <c r="AE148" i="50"/>
  <c r="AF148" i="50" s="1"/>
  <c r="AG148" i="50" s="1"/>
  <c r="U149" i="50"/>
  <c r="W149" i="50" s="1"/>
  <c r="X149" i="50" s="1"/>
  <c r="Z149" i="50"/>
  <c r="AB149" i="50"/>
  <c r="AC149" i="50" s="1"/>
  <c r="AE149" i="50"/>
  <c r="AF149" i="50" s="1"/>
  <c r="AG149" i="50" s="1"/>
  <c r="U150" i="50"/>
  <c r="W150" i="50" s="1"/>
  <c r="X150" i="50" s="1"/>
  <c r="Z150" i="50"/>
  <c r="AB150" i="50"/>
  <c r="AC150" i="50" s="1"/>
  <c r="AE150" i="50"/>
  <c r="AF150" i="50" s="1"/>
  <c r="AG150" i="50" s="1"/>
  <c r="U151" i="50"/>
  <c r="W151" i="50" s="1"/>
  <c r="X151" i="50" s="1"/>
  <c r="Z151" i="50"/>
  <c r="AB151" i="50"/>
  <c r="AC151" i="50" s="1"/>
  <c r="AE151" i="50"/>
  <c r="U152" i="50"/>
  <c r="W152" i="50" s="1"/>
  <c r="X152" i="50" s="1"/>
  <c r="Z152" i="50"/>
  <c r="AB152" i="50"/>
  <c r="AC152" i="50" s="1"/>
  <c r="AE152" i="50"/>
  <c r="U153" i="50"/>
  <c r="W153" i="50" s="1"/>
  <c r="X153" i="50" s="1"/>
  <c r="Z153" i="50"/>
  <c r="AB153" i="50"/>
  <c r="AC153" i="50" s="1"/>
  <c r="AE153" i="50"/>
  <c r="U154" i="50"/>
  <c r="W154" i="50" s="1"/>
  <c r="X154" i="50" s="1"/>
  <c r="Z154" i="50"/>
  <c r="AB154" i="50"/>
  <c r="AC154" i="50" s="1"/>
  <c r="AE154" i="50"/>
  <c r="U155" i="50"/>
  <c r="W155" i="50" s="1"/>
  <c r="X155" i="50" s="1"/>
  <c r="Z155" i="50"/>
  <c r="AB155" i="50"/>
  <c r="AC155" i="50" s="1"/>
  <c r="AE155" i="50"/>
  <c r="U156" i="50"/>
  <c r="W156" i="50" s="1"/>
  <c r="X156" i="50" s="1"/>
  <c r="Z156" i="50"/>
  <c r="AB156" i="50"/>
  <c r="AC156" i="50" s="1"/>
  <c r="AE156" i="50"/>
  <c r="AF156" i="50" s="1"/>
  <c r="AG156" i="50" s="1"/>
  <c r="U157" i="50"/>
  <c r="W157" i="50" s="1"/>
  <c r="X157" i="50" s="1"/>
  <c r="Z157" i="50"/>
  <c r="AB157" i="50"/>
  <c r="AC157" i="50" s="1"/>
  <c r="AE157" i="50"/>
  <c r="AF157" i="50" s="1"/>
  <c r="AG157" i="50" s="1"/>
  <c r="U158" i="50"/>
  <c r="W158" i="50" s="1"/>
  <c r="X158" i="50" s="1"/>
  <c r="Z158" i="50"/>
  <c r="AB158" i="50"/>
  <c r="AC158" i="50" s="1"/>
  <c r="AE158" i="50"/>
  <c r="U159" i="50"/>
  <c r="W159" i="50" s="1"/>
  <c r="X159" i="50" s="1"/>
  <c r="Z159" i="50"/>
  <c r="AB159" i="50"/>
  <c r="AC159" i="50" s="1"/>
  <c r="AE159" i="50"/>
  <c r="U160" i="50"/>
  <c r="W160" i="50" s="1"/>
  <c r="X160" i="50" s="1"/>
  <c r="Z160" i="50"/>
  <c r="AB160" i="50"/>
  <c r="AC160" i="50" s="1"/>
  <c r="AE160" i="50"/>
  <c r="AF160" i="50" s="1"/>
  <c r="AG160" i="50" s="1"/>
  <c r="U161" i="50"/>
  <c r="W161" i="50" s="1"/>
  <c r="X161" i="50" s="1"/>
  <c r="Z161" i="50"/>
  <c r="AB161" i="50"/>
  <c r="AC161" i="50" s="1"/>
  <c r="AE161" i="50"/>
  <c r="AF161" i="50" s="1"/>
  <c r="AG161" i="50" s="1"/>
  <c r="U162" i="50"/>
  <c r="W162" i="50" s="1"/>
  <c r="X162" i="50" s="1"/>
  <c r="Z162" i="50"/>
  <c r="AB162" i="50"/>
  <c r="AC162" i="50" s="1"/>
  <c r="AE162" i="50"/>
  <c r="AF162" i="50" s="1"/>
  <c r="AG162" i="50" s="1"/>
  <c r="U163" i="50"/>
  <c r="W163" i="50" s="1"/>
  <c r="X163" i="50" s="1"/>
  <c r="Z163" i="50"/>
  <c r="AB163" i="50"/>
  <c r="AC163" i="50" s="1"/>
  <c r="AE163" i="50"/>
  <c r="AF163" i="50" s="1"/>
  <c r="AG163" i="50" s="1"/>
  <c r="U164" i="50"/>
  <c r="W164" i="50" s="1"/>
  <c r="X164" i="50" s="1"/>
  <c r="Z164" i="50"/>
  <c r="AB164" i="50"/>
  <c r="AC164" i="50" s="1"/>
  <c r="AE164" i="50"/>
  <c r="U165" i="50"/>
  <c r="W165" i="50" s="1"/>
  <c r="X165" i="50" s="1"/>
  <c r="Z165" i="50"/>
  <c r="AB165" i="50"/>
  <c r="AC165" i="50" s="1"/>
  <c r="AE165" i="50"/>
  <c r="U166" i="50"/>
  <c r="W166" i="50" s="1"/>
  <c r="X166" i="50" s="1"/>
  <c r="Z166" i="50"/>
  <c r="AB166" i="50"/>
  <c r="AC166" i="50" s="1"/>
  <c r="AE166" i="50"/>
  <c r="U167" i="50"/>
  <c r="W167" i="50" s="1"/>
  <c r="X167" i="50" s="1"/>
  <c r="Z167" i="50"/>
  <c r="AB167" i="50"/>
  <c r="AC167" i="50" s="1"/>
  <c r="AE167" i="50"/>
  <c r="AF167" i="50" s="1"/>
  <c r="AG167" i="50" s="1"/>
  <c r="U168" i="50"/>
  <c r="W168" i="50" s="1"/>
  <c r="X168" i="50" s="1"/>
  <c r="Z168" i="50"/>
  <c r="AB168" i="50"/>
  <c r="AC168" i="50" s="1"/>
  <c r="AE168" i="50"/>
  <c r="U169" i="50"/>
  <c r="W169" i="50" s="1"/>
  <c r="X169" i="50" s="1"/>
  <c r="Z169" i="50"/>
  <c r="AB169" i="50"/>
  <c r="AC169" i="50" s="1"/>
  <c r="AE169" i="50"/>
  <c r="AF169" i="50" s="1"/>
  <c r="AG169" i="50" s="1"/>
  <c r="U170" i="50"/>
  <c r="W170" i="50" s="1"/>
  <c r="X170" i="50" s="1"/>
  <c r="Z170" i="50"/>
  <c r="AB170" i="50"/>
  <c r="AC170" i="50" s="1"/>
  <c r="AE170" i="50"/>
  <c r="U171" i="50"/>
  <c r="W171" i="50" s="1"/>
  <c r="X171" i="50" s="1"/>
  <c r="Z171" i="50"/>
  <c r="AB171" i="50"/>
  <c r="AC171" i="50" s="1"/>
  <c r="AE171" i="50"/>
  <c r="U172" i="50"/>
  <c r="W172" i="50" s="1"/>
  <c r="X172" i="50" s="1"/>
  <c r="Z172" i="50"/>
  <c r="AB172" i="50"/>
  <c r="AC172" i="50" s="1"/>
  <c r="AE172" i="50"/>
  <c r="AF172" i="50" s="1"/>
  <c r="AG172" i="50" s="1"/>
  <c r="U173" i="50"/>
  <c r="W173" i="50" s="1"/>
  <c r="X173" i="50" s="1"/>
  <c r="Z173" i="50"/>
  <c r="AB173" i="50"/>
  <c r="AC173" i="50" s="1"/>
  <c r="AE173" i="50"/>
  <c r="U174" i="50"/>
  <c r="W174" i="50" s="1"/>
  <c r="X174" i="50" s="1"/>
  <c r="Z174" i="50"/>
  <c r="AB174" i="50"/>
  <c r="AC174" i="50" s="1"/>
  <c r="AE174" i="50"/>
  <c r="AF174" i="50" s="1"/>
  <c r="AG174" i="50" s="1"/>
  <c r="U175" i="50"/>
  <c r="W175" i="50" s="1"/>
  <c r="X175" i="50" s="1"/>
  <c r="Z175" i="50"/>
  <c r="AB175" i="50"/>
  <c r="AC175" i="50" s="1"/>
  <c r="AE175" i="50"/>
  <c r="AF175" i="50" s="1"/>
  <c r="AG175" i="50" s="1"/>
  <c r="U176" i="50"/>
  <c r="W176" i="50" s="1"/>
  <c r="X176" i="50" s="1"/>
  <c r="Z176" i="50"/>
  <c r="AB176" i="50"/>
  <c r="AC176" i="50" s="1"/>
  <c r="AE176" i="50"/>
  <c r="U177" i="50"/>
  <c r="W177" i="50" s="1"/>
  <c r="X177" i="50" s="1"/>
  <c r="Z177" i="50"/>
  <c r="AB177" i="50"/>
  <c r="AC177" i="50" s="1"/>
  <c r="AE177" i="50"/>
  <c r="U178" i="50"/>
  <c r="W178" i="50" s="1"/>
  <c r="X178" i="50" s="1"/>
  <c r="Z178" i="50"/>
  <c r="AB178" i="50"/>
  <c r="AC178" i="50" s="1"/>
  <c r="AE178" i="50"/>
  <c r="U179" i="50"/>
  <c r="W179" i="50" s="1"/>
  <c r="X179" i="50" s="1"/>
  <c r="Z179" i="50"/>
  <c r="AB179" i="50"/>
  <c r="AC179" i="50" s="1"/>
  <c r="AE179" i="50"/>
  <c r="AF179" i="50" s="1"/>
  <c r="AG179" i="50" s="1"/>
  <c r="U180" i="50"/>
  <c r="W180" i="50" s="1"/>
  <c r="X180" i="50" s="1"/>
  <c r="Z180" i="50"/>
  <c r="AB180" i="50"/>
  <c r="AC180" i="50" s="1"/>
  <c r="AE180" i="50"/>
  <c r="AF180" i="50" s="1"/>
  <c r="AG180" i="50" s="1"/>
  <c r="U181" i="50"/>
  <c r="W181" i="50" s="1"/>
  <c r="X181" i="50" s="1"/>
  <c r="Z181" i="50"/>
  <c r="AB181" i="50"/>
  <c r="AC181" i="50" s="1"/>
  <c r="AE181" i="50"/>
  <c r="AF181" i="50" s="1"/>
  <c r="AG181" i="50" s="1"/>
  <c r="U182" i="50"/>
  <c r="W182" i="50" s="1"/>
  <c r="X182" i="50" s="1"/>
  <c r="Z182" i="50"/>
  <c r="AB182" i="50"/>
  <c r="AC182" i="50" s="1"/>
  <c r="AE182" i="50"/>
  <c r="U183" i="50"/>
  <c r="W183" i="50" s="1"/>
  <c r="X183" i="50" s="1"/>
  <c r="Z183" i="50"/>
  <c r="AB183" i="50"/>
  <c r="AC183" i="50" s="1"/>
  <c r="AE183" i="50"/>
  <c r="U184" i="50"/>
  <c r="W184" i="50" s="1"/>
  <c r="X184" i="50" s="1"/>
  <c r="Z184" i="50"/>
  <c r="AB184" i="50"/>
  <c r="AC184" i="50" s="1"/>
  <c r="AE184" i="50"/>
  <c r="U185" i="50"/>
  <c r="W185" i="50" s="1"/>
  <c r="X185" i="50" s="1"/>
  <c r="Z185" i="50"/>
  <c r="AB185" i="50"/>
  <c r="AC185" i="50" s="1"/>
  <c r="AE185" i="50"/>
  <c r="AF185" i="50" s="1"/>
  <c r="AG185" i="50" s="1"/>
  <c r="U186" i="50"/>
  <c r="W186" i="50" s="1"/>
  <c r="X186" i="50" s="1"/>
  <c r="Z186" i="50"/>
  <c r="AB186" i="50"/>
  <c r="AC186" i="50" s="1"/>
  <c r="AE186" i="50"/>
  <c r="AF186" i="50" s="1"/>
  <c r="AG186" i="50" s="1"/>
  <c r="U187" i="50"/>
  <c r="W187" i="50" s="1"/>
  <c r="X187" i="50" s="1"/>
  <c r="Z187" i="50"/>
  <c r="AB187" i="50"/>
  <c r="AC187" i="50" s="1"/>
  <c r="AE187" i="50"/>
  <c r="AF187" i="50" s="1"/>
  <c r="AG187" i="50" s="1"/>
  <c r="U188" i="50"/>
  <c r="W188" i="50" s="1"/>
  <c r="X188" i="50" s="1"/>
  <c r="Z188" i="50"/>
  <c r="AB188" i="50"/>
  <c r="AC188" i="50" s="1"/>
  <c r="AE188" i="50"/>
  <c r="U189" i="50"/>
  <c r="W189" i="50" s="1"/>
  <c r="X189" i="50" s="1"/>
  <c r="Z189" i="50"/>
  <c r="AB189" i="50"/>
  <c r="AC189" i="50" s="1"/>
  <c r="AE189" i="50"/>
  <c r="U190" i="50"/>
  <c r="W190" i="50" s="1"/>
  <c r="X190" i="50" s="1"/>
  <c r="Z190" i="50"/>
  <c r="AB190" i="50"/>
  <c r="AC190" i="50" s="1"/>
  <c r="AE190" i="50"/>
  <c r="AF190" i="50" s="1"/>
  <c r="AG190" i="50" s="1"/>
  <c r="U191" i="50"/>
  <c r="W191" i="50" s="1"/>
  <c r="X191" i="50" s="1"/>
  <c r="Z191" i="50"/>
  <c r="AB191" i="50"/>
  <c r="AC191" i="50" s="1"/>
  <c r="AE191" i="50"/>
  <c r="AF191" i="50" s="1"/>
  <c r="AG191" i="50" s="1"/>
  <c r="U192" i="50"/>
  <c r="W192" i="50" s="1"/>
  <c r="X192" i="50" s="1"/>
  <c r="Z192" i="50"/>
  <c r="AB192" i="50"/>
  <c r="AC192" i="50" s="1"/>
  <c r="AE192" i="50"/>
  <c r="AF192" i="50" s="1"/>
  <c r="AG192" i="50" s="1"/>
  <c r="U193" i="50"/>
  <c r="W193" i="50" s="1"/>
  <c r="X193" i="50" s="1"/>
  <c r="Z193" i="50"/>
  <c r="AB193" i="50"/>
  <c r="AC193" i="50" s="1"/>
  <c r="AE193" i="50"/>
  <c r="AF193" i="50" s="1"/>
  <c r="AG193" i="50" s="1"/>
  <c r="U194" i="50"/>
  <c r="W194" i="50" s="1"/>
  <c r="X194" i="50" s="1"/>
  <c r="Z194" i="50"/>
  <c r="AB194" i="50"/>
  <c r="AC194" i="50" s="1"/>
  <c r="AE194" i="50"/>
  <c r="U195" i="50"/>
  <c r="W195" i="50" s="1"/>
  <c r="X195" i="50" s="1"/>
  <c r="Z195" i="50"/>
  <c r="AB195" i="50"/>
  <c r="AC195" i="50" s="1"/>
  <c r="AE195" i="50"/>
  <c r="U196" i="50"/>
  <c r="W196" i="50" s="1"/>
  <c r="X196" i="50" s="1"/>
  <c r="Z196" i="50"/>
  <c r="AB196" i="50"/>
  <c r="AC196" i="50" s="1"/>
  <c r="AE196" i="50"/>
  <c r="AF196" i="50" s="1"/>
  <c r="AG196" i="50" s="1"/>
  <c r="U197" i="50"/>
  <c r="W197" i="50" s="1"/>
  <c r="X197" i="50" s="1"/>
  <c r="Z197" i="50"/>
  <c r="AB197" i="50"/>
  <c r="AC197" i="50" s="1"/>
  <c r="AE197" i="50"/>
  <c r="AF197" i="50" s="1"/>
  <c r="AG197" i="50" s="1"/>
  <c r="U198" i="50"/>
  <c r="W198" i="50" s="1"/>
  <c r="X198" i="50" s="1"/>
  <c r="Z198" i="50"/>
  <c r="AB198" i="50"/>
  <c r="AC198" i="50" s="1"/>
  <c r="AE198" i="50"/>
  <c r="AF198" i="50" s="1"/>
  <c r="AG198" i="50" s="1"/>
  <c r="U199" i="50"/>
  <c r="W199" i="50" s="1"/>
  <c r="X199" i="50" s="1"/>
  <c r="Z199" i="50"/>
  <c r="AB199" i="50"/>
  <c r="AC199" i="50" s="1"/>
  <c r="AE199" i="50"/>
  <c r="AF199" i="50" s="1"/>
  <c r="AG199" i="50" s="1"/>
  <c r="U200" i="50"/>
  <c r="W200" i="50" s="1"/>
  <c r="X200" i="50" s="1"/>
  <c r="Z200" i="50"/>
  <c r="AB200" i="50"/>
  <c r="AC200" i="50" s="1"/>
  <c r="AE200" i="50"/>
  <c r="AF200" i="50" s="1"/>
  <c r="AG200" i="50" s="1"/>
  <c r="U201" i="50"/>
  <c r="W201" i="50" s="1"/>
  <c r="X201" i="50" s="1"/>
  <c r="Z201" i="50"/>
  <c r="AB201" i="50"/>
  <c r="AC201" i="50" s="1"/>
  <c r="AE201" i="50"/>
  <c r="AF201" i="50" s="1"/>
  <c r="AG201" i="50" s="1"/>
  <c r="U202" i="50"/>
  <c r="W202" i="50" s="1"/>
  <c r="X202" i="50" s="1"/>
  <c r="Z202" i="50"/>
  <c r="AB202" i="50"/>
  <c r="AC202" i="50" s="1"/>
  <c r="AE202" i="50"/>
  <c r="AF202" i="50" s="1"/>
  <c r="AG202" i="50" s="1"/>
  <c r="U203" i="50"/>
  <c r="W203" i="50" s="1"/>
  <c r="X203" i="50" s="1"/>
  <c r="Z203" i="50"/>
  <c r="AB203" i="50"/>
  <c r="AC203" i="50" s="1"/>
  <c r="AE203" i="50"/>
  <c r="AF203" i="50" s="1"/>
  <c r="AG203" i="50" s="1"/>
  <c r="U204" i="50"/>
  <c r="W204" i="50" s="1"/>
  <c r="X204" i="50" s="1"/>
  <c r="Z204" i="50"/>
  <c r="AB204" i="50"/>
  <c r="AC204" i="50" s="1"/>
  <c r="AE204" i="50"/>
  <c r="AF204" i="50" s="1"/>
  <c r="AG204" i="50" s="1"/>
  <c r="U205" i="50"/>
  <c r="W205" i="50" s="1"/>
  <c r="X205" i="50" s="1"/>
  <c r="Z205" i="50"/>
  <c r="AB205" i="50"/>
  <c r="AC205" i="50" s="1"/>
  <c r="AE205" i="50"/>
  <c r="AF205" i="50" s="1"/>
  <c r="AG205" i="50" s="1"/>
  <c r="U206" i="50"/>
  <c r="W206" i="50" s="1"/>
  <c r="X206" i="50" s="1"/>
  <c r="Z206" i="50"/>
  <c r="AB206" i="50"/>
  <c r="AC206" i="50" s="1"/>
  <c r="AE206" i="50"/>
  <c r="U207" i="50"/>
  <c r="W207" i="50" s="1"/>
  <c r="X207" i="50" s="1"/>
  <c r="Z207" i="50"/>
  <c r="AB207" i="50"/>
  <c r="AC207" i="50" s="1"/>
  <c r="AE207" i="50"/>
  <c r="U208" i="50"/>
  <c r="W208" i="50" s="1"/>
  <c r="X208" i="50" s="1"/>
  <c r="Z208" i="50"/>
  <c r="AB208" i="50"/>
  <c r="AC208" i="50" s="1"/>
  <c r="AE208" i="50"/>
  <c r="U209" i="50"/>
  <c r="W209" i="50" s="1"/>
  <c r="X209" i="50" s="1"/>
  <c r="Z209" i="50"/>
  <c r="AB209" i="50"/>
  <c r="AC209" i="50" s="1"/>
  <c r="AE209" i="50"/>
  <c r="AF209" i="50" s="1"/>
  <c r="AG209" i="50" s="1"/>
  <c r="U210" i="50"/>
  <c r="W210" i="50" s="1"/>
  <c r="X210" i="50" s="1"/>
  <c r="Z210" i="50"/>
  <c r="AB210" i="50"/>
  <c r="AC210" i="50" s="1"/>
  <c r="AE210" i="50"/>
  <c r="AF210" i="50" s="1"/>
  <c r="AG210" i="50" s="1"/>
  <c r="U211" i="50"/>
  <c r="W211" i="50" s="1"/>
  <c r="X211" i="50" s="1"/>
  <c r="Z211" i="50"/>
  <c r="AB211" i="50"/>
  <c r="AC211" i="50" s="1"/>
  <c r="AE211" i="50"/>
  <c r="AF211" i="50" s="1"/>
  <c r="AG211" i="50" s="1"/>
  <c r="U212" i="50"/>
  <c r="W212" i="50" s="1"/>
  <c r="X212" i="50" s="1"/>
  <c r="Z212" i="50"/>
  <c r="AB212" i="50"/>
  <c r="AC212" i="50" s="1"/>
  <c r="AE212" i="50"/>
  <c r="AF212" i="50" s="1"/>
  <c r="AG212" i="50" s="1"/>
  <c r="U213" i="50"/>
  <c r="W213" i="50" s="1"/>
  <c r="X213" i="50" s="1"/>
  <c r="Z213" i="50"/>
  <c r="AB213" i="50"/>
  <c r="AC213" i="50" s="1"/>
  <c r="AE213" i="50"/>
  <c r="AF213" i="50" s="1"/>
  <c r="AG213" i="50" s="1"/>
  <c r="U214" i="50"/>
  <c r="W214" i="50" s="1"/>
  <c r="X214" i="50" s="1"/>
  <c r="Z214" i="50"/>
  <c r="AB214" i="50"/>
  <c r="AC214" i="50" s="1"/>
  <c r="AE214" i="50"/>
  <c r="AF214" i="50" s="1"/>
  <c r="AG214" i="50" s="1"/>
  <c r="U215" i="50"/>
  <c r="W215" i="50" s="1"/>
  <c r="X215" i="50" s="1"/>
  <c r="Z215" i="50"/>
  <c r="AB215" i="50"/>
  <c r="AC215" i="50" s="1"/>
  <c r="AE215" i="50"/>
  <c r="AF215" i="50" s="1"/>
  <c r="AG215" i="50" s="1"/>
  <c r="U216" i="50"/>
  <c r="W216" i="50" s="1"/>
  <c r="X216" i="50" s="1"/>
  <c r="Z216" i="50"/>
  <c r="AB216" i="50"/>
  <c r="AC216" i="50" s="1"/>
  <c r="AE216" i="50"/>
  <c r="AF216" i="50" s="1"/>
  <c r="AG216" i="50" s="1"/>
  <c r="U217" i="50"/>
  <c r="W217" i="50" s="1"/>
  <c r="X217" i="50" s="1"/>
  <c r="Z217" i="50"/>
  <c r="AB217" i="50"/>
  <c r="AC217" i="50" s="1"/>
  <c r="AE217" i="50"/>
  <c r="AF217" i="50" s="1"/>
  <c r="AG217" i="50" s="1"/>
  <c r="U218" i="50"/>
  <c r="W218" i="50" s="1"/>
  <c r="X218" i="50" s="1"/>
  <c r="Z218" i="50"/>
  <c r="AB218" i="50"/>
  <c r="AC218" i="50" s="1"/>
  <c r="AE218" i="50"/>
  <c r="U219" i="50"/>
  <c r="W219" i="50" s="1"/>
  <c r="X219" i="50" s="1"/>
  <c r="Z219" i="50"/>
  <c r="AB219" i="50"/>
  <c r="AC219" i="50" s="1"/>
  <c r="AE219" i="50"/>
  <c r="U220" i="50"/>
  <c r="W220" i="50" s="1"/>
  <c r="X220" i="50" s="1"/>
  <c r="Z220" i="50"/>
  <c r="AB220" i="50"/>
  <c r="AC220" i="50" s="1"/>
  <c r="AE220" i="50"/>
  <c r="U221" i="50"/>
  <c r="W221" i="50" s="1"/>
  <c r="X221" i="50" s="1"/>
  <c r="Z221" i="50"/>
  <c r="AB221" i="50"/>
  <c r="AC221" i="50" s="1"/>
  <c r="AE221" i="50"/>
  <c r="AF221" i="50" s="1"/>
  <c r="AG221" i="50" s="1"/>
  <c r="U222" i="50"/>
  <c r="W222" i="50" s="1"/>
  <c r="X222" i="50" s="1"/>
  <c r="Z222" i="50"/>
  <c r="AB222" i="50"/>
  <c r="AC222" i="50" s="1"/>
  <c r="AE222" i="50"/>
  <c r="AF222" i="50" s="1"/>
  <c r="AG222" i="50" s="1"/>
  <c r="U223" i="50"/>
  <c r="W223" i="50" s="1"/>
  <c r="X223" i="50" s="1"/>
  <c r="Z223" i="50"/>
  <c r="AB223" i="50"/>
  <c r="AC223" i="50" s="1"/>
  <c r="AE223" i="50"/>
  <c r="AF223" i="50" s="1"/>
  <c r="AG223" i="50" s="1"/>
  <c r="U224" i="50"/>
  <c r="W224" i="50" s="1"/>
  <c r="X224" i="50" s="1"/>
  <c r="Z224" i="50"/>
  <c r="AB224" i="50"/>
  <c r="AC224" i="50" s="1"/>
  <c r="AE224" i="50"/>
  <c r="U225" i="50"/>
  <c r="W225" i="50" s="1"/>
  <c r="X225" i="50" s="1"/>
  <c r="Z225" i="50"/>
  <c r="AB225" i="50"/>
  <c r="AC225" i="50" s="1"/>
  <c r="AE225" i="50"/>
  <c r="U226" i="50"/>
  <c r="W226" i="50" s="1"/>
  <c r="X226" i="50" s="1"/>
  <c r="Z226" i="50"/>
  <c r="AB226" i="50"/>
  <c r="AC226" i="50" s="1"/>
  <c r="AE226" i="50"/>
  <c r="AF226" i="50" s="1"/>
  <c r="AG226" i="50" s="1"/>
  <c r="U227" i="50"/>
  <c r="W227" i="50" s="1"/>
  <c r="X227" i="50" s="1"/>
  <c r="Z227" i="50"/>
  <c r="AB227" i="50"/>
  <c r="AC227" i="50" s="1"/>
  <c r="AE227" i="50"/>
  <c r="AF227" i="50" s="1"/>
  <c r="AG227" i="50" s="1"/>
  <c r="U228" i="50"/>
  <c r="W228" i="50" s="1"/>
  <c r="X228" i="50" s="1"/>
  <c r="Z228" i="50"/>
  <c r="AB228" i="50"/>
  <c r="AC228" i="50" s="1"/>
  <c r="AE228" i="50"/>
  <c r="AF228" i="50" s="1"/>
  <c r="AG228" i="50" s="1"/>
  <c r="U229" i="50"/>
  <c r="W229" i="50" s="1"/>
  <c r="X229" i="50" s="1"/>
  <c r="Z229" i="50"/>
  <c r="AB229" i="50"/>
  <c r="AC229" i="50" s="1"/>
  <c r="AE229" i="50"/>
  <c r="AF229" i="50" s="1"/>
  <c r="AG229" i="50" s="1"/>
  <c r="U230" i="50"/>
  <c r="W230" i="50" s="1"/>
  <c r="X230" i="50" s="1"/>
  <c r="Z230" i="50"/>
  <c r="AB230" i="50"/>
  <c r="AC230" i="50" s="1"/>
  <c r="AE230" i="50"/>
  <c r="U231" i="50"/>
  <c r="W231" i="50" s="1"/>
  <c r="X231" i="50" s="1"/>
  <c r="Z231" i="50"/>
  <c r="AB231" i="50"/>
  <c r="AC231" i="50" s="1"/>
  <c r="AE231" i="50"/>
  <c r="U232" i="50"/>
  <c r="W232" i="50" s="1"/>
  <c r="X232" i="50" s="1"/>
  <c r="Z232" i="50"/>
  <c r="AB232" i="50"/>
  <c r="AC232" i="50" s="1"/>
  <c r="AE232" i="50"/>
  <c r="U233" i="50"/>
  <c r="W233" i="50" s="1"/>
  <c r="X233" i="50" s="1"/>
  <c r="Z233" i="50"/>
  <c r="AB233" i="50"/>
  <c r="AC233" i="50" s="1"/>
  <c r="AE233" i="50"/>
  <c r="AF233" i="50" s="1"/>
  <c r="AG233" i="50" s="1"/>
  <c r="U234" i="50"/>
  <c r="W234" i="50" s="1"/>
  <c r="X234" i="50" s="1"/>
  <c r="Z234" i="50"/>
  <c r="AB234" i="50"/>
  <c r="AC234" i="50" s="1"/>
  <c r="AE234" i="50"/>
  <c r="AF234" i="50" s="1"/>
  <c r="AG234" i="50" s="1"/>
  <c r="U235" i="50"/>
  <c r="W235" i="50" s="1"/>
  <c r="X235" i="50" s="1"/>
  <c r="Z235" i="50"/>
  <c r="AB235" i="50"/>
  <c r="AC235" i="50" s="1"/>
  <c r="AE235" i="50"/>
  <c r="AF235" i="50" s="1"/>
  <c r="AG235" i="50" s="1"/>
  <c r="U236" i="50"/>
  <c r="W236" i="50" s="1"/>
  <c r="X236" i="50" s="1"/>
  <c r="Z236" i="50"/>
  <c r="AB236" i="50"/>
  <c r="AC236" i="50" s="1"/>
  <c r="AE236" i="50"/>
  <c r="U237" i="50"/>
  <c r="W237" i="50" s="1"/>
  <c r="X237" i="50" s="1"/>
  <c r="Z237" i="50"/>
  <c r="AB237" i="50"/>
  <c r="AC237" i="50" s="1"/>
  <c r="AE237" i="50"/>
  <c r="U238" i="50"/>
  <c r="W238" i="50" s="1"/>
  <c r="X238" i="50" s="1"/>
  <c r="Z238" i="50"/>
  <c r="AB238" i="50"/>
  <c r="AC238" i="50" s="1"/>
  <c r="AE238" i="50"/>
  <c r="AF238" i="50" s="1"/>
  <c r="AG238" i="50" s="1"/>
  <c r="U239" i="50"/>
  <c r="W239" i="50" s="1"/>
  <c r="X239" i="50" s="1"/>
  <c r="Z239" i="50"/>
  <c r="AB239" i="50"/>
  <c r="AC239" i="50" s="1"/>
  <c r="AE239" i="50"/>
  <c r="AF239" i="50" s="1"/>
  <c r="AG239" i="50" s="1"/>
  <c r="U240" i="50"/>
  <c r="W240" i="50" s="1"/>
  <c r="X240" i="50" s="1"/>
  <c r="Z240" i="50"/>
  <c r="AB240" i="50"/>
  <c r="AC240" i="50" s="1"/>
  <c r="AE240" i="50"/>
  <c r="AF240" i="50" s="1"/>
  <c r="AG240" i="50" s="1"/>
  <c r="U241" i="50"/>
  <c r="W241" i="50" s="1"/>
  <c r="X241" i="50" s="1"/>
  <c r="Z241" i="50"/>
  <c r="AB241" i="50"/>
  <c r="AC241" i="50" s="1"/>
  <c r="AE241" i="50"/>
  <c r="AF241" i="50" s="1"/>
  <c r="AG241" i="50" s="1"/>
  <c r="U242" i="50"/>
  <c r="W242" i="50" s="1"/>
  <c r="X242" i="50" s="1"/>
  <c r="Z242" i="50"/>
  <c r="AB242" i="50"/>
  <c r="AC242" i="50" s="1"/>
  <c r="AE242" i="50"/>
  <c r="AF242" i="50" s="1"/>
  <c r="AG242" i="50" s="1"/>
  <c r="U243" i="50"/>
  <c r="W243" i="50" s="1"/>
  <c r="X243" i="50" s="1"/>
  <c r="Z243" i="50"/>
  <c r="AB243" i="50"/>
  <c r="AC243" i="50" s="1"/>
  <c r="AE243" i="50"/>
  <c r="AF243" i="50" s="1"/>
  <c r="AG243" i="50" s="1"/>
  <c r="U244" i="50"/>
  <c r="W244" i="50" s="1"/>
  <c r="X244" i="50" s="1"/>
  <c r="Z244" i="50"/>
  <c r="AB244" i="50"/>
  <c r="AC244" i="50" s="1"/>
  <c r="AE244" i="50"/>
  <c r="AF244" i="50" s="1"/>
  <c r="AG244" i="50" s="1"/>
  <c r="U245" i="50"/>
  <c r="W245" i="50" s="1"/>
  <c r="X245" i="50" s="1"/>
  <c r="Z245" i="50"/>
  <c r="AB245" i="50"/>
  <c r="AC245" i="50" s="1"/>
  <c r="AE245" i="50"/>
  <c r="AF245" i="50" s="1"/>
  <c r="AG245" i="50" s="1"/>
  <c r="U246" i="50"/>
  <c r="W246" i="50" s="1"/>
  <c r="X246" i="50" s="1"/>
  <c r="Z246" i="50"/>
  <c r="AB246" i="50"/>
  <c r="AC246" i="50" s="1"/>
  <c r="AE246" i="50"/>
  <c r="AF246" i="50" s="1"/>
  <c r="AG246" i="50" s="1"/>
  <c r="U247" i="50"/>
  <c r="W247" i="50" s="1"/>
  <c r="X247" i="50" s="1"/>
  <c r="Z247" i="50"/>
  <c r="AB247" i="50"/>
  <c r="AC247" i="50" s="1"/>
  <c r="AE247" i="50"/>
  <c r="AF247" i="50" s="1"/>
  <c r="AG247" i="50" s="1"/>
  <c r="U248" i="50"/>
  <c r="W248" i="50" s="1"/>
  <c r="X248" i="50" s="1"/>
  <c r="Z248" i="50"/>
  <c r="AB248" i="50"/>
  <c r="AC248" i="50" s="1"/>
  <c r="AE248" i="50"/>
  <c r="AF248" i="50" s="1"/>
  <c r="AG248" i="50" s="1"/>
  <c r="U249" i="50"/>
  <c r="W249" i="50" s="1"/>
  <c r="X249" i="50" s="1"/>
  <c r="Z249" i="50"/>
  <c r="AB249" i="50"/>
  <c r="AC249" i="50" s="1"/>
  <c r="AE249" i="50"/>
  <c r="AF249" i="50" s="1"/>
  <c r="AG249" i="50" s="1"/>
  <c r="U250" i="50"/>
  <c r="W250" i="50" s="1"/>
  <c r="X250" i="50" s="1"/>
  <c r="Z250" i="50"/>
  <c r="AB250" i="50"/>
  <c r="AC250" i="50" s="1"/>
  <c r="AE250" i="50"/>
  <c r="AF250" i="50" s="1"/>
  <c r="AG250" i="50" s="1"/>
  <c r="U251" i="50"/>
  <c r="W251" i="50" s="1"/>
  <c r="X251" i="50" s="1"/>
  <c r="Z251" i="50"/>
  <c r="AB251" i="50"/>
  <c r="AC251" i="50" s="1"/>
  <c r="AE251" i="50"/>
  <c r="AF251" i="50" s="1"/>
  <c r="AG251" i="50" s="1"/>
  <c r="U252" i="50"/>
  <c r="W252" i="50" s="1"/>
  <c r="X252" i="50" s="1"/>
  <c r="Z252" i="50"/>
  <c r="AB252" i="50"/>
  <c r="AC252" i="50" s="1"/>
  <c r="AE252" i="50"/>
  <c r="AF252" i="50" s="1"/>
  <c r="AG252" i="50" s="1"/>
  <c r="U253" i="50"/>
  <c r="W253" i="50" s="1"/>
  <c r="X253" i="50" s="1"/>
  <c r="Z253" i="50"/>
  <c r="AB253" i="50"/>
  <c r="AC253" i="50" s="1"/>
  <c r="AE253" i="50"/>
  <c r="AF253" i="50" s="1"/>
  <c r="AG253" i="50" s="1"/>
  <c r="U254" i="50"/>
  <c r="W254" i="50" s="1"/>
  <c r="X254" i="50" s="1"/>
  <c r="Z254" i="50"/>
  <c r="AB254" i="50"/>
  <c r="AC254" i="50" s="1"/>
  <c r="AE254" i="50"/>
  <c r="U255" i="50"/>
  <c r="W255" i="50" s="1"/>
  <c r="X255" i="50" s="1"/>
  <c r="Z255" i="50"/>
  <c r="AB255" i="50"/>
  <c r="AC255" i="50" s="1"/>
  <c r="AE255" i="50"/>
  <c r="U256" i="50"/>
  <c r="W256" i="50" s="1"/>
  <c r="X256" i="50" s="1"/>
  <c r="Z256" i="50"/>
  <c r="AB256" i="50"/>
  <c r="AC256" i="50" s="1"/>
  <c r="AE256" i="50"/>
  <c r="AF256" i="50" s="1"/>
  <c r="AG256" i="50" s="1"/>
  <c r="U257" i="50"/>
  <c r="W257" i="50" s="1"/>
  <c r="X257" i="50" s="1"/>
  <c r="Z257" i="50"/>
  <c r="AB257" i="50"/>
  <c r="AC257" i="50" s="1"/>
  <c r="AE257" i="50"/>
  <c r="AF257" i="50" s="1"/>
  <c r="AG257" i="50" s="1"/>
  <c r="U258" i="50"/>
  <c r="W258" i="50" s="1"/>
  <c r="X258" i="50" s="1"/>
  <c r="Z258" i="50"/>
  <c r="AB258" i="50"/>
  <c r="AC258" i="50" s="1"/>
  <c r="AE258" i="50"/>
  <c r="AF258" i="50" s="1"/>
  <c r="AG258" i="50" s="1"/>
  <c r="U259" i="50"/>
  <c r="W259" i="50" s="1"/>
  <c r="X259" i="50" s="1"/>
  <c r="Z259" i="50"/>
  <c r="AB259" i="50"/>
  <c r="AC259" i="50" s="1"/>
  <c r="AE259" i="50"/>
  <c r="AF259" i="50" s="1"/>
  <c r="AG259" i="50" s="1"/>
  <c r="U260" i="50"/>
  <c r="W260" i="50" s="1"/>
  <c r="X260" i="50" s="1"/>
  <c r="Z260" i="50"/>
  <c r="AB260" i="50"/>
  <c r="AC260" i="50" s="1"/>
  <c r="AE260" i="50"/>
  <c r="AF260" i="50" s="1"/>
  <c r="AG260" i="50" s="1"/>
  <c r="U261" i="50"/>
  <c r="W261" i="50" s="1"/>
  <c r="X261" i="50" s="1"/>
  <c r="Z261" i="50"/>
  <c r="AB261" i="50"/>
  <c r="AC261" i="50" s="1"/>
  <c r="AE261" i="50"/>
  <c r="AF261" i="50" s="1"/>
  <c r="AG261" i="50" s="1"/>
  <c r="U262" i="50"/>
  <c r="W262" i="50" s="1"/>
  <c r="X262" i="50" s="1"/>
  <c r="Z262" i="50"/>
  <c r="AB262" i="50"/>
  <c r="AC262" i="50" s="1"/>
  <c r="AE262" i="50"/>
  <c r="AF262" i="50" s="1"/>
  <c r="AG262" i="50" s="1"/>
  <c r="U263" i="50"/>
  <c r="W263" i="50" s="1"/>
  <c r="X263" i="50" s="1"/>
  <c r="Z263" i="50"/>
  <c r="AB263" i="50"/>
  <c r="AC263" i="50" s="1"/>
  <c r="AE263" i="50"/>
  <c r="AF263" i="50" s="1"/>
  <c r="AG263" i="50" s="1"/>
  <c r="U264" i="50"/>
  <c r="W264" i="50" s="1"/>
  <c r="X264" i="50" s="1"/>
  <c r="Z264" i="50"/>
  <c r="AB264" i="50"/>
  <c r="AC264" i="50" s="1"/>
  <c r="AE264" i="50"/>
  <c r="AF264" i="50" s="1"/>
  <c r="AG264" i="50" s="1"/>
  <c r="U265" i="50"/>
  <c r="W265" i="50" s="1"/>
  <c r="X265" i="50" s="1"/>
  <c r="Z265" i="50"/>
  <c r="AB265" i="50"/>
  <c r="AC265" i="50" s="1"/>
  <c r="AE265" i="50"/>
  <c r="AF265" i="50" s="1"/>
  <c r="AG265" i="50" s="1"/>
  <c r="U266" i="50"/>
  <c r="W266" i="50" s="1"/>
  <c r="X266" i="50" s="1"/>
  <c r="Z266" i="50"/>
  <c r="AB266" i="50"/>
  <c r="AC266" i="50" s="1"/>
  <c r="AE266" i="50"/>
  <c r="U267" i="50"/>
  <c r="W267" i="50" s="1"/>
  <c r="X267" i="50" s="1"/>
  <c r="Z267" i="50"/>
  <c r="AB267" i="50"/>
  <c r="AC267" i="50" s="1"/>
  <c r="AE267" i="50"/>
  <c r="U268" i="50"/>
  <c r="W268" i="50" s="1"/>
  <c r="X268" i="50" s="1"/>
  <c r="Z268" i="50"/>
  <c r="AB268" i="50"/>
  <c r="AC268" i="50" s="1"/>
  <c r="AE268" i="50"/>
  <c r="U269" i="50"/>
  <c r="W269" i="50" s="1"/>
  <c r="X269" i="50" s="1"/>
  <c r="Z269" i="50"/>
  <c r="AB269" i="50"/>
  <c r="AC269" i="50" s="1"/>
  <c r="AE269" i="50"/>
  <c r="U270" i="50"/>
  <c r="W270" i="50" s="1"/>
  <c r="X270" i="50" s="1"/>
  <c r="Z270" i="50"/>
  <c r="AB270" i="50"/>
  <c r="AC270" i="50" s="1"/>
  <c r="AE270" i="50"/>
  <c r="U271" i="50"/>
  <c r="W271" i="50" s="1"/>
  <c r="X271" i="50" s="1"/>
  <c r="Z271" i="50"/>
  <c r="AB271" i="50"/>
  <c r="AC271" i="50" s="1"/>
  <c r="AE271" i="50"/>
  <c r="U272" i="50"/>
  <c r="W272" i="50" s="1"/>
  <c r="X272" i="50" s="1"/>
  <c r="Z272" i="50"/>
  <c r="AB272" i="50"/>
  <c r="AC272" i="50" s="1"/>
  <c r="AE272" i="50"/>
  <c r="AF272" i="50" s="1"/>
  <c r="AG272" i="50" s="1"/>
  <c r="U273" i="50"/>
  <c r="W273" i="50" s="1"/>
  <c r="X273" i="50" s="1"/>
  <c r="Z273" i="50"/>
  <c r="AB273" i="50"/>
  <c r="AC273" i="50" s="1"/>
  <c r="AE273" i="50"/>
  <c r="U274" i="50"/>
  <c r="W274" i="50" s="1"/>
  <c r="X274" i="50" s="1"/>
  <c r="Z274" i="50"/>
  <c r="AB274" i="50"/>
  <c r="AC274" i="50" s="1"/>
  <c r="AE274" i="50"/>
  <c r="U275" i="50"/>
  <c r="W275" i="50" s="1"/>
  <c r="X275" i="50" s="1"/>
  <c r="Z275" i="50"/>
  <c r="AB275" i="50"/>
  <c r="AC275" i="50" s="1"/>
  <c r="AE275" i="50"/>
  <c r="U276" i="50"/>
  <c r="W276" i="50" s="1"/>
  <c r="X276" i="50" s="1"/>
  <c r="Z276" i="50"/>
  <c r="AB276" i="50"/>
  <c r="AC276" i="50" s="1"/>
  <c r="AE276" i="50"/>
  <c r="AF276" i="50" s="1"/>
  <c r="AG276" i="50" s="1"/>
  <c r="U277" i="50"/>
  <c r="W277" i="50" s="1"/>
  <c r="X277" i="50" s="1"/>
  <c r="Z277" i="50"/>
  <c r="AB277" i="50"/>
  <c r="AC277" i="50" s="1"/>
  <c r="AE277" i="50"/>
  <c r="AF277" i="50" s="1"/>
  <c r="AG277" i="50" s="1"/>
  <c r="U278" i="50"/>
  <c r="W278" i="50" s="1"/>
  <c r="X278" i="50" s="1"/>
  <c r="Z278" i="50"/>
  <c r="AB278" i="50"/>
  <c r="AC278" i="50" s="1"/>
  <c r="AE278" i="50"/>
  <c r="AF278" i="50" s="1"/>
  <c r="AG278" i="50" s="1"/>
  <c r="U279" i="50"/>
  <c r="W279" i="50" s="1"/>
  <c r="X279" i="50" s="1"/>
  <c r="Z279" i="50"/>
  <c r="AB279" i="50"/>
  <c r="AC279" i="50" s="1"/>
  <c r="AE279" i="50"/>
  <c r="AF279" i="50" s="1"/>
  <c r="AG279" i="50" s="1"/>
  <c r="U280" i="50"/>
  <c r="W280" i="50" s="1"/>
  <c r="X280" i="50" s="1"/>
  <c r="Z280" i="50"/>
  <c r="AB280" i="50"/>
  <c r="AC280" i="50" s="1"/>
  <c r="AE280" i="50"/>
  <c r="AF280" i="50" s="1"/>
  <c r="AG280" i="50" s="1"/>
  <c r="U281" i="50"/>
  <c r="W281" i="50" s="1"/>
  <c r="X281" i="50" s="1"/>
  <c r="Z281" i="50"/>
  <c r="AB281" i="50"/>
  <c r="AC281" i="50" s="1"/>
  <c r="AE281" i="50"/>
  <c r="AF281" i="50" s="1"/>
  <c r="AG281" i="50" s="1"/>
  <c r="U282" i="50"/>
  <c r="W282" i="50" s="1"/>
  <c r="X282" i="50" s="1"/>
  <c r="Z282" i="50"/>
  <c r="AB282" i="50"/>
  <c r="AC282" i="50" s="1"/>
  <c r="AE282" i="50"/>
  <c r="U283" i="50"/>
  <c r="W283" i="50" s="1"/>
  <c r="X283" i="50" s="1"/>
  <c r="Z283" i="50"/>
  <c r="AB283" i="50"/>
  <c r="AC283" i="50" s="1"/>
  <c r="AE283" i="50"/>
  <c r="U284" i="50"/>
  <c r="W284" i="50" s="1"/>
  <c r="X284" i="50" s="1"/>
  <c r="Z284" i="50"/>
  <c r="AB284" i="50"/>
  <c r="AC284" i="50" s="1"/>
  <c r="AE284" i="50"/>
  <c r="U285" i="50"/>
  <c r="W285" i="50" s="1"/>
  <c r="X285" i="50" s="1"/>
  <c r="Z285" i="50"/>
  <c r="AB285" i="50"/>
  <c r="AC285" i="50" s="1"/>
  <c r="AE285" i="50"/>
  <c r="U286" i="50"/>
  <c r="W286" i="50" s="1"/>
  <c r="X286" i="50" s="1"/>
  <c r="Z286" i="50"/>
  <c r="AB286" i="50"/>
  <c r="AC286" i="50" s="1"/>
  <c r="AE286" i="50"/>
  <c r="AF286" i="50" s="1"/>
  <c r="AG286" i="50" s="1"/>
  <c r="U287" i="50"/>
  <c r="W287" i="50" s="1"/>
  <c r="X287" i="50" s="1"/>
  <c r="Z287" i="50"/>
  <c r="AB287" i="50"/>
  <c r="AC287" i="50" s="1"/>
  <c r="AE287" i="50"/>
  <c r="U288" i="50"/>
  <c r="W288" i="50" s="1"/>
  <c r="X288" i="50" s="1"/>
  <c r="Z288" i="50"/>
  <c r="AB288" i="50"/>
  <c r="AC288" i="50" s="1"/>
  <c r="AE288" i="50"/>
  <c r="AF288" i="50" s="1"/>
  <c r="AG288" i="50" s="1"/>
  <c r="U289" i="50"/>
  <c r="W289" i="50" s="1"/>
  <c r="X289" i="50" s="1"/>
  <c r="Z289" i="50"/>
  <c r="AB289" i="50"/>
  <c r="AC289" i="50" s="1"/>
  <c r="AE289" i="50"/>
  <c r="U290" i="50"/>
  <c r="W290" i="50" s="1"/>
  <c r="X290" i="50" s="1"/>
  <c r="Z290" i="50"/>
  <c r="AB290" i="50"/>
  <c r="AC290" i="50" s="1"/>
  <c r="AE290" i="50"/>
  <c r="AF290" i="50" s="1"/>
  <c r="AG290" i="50" s="1"/>
  <c r="U291" i="50"/>
  <c r="W291" i="50" s="1"/>
  <c r="X291" i="50" s="1"/>
  <c r="Z291" i="50"/>
  <c r="AB291" i="50"/>
  <c r="AC291" i="50" s="1"/>
  <c r="AE291" i="50"/>
  <c r="U292" i="50"/>
  <c r="W292" i="50" s="1"/>
  <c r="X292" i="50" s="1"/>
  <c r="Z292" i="50"/>
  <c r="AB292" i="50"/>
  <c r="AC292" i="50" s="1"/>
  <c r="AE292" i="50"/>
  <c r="AF292" i="50" s="1"/>
  <c r="AG292" i="50" s="1"/>
  <c r="U293" i="50"/>
  <c r="W293" i="50" s="1"/>
  <c r="X293" i="50" s="1"/>
  <c r="Z293" i="50"/>
  <c r="AB293" i="50"/>
  <c r="AC293" i="50" s="1"/>
  <c r="AE293" i="50"/>
  <c r="AF293" i="50" s="1"/>
  <c r="AG293" i="50" s="1"/>
  <c r="U294" i="50"/>
  <c r="W294" i="50" s="1"/>
  <c r="X294" i="50" s="1"/>
  <c r="Z294" i="50"/>
  <c r="AB294" i="50"/>
  <c r="AC294" i="50" s="1"/>
  <c r="AE294" i="50"/>
  <c r="AF294" i="50" s="1"/>
  <c r="AG294" i="50" s="1"/>
  <c r="U295" i="50"/>
  <c r="W295" i="50" s="1"/>
  <c r="X295" i="50" s="1"/>
  <c r="Z295" i="50"/>
  <c r="AB295" i="50"/>
  <c r="AC295" i="50" s="1"/>
  <c r="AE295" i="50"/>
  <c r="U296" i="50"/>
  <c r="W296" i="50" s="1"/>
  <c r="X296" i="50" s="1"/>
  <c r="Z296" i="50"/>
  <c r="AB296" i="50"/>
  <c r="AC296" i="50" s="1"/>
  <c r="AE296" i="50"/>
  <c r="AF296" i="50" s="1"/>
  <c r="AG296" i="50" s="1"/>
  <c r="U297" i="50"/>
  <c r="W297" i="50" s="1"/>
  <c r="X297" i="50" s="1"/>
  <c r="Z297" i="50"/>
  <c r="AB297" i="50"/>
  <c r="AC297" i="50" s="1"/>
  <c r="AE297" i="50"/>
  <c r="AF297" i="50" s="1"/>
  <c r="AG297" i="50" s="1"/>
  <c r="U298" i="50"/>
  <c r="W298" i="50" s="1"/>
  <c r="X298" i="50" s="1"/>
  <c r="Z298" i="50"/>
  <c r="AB298" i="50"/>
  <c r="AC298" i="50" s="1"/>
  <c r="AE298" i="50"/>
  <c r="U299" i="50"/>
  <c r="W299" i="50" s="1"/>
  <c r="X299" i="50" s="1"/>
  <c r="Z299" i="50"/>
  <c r="AB299" i="50"/>
  <c r="AC299" i="50" s="1"/>
  <c r="AE299" i="50"/>
  <c r="U300" i="50"/>
  <c r="W300" i="50" s="1"/>
  <c r="X300" i="50" s="1"/>
  <c r="Z300" i="50"/>
  <c r="AB300" i="50"/>
  <c r="AC300" i="50" s="1"/>
  <c r="AE300" i="50"/>
  <c r="AF300" i="50" s="1"/>
  <c r="AG300" i="50" s="1"/>
  <c r="U301" i="50"/>
  <c r="W301" i="50" s="1"/>
  <c r="X301" i="50" s="1"/>
  <c r="Z301" i="50"/>
  <c r="AB301" i="50"/>
  <c r="AC301" i="50" s="1"/>
  <c r="AE301" i="50"/>
  <c r="U302" i="50"/>
  <c r="W302" i="50" s="1"/>
  <c r="X302" i="50" s="1"/>
  <c r="Z302" i="50"/>
  <c r="AB302" i="50"/>
  <c r="AC302" i="50" s="1"/>
  <c r="AE302" i="50"/>
  <c r="AF302" i="50" s="1"/>
  <c r="AG302" i="50" s="1"/>
  <c r="U303" i="50"/>
  <c r="W303" i="50" s="1"/>
  <c r="X303" i="50" s="1"/>
  <c r="Z303" i="50"/>
  <c r="AB303" i="50"/>
  <c r="AC303" i="50" s="1"/>
  <c r="AE303" i="50"/>
  <c r="U304" i="50"/>
  <c r="W304" i="50" s="1"/>
  <c r="X304" i="50" s="1"/>
  <c r="Z304" i="50"/>
  <c r="AB304" i="50"/>
  <c r="AC304" i="50" s="1"/>
  <c r="AE304" i="50"/>
  <c r="AF304" i="50" s="1"/>
  <c r="AG304" i="50" s="1"/>
  <c r="U305" i="50"/>
  <c r="W305" i="50" s="1"/>
  <c r="X305" i="50" s="1"/>
  <c r="Z305" i="50"/>
  <c r="AB305" i="50"/>
  <c r="AC305" i="50" s="1"/>
  <c r="AE305" i="50"/>
  <c r="AF305" i="50" s="1"/>
  <c r="AG305" i="50" s="1"/>
  <c r="U306" i="50"/>
  <c r="W306" i="50" s="1"/>
  <c r="X306" i="50" s="1"/>
  <c r="Z306" i="50"/>
  <c r="AB306" i="50"/>
  <c r="AC306" i="50" s="1"/>
  <c r="AE306" i="50"/>
  <c r="U307" i="50"/>
  <c r="W307" i="50" s="1"/>
  <c r="X307" i="50" s="1"/>
  <c r="Z307" i="50"/>
  <c r="AB307" i="50"/>
  <c r="AC307" i="50" s="1"/>
  <c r="AE307" i="50"/>
  <c r="U308" i="50"/>
  <c r="W308" i="50" s="1"/>
  <c r="X308" i="50" s="1"/>
  <c r="Z308" i="50"/>
  <c r="AB308" i="50"/>
  <c r="AC308" i="50" s="1"/>
  <c r="AE308" i="50"/>
  <c r="U309" i="50"/>
  <c r="W309" i="50" s="1"/>
  <c r="X309" i="50" s="1"/>
  <c r="Z309" i="50"/>
  <c r="AB309" i="50"/>
  <c r="AC309" i="50" s="1"/>
  <c r="AE309" i="50"/>
  <c r="U310" i="50"/>
  <c r="W310" i="50" s="1"/>
  <c r="X310" i="50" s="1"/>
  <c r="Z310" i="50"/>
  <c r="AB310" i="50"/>
  <c r="AC310" i="50" s="1"/>
  <c r="AE310" i="50"/>
  <c r="U311" i="50"/>
  <c r="W311" i="50" s="1"/>
  <c r="X311" i="50" s="1"/>
  <c r="Z311" i="50"/>
  <c r="AB311" i="50"/>
  <c r="AC311" i="50" s="1"/>
  <c r="AE311" i="50"/>
  <c r="U312" i="50"/>
  <c r="W312" i="50" s="1"/>
  <c r="X312" i="50" s="1"/>
  <c r="Z312" i="50"/>
  <c r="AB312" i="50"/>
  <c r="AC312" i="50" s="1"/>
  <c r="AE312" i="50"/>
  <c r="U313" i="50"/>
  <c r="W313" i="50" s="1"/>
  <c r="X313" i="50" s="1"/>
  <c r="Z313" i="50"/>
  <c r="AB313" i="50"/>
  <c r="AC313" i="50" s="1"/>
  <c r="AE313" i="50"/>
  <c r="U314" i="50"/>
  <c r="W314" i="50" s="1"/>
  <c r="X314" i="50" s="1"/>
  <c r="Z314" i="50"/>
  <c r="AB314" i="50"/>
  <c r="AC314" i="50" s="1"/>
  <c r="AE314" i="50"/>
  <c r="U315" i="50"/>
  <c r="W315" i="50" s="1"/>
  <c r="X315" i="50" s="1"/>
  <c r="Z315" i="50"/>
  <c r="AB315" i="50"/>
  <c r="AC315" i="50" s="1"/>
  <c r="AE315" i="50"/>
  <c r="U316" i="50"/>
  <c r="W316" i="50" s="1"/>
  <c r="X316" i="50" s="1"/>
  <c r="Z316" i="50"/>
  <c r="AB316" i="50"/>
  <c r="AC316" i="50" s="1"/>
  <c r="AE316" i="50"/>
  <c r="AF316" i="50" s="1"/>
  <c r="AG316" i="50" s="1"/>
  <c r="U317" i="50"/>
  <c r="W317" i="50" s="1"/>
  <c r="X317" i="50" s="1"/>
  <c r="Z317" i="50"/>
  <c r="AB317" i="50"/>
  <c r="AC317" i="50" s="1"/>
  <c r="AE317" i="50"/>
  <c r="U318" i="50"/>
  <c r="W318" i="50" s="1"/>
  <c r="X318" i="50" s="1"/>
  <c r="Z318" i="50"/>
  <c r="AB318" i="50"/>
  <c r="AC318" i="50" s="1"/>
  <c r="AE318" i="50"/>
  <c r="AF318" i="50" s="1"/>
  <c r="AG318" i="50" s="1"/>
  <c r="U319" i="50"/>
  <c r="W319" i="50" s="1"/>
  <c r="X319" i="50" s="1"/>
  <c r="Z319" i="50"/>
  <c r="AB319" i="50"/>
  <c r="AC319" i="50" s="1"/>
  <c r="AE319" i="50"/>
  <c r="U320" i="50"/>
  <c r="W320" i="50" s="1"/>
  <c r="X320" i="50" s="1"/>
  <c r="Z320" i="50"/>
  <c r="AB320" i="50"/>
  <c r="AC320" i="50" s="1"/>
  <c r="AE320" i="50"/>
  <c r="U321" i="50"/>
  <c r="W321" i="50" s="1"/>
  <c r="X321" i="50" s="1"/>
  <c r="Z321" i="50"/>
  <c r="AB321" i="50"/>
  <c r="AC321" i="50" s="1"/>
  <c r="AE321" i="50"/>
  <c r="U322" i="50"/>
  <c r="W322" i="50" s="1"/>
  <c r="X322" i="50" s="1"/>
  <c r="Z322" i="50"/>
  <c r="AB322" i="50"/>
  <c r="AC322" i="50" s="1"/>
  <c r="AE322" i="50"/>
  <c r="U323" i="50"/>
  <c r="W323" i="50" s="1"/>
  <c r="X323" i="50" s="1"/>
  <c r="Z323" i="50"/>
  <c r="AB323" i="50"/>
  <c r="AC323" i="50" s="1"/>
  <c r="AE323" i="50"/>
  <c r="U324" i="50"/>
  <c r="W324" i="50" s="1"/>
  <c r="X324" i="50" s="1"/>
  <c r="Z324" i="50"/>
  <c r="AB324" i="50"/>
  <c r="AC324" i="50" s="1"/>
  <c r="AE324" i="50"/>
  <c r="U325" i="50"/>
  <c r="W325" i="50" s="1"/>
  <c r="X325" i="50" s="1"/>
  <c r="Z325" i="50"/>
  <c r="AB325" i="50"/>
  <c r="AC325" i="50" s="1"/>
  <c r="AE325" i="50"/>
  <c r="U326" i="50"/>
  <c r="W326" i="50" s="1"/>
  <c r="X326" i="50" s="1"/>
  <c r="Z326" i="50"/>
  <c r="AB326" i="50"/>
  <c r="AC326" i="50" s="1"/>
  <c r="AE326" i="50"/>
  <c r="U327" i="50"/>
  <c r="W327" i="50" s="1"/>
  <c r="X327" i="50" s="1"/>
  <c r="Z327" i="50"/>
  <c r="AB327" i="50"/>
  <c r="AC327" i="50" s="1"/>
  <c r="AE327" i="50"/>
  <c r="U328" i="50"/>
  <c r="W328" i="50" s="1"/>
  <c r="X328" i="50" s="1"/>
  <c r="Z328" i="50"/>
  <c r="AB328" i="50"/>
  <c r="AC328" i="50" s="1"/>
  <c r="AE328" i="50"/>
  <c r="U329" i="50"/>
  <c r="W329" i="50" s="1"/>
  <c r="X329" i="50" s="1"/>
  <c r="Z329" i="50"/>
  <c r="AB329" i="50"/>
  <c r="AC329" i="50" s="1"/>
  <c r="AE329" i="50"/>
  <c r="U330" i="50"/>
  <c r="W330" i="50" s="1"/>
  <c r="X330" i="50" s="1"/>
  <c r="Z330" i="50"/>
  <c r="AB330" i="50"/>
  <c r="AC330" i="50" s="1"/>
  <c r="AE330" i="50"/>
  <c r="U331" i="50"/>
  <c r="W331" i="50" s="1"/>
  <c r="X331" i="50" s="1"/>
  <c r="Z331" i="50"/>
  <c r="AB331" i="50"/>
  <c r="AC331" i="50" s="1"/>
  <c r="AE331" i="50"/>
  <c r="U332" i="50"/>
  <c r="W332" i="50" s="1"/>
  <c r="X332" i="50" s="1"/>
  <c r="Z332" i="50"/>
  <c r="AB332" i="50"/>
  <c r="AC332" i="50" s="1"/>
  <c r="AE332" i="50"/>
  <c r="AF332" i="50" s="1"/>
  <c r="AG332" i="50" s="1"/>
  <c r="U333" i="50"/>
  <c r="W333" i="50" s="1"/>
  <c r="X333" i="50" s="1"/>
  <c r="Z333" i="50"/>
  <c r="AB333" i="50"/>
  <c r="AC333" i="50" s="1"/>
  <c r="AE333" i="50"/>
  <c r="AF333" i="50" s="1"/>
  <c r="AG333" i="50" s="1"/>
  <c r="U334" i="50"/>
  <c r="W334" i="50" s="1"/>
  <c r="X334" i="50" s="1"/>
  <c r="Z334" i="50"/>
  <c r="AB334" i="50"/>
  <c r="AC334" i="50" s="1"/>
  <c r="AE334" i="50"/>
  <c r="AF334" i="50" s="1"/>
  <c r="AG334" i="50" s="1"/>
  <c r="U335" i="50"/>
  <c r="W335" i="50" s="1"/>
  <c r="X335" i="50" s="1"/>
  <c r="Z335" i="50"/>
  <c r="AB335" i="50"/>
  <c r="AC335" i="50" s="1"/>
  <c r="AE335" i="50"/>
  <c r="AF335" i="50" s="1"/>
  <c r="AG335" i="50" s="1"/>
  <c r="U336" i="50"/>
  <c r="W336" i="50" s="1"/>
  <c r="X336" i="50" s="1"/>
  <c r="Z336" i="50"/>
  <c r="AB336" i="50"/>
  <c r="AC336" i="50" s="1"/>
  <c r="AE336" i="50"/>
  <c r="AF336" i="50" s="1"/>
  <c r="AG336" i="50" s="1"/>
  <c r="U337" i="50"/>
  <c r="W337" i="50" s="1"/>
  <c r="X337" i="50" s="1"/>
  <c r="Z337" i="50"/>
  <c r="AB337" i="50"/>
  <c r="AC337" i="50" s="1"/>
  <c r="AE337" i="50"/>
  <c r="AF337" i="50" s="1"/>
  <c r="AG337" i="50" s="1"/>
  <c r="U338" i="50"/>
  <c r="W338" i="50" s="1"/>
  <c r="X338" i="50" s="1"/>
  <c r="Z338" i="50"/>
  <c r="AB338" i="50"/>
  <c r="AC338" i="50" s="1"/>
  <c r="AE338" i="50"/>
  <c r="U339" i="50"/>
  <c r="W339" i="50" s="1"/>
  <c r="X339" i="50" s="1"/>
  <c r="Z339" i="50"/>
  <c r="AB339" i="50"/>
  <c r="AC339" i="50" s="1"/>
  <c r="AE339" i="50"/>
  <c r="U340" i="50"/>
  <c r="W340" i="50" s="1"/>
  <c r="X340" i="50" s="1"/>
  <c r="Z340" i="50"/>
  <c r="AB340" i="50"/>
  <c r="AC340" i="50" s="1"/>
  <c r="AE340" i="50"/>
  <c r="U341" i="50"/>
  <c r="W341" i="50" s="1"/>
  <c r="X341" i="50" s="1"/>
  <c r="Z341" i="50"/>
  <c r="AB341" i="50"/>
  <c r="AC341" i="50" s="1"/>
  <c r="AE341" i="50"/>
  <c r="U342" i="50"/>
  <c r="W342" i="50" s="1"/>
  <c r="X342" i="50" s="1"/>
  <c r="Z342" i="50"/>
  <c r="AB342" i="50"/>
  <c r="AC342" i="50" s="1"/>
  <c r="AE342" i="50"/>
  <c r="U343" i="50"/>
  <c r="W343" i="50" s="1"/>
  <c r="X343" i="50" s="1"/>
  <c r="Z343" i="50"/>
  <c r="AB343" i="50"/>
  <c r="AC343" i="50" s="1"/>
  <c r="AE343" i="50"/>
  <c r="U344" i="50"/>
  <c r="W344" i="50" s="1"/>
  <c r="X344" i="50" s="1"/>
  <c r="Z344" i="50"/>
  <c r="AB344" i="50"/>
  <c r="AC344" i="50" s="1"/>
  <c r="AE344" i="50"/>
  <c r="U345" i="50"/>
  <c r="W345" i="50" s="1"/>
  <c r="X345" i="50" s="1"/>
  <c r="Z345" i="50"/>
  <c r="AB345" i="50"/>
  <c r="AC345" i="50" s="1"/>
  <c r="AE345" i="50"/>
  <c r="U346" i="50"/>
  <c r="W346" i="50" s="1"/>
  <c r="X346" i="50" s="1"/>
  <c r="Z346" i="50"/>
  <c r="AB346" i="50"/>
  <c r="AC346" i="50" s="1"/>
  <c r="AE346" i="50"/>
  <c r="U347" i="50"/>
  <c r="W347" i="50" s="1"/>
  <c r="X347" i="50" s="1"/>
  <c r="Z347" i="50"/>
  <c r="AB347" i="50"/>
  <c r="AC347" i="50" s="1"/>
  <c r="AE347" i="50"/>
  <c r="AF347" i="50" s="1"/>
  <c r="AG347" i="50" s="1"/>
  <c r="U348" i="50"/>
  <c r="W348" i="50" s="1"/>
  <c r="X348" i="50" s="1"/>
  <c r="Z348" i="50"/>
  <c r="AB348" i="50"/>
  <c r="AC348" i="50" s="1"/>
  <c r="AE348" i="50"/>
  <c r="U349" i="50"/>
  <c r="W349" i="50" s="1"/>
  <c r="X349" i="50" s="1"/>
  <c r="Z349" i="50"/>
  <c r="AB349" i="50"/>
  <c r="AC349" i="50" s="1"/>
  <c r="AE349" i="50"/>
  <c r="AF349" i="50" s="1"/>
  <c r="AG349" i="50" s="1"/>
  <c r="U350" i="50"/>
  <c r="W350" i="50" s="1"/>
  <c r="X350" i="50" s="1"/>
  <c r="Z350" i="50"/>
  <c r="AB350" i="50"/>
  <c r="AC350" i="50" s="1"/>
  <c r="AE350" i="50"/>
  <c r="AF350" i="50" s="1"/>
  <c r="AG350" i="50" s="1"/>
  <c r="U351" i="50"/>
  <c r="W351" i="50" s="1"/>
  <c r="X351" i="50" s="1"/>
  <c r="Z351" i="50"/>
  <c r="AB351" i="50"/>
  <c r="AC351" i="50" s="1"/>
  <c r="AE351" i="50"/>
  <c r="U352" i="50"/>
  <c r="W352" i="50" s="1"/>
  <c r="X352" i="50" s="1"/>
  <c r="Z352" i="50"/>
  <c r="AB352" i="50"/>
  <c r="AC352" i="50" s="1"/>
  <c r="AE352" i="50"/>
  <c r="U353" i="50"/>
  <c r="W353" i="50" s="1"/>
  <c r="X353" i="50" s="1"/>
  <c r="Z353" i="50"/>
  <c r="AB353" i="50"/>
  <c r="AC353" i="50" s="1"/>
  <c r="AE353" i="50"/>
  <c r="U354" i="50"/>
  <c r="W354" i="50" s="1"/>
  <c r="X354" i="50" s="1"/>
  <c r="Z354" i="50"/>
  <c r="AB354" i="50"/>
  <c r="AC354" i="50" s="1"/>
  <c r="AE354" i="50"/>
  <c r="U355" i="50"/>
  <c r="W355" i="50" s="1"/>
  <c r="X355" i="50" s="1"/>
  <c r="Z355" i="50"/>
  <c r="AB355" i="50"/>
  <c r="AC355" i="50" s="1"/>
  <c r="AE355" i="50"/>
  <c r="U356" i="50"/>
  <c r="W356" i="50" s="1"/>
  <c r="X356" i="50" s="1"/>
  <c r="Z356" i="50"/>
  <c r="AB356" i="50"/>
  <c r="AC356" i="50" s="1"/>
  <c r="AE356" i="50"/>
  <c r="U357" i="50"/>
  <c r="W357" i="50" s="1"/>
  <c r="X357" i="50" s="1"/>
  <c r="Z357" i="50"/>
  <c r="AB357" i="50"/>
  <c r="AC357" i="50" s="1"/>
  <c r="AE357" i="50"/>
  <c r="U358" i="50"/>
  <c r="W358" i="50" s="1"/>
  <c r="X358" i="50" s="1"/>
  <c r="Z358" i="50"/>
  <c r="AB358" i="50"/>
  <c r="AC358" i="50" s="1"/>
  <c r="AE358" i="50"/>
  <c r="U359" i="50"/>
  <c r="W359" i="50" s="1"/>
  <c r="X359" i="50" s="1"/>
  <c r="Z359" i="50"/>
  <c r="AB359" i="50"/>
  <c r="AC359" i="50" s="1"/>
  <c r="AE359" i="50"/>
  <c r="AF359" i="50" s="1"/>
  <c r="AG359" i="50" s="1"/>
  <c r="U360" i="50"/>
  <c r="W360" i="50" s="1"/>
  <c r="X360" i="50" s="1"/>
  <c r="Z360" i="50"/>
  <c r="AB360" i="50"/>
  <c r="AC360" i="50" s="1"/>
  <c r="AE360" i="50"/>
  <c r="U361" i="50"/>
  <c r="W361" i="50" s="1"/>
  <c r="X361" i="50" s="1"/>
  <c r="Z361" i="50"/>
  <c r="AB361" i="50"/>
  <c r="AC361" i="50" s="1"/>
  <c r="AE361" i="50"/>
  <c r="AF361" i="50" s="1"/>
  <c r="AG361" i="50" s="1"/>
  <c r="U362" i="50"/>
  <c r="W362" i="50" s="1"/>
  <c r="X362" i="50" s="1"/>
  <c r="Z362" i="50"/>
  <c r="AB362" i="50"/>
  <c r="AC362" i="50" s="1"/>
  <c r="AE362" i="50"/>
  <c r="AF362" i="50" s="1"/>
  <c r="AG362" i="50" s="1"/>
  <c r="U363" i="50"/>
  <c r="W363" i="50" s="1"/>
  <c r="X363" i="50" s="1"/>
  <c r="Z363" i="50"/>
  <c r="AB363" i="50"/>
  <c r="AC363" i="50" s="1"/>
  <c r="AE363" i="50"/>
  <c r="U364" i="50"/>
  <c r="W364" i="50" s="1"/>
  <c r="X364" i="50" s="1"/>
  <c r="Z364" i="50"/>
  <c r="AB364" i="50"/>
  <c r="AC364" i="50" s="1"/>
  <c r="AE364" i="50"/>
  <c r="AF364" i="50" s="1"/>
  <c r="AG364" i="50" s="1"/>
  <c r="U365" i="50"/>
  <c r="W365" i="50" s="1"/>
  <c r="X365" i="50" s="1"/>
  <c r="Z365" i="50"/>
  <c r="AB365" i="50"/>
  <c r="AC365" i="50" s="1"/>
  <c r="AE365" i="50"/>
  <c r="U366" i="50"/>
  <c r="W366" i="50" s="1"/>
  <c r="X366" i="50" s="1"/>
  <c r="Z366" i="50"/>
  <c r="AB366" i="50"/>
  <c r="AC366" i="50" s="1"/>
  <c r="AE366" i="50"/>
  <c r="AF366" i="50" s="1"/>
  <c r="AG366" i="50" s="1"/>
  <c r="U367" i="50"/>
  <c r="W367" i="50" s="1"/>
  <c r="X367" i="50" s="1"/>
  <c r="Z367" i="50"/>
  <c r="AB367" i="50"/>
  <c r="AC367" i="50" s="1"/>
  <c r="AE367" i="50"/>
  <c r="U368" i="50"/>
  <c r="W368" i="50" s="1"/>
  <c r="X368" i="50" s="1"/>
  <c r="Z368" i="50"/>
  <c r="AB368" i="50"/>
  <c r="AC368" i="50" s="1"/>
  <c r="AE368" i="50"/>
  <c r="U369" i="50"/>
  <c r="W369" i="50" s="1"/>
  <c r="X369" i="50" s="1"/>
  <c r="Z369" i="50"/>
  <c r="AB369" i="50"/>
  <c r="AC369" i="50" s="1"/>
  <c r="AE369" i="50"/>
  <c r="AF369" i="50" s="1"/>
  <c r="AG369" i="50" s="1"/>
  <c r="U370" i="50"/>
  <c r="W370" i="50" s="1"/>
  <c r="X370" i="50" s="1"/>
  <c r="Z370" i="50"/>
  <c r="AB370" i="50"/>
  <c r="AC370" i="50" s="1"/>
  <c r="AE370" i="50"/>
  <c r="U371" i="50"/>
  <c r="W371" i="50" s="1"/>
  <c r="X371" i="50" s="1"/>
  <c r="Z371" i="50"/>
  <c r="AB371" i="50"/>
  <c r="AC371" i="50" s="1"/>
  <c r="AE371" i="50"/>
  <c r="U372" i="50"/>
  <c r="W372" i="50" s="1"/>
  <c r="X372" i="50" s="1"/>
  <c r="Z372" i="50"/>
  <c r="AB372" i="50"/>
  <c r="AC372" i="50" s="1"/>
  <c r="AE372" i="50"/>
  <c r="U373" i="50"/>
  <c r="W373" i="50" s="1"/>
  <c r="X373" i="50" s="1"/>
  <c r="Z373" i="50"/>
  <c r="AB373" i="50"/>
  <c r="AC373" i="50" s="1"/>
  <c r="AE373" i="50"/>
  <c r="U374" i="50"/>
  <c r="W374" i="50" s="1"/>
  <c r="X374" i="50" s="1"/>
  <c r="Z374" i="50"/>
  <c r="AB374" i="50"/>
  <c r="AC374" i="50" s="1"/>
  <c r="AE374" i="50"/>
  <c r="U375" i="50"/>
  <c r="W375" i="50" s="1"/>
  <c r="X375" i="50" s="1"/>
  <c r="Z375" i="50"/>
  <c r="AB375" i="50"/>
  <c r="AC375" i="50" s="1"/>
  <c r="AE375" i="50"/>
  <c r="U376" i="50"/>
  <c r="W376" i="50" s="1"/>
  <c r="X376" i="50" s="1"/>
  <c r="Z376" i="50"/>
  <c r="AB376" i="50"/>
  <c r="AC376" i="50" s="1"/>
  <c r="AE376" i="50"/>
  <c r="U377" i="50"/>
  <c r="W377" i="50" s="1"/>
  <c r="X377" i="50" s="1"/>
  <c r="Z377" i="50"/>
  <c r="AB377" i="50"/>
  <c r="AC377" i="50" s="1"/>
  <c r="AE377" i="50"/>
  <c r="U378" i="50"/>
  <c r="W378" i="50" s="1"/>
  <c r="X378" i="50" s="1"/>
  <c r="Z378" i="50"/>
  <c r="AB378" i="50"/>
  <c r="AC378" i="50" s="1"/>
  <c r="AE378" i="50"/>
  <c r="U379" i="50"/>
  <c r="W379" i="50" s="1"/>
  <c r="X379" i="50" s="1"/>
  <c r="Z379" i="50"/>
  <c r="AB379" i="50"/>
  <c r="AC379" i="50" s="1"/>
  <c r="AE379" i="50"/>
  <c r="U380" i="50"/>
  <c r="W380" i="50" s="1"/>
  <c r="X380" i="50" s="1"/>
  <c r="Z380" i="50"/>
  <c r="AB380" i="50"/>
  <c r="AC380" i="50" s="1"/>
  <c r="AE380" i="50"/>
  <c r="U381" i="50"/>
  <c r="W381" i="50" s="1"/>
  <c r="X381" i="50" s="1"/>
  <c r="Z381" i="50"/>
  <c r="AB381" i="50"/>
  <c r="AC381" i="50" s="1"/>
  <c r="AE381" i="50"/>
  <c r="AF381" i="50" s="1"/>
  <c r="AG381" i="50" s="1"/>
  <c r="U382" i="50"/>
  <c r="W382" i="50" s="1"/>
  <c r="X382" i="50" s="1"/>
  <c r="Z382" i="50"/>
  <c r="AB382" i="50"/>
  <c r="AC382" i="50" s="1"/>
  <c r="AE382" i="50"/>
  <c r="AF382" i="50" s="1"/>
  <c r="AG382" i="50" s="1"/>
  <c r="U383" i="50"/>
  <c r="W383" i="50" s="1"/>
  <c r="X383" i="50" s="1"/>
  <c r="Z383" i="50"/>
  <c r="AB383" i="50"/>
  <c r="AC383" i="50" s="1"/>
  <c r="AE383" i="50"/>
  <c r="U384" i="50"/>
  <c r="W384" i="50" s="1"/>
  <c r="X384" i="50" s="1"/>
  <c r="Z384" i="50"/>
  <c r="AB384" i="50"/>
  <c r="AC384" i="50" s="1"/>
  <c r="AE384" i="50"/>
  <c r="U385" i="50"/>
  <c r="W385" i="50" s="1"/>
  <c r="X385" i="50" s="1"/>
  <c r="Z385" i="50"/>
  <c r="AB385" i="50"/>
  <c r="AC385" i="50" s="1"/>
  <c r="AE385" i="50"/>
  <c r="AF385" i="50" s="1"/>
  <c r="AG385" i="50" s="1"/>
  <c r="U386" i="50"/>
  <c r="W386" i="50" s="1"/>
  <c r="X386" i="50" s="1"/>
  <c r="Z386" i="50"/>
  <c r="AB386" i="50"/>
  <c r="AC386" i="50" s="1"/>
  <c r="AE386" i="50"/>
  <c r="U387" i="50"/>
  <c r="W387" i="50" s="1"/>
  <c r="X387" i="50" s="1"/>
  <c r="Z387" i="50"/>
  <c r="AB387" i="50"/>
  <c r="AC387" i="50" s="1"/>
  <c r="AE387" i="50"/>
  <c r="U388" i="50"/>
  <c r="W388" i="50" s="1"/>
  <c r="X388" i="50" s="1"/>
  <c r="Z388" i="50"/>
  <c r="AB388" i="50"/>
  <c r="AC388" i="50" s="1"/>
  <c r="AE388" i="50"/>
  <c r="U389" i="50"/>
  <c r="W389" i="50" s="1"/>
  <c r="X389" i="50" s="1"/>
  <c r="Z389" i="50"/>
  <c r="AB389" i="50"/>
  <c r="AC389" i="50" s="1"/>
  <c r="AE389" i="50"/>
  <c r="U390" i="50"/>
  <c r="W390" i="50" s="1"/>
  <c r="X390" i="50" s="1"/>
  <c r="Z390" i="50"/>
  <c r="AB390" i="50"/>
  <c r="AC390" i="50" s="1"/>
  <c r="AE390" i="50"/>
  <c r="AF390" i="50" s="1"/>
  <c r="AG390" i="50" s="1"/>
  <c r="U391" i="50"/>
  <c r="W391" i="50" s="1"/>
  <c r="X391" i="50" s="1"/>
  <c r="Z391" i="50"/>
  <c r="AB391" i="50"/>
  <c r="AC391" i="50" s="1"/>
  <c r="AE391" i="50"/>
  <c r="U392" i="50"/>
  <c r="W392" i="50" s="1"/>
  <c r="X392" i="50" s="1"/>
  <c r="Z392" i="50"/>
  <c r="AB392" i="50"/>
  <c r="AC392" i="50" s="1"/>
  <c r="AE392" i="50"/>
  <c r="U393" i="50"/>
  <c r="W393" i="50" s="1"/>
  <c r="X393" i="50" s="1"/>
  <c r="Z393" i="50"/>
  <c r="AB393" i="50"/>
  <c r="AC393" i="50" s="1"/>
  <c r="AE393" i="50"/>
  <c r="U394" i="50"/>
  <c r="W394" i="50" s="1"/>
  <c r="X394" i="50" s="1"/>
  <c r="Z394" i="50"/>
  <c r="AB394" i="50"/>
  <c r="AC394" i="50" s="1"/>
  <c r="AE394" i="50"/>
  <c r="U395" i="50"/>
  <c r="W395" i="50" s="1"/>
  <c r="X395" i="50" s="1"/>
  <c r="Z395" i="50"/>
  <c r="AB395" i="50"/>
  <c r="AC395" i="50" s="1"/>
  <c r="AE395" i="50"/>
  <c r="U396" i="50"/>
  <c r="W396" i="50" s="1"/>
  <c r="X396" i="50" s="1"/>
  <c r="Z396" i="50"/>
  <c r="AB396" i="50"/>
  <c r="AC396" i="50" s="1"/>
  <c r="AE396" i="50"/>
  <c r="U397" i="50"/>
  <c r="W397" i="50" s="1"/>
  <c r="X397" i="50" s="1"/>
  <c r="Z397" i="50"/>
  <c r="AB397" i="50"/>
  <c r="AC397" i="50" s="1"/>
  <c r="AE397" i="50"/>
  <c r="U398" i="50"/>
  <c r="W398" i="50" s="1"/>
  <c r="X398" i="50" s="1"/>
  <c r="Z398" i="50"/>
  <c r="AB398" i="50"/>
  <c r="AC398" i="50" s="1"/>
  <c r="AE398" i="50"/>
  <c r="U399" i="50"/>
  <c r="W399" i="50" s="1"/>
  <c r="X399" i="50" s="1"/>
  <c r="Z399" i="50"/>
  <c r="AB399" i="50"/>
  <c r="AC399" i="50" s="1"/>
  <c r="AE399" i="50"/>
  <c r="U400" i="50"/>
  <c r="W400" i="50" s="1"/>
  <c r="X400" i="50" s="1"/>
  <c r="Z400" i="50"/>
  <c r="AB400" i="50"/>
  <c r="AC400" i="50" s="1"/>
  <c r="AE400" i="50"/>
  <c r="U401" i="50"/>
  <c r="W401" i="50" s="1"/>
  <c r="X401" i="50" s="1"/>
  <c r="Z401" i="50"/>
  <c r="AB401" i="50"/>
  <c r="AC401" i="50" s="1"/>
  <c r="AE401" i="50"/>
  <c r="U402" i="50"/>
  <c r="W402" i="50" s="1"/>
  <c r="X402" i="50" s="1"/>
  <c r="Z402" i="50"/>
  <c r="AB402" i="50"/>
  <c r="AC402" i="50" s="1"/>
  <c r="AE402" i="50"/>
  <c r="U403" i="50"/>
  <c r="W403" i="50" s="1"/>
  <c r="X403" i="50" s="1"/>
  <c r="Z403" i="50"/>
  <c r="AB403" i="50"/>
  <c r="AC403" i="50" s="1"/>
  <c r="AE403" i="50"/>
  <c r="U404" i="50"/>
  <c r="W404" i="50" s="1"/>
  <c r="X404" i="50" s="1"/>
  <c r="Z404" i="50"/>
  <c r="AB404" i="50"/>
  <c r="AC404" i="50" s="1"/>
  <c r="AE404" i="50"/>
  <c r="U405" i="50"/>
  <c r="W405" i="50" s="1"/>
  <c r="X405" i="50" s="1"/>
  <c r="Z405" i="50"/>
  <c r="AB405" i="50"/>
  <c r="AC405" i="50" s="1"/>
  <c r="AE405" i="50"/>
  <c r="U406" i="50"/>
  <c r="W406" i="50" s="1"/>
  <c r="X406" i="50" s="1"/>
  <c r="Z406" i="50"/>
  <c r="AB406" i="50"/>
  <c r="AC406" i="50" s="1"/>
  <c r="AE406" i="50"/>
  <c r="AF406" i="50" s="1"/>
  <c r="AG406" i="50" s="1"/>
  <c r="U407" i="50"/>
  <c r="W407" i="50" s="1"/>
  <c r="X407" i="50" s="1"/>
  <c r="Z407" i="50"/>
  <c r="AB407" i="50"/>
  <c r="AC407" i="50" s="1"/>
  <c r="AE407" i="50"/>
  <c r="U408" i="50"/>
  <c r="W408" i="50" s="1"/>
  <c r="X408" i="50" s="1"/>
  <c r="Z408" i="50"/>
  <c r="AB408" i="50"/>
  <c r="AC408" i="50" s="1"/>
  <c r="AE408" i="50"/>
  <c r="U409" i="50"/>
  <c r="W409" i="50" s="1"/>
  <c r="X409" i="50" s="1"/>
  <c r="Z409" i="50"/>
  <c r="AB409" i="50"/>
  <c r="AC409" i="50" s="1"/>
  <c r="AE409" i="50"/>
  <c r="U410" i="50"/>
  <c r="W410" i="50" s="1"/>
  <c r="X410" i="50" s="1"/>
  <c r="Z410" i="50"/>
  <c r="AB410" i="50"/>
  <c r="AC410" i="50" s="1"/>
  <c r="AE410" i="50"/>
  <c r="U411" i="50"/>
  <c r="W411" i="50" s="1"/>
  <c r="X411" i="50" s="1"/>
  <c r="Z411" i="50"/>
  <c r="AB411" i="50"/>
  <c r="AC411" i="50" s="1"/>
  <c r="AE411" i="50"/>
  <c r="AF411" i="50" s="1"/>
  <c r="AG411" i="50" s="1"/>
  <c r="U412" i="50"/>
  <c r="W412" i="50" s="1"/>
  <c r="X412" i="50" s="1"/>
  <c r="Z412" i="50"/>
  <c r="AB412" i="50"/>
  <c r="AC412" i="50" s="1"/>
  <c r="AE412" i="50"/>
  <c r="U413" i="50"/>
  <c r="W413" i="50" s="1"/>
  <c r="X413" i="50" s="1"/>
  <c r="Z413" i="50"/>
  <c r="AB413" i="50"/>
  <c r="AC413" i="50" s="1"/>
  <c r="AE413" i="50"/>
  <c r="AF413" i="50" s="1"/>
  <c r="AG413" i="50" s="1"/>
  <c r="U414" i="50"/>
  <c r="W414" i="50"/>
  <c r="X414" i="50" s="1"/>
  <c r="Z414" i="50"/>
  <c r="AB414" i="50"/>
  <c r="AC414" i="50" s="1"/>
  <c r="AE414" i="50"/>
  <c r="AF414" i="50" s="1"/>
  <c r="AG414" i="50" s="1"/>
  <c r="U415" i="50"/>
  <c r="W415" i="50" s="1"/>
  <c r="X415" i="50" s="1"/>
  <c r="Z415" i="50"/>
  <c r="AB415" i="50"/>
  <c r="AC415" i="50" s="1"/>
  <c r="AE415" i="50"/>
  <c r="U416" i="50"/>
  <c r="W416" i="50" s="1"/>
  <c r="X416" i="50" s="1"/>
  <c r="Z416" i="50"/>
  <c r="AB416" i="50"/>
  <c r="AC416" i="50" s="1"/>
  <c r="AE416" i="50"/>
  <c r="U417" i="50"/>
  <c r="W417" i="50" s="1"/>
  <c r="X417" i="50" s="1"/>
  <c r="Z417" i="50"/>
  <c r="AB417" i="50"/>
  <c r="AC417" i="50" s="1"/>
  <c r="AE417" i="50"/>
  <c r="U418" i="50"/>
  <c r="W418" i="50" s="1"/>
  <c r="X418" i="50" s="1"/>
  <c r="Z418" i="50"/>
  <c r="AB418" i="50"/>
  <c r="AC418" i="50" s="1"/>
  <c r="AE418" i="50"/>
  <c r="AF418" i="50" s="1"/>
  <c r="AG418" i="50" s="1"/>
  <c r="U419" i="50"/>
  <c r="W419" i="50" s="1"/>
  <c r="X419" i="50" s="1"/>
  <c r="Z419" i="50"/>
  <c r="AB419" i="50"/>
  <c r="AC419" i="50" s="1"/>
  <c r="AE419" i="50"/>
  <c r="U420" i="50"/>
  <c r="W420" i="50" s="1"/>
  <c r="X420" i="50" s="1"/>
  <c r="Z420" i="50"/>
  <c r="AB420" i="50"/>
  <c r="AC420" i="50" s="1"/>
  <c r="AE420" i="50"/>
  <c r="AF420" i="50" s="1"/>
  <c r="AG420" i="50" s="1"/>
  <c r="U421" i="50"/>
  <c r="W421" i="50" s="1"/>
  <c r="X421" i="50" s="1"/>
  <c r="Z421" i="50"/>
  <c r="AB421" i="50"/>
  <c r="AC421" i="50" s="1"/>
  <c r="AE421" i="50"/>
  <c r="AF421" i="50" s="1"/>
  <c r="AG421" i="50" s="1"/>
  <c r="U422" i="50"/>
  <c r="W422" i="50" s="1"/>
  <c r="X422" i="50" s="1"/>
  <c r="Z422" i="50"/>
  <c r="AB422" i="50"/>
  <c r="AC422" i="50" s="1"/>
  <c r="AE422" i="50"/>
  <c r="AF422" i="50" s="1"/>
  <c r="AG422" i="50" s="1"/>
  <c r="U423" i="50"/>
  <c r="W423" i="50" s="1"/>
  <c r="X423" i="50" s="1"/>
  <c r="Z423" i="50"/>
  <c r="AB423" i="50"/>
  <c r="AC423" i="50" s="1"/>
  <c r="AE423" i="50"/>
  <c r="AF423" i="50" s="1"/>
  <c r="AG423" i="50" s="1"/>
  <c r="U424" i="50"/>
  <c r="W424" i="50" s="1"/>
  <c r="X424" i="50" s="1"/>
  <c r="Z424" i="50"/>
  <c r="AB424" i="50"/>
  <c r="AC424" i="50" s="1"/>
  <c r="AE424" i="50"/>
  <c r="AF424" i="50" s="1"/>
  <c r="AG424" i="50" s="1"/>
  <c r="U425" i="50"/>
  <c r="W425" i="50" s="1"/>
  <c r="X425" i="50" s="1"/>
  <c r="Z425" i="50"/>
  <c r="AB425" i="50"/>
  <c r="AC425" i="50" s="1"/>
  <c r="AE425" i="50"/>
  <c r="AF425" i="50" s="1"/>
  <c r="AG425" i="50" s="1"/>
  <c r="U426" i="50"/>
  <c r="W426" i="50" s="1"/>
  <c r="X426" i="50" s="1"/>
  <c r="Z426" i="50"/>
  <c r="AB426" i="50"/>
  <c r="AC426" i="50" s="1"/>
  <c r="AE426" i="50"/>
  <c r="U427" i="50"/>
  <c r="W427" i="50" s="1"/>
  <c r="X427" i="50" s="1"/>
  <c r="Z427" i="50"/>
  <c r="AB427" i="50"/>
  <c r="AC427" i="50" s="1"/>
  <c r="AE427" i="50"/>
  <c r="U428" i="50"/>
  <c r="W428" i="50" s="1"/>
  <c r="X428" i="50" s="1"/>
  <c r="Z428" i="50"/>
  <c r="AB428" i="50"/>
  <c r="AC428" i="50" s="1"/>
  <c r="AE428" i="50"/>
  <c r="U429" i="50"/>
  <c r="W429" i="50" s="1"/>
  <c r="X429" i="50" s="1"/>
  <c r="Z429" i="50"/>
  <c r="AB429" i="50"/>
  <c r="AC429" i="50" s="1"/>
  <c r="AE429" i="50"/>
  <c r="U430" i="50"/>
  <c r="W430" i="50" s="1"/>
  <c r="X430" i="50" s="1"/>
  <c r="Z430" i="50"/>
  <c r="AB430" i="50"/>
  <c r="AC430" i="50" s="1"/>
  <c r="AE430" i="50"/>
  <c r="U431" i="50"/>
  <c r="W431" i="50" s="1"/>
  <c r="X431" i="50" s="1"/>
  <c r="Z431" i="50"/>
  <c r="AB431" i="50"/>
  <c r="AC431" i="50" s="1"/>
  <c r="AE431" i="50"/>
  <c r="AF431" i="50" s="1"/>
  <c r="AG431" i="50" s="1"/>
  <c r="U432" i="50"/>
  <c r="W432" i="50" s="1"/>
  <c r="X432" i="50" s="1"/>
  <c r="Z432" i="50"/>
  <c r="AB432" i="50"/>
  <c r="AC432" i="50" s="1"/>
  <c r="AE432" i="50"/>
  <c r="AF432" i="50" s="1"/>
  <c r="AG432" i="50" s="1"/>
  <c r="U433" i="50"/>
  <c r="W433" i="50" s="1"/>
  <c r="X433" i="50" s="1"/>
  <c r="Z433" i="50"/>
  <c r="AB433" i="50"/>
  <c r="AC433" i="50" s="1"/>
  <c r="AE433" i="50"/>
  <c r="AF433" i="50" s="1"/>
  <c r="AG433" i="50" s="1"/>
  <c r="U434" i="50"/>
  <c r="W434" i="50" s="1"/>
  <c r="X434" i="50" s="1"/>
  <c r="Z434" i="50"/>
  <c r="AB434" i="50"/>
  <c r="AC434" i="50" s="1"/>
  <c r="AE434" i="50"/>
  <c r="AF434" i="50" s="1"/>
  <c r="AG434" i="50" s="1"/>
  <c r="U435" i="50"/>
  <c r="W435" i="50" s="1"/>
  <c r="X435" i="50" s="1"/>
  <c r="Z435" i="50"/>
  <c r="AB435" i="50"/>
  <c r="AC435" i="50" s="1"/>
  <c r="AE435" i="50"/>
  <c r="U436" i="50"/>
  <c r="W436" i="50" s="1"/>
  <c r="X436" i="50" s="1"/>
  <c r="Z436" i="50"/>
  <c r="AB436" i="50"/>
  <c r="AC436" i="50" s="1"/>
  <c r="AE436" i="50"/>
  <c r="U437" i="50"/>
  <c r="W437" i="50" s="1"/>
  <c r="X437" i="50" s="1"/>
  <c r="Z437" i="50"/>
  <c r="AB437" i="50"/>
  <c r="AC437" i="50" s="1"/>
  <c r="AE437" i="50"/>
  <c r="U438" i="50"/>
  <c r="W438" i="50" s="1"/>
  <c r="X438" i="50" s="1"/>
  <c r="Z438" i="50"/>
  <c r="AB438" i="50"/>
  <c r="AC438" i="50" s="1"/>
  <c r="AE438" i="50"/>
  <c r="AF438" i="50" s="1"/>
  <c r="AG438" i="50" s="1"/>
  <c r="U439" i="50"/>
  <c r="W439" i="50" s="1"/>
  <c r="X439" i="50" s="1"/>
  <c r="Z439" i="50"/>
  <c r="AB439" i="50"/>
  <c r="AC439" i="50" s="1"/>
  <c r="AE439" i="50"/>
  <c r="U440" i="50"/>
  <c r="W440" i="50" s="1"/>
  <c r="X440" i="50" s="1"/>
  <c r="Z440" i="50"/>
  <c r="AB440" i="50"/>
  <c r="AC440" i="50" s="1"/>
  <c r="AE440" i="50"/>
  <c r="U441" i="50"/>
  <c r="W441" i="50" s="1"/>
  <c r="X441" i="50" s="1"/>
  <c r="Z441" i="50"/>
  <c r="AB441" i="50"/>
  <c r="AC441" i="50" s="1"/>
  <c r="AE441" i="50"/>
  <c r="U442" i="50"/>
  <c r="W442" i="50" s="1"/>
  <c r="X442" i="50" s="1"/>
  <c r="Z442" i="50"/>
  <c r="AB442" i="50"/>
  <c r="AC442" i="50" s="1"/>
  <c r="AE442" i="50"/>
  <c r="U443" i="50"/>
  <c r="W443" i="50" s="1"/>
  <c r="X443" i="50" s="1"/>
  <c r="Z443" i="50"/>
  <c r="AB443" i="50"/>
  <c r="AC443" i="50" s="1"/>
  <c r="AE443" i="50"/>
  <c r="U444" i="50"/>
  <c r="W444" i="50" s="1"/>
  <c r="X444" i="50" s="1"/>
  <c r="Z444" i="50"/>
  <c r="AB444" i="50"/>
  <c r="AC444" i="50" s="1"/>
  <c r="AE444" i="50"/>
  <c r="U445" i="50"/>
  <c r="W445" i="50" s="1"/>
  <c r="X445" i="50" s="1"/>
  <c r="Z445" i="50"/>
  <c r="AB445" i="50"/>
  <c r="AC445" i="50" s="1"/>
  <c r="AE445" i="50"/>
  <c r="AF445" i="50" s="1"/>
  <c r="AG445" i="50" s="1"/>
  <c r="U446" i="50"/>
  <c r="W446" i="50" s="1"/>
  <c r="X446" i="50" s="1"/>
  <c r="Z446" i="50"/>
  <c r="AB446" i="50"/>
  <c r="AC446" i="50" s="1"/>
  <c r="AE446" i="50"/>
  <c r="U447" i="50"/>
  <c r="W447" i="50" s="1"/>
  <c r="X447" i="50" s="1"/>
  <c r="Z447" i="50"/>
  <c r="AB447" i="50"/>
  <c r="AC447" i="50" s="1"/>
  <c r="AE447" i="50"/>
  <c r="AF447" i="50" s="1"/>
  <c r="AG447" i="50" s="1"/>
  <c r="U448" i="50"/>
  <c r="W448" i="50" s="1"/>
  <c r="X448" i="50" s="1"/>
  <c r="Z448" i="50"/>
  <c r="AB448" i="50"/>
  <c r="AC448" i="50" s="1"/>
  <c r="AE448" i="50"/>
  <c r="U449" i="50"/>
  <c r="W449" i="50" s="1"/>
  <c r="X449" i="50" s="1"/>
  <c r="Z449" i="50"/>
  <c r="AB449" i="50"/>
  <c r="AC449" i="50" s="1"/>
  <c r="AE449" i="50"/>
  <c r="U450" i="50"/>
  <c r="W450" i="50" s="1"/>
  <c r="X450" i="50" s="1"/>
  <c r="Z450" i="50"/>
  <c r="AB450" i="50"/>
  <c r="AC450" i="50" s="1"/>
  <c r="AE450" i="50"/>
  <c r="U451" i="50"/>
  <c r="W451" i="50" s="1"/>
  <c r="X451" i="50" s="1"/>
  <c r="Z451" i="50"/>
  <c r="AB451" i="50"/>
  <c r="AC451" i="50" s="1"/>
  <c r="AE451" i="50"/>
  <c r="U452" i="50"/>
  <c r="W452" i="50" s="1"/>
  <c r="X452" i="50" s="1"/>
  <c r="Z452" i="50"/>
  <c r="AB452" i="50"/>
  <c r="AC452" i="50" s="1"/>
  <c r="AE452" i="50"/>
  <c r="U453" i="50"/>
  <c r="W453" i="50" s="1"/>
  <c r="X453" i="50" s="1"/>
  <c r="Z453" i="50"/>
  <c r="AB453" i="50"/>
  <c r="AC453" i="50" s="1"/>
  <c r="AE453" i="50"/>
  <c r="U454" i="50"/>
  <c r="W454" i="50" s="1"/>
  <c r="X454" i="50" s="1"/>
  <c r="Z454" i="50"/>
  <c r="AB454" i="50"/>
  <c r="AC454" i="50" s="1"/>
  <c r="AE454" i="50"/>
  <c r="U455" i="50"/>
  <c r="W455" i="50" s="1"/>
  <c r="X455" i="50" s="1"/>
  <c r="Z455" i="50"/>
  <c r="AB455" i="50"/>
  <c r="AC455" i="50" s="1"/>
  <c r="AE455" i="50"/>
  <c r="AF455" i="50" s="1"/>
  <c r="AG455" i="50" s="1"/>
  <c r="U456" i="50"/>
  <c r="W456" i="50" s="1"/>
  <c r="X456" i="50" s="1"/>
  <c r="Z456" i="50"/>
  <c r="AB456" i="50"/>
  <c r="AC456" i="50" s="1"/>
  <c r="AE456" i="50"/>
  <c r="U457" i="50"/>
  <c r="W457" i="50" s="1"/>
  <c r="X457" i="50" s="1"/>
  <c r="Z457" i="50"/>
  <c r="AB457" i="50"/>
  <c r="AC457" i="50" s="1"/>
  <c r="AE457" i="50"/>
  <c r="U458" i="50"/>
  <c r="W458" i="50" s="1"/>
  <c r="X458" i="50" s="1"/>
  <c r="Z458" i="50"/>
  <c r="AB458" i="50"/>
  <c r="AC458" i="50" s="1"/>
  <c r="AE458" i="50"/>
  <c r="U459" i="50"/>
  <c r="W459" i="50" s="1"/>
  <c r="X459" i="50" s="1"/>
  <c r="Z459" i="50"/>
  <c r="AB459" i="50"/>
  <c r="AC459" i="50" s="1"/>
  <c r="AE459" i="50"/>
  <c r="U460" i="50"/>
  <c r="W460" i="50" s="1"/>
  <c r="X460" i="50" s="1"/>
  <c r="Z460" i="50"/>
  <c r="AB460" i="50"/>
  <c r="AC460" i="50" s="1"/>
  <c r="AE460" i="50"/>
  <c r="AF460" i="50" s="1"/>
  <c r="AG460" i="50" s="1"/>
  <c r="U461" i="50"/>
  <c r="W461" i="50" s="1"/>
  <c r="X461" i="50" s="1"/>
  <c r="Z461" i="50"/>
  <c r="AB461" i="50"/>
  <c r="AC461" i="50" s="1"/>
  <c r="AE461" i="50"/>
  <c r="AF461" i="50" s="1"/>
  <c r="AG461" i="50" s="1"/>
  <c r="U462" i="50"/>
  <c r="W462" i="50" s="1"/>
  <c r="X462" i="50" s="1"/>
  <c r="Z462" i="50"/>
  <c r="AB462" i="50"/>
  <c r="AC462" i="50" s="1"/>
  <c r="AE462" i="50"/>
  <c r="U463" i="50"/>
  <c r="W463" i="50" s="1"/>
  <c r="X463" i="50" s="1"/>
  <c r="Z463" i="50"/>
  <c r="AB463" i="50"/>
  <c r="AC463" i="50" s="1"/>
  <c r="AE463" i="50"/>
  <c r="U464" i="50"/>
  <c r="W464" i="50" s="1"/>
  <c r="X464" i="50" s="1"/>
  <c r="Z464" i="50"/>
  <c r="AB464" i="50"/>
  <c r="AC464" i="50" s="1"/>
  <c r="AE464" i="50"/>
  <c r="U465" i="50"/>
  <c r="W465" i="50" s="1"/>
  <c r="X465" i="50" s="1"/>
  <c r="Z465" i="50"/>
  <c r="AB465" i="50"/>
  <c r="AC465" i="50" s="1"/>
  <c r="AE465" i="50"/>
  <c r="U466" i="50"/>
  <c r="W466" i="50" s="1"/>
  <c r="X466" i="50" s="1"/>
  <c r="Z466" i="50"/>
  <c r="AB466" i="50"/>
  <c r="AC466" i="50" s="1"/>
  <c r="AE466" i="50"/>
  <c r="U467" i="50"/>
  <c r="W467" i="50" s="1"/>
  <c r="X467" i="50" s="1"/>
  <c r="Z467" i="50"/>
  <c r="AB467" i="50"/>
  <c r="AC467" i="50" s="1"/>
  <c r="AE467" i="50"/>
  <c r="AF467" i="50" s="1"/>
  <c r="AG467" i="50" s="1"/>
  <c r="U468" i="50"/>
  <c r="W468" i="50" s="1"/>
  <c r="X468" i="50" s="1"/>
  <c r="Z468" i="50"/>
  <c r="AB468" i="50"/>
  <c r="AC468" i="50" s="1"/>
  <c r="AE468" i="50"/>
  <c r="U469" i="50"/>
  <c r="W469" i="50" s="1"/>
  <c r="X469" i="50" s="1"/>
  <c r="Z469" i="50"/>
  <c r="AB469" i="50"/>
  <c r="AC469" i="50" s="1"/>
  <c r="AE469" i="50"/>
  <c r="AF469" i="50" s="1"/>
  <c r="AG469" i="50" s="1"/>
  <c r="U470" i="50"/>
  <c r="W470" i="50" s="1"/>
  <c r="X470" i="50" s="1"/>
  <c r="Z470" i="50"/>
  <c r="AB470" i="50"/>
  <c r="AC470" i="50" s="1"/>
  <c r="AE470" i="50"/>
  <c r="AF470" i="50" s="1"/>
  <c r="AG470" i="50" s="1"/>
  <c r="U471" i="50"/>
  <c r="W471" i="50" s="1"/>
  <c r="X471" i="50" s="1"/>
  <c r="Z471" i="50"/>
  <c r="AB471" i="50"/>
  <c r="AC471" i="50" s="1"/>
  <c r="AE471" i="50"/>
  <c r="AF471" i="50" s="1"/>
  <c r="AG471" i="50" s="1"/>
  <c r="U472" i="50"/>
  <c r="W472" i="50" s="1"/>
  <c r="X472" i="50" s="1"/>
  <c r="Z472" i="50"/>
  <c r="AB472" i="50"/>
  <c r="AC472" i="50" s="1"/>
  <c r="AE472" i="50"/>
  <c r="U473" i="50"/>
  <c r="W473" i="50" s="1"/>
  <c r="X473" i="50" s="1"/>
  <c r="Z473" i="50"/>
  <c r="AB473" i="50"/>
  <c r="AC473" i="50" s="1"/>
  <c r="AE473" i="50"/>
  <c r="AF473" i="50" s="1"/>
  <c r="AG473" i="50" s="1"/>
  <c r="U474" i="50"/>
  <c r="W474" i="50" s="1"/>
  <c r="X474" i="50" s="1"/>
  <c r="Z474" i="50"/>
  <c r="AB474" i="50"/>
  <c r="AC474" i="50" s="1"/>
  <c r="AE474" i="50"/>
  <c r="U475" i="50"/>
  <c r="W475" i="50" s="1"/>
  <c r="X475" i="50" s="1"/>
  <c r="Z475" i="50"/>
  <c r="AB475" i="50"/>
  <c r="AC475" i="50" s="1"/>
  <c r="AE475" i="50"/>
  <c r="AF475" i="50" s="1"/>
  <c r="AG475" i="50" s="1"/>
  <c r="U476" i="50"/>
  <c r="W476" i="50" s="1"/>
  <c r="X476" i="50" s="1"/>
  <c r="Z476" i="50"/>
  <c r="AB476" i="50"/>
  <c r="AC476" i="50" s="1"/>
  <c r="AE476" i="50"/>
  <c r="AF476" i="50" s="1"/>
  <c r="AG476" i="50" s="1"/>
  <c r="U477" i="50"/>
  <c r="W477" i="50" s="1"/>
  <c r="X477" i="50" s="1"/>
  <c r="Z477" i="50"/>
  <c r="AB477" i="50"/>
  <c r="AC477" i="50" s="1"/>
  <c r="AE477" i="50"/>
  <c r="U478" i="50"/>
  <c r="W478" i="50" s="1"/>
  <c r="X478" i="50" s="1"/>
  <c r="Z478" i="50"/>
  <c r="AB478" i="50"/>
  <c r="AC478" i="50" s="1"/>
  <c r="AE478" i="50"/>
  <c r="U479" i="50"/>
  <c r="W479" i="50" s="1"/>
  <c r="X479" i="50" s="1"/>
  <c r="Z479" i="50"/>
  <c r="AB479" i="50"/>
  <c r="AC479" i="50" s="1"/>
  <c r="AE479" i="50"/>
  <c r="AF479" i="50" s="1"/>
  <c r="AG479" i="50" s="1"/>
  <c r="U480" i="50"/>
  <c r="W480" i="50" s="1"/>
  <c r="X480" i="50" s="1"/>
  <c r="Z480" i="50"/>
  <c r="AB480" i="50"/>
  <c r="AC480" i="50" s="1"/>
  <c r="AE480" i="50"/>
  <c r="AF480" i="50" s="1"/>
  <c r="AG480" i="50" s="1"/>
  <c r="U481" i="50"/>
  <c r="W481" i="50" s="1"/>
  <c r="X481" i="50" s="1"/>
  <c r="Z481" i="50"/>
  <c r="AB481" i="50"/>
  <c r="AC481" i="50" s="1"/>
  <c r="AE481" i="50"/>
  <c r="AF481" i="50" s="1"/>
  <c r="AG481" i="50" s="1"/>
  <c r="U482" i="50"/>
  <c r="W482" i="50" s="1"/>
  <c r="X482" i="50" s="1"/>
  <c r="Z482" i="50"/>
  <c r="AB482" i="50"/>
  <c r="AC482" i="50" s="1"/>
  <c r="AE482" i="50"/>
  <c r="AF482" i="50" s="1"/>
  <c r="AG482" i="50" s="1"/>
  <c r="U483" i="50"/>
  <c r="W483" i="50" s="1"/>
  <c r="X483" i="50" s="1"/>
  <c r="Z483" i="50"/>
  <c r="AB483" i="50"/>
  <c r="AC483" i="50" s="1"/>
  <c r="AE483" i="50"/>
  <c r="U484" i="50"/>
  <c r="W484" i="50" s="1"/>
  <c r="X484" i="50" s="1"/>
  <c r="Z484" i="50"/>
  <c r="AB484" i="50"/>
  <c r="AC484" i="50" s="1"/>
  <c r="AE484" i="50"/>
  <c r="U485" i="50"/>
  <c r="W485" i="50" s="1"/>
  <c r="X485" i="50" s="1"/>
  <c r="Z485" i="50"/>
  <c r="AB485" i="50"/>
  <c r="AC485" i="50" s="1"/>
  <c r="AE485" i="50"/>
  <c r="U486" i="50"/>
  <c r="W486" i="50" s="1"/>
  <c r="X486" i="50" s="1"/>
  <c r="Z486" i="50"/>
  <c r="AB486" i="50"/>
  <c r="AC486" i="50" s="1"/>
  <c r="AE486" i="50"/>
  <c r="U487" i="50"/>
  <c r="W487" i="50" s="1"/>
  <c r="X487" i="50" s="1"/>
  <c r="Z487" i="50"/>
  <c r="AB487" i="50"/>
  <c r="AC487" i="50" s="1"/>
  <c r="AE487" i="50"/>
  <c r="U488" i="50"/>
  <c r="W488" i="50" s="1"/>
  <c r="X488" i="50" s="1"/>
  <c r="Z488" i="50"/>
  <c r="AB488" i="50"/>
  <c r="AC488" i="50" s="1"/>
  <c r="AE488" i="50"/>
  <c r="U489" i="50"/>
  <c r="W489" i="50" s="1"/>
  <c r="X489" i="50" s="1"/>
  <c r="Z489" i="50"/>
  <c r="AB489" i="50"/>
  <c r="AC489" i="50" s="1"/>
  <c r="AE489" i="50"/>
  <c r="U490" i="50"/>
  <c r="W490" i="50" s="1"/>
  <c r="X490" i="50" s="1"/>
  <c r="Z490" i="50"/>
  <c r="AB490" i="50"/>
  <c r="AC490" i="50" s="1"/>
  <c r="AE490" i="50"/>
  <c r="U491" i="50"/>
  <c r="W491" i="50" s="1"/>
  <c r="X491" i="50" s="1"/>
  <c r="Z491" i="50"/>
  <c r="AB491" i="50"/>
  <c r="AC491" i="50" s="1"/>
  <c r="AE491" i="50"/>
  <c r="U492" i="50"/>
  <c r="W492" i="50" s="1"/>
  <c r="X492" i="50" s="1"/>
  <c r="Z492" i="50"/>
  <c r="AB492" i="50"/>
  <c r="AC492" i="50" s="1"/>
  <c r="AE492" i="50"/>
  <c r="U493" i="50"/>
  <c r="W493" i="50" s="1"/>
  <c r="X493" i="50" s="1"/>
  <c r="Z493" i="50"/>
  <c r="AB493" i="50"/>
  <c r="AC493" i="50" s="1"/>
  <c r="AE493" i="50"/>
  <c r="U494" i="50"/>
  <c r="W494" i="50" s="1"/>
  <c r="X494" i="50" s="1"/>
  <c r="Z494" i="50"/>
  <c r="AB494" i="50"/>
  <c r="AC494" i="50" s="1"/>
  <c r="AE494" i="50"/>
  <c r="U495" i="50"/>
  <c r="W495" i="50" s="1"/>
  <c r="X495" i="50" s="1"/>
  <c r="Z495" i="50"/>
  <c r="AB495" i="50"/>
  <c r="AC495" i="50" s="1"/>
  <c r="AE495" i="50"/>
  <c r="U496" i="50"/>
  <c r="W496" i="50" s="1"/>
  <c r="X496" i="50" s="1"/>
  <c r="Z496" i="50"/>
  <c r="AB496" i="50"/>
  <c r="AC496" i="50" s="1"/>
  <c r="AE496" i="50"/>
  <c r="U497" i="50"/>
  <c r="W497" i="50" s="1"/>
  <c r="X497" i="50" s="1"/>
  <c r="Z497" i="50"/>
  <c r="AB497" i="50"/>
  <c r="AC497" i="50" s="1"/>
  <c r="AE497" i="50"/>
  <c r="U498" i="50"/>
  <c r="W498" i="50" s="1"/>
  <c r="X498" i="50" s="1"/>
  <c r="Z498" i="50"/>
  <c r="AB498" i="50"/>
  <c r="AC498" i="50" s="1"/>
  <c r="AE498" i="50"/>
  <c r="U499" i="50"/>
  <c r="W499" i="50" s="1"/>
  <c r="X499" i="50" s="1"/>
  <c r="Z499" i="50"/>
  <c r="AB499" i="50"/>
  <c r="AC499" i="50" s="1"/>
  <c r="AE499" i="50"/>
  <c r="U500" i="50"/>
  <c r="W500" i="50" s="1"/>
  <c r="X500" i="50" s="1"/>
  <c r="Z500" i="50"/>
  <c r="AB500" i="50"/>
  <c r="AC500" i="50" s="1"/>
  <c r="AE500" i="50"/>
  <c r="AF500" i="50" s="1"/>
  <c r="AG500" i="50" s="1"/>
  <c r="U501" i="50"/>
  <c r="W501" i="50" s="1"/>
  <c r="X501" i="50" s="1"/>
  <c r="Z501" i="50"/>
  <c r="AB501" i="50"/>
  <c r="AC501" i="50" s="1"/>
  <c r="AE501" i="50"/>
  <c r="U502" i="50"/>
  <c r="W502" i="50" s="1"/>
  <c r="X502" i="50" s="1"/>
  <c r="Z502" i="50"/>
  <c r="AB502" i="50"/>
  <c r="AC502" i="50" s="1"/>
  <c r="AE502" i="50"/>
  <c r="U503" i="50"/>
  <c r="W503" i="50" s="1"/>
  <c r="X503" i="50" s="1"/>
  <c r="Z503" i="50"/>
  <c r="AB503" i="50"/>
  <c r="AC503" i="50" s="1"/>
  <c r="AE503" i="50"/>
  <c r="U504" i="50"/>
  <c r="W504" i="50" s="1"/>
  <c r="X504" i="50" s="1"/>
  <c r="Z504" i="50"/>
  <c r="AB504" i="50"/>
  <c r="AC504" i="50" s="1"/>
  <c r="AE504" i="50"/>
  <c r="U505" i="50"/>
  <c r="W505" i="50" s="1"/>
  <c r="X505" i="50" s="1"/>
  <c r="Z505" i="50"/>
  <c r="AB505" i="50"/>
  <c r="AC505" i="50" s="1"/>
  <c r="AE505" i="50"/>
  <c r="U506" i="50"/>
  <c r="W506" i="50" s="1"/>
  <c r="X506" i="50" s="1"/>
  <c r="Z506" i="50"/>
  <c r="AB506" i="50"/>
  <c r="AC506" i="50" s="1"/>
  <c r="AE506" i="50"/>
  <c r="U507" i="50"/>
  <c r="W507" i="50" s="1"/>
  <c r="X507" i="50" s="1"/>
  <c r="Z507" i="50"/>
  <c r="AB507" i="50"/>
  <c r="AC507" i="50" s="1"/>
  <c r="AE507" i="50"/>
  <c r="AF507" i="50" s="1"/>
  <c r="AG507" i="50" s="1"/>
  <c r="U508" i="50"/>
  <c r="W508" i="50" s="1"/>
  <c r="X508" i="50" s="1"/>
  <c r="Z508" i="50"/>
  <c r="AB508" i="50"/>
  <c r="AC508" i="50" s="1"/>
  <c r="AE508" i="50"/>
  <c r="U509" i="50"/>
  <c r="W509" i="50" s="1"/>
  <c r="X509" i="50" s="1"/>
  <c r="Z509" i="50"/>
  <c r="AB509" i="50"/>
  <c r="AC509" i="50" s="1"/>
  <c r="AE509" i="50"/>
  <c r="U510" i="50"/>
  <c r="W510" i="50" s="1"/>
  <c r="X510" i="50" s="1"/>
  <c r="Z510" i="50"/>
  <c r="AB510" i="50"/>
  <c r="AC510" i="50" s="1"/>
  <c r="AE510" i="50"/>
  <c r="U511" i="50"/>
  <c r="W511" i="50" s="1"/>
  <c r="X511" i="50" s="1"/>
  <c r="Z511" i="50"/>
  <c r="AB511" i="50"/>
  <c r="AC511" i="50" s="1"/>
  <c r="AE511" i="50"/>
  <c r="U512" i="50"/>
  <c r="W512" i="50" s="1"/>
  <c r="X512" i="50" s="1"/>
  <c r="Z512" i="50"/>
  <c r="AB512" i="50"/>
  <c r="AC512" i="50" s="1"/>
  <c r="AE512" i="50"/>
  <c r="U513" i="50"/>
  <c r="W513" i="50" s="1"/>
  <c r="X513" i="50" s="1"/>
  <c r="Z513" i="50"/>
  <c r="AB513" i="50"/>
  <c r="AC513" i="50" s="1"/>
  <c r="AE513" i="50"/>
  <c r="U514" i="50"/>
  <c r="W514" i="50" s="1"/>
  <c r="X514" i="50" s="1"/>
  <c r="Z514" i="50"/>
  <c r="AB514" i="50"/>
  <c r="AC514" i="50" s="1"/>
  <c r="AE514" i="50"/>
  <c r="U515" i="50"/>
  <c r="W515" i="50" s="1"/>
  <c r="X515" i="50" s="1"/>
  <c r="Z515" i="50"/>
  <c r="AB515" i="50"/>
  <c r="AC515" i="50" s="1"/>
  <c r="AE515" i="50"/>
  <c r="U516" i="50"/>
  <c r="W516" i="50" s="1"/>
  <c r="X516" i="50" s="1"/>
  <c r="Z516" i="50"/>
  <c r="AB516" i="50"/>
  <c r="AC516" i="50" s="1"/>
  <c r="AE516" i="50"/>
  <c r="U517" i="50"/>
  <c r="W517" i="50" s="1"/>
  <c r="X517" i="50" s="1"/>
  <c r="Z517" i="50"/>
  <c r="AB517" i="50"/>
  <c r="AC517" i="50" s="1"/>
  <c r="AE517" i="50"/>
  <c r="U518" i="50"/>
  <c r="W518" i="50" s="1"/>
  <c r="X518" i="50" s="1"/>
  <c r="Z518" i="50"/>
  <c r="AB518" i="50"/>
  <c r="AC518" i="50" s="1"/>
  <c r="AE518" i="50"/>
  <c r="U519" i="50"/>
  <c r="W519" i="50" s="1"/>
  <c r="X519" i="50" s="1"/>
  <c r="Z519" i="50"/>
  <c r="AB519" i="50"/>
  <c r="AC519" i="50" s="1"/>
  <c r="AE519" i="50"/>
  <c r="U520" i="50"/>
  <c r="W520" i="50" s="1"/>
  <c r="X520" i="50" s="1"/>
  <c r="Z520" i="50"/>
  <c r="AB520" i="50"/>
  <c r="AC520" i="50" s="1"/>
  <c r="AE520" i="50"/>
  <c r="U521" i="50"/>
  <c r="W521" i="50" s="1"/>
  <c r="X521" i="50" s="1"/>
  <c r="Z521" i="50"/>
  <c r="AB521" i="50"/>
  <c r="AC521" i="50" s="1"/>
  <c r="AE521" i="50"/>
  <c r="U522" i="50"/>
  <c r="W522" i="50" s="1"/>
  <c r="X522" i="50" s="1"/>
  <c r="Z522" i="50"/>
  <c r="AB522" i="50"/>
  <c r="AC522" i="50" s="1"/>
  <c r="AE522" i="50"/>
  <c r="U523" i="50"/>
  <c r="W523" i="50" s="1"/>
  <c r="X523" i="50" s="1"/>
  <c r="Z523" i="50"/>
  <c r="AB523" i="50"/>
  <c r="AC523" i="50" s="1"/>
  <c r="AE523" i="50"/>
  <c r="U524" i="50"/>
  <c r="W524" i="50" s="1"/>
  <c r="X524" i="50" s="1"/>
  <c r="Z524" i="50"/>
  <c r="AB524" i="50"/>
  <c r="AC524" i="50" s="1"/>
  <c r="AE524" i="50"/>
  <c r="U525" i="50"/>
  <c r="W525" i="50" s="1"/>
  <c r="X525" i="50" s="1"/>
  <c r="Z525" i="50"/>
  <c r="AB525" i="50"/>
  <c r="AC525" i="50" s="1"/>
  <c r="AE525" i="50"/>
  <c r="U526" i="50"/>
  <c r="W526" i="50" s="1"/>
  <c r="X526" i="50" s="1"/>
  <c r="Z526" i="50"/>
  <c r="AB526" i="50"/>
  <c r="AC526" i="50" s="1"/>
  <c r="AE526" i="50"/>
  <c r="U527" i="50"/>
  <c r="W527" i="50" s="1"/>
  <c r="X527" i="50" s="1"/>
  <c r="Z527" i="50"/>
  <c r="AB527" i="50"/>
  <c r="AC527" i="50" s="1"/>
  <c r="AE527" i="50"/>
  <c r="U528" i="50"/>
  <c r="W528" i="50" s="1"/>
  <c r="X528" i="50" s="1"/>
  <c r="Z528" i="50"/>
  <c r="AB528" i="50"/>
  <c r="AC528" i="50" s="1"/>
  <c r="AE528" i="50"/>
  <c r="U529" i="50"/>
  <c r="W529" i="50" s="1"/>
  <c r="X529" i="50" s="1"/>
  <c r="Z529" i="50"/>
  <c r="AB529" i="50"/>
  <c r="AC529" i="50" s="1"/>
  <c r="AE529" i="50"/>
  <c r="U530" i="50"/>
  <c r="W530" i="50" s="1"/>
  <c r="X530" i="50" s="1"/>
  <c r="Z530" i="50"/>
  <c r="AB530" i="50"/>
  <c r="AC530" i="50" s="1"/>
  <c r="AE530" i="50"/>
  <c r="U531" i="50"/>
  <c r="W531" i="50" s="1"/>
  <c r="X531" i="50" s="1"/>
  <c r="Z531" i="50"/>
  <c r="AB531" i="50"/>
  <c r="AC531" i="50" s="1"/>
  <c r="AE531" i="50"/>
  <c r="U532" i="50"/>
  <c r="W532" i="50" s="1"/>
  <c r="X532" i="50" s="1"/>
  <c r="Z532" i="50"/>
  <c r="AB532" i="50"/>
  <c r="AC532" i="50" s="1"/>
  <c r="AE532" i="50"/>
  <c r="U533" i="50"/>
  <c r="W533" i="50" s="1"/>
  <c r="X533" i="50" s="1"/>
  <c r="Z533" i="50"/>
  <c r="AB533" i="50"/>
  <c r="AC533" i="50" s="1"/>
  <c r="AE533" i="50"/>
  <c r="U534" i="50"/>
  <c r="W534" i="50" s="1"/>
  <c r="X534" i="50" s="1"/>
  <c r="Z534" i="50"/>
  <c r="AB534" i="50"/>
  <c r="AC534" i="50" s="1"/>
  <c r="AE534" i="50"/>
  <c r="U535" i="50"/>
  <c r="W535" i="50" s="1"/>
  <c r="X535" i="50" s="1"/>
  <c r="Z535" i="50"/>
  <c r="AB535" i="50"/>
  <c r="AC535" i="50" s="1"/>
  <c r="AE535" i="50"/>
  <c r="U536" i="50"/>
  <c r="W536" i="50" s="1"/>
  <c r="X536" i="50" s="1"/>
  <c r="Z536" i="50"/>
  <c r="AB536" i="50"/>
  <c r="AC536" i="50" s="1"/>
  <c r="AE536" i="50"/>
  <c r="U537" i="50"/>
  <c r="W537" i="50" s="1"/>
  <c r="X537" i="50" s="1"/>
  <c r="Z537" i="50"/>
  <c r="AB537" i="50"/>
  <c r="AC537" i="50" s="1"/>
  <c r="AE537" i="50"/>
  <c r="U538" i="50"/>
  <c r="W538" i="50" s="1"/>
  <c r="X538" i="50" s="1"/>
  <c r="Z538" i="50"/>
  <c r="AB538" i="50"/>
  <c r="AC538" i="50" s="1"/>
  <c r="AE538" i="50"/>
  <c r="U539" i="50"/>
  <c r="W539" i="50" s="1"/>
  <c r="X539" i="50" s="1"/>
  <c r="Z539" i="50"/>
  <c r="AB539" i="50"/>
  <c r="AC539" i="50" s="1"/>
  <c r="AE539" i="50"/>
  <c r="U540" i="50"/>
  <c r="W540" i="50" s="1"/>
  <c r="X540" i="50" s="1"/>
  <c r="Z540" i="50"/>
  <c r="AB540" i="50"/>
  <c r="AC540" i="50" s="1"/>
  <c r="AE540" i="50"/>
  <c r="U541" i="50"/>
  <c r="W541" i="50" s="1"/>
  <c r="X541" i="50" s="1"/>
  <c r="Z541" i="50"/>
  <c r="AB541" i="50"/>
  <c r="AC541" i="50" s="1"/>
  <c r="AE541" i="50"/>
  <c r="U542" i="50"/>
  <c r="W542" i="50" s="1"/>
  <c r="X542" i="50" s="1"/>
  <c r="Z542" i="50"/>
  <c r="AB542" i="50"/>
  <c r="AC542" i="50" s="1"/>
  <c r="AE542" i="50"/>
  <c r="U543" i="50"/>
  <c r="W543" i="50" s="1"/>
  <c r="X543" i="50" s="1"/>
  <c r="Z543" i="50"/>
  <c r="AB543" i="50"/>
  <c r="AC543" i="50" s="1"/>
  <c r="AE543" i="50"/>
  <c r="U544" i="50"/>
  <c r="W544" i="50" s="1"/>
  <c r="X544" i="50" s="1"/>
  <c r="Z544" i="50"/>
  <c r="AB544" i="50"/>
  <c r="AC544" i="50" s="1"/>
  <c r="AE544" i="50"/>
  <c r="U545" i="50"/>
  <c r="W545" i="50" s="1"/>
  <c r="X545" i="50" s="1"/>
  <c r="Z545" i="50"/>
  <c r="AB545" i="50"/>
  <c r="AC545" i="50" s="1"/>
  <c r="AE545" i="50"/>
  <c r="U546" i="50"/>
  <c r="W546" i="50" s="1"/>
  <c r="X546" i="50" s="1"/>
  <c r="Z546" i="50"/>
  <c r="AB546" i="50"/>
  <c r="AC546" i="50" s="1"/>
  <c r="AE546" i="50"/>
  <c r="U547" i="50"/>
  <c r="W547" i="50" s="1"/>
  <c r="X547" i="50" s="1"/>
  <c r="Z547" i="50"/>
  <c r="AB547" i="50"/>
  <c r="AC547" i="50" s="1"/>
  <c r="AE547" i="50"/>
  <c r="U548" i="50"/>
  <c r="W548" i="50" s="1"/>
  <c r="X548" i="50" s="1"/>
  <c r="Z548" i="50"/>
  <c r="AB548" i="50"/>
  <c r="AC548" i="50" s="1"/>
  <c r="AE548" i="50"/>
  <c r="U549" i="50"/>
  <c r="W549" i="50" s="1"/>
  <c r="X549" i="50" s="1"/>
  <c r="Z549" i="50"/>
  <c r="AB549" i="50"/>
  <c r="AC549" i="50" s="1"/>
  <c r="AE549" i="50"/>
  <c r="U550" i="50"/>
  <c r="W550" i="50" s="1"/>
  <c r="X550" i="50" s="1"/>
  <c r="Z550" i="50"/>
  <c r="AB550" i="50"/>
  <c r="AC550" i="50" s="1"/>
  <c r="AE550" i="50"/>
  <c r="AF550" i="50" s="1"/>
  <c r="AG550" i="50" s="1"/>
  <c r="U551" i="50"/>
  <c r="W551" i="50" s="1"/>
  <c r="X551" i="50" s="1"/>
  <c r="Z551" i="50"/>
  <c r="AB551" i="50"/>
  <c r="AC551" i="50" s="1"/>
  <c r="AE551" i="50"/>
  <c r="U552" i="50"/>
  <c r="W552" i="50" s="1"/>
  <c r="X552" i="50" s="1"/>
  <c r="Z552" i="50"/>
  <c r="AB552" i="50"/>
  <c r="AC552" i="50" s="1"/>
  <c r="AE552" i="50"/>
  <c r="U553" i="50"/>
  <c r="W553" i="50" s="1"/>
  <c r="X553" i="50" s="1"/>
  <c r="Z553" i="50"/>
  <c r="AB553" i="50"/>
  <c r="AC553" i="50" s="1"/>
  <c r="AE553" i="50"/>
  <c r="U554" i="50"/>
  <c r="W554" i="50" s="1"/>
  <c r="X554" i="50" s="1"/>
  <c r="Z554" i="50"/>
  <c r="AB554" i="50"/>
  <c r="AC554" i="50" s="1"/>
  <c r="AE554" i="50"/>
  <c r="U555" i="50"/>
  <c r="W555" i="50"/>
  <c r="X555" i="50" s="1"/>
  <c r="Z555" i="50"/>
  <c r="AB555" i="50"/>
  <c r="AC555" i="50" s="1"/>
  <c r="AE555" i="50"/>
  <c r="AF555" i="50" s="1"/>
  <c r="AG555" i="50" s="1"/>
  <c r="U556" i="50"/>
  <c r="W556" i="50"/>
  <c r="X556" i="50" s="1"/>
  <c r="Z556" i="50"/>
  <c r="AB556" i="50"/>
  <c r="AC556" i="50" s="1"/>
  <c r="AE556" i="50"/>
  <c r="AF556" i="50" s="1"/>
  <c r="AG556" i="50" s="1"/>
  <c r="U557" i="50"/>
  <c r="W557" i="50" s="1"/>
  <c r="X557" i="50" s="1"/>
  <c r="Z557" i="50"/>
  <c r="AB557" i="50"/>
  <c r="AC557" i="50" s="1"/>
  <c r="AE557" i="50"/>
  <c r="U558" i="50"/>
  <c r="W558" i="50" s="1"/>
  <c r="X558" i="50" s="1"/>
  <c r="Z558" i="50"/>
  <c r="AB558" i="50"/>
  <c r="AC558" i="50" s="1"/>
  <c r="AE558" i="50"/>
  <c r="U559" i="50"/>
  <c r="W559" i="50" s="1"/>
  <c r="X559" i="50" s="1"/>
  <c r="Z559" i="50"/>
  <c r="AB559" i="50"/>
  <c r="AC559" i="50" s="1"/>
  <c r="AE559" i="50"/>
  <c r="U560" i="50"/>
  <c r="W560" i="50" s="1"/>
  <c r="X560" i="50" s="1"/>
  <c r="Z560" i="50"/>
  <c r="AB560" i="50"/>
  <c r="AC560" i="50" s="1"/>
  <c r="AE560" i="50"/>
  <c r="U561" i="50"/>
  <c r="W561" i="50" s="1"/>
  <c r="X561" i="50" s="1"/>
  <c r="Z561" i="50"/>
  <c r="AB561" i="50"/>
  <c r="AC561" i="50" s="1"/>
  <c r="AE561" i="50"/>
  <c r="U562" i="50"/>
  <c r="W562" i="50" s="1"/>
  <c r="X562" i="50" s="1"/>
  <c r="Z562" i="50"/>
  <c r="AB562" i="50"/>
  <c r="AC562" i="50" s="1"/>
  <c r="AE562" i="50"/>
  <c r="U563" i="50"/>
  <c r="W563" i="50" s="1"/>
  <c r="X563" i="50" s="1"/>
  <c r="Z563" i="50"/>
  <c r="AB563" i="50"/>
  <c r="AC563" i="50" s="1"/>
  <c r="AE563" i="50"/>
  <c r="AE16" i="50"/>
  <c r="AB16" i="50"/>
  <c r="AC16" i="50" s="1"/>
  <c r="W16" i="50"/>
  <c r="X16" i="50" s="1"/>
  <c r="R565" i="50"/>
  <c r="R18" i="50"/>
  <c r="AF18" i="50" s="1"/>
  <c r="AG18" i="50" s="1"/>
  <c r="R19" i="50"/>
  <c r="R20" i="50"/>
  <c r="AF20" i="50" s="1"/>
  <c r="AG20" i="50" s="1"/>
  <c r="R21" i="50"/>
  <c r="R22" i="50"/>
  <c r="AF22" i="50" s="1"/>
  <c r="AG22" i="50" s="1"/>
  <c r="R23" i="50"/>
  <c r="R24" i="50"/>
  <c r="R25" i="50"/>
  <c r="AF25" i="50" s="1"/>
  <c r="AG25" i="50" s="1"/>
  <c r="R26" i="50"/>
  <c r="AF26" i="50" s="1"/>
  <c r="AG26" i="50" s="1"/>
  <c r="R27" i="50"/>
  <c r="R28" i="50"/>
  <c r="AF28" i="50" s="1"/>
  <c r="AG28" i="50" s="1"/>
  <c r="R29" i="50"/>
  <c r="AF29" i="50" s="1"/>
  <c r="AG29" i="50" s="1"/>
  <c r="R30" i="50"/>
  <c r="AF30" i="50" s="1"/>
  <c r="AG30" i="50" s="1"/>
  <c r="R31" i="50"/>
  <c r="AF31" i="50" s="1"/>
  <c r="AG31" i="50" s="1"/>
  <c r="R32" i="50"/>
  <c r="AF32" i="50" s="1"/>
  <c r="AG32" i="50" s="1"/>
  <c r="R33" i="50"/>
  <c r="R34" i="50"/>
  <c r="AF34" i="50" s="1"/>
  <c r="AG34" i="50" s="1"/>
  <c r="R35" i="50"/>
  <c r="R36" i="50"/>
  <c r="R37" i="50"/>
  <c r="AF37" i="50" s="1"/>
  <c r="AG37" i="50" s="1"/>
  <c r="R38" i="50"/>
  <c r="AF38" i="50" s="1"/>
  <c r="AG38" i="50" s="1"/>
  <c r="R39" i="50"/>
  <c r="AF39" i="50" s="1"/>
  <c r="AG39" i="50" s="1"/>
  <c r="R40" i="50"/>
  <c r="R41" i="50"/>
  <c r="AF41" i="50" s="1"/>
  <c r="AG41" i="50" s="1"/>
  <c r="R42" i="50"/>
  <c r="AF42" i="50" s="1"/>
  <c r="AG42" i="50" s="1"/>
  <c r="R43" i="50"/>
  <c r="AF43" i="50" s="1"/>
  <c r="AG43" i="50" s="1"/>
  <c r="R44" i="50"/>
  <c r="R45" i="50"/>
  <c r="AF45" i="50" s="1"/>
  <c r="AG45" i="50" s="1"/>
  <c r="R46" i="50"/>
  <c r="AF46" i="50" s="1"/>
  <c r="AG46" i="50" s="1"/>
  <c r="R47" i="50"/>
  <c r="AF47" i="50" s="1"/>
  <c r="AG47" i="50" s="1"/>
  <c r="R48" i="50"/>
  <c r="R49" i="50"/>
  <c r="AF49" i="50" s="1"/>
  <c r="AG49" i="50" s="1"/>
  <c r="R50" i="50"/>
  <c r="AF50" i="50" s="1"/>
  <c r="AG50" i="50" s="1"/>
  <c r="R51" i="50"/>
  <c r="AF51" i="50" s="1"/>
  <c r="AG51" i="50" s="1"/>
  <c r="R52" i="50"/>
  <c r="R53" i="50"/>
  <c r="AF53" i="50" s="1"/>
  <c r="AG53" i="50" s="1"/>
  <c r="R54" i="50"/>
  <c r="AF54" i="50" s="1"/>
  <c r="AG54" i="50" s="1"/>
  <c r="R55" i="50"/>
  <c r="AF55" i="50" s="1"/>
  <c r="AG55" i="50" s="1"/>
  <c r="R56" i="50"/>
  <c r="R57" i="50"/>
  <c r="AF57" i="50" s="1"/>
  <c r="AG57" i="50" s="1"/>
  <c r="R58" i="50"/>
  <c r="AF58" i="50" s="1"/>
  <c r="AG58" i="50" s="1"/>
  <c r="R59" i="50"/>
  <c r="AF59" i="50" s="1"/>
  <c r="AG59" i="50" s="1"/>
  <c r="R60" i="50"/>
  <c r="R61" i="50"/>
  <c r="AF61" i="50" s="1"/>
  <c r="AG61" i="50" s="1"/>
  <c r="R62" i="50"/>
  <c r="AF62" i="50" s="1"/>
  <c r="AG62" i="50" s="1"/>
  <c r="R63" i="50"/>
  <c r="AF63" i="50" s="1"/>
  <c r="AG63" i="50" s="1"/>
  <c r="R64" i="50"/>
  <c r="R65" i="50"/>
  <c r="AF65" i="50" s="1"/>
  <c r="AG65" i="50" s="1"/>
  <c r="R66" i="50"/>
  <c r="AF66" i="50" s="1"/>
  <c r="AG66" i="50" s="1"/>
  <c r="R67" i="50"/>
  <c r="AF67" i="50" s="1"/>
  <c r="AG67" i="50" s="1"/>
  <c r="R68" i="50"/>
  <c r="R69" i="50"/>
  <c r="R70" i="50"/>
  <c r="R71" i="50"/>
  <c r="AF71" i="50" s="1"/>
  <c r="AG71" i="50" s="1"/>
  <c r="R72" i="50"/>
  <c r="R73" i="50"/>
  <c r="R74" i="50"/>
  <c r="AF74" i="50" s="1"/>
  <c r="AG74" i="50" s="1"/>
  <c r="R75" i="50"/>
  <c r="R76" i="50"/>
  <c r="R77" i="50"/>
  <c r="AF77" i="50" s="1"/>
  <c r="AG77" i="50" s="1"/>
  <c r="R78" i="50"/>
  <c r="AF78" i="50" s="1"/>
  <c r="AG78" i="50" s="1"/>
  <c r="R79" i="50"/>
  <c r="AF79" i="50" s="1"/>
  <c r="AG79" i="50" s="1"/>
  <c r="R80" i="50"/>
  <c r="R81" i="50"/>
  <c r="AF81" i="50" s="1"/>
  <c r="AG81" i="50" s="1"/>
  <c r="R82" i="50"/>
  <c r="AF82" i="50" s="1"/>
  <c r="AG82" i="50" s="1"/>
  <c r="R83" i="50"/>
  <c r="AF83" i="50" s="1"/>
  <c r="AG83" i="50" s="1"/>
  <c r="R84" i="50"/>
  <c r="R85" i="50"/>
  <c r="AF85" i="50" s="1"/>
  <c r="AG85" i="50" s="1"/>
  <c r="R86" i="50"/>
  <c r="R87" i="50"/>
  <c r="R88" i="50"/>
  <c r="R89" i="50"/>
  <c r="AF89" i="50" s="1"/>
  <c r="AG89" i="50" s="1"/>
  <c r="R90" i="50"/>
  <c r="AF90" i="50" s="1"/>
  <c r="AG90" i="50" s="1"/>
  <c r="R91" i="50"/>
  <c r="AF91" i="50" s="1"/>
  <c r="AG91" i="50" s="1"/>
  <c r="R92" i="50"/>
  <c r="R93" i="50"/>
  <c r="R94" i="50"/>
  <c r="R95" i="50"/>
  <c r="AF95" i="50" s="1"/>
  <c r="AG95" i="50" s="1"/>
  <c r="R96" i="50"/>
  <c r="R97" i="50"/>
  <c r="AF97" i="50" s="1"/>
  <c r="AG97" i="50" s="1"/>
  <c r="R98" i="50"/>
  <c r="AF98" i="50" s="1"/>
  <c r="AG98" i="50" s="1"/>
  <c r="R99" i="50"/>
  <c r="R100" i="50"/>
  <c r="R101" i="50"/>
  <c r="AF101" i="50" s="1"/>
  <c r="AG101" i="50" s="1"/>
  <c r="R102" i="50"/>
  <c r="R103" i="50"/>
  <c r="R104" i="50"/>
  <c r="R105" i="50"/>
  <c r="AF105" i="50" s="1"/>
  <c r="AG105" i="50" s="1"/>
  <c r="R106" i="50"/>
  <c r="R107" i="50"/>
  <c r="AF107" i="50" s="1"/>
  <c r="AG107" i="50" s="1"/>
  <c r="R108" i="50"/>
  <c r="R109" i="50"/>
  <c r="AF109" i="50" s="1"/>
  <c r="AG109" i="50" s="1"/>
  <c r="R110" i="50"/>
  <c r="AF110" i="50" s="1"/>
  <c r="AG110" i="50" s="1"/>
  <c r="R111" i="50"/>
  <c r="R112" i="50"/>
  <c r="R113" i="50"/>
  <c r="AF113" i="50" s="1"/>
  <c r="AG113" i="50" s="1"/>
  <c r="R114" i="50"/>
  <c r="AF114" i="50" s="1"/>
  <c r="AG114" i="50" s="1"/>
  <c r="R115" i="50"/>
  <c r="AF115" i="50" s="1"/>
  <c r="AG115" i="50" s="1"/>
  <c r="R116" i="50"/>
  <c r="R117" i="50"/>
  <c r="R118" i="50"/>
  <c r="R119" i="50"/>
  <c r="R120" i="50"/>
  <c r="R121" i="50"/>
  <c r="R122" i="50"/>
  <c r="R123" i="50"/>
  <c r="AF123" i="50" s="1"/>
  <c r="AG123" i="50" s="1"/>
  <c r="R124" i="50"/>
  <c r="R125" i="50"/>
  <c r="AF125" i="50" s="1"/>
  <c r="AG125" i="50" s="1"/>
  <c r="R126" i="50"/>
  <c r="R127" i="50"/>
  <c r="AF127" i="50" s="1"/>
  <c r="AG127" i="50" s="1"/>
  <c r="R128" i="50"/>
  <c r="R129" i="50"/>
  <c r="R130" i="50"/>
  <c r="R131" i="50"/>
  <c r="R132" i="50"/>
  <c r="R133" i="50"/>
  <c r="AF133" i="50" s="1"/>
  <c r="AG133" i="50" s="1"/>
  <c r="R134" i="50"/>
  <c r="AF134" i="50" s="1"/>
  <c r="AG134" i="50" s="1"/>
  <c r="R135" i="50"/>
  <c r="R136" i="50"/>
  <c r="R137" i="50"/>
  <c r="R138" i="50"/>
  <c r="R139" i="50"/>
  <c r="AF139" i="50" s="1"/>
  <c r="AG139" i="50" s="1"/>
  <c r="R140" i="50"/>
  <c r="R141" i="50"/>
  <c r="AF141" i="50" s="1"/>
  <c r="AG141" i="50" s="1"/>
  <c r="R142" i="50"/>
  <c r="R143" i="50"/>
  <c r="R144" i="50"/>
  <c r="R145" i="50"/>
  <c r="R146" i="50"/>
  <c r="R147" i="50"/>
  <c r="R148" i="50"/>
  <c r="R149" i="50"/>
  <c r="R150" i="50"/>
  <c r="R151" i="50"/>
  <c r="AF151" i="50" s="1"/>
  <c r="AG151" i="50" s="1"/>
  <c r="R152" i="50"/>
  <c r="R153" i="50"/>
  <c r="AF153" i="50" s="1"/>
  <c r="AG153" i="50" s="1"/>
  <c r="R154" i="50"/>
  <c r="AF154" i="50" s="1"/>
  <c r="AG154" i="50" s="1"/>
  <c r="R155" i="50"/>
  <c r="AF155" i="50" s="1"/>
  <c r="AG155" i="50" s="1"/>
  <c r="R156" i="50"/>
  <c r="R157" i="50"/>
  <c r="R158" i="50"/>
  <c r="AF158" i="50" s="1"/>
  <c r="AG158" i="50" s="1"/>
  <c r="R159" i="50"/>
  <c r="AF159" i="50" s="1"/>
  <c r="AG159" i="50" s="1"/>
  <c r="R160" i="50"/>
  <c r="R161" i="50"/>
  <c r="R162" i="50"/>
  <c r="R163" i="50"/>
  <c r="R164" i="50"/>
  <c r="R165" i="50"/>
  <c r="AF165" i="50" s="1"/>
  <c r="AG165" i="50" s="1"/>
  <c r="R166" i="50"/>
  <c r="AF166" i="50" s="1"/>
  <c r="AG166" i="50" s="1"/>
  <c r="R167" i="50"/>
  <c r="R168" i="50"/>
  <c r="R169" i="50"/>
  <c r="R170" i="50"/>
  <c r="AF170" i="50" s="1"/>
  <c r="AG170" i="50" s="1"/>
  <c r="R171" i="50"/>
  <c r="AF171" i="50" s="1"/>
  <c r="AG171" i="50" s="1"/>
  <c r="R172" i="50"/>
  <c r="R173" i="50"/>
  <c r="AF173" i="50" s="1"/>
  <c r="AG173" i="50" s="1"/>
  <c r="R174" i="50"/>
  <c r="R175" i="50"/>
  <c r="R176" i="50"/>
  <c r="R177" i="50"/>
  <c r="AF177" i="50" s="1"/>
  <c r="AG177" i="50" s="1"/>
  <c r="R178" i="50"/>
  <c r="AF178" i="50" s="1"/>
  <c r="AG178" i="50" s="1"/>
  <c r="R179" i="50"/>
  <c r="R180" i="50"/>
  <c r="R181" i="50"/>
  <c r="R182" i="50"/>
  <c r="AF182" i="50" s="1"/>
  <c r="AG182" i="50" s="1"/>
  <c r="R183" i="50"/>
  <c r="AF183" i="50" s="1"/>
  <c r="AG183" i="50" s="1"/>
  <c r="R184" i="50"/>
  <c r="R185" i="50"/>
  <c r="R186" i="50"/>
  <c r="R187" i="50"/>
  <c r="R188" i="50"/>
  <c r="R189" i="50"/>
  <c r="AF189" i="50" s="1"/>
  <c r="AG189" i="50" s="1"/>
  <c r="R190" i="50"/>
  <c r="R191" i="50"/>
  <c r="R192" i="50"/>
  <c r="R193" i="50"/>
  <c r="R194" i="50"/>
  <c r="AF194" i="50" s="1"/>
  <c r="AG194" i="50" s="1"/>
  <c r="R195" i="50"/>
  <c r="AF195" i="50" s="1"/>
  <c r="AG195" i="50" s="1"/>
  <c r="R196" i="50"/>
  <c r="R197" i="50"/>
  <c r="R198" i="50"/>
  <c r="R199" i="50"/>
  <c r="R200" i="50"/>
  <c r="R201" i="50"/>
  <c r="R202" i="50"/>
  <c r="R203" i="50"/>
  <c r="R204" i="50"/>
  <c r="R205" i="50"/>
  <c r="R206" i="50"/>
  <c r="AF206" i="50" s="1"/>
  <c r="AG206" i="50" s="1"/>
  <c r="R207" i="50"/>
  <c r="AF207" i="50" s="1"/>
  <c r="AG207" i="50" s="1"/>
  <c r="R208" i="50"/>
  <c r="R209" i="50"/>
  <c r="R210" i="50"/>
  <c r="R211" i="50"/>
  <c r="R212" i="50"/>
  <c r="R213" i="50"/>
  <c r="R214" i="50"/>
  <c r="R215" i="50"/>
  <c r="R216" i="50"/>
  <c r="R217" i="50"/>
  <c r="R218" i="50"/>
  <c r="AF218" i="50" s="1"/>
  <c r="AG218" i="50" s="1"/>
  <c r="R219" i="50"/>
  <c r="AF219" i="50" s="1"/>
  <c r="AG219" i="50" s="1"/>
  <c r="R220" i="50"/>
  <c r="R221" i="50"/>
  <c r="R222" i="50"/>
  <c r="R223" i="50"/>
  <c r="R224" i="50"/>
  <c r="R225" i="50"/>
  <c r="AF225" i="50" s="1"/>
  <c r="AG225" i="50" s="1"/>
  <c r="R226" i="50"/>
  <c r="R227" i="50"/>
  <c r="R228" i="50"/>
  <c r="R229" i="50"/>
  <c r="R230" i="50"/>
  <c r="AF230" i="50" s="1"/>
  <c r="AG230" i="50" s="1"/>
  <c r="R231" i="50"/>
  <c r="AF231" i="50" s="1"/>
  <c r="AG231" i="50" s="1"/>
  <c r="R232" i="50"/>
  <c r="R233" i="50"/>
  <c r="R234" i="50"/>
  <c r="R235" i="50"/>
  <c r="R236" i="50"/>
  <c r="R237" i="50"/>
  <c r="AF237" i="50" s="1"/>
  <c r="AG237" i="50" s="1"/>
  <c r="R238" i="50"/>
  <c r="R239" i="50"/>
  <c r="R240" i="50"/>
  <c r="R241" i="50"/>
  <c r="R242" i="50"/>
  <c r="R243" i="50"/>
  <c r="R244" i="50"/>
  <c r="R245" i="50"/>
  <c r="R246" i="50"/>
  <c r="R247" i="50"/>
  <c r="R248" i="50"/>
  <c r="R249" i="50"/>
  <c r="R250" i="50"/>
  <c r="R251" i="50"/>
  <c r="R252" i="50"/>
  <c r="R253" i="50"/>
  <c r="R254" i="50"/>
  <c r="AF254" i="50" s="1"/>
  <c r="AG254" i="50" s="1"/>
  <c r="R255" i="50"/>
  <c r="AF255" i="50" s="1"/>
  <c r="AG255" i="50" s="1"/>
  <c r="R256" i="50"/>
  <c r="R257" i="50"/>
  <c r="R258" i="50"/>
  <c r="R259" i="50"/>
  <c r="R260" i="50"/>
  <c r="R261" i="50"/>
  <c r="R262" i="50"/>
  <c r="R263" i="50"/>
  <c r="R264" i="50"/>
  <c r="R265" i="50"/>
  <c r="R266" i="50"/>
  <c r="AF266" i="50" s="1"/>
  <c r="AG266" i="50" s="1"/>
  <c r="R267" i="50"/>
  <c r="AF267" i="50" s="1"/>
  <c r="AG267" i="50" s="1"/>
  <c r="R268" i="50"/>
  <c r="R269" i="50"/>
  <c r="R270" i="50"/>
  <c r="AF270" i="50" s="1"/>
  <c r="AG270" i="50" s="1"/>
  <c r="R271" i="50"/>
  <c r="R272" i="50"/>
  <c r="R273" i="50"/>
  <c r="R274" i="50"/>
  <c r="AF274" i="50" s="1"/>
  <c r="AG274" i="50" s="1"/>
  <c r="R275" i="50"/>
  <c r="AF275" i="50" s="1"/>
  <c r="AG275" i="50" s="1"/>
  <c r="R276" i="50"/>
  <c r="R277" i="50"/>
  <c r="R278" i="50"/>
  <c r="R279" i="50"/>
  <c r="R280" i="50"/>
  <c r="R281" i="50"/>
  <c r="R282" i="50"/>
  <c r="AF282" i="50" s="1"/>
  <c r="AG282" i="50" s="1"/>
  <c r="R283" i="50"/>
  <c r="AF283" i="50" s="1"/>
  <c r="AG283" i="50" s="1"/>
  <c r="R284" i="50"/>
  <c r="R285" i="50"/>
  <c r="R286" i="50"/>
  <c r="R287" i="50"/>
  <c r="AF287" i="50" s="1"/>
  <c r="AG287" i="50" s="1"/>
  <c r="R288" i="50"/>
  <c r="R289" i="50"/>
  <c r="R290" i="50"/>
  <c r="R291" i="50"/>
  <c r="R292" i="50"/>
  <c r="R293" i="50"/>
  <c r="R294" i="50"/>
  <c r="R295" i="50"/>
  <c r="AF295" i="50" s="1"/>
  <c r="AG295" i="50" s="1"/>
  <c r="R296" i="50"/>
  <c r="R297" i="50"/>
  <c r="R298" i="50"/>
  <c r="AF298" i="50" s="1"/>
  <c r="AG298" i="50" s="1"/>
  <c r="R299" i="50"/>
  <c r="R300" i="50"/>
  <c r="R301" i="50"/>
  <c r="R302" i="50"/>
  <c r="R303" i="50"/>
  <c r="R304" i="50"/>
  <c r="R305" i="50"/>
  <c r="R306" i="50"/>
  <c r="AF306" i="50" s="1"/>
  <c r="AG306" i="50" s="1"/>
  <c r="R307" i="50"/>
  <c r="AF307" i="50" s="1"/>
  <c r="AG307" i="50" s="1"/>
  <c r="R308" i="50"/>
  <c r="R309" i="50"/>
  <c r="R310" i="50"/>
  <c r="AF310" i="50" s="1"/>
  <c r="AG310" i="50" s="1"/>
  <c r="R311" i="50"/>
  <c r="R312" i="50"/>
  <c r="R313" i="50"/>
  <c r="R314" i="50"/>
  <c r="R315" i="50"/>
  <c r="AF315" i="50" s="1"/>
  <c r="AG315" i="50" s="1"/>
  <c r="R316" i="50"/>
  <c r="R317" i="50"/>
  <c r="R318" i="50"/>
  <c r="R319" i="50"/>
  <c r="AF319" i="50" s="1"/>
  <c r="AG319" i="50" s="1"/>
  <c r="R320" i="50"/>
  <c r="R321" i="50"/>
  <c r="R322" i="50"/>
  <c r="AF322" i="50" s="1"/>
  <c r="AG322" i="50" s="1"/>
  <c r="R324" i="50"/>
  <c r="AF324" i="50" s="1"/>
  <c r="AG324" i="50" s="1"/>
  <c r="R325" i="50"/>
  <c r="R326" i="50"/>
  <c r="R327" i="50"/>
  <c r="R328" i="50"/>
  <c r="R329" i="50"/>
  <c r="R330" i="50"/>
  <c r="R331" i="50"/>
  <c r="R332" i="50"/>
  <c r="R333" i="50"/>
  <c r="R334" i="50"/>
  <c r="R335" i="50"/>
  <c r="R336" i="50"/>
  <c r="R337" i="50"/>
  <c r="R338" i="50"/>
  <c r="R339" i="50"/>
  <c r="R340" i="50"/>
  <c r="R341" i="50"/>
  <c r="R342" i="50"/>
  <c r="R343" i="50"/>
  <c r="AF343" i="50" s="1"/>
  <c r="AG343" i="50" s="1"/>
  <c r="R344" i="50"/>
  <c r="R345" i="50"/>
  <c r="R346" i="50"/>
  <c r="R347" i="50"/>
  <c r="R348" i="50"/>
  <c r="R349" i="50"/>
  <c r="R350" i="50"/>
  <c r="R351" i="50"/>
  <c r="R352" i="50"/>
  <c r="R353" i="50"/>
  <c r="R354" i="50"/>
  <c r="R355" i="50"/>
  <c r="AF355" i="50" s="1"/>
  <c r="AG355" i="50" s="1"/>
  <c r="R356" i="50"/>
  <c r="R357" i="50"/>
  <c r="R358" i="50"/>
  <c r="R359" i="50"/>
  <c r="R360" i="50"/>
  <c r="R361" i="50"/>
  <c r="R362" i="50"/>
  <c r="R363" i="50"/>
  <c r="AF363" i="50" s="1"/>
  <c r="AG363" i="50" s="1"/>
  <c r="R364" i="50"/>
  <c r="R365" i="50"/>
  <c r="R366" i="50"/>
  <c r="R367" i="50"/>
  <c r="R368" i="50"/>
  <c r="AF368" i="50" s="1"/>
  <c r="AG368" i="50" s="1"/>
  <c r="R369" i="50"/>
  <c r="R370" i="50"/>
  <c r="R371" i="50"/>
  <c r="AF371" i="50" s="1"/>
  <c r="AG371" i="50" s="1"/>
  <c r="R372" i="50"/>
  <c r="AF372" i="50" s="1"/>
  <c r="AG372" i="50" s="1"/>
  <c r="R373" i="50"/>
  <c r="R374" i="50"/>
  <c r="R375" i="50"/>
  <c r="R376" i="50"/>
  <c r="AF376" i="50" s="1"/>
  <c r="AG376" i="50" s="1"/>
  <c r="R377" i="50"/>
  <c r="R378" i="50"/>
  <c r="R379" i="50"/>
  <c r="R380" i="50"/>
  <c r="AF380" i="50" s="1"/>
  <c r="AG380" i="50" s="1"/>
  <c r="R381" i="50"/>
  <c r="R382" i="50"/>
  <c r="R383" i="50"/>
  <c r="R384" i="50"/>
  <c r="AF384" i="50" s="1"/>
  <c r="AG384" i="50" s="1"/>
  <c r="R385" i="50"/>
  <c r="R386" i="50"/>
  <c r="R387" i="50"/>
  <c r="AF387" i="50" s="1"/>
  <c r="AG387" i="50" s="1"/>
  <c r="R388" i="50"/>
  <c r="R389" i="50"/>
  <c r="R390" i="50"/>
  <c r="R391" i="50"/>
  <c r="R392" i="50"/>
  <c r="AF392" i="50" s="1"/>
  <c r="AG392" i="50" s="1"/>
  <c r="R393" i="50"/>
  <c r="R394" i="50"/>
  <c r="R395" i="50"/>
  <c r="R396" i="50"/>
  <c r="R397" i="50"/>
  <c r="R398" i="50"/>
  <c r="R399" i="50"/>
  <c r="R400" i="50"/>
  <c r="AF400" i="50" s="1"/>
  <c r="AG400" i="50" s="1"/>
  <c r="R401" i="50"/>
  <c r="R402" i="50"/>
  <c r="R403" i="50"/>
  <c r="AF403" i="50" s="1"/>
  <c r="AG403" i="50" s="1"/>
  <c r="R404" i="50"/>
  <c r="AF404" i="50" s="1"/>
  <c r="AG404" i="50" s="1"/>
  <c r="R405" i="50"/>
  <c r="R406" i="50"/>
  <c r="R407" i="50"/>
  <c r="AF407" i="50" s="1"/>
  <c r="AG407" i="50" s="1"/>
  <c r="R408" i="50"/>
  <c r="AF408" i="50" s="1"/>
  <c r="AG408" i="50" s="1"/>
  <c r="R409" i="50"/>
  <c r="R410" i="50"/>
  <c r="R411" i="50"/>
  <c r="R412" i="50"/>
  <c r="AF412" i="50" s="1"/>
  <c r="AG412" i="50" s="1"/>
  <c r="R413" i="50"/>
  <c r="R414" i="50"/>
  <c r="R415" i="50"/>
  <c r="R416" i="50"/>
  <c r="AF416" i="50" s="1"/>
  <c r="AG416" i="50" s="1"/>
  <c r="R417" i="50"/>
  <c r="R418" i="50"/>
  <c r="R419" i="50"/>
  <c r="R420" i="50"/>
  <c r="R421" i="50"/>
  <c r="R422" i="50"/>
  <c r="R423" i="50"/>
  <c r="R424" i="50"/>
  <c r="R425" i="50"/>
  <c r="R426" i="50"/>
  <c r="R427" i="50"/>
  <c r="R428" i="50"/>
  <c r="AF428" i="50" s="1"/>
  <c r="AG428" i="50" s="1"/>
  <c r="R429" i="50"/>
  <c r="R430" i="50"/>
  <c r="R431" i="50"/>
  <c r="R432" i="50"/>
  <c r="R433" i="50"/>
  <c r="R434" i="50"/>
  <c r="R435" i="50"/>
  <c r="R436" i="50"/>
  <c r="AF436" i="50" s="1"/>
  <c r="AG436" i="50" s="1"/>
  <c r="R437" i="50"/>
  <c r="R438" i="50"/>
  <c r="R439" i="50"/>
  <c r="R440" i="50"/>
  <c r="AF440" i="50" s="1"/>
  <c r="AG440" i="50" s="1"/>
  <c r="R441" i="50"/>
  <c r="R442" i="50"/>
  <c r="R443" i="50"/>
  <c r="R444" i="50"/>
  <c r="AF444" i="50" s="1"/>
  <c r="AG444" i="50" s="1"/>
  <c r="R445" i="50"/>
  <c r="R446" i="50"/>
  <c r="R447" i="50"/>
  <c r="R448" i="50"/>
  <c r="R449" i="50"/>
  <c r="R450" i="50"/>
  <c r="R451" i="50"/>
  <c r="AF451" i="50" s="1"/>
  <c r="AG451" i="50" s="1"/>
  <c r="R452" i="50"/>
  <c r="R453" i="50"/>
  <c r="R454" i="50"/>
  <c r="R455" i="50"/>
  <c r="R456" i="50"/>
  <c r="R457" i="50"/>
  <c r="R458" i="50"/>
  <c r="R459" i="50"/>
  <c r="R460" i="50"/>
  <c r="R461" i="50"/>
  <c r="R462" i="50"/>
  <c r="R463" i="50"/>
  <c r="R464" i="50"/>
  <c r="R465" i="50"/>
  <c r="R466" i="50"/>
  <c r="R467" i="50"/>
  <c r="R468" i="50"/>
  <c r="R469" i="50"/>
  <c r="R470" i="50"/>
  <c r="R471" i="50"/>
  <c r="R472" i="50"/>
  <c r="R473" i="50"/>
  <c r="R474" i="50"/>
  <c r="R475" i="50"/>
  <c r="R476" i="50"/>
  <c r="R477" i="50"/>
  <c r="R478" i="50"/>
  <c r="R479" i="50"/>
  <c r="R480" i="50"/>
  <c r="R481" i="50"/>
  <c r="R482" i="50"/>
  <c r="R483" i="50"/>
  <c r="R484" i="50"/>
  <c r="R485" i="50"/>
  <c r="R486" i="50"/>
  <c r="R487" i="50"/>
  <c r="R488" i="50"/>
  <c r="R489" i="50"/>
  <c r="R490" i="50"/>
  <c r="R491" i="50"/>
  <c r="R492" i="50"/>
  <c r="AF492" i="50" s="1"/>
  <c r="AG492" i="50" s="1"/>
  <c r="R493" i="50"/>
  <c r="R494" i="50"/>
  <c r="R495" i="50"/>
  <c r="R496" i="50"/>
  <c r="R497" i="50"/>
  <c r="R498" i="50"/>
  <c r="R499" i="50"/>
  <c r="R500" i="50"/>
  <c r="R501" i="50"/>
  <c r="R502" i="50"/>
  <c r="R503" i="50"/>
  <c r="R504" i="50"/>
  <c r="R505" i="50"/>
  <c r="R506" i="50"/>
  <c r="R507" i="50"/>
  <c r="R508" i="50"/>
  <c r="R509" i="50"/>
  <c r="R510" i="50"/>
  <c r="R511" i="50"/>
  <c r="R512" i="50"/>
  <c r="R513" i="50"/>
  <c r="R514" i="50"/>
  <c r="R515" i="50"/>
  <c r="R516" i="50"/>
  <c r="AF516" i="50" s="1"/>
  <c r="AG516" i="50" s="1"/>
  <c r="R517" i="50"/>
  <c r="R518" i="50"/>
  <c r="R519" i="50"/>
  <c r="R520" i="50"/>
  <c r="R521" i="50"/>
  <c r="R522" i="50"/>
  <c r="R523" i="50"/>
  <c r="R524" i="50"/>
  <c r="R525" i="50"/>
  <c r="R526" i="50"/>
  <c r="R527" i="50"/>
  <c r="R528" i="50"/>
  <c r="R529" i="50"/>
  <c r="R530" i="50"/>
  <c r="R531" i="50"/>
  <c r="R532" i="50"/>
  <c r="R533" i="50"/>
  <c r="R534" i="50"/>
  <c r="R535" i="50"/>
  <c r="R536" i="50"/>
  <c r="R537" i="50"/>
  <c r="R538" i="50"/>
  <c r="R539" i="50"/>
  <c r="R540" i="50"/>
  <c r="AF540" i="50" s="1"/>
  <c r="AG540" i="50" s="1"/>
  <c r="R541" i="50"/>
  <c r="R542" i="50"/>
  <c r="R543" i="50"/>
  <c r="R544" i="50"/>
  <c r="R545" i="50"/>
  <c r="R546" i="50"/>
  <c r="R547" i="50"/>
  <c r="R548" i="50"/>
  <c r="R549" i="50"/>
  <c r="R550" i="50"/>
  <c r="R551" i="50"/>
  <c r="R552" i="50"/>
  <c r="R553" i="50"/>
  <c r="R554" i="50"/>
  <c r="R555" i="50"/>
  <c r="R556" i="50"/>
  <c r="R557" i="50"/>
  <c r="R558" i="50"/>
  <c r="R559" i="50"/>
  <c r="R560" i="50"/>
  <c r="R561" i="50"/>
  <c r="R562" i="50"/>
  <c r="R563" i="50"/>
  <c r="R17" i="50"/>
  <c r="AF17" i="50" s="1"/>
  <c r="AG17" i="50" s="1"/>
  <c r="R16" i="50"/>
  <c r="U17" i="41"/>
  <c r="W17" i="41" s="1"/>
  <c r="X17" i="41"/>
  <c r="Z17" i="41"/>
  <c r="AB17" i="41"/>
  <c r="AC17" i="41" s="1"/>
  <c r="AE17" i="41"/>
  <c r="U18" i="41"/>
  <c r="W18" i="41" s="1"/>
  <c r="X18" i="41" s="1"/>
  <c r="Z18" i="41"/>
  <c r="AB18" i="41"/>
  <c r="AC18" i="41"/>
  <c r="AE18" i="41"/>
  <c r="U19" i="41"/>
  <c r="W19" i="41" s="1"/>
  <c r="X19" i="41" s="1"/>
  <c r="Z19" i="41"/>
  <c r="AB19" i="41"/>
  <c r="AC19" i="41" s="1"/>
  <c r="AE19" i="41"/>
  <c r="U20" i="41"/>
  <c r="W20" i="41"/>
  <c r="X20" i="41" s="1"/>
  <c r="Z20" i="41"/>
  <c r="AB20" i="41"/>
  <c r="AC20" i="41"/>
  <c r="AE20" i="41"/>
  <c r="U21" i="41"/>
  <c r="W21" i="41" s="1"/>
  <c r="X21" i="41" s="1"/>
  <c r="Z21" i="41"/>
  <c r="AB21" i="41"/>
  <c r="AC21" i="41" s="1"/>
  <c r="AE21" i="41"/>
  <c r="U22" i="41"/>
  <c r="W22" i="41"/>
  <c r="X22" i="41" s="1"/>
  <c r="Z22" i="41"/>
  <c r="AB22" i="41"/>
  <c r="AC22" i="41" s="1"/>
  <c r="AE22" i="41"/>
  <c r="U23" i="41"/>
  <c r="W23" i="41"/>
  <c r="X23" i="41" s="1"/>
  <c r="Z23" i="41"/>
  <c r="AB23" i="41"/>
  <c r="AC23" i="41"/>
  <c r="AE23" i="41"/>
  <c r="U24" i="41"/>
  <c r="W24" i="41"/>
  <c r="X24" i="41"/>
  <c r="Z24" i="41"/>
  <c r="AB24" i="41"/>
  <c r="AC24" i="41"/>
  <c r="AE24" i="41"/>
  <c r="U25" i="41"/>
  <c r="W25" i="41" s="1"/>
  <c r="X25" i="41"/>
  <c r="Z25" i="41"/>
  <c r="AB25" i="41"/>
  <c r="AC25" i="41" s="1"/>
  <c r="AE25" i="41"/>
  <c r="U26" i="41"/>
  <c r="W26" i="41" s="1"/>
  <c r="X26" i="41" s="1"/>
  <c r="Z26" i="41"/>
  <c r="AB26" i="41"/>
  <c r="AC26" i="41"/>
  <c r="AE26" i="41"/>
  <c r="U27" i="41"/>
  <c r="W27" i="41" s="1"/>
  <c r="X27" i="41"/>
  <c r="Z27" i="41"/>
  <c r="AB27" i="41"/>
  <c r="AC27" i="41" s="1"/>
  <c r="AE27" i="41"/>
  <c r="U28" i="41"/>
  <c r="W28" i="41"/>
  <c r="X28" i="41" s="1"/>
  <c r="Z28" i="41"/>
  <c r="AB28" i="41"/>
  <c r="AC28" i="41"/>
  <c r="AE28" i="41"/>
  <c r="U29" i="41"/>
  <c r="W29" i="41" s="1"/>
  <c r="X29" i="41" s="1"/>
  <c r="Z29" i="41"/>
  <c r="AB29" i="41"/>
  <c r="AC29" i="41" s="1"/>
  <c r="AE29" i="41"/>
  <c r="U30" i="41"/>
  <c r="W30" i="41"/>
  <c r="X30" i="41" s="1"/>
  <c r="Z30" i="41"/>
  <c r="AB30" i="41"/>
  <c r="AC30" i="41" s="1"/>
  <c r="AE30" i="41"/>
  <c r="U31" i="41"/>
  <c r="W31" i="41"/>
  <c r="X31" i="41" s="1"/>
  <c r="Z31" i="41"/>
  <c r="AB31" i="41"/>
  <c r="AC31" i="41"/>
  <c r="AE31" i="41"/>
  <c r="U32" i="41"/>
  <c r="W32" i="41"/>
  <c r="X32" i="41"/>
  <c r="Z32" i="41"/>
  <c r="AB32" i="41"/>
  <c r="AC32" i="41"/>
  <c r="AE32" i="41"/>
  <c r="U33" i="41"/>
  <c r="W33" i="41" s="1"/>
  <c r="X33" i="41"/>
  <c r="Z33" i="41"/>
  <c r="AB33" i="41"/>
  <c r="AC33" i="41" s="1"/>
  <c r="AE33" i="41"/>
  <c r="U34" i="41"/>
  <c r="W34" i="41" s="1"/>
  <c r="X34" i="41" s="1"/>
  <c r="Z34" i="41"/>
  <c r="AB34" i="41"/>
  <c r="AC34" i="41"/>
  <c r="AE34" i="41"/>
  <c r="U35" i="41"/>
  <c r="W35" i="41" s="1"/>
  <c r="X35" i="41" s="1"/>
  <c r="Z35" i="41"/>
  <c r="AB35" i="41"/>
  <c r="AC35" i="41" s="1"/>
  <c r="AE35" i="41"/>
  <c r="U36" i="41"/>
  <c r="W36" i="41"/>
  <c r="X36" i="41" s="1"/>
  <c r="Z36" i="41"/>
  <c r="AB36" i="41"/>
  <c r="AC36" i="41"/>
  <c r="AE36" i="41"/>
  <c r="U37" i="41"/>
  <c r="W37" i="41" s="1"/>
  <c r="X37" i="41" s="1"/>
  <c r="Z37" i="41"/>
  <c r="AB37" i="41"/>
  <c r="AC37" i="41" s="1"/>
  <c r="AE37" i="41"/>
  <c r="U38" i="41"/>
  <c r="W38" i="41"/>
  <c r="X38" i="41" s="1"/>
  <c r="Z38" i="41"/>
  <c r="AB38" i="41"/>
  <c r="AC38" i="41" s="1"/>
  <c r="AE38" i="41"/>
  <c r="U39" i="41"/>
  <c r="W39" i="41"/>
  <c r="X39" i="41" s="1"/>
  <c r="Z39" i="41"/>
  <c r="AB39" i="41"/>
  <c r="AC39" i="41"/>
  <c r="AE39" i="41"/>
  <c r="U40" i="41"/>
  <c r="W40" i="41"/>
  <c r="X40" i="41"/>
  <c r="Z40" i="41"/>
  <c r="AB40" i="41"/>
  <c r="AC40" i="41"/>
  <c r="AE40" i="41"/>
  <c r="U41" i="41"/>
  <c r="W41" i="41" s="1"/>
  <c r="X41" i="41"/>
  <c r="Z41" i="41"/>
  <c r="AB41" i="41"/>
  <c r="AC41" i="41" s="1"/>
  <c r="AE41" i="41"/>
  <c r="U42" i="41"/>
  <c r="W42" i="41" s="1"/>
  <c r="X42" i="41" s="1"/>
  <c r="Z42" i="41"/>
  <c r="AB42" i="41"/>
  <c r="AC42" i="41"/>
  <c r="AE42" i="41"/>
  <c r="U43" i="41"/>
  <c r="W43" i="41" s="1"/>
  <c r="X43" i="41" s="1"/>
  <c r="Z43" i="41"/>
  <c r="AB43" i="41"/>
  <c r="AC43" i="41" s="1"/>
  <c r="AE43" i="41"/>
  <c r="U44" i="41"/>
  <c r="W44" i="41"/>
  <c r="X44" i="41" s="1"/>
  <c r="Z44" i="41"/>
  <c r="AB44" i="41"/>
  <c r="AC44" i="41"/>
  <c r="AE44" i="41"/>
  <c r="U45" i="41"/>
  <c r="W45" i="41" s="1"/>
  <c r="X45" i="41" s="1"/>
  <c r="Z45" i="41"/>
  <c r="AB45" i="41"/>
  <c r="AC45" i="41" s="1"/>
  <c r="AE45" i="41"/>
  <c r="U46" i="41"/>
  <c r="W46" i="41"/>
  <c r="X46" i="41" s="1"/>
  <c r="Z46" i="41"/>
  <c r="AB46" i="41"/>
  <c r="AC46" i="41" s="1"/>
  <c r="AE46" i="41"/>
  <c r="U47" i="41"/>
  <c r="W47" i="41"/>
  <c r="X47" i="41" s="1"/>
  <c r="Z47" i="41"/>
  <c r="AB47" i="41"/>
  <c r="AC47" i="41"/>
  <c r="AE47" i="41"/>
  <c r="U48" i="41"/>
  <c r="W48" i="41"/>
  <c r="X48" i="41"/>
  <c r="Z48" i="41"/>
  <c r="AB48" i="41"/>
  <c r="AC48" i="41"/>
  <c r="AE48" i="41"/>
  <c r="AF48" i="41" s="1"/>
  <c r="AG48" i="41" s="1"/>
  <c r="U49" i="41"/>
  <c r="W49" i="41" s="1"/>
  <c r="X49" i="41"/>
  <c r="Z49" i="41"/>
  <c r="AB49" i="41"/>
  <c r="AC49" i="41" s="1"/>
  <c r="AE49" i="41"/>
  <c r="U50" i="41"/>
  <c r="W50" i="41"/>
  <c r="X50" i="41" s="1"/>
  <c r="Z50" i="41"/>
  <c r="AB50" i="41"/>
  <c r="AC50" i="41"/>
  <c r="AE50" i="41"/>
  <c r="U51" i="41"/>
  <c r="W51" i="41" s="1"/>
  <c r="X51" i="41" s="1"/>
  <c r="Z51" i="41"/>
  <c r="AB51" i="41"/>
  <c r="AC51" i="41" s="1"/>
  <c r="AE51" i="41"/>
  <c r="U52" i="41"/>
  <c r="W52" i="41"/>
  <c r="X52" i="41" s="1"/>
  <c r="Z52" i="41"/>
  <c r="AB52" i="41"/>
  <c r="AC52" i="41" s="1"/>
  <c r="AE52" i="41"/>
  <c r="U53" i="41"/>
  <c r="W53" i="41"/>
  <c r="X53" i="41" s="1"/>
  <c r="Z53" i="41"/>
  <c r="AB53" i="41"/>
  <c r="AC53" i="41"/>
  <c r="AE53" i="41"/>
  <c r="U54" i="41"/>
  <c r="W54" i="41"/>
  <c r="X54" i="41"/>
  <c r="Z54" i="41"/>
  <c r="AB54" i="41"/>
  <c r="AC54" i="41"/>
  <c r="AE54" i="41"/>
  <c r="U55" i="41"/>
  <c r="W55" i="41" s="1"/>
  <c r="X55" i="41"/>
  <c r="Z55" i="41"/>
  <c r="AB55" i="41"/>
  <c r="AC55" i="41" s="1"/>
  <c r="AE55" i="41"/>
  <c r="U56" i="41"/>
  <c r="W56" i="41" s="1"/>
  <c r="X56" i="41" s="1"/>
  <c r="Z56" i="41"/>
  <c r="AB56" i="41"/>
  <c r="AC56" i="41"/>
  <c r="AE56" i="41"/>
  <c r="U57" i="41"/>
  <c r="W57" i="41" s="1"/>
  <c r="X57" i="41" s="1"/>
  <c r="Z57" i="41"/>
  <c r="AB57" i="41"/>
  <c r="AC57" i="41" s="1"/>
  <c r="AE57" i="41"/>
  <c r="U58" i="41"/>
  <c r="W58" i="41"/>
  <c r="X58" i="41" s="1"/>
  <c r="Z58" i="41"/>
  <c r="AB58" i="41"/>
  <c r="AC58" i="41"/>
  <c r="AE58" i="41"/>
  <c r="AF58" i="41"/>
  <c r="AG58" i="41" s="1"/>
  <c r="U59" i="41"/>
  <c r="W59" i="41"/>
  <c r="X59" i="41" s="1"/>
  <c r="Z59" i="41"/>
  <c r="AB59" i="41"/>
  <c r="AC59" i="41"/>
  <c r="AE59" i="41"/>
  <c r="U60" i="41"/>
  <c r="W60" i="41"/>
  <c r="X60" i="41"/>
  <c r="Z60" i="41"/>
  <c r="AB60" i="41"/>
  <c r="AC60" i="41"/>
  <c r="AE60" i="41"/>
  <c r="AF60" i="41" s="1"/>
  <c r="AG60" i="41" s="1"/>
  <c r="U61" i="41"/>
  <c r="W61" i="41" s="1"/>
  <c r="X61" i="41" s="1"/>
  <c r="Z61" i="41"/>
  <c r="AB61" i="41"/>
  <c r="AC61" i="41" s="1"/>
  <c r="AE61" i="41"/>
  <c r="U62" i="41"/>
  <c r="W62" i="41"/>
  <c r="X62" i="41" s="1"/>
  <c r="Z62" i="41"/>
  <c r="AB62" i="41"/>
  <c r="AC62" i="41"/>
  <c r="AE62" i="41"/>
  <c r="U63" i="41"/>
  <c r="W63" i="41" s="1"/>
  <c r="X63" i="41" s="1"/>
  <c r="Z63" i="41"/>
  <c r="AB63" i="41"/>
  <c r="AC63" i="41" s="1"/>
  <c r="AE63" i="41"/>
  <c r="U64" i="41"/>
  <c r="W64" i="41"/>
  <c r="X64" i="41" s="1"/>
  <c r="Z64" i="41"/>
  <c r="AB64" i="41"/>
  <c r="AC64" i="41" s="1"/>
  <c r="AE64" i="41"/>
  <c r="U65" i="41"/>
  <c r="W65" i="41"/>
  <c r="X65" i="41" s="1"/>
  <c r="Z65" i="41"/>
  <c r="AB65" i="41"/>
  <c r="AC65" i="41"/>
  <c r="AE65" i="41"/>
  <c r="U66" i="41"/>
  <c r="W66" i="41"/>
  <c r="X66" i="41"/>
  <c r="Z66" i="41"/>
  <c r="AB66" i="41"/>
  <c r="AC66" i="41"/>
  <c r="AE66" i="41"/>
  <c r="U67" i="41"/>
  <c r="W67" i="41" s="1"/>
  <c r="X67" i="41"/>
  <c r="Z67" i="41"/>
  <c r="AB67" i="41"/>
  <c r="AC67" i="41" s="1"/>
  <c r="AE67" i="41"/>
  <c r="U68" i="41"/>
  <c r="W68" i="41" s="1"/>
  <c r="X68" i="41" s="1"/>
  <c r="Z68" i="41"/>
  <c r="AB68" i="41"/>
  <c r="AC68" i="41"/>
  <c r="AE68" i="41"/>
  <c r="U69" i="41"/>
  <c r="W69" i="41" s="1"/>
  <c r="X69" i="41"/>
  <c r="Z69" i="41"/>
  <c r="AB69" i="41"/>
  <c r="AC69" i="41" s="1"/>
  <c r="AE69" i="41"/>
  <c r="U70" i="41"/>
  <c r="W70" i="41"/>
  <c r="X70" i="41" s="1"/>
  <c r="Z70" i="41"/>
  <c r="AB70" i="41"/>
  <c r="AC70" i="41"/>
  <c r="AE70" i="41"/>
  <c r="U71" i="41"/>
  <c r="W71" i="41" s="1"/>
  <c r="X71" i="41" s="1"/>
  <c r="Z71" i="41"/>
  <c r="AB71" i="41"/>
  <c r="AC71" i="41" s="1"/>
  <c r="AE71" i="41"/>
  <c r="U72" i="41"/>
  <c r="W72" i="41"/>
  <c r="X72" i="41" s="1"/>
  <c r="Z72" i="41"/>
  <c r="AB72" i="41"/>
  <c r="AC72" i="41" s="1"/>
  <c r="AE72" i="41"/>
  <c r="U73" i="41"/>
  <c r="W73" i="41"/>
  <c r="X73" i="41" s="1"/>
  <c r="Z73" i="41"/>
  <c r="AB73" i="41"/>
  <c r="AC73" i="41"/>
  <c r="AE73" i="41"/>
  <c r="AF73" i="41" s="1"/>
  <c r="AG73" i="41"/>
  <c r="U74" i="41"/>
  <c r="W74" i="41"/>
  <c r="X74" i="41" s="1"/>
  <c r="Z74" i="41"/>
  <c r="AB74" i="41"/>
  <c r="AC74" i="41" s="1"/>
  <c r="AE74" i="41"/>
  <c r="U75" i="41"/>
  <c r="W75" i="41"/>
  <c r="X75" i="41" s="1"/>
  <c r="Z75" i="41"/>
  <c r="AB75" i="41"/>
  <c r="AC75" i="41"/>
  <c r="AE75" i="41"/>
  <c r="U76" i="41"/>
  <c r="W76" i="41"/>
  <c r="X76" i="41"/>
  <c r="Z76" i="41"/>
  <c r="AB76" i="41"/>
  <c r="AC76" i="41"/>
  <c r="AE76" i="41"/>
  <c r="U77" i="41"/>
  <c r="W77" i="41" s="1"/>
  <c r="X77" i="41"/>
  <c r="Z77" i="41"/>
  <c r="AB77" i="41"/>
  <c r="AC77" i="41" s="1"/>
  <c r="AE77" i="41"/>
  <c r="U78" i="41"/>
  <c r="W78" i="41" s="1"/>
  <c r="X78" i="41" s="1"/>
  <c r="Z78" i="41"/>
  <c r="AB78" i="41"/>
  <c r="AC78" i="41"/>
  <c r="AE78" i="41"/>
  <c r="U79" i="41"/>
  <c r="W79" i="41" s="1"/>
  <c r="X79" i="41" s="1"/>
  <c r="Z79" i="41"/>
  <c r="AB79" i="41"/>
  <c r="AC79" i="41" s="1"/>
  <c r="AE79" i="41"/>
  <c r="U80" i="41"/>
  <c r="W80" i="41"/>
  <c r="X80" i="41" s="1"/>
  <c r="Z80" i="41"/>
  <c r="AB80" i="41"/>
  <c r="AC80" i="41"/>
  <c r="AE80" i="41"/>
  <c r="U81" i="41"/>
  <c r="W81" i="41" s="1"/>
  <c r="X81" i="41" s="1"/>
  <c r="Z81" i="41"/>
  <c r="AB81" i="41"/>
  <c r="AC81" i="41" s="1"/>
  <c r="AE81" i="41"/>
  <c r="U82" i="41"/>
  <c r="W82" i="41"/>
  <c r="X82" i="41" s="1"/>
  <c r="Z82" i="41"/>
  <c r="AB82" i="41"/>
  <c r="AC82" i="41" s="1"/>
  <c r="AE82" i="41"/>
  <c r="U83" i="41"/>
  <c r="W83" i="41"/>
  <c r="X83" i="41" s="1"/>
  <c r="Z83" i="41"/>
  <c r="AB83" i="41"/>
  <c r="AC83" i="41"/>
  <c r="AE83" i="41"/>
  <c r="U84" i="41"/>
  <c r="W84" i="41"/>
  <c r="X84" i="41"/>
  <c r="Z84" i="41"/>
  <c r="AB84" i="41"/>
  <c r="AC84" i="41"/>
  <c r="AE84" i="41"/>
  <c r="U85" i="41"/>
  <c r="W85" i="41" s="1"/>
  <c r="X85" i="41"/>
  <c r="Z85" i="41"/>
  <c r="AB85" i="41"/>
  <c r="AC85" i="41" s="1"/>
  <c r="AE85" i="41"/>
  <c r="U86" i="41"/>
  <c r="W86" i="41" s="1"/>
  <c r="X86" i="41" s="1"/>
  <c r="Z86" i="41"/>
  <c r="AB86" i="41"/>
  <c r="AC86" i="41"/>
  <c r="AE86" i="41"/>
  <c r="U87" i="41"/>
  <c r="W87" i="41" s="1"/>
  <c r="X87" i="41"/>
  <c r="Z87" i="41"/>
  <c r="AB87" i="41"/>
  <c r="AC87" i="41" s="1"/>
  <c r="AE87" i="41"/>
  <c r="U88" i="41"/>
  <c r="W88" i="41"/>
  <c r="X88" i="41" s="1"/>
  <c r="Z88" i="41"/>
  <c r="AB88" i="41"/>
  <c r="AC88" i="41"/>
  <c r="AE88" i="41"/>
  <c r="U89" i="41"/>
  <c r="W89" i="41" s="1"/>
  <c r="X89" i="41" s="1"/>
  <c r="Z89" i="41"/>
  <c r="AB89" i="41"/>
  <c r="AC89" i="41" s="1"/>
  <c r="AE89" i="41"/>
  <c r="U90" i="41"/>
  <c r="W90" i="41"/>
  <c r="X90" i="41" s="1"/>
  <c r="Z90" i="41"/>
  <c r="AB90" i="41"/>
  <c r="AC90" i="41" s="1"/>
  <c r="AE90" i="41"/>
  <c r="U91" i="41"/>
  <c r="W91" i="41"/>
  <c r="X91" i="41" s="1"/>
  <c r="Z91" i="41"/>
  <c r="AB91" i="41"/>
  <c r="AC91" i="41"/>
  <c r="AE91" i="41"/>
  <c r="U92" i="41"/>
  <c r="W92" i="41"/>
  <c r="X92" i="41"/>
  <c r="Z92" i="41"/>
  <c r="AB92" i="41"/>
  <c r="AC92" i="41"/>
  <c r="AE92" i="41"/>
  <c r="U93" i="41"/>
  <c r="W93" i="41" s="1"/>
  <c r="X93" i="41"/>
  <c r="Z93" i="41"/>
  <c r="AB93" i="41"/>
  <c r="AC93" i="41" s="1"/>
  <c r="AE93" i="41"/>
  <c r="U94" i="41"/>
  <c r="W94" i="41" s="1"/>
  <c r="X94" i="41" s="1"/>
  <c r="Z94" i="41"/>
  <c r="AB94" i="41"/>
  <c r="AC94" i="41"/>
  <c r="AE94" i="41"/>
  <c r="U95" i="41"/>
  <c r="W95" i="41" s="1"/>
  <c r="X95" i="41" s="1"/>
  <c r="Z95" i="41"/>
  <c r="AB95" i="41"/>
  <c r="AC95" i="41" s="1"/>
  <c r="AE95" i="41"/>
  <c r="U96" i="41"/>
  <c r="W96" i="41"/>
  <c r="X96" i="41" s="1"/>
  <c r="Z96" i="41"/>
  <c r="AB96" i="41"/>
  <c r="AC96" i="41"/>
  <c r="AE96" i="41"/>
  <c r="U97" i="41"/>
  <c r="W97" i="41" s="1"/>
  <c r="X97" i="41" s="1"/>
  <c r="Z97" i="41"/>
  <c r="AB97" i="41"/>
  <c r="AC97" i="41" s="1"/>
  <c r="AE97" i="41"/>
  <c r="U98" i="41"/>
  <c r="W98" i="41"/>
  <c r="X98" i="41" s="1"/>
  <c r="Z98" i="41"/>
  <c r="AB98" i="41"/>
  <c r="AC98" i="41" s="1"/>
  <c r="AE98" i="41"/>
  <c r="AF98" i="41"/>
  <c r="AG98" i="41"/>
  <c r="U99" i="41"/>
  <c r="W99" i="41"/>
  <c r="X99" i="41"/>
  <c r="Z99" i="41"/>
  <c r="AB99" i="41"/>
  <c r="AC99" i="41" s="1"/>
  <c r="AE99" i="41"/>
  <c r="AF99" i="41" s="1"/>
  <c r="AG99" i="41"/>
  <c r="U100" i="41"/>
  <c r="W100" i="41"/>
  <c r="X100" i="41" s="1"/>
  <c r="Z100" i="41"/>
  <c r="AB100" i="41"/>
  <c r="AC100" i="41"/>
  <c r="AE100" i="41"/>
  <c r="U101" i="41"/>
  <c r="W101" i="41" s="1"/>
  <c r="X101" i="41" s="1"/>
  <c r="Z101" i="41"/>
  <c r="AB101" i="41"/>
  <c r="AC101" i="41" s="1"/>
  <c r="AE101" i="41"/>
  <c r="U102" i="41"/>
  <c r="W102" i="41"/>
  <c r="X102" i="41" s="1"/>
  <c r="Z102" i="41"/>
  <c r="AB102" i="41"/>
  <c r="AC102" i="41" s="1"/>
  <c r="AE102" i="41"/>
  <c r="U103" i="41"/>
  <c r="W103" i="41"/>
  <c r="X103" i="41" s="1"/>
  <c r="Z103" i="41"/>
  <c r="AB103" i="41"/>
  <c r="AC103" i="41"/>
  <c r="AE103" i="41"/>
  <c r="U104" i="41"/>
  <c r="W104" i="41"/>
  <c r="X104" i="41"/>
  <c r="Z104" i="41"/>
  <c r="AB104" i="41"/>
  <c r="AC104" i="41"/>
  <c r="AE104" i="41"/>
  <c r="U105" i="41"/>
  <c r="W105" i="41" s="1"/>
  <c r="X105" i="41"/>
  <c r="Z105" i="41"/>
  <c r="AB105" i="41"/>
  <c r="AC105" i="41" s="1"/>
  <c r="AE105" i="41"/>
  <c r="U106" i="41"/>
  <c r="W106" i="41"/>
  <c r="X106" i="41" s="1"/>
  <c r="Z106" i="41"/>
  <c r="AB106" i="41"/>
  <c r="AC106" i="41"/>
  <c r="AE106" i="41"/>
  <c r="AF106" i="41"/>
  <c r="AG106" i="41" s="1"/>
  <c r="U107" i="41"/>
  <c r="W107" i="41"/>
  <c r="X107" i="41"/>
  <c r="Z107" i="41"/>
  <c r="AB107" i="41"/>
  <c r="AC107" i="41" s="1"/>
  <c r="AE107" i="41"/>
  <c r="AF107" i="41"/>
  <c r="AG107" i="41" s="1"/>
  <c r="U108" i="41"/>
  <c r="W108" i="41"/>
  <c r="X108" i="41"/>
  <c r="Z108" i="41"/>
  <c r="AB108" i="41"/>
  <c r="AC108" i="41"/>
  <c r="AE108" i="41"/>
  <c r="U109" i="41"/>
  <c r="W109" i="41"/>
  <c r="X109" i="41"/>
  <c r="Z109" i="41"/>
  <c r="AB109" i="41"/>
  <c r="AC109" i="41" s="1"/>
  <c r="AE109" i="41"/>
  <c r="AF109" i="41" s="1"/>
  <c r="AG109" i="41" s="1"/>
  <c r="U110" i="41"/>
  <c r="W110" i="41"/>
  <c r="X110" i="41" s="1"/>
  <c r="Z110" i="41"/>
  <c r="AB110" i="41"/>
  <c r="AC110" i="41"/>
  <c r="AE110" i="41"/>
  <c r="AF110" i="41"/>
  <c r="AG110" i="41" s="1"/>
  <c r="U111" i="41"/>
  <c r="W111" i="41"/>
  <c r="X111" i="41" s="1"/>
  <c r="Z111" i="41"/>
  <c r="AB111" i="41"/>
  <c r="AC111" i="41"/>
  <c r="AE111" i="41"/>
  <c r="U112" i="41"/>
  <c r="W112" i="41"/>
  <c r="X112" i="41"/>
  <c r="Z112" i="41"/>
  <c r="AB112" i="41"/>
  <c r="AC112" i="41"/>
  <c r="AE112" i="41"/>
  <c r="U113" i="41"/>
  <c r="W113" i="41" s="1"/>
  <c r="X113" i="41"/>
  <c r="Z113" i="41"/>
  <c r="AB113" i="41"/>
  <c r="AC113" i="41" s="1"/>
  <c r="AE113" i="41"/>
  <c r="U114" i="41"/>
  <c r="W114" i="41" s="1"/>
  <c r="X114" i="41" s="1"/>
  <c r="Z114" i="41"/>
  <c r="AB114" i="41"/>
  <c r="AC114" i="41"/>
  <c r="AE114" i="41"/>
  <c r="U115" i="41"/>
  <c r="W115" i="41" s="1"/>
  <c r="X115" i="41" s="1"/>
  <c r="Z115" i="41"/>
  <c r="AB115" i="41"/>
  <c r="AC115" i="41" s="1"/>
  <c r="AE115" i="41"/>
  <c r="U116" i="41"/>
  <c r="W116" i="41"/>
  <c r="X116" i="41" s="1"/>
  <c r="Z116" i="41"/>
  <c r="AB116" i="41"/>
  <c r="AC116" i="41"/>
  <c r="AE116" i="41"/>
  <c r="U117" i="41"/>
  <c r="W117" i="41" s="1"/>
  <c r="X117" i="41" s="1"/>
  <c r="Z117" i="41"/>
  <c r="AB117" i="41"/>
  <c r="AC117" i="41" s="1"/>
  <c r="AE117" i="41"/>
  <c r="U118" i="41"/>
  <c r="W118" i="41"/>
  <c r="X118" i="41" s="1"/>
  <c r="Z118" i="41"/>
  <c r="AB118" i="41"/>
  <c r="AC118" i="41" s="1"/>
  <c r="AE118" i="41"/>
  <c r="U119" i="41"/>
  <c r="W119" i="41"/>
  <c r="X119" i="41" s="1"/>
  <c r="Z119" i="41"/>
  <c r="AB119" i="41"/>
  <c r="AC119" i="41"/>
  <c r="AE119" i="41"/>
  <c r="U120" i="41"/>
  <c r="W120" i="41"/>
  <c r="X120" i="41"/>
  <c r="Z120" i="41"/>
  <c r="AB120" i="41"/>
  <c r="AC120" i="41"/>
  <c r="AE120" i="41"/>
  <c r="U121" i="41"/>
  <c r="W121" i="41" s="1"/>
  <c r="X121" i="41"/>
  <c r="Z121" i="41"/>
  <c r="AB121" i="41"/>
  <c r="AC121" i="41" s="1"/>
  <c r="AE121" i="41"/>
  <c r="U122" i="41"/>
  <c r="W122" i="41" s="1"/>
  <c r="X122" i="41" s="1"/>
  <c r="Z122" i="41"/>
  <c r="AB122" i="41"/>
  <c r="AC122" i="41"/>
  <c r="AE122" i="41"/>
  <c r="U123" i="41"/>
  <c r="W123" i="41" s="1"/>
  <c r="X123" i="41"/>
  <c r="Z123" i="41"/>
  <c r="AB123" i="41"/>
  <c r="AC123" i="41" s="1"/>
  <c r="AE123" i="41"/>
  <c r="U124" i="41"/>
  <c r="W124" i="41"/>
  <c r="X124" i="41" s="1"/>
  <c r="Z124" i="41"/>
  <c r="AB124" i="41"/>
  <c r="AC124" i="41"/>
  <c r="AE124" i="41"/>
  <c r="U125" i="41"/>
  <c r="W125" i="41" s="1"/>
  <c r="X125" i="41" s="1"/>
  <c r="Z125" i="41"/>
  <c r="AB125" i="41"/>
  <c r="AC125" i="41" s="1"/>
  <c r="AE125" i="41"/>
  <c r="U126" i="41"/>
  <c r="W126" i="41"/>
  <c r="X126" i="41" s="1"/>
  <c r="Z126" i="41"/>
  <c r="AB126" i="41"/>
  <c r="AC126" i="41" s="1"/>
  <c r="AE126" i="41"/>
  <c r="U127" i="41"/>
  <c r="W127" i="41"/>
  <c r="X127" i="41" s="1"/>
  <c r="Z127" i="41"/>
  <c r="AB127" i="41"/>
  <c r="AC127" i="41"/>
  <c r="AE127" i="41"/>
  <c r="U128" i="41"/>
  <c r="W128" i="41"/>
  <c r="X128" i="41"/>
  <c r="Z128" i="41"/>
  <c r="AB128" i="41"/>
  <c r="AC128" i="41"/>
  <c r="AE128" i="41"/>
  <c r="U129" i="41"/>
  <c r="W129" i="41" s="1"/>
  <c r="X129" i="41"/>
  <c r="Z129" i="41"/>
  <c r="AB129" i="41"/>
  <c r="AC129" i="41" s="1"/>
  <c r="AE129" i="41"/>
  <c r="U130" i="41"/>
  <c r="W130" i="41" s="1"/>
  <c r="X130" i="41" s="1"/>
  <c r="Z130" i="41"/>
  <c r="AB130" i="41"/>
  <c r="AC130" i="41"/>
  <c r="AE130" i="41"/>
  <c r="U131" i="41"/>
  <c r="W131" i="41" s="1"/>
  <c r="X131" i="41" s="1"/>
  <c r="Z131" i="41"/>
  <c r="AB131" i="41"/>
  <c r="AC131" i="41" s="1"/>
  <c r="AE131" i="41"/>
  <c r="U132" i="41"/>
  <c r="W132" i="41"/>
  <c r="X132" i="41" s="1"/>
  <c r="Z132" i="41"/>
  <c r="AB132" i="41"/>
  <c r="AC132" i="41"/>
  <c r="AE132" i="41"/>
  <c r="U133" i="41"/>
  <c r="W133" i="41"/>
  <c r="X133" i="41"/>
  <c r="Z133" i="41"/>
  <c r="AB133" i="41"/>
  <c r="AC133" i="41" s="1"/>
  <c r="AE133" i="41"/>
  <c r="AF133" i="41"/>
  <c r="AG133" i="41" s="1"/>
  <c r="U134" i="41"/>
  <c r="W134" i="41"/>
  <c r="X134" i="41"/>
  <c r="Z134" i="41"/>
  <c r="AB134" i="41"/>
  <c r="AC134" i="41"/>
  <c r="AE134" i="41"/>
  <c r="AF134" i="41" s="1"/>
  <c r="AG134" i="41" s="1"/>
  <c r="U135" i="41"/>
  <c r="W135" i="41" s="1"/>
  <c r="X135" i="41"/>
  <c r="Z135" i="41"/>
  <c r="AB135" i="41"/>
  <c r="AC135" i="41" s="1"/>
  <c r="AE135" i="41"/>
  <c r="AF135" i="41" s="1"/>
  <c r="AG135" i="41" s="1"/>
  <c r="U136" i="41"/>
  <c r="W136" i="41" s="1"/>
  <c r="X136" i="41" s="1"/>
  <c r="Z136" i="41"/>
  <c r="AB136" i="41"/>
  <c r="AC136" i="41"/>
  <c r="AE136" i="41"/>
  <c r="AF136" i="41"/>
  <c r="AG136" i="41" s="1"/>
  <c r="U137" i="41"/>
  <c r="W137" i="41" s="1"/>
  <c r="X137" i="41" s="1"/>
  <c r="Z137" i="41"/>
  <c r="AB137" i="41"/>
  <c r="AC137" i="41" s="1"/>
  <c r="AE137" i="41"/>
  <c r="U138" i="41"/>
  <c r="W138" i="41"/>
  <c r="X138" i="41" s="1"/>
  <c r="Z138" i="41"/>
  <c r="AB138" i="41"/>
  <c r="AC138" i="41" s="1"/>
  <c r="AE138" i="41"/>
  <c r="AF138" i="41"/>
  <c r="AG138" i="41"/>
  <c r="U139" i="41"/>
  <c r="W139" i="41"/>
  <c r="X139" i="41"/>
  <c r="Z139" i="41"/>
  <c r="AB139" i="41"/>
  <c r="AC139" i="41" s="1"/>
  <c r="AE139" i="41"/>
  <c r="AF139" i="41" s="1"/>
  <c r="AG139" i="41" s="1"/>
  <c r="U140" i="41"/>
  <c r="W140" i="41"/>
  <c r="X140" i="41" s="1"/>
  <c r="Z140" i="41"/>
  <c r="AB140" i="41"/>
  <c r="AC140" i="41"/>
  <c r="AE140" i="41"/>
  <c r="U141" i="41"/>
  <c r="W141" i="41" s="1"/>
  <c r="X141" i="41" s="1"/>
  <c r="Z141" i="41"/>
  <c r="AB141" i="41"/>
  <c r="AC141" i="41" s="1"/>
  <c r="AE141" i="41"/>
  <c r="U142" i="41"/>
  <c r="W142" i="41"/>
  <c r="X142" i="41" s="1"/>
  <c r="Z142" i="41"/>
  <c r="AB142" i="41"/>
  <c r="AC142" i="41" s="1"/>
  <c r="AE142" i="41"/>
  <c r="U143" i="41"/>
  <c r="W143" i="41"/>
  <c r="X143" i="41" s="1"/>
  <c r="Z143" i="41"/>
  <c r="AB143" i="41"/>
  <c r="AC143" i="41"/>
  <c r="AE143" i="41"/>
  <c r="U144" i="41"/>
  <c r="W144" i="41"/>
  <c r="X144" i="41"/>
  <c r="Z144" i="41"/>
  <c r="AB144" i="41"/>
  <c r="AC144" i="41"/>
  <c r="AE144" i="41"/>
  <c r="U145" i="41"/>
  <c r="W145" i="41" s="1"/>
  <c r="X145" i="41"/>
  <c r="Z145" i="41"/>
  <c r="AB145" i="41"/>
  <c r="AC145" i="41" s="1"/>
  <c r="AE145" i="41"/>
  <c r="AF145" i="41"/>
  <c r="AG145" i="41" s="1"/>
  <c r="U146" i="41"/>
  <c r="W146" i="41"/>
  <c r="X146" i="41"/>
  <c r="Z146" i="41"/>
  <c r="AB146" i="41"/>
  <c r="AC146" i="41"/>
  <c r="AE146" i="41"/>
  <c r="U147" i="41"/>
  <c r="W147" i="41" s="1"/>
  <c r="X147" i="41"/>
  <c r="Z147" i="41"/>
  <c r="AB147" i="41"/>
  <c r="AC147" i="41" s="1"/>
  <c r="AE147" i="41"/>
  <c r="U148" i="41"/>
  <c r="W148" i="41" s="1"/>
  <c r="X148" i="41" s="1"/>
  <c r="Z148" i="41"/>
  <c r="AB148" i="41"/>
  <c r="AC148" i="41"/>
  <c r="AE148" i="41"/>
  <c r="U149" i="41"/>
  <c r="W149" i="41" s="1"/>
  <c r="X149" i="41"/>
  <c r="Z149" i="41"/>
  <c r="AB149" i="41"/>
  <c r="AC149" i="41" s="1"/>
  <c r="AE149" i="41"/>
  <c r="U150" i="41"/>
  <c r="W150" i="41"/>
  <c r="X150" i="41" s="1"/>
  <c r="Z150" i="41"/>
  <c r="AB150" i="41"/>
  <c r="AC150" i="41"/>
  <c r="AE150" i="41"/>
  <c r="U151" i="41"/>
  <c r="W151" i="41" s="1"/>
  <c r="X151" i="41" s="1"/>
  <c r="Z151" i="41"/>
  <c r="AB151" i="41"/>
  <c r="AC151" i="41" s="1"/>
  <c r="AE151" i="41"/>
  <c r="U152" i="41"/>
  <c r="W152" i="41"/>
  <c r="X152" i="41" s="1"/>
  <c r="Z152" i="41"/>
  <c r="AB152" i="41"/>
  <c r="AC152" i="41" s="1"/>
  <c r="AE152" i="41"/>
  <c r="U153" i="41"/>
  <c r="W153" i="41"/>
  <c r="X153" i="41" s="1"/>
  <c r="Z153" i="41"/>
  <c r="AB153" i="41"/>
  <c r="AC153" i="41"/>
  <c r="AE153" i="41"/>
  <c r="U154" i="41"/>
  <c r="W154" i="41"/>
  <c r="X154" i="41"/>
  <c r="Z154" i="41"/>
  <c r="AB154" i="41"/>
  <c r="AC154" i="41"/>
  <c r="AE154" i="41"/>
  <c r="U155" i="41"/>
  <c r="W155" i="41" s="1"/>
  <c r="X155" i="41"/>
  <c r="Z155" i="41"/>
  <c r="AB155" i="41"/>
  <c r="AC155" i="41" s="1"/>
  <c r="AE155" i="41"/>
  <c r="U156" i="41"/>
  <c r="W156" i="41" s="1"/>
  <c r="X156" i="41" s="1"/>
  <c r="Z156" i="41"/>
  <c r="AB156" i="41"/>
  <c r="AC156" i="41"/>
  <c r="AE156" i="41"/>
  <c r="U157" i="41"/>
  <c r="W157" i="41"/>
  <c r="X157" i="41"/>
  <c r="Z157" i="41"/>
  <c r="AB157" i="41"/>
  <c r="AC157" i="41" s="1"/>
  <c r="AE157" i="41"/>
  <c r="AF157" i="41" s="1"/>
  <c r="AG157" i="41" s="1"/>
  <c r="U158" i="41"/>
  <c r="W158" i="41" s="1"/>
  <c r="X158" i="41" s="1"/>
  <c r="Z158" i="41"/>
  <c r="AB158" i="41"/>
  <c r="AC158" i="41"/>
  <c r="AE158" i="41"/>
  <c r="U159" i="41"/>
  <c r="W159" i="41" s="1"/>
  <c r="X159" i="41"/>
  <c r="Z159" i="41"/>
  <c r="AB159" i="41"/>
  <c r="AC159" i="41" s="1"/>
  <c r="AE159" i="41"/>
  <c r="U160" i="41"/>
  <c r="W160" i="41"/>
  <c r="X160" i="41" s="1"/>
  <c r="Z160" i="41"/>
  <c r="AB160" i="41"/>
  <c r="AC160" i="41"/>
  <c r="AE160" i="41"/>
  <c r="U161" i="41"/>
  <c r="W161" i="41"/>
  <c r="X161" i="41"/>
  <c r="Z161" i="41"/>
  <c r="AB161" i="41"/>
  <c r="AC161" i="41" s="1"/>
  <c r="AE161" i="41"/>
  <c r="AF161" i="41"/>
  <c r="AG161" i="41" s="1"/>
  <c r="U162" i="41"/>
  <c r="W162" i="41"/>
  <c r="X162" i="41"/>
  <c r="Z162" i="41"/>
  <c r="AB162" i="41"/>
  <c r="AC162" i="41"/>
  <c r="AE162" i="41"/>
  <c r="U163" i="41"/>
  <c r="W163" i="41" s="1"/>
  <c r="X163" i="41"/>
  <c r="Z163" i="41"/>
  <c r="AB163" i="41"/>
  <c r="AC163" i="41" s="1"/>
  <c r="AE163" i="41"/>
  <c r="U164" i="41"/>
  <c r="W164" i="41" s="1"/>
  <c r="X164" i="41" s="1"/>
  <c r="Z164" i="41"/>
  <c r="AB164" i="41"/>
  <c r="AC164" i="41"/>
  <c r="AE164" i="41"/>
  <c r="U165" i="41"/>
  <c r="W165" i="41" s="1"/>
  <c r="X165" i="41" s="1"/>
  <c r="Z165" i="41"/>
  <c r="AB165" i="41"/>
  <c r="AC165" i="41" s="1"/>
  <c r="AE165" i="41"/>
  <c r="U166" i="41"/>
  <c r="W166" i="41"/>
  <c r="X166" i="41" s="1"/>
  <c r="Z166" i="41"/>
  <c r="AB166" i="41"/>
  <c r="AC166" i="41"/>
  <c r="AE166" i="41"/>
  <c r="AF166" i="41"/>
  <c r="AG166" i="41" s="1"/>
  <c r="U167" i="41"/>
  <c r="W167" i="41"/>
  <c r="X167" i="41" s="1"/>
  <c r="Z167" i="41"/>
  <c r="AB167" i="41"/>
  <c r="AC167" i="41"/>
  <c r="AE167" i="41"/>
  <c r="U168" i="41"/>
  <c r="W168" i="41"/>
  <c r="X168" i="41"/>
  <c r="Z168" i="41"/>
  <c r="AB168" i="41"/>
  <c r="AC168" i="41"/>
  <c r="AE168" i="41"/>
  <c r="U169" i="41"/>
  <c r="W169" i="41" s="1"/>
  <c r="X169" i="41"/>
  <c r="Z169" i="41"/>
  <c r="AB169" i="41"/>
  <c r="AC169" i="41" s="1"/>
  <c r="AE169" i="41"/>
  <c r="U170" i="41"/>
  <c r="W170" i="41" s="1"/>
  <c r="X170" i="41" s="1"/>
  <c r="Z170" i="41"/>
  <c r="AB170" i="41"/>
  <c r="AC170" i="41"/>
  <c r="AE170" i="41"/>
  <c r="U171" i="41"/>
  <c r="W171" i="41" s="1"/>
  <c r="X171" i="41"/>
  <c r="Z171" i="41"/>
  <c r="AB171" i="41"/>
  <c r="AC171" i="41" s="1"/>
  <c r="AE171" i="41"/>
  <c r="U172" i="41"/>
  <c r="W172" i="41"/>
  <c r="X172" i="41" s="1"/>
  <c r="Z172" i="41"/>
  <c r="AB172" i="41"/>
  <c r="AC172" i="41"/>
  <c r="AE172" i="41"/>
  <c r="U173" i="41"/>
  <c r="W173" i="41" s="1"/>
  <c r="X173" i="41" s="1"/>
  <c r="Z173" i="41"/>
  <c r="AB173" i="41"/>
  <c r="AC173" i="41" s="1"/>
  <c r="AE173" i="41"/>
  <c r="U174" i="41"/>
  <c r="W174" i="41"/>
  <c r="X174" i="41" s="1"/>
  <c r="Z174" i="41"/>
  <c r="AB174" i="41"/>
  <c r="AC174" i="41" s="1"/>
  <c r="AE174" i="41"/>
  <c r="U175" i="41"/>
  <c r="W175" i="41"/>
  <c r="X175" i="41" s="1"/>
  <c r="Z175" i="41"/>
  <c r="AB175" i="41"/>
  <c r="AC175" i="41"/>
  <c r="AE175" i="41"/>
  <c r="U176" i="41"/>
  <c r="W176" i="41"/>
  <c r="X176" i="41"/>
  <c r="Z176" i="41"/>
  <c r="AB176" i="41"/>
  <c r="AC176" i="41"/>
  <c r="AE176" i="41"/>
  <c r="U177" i="41"/>
  <c r="W177" i="41" s="1"/>
  <c r="X177" i="41"/>
  <c r="Z177" i="41"/>
  <c r="AB177" i="41"/>
  <c r="AC177" i="41" s="1"/>
  <c r="AE177" i="41"/>
  <c r="U178" i="41"/>
  <c r="W178" i="41" s="1"/>
  <c r="X178" i="41" s="1"/>
  <c r="Z178" i="41"/>
  <c r="AB178" i="41"/>
  <c r="AC178" i="41"/>
  <c r="AE178" i="41"/>
  <c r="U179" i="41"/>
  <c r="W179" i="41" s="1"/>
  <c r="X179" i="41" s="1"/>
  <c r="Z179" i="41"/>
  <c r="AB179" i="41"/>
  <c r="AC179" i="41" s="1"/>
  <c r="AE179" i="41"/>
  <c r="U180" i="41"/>
  <c r="W180" i="41"/>
  <c r="X180" i="41" s="1"/>
  <c r="Z180" i="41"/>
  <c r="AB180" i="41"/>
  <c r="AC180" i="41"/>
  <c r="AE180" i="41"/>
  <c r="U181" i="41"/>
  <c r="W181" i="41" s="1"/>
  <c r="X181" i="41" s="1"/>
  <c r="Z181" i="41"/>
  <c r="AB181" i="41"/>
  <c r="AC181" i="41" s="1"/>
  <c r="AE181" i="41"/>
  <c r="U182" i="41"/>
  <c r="W182" i="41"/>
  <c r="X182" i="41" s="1"/>
  <c r="Z182" i="41"/>
  <c r="AB182" i="41"/>
  <c r="AC182" i="41" s="1"/>
  <c r="AE182" i="41"/>
  <c r="AF182" i="41"/>
  <c r="AG182" i="41"/>
  <c r="U183" i="41"/>
  <c r="W183" i="41"/>
  <c r="X183" i="41"/>
  <c r="Z183" i="41"/>
  <c r="AB183" i="41"/>
  <c r="AC183" i="41" s="1"/>
  <c r="AE183" i="41"/>
  <c r="AF183" i="41" s="1"/>
  <c r="AG183" i="41"/>
  <c r="U184" i="41"/>
  <c r="W184" i="41"/>
  <c r="X184" i="41" s="1"/>
  <c r="Z184" i="41"/>
  <c r="AB184" i="41"/>
  <c r="AC184" i="41"/>
  <c r="AE184" i="41"/>
  <c r="AF184" i="41"/>
  <c r="AG184" i="41" s="1"/>
  <c r="U185" i="41"/>
  <c r="W185" i="41"/>
  <c r="X185" i="41" s="1"/>
  <c r="Z185" i="41"/>
  <c r="AB185" i="41"/>
  <c r="AC185" i="41"/>
  <c r="AE185" i="41"/>
  <c r="U186" i="41"/>
  <c r="W186" i="41"/>
  <c r="X186" i="41"/>
  <c r="Z186" i="41"/>
  <c r="AB186" i="41"/>
  <c r="AC186" i="41"/>
  <c r="AE186" i="41"/>
  <c r="U187" i="41"/>
  <c r="W187" i="41" s="1"/>
  <c r="X187" i="41"/>
  <c r="Z187" i="41"/>
  <c r="AB187" i="41"/>
  <c r="AC187" i="41" s="1"/>
  <c r="AE187" i="41"/>
  <c r="U188" i="41"/>
  <c r="W188" i="41" s="1"/>
  <c r="X188" i="41" s="1"/>
  <c r="Z188" i="41"/>
  <c r="AB188" i="41"/>
  <c r="AC188" i="41"/>
  <c r="AE188" i="41"/>
  <c r="U189" i="41"/>
  <c r="W189" i="41" s="1"/>
  <c r="X189" i="41"/>
  <c r="Z189" i="41"/>
  <c r="AB189" i="41"/>
  <c r="AC189" i="41" s="1"/>
  <c r="AE189" i="41"/>
  <c r="U190" i="41"/>
  <c r="W190" i="41"/>
  <c r="X190" i="41" s="1"/>
  <c r="Z190" i="41"/>
  <c r="AB190" i="41"/>
  <c r="AC190" i="41"/>
  <c r="AE190" i="41"/>
  <c r="U191" i="41"/>
  <c r="W191" i="41" s="1"/>
  <c r="X191" i="41" s="1"/>
  <c r="Z191" i="41"/>
  <c r="AB191" i="41"/>
  <c r="AC191" i="41" s="1"/>
  <c r="AE191" i="41"/>
  <c r="U192" i="41"/>
  <c r="W192" i="41"/>
  <c r="X192" i="41" s="1"/>
  <c r="Z192" i="41"/>
  <c r="AB192" i="41"/>
  <c r="AC192" i="41" s="1"/>
  <c r="AE192" i="41"/>
  <c r="U193" i="41"/>
  <c r="W193" i="41"/>
  <c r="X193" i="41" s="1"/>
  <c r="Z193" i="41"/>
  <c r="AB193" i="41"/>
  <c r="AC193" i="41"/>
  <c r="AE193" i="41"/>
  <c r="U194" i="41"/>
  <c r="W194" i="41"/>
  <c r="X194" i="41"/>
  <c r="Z194" i="41"/>
  <c r="AB194" i="41"/>
  <c r="AC194" i="41"/>
  <c r="AE194" i="41"/>
  <c r="U195" i="41"/>
  <c r="W195" i="41" s="1"/>
  <c r="X195" i="41"/>
  <c r="Z195" i="41"/>
  <c r="AB195" i="41"/>
  <c r="AC195" i="41" s="1"/>
  <c r="AE195" i="41"/>
  <c r="U196" i="41"/>
  <c r="W196" i="41" s="1"/>
  <c r="X196" i="41" s="1"/>
  <c r="Z196" i="41"/>
  <c r="AB196" i="41"/>
  <c r="AC196" i="41"/>
  <c r="AE196" i="41"/>
  <c r="U197" i="41"/>
  <c r="W197" i="41" s="1"/>
  <c r="X197" i="41" s="1"/>
  <c r="Z197" i="41"/>
  <c r="AB197" i="41"/>
  <c r="AC197" i="41" s="1"/>
  <c r="AE197" i="41"/>
  <c r="U198" i="41"/>
  <c r="W198" i="41"/>
  <c r="X198" i="41" s="1"/>
  <c r="Z198" i="41"/>
  <c r="AB198" i="41"/>
  <c r="AC198" i="41"/>
  <c r="AE198" i="41"/>
  <c r="U199" i="41"/>
  <c r="W199" i="41" s="1"/>
  <c r="X199" i="41" s="1"/>
  <c r="Z199" i="41"/>
  <c r="AB199" i="41"/>
  <c r="AC199" i="41" s="1"/>
  <c r="AE199" i="41"/>
  <c r="U200" i="41"/>
  <c r="W200" i="41"/>
  <c r="X200" i="41" s="1"/>
  <c r="Z200" i="41"/>
  <c r="AB200" i="41"/>
  <c r="AC200" i="41" s="1"/>
  <c r="AE200" i="41"/>
  <c r="U201" i="41"/>
  <c r="W201" i="41"/>
  <c r="X201" i="41" s="1"/>
  <c r="Z201" i="41"/>
  <c r="AB201" i="41"/>
  <c r="AC201" i="41"/>
  <c r="AE201" i="41"/>
  <c r="U202" i="41"/>
  <c r="W202" i="41"/>
  <c r="X202" i="41"/>
  <c r="Z202" i="41"/>
  <c r="AB202" i="41"/>
  <c r="AC202" i="41"/>
  <c r="AE202" i="41"/>
  <c r="U203" i="41"/>
  <c r="W203" i="41" s="1"/>
  <c r="X203" i="41"/>
  <c r="Z203" i="41"/>
  <c r="AB203" i="41"/>
  <c r="AC203" i="41" s="1"/>
  <c r="AE203" i="41"/>
  <c r="U204" i="41"/>
  <c r="W204" i="41" s="1"/>
  <c r="X204" i="41" s="1"/>
  <c r="Z204" i="41"/>
  <c r="AB204" i="41"/>
  <c r="AC204" i="41"/>
  <c r="AE204" i="41"/>
  <c r="U205" i="41"/>
  <c r="W205" i="41" s="1"/>
  <c r="X205" i="41"/>
  <c r="Z205" i="41"/>
  <c r="AB205" i="41"/>
  <c r="AC205" i="41" s="1"/>
  <c r="AE205" i="41"/>
  <c r="U206" i="41"/>
  <c r="W206" i="41"/>
  <c r="X206" i="41" s="1"/>
  <c r="Z206" i="41"/>
  <c r="AB206" i="41"/>
  <c r="AC206" i="41"/>
  <c r="AE206" i="41"/>
  <c r="U207" i="41"/>
  <c r="W207" i="41" s="1"/>
  <c r="X207" i="41" s="1"/>
  <c r="Z207" i="41"/>
  <c r="AB207" i="41"/>
  <c r="AC207" i="41" s="1"/>
  <c r="AE207" i="41"/>
  <c r="U208" i="41"/>
  <c r="W208" i="41" s="1"/>
  <c r="X208" i="41" s="1"/>
  <c r="Z208" i="41"/>
  <c r="AB208" i="41"/>
  <c r="AC208" i="41"/>
  <c r="AE208" i="41"/>
  <c r="U209" i="41"/>
  <c r="W209" i="41"/>
  <c r="X209" i="41"/>
  <c r="Z209" i="41"/>
  <c r="AB209" i="41"/>
  <c r="AC209" i="41"/>
  <c r="AE209" i="41"/>
  <c r="U210" i="41"/>
  <c r="W210" i="41"/>
  <c r="X210" i="41"/>
  <c r="Z210" i="41"/>
  <c r="AB210" i="41"/>
  <c r="AC210" i="41"/>
  <c r="AE210" i="41"/>
  <c r="U211" i="41"/>
  <c r="W211" i="41" s="1"/>
  <c r="X211" i="41" s="1"/>
  <c r="Z211" i="41"/>
  <c r="AB211" i="41"/>
  <c r="AC211" i="41" s="1"/>
  <c r="AE211" i="41"/>
  <c r="U212" i="41"/>
  <c r="W212" i="41" s="1"/>
  <c r="X212" i="41" s="1"/>
  <c r="Z212" i="41"/>
  <c r="AB212" i="41"/>
  <c r="AC212" i="41"/>
  <c r="AE212" i="41"/>
  <c r="U213" i="41"/>
  <c r="W213" i="41" s="1"/>
  <c r="X213" i="41" s="1"/>
  <c r="Z213" i="41"/>
  <c r="AB213" i="41"/>
  <c r="AC213" i="41" s="1"/>
  <c r="AE213" i="41"/>
  <c r="U214" i="41"/>
  <c r="W214" i="41"/>
  <c r="X214" i="41" s="1"/>
  <c r="Z214" i="41"/>
  <c r="AB214" i="41"/>
  <c r="AC214" i="41"/>
  <c r="AE214" i="41"/>
  <c r="U215" i="41"/>
  <c r="W215" i="41" s="1"/>
  <c r="X215" i="41" s="1"/>
  <c r="Z215" i="41"/>
  <c r="AB215" i="41"/>
  <c r="AC215" i="41" s="1"/>
  <c r="AE215" i="41"/>
  <c r="U216" i="41"/>
  <c r="W216" i="41"/>
  <c r="X216" i="41" s="1"/>
  <c r="Z216" i="41"/>
  <c r="AB216" i="41"/>
  <c r="AC216" i="41" s="1"/>
  <c r="AE216" i="41"/>
  <c r="U217" i="41"/>
  <c r="W217" i="41"/>
  <c r="X217" i="41" s="1"/>
  <c r="Z217" i="41"/>
  <c r="AB217" i="41"/>
  <c r="AC217" i="41" s="1"/>
  <c r="AE217" i="41"/>
  <c r="AF217" i="41" s="1"/>
  <c r="AG217" i="41"/>
  <c r="U218" i="41"/>
  <c r="W218" i="41" s="1"/>
  <c r="X218" i="41" s="1"/>
  <c r="Z218" i="41"/>
  <c r="AB218" i="41"/>
  <c r="AC218" i="41"/>
  <c r="AE218" i="41"/>
  <c r="U219" i="41"/>
  <c r="W219" i="41"/>
  <c r="X219" i="41"/>
  <c r="Z219" i="41"/>
  <c r="AB219" i="41"/>
  <c r="AC219" i="41"/>
  <c r="AE219" i="41"/>
  <c r="U220" i="41"/>
  <c r="W220" i="41"/>
  <c r="X220" i="41"/>
  <c r="Z220" i="41"/>
  <c r="AB220" i="41"/>
  <c r="AC220" i="41"/>
  <c r="AE220" i="41"/>
  <c r="U221" i="41"/>
  <c r="W221" i="41" s="1"/>
  <c r="X221" i="41" s="1"/>
  <c r="Z221" i="41"/>
  <c r="AB221" i="41"/>
  <c r="AC221" i="41" s="1"/>
  <c r="AE221" i="41"/>
  <c r="U222" i="41"/>
  <c r="W222" i="41" s="1"/>
  <c r="X222" i="41" s="1"/>
  <c r="Z222" i="41"/>
  <c r="AB222" i="41"/>
  <c r="AC222" i="41"/>
  <c r="AE222" i="41"/>
  <c r="U223" i="41"/>
  <c r="W223" i="41" s="1"/>
  <c r="X223" i="41" s="1"/>
  <c r="Z223" i="41"/>
  <c r="AB223" i="41"/>
  <c r="AC223" i="41" s="1"/>
  <c r="AE223" i="41"/>
  <c r="U224" i="41"/>
  <c r="W224" i="41"/>
  <c r="X224" i="41" s="1"/>
  <c r="Z224" i="41"/>
  <c r="AB224" i="41"/>
  <c r="AC224" i="41"/>
  <c r="AE224" i="41"/>
  <c r="AF224" i="41"/>
  <c r="AG224" i="41" s="1"/>
  <c r="U225" i="41"/>
  <c r="W225" i="41"/>
  <c r="X225" i="41" s="1"/>
  <c r="Z225" i="41"/>
  <c r="AB225" i="41"/>
  <c r="AC225" i="41"/>
  <c r="AE225" i="41"/>
  <c r="U226" i="41"/>
  <c r="W226" i="41"/>
  <c r="X226" i="41"/>
  <c r="Z226" i="41"/>
  <c r="AB226" i="41"/>
  <c r="AC226" i="41"/>
  <c r="AE226" i="41"/>
  <c r="U227" i="41"/>
  <c r="W227" i="41" s="1"/>
  <c r="X227" i="41"/>
  <c r="Z227" i="41"/>
  <c r="AB227" i="41"/>
  <c r="AC227" i="41" s="1"/>
  <c r="AE227" i="41"/>
  <c r="U228" i="41"/>
  <c r="W228" i="41"/>
  <c r="X228" i="41" s="1"/>
  <c r="Z228" i="41"/>
  <c r="AB228" i="41"/>
  <c r="AC228" i="41"/>
  <c r="AE228" i="41"/>
  <c r="AF228" i="41"/>
  <c r="AG228" i="41" s="1"/>
  <c r="U229" i="41"/>
  <c r="W229" i="41" s="1"/>
  <c r="X229" i="41" s="1"/>
  <c r="Z229" i="41"/>
  <c r="AB229" i="41"/>
  <c r="AC229" i="41" s="1"/>
  <c r="AE229" i="41"/>
  <c r="U230" i="41"/>
  <c r="W230" i="41"/>
  <c r="X230" i="41" s="1"/>
  <c r="Z230" i="41"/>
  <c r="AB230" i="41"/>
  <c r="AC230" i="41" s="1"/>
  <c r="AE230" i="41"/>
  <c r="U231" i="41"/>
  <c r="W231" i="41"/>
  <c r="X231" i="41" s="1"/>
  <c r="Z231" i="41"/>
  <c r="AB231" i="41"/>
  <c r="AC231" i="41" s="1"/>
  <c r="AE231" i="41"/>
  <c r="U232" i="41"/>
  <c r="W232" i="41"/>
  <c r="X232" i="41" s="1"/>
  <c r="Z232" i="41"/>
  <c r="AB232" i="41"/>
  <c r="AC232" i="41"/>
  <c r="AE232" i="41"/>
  <c r="U233" i="41"/>
  <c r="W233" i="41" s="1"/>
  <c r="X233" i="41"/>
  <c r="Z233" i="41"/>
  <c r="AB233" i="41"/>
  <c r="AC233" i="41" s="1"/>
  <c r="AE233" i="41"/>
  <c r="U234" i="41"/>
  <c r="W234" i="41"/>
  <c r="X234" i="41" s="1"/>
  <c r="Z234" i="41"/>
  <c r="AB234" i="41"/>
  <c r="AC234" i="41"/>
  <c r="AE234" i="41"/>
  <c r="U235" i="41"/>
  <c r="W235" i="41" s="1"/>
  <c r="X235" i="41"/>
  <c r="Z235" i="41"/>
  <c r="AB235" i="41"/>
  <c r="AC235" i="41" s="1"/>
  <c r="AE235" i="41"/>
  <c r="U236" i="41"/>
  <c r="W236" i="41"/>
  <c r="X236" i="41" s="1"/>
  <c r="Z236" i="41"/>
  <c r="AB236" i="41"/>
  <c r="AC236" i="41"/>
  <c r="AE236" i="41"/>
  <c r="U237" i="41"/>
  <c r="W237" i="41" s="1"/>
  <c r="X237" i="41" s="1"/>
  <c r="Z237" i="41"/>
  <c r="AB237" i="41"/>
  <c r="AC237" i="41" s="1"/>
  <c r="AE237" i="41"/>
  <c r="U238" i="41"/>
  <c r="W238" i="41"/>
  <c r="X238" i="41" s="1"/>
  <c r="Z238" i="41"/>
  <c r="AB238" i="41"/>
  <c r="AC238" i="41" s="1"/>
  <c r="AE238" i="41"/>
  <c r="U239" i="41"/>
  <c r="W239" i="41"/>
  <c r="X239" i="41" s="1"/>
  <c r="Z239" i="41"/>
  <c r="AB239" i="41"/>
  <c r="AC239" i="41"/>
  <c r="AE239" i="41"/>
  <c r="U240" i="41"/>
  <c r="W240" i="41"/>
  <c r="X240" i="41"/>
  <c r="Z240" i="41"/>
  <c r="AB240" i="41"/>
  <c r="AC240" i="41"/>
  <c r="AE240" i="41"/>
  <c r="U241" i="41"/>
  <c r="W241" i="41" s="1"/>
  <c r="X241" i="41"/>
  <c r="Z241" i="41"/>
  <c r="AB241" i="41"/>
  <c r="AC241" i="41" s="1"/>
  <c r="AE241" i="41"/>
  <c r="U242" i="41"/>
  <c r="W242" i="41"/>
  <c r="X242" i="41" s="1"/>
  <c r="Z242" i="41"/>
  <c r="AB242" i="41"/>
  <c r="AC242" i="41"/>
  <c r="AE242" i="41"/>
  <c r="AF242" i="41"/>
  <c r="AG242" i="41" s="1"/>
  <c r="U243" i="41"/>
  <c r="W243" i="41" s="1"/>
  <c r="X243" i="41" s="1"/>
  <c r="Z243" i="41"/>
  <c r="AB243" i="41"/>
  <c r="AC243" i="41" s="1"/>
  <c r="AE243" i="41"/>
  <c r="U244" i="41"/>
  <c r="W244" i="41"/>
  <c r="X244" i="41" s="1"/>
  <c r="Z244" i="41"/>
  <c r="AB244" i="41"/>
  <c r="AC244" i="41" s="1"/>
  <c r="AE244" i="41"/>
  <c r="U245" i="41"/>
  <c r="W245" i="41"/>
  <c r="X245" i="41" s="1"/>
  <c r="Z245" i="41"/>
  <c r="AB245" i="41"/>
  <c r="AC245" i="41"/>
  <c r="AE245" i="41"/>
  <c r="U246" i="41"/>
  <c r="W246" i="41"/>
  <c r="X246" i="41"/>
  <c r="Z246" i="41"/>
  <c r="AB246" i="41"/>
  <c r="AC246" i="41"/>
  <c r="AE246" i="41"/>
  <c r="U247" i="41"/>
  <c r="W247" i="41" s="1"/>
  <c r="X247" i="41"/>
  <c r="Z247" i="41"/>
  <c r="AB247" i="41"/>
  <c r="AC247" i="41" s="1"/>
  <c r="AE247" i="41"/>
  <c r="U248" i="41"/>
  <c r="W248" i="41"/>
  <c r="X248" i="41" s="1"/>
  <c r="Z248" i="41"/>
  <c r="AB248" i="41"/>
  <c r="AC248" i="41"/>
  <c r="AE248" i="41"/>
  <c r="AF248" i="41"/>
  <c r="AG248" i="41" s="1"/>
  <c r="U249" i="41"/>
  <c r="W249" i="41" s="1"/>
  <c r="X249" i="41" s="1"/>
  <c r="Z249" i="41"/>
  <c r="AB249" i="41"/>
  <c r="AC249" i="41" s="1"/>
  <c r="AE249" i="41"/>
  <c r="U250" i="41"/>
  <c r="W250" i="41"/>
  <c r="X250" i="41" s="1"/>
  <c r="Z250" i="41"/>
  <c r="AB250" i="41"/>
  <c r="AC250" i="41" s="1"/>
  <c r="AE250" i="41"/>
  <c r="U251" i="41"/>
  <c r="W251" i="41"/>
  <c r="X251" i="41" s="1"/>
  <c r="Z251" i="41"/>
  <c r="AB251" i="41"/>
  <c r="AC251" i="41"/>
  <c r="AE251" i="41"/>
  <c r="U252" i="41"/>
  <c r="W252" i="41"/>
  <c r="X252" i="41"/>
  <c r="Z252" i="41"/>
  <c r="AB252" i="41"/>
  <c r="AC252" i="41"/>
  <c r="AE252" i="41"/>
  <c r="U253" i="41"/>
  <c r="W253" i="41" s="1"/>
  <c r="X253" i="41"/>
  <c r="Z253" i="41"/>
  <c r="AB253" i="41"/>
  <c r="AC253" i="41" s="1"/>
  <c r="AE253" i="41"/>
  <c r="U254" i="41"/>
  <c r="W254" i="41" s="1"/>
  <c r="X254" i="41" s="1"/>
  <c r="Z254" i="41"/>
  <c r="AB254" i="41"/>
  <c r="AC254" i="41"/>
  <c r="AE254" i="41"/>
  <c r="U255" i="41"/>
  <c r="W255" i="41" s="1"/>
  <c r="X255" i="41"/>
  <c r="Z255" i="41"/>
  <c r="AB255" i="41"/>
  <c r="AC255" i="41" s="1"/>
  <c r="AE255" i="41"/>
  <c r="U256" i="41"/>
  <c r="W256" i="41"/>
  <c r="X256" i="41" s="1"/>
  <c r="Z256" i="41"/>
  <c r="AB256" i="41"/>
  <c r="AC256" i="41"/>
  <c r="AE256" i="41"/>
  <c r="U257" i="41"/>
  <c r="W257" i="41" s="1"/>
  <c r="X257" i="41" s="1"/>
  <c r="Z257" i="41"/>
  <c r="AB257" i="41"/>
  <c r="AC257" i="41" s="1"/>
  <c r="AE257" i="41"/>
  <c r="U258" i="41"/>
  <c r="W258" i="41"/>
  <c r="X258" i="41" s="1"/>
  <c r="Z258" i="41"/>
  <c r="AB258" i="41"/>
  <c r="AC258" i="41" s="1"/>
  <c r="AE258" i="41"/>
  <c r="AF258" i="41"/>
  <c r="AG258" i="41"/>
  <c r="U259" i="41"/>
  <c r="W259" i="41" s="1"/>
  <c r="X259" i="41"/>
  <c r="Z259" i="41"/>
  <c r="AB259" i="41"/>
  <c r="AC259" i="41" s="1"/>
  <c r="AE259" i="41"/>
  <c r="U260" i="41"/>
  <c r="W260" i="41" s="1"/>
  <c r="X260" i="41" s="1"/>
  <c r="Z260" i="41"/>
  <c r="AB260" i="41"/>
  <c r="AC260" i="41"/>
  <c r="AE260" i="41"/>
  <c r="U261" i="41"/>
  <c r="W261" i="41" s="1"/>
  <c r="X261" i="41" s="1"/>
  <c r="Z261" i="41"/>
  <c r="AB261" i="41"/>
  <c r="AC261" i="41" s="1"/>
  <c r="AE261" i="41"/>
  <c r="U262" i="41"/>
  <c r="W262" i="41"/>
  <c r="X262" i="41" s="1"/>
  <c r="Z262" i="41"/>
  <c r="AB262" i="41"/>
  <c r="AC262" i="41"/>
  <c r="AE262" i="41"/>
  <c r="U263" i="41"/>
  <c r="W263" i="41" s="1"/>
  <c r="X263" i="41" s="1"/>
  <c r="Z263" i="41"/>
  <c r="AB263" i="41"/>
  <c r="AC263" i="41" s="1"/>
  <c r="AE263" i="41"/>
  <c r="U264" i="41"/>
  <c r="W264" i="41"/>
  <c r="X264" i="41" s="1"/>
  <c r="Z264" i="41"/>
  <c r="AB264" i="41"/>
  <c r="AC264" i="41" s="1"/>
  <c r="AE264" i="41"/>
  <c r="U265" i="41"/>
  <c r="W265" i="41"/>
  <c r="X265" i="41" s="1"/>
  <c r="Z265" i="41"/>
  <c r="AB265" i="41"/>
  <c r="AC265" i="41"/>
  <c r="AE265" i="41"/>
  <c r="U266" i="41"/>
  <c r="W266" i="41"/>
  <c r="X266" i="41"/>
  <c r="Z266" i="41"/>
  <c r="AB266" i="41"/>
  <c r="AC266" i="41"/>
  <c r="AE266" i="41"/>
  <c r="AF266" i="41" s="1"/>
  <c r="AG266" i="41" s="1"/>
  <c r="U267" i="41"/>
  <c r="W267" i="41" s="1"/>
  <c r="X267" i="41" s="1"/>
  <c r="Z267" i="41"/>
  <c r="AB267" i="41"/>
  <c r="AC267" i="41" s="1"/>
  <c r="AE267" i="41"/>
  <c r="AE16" i="41"/>
  <c r="AB16" i="41"/>
  <c r="AC16" i="41" s="1"/>
  <c r="Z16" i="41"/>
  <c r="U16" i="41"/>
  <c r="W16" i="41"/>
  <c r="X16" i="41" s="1"/>
  <c r="U17" i="49"/>
  <c r="W17" i="49"/>
  <c r="X17" i="49"/>
  <c r="Z17" i="49"/>
  <c r="AB17" i="49"/>
  <c r="AC17" i="49" s="1"/>
  <c r="AE17" i="49"/>
  <c r="AF17" i="49"/>
  <c r="AG17" i="49" s="1"/>
  <c r="U18" i="49"/>
  <c r="W18" i="49"/>
  <c r="X18" i="49"/>
  <c r="Z18" i="49"/>
  <c r="AB18" i="49"/>
  <c r="AC18" i="49"/>
  <c r="AE18" i="49"/>
  <c r="AF18" i="49" s="1"/>
  <c r="AG18" i="49" s="1"/>
  <c r="U19" i="49"/>
  <c r="W19" i="49"/>
  <c r="X19" i="49"/>
  <c r="Z19" i="49"/>
  <c r="AB19" i="49"/>
  <c r="AC19" i="49" s="1"/>
  <c r="AE19" i="49"/>
  <c r="AF19" i="49" s="1"/>
  <c r="AG19" i="49" s="1"/>
  <c r="U20" i="49"/>
  <c r="W20" i="49"/>
  <c r="X20" i="49" s="1"/>
  <c r="Z20" i="49"/>
  <c r="AB20" i="49"/>
  <c r="AC20" i="49"/>
  <c r="AE20" i="49"/>
  <c r="AF20" i="49"/>
  <c r="AG20" i="49" s="1"/>
  <c r="U21" i="49"/>
  <c r="W21" i="49"/>
  <c r="X21" i="49"/>
  <c r="Z21" i="49"/>
  <c r="AB21" i="49"/>
  <c r="AC21" i="49" s="1"/>
  <c r="AE21" i="49"/>
  <c r="AF21" i="49"/>
  <c r="AG21" i="49" s="1"/>
  <c r="U22" i="49"/>
  <c r="W22" i="49"/>
  <c r="X22" i="49"/>
  <c r="Z22" i="49"/>
  <c r="AB22" i="49"/>
  <c r="AC22" i="49"/>
  <c r="AE22" i="49"/>
  <c r="AF22" i="49" s="1"/>
  <c r="AG22" i="49" s="1"/>
  <c r="U23" i="49"/>
  <c r="W23" i="49"/>
  <c r="X23" i="49"/>
  <c r="Z23" i="49"/>
  <c r="AB23" i="49"/>
  <c r="AC23" i="49" s="1"/>
  <c r="AE23" i="49"/>
  <c r="AF23" i="49" s="1"/>
  <c r="AG23" i="49" s="1"/>
  <c r="U24" i="49"/>
  <c r="W24" i="49"/>
  <c r="X24" i="49" s="1"/>
  <c r="Z24" i="49"/>
  <c r="AB24" i="49"/>
  <c r="AC24" i="49"/>
  <c r="AE24" i="49"/>
  <c r="AF24" i="49"/>
  <c r="AG24" i="49" s="1"/>
  <c r="U25" i="49"/>
  <c r="W25" i="49"/>
  <c r="X25" i="49"/>
  <c r="Z25" i="49"/>
  <c r="AB25" i="49"/>
  <c r="AC25" i="49" s="1"/>
  <c r="AE25" i="49"/>
  <c r="AF25" i="49"/>
  <c r="AG25" i="49" s="1"/>
  <c r="U26" i="49"/>
  <c r="W26" i="49"/>
  <c r="X26" i="49"/>
  <c r="Z26" i="49"/>
  <c r="AB26" i="49"/>
  <c r="AC26" i="49"/>
  <c r="AE26" i="49"/>
  <c r="AF26" i="49" s="1"/>
  <c r="AG26" i="49" s="1"/>
  <c r="U27" i="49"/>
  <c r="W27" i="49"/>
  <c r="X27" i="49"/>
  <c r="Z27" i="49"/>
  <c r="AB27" i="49"/>
  <c r="AC27" i="49" s="1"/>
  <c r="AE27" i="49"/>
  <c r="AF27" i="49" s="1"/>
  <c r="AG27" i="49" s="1"/>
  <c r="U28" i="49"/>
  <c r="W28" i="49"/>
  <c r="X28" i="49" s="1"/>
  <c r="Z28" i="49"/>
  <c r="AB28" i="49"/>
  <c r="AC28" i="49"/>
  <c r="AE28" i="49"/>
  <c r="AF28" i="49"/>
  <c r="AG28" i="49" s="1"/>
  <c r="U29" i="49"/>
  <c r="W29" i="49"/>
  <c r="X29" i="49"/>
  <c r="Z29" i="49"/>
  <c r="AB29" i="49"/>
  <c r="AC29" i="49" s="1"/>
  <c r="AE29" i="49"/>
  <c r="AF29" i="49"/>
  <c r="AG29" i="49" s="1"/>
  <c r="U30" i="49"/>
  <c r="W30" i="49"/>
  <c r="X30" i="49"/>
  <c r="Z30" i="49"/>
  <c r="AB30" i="49"/>
  <c r="AC30" i="49"/>
  <c r="AE30" i="49"/>
  <c r="AF30" i="49" s="1"/>
  <c r="AG30" i="49" s="1"/>
  <c r="AE16" i="49"/>
  <c r="AF16" i="49" s="1"/>
  <c r="AG16" i="49"/>
  <c r="Z16" i="49"/>
  <c r="AB16" i="49"/>
  <c r="AC16" i="49" s="1"/>
  <c r="W16" i="49"/>
  <c r="X16" i="49" s="1"/>
  <c r="U16" i="49"/>
  <c r="R37" i="49"/>
  <c r="R36" i="49"/>
  <c r="R35" i="49"/>
  <c r="R33" i="49"/>
  <c r="R32" i="49"/>
  <c r="R30" i="49"/>
  <c r="R29" i="49"/>
  <c r="R28" i="49"/>
  <c r="R40" i="49"/>
  <c r="R27" i="49"/>
  <c r="R26" i="49"/>
  <c r="R25" i="49"/>
  <c r="R24" i="49"/>
  <c r="R23" i="49"/>
  <c r="R39" i="49"/>
  <c r="R22" i="49"/>
  <c r="R38" i="49"/>
  <c r="R21" i="49"/>
  <c r="R20" i="49"/>
  <c r="R19" i="49"/>
  <c r="R18" i="49"/>
  <c r="R17" i="49"/>
  <c r="R16" i="49"/>
  <c r="U17" i="33"/>
  <c r="W17" i="33"/>
  <c r="X17" i="33" s="1"/>
  <c r="Z17" i="33"/>
  <c r="AB17" i="33"/>
  <c r="AC17" i="33" s="1"/>
  <c r="AE17" i="33"/>
  <c r="U18" i="33"/>
  <c r="W18" i="33"/>
  <c r="X18" i="33" s="1"/>
  <c r="Z18" i="33"/>
  <c r="AB18" i="33"/>
  <c r="AC18" i="33" s="1"/>
  <c r="AE18" i="33"/>
  <c r="AF18" i="33"/>
  <c r="AG18" i="33" s="1"/>
  <c r="U19" i="33"/>
  <c r="W19" i="33"/>
  <c r="X19" i="33"/>
  <c r="Z19" i="33"/>
  <c r="AB19" i="33"/>
  <c r="AC19" i="33" s="1"/>
  <c r="AE19" i="33"/>
  <c r="AF19" i="33" s="1"/>
  <c r="AG19" i="33" s="1"/>
  <c r="U20" i="33"/>
  <c r="W20" i="33"/>
  <c r="X20" i="33" s="1"/>
  <c r="AB20" i="33"/>
  <c r="AC20" i="33" s="1"/>
  <c r="AE20" i="33"/>
  <c r="AF20" i="33"/>
  <c r="AG20" i="33" s="1"/>
  <c r="U21" i="33"/>
  <c r="W21" i="33"/>
  <c r="X21" i="33" s="1"/>
  <c r="Z21" i="33"/>
  <c r="AB21" i="33"/>
  <c r="AC21" i="33"/>
  <c r="AE21" i="33"/>
  <c r="AF21" i="33" s="1"/>
  <c r="AG21" i="33" s="1"/>
  <c r="U22" i="33"/>
  <c r="W22" i="33"/>
  <c r="X22" i="33"/>
  <c r="Z22" i="33"/>
  <c r="AB22" i="33"/>
  <c r="AC22" i="33" s="1"/>
  <c r="AE22" i="33"/>
  <c r="AF22" i="33" s="1"/>
  <c r="AG22" i="33" s="1"/>
  <c r="U23" i="33"/>
  <c r="W23" i="33"/>
  <c r="X23" i="33" s="1"/>
  <c r="Z23" i="33"/>
  <c r="AB23" i="33"/>
  <c r="AC23" i="33"/>
  <c r="AE23" i="33"/>
  <c r="AF23" i="33"/>
  <c r="AG23" i="33" s="1"/>
  <c r="AB24" i="33"/>
  <c r="AC24" i="33" s="1"/>
  <c r="AE24" i="33"/>
  <c r="U25" i="33"/>
  <c r="W25" i="33"/>
  <c r="X25" i="33" s="1"/>
  <c r="Z25" i="33"/>
  <c r="AB25" i="33"/>
  <c r="AC25" i="33"/>
  <c r="AE25" i="33"/>
  <c r="AF25" i="33" s="1"/>
  <c r="AG25" i="33" s="1"/>
  <c r="U26" i="33"/>
  <c r="W26" i="33"/>
  <c r="X26" i="33" s="1"/>
  <c r="Z26" i="33"/>
  <c r="AB26" i="33"/>
  <c r="AC26" i="33" s="1"/>
  <c r="AE26" i="33"/>
  <c r="AF26" i="33" s="1"/>
  <c r="AG26" i="33" s="1"/>
  <c r="U27" i="33"/>
  <c r="W27" i="33"/>
  <c r="X27" i="33"/>
  <c r="Z27" i="33"/>
  <c r="AB27" i="33"/>
  <c r="AC27" i="33" s="1"/>
  <c r="AE27" i="33"/>
  <c r="AF27" i="33" s="1"/>
  <c r="AG27" i="33" s="1"/>
  <c r="U28" i="33"/>
  <c r="W28" i="33"/>
  <c r="X28" i="33" s="1"/>
  <c r="Z28" i="33"/>
  <c r="AB28" i="33"/>
  <c r="AC28" i="33" s="1"/>
  <c r="AE28" i="33"/>
  <c r="AF28" i="33" s="1"/>
  <c r="AG28" i="33" s="1"/>
  <c r="U29" i="33"/>
  <c r="W29" i="33"/>
  <c r="X29" i="33" s="1"/>
  <c r="Z29" i="33"/>
  <c r="AB29" i="33"/>
  <c r="AC29" i="33" s="1"/>
  <c r="AE29" i="33"/>
  <c r="AF29" i="33" s="1"/>
  <c r="AG29" i="33" s="1"/>
  <c r="U30" i="33"/>
  <c r="W30" i="33"/>
  <c r="X30" i="33"/>
  <c r="Z30" i="33"/>
  <c r="AB30" i="33"/>
  <c r="AC30" i="33" s="1"/>
  <c r="AE30" i="33"/>
  <c r="AF30" i="33"/>
  <c r="AG30" i="33" s="1"/>
  <c r="U31" i="33"/>
  <c r="W31" i="33"/>
  <c r="X31" i="33" s="1"/>
  <c r="Z31" i="33"/>
  <c r="AB31" i="33"/>
  <c r="AC31" i="33"/>
  <c r="AE31" i="33"/>
  <c r="AF31" i="33" s="1"/>
  <c r="AG31" i="33" s="1"/>
  <c r="U32" i="33"/>
  <c r="W32" i="33" s="1"/>
  <c r="X32" i="33"/>
  <c r="Z32" i="33"/>
  <c r="AB32" i="33"/>
  <c r="AC32" i="33" s="1"/>
  <c r="AE32" i="33"/>
  <c r="U33" i="33"/>
  <c r="W33" i="33" s="1"/>
  <c r="X33" i="33" s="1"/>
  <c r="Z33" i="33"/>
  <c r="AB33" i="33"/>
  <c r="AC33" i="33"/>
  <c r="AE33" i="33"/>
  <c r="U34" i="33"/>
  <c r="W34" i="33"/>
  <c r="X34" i="33" s="1"/>
  <c r="Z34" i="33"/>
  <c r="AB34" i="33"/>
  <c r="AC34" i="33" s="1"/>
  <c r="AE34" i="33"/>
  <c r="AF34" i="33" s="1"/>
  <c r="AG34" i="33" s="1"/>
  <c r="AB35" i="33"/>
  <c r="AC35" i="33"/>
  <c r="AE35" i="33"/>
  <c r="AF35" i="33"/>
  <c r="AG35" i="33" s="1"/>
  <c r="U36" i="33"/>
  <c r="W36" i="33"/>
  <c r="X36" i="33"/>
  <c r="Z36" i="33"/>
  <c r="AB36" i="33"/>
  <c r="AC36" i="33" s="1"/>
  <c r="AE36" i="33"/>
  <c r="AF36" i="33"/>
  <c r="AG36" i="33" s="1"/>
  <c r="U37" i="33"/>
  <c r="W37" i="33"/>
  <c r="X37" i="33"/>
  <c r="Z37" i="33"/>
  <c r="AB37" i="33"/>
  <c r="AC37" i="33"/>
  <c r="AE37" i="33"/>
  <c r="AF37" i="33" s="1"/>
  <c r="AG37" i="33" s="1"/>
  <c r="U38" i="33"/>
  <c r="W38" i="33"/>
  <c r="X38" i="33"/>
  <c r="Z38" i="33"/>
  <c r="AB38" i="33"/>
  <c r="AC38" i="33" s="1"/>
  <c r="AE38" i="33"/>
  <c r="AF38" i="33" s="1"/>
  <c r="AG38" i="33" s="1"/>
  <c r="U39" i="33"/>
  <c r="W39" i="33"/>
  <c r="X39" i="33" s="1"/>
  <c r="Z39" i="33"/>
  <c r="AB39" i="33"/>
  <c r="AC39" i="33"/>
  <c r="AE39" i="33"/>
  <c r="AF39" i="33"/>
  <c r="AG39" i="33" s="1"/>
  <c r="AB40" i="33"/>
  <c r="AC40" i="33" s="1"/>
  <c r="AE40" i="33"/>
  <c r="AF40" i="33" s="1"/>
  <c r="AG40" i="33"/>
  <c r="U41" i="33"/>
  <c r="W41" i="33"/>
  <c r="X41" i="33" s="1"/>
  <c r="Z41" i="33"/>
  <c r="AB41" i="33"/>
  <c r="AC41" i="33" s="1"/>
  <c r="AE41" i="33"/>
  <c r="AF41" i="33"/>
  <c r="AG41" i="33" s="1"/>
  <c r="U42" i="33"/>
  <c r="W42" i="33"/>
  <c r="X42" i="33"/>
  <c r="Z42" i="33"/>
  <c r="AB42" i="33"/>
  <c r="AC42" i="33" s="1"/>
  <c r="AE42" i="33"/>
  <c r="AF42" i="33" s="1"/>
  <c r="AG42" i="33"/>
  <c r="U43" i="33"/>
  <c r="W43" i="33"/>
  <c r="X43" i="33" s="1"/>
  <c r="Z43" i="33"/>
  <c r="AB43" i="33"/>
  <c r="AC43" i="33" s="1"/>
  <c r="AE43" i="33"/>
  <c r="AF43" i="33" s="1"/>
  <c r="AG43" i="33" s="1"/>
  <c r="U44" i="33"/>
  <c r="W44" i="33"/>
  <c r="X44" i="33" s="1"/>
  <c r="Z44" i="33"/>
  <c r="AB44" i="33"/>
  <c r="AC44" i="33"/>
  <c r="AE44" i="33"/>
  <c r="AF44" i="33" s="1"/>
  <c r="AG44" i="33"/>
  <c r="U45" i="33"/>
  <c r="W45" i="33"/>
  <c r="X45" i="33" s="1"/>
  <c r="Z45" i="33"/>
  <c r="AB45" i="33"/>
  <c r="AC45" i="33" s="1"/>
  <c r="AE45" i="33"/>
  <c r="AF45" i="33"/>
  <c r="AG45" i="33" s="1"/>
  <c r="U46" i="33"/>
  <c r="W46" i="33"/>
  <c r="X46" i="33"/>
  <c r="Z46" i="33"/>
  <c r="AB46" i="33"/>
  <c r="AC46" i="33" s="1"/>
  <c r="AE46" i="33"/>
  <c r="AF46" i="33" s="1"/>
  <c r="AG46" i="33"/>
  <c r="U47" i="33"/>
  <c r="W47" i="33"/>
  <c r="X47" i="33" s="1"/>
  <c r="Z47" i="33"/>
  <c r="AB47" i="33"/>
  <c r="AC47" i="33" s="1"/>
  <c r="AE47" i="33"/>
  <c r="AF47" i="33" s="1"/>
  <c r="AG47" i="33" s="1"/>
  <c r="AB48" i="33"/>
  <c r="AC48" i="33" s="1"/>
  <c r="AE48" i="33"/>
  <c r="U49" i="33"/>
  <c r="W49" i="33"/>
  <c r="X49" i="33" s="1"/>
  <c r="Z49" i="33"/>
  <c r="AB49" i="33"/>
  <c r="AC49" i="33"/>
  <c r="AE49" i="33"/>
  <c r="AF49" i="33" s="1"/>
  <c r="AG49" i="33" s="1"/>
  <c r="U50" i="33"/>
  <c r="W50" i="33"/>
  <c r="X50" i="33"/>
  <c r="Z50" i="33"/>
  <c r="AB50" i="33"/>
  <c r="AC50" i="33" s="1"/>
  <c r="AE50" i="33"/>
  <c r="AF50" i="33" s="1"/>
  <c r="AG50" i="33" s="1"/>
  <c r="U51" i="33"/>
  <c r="W51" i="33"/>
  <c r="X51" i="33" s="1"/>
  <c r="Z51" i="33"/>
  <c r="AB51" i="33"/>
  <c r="AC51" i="33" s="1"/>
  <c r="AE51" i="33"/>
  <c r="AF51" i="33" s="1"/>
  <c r="AG51" i="33" s="1"/>
  <c r="U52" i="33"/>
  <c r="W52" i="33"/>
  <c r="X52" i="33"/>
  <c r="Z52" i="33"/>
  <c r="AB52" i="33"/>
  <c r="AC52" i="33" s="1"/>
  <c r="AE52" i="33"/>
  <c r="AF52" i="33"/>
  <c r="AG52" i="33" s="1"/>
  <c r="U53" i="33"/>
  <c r="W53" i="33"/>
  <c r="X53" i="33" s="1"/>
  <c r="Z53" i="33"/>
  <c r="AB53" i="33"/>
  <c r="AC53" i="33"/>
  <c r="AE53" i="33"/>
  <c r="AF53" i="33" s="1"/>
  <c r="AG53" i="33" s="1"/>
  <c r="U54" i="33"/>
  <c r="W54" i="33"/>
  <c r="X54" i="33"/>
  <c r="Z54" i="33"/>
  <c r="AB54" i="33"/>
  <c r="AC54" i="33" s="1"/>
  <c r="AE54" i="33"/>
  <c r="AF54" i="33" s="1"/>
  <c r="AG54" i="33" s="1"/>
  <c r="AB55" i="33"/>
  <c r="AC55" i="33" s="1"/>
  <c r="AE55" i="33"/>
  <c r="U56" i="33"/>
  <c r="W56" i="33" s="1"/>
  <c r="X56" i="33"/>
  <c r="Z56" i="33"/>
  <c r="AB56" i="33"/>
  <c r="AC56" i="33" s="1"/>
  <c r="AE56" i="33"/>
  <c r="AF56" i="33" s="1"/>
  <c r="AG56" i="33" s="1"/>
  <c r="U57" i="33"/>
  <c r="W57" i="33" s="1"/>
  <c r="X57" i="33" s="1"/>
  <c r="Z57" i="33"/>
  <c r="AB57" i="33"/>
  <c r="AC57" i="33"/>
  <c r="AE57" i="33"/>
  <c r="U58" i="33"/>
  <c r="W58" i="33" s="1"/>
  <c r="X58" i="33" s="1"/>
  <c r="Z58" i="33"/>
  <c r="AB58" i="33"/>
  <c r="AC58" i="33" s="1"/>
  <c r="AE58" i="33"/>
  <c r="U59" i="33"/>
  <c r="W59" i="33"/>
  <c r="X59" i="33" s="1"/>
  <c r="Z59" i="33"/>
  <c r="AB59" i="33"/>
  <c r="AC59" i="33" s="1"/>
  <c r="AE59" i="33"/>
  <c r="U60" i="33"/>
  <c r="W60" i="33"/>
  <c r="X60" i="33" s="1"/>
  <c r="Z60" i="33"/>
  <c r="AB60" i="33"/>
  <c r="AC60" i="33"/>
  <c r="AE60" i="33"/>
  <c r="AE16" i="33"/>
  <c r="AB16" i="33"/>
  <c r="AC16" i="33" s="1"/>
  <c r="Z16" i="40"/>
  <c r="U16" i="40"/>
  <c r="U17" i="40"/>
  <c r="W17" i="40" s="1"/>
  <c r="X17" i="40" s="1"/>
  <c r="Z17" i="40"/>
  <c r="AB17" i="40"/>
  <c r="AC17" i="40" s="1"/>
  <c r="AE17" i="40"/>
  <c r="U18" i="40"/>
  <c r="W18" i="40"/>
  <c r="X18" i="40" s="1"/>
  <c r="Z18" i="40"/>
  <c r="AB18" i="40"/>
  <c r="AC18" i="40"/>
  <c r="AE18" i="40"/>
  <c r="U19" i="40"/>
  <c r="W19" i="40" s="1"/>
  <c r="X19" i="40" s="1"/>
  <c r="Z19" i="40"/>
  <c r="AB19" i="40"/>
  <c r="AC19" i="40" s="1"/>
  <c r="AE19" i="40"/>
  <c r="U20" i="40"/>
  <c r="W20" i="40"/>
  <c r="X20" i="40" s="1"/>
  <c r="Z20" i="40"/>
  <c r="AB20" i="40"/>
  <c r="AC20" i="40"/>
  <c r="AE20" i="40"/>
  <c r="U21" i="40"/>
  <c r="W21" i="40" s="1"/>
  <c r="X21" i="40"/>
  <c r="Z21" i="40"/>
  <c r="AB21" i="40"/>
  <c r="AC21" i="40" s="1"/>
  <c r="AE21" i="40"/>
  <c r="U22" i="40"/>
  <c r="W22" i="40"/>
  <c r="X22" i="40" s="1"/>
  <c r="Z22" i="40"/>
  <c r="AB22" i="40"/>
  <c r="AC22" i="40"/>
  <c r="AE22" i="40"/>
  <c r="U23" i="40"/>
  <c r="W23" i="40" s="1"/>
  <c r="X23" i="40" s="1"/>
  <c r="Z23" i="40"/>
  <c r="AB23" i="40"/>
  <c r="AC23" i="40" s="1"/>
  <c r="AE23" i="40"/>
  <c r="U24" i="40"/>
  <c r="W24" i="40"/>
  <c r="X24" i="40" s="1"/>
  <c r="Z24" i="40"/>
  <c r="AB24" i="40"/>
  <c r="AC24" i="40"/>
  <c r="AE24" i="40"/>
  <c r="AF24" i="40"/>
  <c r="AG24" i="40" s="1"/>
  <c r="U25" i="40"/>
  <c r="W25" i="40" s="1"/>
  <c r="X25" i="40" s="1"/>
  <c r="Z25" i="40"/>
  <c r="AB25" i="40"/>
  <c r="AC25" i="40" s="1"/>
  <c r="AE25" i="40"/>
  <c r="U26" i="40"/>
  <c r="W26" i="40"/>
  <c r="X26" i="40" s="1"/>
  <c r="Z26" i="40"/>
  <c r="AB26" i="40"/>
  <c r="AC26" i="40"/>
  <c r="AE26" i="40"/>
  <c r="U27" i="40"/>
  <c r="W27" i="40" s="1"/>
  <c r="X27" i="40"/>
  <c r="Z27" i="40"/>
  <c r="AB27" i="40"/>
  <c r="AC27" i="40" s="1"/>
  <c r="AE27" i="40"/>
  <c r="U28" i="40"/>
  <c r="W28" i="40"/>
  <c r="X28" i="40" s="1"/>
  <c r="Z28" i="40"/>
  <c r="AB28" i="40"/>
  <c r="AC28" i="40"/>
  <c r="AE28" i="40"/>
  <c r="U29" i="40"/>
  <c r="W29" i="40" s="1"/>
  <c r="X29" i="40" s="1"/>
  <c r="Z29" i="40"/>
  <c r="AB29" i="40"/>
  <c r="AC29" i="40" s="1"/>
  <c r="AE29" i="40"/>
  <c r="U30" i="40"/>
  <c r="W30" i="40"/>
  <c r="X30" i="40" s="1"/>
  <c r="Z30" i="40"/>
  <c r="AB30" i="40"/>
  <c r="AC30" i="40"/>
  <c r="AE30" i="40"/>
  <c r="U31" i="40"/>
  <c r="W31" i="40" s="1"/>
  <c r="X31" i="40" s="1"/>
  <c r="Z31" i="40"/>
  <c r="AB31" i="40"/>
  <c r="AC31" i="40" s="1"/>
  <c r="AE31" i="40"/>
  <c r="U32" i="40"/>
  <c r="W32" i="40"/>
  <c r="X32" i="40" s="1"/>
  <c r="Z32" i="40"/>
  <c r="AB32" i="40"/>
  <c r="AC32" i="40"/>
  <c r="AE32" i="40"/>
  <c r="U33" i="40"/>
  <c r="W33" i="40" s="1"/>
  <c r="X33" i="40" s="1"/>
  <c r="Z33" i="40"/>
  <c r="AB33" i="40"/>
  <c r="AC33" i="40" s="1"/>
  <c r="AE33" i="40"/>
  <c r="U34" i="40"/>
  <c r="W34" i="40"/>
  <c r="X34" i="40" s="1"/>
  <c r="Z34" i="40"/>
  <c r="AB34" i="40"/>
  <c r="AC34" i="40"/>
  <c r="AE34" i="40"/>
  <c r="U35" i="40"/>
  <c r="W35" i="40"/>
  <c r="X35" i="40"/>
  <c r="Z35" i="40"/>
  <c r="AB35" i="40"/>
  <c r="AC35" i="40" s="1"/>
  <c r="AE35" i="40"/>
  <c r="AF35" i="40" s="1"/>
  <c r="AG35" i="40" s="1"/>
  <c r="U36" i="40"/>
  <c r="W36" i="40"/>
  <c r="X36" i="40" s="1"/>
  <c r="Z36" i="40"/>
  <c r="AB36" i="40"/>
  <c r="AC36" i="40"/>
  <c r="AE36" i="40"/>
  <c r="U37" i="40"/>
  <c r="W37" i="40" s="1"/>
  <c r="X37" i="40"/>
  <c r="Z37" i="40"/>
  <c r="AB37" i="40"/>
  <c r="AC37" i="40" s="1"/>
  <c r="AE37" i="40"/>
  <c r="U38" i="40"/>
  <c r="W38" i="40"/>
  <c r="X38" i="40" s="1"/>
  <c r="Z38" i="40"/>
  <c r="AB38" i="40"/>
  <c r="AC38" i="40"/>
  <c r="AE38" i="40"/>
  <c r="U39" i="40"/>
  <c r="W39" i="40" s="1"/>
  <c r="X39" i="40" s="1"/>
  <c r="Z39" i="40"/>
  <c r="AB39" i="40"/>
  <c r="AC39" i="40" s="1"/>
  <c r="AE39" i="40"/>
  <c r="U40" i="40"/>
  <c r="W40" i="40"/>
  <c r="X40" i="40" s="1"/>
  <c r="Z40" i="40"/>
  <c r="AB40" i="40"/>
  <c r="AC40" i="40"/>
  <c r="AE40" i="40"/>
  <c r="U41" i="40"/>
  <c r="W41" i="40" s="1"/>
  <c r="X41" i="40" s="1"/>
  <c r="Z41" i="40"/>
  <c r="AB41" i="40"/>
  <c r="AC41" i="40" s="1"/>
  <c r="AE41" i="40"/>
  <c r="U42" i="40"/>
  <c r="W42" i="40"/>
  <c r="X42" i="40" s="1"/>
  <c r="Z42" i="40"/>
  <c r="AB42" i="40"/>
  <c r="AC42" i="40"/>
  <c r="AE42" i="40"/>
  <c r="AF42" i="40"/>
  <c r="AG42" i="40" s="1"/>
  <c r="U43" i="40"/>
  <c r="W43" i="40" s="1"/>
  <c r="X43" i="40" s="1"/>
  <c r="Z43" i="40"/>
  <c r="AB43" i="40"/>
  <c r="AC43" i="40" s="1"/>
  <c r="AE43" i="40"/>
  <c r="U44" i="40"/>
  <c r="W44" i="40"/>
  <c r="X44" i="40" s="1"/>
  <c r="Z44" i="40"/>
  <c r="AB44" i="40"/>
  <c r="AC44" i="40"/>
  <c r="AE44" i="40"/>
  <c r="U45" i="40"/>
  <c r="W45" i="40" s="1"/>
  <c r="X45" i="40" s="1"/>
  <c r="Z45" i="40"/>
  <c r="AB45" i="40"/>
  <c r="AC45" i="40" s="1"/>
  <c r="AE45" i="40"/>
  <c r="U46" i="40"/>
  <c r="W46" i="40"/>
  <c r="X46" i="40" s="1"/>
  <c r="Z46" i="40"/>
  <c r="AB46" i="40"/>
  <c r="AC46" i="40"/>
  <c r="AE46" i="40"/>
  <c r="U47" i="40"/>
  <c r="W47" i="40" s="1"/>
  <c r="X47" i="40"/>
  <c r="Z47" i="40"/>
  <c r="AB47" i="40"/>
  <c r="AC47" i="40" s="1"/>
  <c r="AE47" i="40"/>
  <c r="U48" i="40"/>
  <c r="W48" i="40"/>
  <c r="X48" i="40" s="1"/>
  <c r="Z48" i="40"/>
  <c r="AB48" i="40"/>
  <c r="AC48" i="40"/>
  <c r="AE48" i="40"/>
  <c r="U49" i="40"/>
  <c r="W49" i="40" s="1"/>
  <c r="X49" i="40" s="1"/>
  <c r="Z49" i="40"/>
  <c r="AB49" i="40"/>
  <c r="AC49" i="40" s="1"/>
  <c r="AE49" i="40"/>
  <c r="U50" i="40"/>
  <c r="W50" i="40"/>
  <c r="X50" i="40" s="1"/>
  <c r="Z50" i="40"/>
  <c r="AB50" i="40"/>
  <c r="AC50" i="40"/>
  <c r="AE50" i="40"/>
  <c r="AF50" i="40"/>
  <c r="AG50" i="40" s="1"/>
  <c r="U51" i="40"/>
  <c r="W51" i="40"/>
  <c r="X51" i="40"/>
  <c r="Z51" i="40"/>
  <c r="AB51" i="40"/>
  <c r="AC51" i="40" s="1"/>
  <c r="AE51" i="40"/>
  <c r="AF51" i="40" s="1"/>
  <c r="AG51" i="40" s="1"/>
  <c r="U52" i="40"/>
  <c r="W52" i="40"/>
  <c r="X52" i="40" s="1"/>
  <c r="Z52" i="40"/>
  <c r="AB52" i="40"/>
  <c r="AC52" i="40"/>
  <c r="AE52" i="40"/>
  <c r="U53" i="40"/>
  <c r="W53" i="40" s="1"/>
  <c r="X53" i="40" s="1"/>
  <c r="Z53" i="40"/>
  <c r="AB53" i="40"/>
  <c r="AC53" i="40" s="1"/>
  <c r="AE53" i="40"/>
  <c r="U54" i="40"/>
  <c r="W54" i="40"/>
  <c r="X54" i="40" s="1"/>
  <c r="Z54" i="40"/>
  <c r="AB54" i="40"/>
  <c r="AC54" i="40"/>
  <c r="AE54" i="40"/>
  <c r="U55" i="40"/>
  <c r="W55" i="40" s="1"/>
  <c r="X55" i="40" s="1"/>
  <c r="Z55" i="40"/>
  <c r="AB55" i="40"/>
  <c r="AC55" i="40" s="1"/>
  <c r="AE55" i="40"/>
  <c r="U56" i="40"/>
  <c r="W56" i="40"/>
  <c r="X56" i="40" s="1"/>
  <c r="Z56" i="40"/>
  <c r="AB56" i="40" s="1"/>
  <c r="AC56" i="40" s="1"/>
  <c r="AE56" i="40"/>
  <c r="U57" i="40"/>
  <c r="W57" i="40" s="1"/>
  <c r="X57" i="40" s="1"/>
  <c r="Z57" i="40"/>
  <c r="AB57" i="40"/>
  <c r="AC57" i="40" s="1"/>
  <c r="AE57" i="40"/>
  <c r="U58" i="40"/>
  <c r="W58" i="40"/>
  <c r="X58" i="40" s="1"/>
  <c r="Z58" i="40"/>
  <c r="AB58" i="40"/>
  <c r="AC58" i="40"/>
  <c r="AE58" i="40"/>
  <c r="AF58" i="40"/>
  <c r="AG58" i="40" s="1"/>
  <c r="AE16" i="40"/>
  <c r="AB16" i="40"/>
  <c r="AC16" i="40"/>
  <c r="W16" i="40"/>
  <c r="X16" i="40"/>
  <c r="U17" i="32"/>
  <c r="W17" i="32"/>
  <c r="X17" i="32" s="1"/>
  <c r="Z17" i="32"/>
  <c r="AB17" i="32"/>
  <c r="AC17" i="32"/>
  <c r="AE17" i="32"/>
  <c r="AF17" i="32"/>
  <c r="AG17" i="32" s="1"/>
  <c r="U18" i="32"/>
  <c r="W18" i="32" s="1"/>
  <c r="X18" i="32" s="1"/>
  <c r="Z18" i="32"/>
  <c r="AB18" i="32"/>
  <c r="AC18" i="32" s="1"/>
  <c r="AE18" i="32"/>
  <c r="AF18" i="32" s="1"/>
  <c r="AG18" i="32" s="1"/>
  <c r="U19" i="32"/>
  <c r="W19" i="32"/>
  <c r="X19" i="32" s="1"/>
  <c r="Z19" i="32"/>
  <c r="AB19" i="32"/>
  <c r="AC19" i="32"/>
  <c r="AE19" i="32"/>
  <c r="AF19" i="32"/>
  <c r="AG19" i="32" s="1"/>
  <c r="U20" i="32"/>
  <c r="W20" i="32" s="1"/>
  <c r="X20" i="32" s="1"/>
  <c r="Z20" i="32"/>
  <c r="AB20" i="32"/>
  <c r="AC20" i="32" s="1"/>
  <c r="AE20" i="32"/>
  <c r="AF20" i="32" s="1"/>
  <c r="AG20" i="32"/>
  <c r="U21" i="32"/>
  <c r="W21" i="32"/>
  <c r="X21" i="32" s="1"/>
  <c r="Z21" i="32"/>
  <c r="AB21" i="32"/>
  <c r="AC21" i="32"/>
  <c r="AE21" i="32"/>
  <c r="AF21" i="32"/>
  <c r="AG21" i="32" s="1"/>
  <c r="U22" i="32"/>
  <c r="W22" i="32" s="1"/>
  <c r="X22" i="32" s="1"/>
  <c r="Z22" i="32"/>
  <c r="AB22" i="32"/>
  <c r="AC22" i="32" s="1"/>
  <c r="AE22" i="32"/>
  <c r="AF22" i="32" s="1"/>
  <c r="AG22" i="32" s="1"/>
  <c r="U23" i="32"/>
  <c r="W23" i="32"/>
  <c r="X23" i="32" s="1"/>
  <c r="Z23" i="32"/>
  <c r="AB23" i="32"/>
  <c r="AC23" i="32"/>
  <c r="AE23" i="32"/>
  <c r="AF23" i="32"/>
  <c r="AG23" i="32" s="1"/>
  <c r="U24" i="32"/>
  <c r="W24" i="32" s="1"/>
  <c r="X24" i="32" s="1"/>
  <c r="Z24" i="32"/>
  <c r="AB24" i="32"/>
  <c r="AC24" i="32" s="1"/>
  <c r="AE24" i="32"/>
  <c r="AF24" i="32" s="1"/>
  <c r="AG24" i="32"/>
  <c r="U25" i="32"/>
  <c r="W25" i="32"/>
  <c r="X25" i="32" s="1"/>
  <c r="Z25" i="32"/>
  <c r="AB25" i="32"/>
  <c r="AC25" i="32"/>
  <c r="AE25" i="32"/>
  <c r="AF25" i="32"/>
  <c r="AG25" i="32" s="1"/>
  <c r="U26" i="32"/>
  <c r="W26" i="32" s="1"/>
  <c r="X26" i="32" s="1"/>
  <c r="Z26" i="32"/>
  <c r="AB26" i="32"/>
  <c r="AC26" i="32" s="1"/>
  <c r="AE26" i="32"/>
  <c r="AF26" i="32" s="1"/>
  <c r="AG26" i="32" s="1"/>
  <c r="U27" i="32"/>
  <c r="W27" i="32"/>
  <c r="X27" i="32" s="1"/>
  <c r="Z27" i="32"/>
  <c r="AB27" i="32"/>
  <c r="AC27" i="32"/>
  <c r="AE27" i="32"/>
  <c r="U28" i="32"/>
  <c r="W28" i="32" s="1"/>
  <c r="X28" i="32"/>
  <c r="Z28" i="32"/>
  <c r="AB28" i="32"/>
  <c r="AC28" i="32" s="1"/>
  <c r="AE28" i="32"/>
  <c r="AF28" i="32" s="1"/>
  <c r="AG28" i="32" s="1"/>
  <c r="U29" i="32"/>
  <c r="W29" i="32"/>
  <c r="X29" i="32" s="1"/>
  <c r="Z29" i="32"/>
  <c r="AB29" i="32"/>
  <c r="AC29" i="32"/>
  <c r="AE29" i="32"/>
  <c r="AF29" i="32"/>
  <c r="AG29" i="32" s="1"/>
  <c r="U30" i="32"/>
  <c r="W30" i="32" s="1"/>
  <c r="X30" i="32" s="1"/>
  <c r="Z30" i="32"/>
  <c r="AB30" i="32"/>
  <c r="AC30" i="32" s="1"/>
  <c r="AE30" i="32"/>
  <c r="AF30" i="32" s="1"/>
  <c r="AG30" i="32" s="1"/>
  <c r="U31" i="32"/>
  <c r="W31" i="32"/>
  <c r="X31" i="32" s="1"/>
  <c r="Z31" i="32"/>
  <c r="AB31" i="32"/>
  <c r="AC31" i="32"/>
  <c r="AE31" i="32"/>
  <c r="AF31" i="32"/>
  <c r="AG31" i="32" s="1"/>
  <c r="U32" i="32"/>
  <c r="W32" i="32" s="1"/>
  <c r="X32" i="32"/>
  <c r="Z32" i="32"/>
  <c r="AB32" i="32"/>
  <c r="AC32" i="32" s="1"/>
  <c r="AE32" i="32"/>
  <c r="AF32" i="32" s="1"/>
  <c r="AG32" i="32" s="1"/>
  <c r="U33" i="32"/>
  <c r="W33" i="32"/>
  <c r="X33" i="32" s="1"/>
  <c r="Z33" i="32"/>
  <c r="AB33" i="32"/>
  <c r="AC33" i="32"/>
  <c r="AE33" i="32"/>
  <c r="AF33" i="32"/>
  <c r="AG33" i="32" s="1"/>
  <c r="U34" i="32"/>
  <c r="W34" i="32" s="1"/>
  <c r="X34" i="32" s="1"/>
  <c r="Z34" i="32"/>
  <c r="AB34" i="32"/>
  <c r="AC34" i="32" s="1"/>
  <c r="AE34" i="32"/>
  <c r="AF34" i="32" s="1"/>
  <c r="AG34" i="32" s="1"/>
  <c r="U35" i="32"/>
  <c r="W35" i="32"/>
  <c r="X35" i="32" s="1"/>
  <c r="Z35" i="32"/>
  <c r="AB35" i="32"/>
  <c r="AC35" i="32"/>
  <c r="AE35" i="32"/>
  <c r="AF35" i="32"/>
  <c r="AG35" i="32" s="1"/>
  <c r="U16" i="32"/>
  <c r="W16" i="32" s="1"/>
  <c r="X16" i="32" s="1"/>
  <c r="AE16" i="32"/>
  <c r="AF16" i="32"/>
  <c r="AG16" i="32" s="1"/>
  <c r="Z16" i="32"/>
  <c r="AB16" i="32"/>
  <c r="AC16" i="32"/>
  <c r="R16" i="45"/>
  <c r="U17" i="45"/>
  <c r="W17" i="45" s="1"/>
  <c r="X17" i="45" s="1"/>
  <c r="Z17" i="45"/>
  <c r="AB17" i="45"/>
  <c r="AC17" i="45" s="1"/>
  <c r="AE17" i="45"/>
  <c r="U18" i="45"/>
  <c r="W18" i="45"/>
  <c r="X18" i="45" s="1"/>
  <c r="Z18" i="45"/>
  <c r="AB18" i="45"/>
  <c r="AC18" i="45"/>
  <c r="AE18" i="45"/>
  <c r="U19" i="45"/>
  <c r="W19" i="45" s="1"/>
  <c r="X19" i="45" s="1"/>
  <c r="Z19" i="45"/>
  <c r="AB19" i="45"/>
  <c r="AC19" i="45" s="1"/>
  <c r="AE19" i="45"/>
  <c r="U20" i="45"/>
  <c r="W20" i="45"/>
  <c r="X20" i="45" s="1"/>
  <c r="Z20" i="45"/>
  <c r="AB20" i="45"/>
  <c r="AC20" i="45"/>
  <c r="AE20" i="45"/>
  <c r="U21" i="45"/>
  <c r="W21" i="45" s="1"/>
  <c r="X21" i="45" s="1"/>
  <c r="Z21" i="45"/>
  <c r="AB21" i="45"/>
  <c r="AC21" i="45" s="1"/>
  <c r="AE21" i="45"/>
  <c r="U22" i="45"/>
  <c r="W22" i="45"/>
  <c r="X22" i="45" s="1"/>
  <c r="Z22" i="45"/>
  <c r="AB22" i="45"/>
  <c r="AC22" i="45"/>
  <c r="AE22" i="45"/>
  <c r="AF22" i="45"/>
  <c r="AG22" i="45" s="1"/>
  <c r="U23" i="45"/>
  <c r="W23" i="45" s="1"/>
  <c r="X23" i="45" s="1"/>
  <c r="Z23" i="45"/>
  <c r="AB23" i="45"/>
  <c r="AC23" i="45" s="1"/>
  <c r="AE23" i="45"/>
  <c r="AF23" i="45" s="1"/>
  <c r="AG23" i="45"/>
  <c r="U24" i="45"/>
  <c r="W24" i="45"/>
  <c r="X24" i="45" s="1"/>
  <c r="Z24" i="45"/>
  <c r="AB24" i="45"/>
  <c r="AC24" i="45"/>
  <c r="AE24" i="45"/>
  <c r="AF24" i="45"/>
  <c r="AG24" i="45" s="1"/>
  <c r="U25" i="45"/>
  <c r="W25" i="45" s="1"/>
  <c r="X25" i="45" s="1"/>
  <c r="Z25" i="45"/>
  <c r="AB25" i="45"/>
  <c r="AC25" i="45" s="1"/>
  <c r="AE25" i="45"/>
  <c r="AF25" i="45" s="1"/>
  <c r="AG25" i="45" s="1"/>
  <c r="U26" i="45"/>
  <c r="W26" i="45"/>
  <c r="X26" i="45" s="1"/>
  <c r="Z26" i="45"/>
  <c r="AB26" i="45"/>
  <c r="AC26" i="45"/>
  <c r="AE26" i="45"/>
  <c r="AF26" i="45"/>
  <c r="AG26" i="45" s="1"/>
  <c r="U27" i="45"/>
  <c r="W27" i="45" s="1"/>
  <c r="X27" i="45"/>
  <c r="Z27" i="45"/>
  <c r="AB27" i="45"/>
  <c r="AC27" i="45" s="1"/>
  <c r="AE27" i="45"/>
  <c r="AF27" i="45" s="1"/>
  <c r="AG27" i="45"/>
  <c r="U28" i="45"/>
  <c r="W28" i="45"/>
  <c r="X28" i="45" s="1"/>
  <c r="Z28" i="45"/>
  <c r="AB28" i="45"/>
  <c r="AC28" i="45"/>
  <c r="AE28" i="45"/>
  <c r="AF28" i="45"/>
  <c r="AG28" i="45" s="1"/>
  <c r="AB29" i="45"/>
  <c r="AC29" i="45" s="1"/>
  <c r="AE29" i="45"/>
  <c r="AF29" i="45" s="1"/>
  <c r="AG29" i="45"/>
  <c r="U30" i="45"/>
  <c r="W30" i="45"/>
  <c r="X30" i="45" s="1"/>
  <c r="Z30" i="45"/>
  <c r="AB30" i="45"/>
  <c r="AC30" i="45"/>
  <c r="AE30" i="45"/>
  <c r="AF30" i="45"/>
  <c r="AG30" i="45" s="1"/>
  <c r="U31" i="45"/>
  <c r="W31" i="45" s="1"/>
  <c r="X31" i="45" s="1"/>
  <c r="Z31" i="45"/>
  <c r="AB31" i="45"/>
  <c r="AC31" i="45" s="1"/>
  <c r="AE31" i="45"/>
  <c r="AF31" i="45" s="1"/>
  <c r="AG31" i="45" s="1"/>
  <c r="U32" i="45"/>
  <c r="W32" i="45"/>
  <c r="X32" i="45" s="1"/>
  <c r="Z32" i="45"/>
  <c r="AB32" i="45"/>
  <c r="AC32" i="45"/>
  <c r="AE32" i="45"/>
  <c r="AF32" i="45"/>
  <c r="AG32" i="45" s="1"/>
  <c r="U33" i="45"/>
  <c r="W33" i="45" s="1"/>
  <c r="X33" i="45"/>
  <c r="Z33" i="45"/>
  <c r="AB33" i="45"/>
  <c r="AC33" i="45" s="1"/>
  <c r="AE33" i="45"/>
  <c r="AF33" i="45" s="1"/>
  <c r="AG33" i="45"/>
  <c r="U34" i="45"/>
  <c r="W34" i="45"/>
  <c r="X34" i="45" s="1"/>
  <c r="Z34" i="45"/>
  <c r="AB34" i="45"/>
  <c r="AC34" i="45"/>
  <c r="AE34" i="45"/>
  <c r="U35" i="45"/>
  <c r="W35" i="45" s="1"/>
  <c r="X35" i="45"/>
  <c r="Z35" i="45"/>
  <c r="AB35" i="45"/>
  <c r="AC35" i="45" s="1"/>
  <c r="AE35" i="45"/>
  <c r="U36" i="45"/>
  <c r="W36" i="45"/>
  <c r="X36" i="45" s="1"/>
  <c r="Z36" i="45"/>
  <c r="AB36" i="45"/>
  <c r="AC36" i="45"/>
  <c r="AE36" i="45"/>
  <c r="U37" i="45"/>
  <c r="W37" i="45" s="1"/>
  <c r="X37" i="45" s="1"/>
  <c r="Z37" i="45"/>
  <c r="AB37" i="45"/>
  <c r="AC37" i="45" s="1"/>
  <c r="AE37" i="45"/>
  <c r="U38" i="45"/>
  <c r="W38" i="45"/>
  <c r="X38" i="45" s="1"/>
  <c r="Z38" i="45"/>
  <c r="AB38" i="45"/>
  <c r="AC38" i="45"/>
  <c r="AE38" i="45"/>
  <c r="U39" i="45"/>
  <c r="W39" i="45" s="1"/>
  <c r="X39" i="45"/>
  <c r="Z39" i="45"/>
  <c r="AB39" i="45"/>
  <c r="AC39" i="45" s="1"/>
  <c r="AE39" i="45"/>
  <c r="U40" i="45"/>
  <c r="W40" i="45"/>
  <c r="X40" i="45" s="1"/>
  <c r="Z40" i="45"/>
  <c r="AB40" i="45"/>
  <c r="AC40" i="45"/>
  <c r="AE40" i="45"/>
  <c r="U41" i="45"/>
  <c r="W41" i="45" s="1"/>
  <c r="X41" i="45" s="1"/>
  <c r="Z41" i="45"/>
  <c r="AB41" i="45"/>
  <c r="AC41" i="45" s="1"/>
  <c r="AE41" i="45"/>
  <c r="AF41" i="45" s="1"/>
  <c r="AG41" i="45" s="1"/>
  <c r="U42" i="45"/>
  <c r="W42" i="45"/>
  <c r="X42" i="45" s="1"/>
  <c r="Z42" i="45"/>
  <c r="AB42" i="45"/>
  <c r="AC42" i="45"/>
  <c r="AE42" i="45"/>
  <c r="AF42" i="45"/>
  <c r="AG42" i="45" s="1"/>
  <c r="U43" i="45"/>
  <c r="W43" i="45" s="1"/>
  <c r="X43" i="45"/>
  <c r="Z43" i="45"/>
  <c r="AB43" i="45"/>
  <c r="AC43" i="45" s="1"/>
  <c r="AE43" i="45"/>
  <c r="AF43" i="45" s="1"/>
  <c r="AG43" i="45"/>
  <c r="U44" i="45"/>
  <c r="W44" i="45"/>
  <c r="X44" i="45" s="1"/>
  <c r="Z44" i="45"/>
  <c r="AB44" i="45"/>
  <c r="AC44" i="45"/>
  <c r="AE44" i="45"/>
  <c r="AF44" i="45"/>
  <c r="AG44" i="45" s="1"/>
  <c r="U45" i="45"/>
  <c r="W45" i="45" s="1"/>
  <c r="X45" i="45" s="1"/>
  <c r="Z45" i="45"/>
  <c r="AB45" i="45"/>
  <c r="AC45" i="45" s="1"/>
  <c r="AE45" i="45"/>
  <c r="AF45" i="45" s="1"/>
  <c r="AG45" i="45" s="1"/>
  <c r="U46" i="45"/>
  <c r="W46" i="45"/>
  <c r="X46" i="45" s="1"/>
  <c r="Z46" i="45"/>
  <c r="AB46" i="45"/>
  <c r="AC46" i="45"/>
  <c r="AE46" i="45"/>
  <c r="AF46" i="45"/>
  <c r="AG46" i="45" s="1"/>
  <c r="U47" i="45"/>
  <c r="W47" i="45" s="1"/>
  <c r="X47" i="45"/>
  <c r="Z47" i="45"/>
  <c r="AB47" i="45"/>
  <c r="AC47" i="45" s="1"/>
  <c r="AE47" i="45"/>
  <c r="AF47" i="45" s="1"/>
  <c r="AG47" i="45"/>
  <c r="U48" i="45"/>
  <c r="W48" i="45"/>
  <c r="X48" i="45" s="1"/>
  <c r="Z48" i="45"/>
  <c r="AB48" i="45"/>
  <c r="AC48" i="45"/>
  <c r="AE48" i="45"/>
  <c r="AF48" i="45"/>
  <c r="AG48" i="45" s="1"/>
  <c r="U49" i="45"/>
  <c r="W49" i="45" s="1"/>
  <c r="X49" i="45" s="1"/>
  <c r="Z49" i="45"/>
  <c r="AB49" i="45"/>
  <c r="AC49" i="45" s="1"/>
  <c r="AE49" i="45"/>
  <c r="AF49" i="45" s="1"/>
  <c r="AG49" i="45" s="1"/>
  <c r="U50" i="45"/>
  <c r="W50" i="45"/>
  <c r="X50" i="45" s="1"/>
  <c r="Z50" i="45"/>
  <c r="AB50" i="45"/>
  <c r="AC50" i="45"/>
  <c r="AE50" i="45"/>
  <c r="AF50" i="45"/>
  <c r="AG50" i="45" s="1"/>
  <c r="U51" i="45"/>
  <c r="W51" i="45" s="1"/>
  <c r="X51" i="45"/>
  <c r="Z51" i="45"/>
  <c r="AB51" i="45"/>
  <c r="AC51" i="45" s="1"/>
  <c r="AE51" i="45"/>
  <c r="AF51" i="45" s="1"/>
  <c r="AG51" i="45"/>
  <c r="U52" i="45"/>
  <c r="W52" i="45"/>
  <c r="X52" i="45" s="1"/>
  <c r="Z52" i="45"/>
  <c r="AB52" i="45"/>
  <c r="AC52" i="45"/>
  <c r="AE52" i="45"/>
  <c r="AF52" i="45"/>
  <c r="AG52" i="45" s="1"/>
  <c r="U53" i="45"/>
  <c r="W53" i="45" s="1"/>
  <c r="X53" i="45" s="1"/>
  <c r="Z53" i="45"/>
  <c r="AB53" i="45"/>
  <c r="AC53" i="45" s="1"/>
  <c r="AE53" i="45"/>
  <c r="U54" i="45"/>
  <c r="W54" i="45"/>
  <c r="X54" i="45" s="1"/>
  <c r="Z54" i="45"/>
  <c r="AB54" i="45"/>
  <c r="AC54" i="45"/>
  <c r="AE54" i="45"/>
  <c r="AF54" i="45"/>
  <c r="AG54" i="45" s="1"/>
  <c r="U55" i="45"/>
  <c r="W55" i="45" s="1"/>
  <c r="X55" i="45" s="1"/>
  <c r="Z55" i="45"/>
  <c r="AB55" i="45"/>
  <c r="AC55" i="45" s="1"/>
  <c r="AE55" i="45"/>
  <c r="AF55" i="45" s="1"/>
  <c r="AG55" i="45" s="1"/>
  <c r="U56" i="45"/>
  <c r="W56" i="45"/>
  <c r="X56" i="45" s="1"/>
  <c r="Z56" i="45"/>
  <c r="AB56" i="45"/>
  <c r="AC56" i="45"/>
  <c r="AE56" i="45"/>
  <c r="AF56" i="45"/>
  <c r="AG56" i="45" s="1"/>
  <c r="U57" i="45"/>
  <c r="W57" i="45" s="1"/>
  <c r="X57" i="45"/>
  <c r="Z57" i="45"/>
  <c r="AB57" i="45"/>
  <c r="AC57" i="45" s="1"/>
  <c r="AE57" i="45"/>
  <c r="AF57" i="45" s="1"/>
  <c r="AG57" i="45"/>
  <c r="U58" i="45"/>
  <c r="W58" i="45"/>
  <c r="X58" i="45" s="1"/>
  <c r="Z58" i="45"/>
  <c r="AB58" i="45"/>
  <c r="AC58" i="45"/>
  <c r="AE58" i="45"/>
  <c r="AF58" i="45"/>
  <c r="AG58" i="45" s="1"/>
  <c r="AE16" i="45"/>
  <c r="AF16" i="45" s="1"/>
  <c r="AG16" i="45" s="1"/>
  <c r="Z16" i="45"/>
  <c r="AB16" i="45"/>
  <c r="AC16" i="45" s="1"/>
  <c r="U16" i="45"/>
  <c r="W16" i="45" s="1"/>
  <c r="X16" i="45" s="1"/>
  <c r="U17" i="23"/>
  <c r="Z16" i="23"/>
  <c r="AB16" i="23" s="1"/>
  <c r="AC16" i="23" s="1"/>
  <c r="U16" i="23"/>
  <c r="W17" i="23"/>
  <c r="X17" i="23" s="1"/>
  <c r="Z17" i="23"/>
  <c r="AB17" i="23"/>
  <c r="AC17" i="23"/>
  <c r="AE17" i="23"/>
  <c r="U18" i="23"/>
  <c r="W18" i="23" s="1"/>
  <c r="X18" i="23"/>
  <c r="Z18" i="23"/>
  <c r="AB18" i="23"/>
  <c r="AC18" i="23" s="1"/>
  <c r="AE18" i="23"/>
  <c r="U19" i="23"/>
  <c r="W19" i="23"/>
  <c r="X19" i="23" s="1"/>
  <c r="Z19" i="23"/>
  <c r="AB19" i="23"/>
  <c r="AC19" i="23"/>
  <c r="AE19" i="23"/>
  <c r="U20" i="23"/>
  <c r="W20" i="23" s="1"/>
  <c r="X20" i="23" s="1"/>
  <c r="Z20" i="23"/>
  <c r="AB20" i="23"/>
  <c r="AC20" i="23" s="1"/>
  <c r="AE20" i="23"/>
  <c r="U21" i="23"/>
  <c r="W21" i="23"/>
  <c r="X21" i="23" s="1"/>
  <c r="Z21" i="23"/>
  <c r="AB21" i="23"/>
  <c r="AC21" i="23"/>
  <c r="AE21" i="23"/>
  <c r="U22" i="23"/>
  <c r="W22" i="23" s="1"/>
  <c r="X22" i="23"/>
  <c r="Z22" i="23"/>
  <c r="AB22" i="23"/>
  <c r="AC22" i="23" s="1"/>
  <c r="AE22" i="23"/>
  <c r="U23" i="23"/>
  <c r="W23" i="23"/>
  <c r="X23" i="23" s="1"/>
  <c r="Z23" i="23"/>
  <c r="AB23" i="23"/>
  <c r="AC23" i="23"/>
  <c r="AE23" i="23"/>
  <c r="AF23" i="23"/>
  <c r="AG23" i="23" s="1"/>
  <c r="U24" i="23"/>
  <c r="W24" i="23"/>
  <c r="X24" i="23"/>
  <c r="Z24" i="23"/>
  <c r="AB24" i="23"/>
  <c r="AC24" i="23" s="1"/>
  <c r="AE24" i="23"/>
  <c r="AF24" i="23" s="1"/>
  <c r="AG24" i="23" s="1"/>
  <c r="U25" i="23"/>
  <c r="W25" i="23"/>
  <c r="X25" i="23" s="1"/>
  <c r="Z25" i="23"/>
  <c r="AB25" i="23"/>
  <c r="AC25" i="23"/>
  <c r="AE25" i="23"/>
  <c r="U26" i="23"/>
  <c r="W26" i="23" s="1"/>
  <c r="X26" i="23" s="1"/>
  <c r="Z26" i="23"/>
  <c r="AB26" i="23"/>
  <c r="AC26" i="23" s="1"/>
  <c r="AE26" i="23"/>
  <c r="U27" i="23"/>
  <c r="W27" i="23"/>
  <c r="X27" i="23" s="1"/>
  <c r="Z27" i="23"/>
  <c r="AB27" i="23"/>
  <c r="AC27" i="23"/>
  <c r="AE27" i="23"/>
  <c r="AF27" i="23"/>
  <c r="AG27" i="23" s="1"/>
  <c r="U28" i="23"/>
  <c r="W28" i="23" s="1"/>
  <c r="X28" i="23" s="1"/>
  <c r="Z28" i="23"/>
  <c r="AB28" i="23"/>
  <c r="AC28" i="23" s="1"/>
  <c r="AE28" i="23"/>
  <c r="U29" i="23"/>
  <c r="W29" i="23"/>
  <c r="X29" i="23" s="1"/>
  <c r="Z29" i="23"/>
  <c r="AB29" i="23"/>
  <c r="AC29" i="23"/>
  <c r="AE29" i="23"/>
  <c r="U30" i="23"/>
  <c r="W30" i="23" s="1"/>
  <c r="X30" i="23"/>
  <c r="Z30" i="23"/>
  <c r="AB30" i="23"/>
  <c r="AC30" i="23" s="1"/>
  <c r="AE30" i="23"/>
  <c r="U31" i="23"/>
  <c r="W31" i="23"/>
  <c r="X31" i="23" s="1"/>
  <c r="Z31" i="23"/>
  <c r="AB31" i="23"/>
  <c r="AC31" i="23"/>
  <c r="AE31" i="23"/>
  <c r="U32" i="23"/>
  <c r="W32" i="23" s="1"/>
  <c r="X32" i="23" s="1"/>
  <c r="Z32" i="23"/>
  <c r="AB32" i="23"/>
  <c r="AC32" i="23" s="1"/>
  <c r="AE32" i="23"/>
  <c r="U33" i="23"/>
  <c r="W33" i="23"/>
  <c r="X33" i="23" s="1"/>
  <c r="Z33" i="23"/>
  <c r="AB33" i="23"/>
  <c r="AC33" i="23"/>
  <c r="AE33" i="23"/>
  <c r="U34" i="23"/>
  <c r="W34" i="23" s="1"/>
  <c r="X34" i="23"/>
  <c r="Z34" i="23"/>
  <c r="AB34" i="23"/>
  <c r="AC34" i="23" s="1"/>
  <c r="AE34" i="23"/>
  <c r="U35" i="23"/>
  <c r="W35" i="23"/>
  <c r="X35" i="23" s="1"/>
  <c r="Z35" i="23"/>
  <c r="AB35" i="23"/>
  <c r="AC35" i="23"/>
  <c r="AE35" i="23"/>
  <c r="U36" i="23"/>
  <c r="W36" i="23" s="1"/>
  <c r="X36" i="23" s="1"/>
  <c r="Z36" i="23"/>
  <c r="AB36" i="23"/>
  <c r="AC36" i="23" s="1"/>
  <c r="AE36" i="23"/>
  <c r="U37" i="23"/>
  <c r="W37" i="23"/>
  <c r="X37" i="23" s="1"/>
  <c r="Z37" i="23"/>
  <c r="AB37" i="23"/>
  <c r="AC37" i="23"/>
  <c r="AE37" i="23"/>
  <c r="U38" i="23"/>
  <c r="W38" i="23" s="1"/>
  <c r="X38" i="23"/>
  <c r="Z38" i="23"/>
  <c r="AB38" i="23"/>
  <c r="AC38" i="23" s="1"/>
  <c r="AE38" i="23"/>
  <c r="U39" i="23"/>
  <c r="W39" i="23"/>
  <c r="X39" i="23" s="1"/>
  <c r="Z39" i="23"/>
  <c r="AB39" i="23"/>
  <c r="AC39" i="23"/>
  <c r="AE39" i="23"/>
  <c r="U40" i="23"/>
  <c r="W40" i="23" s="1"/>
  <c r="X40" i="23" s="1"/>
  <c r="Z40" i="23"/>
  <c r="AB40" i="23"/>
  <c r="AC40" i="23" s="1"/>
  <c r="AE40" i="23"/>
  <c r="U41" i="23"/>
  <c r="W41" i="23"/>
  <c r="X41" i="23" s="1"/>
  <c r="Z41" i="23"/>
  <c r="AB41" i="23"/>
  <c r="AC41" i="23"/>
  <c r="AE41" i="23"/>
  <c r="U42" i="23"/>
  <c r="W42" i="23" s="1"/>
  <c r="X42" i="23"/>
  <c r="Z42" i="23"/>
  <c r="AB42" i="23"/>
  <c r="AC42" i="23" s="1"/>
  <c r="AE42" i="23"/>
  <c r="U43" i="23"/>
  <c r="W43" i="23"/>
  <c r="X43" i="23" s="1"/>
  <c r="Z43" i="23"/>
  <c r="AB43" i="23"/>
  <c r="AC43" i="23"/>
  <c r="AE43" i="23"/>
  <c r="U44" i="23"/>
  <c r="W44" i="23" s="1"/>
  <c r="X44" i="23" s="1"/>
  <c r="Z44" i="23"/>
  <c r="AB44" i="23"/>
  <c r="AC44" i="23" s="1"/>
  <c r="AE44" i="23"/>
  <c r="U45" i="23"/>
  <c r="W45" i="23"/>
  <c r="X45" i="23" s="1"/>
  <c r="Z45" i="23"/>
  <c r="AB45" i="23"/>
  <c r="AC45" i="23"/>
  <c r="AE45" i="23"/>
  <c r="U46" i="23"/>
  <c r="W46" i="23" s="1"/>
  <c r="X46" i="23"/>
  <c r="Z46" i="23"/>
  <c r="AB46" i="23"/>
  <c r="AC46" i="23" s="1"/>
  <c r="AE46" i="23"/>
  <c r="U47" i="23"/>
  <c r="W47" i="23"/>
  <c r="X47" i="23" s="1"/>
  <c r="Z47" i="23"/>
  <c r="AB47" i="23"/>
  <c r="AC47" i="23"/>
  <c r="AE47" i="23"/>
  <c r="U48" i="23"/>
  <c r="W48" i="23" s="1"/>
  <c r="X48" i="23" s="1"/>
  <c r="Z48" i="23"/>
  <c r="AB48" i="23"/>
  <c r="AC48" i="23" s="1"/>
  <c r="AE48" i="23"/>
  <c r="U49" i="23"/>
  <c r="W49" i="23"/>
  <c r="X49" i="23" s="1"/>
  <c r="Z49" i="23"/>
  <c r="AB49" i="23"/>
  <c r="AC49" i="23"/>
  <c r="AE49" i="23"/>
  <c r="U50" i="23"/>
  <c r="W50" i="23"/>
  <c r="X50" i="23"/>
  <c r="Z50" i="23"/>
  <c r="AB50" i="23"/>
  <c r="AC50" i="23" s="1"/>
  <c r="AE50" i="23"/>
  <c r="AF50" i="23" s="1"/>
  <c r="AG50" i="23" s="1"/>
  <c r="U51" i="23"/>
  <c r="W51" i="23"/>
  <c r="X51" i="23" s="1"/>
  <c r="Z51" i="23"/>
  <c r="AB51" i="23"/>
  <c r="AC51" i="23"/>
  <c r="AE51" i="23"/>
  <c r="U52" i="23"/>
  <c r="W52" i="23" s="1"/>
  <c r="X52" i="23" s="1"/>
  <c r="Z52" i="23"/>
  <c r="AB52" i="23"/>
  <c r="AC52" i="23" s="1"/>
  <c r="AE52" i="23"/>
  <c r="U53" i="23"/>
  <c r="W53" i="23"/>
  <c r="X53" i="23" s="1"/>
  <c r="Z53" i="23"/>
  <c r="AB53" i="23"/>
  <c r="AC53" i="23"/>
  <c r="AE53" i="23"/>
  <c r="U54" i="23"/>
  <c r="W54" i="23" s="1"/>
  <c r="X54" i="23"/>
  <c r="Z54" i="23"/>
  <c r="AB54" i="23"/>
  <c r="AC54" i="23" s="1"/>
  <c r="AE54" i="23"/>
  <c r="U55" i="23"/>
  <c r="W55" i="23"/>
  <c r="X55" i="23" s="1"/>
  <c r="Z55" i="23"/>
  <c r="AB55" i="23"/>
  <c r="AC55" i="23"/>
  <c r="AE55" i="23"/>
  <c r="U56" i="23"/>
  <c r="W56" i="23" s="1"/>
  <c r="X56" i="23" s="1"/>
  <c r="Z56" i="23"/>
  <c r="AB56" i="23"/>
  <c r="AC56" i="23" s="1"/>
  <c r="AE56" i="23"/>
  <c r="U57" i="23"/>
  <c r="W57" i="23"/>
  <c r="X57" i="23" s="1"/>
  <c r="Z57" i="23"/>
  <c r="AB57" i="23"/>
  <c r="AC57" i="23"/>
  <c r="AE57" i="23"/>
  <c r="U58" i="23"/>
  <c r="W58" i="23" s="1"/>
  <c r="X58" i="23"/>
  <c r="Z58" i="23"/>
  <c r="AB58" i="23"/>
  <c r="AC58" i="23" s="1"/>
  <c r="AE58" i="23"/>
  <c r="U59" i="23"/>
  <c r="W59" i="23"/>
  <c r="X59" i="23" s="1"/>
  <c r="Z59" i="23"/>
  <c r="AB59" i="23"/>
  <c r="AC59" i="23"/>
  <c r="AE59" i="23"/>
  <c r="AF59" i="23"/>
  <c r="AG59" i="23" s="1"/>
  <c r="U60" i="23"/>
  <c r="W60" i="23" s="1"/>
  <c r="X60" i="23"/>
  <c r="Z60" i="23"/>
  <c r="AB60" i="23"/>
  <c r="AC60" i="23" s="1"/>
  <c r="AE60" i="23"/>
  <c r="U61" i="23"/>
  <c r="W61" i="23"/>
  <c r="X61" i="23" s="1"/>
  <c r="Z61" i="23"/>
  <c r="AB61" i="23"/>
  <c r="AC61" i="23"/>
  <c r="AE61" i="23"/>
  <c r="U62" i="23"/>
  <c r="W62" i="23" s="1"/>
  <c r="X62" i="23" s="1"/>
  <c r="Z62" i="23"/>
  <c r="AB62" i="23"/>
  <c r="AC62" i="23" s="1"/>
  <c r="AE62" i="23"/>
  <c r="AF62" i="23" s="1"/>
  <c r="AG62" i="23" s="1"/>
  <c r="U63" i="23"/>
  <c r="W63" i="23"/>
  <c r="X63" i="23" s="1"/>
  <c r="Z63" i="23"/>
  <c r="AB63" i="23"/>
  <c r="AC63" i="23"/>
  <c r="AE63" i="23"/>
  <c r="AF63" i="23"/>
  <c r="AG63" i="23" s="1"/>
  <c r="U64" i="23"/>
  <c r="W64" i="23" s="1"/>
  <c r="X64" i="23"/>
  <c r="Z64" i="23"/>
  <c r="AB64" i="23"/>
  <c r="AC64" i="23" s="1"/>
  <c r="AE64" i="23"/>
  <c r="U65" i="23"/>
  <c r="W65" i="23"/>
  <c r="X65" i="23" s="1"/>
  <c r="Z65" i="23"/>
  <c r="AB65" i="23"/>
  <c r="AC65" i="23"/>
  <c r="AE65" i="23"/>
  <c r="U66" i="23"/>
  <c r="W66" i="23"/>
  <c r="X66" i="23"/>
  <c r="Z66" i="23"/>
  <c r="AB66" i="23"/>
  <c r="AC66" i="23" s="1"/>
  <c r="AE66" i="23"/>
  <c r="AF66" i="23" s="1"/>
  <c r="AG66" i="23"/>
  <c r="U67" i="23"/>
  <c r="W67" i="23"/>
  <c r="X67" i="23" s="1"/>
  <c r="Z67" i="23"/>
  <c r="AB67" i="23"/>
  <c r="AC67" i="23"/>
  <c r="AE67" i="23"/>
  <c r="U68" i="23"/>
  <c r="W68" i="23" s="1"/>
  <c r="X68" i="23"/>
  <c r="Z68" i="23"/>
  <c r="AB68" i="23"/>
  <c r="AC68" i="23" s="1"/>
  <c r="AE68" i="23"/>
  <c r="U69" i="23"/>
  <c r="W69" i="23"/>
  <c r="X69" i="23" s="1"/>
  <c r="Z69" i="23"/>
  <c r="AB69" i="23"/>
  <c r="AC69" i="23"/>
  <c r="AE69" i="23"/>
  <c r="U70" i="23"/>
  <c r="W70" i="23" s="1"/>
  <c r="X70" i="23" s="1"/>
  <c r="Z70" i="23"/>
  <c r="AB70" i="23"/>
  <c r="AC70" i="23" s="1"/>
  <c r="AE70" i="23"/>
  <c r="U71" i="23"/>
  <c r="W71" i="23"/>
  <c r="X71" i="23" s="1"/>
  <c r="Z71" i="23"/>
  <c r="AB71" i="23"/>
  <c r="AC71" i="23"/>
  <c r="AE71" i="23"/>
  <c r="U72" i="23"/>
  <c r="W72" i="23" s="1"/>
  <c r="X72" i="23"/>
  <c r="Z72" i="23"/>
  <c r="AB72" i="23"/>
  <c r="AC72" i="23" s="1"/>
  <c r="AE72" i="23"/>
  <c r="U73" i="23"/>
  <c r="W73" i="23"/>
  <c r="X73" i="23" s="1"/>
  <c r="Z73" i="23"/>
  <c r="AB73" i="23"/>
  <c r="AC73" i="23"/>
  <c r="AE73" i="23"/>
  <c r="U74" i="23"/>
  <c r="W74" i="23" s="1"/>
  <c r="X74" i="23" s="1"/>
  <c r="Z74" i="23"/>
  <c r="AB74" i="23"/>
  <c r="AC74" i="23" s="1"/>
  <c r="AE74" i="23"/>
  <c r="U75" i="23"/>
  <c r="W75" i="23"/>
  <c r="X75" i="23" s="1"/>
  <c r="Z75" i="23"/>
  <c r="AB75" i="23"/>
  <c r="AC75" i="23"/>
  <c r="AE75" i="23"/>
  <c r="U76" i="23"/>
  <c r="W76" i="23" s="1"/>
  <c r="X76" i="23"/>
  <c r="Z76" i="23"/>
  <c r="AB76" i="23"/>
  <c r="AC76" i="23" s="1"/>
  <c r="AE76" i="23"/>
  <c r="U77" i="23"/>
  <c r="W77" i="23"/>
  <c r="X77" i="23" s="1"/>
  <c r="Z77" i="23"/>
  <c r="AB77" i="23"/>
  <c r="AC77" i="23"/>
  <c r="AE77" i="23"/>
  <c r="U78" i="23"/>
  <c r="W78" i="23" s="1"/>
  <c r="X78" i="23" s="1"/>
  <c r="Z78" i="23"/>
  <c r="AB78" i="23"/>
  <c r="AC78" i="23" s="1"/>
  <c r="AE78" i="23"/>
  <c r="U79" i="23"/>
  <c r="W79" i="23"/>
  <c r="X79" i="23" s="1"/>
  <c r="Z79" i="23"/>
  <c r="AB79" i="23"/>
  <c r="AC79" i="23"/>
  <c r="AE79" i="23"/>
  <c r="AF79" i="23"/>
  <c r="AG79" i="23" s="1"/>
  <c r="U80" i="23"/>
  <c r="W80" i="23"/>
  <c r="X80" i="23"/>
  <c r="Z80" i="23"/>
  <c r="AB80" i="23"/>
  <c r="AC80" i="23" s="1"/>
  <c r="AE80" i="23"/>
  <c r="AF80" i="23" s="1"/>
  <c r="AG80" i="23"/>
  <c r="U81" i="23"/>
  <c r="W81" i="23"/>
  <c r="X81" i="23" s="1"/>
  <c r="Z81" i="23"/>
  <c r="AB81" i="23"/>
  <c r="AC81" i="23"/>
  <c r="AE81" i="23"/>
  <c r="AF81" i="23"/>
  <c r="AG81" i="23" s="1"/>
  <c r="U82" i="23"/>
  <c r="W82" i="23"/>
  <c r="X82" i="23"/>
  <c r="Z82" i="23"/>
  <c r="AB82" i="23"/>
  <c r="AC82" i="23" s="1"/>
  <c r="AE82" i="23"/>
  <c r="AF82" i="23" s="1"/>
  <c r="AG82" i="23"/>
  <c r="U83" i="23"/>
  <c r="W83" i="23"/>
  <c r="X83" i="23" s="1"/>
  <c r="Z83" i="23"/>
  <c r="AB83" i="23"/>
  <c r="AC83" i="23"/>
  <c r="AE83" i="23"/>
  <c r="AF83" i="23"/>
  <c r="AG83" i="23" s="1"/>
  <c r="U84" i="23"/>
  <c r="W84" i="23"/>
  <c r="X84" i="23"/>
  <c r="Z84" i="23"/>
  <c r="AB84" i="23"/>
  <c r="AC84" i="23" s="1"/>
  <c r="AE84" i="23"/>
  <c r="AF84" i="23" s="1"/>
  <c r="AG84" i="23"/>
  <c r="U85" i="23"/>
  <c r="W85" i="23"/>
  <c r="X85" i="23" s="1"/>
  <c r="Z85" i="23"/>
  <c r="AB85" i="23"/>
  <c r="AC85" i="23"/>
  <c r="AE85" i="23"/>
  <c r="AF85" i="23"/>
  <c r="AG85" i="23" s="1"/>
  <c r="U86" i="23"/>
  <c r="W86" i="23"/>
  <c r="X86" i="23"/>
  <c r="Z86" i="23"/>
  <c r="AB86" i="23"/>
  <c r="AC86" i="23" s="1"/>
  <c r="AE86" i="23"/>
  <c r="AF86" i="23" s="1"/>
  <c r="AG86" i="23"/>
  <c r="U87" i="23"/>
  <c r="W87" i="23"/>
  <c r="X87" i="23" s="1"/>
  <c r="Z87" i="23"/>
  <c r="AB87" i="23"/>
  <c r="AC87" i="23"/>
  <c r="AE87" i="23"/>
  <c r="AF87" i="23"/>
  <c r="AG87" i="23" s="1"/>
  <c r="U88" i="23"/>
  <c r="W88" i="23"/>
  <c r="X88" i="23"/>
  <c r="Z88" i="23"/>
  <c r="AB88" i="23"/>
  <c r="AC88" i="23" s="1"/>
  <c r="AE88" i="23"/>
  <c r="AF88" i="23" s="1"/>
  <c r="AG88" i="23"/>
  <c r="U89" i="23"/>
  <c r="W89" i="23"/>
  <c r="X89" i="23" s="1"/>
  <c r="Z89" i="23"/>
  <c r="AB89" i="23"/>
  <c r="AC89" i="23"/>
  <c r="AE89" i="23"/>
  <c r="AF89" i="23"/>
  <c r="AG89" i="23" s="1"/>
  <c r="U90" i="23"/>
  <c r="W90" i="23"/>
  <c r="X90" i="23"/>
  <c r="Z90" i="23"/>
  <c r="AB90" i="23"/>
  <c r="AC90" i="23" s="1"/>
  <c r="AE90" i="23"/>
  <c r="AF90" i="23" s="1"/>
  <c r="AG90" i="23"/>
  <c r="U91" i="23"/>
  <c r="W91" i="23"/>
  <c r="X91" i="23" s="1"/>
  <c r="Z91" i="23"/>
  <c r="AB91" i="23"/>
  <c r="AC91" i="23"/>
  <c r="AE91" i="23"/>
  <c r="AF91" i="23"/>
  <c r="AG91" i="23" s="1"/>
  <c r="U92" i="23"/>
  <c r="W92" i="23"/>
  <c r="X92" i="23"/>
  <c r="Z92" i="23"/>
  <c r="AB92" i="23"/>
  <c r="AC92" i="23" s="1"/>
  <c r="AE92" i="23"/>
  <c r="AF92" i="23" s="1"/>
  <c r="AG92" i="23"/>
  <c r="U93" i="23"/>
  <c r="W93" i="23"/>
  <c r="X93" i="23" s="1"/>
  <c r="Z93" i="23"/>
  <c r="AB93" i="23"/>
  <c r="AC93" i="23"/>
  <c r="AE93" i="23"/>
  <c r="AF93" i="23"/>
  <c r="AG93" i="23" s="1"/>
  <c r="U94" i="23"/>
  <c r="W94" i="23"/>
  <c r="X94" i="23"/>
  <c r="Z94" i="23"/>
  <c r="AB94" i="23"/>
  <c r="AC94" i="23" s="1"/>
  <c r="AE94" i="23"/>
  <c r="AF94" i="23" s="1"/>
  <c r="AG94" i="23"/>
  <c r="U95" i="23"/>
  <c r="W95" i="23"/>
  <c r="X95" i="23" s="1"/>
  <c r="Z95" i="23"/>
  <c r="AB95" i="23"/>
  <c r="AC95" i="23"/>
  <c r="AE95" i="23"/>
  <c r="AF95" i="23"/>
  <c r="AG95" i="23" s="1"/>
  <c r="U96" i="23"/>
  <c r="W96" i="23"/>
  <c r="X96" i="23"/>
  <c r="Z96" i="23"/>
  <c r="AB96" i="23"/>
  <c r="AC96" i="23" s="1"/>
  <c r="AE96" i="23"/>
  <c r="AF96" i="23" s="1"/>
  <c r="AG96" i="23"/>
  <c r="U97" i="23"/>
  <c r="W97" i="23"/>
  <c r="X97" i="23" s="1"/>
  <c r="Z97" i="23"/>
  <c r="AB97" i="23"/>
  <c r="AC97" i="23"/>
  <c r="AE97" i="23"/>
  <c r="AF97" i="23"/>
  <c r="AG97" i="23" s="1"/>
  <c r="U98" i="23"/>
  <c r="W98" i="23" s="1"/>
  <c r="X98" i="23" s="1"/>
  <c r="Z98" i="23"/>
  <c r="AB98" i="23"/>
  <c r="AC98" i="23" s="1"/>
  <c r="AE98" i="23"/>
  <c r="U99" i="23"/>
  <c r="W99" i="23"/>
  <c r="X99" i="23" s="1"/>
  <c r="Z99" i="23"/>
  <c r="AB99" i="23"/>
  <c r="AC99" i="23"/>
  <c r="AE99" i="23"/>
  <c r="U100" i="23"/>
  <c r="W100" i="23"/>
  <c r="X100" i="23"/>
  <c r="Z100" i="23"/>
  <c r="AB100" i="23"/>
  <c r="AC100" i="23" s="1"/>
  <c r="AE100" i="23"/>
  <c r="AF100" i="23" s="1"/>
  <c r="AG100" i="23" s="1"/>
  <c r="U101" i="23"/>
  <c r="W101" i="23"/>
  <c r="X101" i="23" s="1"/>
  <c r="Z101" i="23"/>
  <c r="AB101" i="23"/>
  <c r="AC101" i="23"/>
  <c r="AE101" i="23"/>
  <c r="AF101" i="23"/>
  <c r="AG101" i="23" s="1"/>
  <c r="U102" i="23"/>
  <c r="W102" i="23"/>
  <c r="X102" i="23"/>
  <c r="Z102" i="23"/>
  <c r="AB102" i="23"/>
  <c r="AC102" i="23" s="1"/>
  <c r="AE102" i="23"/>
  <c r="AF102" i="23" s="1"/>
  <c r="AG102" i="23" s="1"/>
  <c r="U103" i="23"/>
  <c r="W103" i="23"/>
  <c r="X103" i="23" s="1"/>
  <c r="Z103" i="23"/>
  <c r="AB103" i="23"/>
  <c r="AC103" i="23"/>
  <c r="AE103" i="23"/>
  <c r="AF103" i="23"/>
  <c r="AG103" i="23" s="1"/>
  <c r="U104" i="23"/>
  <c r="W104" i="23" s="1"/>
  <c r="X104" i="23"/>
  <c r="Z104" i="23"/>
  <c r="AB104" i="23"/>
  <c r="AC104" i="23" s="1"/>
  <c r="AE104" i="23"/>
  <c r="U105" i="23"/>
  <c r="W105" i="23"/>
  <c r="X105" i="23" s="1"/>
  <c r="Z105" i="23"/>
  <c r="AB105" i="23"/>
  <c r="AC105" i="23"/>
  <c r="AE105" i="23"/>
  <c r="U106" i="23"/>
  <c r="W106" i="23" s="1"/>
  <c r="X106" i="23" s="1"/>
  <c r="Z106" i="23"/>
  <c r="AB106" i="23"/>
  <c r="AC106" i="23" s="1"/>
  <c r="AE106" i="23"/>
  <c r="U107" i="23"/>
  <c r="W107" i="23"/>
  <c r="X107" i="23" s="1"/>
  <c r="Z107" i="23"/>
  <c r="AB107" i="23"/>
  <c r="AC107" i="23"/>
  <c r="AE107" i="23"/>
  <c r="AF107" i="23"/>
  <c r="AG107" i="23" s="1"/>
  <c r="U108" i="23"/>
  <c r="W108" i="23" s="1"/>
  <c r="X108" i="23" s="1"/>
  <c r="Z108" i="23"/>
  <c r="AB108" i="23"/>
  <c r="AC108" i="23" s="1"/>
  <c r="AE108" i="23"/>
  <c r="U109" i="23"/>
  <c r="W109" i="23"/>
  <c r="X109" i="23" s="1"/>
  <c r="Z109" i="23"/>
  <c r="AB109" i="23"/>
  <c r="AC109" i="23"/>
  <c r="AE109" i="23"/>
  <c r="U110" i="23"/>
  <c r="W110" i="23" s="1"/>
  <c r="X110" i="23"/>
  <c r="Z110" i="23"/>
  <c r="AB110" i="23"/>
  <c r="AC110" i="23" s="1"/>
  <c r="AE110" i="23"/>
  <c r="AE16" i="23"/>
  <c r="W16" i="23"/>
  <c r="X16" i="23" s="1"/>
  <c r="U17" i="30"/>
  <c r="W17" i="30" s="1"/>
  <c r="X17" i="30" s="1"/>
  <c r="Z17" i="30"/>
  <c r="AB17" i="30"/>
  <c r="AC17" i="30" s="1"/>
  <c r="AE17" i="30"/>
  <c r="U18" i="30"/>
  <c r="W18" i="30" s="1"/>
  <c r="X18" i="30" s="1"/>
  <c r="Z18" i="30"/>
  <c r="AB18" i="30"/>
  <c r="AC18" i="30" s="1"/>
  <c r="AE18" i="30"/>
  <c r="U19" i="30"/>
  <c r="W19" i="30" s="1"/>
  <c r="X19" i="30" s="1"/>
  <c r="Z19" i="30"/>
  <c r="AB19" i="30"/>
  <c r="AC19" i="30" s="1"/>
  <c r="AE19" i="30"/>
  <c r="U20" i="30"/>
  <c r="W20" i="30"/>
  <c r="X20" i="30" s="1"/>
  <c r="Z20" i="30"/>
  <c r="AB20" i="30"/>
  <c r="AC20" i="30" s="1"/>
  <c r="AE20" i="30"/>
  <c r="AF20" i="30" s="1"/>
  <c r="AG20" i="30" s="1"/>
  <c r="U21" i="30"/>
  <c r="W21" i="30" s="1"/>
  <c r="X21" i="30" s="1"/>
  <c r="Z21" i="30"/>
  <c r="AB21" i="30"/>
  <c r="AC21" i="30" s="1"/>
  <c r="AE21" i="30"/>
  <c r="AF21" i="30" s="1"/>
  <c r="AG21" i="30" s="1"/>
  <c r="U22" i="30"/>
  <c r="W22" i="30" s="1"/>
  <c r="X22" i="30" s="1"/>
  <c r="Z22" i="30"/>
  <c r="AB22" i="30"/>
  <c r="AC22" i="30" s="1"/>
  <c r="AE22" i="30"/>
  <c r="U23" i="30"/>
  <c r="W23" i="30"/>
  <c r="X23" i="30" s="1"/>
  <c r="Z23" i="30"/>
  <c r="AB23" i="30"/>
  <c r="AC23" i="30" s="1"/>
  <c r="AE23" i="30"/>
  <c r="AF23" i="30" s="1"/>
  <c r="AG23" i="30" s="1"/>
  <c r="U24" i="30"/>
  <c r="W24" i="30" s="1"/>
  <c r="X24" i="30" s="1"/>
  <c r="Z24" i="30"/>
  <c r="AB24" i="30"/>
  <c r="AC24" i="30" s="1"/>
  <c r="AE24" i="30"/>
  <c r="U25" i="30"/>
  <c r="W25" i="30" s="1"/>
  <c r="X25" i="30" s="1"/>
  <c r="Z25" i="30"/>
  <c r="AB25" i="30"/>
  <c r="AC25" i="30" s="1"/>
  <c r="AE25" i="30"/>
  <c r="U26" i="30"/>
  <c r="W26" i="30" s="1"/>
  <c r="X26" i="30" s="1"/>
  <c r="Z26" i="30"/>
  <c r="AB26" i="30"/>
  <c r="AC26" i="30" s="1"/>
  <c r="AE26" i="30"/>
  <c r="U27" i="30"/>
  <c r="W27" i="30" s="1"/>
  <c r="X27" i="30" s="1"/>
  <c r="Z27" i="30"/>
  <c r="AB27" i="30"/>
  <c r="AC27" i="30" s="1"/>
  <c r="AE27" i="30"/>
  <c r="U28" i="30"/>
  <c r="W28" i="30" s="1"/>
  <c r="X28" i="30" s="1"/>
  <c r="Z28" i="30"/>
  <c r="AB28" i="30"/>
  <c r="AC28" i="30" s="1"/>
  <c r="AE28" i="30"/>
  <c r="U29" i="30"/>
  <c r="W29" i="30" s="1"/>
  <c r="X29" i="30" s="1"/>
  <c r="Z29" i="30"/>
  <c r="AB29" i="30"/>
  <c r="AC29" i="30" s="1"/>
  <c r="AE29" i="30"/>
  <c r="AF29" i="30" s="1"/>
  <c r="AG29" i="30" s="1"/>
  <c r="R25" i="30"/>
  <c r="R26" i="30"/>
  <c r="R27" i="30"/>
  <c r="R28" i="30"/>
  <c r="R29" i="30"/>
  <c r="R41" i="30"/>
  <c r="R18" i="30"/>
  <c r="AF18" i="30" s="1"/>
  <c r="AG18" i="30" s="1"/>
  <c r="R19" i="30"/>
  <c r="R20" i="30"/>
  <c r="R21" i="30"/>
  <c r="R22" i="30"/>
  <c r="AF22" i="30" s="1"/>
  <c r="AG22" i="30" s="1"/>
  <c r="R23" i="30"/>
  <c r="R24" i="30"/>
  <c r="AF24" i="30" s="1"/>
  <c r="AG24" i="30" s="1"/>
  <c r="AE16" i="30"/>
  <c r="AB16" i="30"/>
  <c r="AC16" i="30" s="1"/>
  <c r="Z16" i="30"/>
  <c r="U16" i="30"/>
  <c r="W16" i="30" s="1"/>
  <c r="X16" i="30" s="1"/>
  <c r="U17" i="31"/>
  <c r="W17" i="31" s="1"/>
  <c r="X17" i="31"/>
  <c r="Z17" i="31"/>
  <c r="AB17" i="31"/>
  <c r="AC17" i="31" s="1"/>
  <c r="AE17" i="31"/>
  <c r="AF17" i="31" s="1"/>
  <c r="AG17" i="31"/>
  <c r="U18" i="31"/>
  <c r="W18" i="31"/>
  <c r="X18" i="31" s="1"/>
  <c r="Z18" i="31"/>
  <c r="AB18" i="31"/>
  <c r="AC18" i="31"/>
  <c r="AE18" i="31"/>
  <c r="AF18" i="31"/>
  <c r="AG18" i="31" s="1"/>
  <c r="U19" i="31"/>
  <c r="W19" i="31" s="1"/>
  <c r="X19" i="31" s="1"/>
  <c r="Z19" i="31"/>
  <c r="AB19" i="31"/>
  <c r="AC19" i="31" s="1"/>
  <c r="AE19" i="31"/>
  <c r="AF19" i="31" s="1"/>
  <c r="AG19" i="31" s="1"/>
  <c r="U20" i="31"/>
  <c r="W20" i="31"/>
  <c r="X20" i="31" s="1"/>
  <c r="Z20" i="31"/>
  <c r="AB20" i="31"/>
  <c r="AC20" i="31"/>
  <c r="AE20" i="31"/>
  <c r="AF20" i="31"/>
  <c r="AG20" i="31" s="1"/>
  <c r="U21" i="31"/>
  <c r="W21" i="31" s="1"/>
  <c r="X21" i="31"/>
  <c r="Z21" i="31"/>
  <c r="AB21" i="31"/>
  <c r="AC21" i="31" s="1"/>
  <c r="AE21" i="31"/>
  <c r="AF21" i="31" s="1"/>
  <c r="AG21" i="31"/>
  <c r="U22" i="31"/>
  <c r="W22" i="31"/>
  <c r="X22" i="31" s="1"/>
  <c r="Z22" i="31"/>
  <c r="AB22" i="31"/>
  <c r="AC22" i="31"/>
  <c r="AE22" i="31"/>
  <c r="AF22" i="31"/>
  <c r="AG22" i="31" s="1"/>
  <c r="U23" i="31"/>
  <c r="W23" i="31" s="1"/>
  <c r="X23" i="31" s="1"/>
  <c r="Z23" i="31"/>
  <c r="AB23" i="31"/>
  <c r="AC23" i="31" s="1"/>
  <c r="AE23" i="31"/>
  <c r="AF23" i="31" s="1"/>
  <c r="AG23" i="31" s="1"/>
  <c r="AE16" i="31"/>
  <c r="AF16" i="31" s="1"/>
  <c r="AG16" i="31" s="1"/>
  <c r="AB16" i="31"/>
  <c r="AC16" i="31" s="1"/>
  <c r="Z16" i="31"/>
  <c r="U16" i="31"/>
  <c r="W16" i="31" s="1"/>
  <c r="X16" i="31" s="1"/>
  <c r="U17" i="44"/>
  <c r="W17" i="44" s="1"/>
  <c r="X17" i="44"/>
  <c r="Z17" i="44"/>
  <c r="AB17" i="44"/>
  <c r="AC17" i="44" s="1"/>
  <c r="AE17" i="44"/>
  <c r="AF17" i="44" s="1"/>
  <c r="AG17" i="44"/>
  <c r="U18" i="44"/>
  <c r="W18" i="44"/>
  <c r="X18" i="44" s="1"/>
  <c r="Z18" i="44"/>
  <c r="AB18" i="44"/>
  <c r="AC18" i="44"/>
  <c r="AE18" i="44"/>
  <c r="AE16" i="44"/>
  <c r="AB16" i="44"/>
  <c r="AC16" i="44"/>
  <c r="Z16" i="44"/>
  <c r="U16" i="44"/>
  <c r="W16" i="44" s="1"/>
  <c r="X16" i="44"/>
  <c r="N16" i="25"/>
  <c r="U17" i="25"/>
  <c r="W17" i="25" s="1"/>
  <c r="X17" i="25" s="1"/>
  <c r="Z17" i="25"/>
  <c r="AB17" i="25"/>
  <c r="AC17" i="25" s="1"/>
  <c r="AE17" i="25"/>
  <c r="U18" i="25"/>
  <c r="W18" i="25"/>
  <c r="X18" i="25" s="1"/>
  <c r="Z18" i="25"/>
  <c r="AB18" i="25"/>
  <c r="AC18" i="25"/>
  <c r="AE18" i="25"/>
  <c r="U19" i="25"/>
  <c r="W19" i="25" s="1"/>
  <c r="X19" i="25"/>
  <c r="Z19" i="25"/>
  <c r="AB19" i="25"/>
  <c r="AC19" i="25" s="1"/>
  <c r="AE19" i="25"/>
  <c r="U20" i="25"/>
  <c r="W20" i="25"/>
  <c r="X20" i="25" s="1"/>
  <c r="Z20" i="25"/>
  <c r="AB20" i="25"/>
  <c r="AC20" i="25"/>
  <c r="AE20" i="25"/>
  <c r="U21" i="25"/>
  <c r="W21" i="25" s="1"/>
  <c r="X21" i="25" s="1"/>
  <c r="Z21" i="25"/>
  <c r="AB21" i="25"/>
  <c r="AC21" i="25" s="1"/>
  <c r="AE21" i="25"/>
  <c r="U22" i="25"/>
  <c r="W22" i="25"/>
  <c r="X22" i="25" s="1"/>
  <c r="Z22" i="25"/>
  <c r="AB22" i="25"/>
  <c r="AC22" i="25"/>
  <c r="AE22" i="25"/>
  <c r="AB23" i="25"/>
  <c r="AC23" i="25" s="1"/>
  <c r="AE23" i="25"/>
  <c r="U24" i="25"/>
  <c r="W24" i="25"/>
  <c r="X24" i="25" s="1"/>
  <c r="Z24" i="25"/>
  <c r="AB24" i="25"/>
  <c r="AC24" i="25"/>
  <c r="AE24" i="25"/>
  <c r="AF24" i="25"/>
  <c r="AG24" i="25" s="1"/>
  <c r="U25" i="25"/>
  <c r="W25" i="25" s="1"/>
  <c r="X25" i="25" s="1"/>
  <c r="Z25" i="25"/>
  <c r="AB25" i="25"/>
  <c r="AC25" i="25" s="1"/>
  <c r="AE25" i="25"/>
  <c r="AF25" i="25" s="1"/>
  <c r="AG25" i="25" s="1"/>
  <c r="U26" i="25"/>
  <c r="W26" i="25"/>
  <c r="X26" i="25" s="1"/>
  <c r="Z26" i="25"/>
  <c r="AB26" i="25"/>
  <c r="AC26" i="25"/>
  <c r="AE26" i="25"/>
  <c r="AF26" i="25"/>
  <c r="AG26" i="25" s="1"/>
  <c r="AB27" i="25"/>
  <c r="AC27" i="25" s="1"/>
  <c r="AE27" i="25"/>
  <c r="U28" i="25"/>
  <c r="W28" i="25"/>
  <c r="X28" i="25" s="1"/>
  <c r="Z28" i="25"/>
  <c r="AB28" i="25"/>
  <c r="AC28" i="25"/>
  <c r="AE28" i="25"/>
  <c r="U29" i="25"/>
  <c r="W29" i="25" s="1"/>
  <c r="X29" i="25"/>
  <c r="Z29" i="25"/>
  <c r="AB29" i="25"/>
  <c r="AC29" i="25" s="1"/>
  <c r="AE29" i="25"/>
  <c r="U30" i="25"/>
  <c r="W30" i="25"/>
  <c r="X30" i="25" s="1"/>
  <c r="Z30" i="25"/>
  <c r="AB30" i="25"/>
  <c r="AC30" i="25"/>
  <c r="AE30" i="25"/>
  <c r="AB31" i="25"/>
  <c r="AC31" i="25" s="1"/>
  <c r="AE31" i="25"/>
  <c r="U32" i="25"/>
  <c r="W32" i="25"/>
  <c r="X32" i="25" s="1"/>
  <c r="Z32" i="25"/>
  <c r="AB32" i="25"/>
  <c r="AC32" i="25"/>
  <c r="AE32" i="25"/>
  <c r="AF32" i="25"/>
  <c r="AG32" i="25" s="1"/>
  <c r="U33" i="25"/>
  <c r="W33" i="25" s="1"/>
  <c r="X33" i="25"/>
  <c r="Z33" i="25"/>
  <c r="AB33" i="25"/>
  <c r="AC33" i="25" s="1"/>
  <c r="AE33" i="25"/>
  <c r="AF33" i="25" s="1"/>
  <c r="AG33" i="25"/>
  <c r="U34" i="25"/>
  <c r="W34" i="25"/>
  <c r="X34" i="25" s="1"/>
  <c r="Z34" i="25"/>
  <c r="AB34" i="25"/>
  <c r="AC34" i="25"/>
  <c r="AE34" i="25"/>
  <c r="AF34" i="25"/>
  <c r="AG34" i="25" s="1"/>
  <c r="U35" i="25"/>
  <c r="W35" i="25" s="1"/>
  <c r="X35" i="25" s="1"/>
  <c r="Z35" i="25"/>
  <c r="AB35" i="25"/>
  <c r="AC35" i="25" s="1"/>
  <c r="AE35" i="25"/>
  <c r="U36" i="25"/>
  <c r="W36" i="25"/>
  <c r="X36" i="25" s="1"/>
  <c r="Z36" i="25"/>
  <c r="AB36" i="25"/>
  <c r="AC36" i="25"/>
  <c r="AE36" i="25"/>
  <c r="U37" i="25"/>
  <c r="W37" i="25"/>
  <c r="X37" i="25"/>
  <c r="Z37" i="25"/>
  <c r="AB37" i="25"/>
  <c r="AC37" i="25" s="1"/>
  <c r="AE37" i="25"/>
  <c r="AF37" i="25" s="1"/>
  <c r="AG37" i="25" s="1"/>
  <c r="U38" i="25"/>
  <c r="W38" i="25"/>
  <c r="X38" i="25" s="1"/>
  <c r="Z38" i="25"/>
  <c r="AB38" i="25"/>
  <c r="AC38" i="25"/>
  <c r="AE38" i="25"/>
  <c r="U39" i="25"/>
  <c r="W39" i="25" s="1"/>
  <c r="X39" i="25" s="1"/>
  <c r="Z39" i="25"/>
  <c r="AB39" i="25"/>
  <c r="AC39" i="25" s="1"/>
  <c r="AE39" i="25"/>
  <c r="AE16" i="25"/>
  <c r="AB16" i="25"/>
  <c r="AC16" i="25" s="1"/>
  <c r="U17" i="29"/>
  <c r="W17" i="29"/>
  <c r="X17" i="29"/>
  <c r="Z17" i="29"/>
  <c r="AB17" i="29"/>
  <c r="AC17" i="29" s="1"/>
  <c r="AE17" i="29"/>
  <c r="AF17" i="29" s="1"/>
  <c r="AG17" i="29" s="1"/>
  <c r="U18" i="29"/>
  <c r="W18" i="29"/>
  <c r="X18" i="29" s="1"/>
  <c r="Z18" i="29"/>
  <c r="AB18" i="29"/>
  <c r="AC18" i="29"/>
  <c r="AE18" i="29"/>
  <c r="AF18" i="29"/>
  <c r="AG18" i="29" s="1"/>
  <c r="U19" i="29"/>
  <c r="W19" i="29"/>
  <c r="X19" i="29"/>
  <c r="Z19" i="29"/>
  <c r="AB19" i="29"/>
  <c r="AC19" i="29" s="1"/>
  <c r="AE19" i="29"/>
  <c r="AF19" i="29" s="1"/>
  <c r="AG19" i="29" s="1"/>
  <c r="U20" i="29"/>
  <c r="W20" i="29"/>
  <c r="X20" i="29" s="1"/>
  <c r="Z20" i="29"/>
  <c r="AB20" i="29"/>
  <c r="AC20" i="29"/>
  <c r="AE20" i="29"/>
  <c r="AF20" i="29"/>
  <c r="AG20" i="29" s="1"/>
  <c r="U21" i="29"/>
  <c r="W21" i="29" s="1"/>
  <c r="X21" i="29"/>
  <c r="Z21" i="29"/>
  <c r="AB21" i="29"/>
  <c r="AC21" i="29" s="1"/>
  <c r="AE21" i="29"/>
  <c r="U22" i="29"/>
  <c r="W22" i="29"/>
  <c r="X22" i="29" s="1"/>
  <c r="Z22" i="29"/>
  <c r="AB22" i="29"/>
  <c r="AC22" i="29"/>
  <c r="AE22" i="29"/>
  <c r="U23" i="29"/>
  <c r="W23" i="29"/>
  <c r="X23" i="29"/>
  <c r="Z23" i="29"/>
  <c r="AB23" i="29"/>
  <c r="AC23" i="29" s="1"/>
  <c r="AE23" i="29"/>
  <c r="AF23" i="29" s="1"/>
  <c r="AG23" i="29"/>
  <c r="U24" i="29"/>
  <c r="W24" i="29"/>
  <c r="X24" i="29" s="1"/>
  <c r="Z24" i="29"/>
  <c r="AB24" i="29"/>
  <c r="AC24" i="29"/>
  <c r="AE24" i="29"/>
  <c r="U25" i="29"/>
  <c r="W25" i="29"/>
  <c r="X25" i="29"/>
  <c r="Z25" i="29"/>
  <c r="AB25" i="29"/>
  <c r="AC25" i="29" s="1"/>
  <c r="AE25" i="29"/>
  <c r="AF25" i="29" s="1"/>
  <c r="AG25" i="29" s="1"/>
  <c r="U26" i="29"/>
  <c r="W26" i="29"/>
  <c r="X26" i="29" s="1"/>
  <c r="Z26" i="29"/>
  <c r="AB26" i="29"/>
  <c r="AC26" i="29"/>
  <c r="AE26" i="29"/>
  <c r="AF26" i="29"/>
  <c r="AG26" i="29" s="1"/>
  <c r="U27" i="29"/>
  <c r="W27" i="29" s="1"/>
  <c r="X27" i="29"/>
  <c r="Z27" i="29"/>
  <c r="AB27" i="29"/>
  <c r="AC27" i="29" s="1"/>
  <c r="AE27" i="29"/>
  <c r="U28" i="29"/>
  <c r="W28" i="29"/>
  <c r="X28" i="29" s="1"/>
  <c r="Z28" i="29"/>
  <c r="AB28" i="29"/>
  <c r="AC28" i="29"/>
  <c r="AE28" i="29"/>
  <c r="AF28" i="29"/>
  <c r="AG28" i="29" s="1"/>
  <c r="AE16" i="29"/>
  <c r="AB16" i="29"/>
  <c r="AC16" i="29"/>
  <c r="Z16" i="29"/>
  <c r="U16" i="29"/>
  <c r="W16" i="29" s="1"/>
  <c r="X16" i="29" s="1"/>
  <c r="U17" i="28"/>
  <c r="W17" i="28"/>
  <c r="X17" i="28" s="1"/>
  <c r="Z17" i="28"/>
  <c r="AB17" i="28"/>
  <c r="AC17" i="28"/>
  <c r="AE17" i="28"/>
  <c r="U18" i="28"/>
  <c r="W18" i="28" s="1"/>
  <c r="X18" i="28" s="1"/>
  <c r="Z18" i="28"/>
  <c r="AB18" i="28"/>
  <c r="AC18" i="28" s="1"/>
  <c r="AE18" i="28"/>
  <c r="U19" i="28"/>
  <c r="W19" i="28"/>
  <c r="X19" i="28" s="1"/>
  <c r="Z19" i="28"/>
  <c r="AB19" i="28"/>
  <c r="AC19" i="28" s="1"/>
  <c r="AE19" i="28"/>
  <c r="U20" i="28"/>
  <c r="W20" i="28" s="1"/>
  <c r="X20" i="28"/>
  <c r="Z20" i="28"/>
  <c r="AB20" i="28"/>
  <c r="AC20" i="28" s="1"/>
  <c r="AE20" i="28"/>
  <c r="U21" i="28"/>
  <c r="W21" i="28"/>
  <c r="X21" i="28" s="1"/>
  <c r="Z21" i="28"/>
  <c r="AB21" i="28"/>
  <c r="AC21" i="28"/>
  <c r="AE21" i="28"/>
  <c r="U22" i="28"/>
  <c r="W22" i="28" s="1"/>
  <c r="X22" i="28" s="1"/>
  <c r="Z22" i="28"/>
  <c r="AB22" i="28"/>
  <c r="AC22" i="28" s="1"/>
  <c r="AE22" i="28"/>
  <c r="U23" i="28"/>
  <c r="W23" i="28"/>
  <c r="X23" i="28" s="1"/>
  <c r="Z23" i="28"/>
  <c r="AB23" i="28"/>
  <c r="AC23" i="28"/>
  <c r="AE23" i="28"/>
  <c r="Z16" i="28"/>
  <c r="U16" i="28"/>
  <c r="AE16" i="28"/>
  <c r="AB16" i="28"/>
  <c r="AC16" i="28"/>
  <c r="W16" i="28"/>
  <c r="X16" i="28"/>
  <c r="AC26" i="48"/>
  <c r="AG21" i="48"/>
  <c r="AH21" i="48" s="1"/>
  <c r="AI21" i="48" s="1"/>
  <c r="AC21" i="48"/>
  <c r="Y21" i="48"/>
  <c r="AG16" i="48"/>
  <c r="AC16" i="48"/>
  <c r="Y16" i="48"/>
  <c r="AK199" i="48"/>
  <c r="V199" i="48"/>
  <c r="W199" i="48"/>
  <c r="R199" i="48"/>
  <c r="AK198" i="48"/>
  <c r="V198" i="48"/>
  <c r="W198" i="48"/>
  <c r="R198" i="48"/>
  <c r="AK197" i="48"/>
  <c r="V197" i="48"/>
  <c r="W197" i="48"/>
  <c r="R197" i="48"/>
  <c r="AK196" i="48"/>
  <c r="V196" i="48"/>
  <c r="W196" i="48"/>
  <c r="R196" i="48"/>
  <c r="AK195" i="48"/>
  <c r="V195" i="48"/>
  <c r="W195" i="48"/>
  <c r="R195" i="48"/>
  <c r="AK194" i="48"/>
  <c r="V194" i="48"/>
  <c r="W194" i="48"/>
  <c r="R194" i="48"/>
  <c r="AK193" i="48"/>
  <c r="V193" i="48"/>
  <c r="W193" i="48"/>
  <c r="R193" i="48"/>
  <c r="AK192" i="48"/>
  <c r="V192" i="48"/>
  <c r="W192" i="48"/>
  <c r="R192" i="48"/>
  <c r="AK191" i="48"/>
  <c r="V191" i="48"/>
  <c r="W191" i="48"/>
  <c r="R191" i="48"/>
  <c r="AK190" i="48"/>
  <c r="V190" i="48"/>
  <c r="W190" i="48"/>
  <c r="R190" i="48"/>
  <c r="AK189" i="48"/>
  <c r="V189" i="48"/>
  <c r="W189" i="48"/>
  <c r="R189" i="48"/>
  <c r="AK188" i="48"/>
  <c r="V188" i="48"/>
  <c r="W188" i="48"/>
  <c r="R188" i="48"/>
  <c r="AK187" i="48"/>
  <c r="V187" i="48"/>
  <c r="W187" i="48"/>
  <c r="R187" i="48"/>
  <c r="AK186" i="48"/>
  <c r="V186" i="48"/>
  <c r="W186" i="48"/>
  <c r="R186" i="48"/>
  <c r="AK185" i="48"/>
  <c r="V185" i="48"/>
  <c r="W185" i="48"/>
  <c r="R185" i="48"/>
  <c r="AK184" i="48"/>
  <c r="V184" i="48"/>
  <c r="W184" i="48"/>
  <c r="R184" i="48"/>
  <c r="AK183" i="48"/>
  <c r="V183" i="48"/>
  <c r="W183" i="48" s="1"/>
  <c r="R183" i="48"/>
  <c r="AK182" i="48"/>
  <c r="V182" i="48"/>
  <c r="W182" i="48" s="1"/>
  <c r="R182" i="48"/>
  <c r="AK181" i="48"/>
  <c r="V181" i="48"/>
  <c r="W181" i="48" s="1"/>
  <c r="R181" i="48"/>
  <c r="AK180" i="48"/>
  <c r="V180" i="48"/>
  <c r="W180" i="48" s="1"/>
  <c r="R180" i="48"/>
  <c r="AK179" i="48"/>
  <c r="V179" i="48"/>
  <c r="W179" i="48" s="1"/>
  <c r="R179" i="48"/>
  <c r="AK178" i="48"/>
  <c r="V178" i="48"/>
  <c r="W178" i="48" s="1"/>
  <c r="R178" i="48"/>
  <c r="AK177" i="48"/>
  <c r="V177" i="48"/>
  <c r="W177" i="48" s="1"/>
  <c r="R177" i="48"/>
  <c r="AK176" i="48"/>
  <c r="V176" i="48"/>
  <c r="W176" i="48" s="1"/>
  <c r="R176" i="48"/>
  <c r="AK175" i="48"/>
  <c r="V175" i="48"/>
  <c r="W175" i="48" s="1"/>
  <c r="R175" i="48"/>
  <c r="AK174" i="48"/>
  <c r="V174" i="48"/>
  <c r="W174" i="48" s="1"/>
  <c r="R174" i="48"/>
  <c r="AK173" i="48"/>
  <c r="V173" i="48"/>
  <c r="W173" i="48" s="1"/>
  <c r="R173" i="48"/>
  <c r="AK172" i="48"/>
  <c r="V172" i="48"/>
  <c r="W172" i="48" s="1"/>
  <c r="R172" i="48"/>
  <c r="AK171" i="48"/>
  <c r="V171" i="48"/>
  <c r="W171" i="48" s="1"/>
  <c r="R171" i="48"/>
  <c r="AK170" i="48"/>
  <c r="V170" i="48"/>
  <c r="W170" i="48" s="1"/>
  <c r="R170" i="48"/>
  <c r="AK169" i="48"/>
  <c r="V169" i="48"/>
  <c r="W169" i="48" s="1"/>
  <c r="R169" i="48"/>
  <c r="AK168" i="48"/>
  <c r="V168" i="48"/>
  <c r="W168" i="48" s="1"/>
  <c r="R168" i="48"/>
  <c r="AK167" i="48"/>
  <c r="V167" i="48"/>
  <c r="W167" i="48" s="1"/>
  <c r="R167" i="48"/>
  <c r="AK166" i="48"/>
  <c r="V166" i="48"/>
  <c r="W166" i="48" s="1"/>
  <c r="R166" i="48"/>
  <c r="AK165" i="48"/>
  <c r="V165" i="48"/>
  <c r="W165" i="48" s="1"/>
  <c r="R165" i="48"/>
  <c r="AK164" i="48"/>
  <c r="V164" i="48"/>
  <c r="W164" i="48" s="1"/>
  <c r="R164" i="48"/>
  <c r="AK163" i="48"/>
  <c r="V163" i="48"/>
  <c r="W163" i="48" s="1"/>
  <c r="R163" i="48"/>
  <c r="AK162" i="48"/>
  <c r="V162" i="48"/>
  <c r="W162" i="48" s="1"/>
  <c r="R162" i="48"/>
  <c r="U161" i="48"/>
  <c r="O161" i="48"/>
  <c r="R161" i="48" s="1"/>
  <c r="N161" i="48"/>
  <c r="AK160" i="48"/>
  <c r="V160" i="48"/>
  <c r="W160" i="48"/>
  <c r="R160" i="48"/>
  <c r="AK159" i="48"/>
  <c r="V159" i="48"/>
  <c r="W159" i="48"/>
  <c r="R159" i="48"/>
  <c r="A159" i="48"/>
  <c r="A160" i="48" s="1"/>
  <c r="A161" i="48" s="1"/>
  <c r="A162" i="48" s="1"/>
  <c r="A170"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K157" i="48"/>
  <c r="AL157" i="48" s="1"/>
  <c r="AM157" i="48"/>
  <c r="AH157" i="48"/>
  <c r="AI157" i="48"/>
  <c r="AD157" i="48"/>
  <c r="AE157" i="48"/>
  <c r="Z157" i="48"/>
  <c r="AA157" i="48"/>
  <c r="V157" i="48"/>
  <c r="W157" i="48"/>
  <c r="R157" i="48"/>
  <c r="AK156" i="48"/>
  <c r="AL156" i="48" s="1"/>
  <c r="AM156" i="48" s="1"/>
  <c r="AH156" i="48"/>
  <c r="AI156" i="48"/>
  <c r="AD156" i="48"/>
  <c r="AE156" i="48" s="1"/>
  <c r="Z156" i="48"/>
  <c r="AA156" i="48" s="1"/>
  <c r="V156" i="48"/>
  <c r="W156" i="48" s="1"/>
  <c r="R156" i="48"/>
  <c r="AK155" i="48"/>
  <c r="AL155" i="48" s="1"/>
  <c r="AM155" i="48" s="1"/>
  <c r="AH155" i="48"/>
  <c r="AI155" i="48"/>
  <c r="AD155" i="48"/>
  <c r="AE155" i="48"/>
  <c r="Z155" i="48"/>
  <c r="AA155" i="48"/>
  <c r="V155" i="48"/>
  <c r="W155" i="48"/>
  <c r="R155" i="48"/>
  <c r="AG154" i="48"/>
  <c r="AC154" i="48"/>
  <c r="Y154" i="48"/>
  <c r="U154" i="48"/>
  <c r="Q154" i="48"/>
  <c r="P154" i="48"/>
  <c r="AD154" i="48"/>
  <c r="AE154" i="48" s="1"/>
  <c r="O154" i="48"/>
  <c r="N154" i="48"/>
  <c r="V154" i="48"/>
  <c r="W154" i="48" s="1"/>
  <c r="AK153" i="48"/>
  <c r="AL153" i="48" s="1"/>
  <c r="AM153" i="48"/>
  <c r="AH153" i="48"/>
  <c r="AI153" i="48"/>
  <c r="AD153" i="48"/>
  <c r="AE153" i="48" s="1"/>
  <c r="Z153" i="48"/>
  <c r="AA153" i="48" s="1"/>
  <c r="V153" i="48"/>
  <c r="W153" i="48" s="1"/>
  <c r="R153" i="48"/>
  <c r="AK152" i="48"/>
  <c r="AL152" i="48"/>
  <c r="AM152" i="48" s="1"/>
  <c r="AH152" i="48"/>
  <c r="AI152" i="48" s="1"/>
  <c r="AD152" i="48"/>
  <c r="AE152" i="48" s="1"/>
  <c r="Z152" i="48"/>
  <c r="AA152" i="48"/>
  <c r="V152" i="48"/>
  <c r="W152" i="48" s="1"/>
  <c r="R152" i="48"/>
  <c r="AK151" i="48"/>
  <c r="AL151" i="48"/>
  <c r="AM151" i="48" s="1"/>
  <c r="AH151" i="48"/>
  <c r="AI151" i="48"/>
  <c r="AD151" i="48"/>
  <c r="AE151" i="48" s="1"/>
  <c r="Z151" i="48"/>
  <c r="AA151" i="48" s="1"/>
  <c r="V151" i="48"/>
  <c r="W151" i="48"/>
  <c r="R151" i="48"/>
  <c r="AK150" i="48"/>
  <c r="AL150" i="48" s="1"/>
  <c r="AM150" i="48" s="1"/>
  <c r="AH150" i="48"/>
  <c r="AI150" i="48"/>
  <c r="AD150" i="48"/>
  <c r="AE150" i="48" s="1"/>
  <c r="Z150" i="48"/>
  <c r="AA150" i="48"/>
  <c r="V150" i="48"/>
  <c r="W150" i="48" s="1"/>
  <c r="R150" i="48"/>
  <c r="AO149" i="48"/>
  <c r="AG149" i="48"/>
  <c r="AC149" i="48"/>
  <c r="Y149" i="48"/>
  <c r="U149" i="48"/>
  <c r="Q149" i="48"/>
  <c r="P149" i="48"/>
  <c r="O149" i="48"/>
  <c r="Z149" i="48" s="1"/>
  <c r="AA149" i="48" s="1"/>
  <c r="N149" i="48"/>
  <c r="AK148" i="48"/>
  <c r="AL148" i="48"/>
  <c r="AM148" i="48" s="1"/>
  <c r="AH148" i="48"/>
  <c r="AI148" i="48"/>
  <c r="AD148" i="48"/>
  <c r="AE148" i="48" s="1"/>
  <c r="Z148" i="48"/>
  <c r="AA148" i="48"/>
  <c r="V148" i="48"/>
  <c r="W148" i="48" s="1"/>
  <c r="R148" i="48"/>
  <c r="AK147" i="48"/>
  <c r="AH147" i="48"/>
  <c r="AI147" i="48" s="1"/>
  <c r="AD147" i="48"/>
  <c r="AE147" i="48"/>
  <c r="Z147" i="48"/>
  <c r="AA147" i="48" s="1"/>
  <c r="V147" i="48"/>
  <c r="W147" i="48"/>
  <c r="R147" i="48"/>
  <c r="AL147" i="48" s="1"/>
  <c r="AM147" i="48" s="1"/>
  <c r="AK146" i="48"/>
  <c r="AL146" i="48" s="1"/>
  <c r="AM146" i="48"/>
  <c r="AH146" i="48"/>
  <c r="AI146" i="48"/>
  <c r="AD146" i="48"/>
  <c r="AE146" i="48"/>
  <c r="Z146" i="48"/>
  <c r="AA146" i="48"/>
  <c r="V146" i="48"/>
  <c r="W146" i="48"/>
  <c r="R146" i="48"/>
  <c r="AK145" i="48"/>
  <c r="AL145" i="48" s="1"/>
  <c r="AM145" i="48" s="1"/>
  <c r="AH145" i="48"/>
  <c r="AI145" i="48"/>
  <c r="AD145" i="48"/>
  <c r="AE145" i="48" s="1"/>
  <c r="Z145" i="48"/>
  <c r="AA145" i="48" s="1"/>
  <c r="V145" i="48"/>
  <c r="W145" i="48" s="1"/>
  <c r="R145" i="48"/>
  <c r="AK144" i="48"/>
  <c r="AL144" i="48" s="1"/>
  <c r="AM144" i="48" s="1"/>
  <c r="AH144" i="48"/>
  <c r="AI144" i="48" s="1"/>
  <c r="AD144" i="48"/>
  <c r="AE144" i="48" s="1"/>
  <c r="Z144" i="48"/>
  <c r="AA144" i="48"/>
  <c r="V144" i="48"/>
  <c r="W144" i="48" s="1"/>
  <c r="R144" i="48"/>
  <c r="AK143" i="48"/>
  <c r="AL143" i="48" s="1"/>
  <c r="AM143" i="48" s="1"/>
  <c r="AH143" i="48"/>
  <c r="AI143" i="48" s="1"/>
  <c r="AD143" i="48"/>
  <c r="AE143" i="48"/>
  <c r="Z143" i="48"/>
  <c r="AA143" i="48" s="1"/>
  <c r="V143" i="48"/>
  <c r="W143" i="48" s="1"/>
  <c r="R143" i="48"/>
  <c r="AO142" i="48"/>
  <c r="AG142" i="48"/>
  <c r="AC142" i="48"/>
  <c r="Y142" i="48"/>
  <c r="U142" i="48"/>
  <c r="Q142" i="48"/>
  <c r="P142" i="48"/>
  <c r="AD142" i="48"/>
  <c r="AE142" i="48" s="1"/>
  <c r="O142" i="48"/>
  <c r="N142" i="48"/>
  <c r="AK141" i="48"/>
  <c r="W141" i="48"/>
  <c r="AK140" i="48"/>
  <c r="W140" i="48"/>
  <c r="AK139" i="48"/>
  <c r="W139" i="48"/>
  <c r="AK138" i="48"/>
  <c r="W138" i="48"/>
  <c r="AK137" i="48"/>
  <c r="V137" i="48"/>
  <c r="W137" i="48" s="1"/>
  <c r="AK136" i="48"/>
  <c r="AL136" i="48" s="1"/>
  <c r="AM136" i="48" s="1"/>
  <c r="AH136" i="48"/>
  <c r="AI136" i="48" s="1"/>
  <c r="AD136" i="48"/>
  <c r="AE136" i="48"/>
  <c r="Z136" i="48"/>
  <c r="AA136" i="48" s="1"/>
  <c r="V136" i="48"/>
  <c r="W136" i="48"/>
  <c r="R136" i="48"/>
  <c r="AK135" i="48"/>
  <c r="AL135" i="48" s="1"/>
  <c r="AM135" i="48" s="1"/>
  <c r="AH135" i="48"/>
  <c r="AI135" i="48" s="1"/>
  <c r="AD135" i="48"/>
  <c r="AE135" i="48" s="1"/>
  <c r="Z135" i="48"/>
  <c r="AA135" i="48"/>
  <c r="V135" i="48"/>
  <c r="W135" i="48" s="1"/>
  <c r="R135" i="48"/>
  <c r="AO134" i="48"/>
  <c r="AG134" i="48"/>
  <c r="AC134" i="48"/>
  <c r="Y134" i="48"/>
  <c r="U134" i="48"/>
  <c r="Q134" i="48"/>
  <c r="P134" i="48"/>
  <c r="AD134" i="48"/>
  <c r="AE134" i="48" s="1"/>
  <c r="O134" i="48"/>
  <c r="N134" i="48"/>
  <c r="V134" i="48"/>
  <c r="W134" i="48" s="1"/>
  <c r="AK133" i="48"/>
  <c r="AH133" i="48"/>
  <c r="AI133" i="48"/>
  <c r="AD133" i="48"/>
  <c r="AE133" i="48"/>
  <c r="Z133" i="48"/>
  <c r="AA133" i="48"/>
  <c r="V133" i="48"/>
  <c r="W133" i="48"/>
  <c r="R133" i="48"/>
  <c r="AK132" i="48"/>
  <c r="AH132" i="48"/>
  <c r="AI132" i="48"/>
  <c r="AD132" i="48"/>
  <c r="AE132" i="48"/>
  <c r="Z132" i="48"/>
  <c r="AA132" i="48" s="1"/>
  <c r="V132" i="48"/>
  <c r="W132" i="48" s="1"/>
  <c r="R132" i="48"/>
  <c r="AO131" i="48"/>
  <c r="AG131" i="48"/>
  <c r="AC131" i="48"/>
  <c r="Y131" i="48"/>
  <c r="U131" i="48"/>
  <c r="AK131" i="48" s="1"/>
  <c r="Q131" i="48"/>
  <c r="P131" i="48"/>
  <c r="O131" i="48"/>
  <c r="N131" i="48"/>
  <c r="R131" i="48" s="1"/>
  <c r="AK130" i="48"/>
  <c r="AH130" i="48"/>
  <c r="AI130" i="48"/>
  <c r="AD130" i="48"/>
  <c r="AE130" i="48" s="1"/>
  <c r="Z130" i="48"/>
  <c r="AA130" i="48"/>
  <c r="V130" i="48"/>
  <c r="W130" i="48" s="1"/>
  <c r="R130" i="48"/>
  <c r="AK129" i="48"/>
  <c r="AH129" i="48"/>
  <c r="AI129" i="48" s="1"/>
  <c r="AD129" i="48"/>
  <c r="AE129" i="48"/>
  <c r="Z129" i="48"/>
  <c r="AA129" i="48" s="1"/>
  <c r="V129" i="48"/>
  <c r="W129" i="48"/>
  <c r="R129" i="48"/>
  <c r="AL129" i="48" s="1"/>
  <c r="AM129" i="48" s="1"/>
  <c r="AK128" i="48"/>
  <c r="AH128" i="48"/>
  <c r="AI128" i="48"/>
  <c r="AD128" i="48"/>
  <c r="AE128" i="48" s="1"/>
  <c r="Z128" i="48"/>
  <c r="AA128" i="48"/>
  <c r="V128" i="48"/>
  <c r="W128" i="48" s="1"/>
  <c r="R128" i="48"/>
  <c r="AO127" i="48"/>
  <c r="AG127" i="48"/>
  <c r="AC127" i="48"/>
  <c r="U127" i="48"/>
  <c r="Q127" i="48"/>
  <c r="P127" i="48"/>
  <c r="O127" i="48"/>
  <c r="Z127" i="48" s="1"/>
  <c r="AA127" i="48"/>
  <c r="N127" i="48"/>
  <c r="AK126" i="48"/>
  <c r="AL126" i="48" s="1"/>
  <c r="AH126" i="48"/>
  <c r="AI126" i="48"/>
  <c r="AD126" i="48"/>
  <c r="AE126" i="48"/>
  <c r="Z126" i="48"/>
  <c r="AA126" i="48"/>
  <c r="V126" i="48"/>
  <c r="W126" i="48"/>
  <c r="R126" i="48"/>
  <c r="AK125" i="48"/>
  <c r="AH125" i="48"/>
  <c r="AI125" i="48"/>
  <c r="AD125" i="48"/>
  <c r="AE125" i="48"/>
  <c r="Z125" i="48"/>
  <c r="AA125" i="48"/>
  <c r="X125" i="48"/>
  <c r="V125" i="48"/>
  <c r="W125" i="48" s="1"/>
  <c r="R125" i="48"/>
  <c r="AK124" i="48"/>
  <c r="AH124" i="48"/>
  <c r="AI124" i="48" s="1"/>
  <c r="AD124" i="48"/>
  <c r="AE124" i="48" s="1"/>
  <c r="Z124" i="48"/>
  <c r="AA124" i="48"/>
  <c r="V124" i="48"/>
  <c r="W124" i="48" s="1"/>
  <c r="R124" i="48"/>
  <c r="AL124" i="48" s="1"/>
  <c r="AM124" i="48" s="1"/>
  <c r="AK123" i="48"/>
  <c r="AH123" i="48"/>
  <c r="AI123" i="48" s="1"/>
  <c r="AD123" i="48"/>
  <c r="AE123" i="48" s="1"/>
  <c r="Z123" i="48"/>
  <c r="AA123" i="48"/>
  <c r="X123" i="48"/>
  <c r="V123" i="48"/>
  <c r="W123" i="48"/>
  <c r="R123" i="48"/>
  <c r="AL123" i="48" s="1"/>
  <c r="AM123" i="48" s="1"/>
  <c r="AK122" i="48"/>
  <c r="AL122" i="48" s="1"/>
  <c r="AM122" i="48" s="1"/>
  <c r="AH122" i="48"/>
  <c r="AI122" i="48"/>
  <c r="AD122" i="48"/>
  <c r="AE122" i="48"/>
  <c r="Z122" i="48"/>
  <c r="AA122" i="48"/>
  <c r="V122" i="48"/>
  <c r="W122" i="48"/>
  <c r="R122" i="48"/>
  <c r="AO121" i="48"/>
  <c r="AG121" i="48"/>
  <c r="AC121" i="48"/>
  <c r="Y121" i="48"/>
  <c r="Z121" i="48" s="1"/>
  <c r="AA121" i="48" s="1"/>
  <c r="U121" i="48"/>
  <c r="Q121" i="48"/>
  <c r="AH121" i="48" s="1"/>
  <c r="AI121" i="48" s="1"/>
  <c r="P121" i="48"/>
  <c r="O121" i="48"/>
  <c r="N121" i="48"/>
  <c r="AH120" i="48"/>
  <c r="AI120" i="48" s="1"/>
  <c r="AD120" i="48"/>
  <c r="AE120" i="48" s="1"/>
  <c r="Z120" i="48"/>
  <c r="AA120" i="48" s="1"/>
  <c r="U120" i="48"/>
  <c r="R120" i="48"/>
  <c r="AK119" i="48"/>
  <c r="AL119" i="48" s="1"/>
  <c r="AM119" i="48" s="1"/>
  <c r="AH119" i="48"/>
  <c r="AI119" i="48"/>
  <c r="AD119" i="48"/>
  <c r="AE119" i="48"/>
  <c r="Z119" i="48"/>
  <c r="AA119" i="48"/>
  <c r="V119" i="48"/>
  <c r="W119" i="48"/>
  <c r="Q119" i="48"/>
  <c r="O119" i="48"/>
  <c r="AK118" i="48"/>
  <c r="AH118" i="48"/>
  <c r="AI118" i="48" s="1"/>
  <c r="AD118" i="48"/>
  <c r="AE118" i="48"/>
  <c r="Z118" i="48"/>
  <c r="AA118" i="48" s="1"/>
  <c r="V118" i="48"/>
  <c r="W118" i="48" s="1"/>
  <c r="Q118" i="48"/>
  <c r="O118" i="48"/>
  <c r="R118" i="48" s="1"/>
  <c r="AL118" i="48" s="1"/>
  <c r="AM118" i="48" s="1"/>
  <c r="AK117" i="48"/>
  <c r="AL117" i="48" s="1"/>
  <c r="AM117" i="48"/>
  <c r="AH117" i="48"/>
  <c r="AI117" i="48" s="1"/>
  <c r="AD117" i="48"/>
  <c r="AE117" i="48" s="1"/>
  <c r="Z117" i="48"/>
  <c r="AA117" i="48"/>
  <c r="V117" i="48"/>
  <c r="W117" i="48" s="1"/>
  <c r="Q117" i="48"/>
  <c r="R117" i="48" s="1"/>
  <c r="AK116" i="48"/>
  <c r="AL116" i="48" s="1"/>
  <c r="AM116" i="48" s="1"/>
  <c r="AH116" i="48"/>
  <c r="AI116" i="48" s="1"/>
  <c r="AD116" i="48"/>
  <c r="AE116" i="48"/>
  <c r="Z116" i="48"/>
  <c r="AA116" i="48" s="1"/>
  <c r="V116" i="48"/>
  <c r="W116" i="48"/>
  <c r="O116" i="48"/>
  <c r="O113" i="48" s="1"/>
  <c r="AH115" i="48"/>
  <c r="AI115" i="48" s="1"/>
  <c r="AD115" i="48"/>
  <c r="AE115" i="48" s="1"/>
  <c r="Z115" i="48"/>
  <c r="AA115" i="48" s="1"/>
  <c r="U115" i="48"/>
  <c r="Q115" i="48"/>
  <c r="R115" i="48" s="1"/>
  <c r="O115" i="48"/>
  <c r="AH114" i="48"/>
  <c r="AI114" i="48"/>
  <c r="AD114" i="48"/>
  <c r="AE114" i="48" s="1"/>
  <c r="Z114" i="48"/>
  <c r="AA114" i="48" s="1"/>
  <c r="U114" i="48"/>
  <c r="AK114" i="48" s="1"/>
  <c r="R114" i="48"/>
  <c r="AO113" i="48"/>
  <c r="AG113" i="48"/>
  <c r="AC113" i="48"/>
  <c r="Y113" i="48"/>
  <c r="P113" i="48"/>
  <c r="AD113" i="48" s="1"/>
  <c r="N113" i="48"/>
  <c r="AK112" i="48"/>
  <c r="AL112" i="48"/>
  <c r="AM112" i="48"/>
  <c r="AH112" i="48"/>
  <c r="AI112" i="48" s="1"/>
  <c r="AD112" i="48"/>
  <c r="AE112" i="48" s="1"/>
  <c r="Z112" i="48"/>
  <c r="AA112" i="48" s="1"/>
  <c r="V112" i="48"/>
  <c r="W112" i="48"/>
  <c r="R112" i="48"/>
  <c r="AK111" i="48"/>
  <c r="AL111" i="48"/>
  <c r="AM111" i="48"/>
  <c r="AH111" i="48"/>
  <c r="AI111" i="48" s="1"/>
  <c r="AD111" i="48"/>
  <c r="AE111" i="48" s="1"/>
  <c r="Z111" i="48"/>
  <c r="AA111" i="48" s="1"/>
  <c r="V111" i="48"/>
  <c r="W111" i="48"/>
  <c r="R111" i="48"/>
  <c r="AK110" i="48"/>
  <c r="AL110" i="48"/>
  <c r="AM110" i="48"/>
  <c r="AH110" i="48"/>
  <c r="AI110" i="48" s="1"/>
  <c r="AD110" i="48"/>
  <c r="AE110" i="48" s="1"/>
  <c r="Z110" i="48"/>
  <c r="AA110" i="48" s="1"/>
  <c r="V110" i="48"/>
  <c r="W110" i="48"/>
  <c r="R110" i="48"/>
  <c r="AK109" i="48"/>
  <c r="AL109" i="48"/>
  <c r="AM109" i="48"/>
  <c r="AH109" i="48"/>
  <c r="AI109" i="48" s="1"/>
  <c r="AD109" i="48"/>
  <c r="AE109" i="48" s="1"/>
  <c r="Z109" i="48"/>
  <c r="AA109" i="48" s="1"/>
  <c r="V109" i="48"/>
  <c r="W109" i="48"/>
  <c r="R109" i="48"/>
  <c r="AK108" i="48"/>
  <c r="AL108" i="48"/>
  <c r="AM108" i="48"/>
  <c r="AH108" i="48"/>
  <c r="AI108" i="48" s="1"/>
  <c r="AD108" i="48"/>
  <c r="AE108" i="48" s="1"/>
  <c r="Z108" i="48"/>
  <c r="AA108" i="48" s="1"/>
  <c r="V108" i="48"/>
  <c r="W108" i="48"/>
  <c r="O108" i="48"/>
  <c r="R108" i="48" s="1"/>
  <c r="AK107" i="48"/>
  <c r="AL107" i="48" s="1"/>
  <c r="AM107" i="48" s="1"/>
  <c r="AH107" i="48"/>
  <c r="AI107" i="48" s="1"/>
  <c r="AD107" i="48"/>
  <c r="AE107" i="48" s="1"/>
  <c r="Z107" i="48"/>
  <c r="AA107" i="48" s="1"/>
  <c r="V107" i="48"/>
  <c r="W107" i="48"/>
  <c r="O107" i="48"/>
  <c r="R107" i="48" s="1"/>
  <c r="AK106" i="48"/>
  <c r="AL106" i="48" s="1"/>
  <c r="AM106" i="48" s="1"/>
  <c r="AH106" i="48"/>
  <c r="AI106" i="48" s="1"/>
  <c r="AD106" i="48"/>
  <c r="AE106" i="48"/>
  <c r="Z106" i="48"/>
  <c r="AA106" i="48" s="1"/>
  <c r="V106" i="48"/>
  <c r="W106" i="48"/>
  <c r="R106" i="48"/>
  <c r="AK105" i="48"/>
  <c r="AL105" i="48" s="1"/>
  <c r="AM105" i="48"/>
  <c r="AH105" i="48"/>
  <c r="AI105" i="48"/>
  <c r="AD105" i="48"/>
  <c r="AE105" i="48"/>
  <c r="Z105" i="48"/>
  <c r="AA105" i="48"/>
  <c r="V105" i="48"/>
  <c r="W105" i="48"/>
  <c r="R105" i="48"/>
  <c r="AK104" i="48"/>
  <c r="AL104" i="48" s="1"/>
  <c r="AM104" i="48" s="1"/>
  <c r="AH104" i="48"/>
  <c r="AI104" i="48" s="1"/>
  <c r="AD104" i="48"/>
  <c r="AE104" i="48"/>
  <c r="Z104" i="48"/>
  <c r="AA104" i="48" s="1"/>
  <c r="V104" i="48"/>
  <c r="W104" i="48"/>
  <c r="O104" i="48"/>
  <c r="O101" i="48" s="1"/>
  <c r="AK103" i="48"/>
  <c r="AL103" i="48" s="1"/>
  <c r="AM103" i="48"/>
  <c r="AH103" i="48"/>
  <c r="AI103" i="48"/>
  <c r="AD103" i="48"/>
  <c r="AE103" i="48"/>
  <c r="Z103" i="48"/>
  <c r="AA103" i="48"/>
  <c r="V103" i="48"/>
  <c r="W103" i="48"/>
  <c r="O103" i="48"/>
  <c r="R103" i="48"/>
  <c r="AK102" i="48"/>
  <c r="AL102" i="48"/>
  <c r="AM102" i="48" s="1"/>
  <c r="AH102" i="48"/>
  <c r="AI102" i="48" s="1"/>
  <c r="AD102" i="48"/>
  <c r="AE102" i="48"/>
  <c r="Z102" i="48"/>
  <c r="AA102" i="48" s="1"/>
  <c r="V102" i="48"/>
  <c r="W102" i="48" s="1"/>
  <c r="R102" i="48"/>
  <c r="AO101" i="48"/>
  <c r="AG101" i="48"/>
  <c r="AC101" i="48"/>
  <c r="Y101" i="48"/>
  <c r="AK101" i="48" s="1"/>
  <c r="AL101" i="48" s="1"/>
  <c r="AM101" i="48" s="1"/>
  <c r="U101" i="48"/>
  <c r="Q101" i="48"/>
  <c r="AH101" i="48" s="1"/>
  <c r="AI101" i="48" s="1"/>
  <c r="P101" i="48"/>
  <c r="AD101" i="48"/>
  <c r="AE101" i="48" s="1"/>
  <c r="N101" i="48"/>
  <c r="AK100" i="48"/>
  <c r="AH100" i="48"/>
  <c r="AI100" i="48" s="1"/>
  <c r="AD100" i="48"/>
  <c r="AE100" i="48"/>
  <c r="Z100" i="48"/>
  <c r="AA100" i="48" s="1"/>
  <c r="V100" i="48"/>
  <c r="W100" i="48" s="1"/>
  <c r="R100" i="48"/>
  <c r="AK99" i="48"/>
  <c r="AH99" i="48"/>
  <c r="AI99" i="48" s="1"/>
  <c r="AD99" i="48"/>
  <c r="AE99" i="48" s="1"/>
  <c r="Z99" i="48"/>
  <c r="AA99" i="48"/>
  <c r="V99" i="48"/>
  <c r="W99" i="48" s="1"/>
  <c r="R99" i="48"/>
  <c r="AL99" i="48" s="1"/>
  <c r="AM99" i="48" s="1"/>
  <c r="AK98" i="48"/>
  <c r="AL98" i="48" s="1"/>
  <c r="AM98" i="48" s="1"/>
  <c r="AH98" i="48"/>
  <c r="AI98" i="48" s="1"/>
  <c r="AD98" i="48"/>
  <c r="AE98" i="48"/>
  <c r="Z98" i="48"/>
  <c r="AA98" i="48" s="1"/>
  <c r="V98" i="48"/>
  <c r="W98" i="48" s="1"/>
  <c r="R98" i="48"/>
  <c r="AK97" i="48"/>
  <c r="AH97" i="48"/>
  <c r="AI97" i="48" s="1"/>
  <c r="AD97" i="48"/>
  <c r="AE97" i="48" s="1"/>
  <c r="Z97" i="48"/>
  <c r="AA97" i="48"/>
  <c r="V97" i="48"/>
  <c r="W97" i="48" s="1"/>
  <c r="R97" i="48"/>
  <c r="AL97" i="48" s="1"/>
  <c r="AM97" i="48" s="1"/>
  <c r="AK96" i="48"/>
  <c r="AH96" i="48"/>
  <c r="AI96" i="48" s="1"/>
  <c r="AD96" i="48"/>
  <c r="AE96" i="48" s="1"/>
  <c r="Z96" i="48"/>
  <c r="AA96" i="48" s="1"/>
  <c r="V96" i="48"/>
  <c r="W96" i="48"/>
  <c r="R96" i="48"/>
  <c r="AK95" i="48"/>
  <c r="AL95" i="48" s="1"/>
  <c r="AM95" i="48"/>
  <c r="AH95" i="48"/>
  <c r="AI95" i="48"/>
  <c r="AD95" i="48"/>
  <c r="AE95" i="48" s="1"/>
  <c r="Z95" i="48"/>
  <c r="AA95" i="48" s="1"/>
  <c r="V95" i="48"/>
  <c r="W95" i="48" s="1"/>
  <c r="R95" i="48"/>
  <c r="AK94" i="48"/>
  <c r="AL94" i="48" s="1"/>
  <c r="AM94" i="48" s="1"/>
  <c r="AH94" i="48"/>
  <c r="AI94" i="48" s="1"/>
  <c r="AD94" i="48"/>
  <c r="AE94" i="48" s="1"/>
  <c r="Z94" i="48"/>
  <c r="AA94" i="48"/>
  <c r="V94" i="48"/>
  <c r="W94" i="48" s="1"/>
  <c r="R94" i="48"/>
  <c r="AO93" i="48"/>
  <c r="AO91" i="48"/>
  <c r="AK93" i="48"/>
  <c r="AL93" i="48"/>
  <c r="AM93" i="48" s="1"/>
  <c r="AH93" i="48"/>
  <c r="AI93" i="48" s="1"/>
  <c r="AD93" i="48"/>
  <c r="AE93" i="48"/>
  <c r="Z93" i="48"/>
  <c r="AA93" i="48" s="1"/>
  <c r="V93" i="48"/>
  <c r="W93" i="48"/>
  <c r="R93" i="48"/>
  <c r="AK92" i="48"/>
  <c r="AL92" i="48" s="1"/>
  <c r="AM92" i="48" s="1"/>
  <c r="AH92" i="48"/>
  <c r="AI92" i="48" s="1"/>
  <c r="AD92" i="48"/>
  <c r="AE92" i="48" s="1"/>
  <c r="Z92" i="48"/>
  <c r="AA92" i="48"/>
  <c r="V92" i="48"/>
  <c r="W92" i="48" s="1"/>
  <c r="R92" i="48"/>
  <c r="AG91" i="48"/>
  <c r="AC91" i="48"/>
  <c r="AD91" i="48" s="1"/>
  <c r="AE91" i="48" s="1"/>
  <c r="Y91" i="48"/>
  <c r="U91" i="48"/>
  <c r="Q91" i="48"/>
  <c r="P91" i="48"/>
  <c r="O91" i="48"/>
  <c r="N91" i="48"/>
  <c r="AH90" i="48"/>
  <c r="AI90" i="48"/>
  <c r="AD90" i="48"/>
  <c r="AE90" i="48"/>
  <c r="Z90" i="48"/>
  <c r="AA90" i="48"/>
  <c r="V90" i="48"/>
  <c r="W90" i="48"/>
  <c r="R90" i="48"/>
  <c r="AH89" i="48"/>
  <c r="AI89" i="48" s="1"/>
  <c r="AD89" i="48"/>
  <c r="AE89" i="48" s="1"/>
  <c r="Z89" i="48"/>
  <c r="AA89" i="48"/>
  <c r="X89" i="48"/>
  <c r="X90" i="48" s="1"/>
  <c r="V89" i="48"/>
  <c r="W89" i="48" s="1"/>
  <c r="R89" i="48"/>
  <c r="AH88" i="48"/>
  <c r="AI88" i="48"/>
  <c r="AD88" i="48"/>
  <c r="AE88" i="48"/>
  <c r="Z88" i="48"/>
  <c r="AA88" i="48"/>
  <c r="V88" i="48"/>
  <c r="W88" i="48"/>
  <c r="R88" i="48"/>
  <c r="AK87" i="48"/>
  <c r="AL87" i="48" s="1"/>
  <c r="AM87" i="48"/>
  <c r="AH87" i="48"/>
  <c r="AI87" i="48"/>
  <c r="AD87" i="48"/>
  <c r="AE87" i="48"/>
  <c r="Z87" i="48"/>
  <c r="AA87" i="48"/>
  <c r="V87" i="48"/>
  <c r="W87" i="48"/>
  <c r="R87" i="48"/>
  <c r="AK86" i="48"/>
  <c r="AH86" i="48"/>
  <c r="AI86" i="48"/>
  <c r="AD86" i="48"/>
  <c r="AE86" i="48"/>
  <c r="Z86" i="48"/>
  <c r="AA86" i="48"/>
  <c r="V86" i="48"/>
  <c r="W86" i="48"/>
  <c r="R86" i="48"/>
  <c r="AK85" i="48"/>
  <c r="AH85" i="48"/>
  <c r="AI85" i="48"/>
  <c r="AD85" i="48"/>
  <c r="AE85" i="48"/>
  <c r="Z85" i="48"/>
  <c r="AA85" i="48"/>
  <c r="V85" i="48"/>
  <c r="W85" i="48" s="1"/>
  <c r="R85" i="48"/>
  <c r="AL85" i="48" s="1"/>
  <c r="AM85" i="48" s="1"/>
  <c r="AK84" i="48"/>
  <c r="AL84" i="48"/>
  <c r="AM84" i="48" s="1"/>
  <c r="AH84" i="48"/>
  <c r="AI84" i="48" s="1"/>
  <c r="AD84" i="48"/>
  <c r="AE84" i="48"/>
  <c r="Z84" i="48"/>
  <c r="AA84" i="48" s="1"/>
  <c r="V84" i="48"/>
  <c r="W84" i="48" s="1"/>
  <c r="R84" i="48"/>
  <c r="AK83" i="48"/>
  <c r="AL83" i="48"/>
  <c r="AM83" i="48" s="1"/>
  <c r="AH83" i="48"/>
  <c r="AI83" i="48" s="1"/>
  <c r="AD83" i="48"/>
  <c r="AE83" i="48"/>
  <c r="Z83" i="48"/>
  <c r="AA83" i="48" s="1"/>
  <c r="V83" i="48"/>
  <c r="W83" i="48" s="1"/>
  <c r="R83" i="48"/>
  <c r="AK82" i="48"/>
  <c r="AL82" i="48"/>
  <c r="AM82" i="48" s="1"/>
  <c r="AH82" i="48"/>
  <c r="AI82" i="48" s="1"/>
  <c r="AD82" i="48"/>
  <c r="AE82" i="48"/>
  <c r="Z82" i="48"/>
  <c r="AA82" i="48" s="1"/>
  <c r="V82" i="48"/>
  <c r="W82" i="48" s="1"/>
  <c r="R82" i="48"/>
  <c r="AO81" i="48"/>
  <c r="AG81" i="48"/>
  <c r="AC81" i="48"/>
  <c r="Y81" i="48"/>
  <c r="U81" i="48"/>
  <c r="Q81" i="48"/>
  <c r="R81" i="48" s="1"/>
  <c r="P81" i="48"/>
  <c r="O81" i="48"/>
  <c r="N81" i="48"/>
  <c r="V81" i="48"/>
  <c r="W81" i="48" s="1"/>
  <c r="AK80" i="48"/>
  <c r="AL80" i="48" s="1"/>
  <c r="AM80" i="48" s="1"/>
  <c r="AH80" i="48"/>
  <c r="AI80" i="48" s="1"/>
  <c r="AD80" i="48"/>
  <c r="AE80" i="48"/>
  <c r="Z80" i="48"/>
  <c r="AA80" i="48" s="1"/>
  <c r="V80" i="48"/>
  <c r="W80" i="48" s="1"/>
  <c r="R80" i="48"/>
  <c r="AK79" i="48"/>
  <c r="AL79" i="48" s="1"/>
  <c r="AM79" i="48" s="1"/>
  <c r="AH79" i="48"/>
  <c r="AI79" i="48" s="1"/>
  <c r="AD79" i="48"/>
  <c r="AE79" i="48" s="1"/>
  <c r="Z79" i="48"/>
  <c r="AA79" i="48" s="1"/>
  <c r="V79" i="48"/>
  <c r="W79" i="48" s="1"/>
  <c r="R79" i="48"/>
  <c r="AK78" i="48"/>
  <c r="AL78" i="48" s="1"/>
  <c r="AM78" i="48" s="1"/>
  <c r="AH78" i="48"/>
  <c r="AI78" i="48" s="1"/>
  <c r="AD78" i="48"/>
  <c r="AE78" i="48" s="1"/>
  <c r="Z78" i="48"/>
  <c r="AA78" i="48"/>
  <c r="V78" i="48"/>
  <c r="W78" i="48" s="1"/>
  <c r="R78" i="48"/>
  <c r="AK77" i="48"/>
  <c r="AL77" i="48"/>
  <c r="AM77" i="48" s="1"/>
  <c r="AH77" i="48"/>
  <c r="AI77" i="48" s="1"/>
  <c r="AD77" i="48"/>
  <c r="AE77" i="48" s="1"/>
  <c r="Z77" i="48"/>
  <c r="AA77" i="48" s="1"/>
  <c r="V77" i="48"/>
  <c r="W77" i="48"/>
  <c r="R77" i="48"/>
  <c r="AK76" i="48"/>
  <c r="AL76" i="48"/>
  <c r="AM76" i="48"/>
  <c r="AH76" i="48"/>
  <c r="AI76" i="48" s="1"/>
  <c r="AD76" i="48"/>
  <c r="AE76" i="48" s="1"/>
  <c r="Z76" i="48"/>
  <c r="AA76" i="48" s="1"/>
  <c r="V76" i="48"/>
  <c r="W76" i="48"/>
  <c r="R76" i="48"/>
  <c r="AK75" i="48"/>
  <c r="AL75" i="48"/>
  <c r="AM75" i="48"/>
  <c r="AH75" i="48"/>
  <c r="AI75" i="48" s="1"/>
  <c r="AD75" i="48"/>
  <c r="AE75" i="48" s="1"/>
  <c r="Z75" i="48"/>
  <c r="AA75" i="48"/>
  <c r="V75" i="48"/>
  <c r="W75" i="48" s="1"/>
  <c r="R75" i="48"/>
  <c r="AK74" i="48"/>
  <c r="AL74" i="48"/>
  <c r="AM74" i="48" s="1"/>
  <c r="AH74" i="48"/>
  <c r="AI74" i="48"/>
  <c r="AD74" i="48"/>
  <c r="AE74" i="48" s="1"/>
  <c r="Z74" i="48"/>
  <c r="AA74" i="48" s="1"/>
  <c r="V74" i="48"/>
  <c r="W74" i="48" s="1"/>
  <c r="R74" i="48"/>
  <c r="AK73" i="48"/>
  <c r="AL73" i="48" s="1"/>
  <c r="AM73" i="48" s="1"/>
  <c r="AH73" i="48"/>
  <c r="AI73" i="48" s="1"/>
  <c r="AD73" i="48"/>
  <c r="AE73" i="48" s="1"/>
  <c r="Z73" i="48"/>
  <c r="AA73" i="48" s="1"/>
  <c r="V73" i="48"/>
  <c r="W73" i="48"/>
  <c r="R73" i="48"/>
  <c r="AK72" i="48"/>
  <c r="AL72" i="48" s="1"/>
  <c r="AM72" i="48" s="1"/>
  <c r="AH72" i="48"/>
  <c r="AI72" i="48" s="1"/>
  <c r="AD72" i="48"/>
  <c r="AE72" i="48"/>
  <c r="Z72" i="48"/>
  <c r="AA72" i="48" s="1"/>
  <c r="V72" i="48"/>
  <c r="W72" i="48"/>
  <c r="R72" i="48"/>
  <c r="AK71" i="48"/>
  <c r="AL71" i="48" s="1"/>
  <c r="AM71" i="48"/>
  <c r="AH71" i="48"/>
  <c r="AI71" i="48" s="1"/>
  <c r="AD71" i="48"/>
  <c r="AE71" i="48" s="1"/>
  <c r="Z71" i="48"/>
  <c r="AA71" i="48" s="1"/>
  <c r="V71" i="48"/>
  <c r="W71" i="48" s="1"/>
  <c r="R71" i="48"/>
  <c r="AK70" i="48"/>
  <c r="AH70" i="48"/>
  <c r="AI70" i="48" s="1"/>
  <c r="AD70" i="48"/>
  <c r="AE70" i="48"/>
  <c r="Z70" i="48"/>
  <c r="AA70" i="48" s="1"/>
  <c r="V70" i="48"/>
  <c r="W70" i="48"/>
  <c r="R70" i="48"/>
  <c r="AO69" i="48"/>
  <c r="AG69" i="48"/>
  <c r="AC69" i="48"/>
  <c r="Y69" i="48"/>
  <c r="Q69" i="48"/>
  <c r="AH69" i="48" s="1"/>
  <c r="AI69" i="48" s="1"/>
  <c r="P69" i="48"/>
  <c r="O69" i="48"/>
  <c r="Z69" i="48"/>
  <c r="AA69" i="48" s="1"/>
  <c r="N69" i="48"/>
  <c r="V69" i="48"/>
  <c r="W69" i="48"/>
  <c r="AK68" i="48"/>
  <c r="AH68" i="48"/>
  <c r="AI68" i="48"/>
  <c r="AD68" i="48"/>
  <c r="AE68" i="48" s="1"/>
  <c r="Z68" i="48"/>
  <c r="AA68" i="48"/>
  <c r="V68" i="48"/>
  <c r="W68" i="48" s="1"/>
  <c r="R68" i="48"/>
  <c r="AK67" i="48"/>
  <c r="AH67" i="48"/>
  <c r="AI67" i="48"/>
  <c r="AD67" i="48"/>
  <c r="AE67" i="48" s="1"/>
  <c r="Z67" i="48"/>
  <c r="AA67" i="48" s="1"/>
  <c r="V67" i="48"/>
  <c r="W67" i="48" s="1"/>
  <c r="R67" i="48"/>
  <c r="AL68" i="48" s="1"/>
  <c r="AM68" i="48" s="1"/>
  <c r="AL66" i="48"/>
  <c r="AM66" i="48" s="1"/>
  <c r="AK66" i="48"/>
  <c r="AH66" i="48"/>
  <c r="AI66" i="48" s="1"/>
  <c r="AD66" i="48"/>
  <c r="AE66" i="48" s="1"/>
  <c r="Z66" i="48"/>
  <c r="AA66" i="48"/>
  <c r="V66" i="48"/>
  <c r="W66" i="48" s="1"/>
  <c r="R66" i="48"/>
  <c r="AH65" i="48"/>
  <c r="AI65" i="48"/>
  <c r="AD65" i="48"/>
  <c r="AE65" i="48" s="1"/>
  <c r="Z65" i="48"/>
  <c r="AA65" i="48" s="1"/>
  <c r="U65" i="48"/>
  <c r="AK65" i="48" s="1"/>
  <c r="R65" i="48"/>
  <c r="AK64" i="48"/>
  <c r="AL64" i="48" s="1"/>
  <c r="AH64" i="48"/>
  <c r="AI64" i="48"/>
  <c r="AD64" i="48"/>
  <c r="AE64" i="48"/>
  <c r="Z64" i="48"/>
  <c r="AA64" i="48"/>
  <c r="V64" i="48"/>
  <c r="W64" i="48"/>
  <c r="R64" i="48"/>
  <c r="AK63" i="48"/>
  <c r="AL63" i="48" s="1"/>
  <c r="AM63" i="48" s="1"/>
  <c r="AH63" i="48"/>
  <c r="AI63" i="48"/>
  <c r="AD63" i="48"/>
  <c r="AE63" i="48"/>
  <c r="Z63" i="48"/>
  <c r="AA63" i="48"/>
  <c r="V63" i="48"/>
  <c r="W63" i="48"/>
  <c r="R63" i="48"/>
  <c r="AK62" i="48"/>
  <c r="AL62" i="48" s="1"/>
  <c r="AM62" i="48" s="1"/>
  <c r="AH62" i="48"/>
  <c r="AI62" i="48"/>
  <c r="AD62" i="48"/>
  <c r="AE62" i="48"/>
  <c r="Z62" i="48"/>
  <c r="AA62" i="48"/>
  <c r="V62" i="48"/>
  <c r="W62" i="48"/>
  <c r="R62" i="48"/>
  <c r="AH61" i="48"/>
  <c r="AI61" i="48" s="1"/>
  <c r="AD61" i="48"/>
  <c r="AE61" i="48"/>
  <c r="Z61" i="48"/>
  <c r="AA61" i="48" s="1"/>
  <c r="U61" i="48"/>
  <c r="R61" i="48"/>
  <c r="AH60" i="48"/>
  <c r="AI60" i="48"/>
  <c r="AD60" i="48"/>
  <c r="AE60" i="48"/>
  <c r="Z60" i="48"/>
  <c r="AA60" i="48"/>
  <c r="U60" i="48"/>
  <c r="R60" i="48"/>
  <c r="AO59" i="48"/>
  <c r="AG59" i="48"/>
  <c r="AH59" i="48" s="1"/>
  <c r="AI59" i="48" s="1"/>
  <c r="AC59" i="48"/>
  <c r="Y59" i="48"/>
  <c r="Z59" i="48" s="1"/>
  <c r="Q59" i="48"/>
  <c r="P59" i="48"/>
  <c r="AD59" i="48" s="1"/>
  <c r="AE59" i="48" s="1"/>
  <c r="O59" i="48"/>
  <c r="N59" i="48"/>
  <c r="AH58" i="48"/>
  <c r="AI58" i="48"/>
  <c r="AD58" i="48"/>
  <c r="AE58" i="48"/>
  <c r="Z58" i="48"/>
  <c r="AA58" i="48"/>
  <c r="V58" i="48"/>
  <c r="W58" i="48"/>
  <c r="R58" i="48"/>
  <c r="AK57" i="48"/>
  <c r="AL57" i="48" s="1"/>
  <c r="AM57" i="48" s="1"/>
  <c r="AH57" i="48"/>
  <c r="AI57" i="48"/>
  <c r="AD57" i="48"/>
  <c r="AE57" i="48"/>
  <c r="Z57" i="48"/>
  <c r="AA57" i="48"/>
  <c r="V57" i="48"/>
  <c r="W57" i="48"/>
  <c r="R57" i="48"/>
  <c r="AK56" i="48"/>
  <c r="AH56" i="48"/>
  <c r="AI56" i="48"/>
  <c r="AD56" i="48"/>
  <c r="AE56" i="48"/>
  <c r="Z56" i="48"/>
  <c r="AA56" i="48"/>
  <c r="V56" i="48"/>
  <c r="W56" i="48"/>
  <c r="R56" i="48"/>
  <c r="AK55" i="48"/>
  <c r="AH55" i="48"/>
  <c r="AI55" i="48"/>
  <c r="AD55" i="48"/>
  <c r="AE55" i="48"/>
  <c r="Z55" i="48"/>
  <c r="AA55" i="48"/>
  <c r="V55" i="48"/>
  <c r="W55" i="48"/>
  <c r="R55" i="48"/>
  <c r="AO54" i="48"/>
  <c r="AG54" i="48"/>
  <c r="AC54" i="48"/>
  <c r="AC30" i="48" s="1"/>
  <c r="Y54" i="48"/>
  <c r="U54" i="48"/>
  <c r="AK54" i="48" s="1"/>
  <c r="Q54" i="48"/>
  <c r="P54" i="48"/>
  <c r="O54" i="48"/>
  <c r="N54" i="48"/>
  <c r="R54" i="48" s="1"/>
  <c r="AH53" i="48"/>
  <c r="AI53" i="48" s="1"/>
  <c r="AD53" i="48"/>
  <c r="AE53" i="48" s="1"/>
  <c r="Z53" i="48"/>
  <c r="AA53" i="48" s="1"/>
  <c r="V53" i="48"/>
  <c r="W53" i="48"/>
  <c r="R53" i="48"/>
  <c r="AK52" i="48"/>
  <c r="AL52" i="48"/>
  <c r="AM52" i="48"/>
  <c r="AH52" i="48"/>
  <c r="AI52" i="48" s="1"/>
  <c r="AD52" i="48"/>
  <c r="AE52" i="48" s="1"/>
  <c r="Z52" i="48"/>
  <c r="AA52" i="48" s="1"/>
  <c r="V52" i="48"/>
  <c r="W52" i="48"/>
  <c r="R52" i="48"/>
  <c r="AK51" i="48"/>
  <c r="AH51" i="48"/>
  <c r="AI51" i="48"/>
  <c r="AD51" i="48"/>
  <c r="AE51" i="48" s="1"/>
  <c r="Z51" i="48"/>
  <c r="AA51" i="48" s="1"/>
  <c r="V51" i="48"/>
  <c r="W51" i="48" s="1"/>
  <c r="R51" i="48"/>
  <c r="AK50" i="48"/>
  <c r="AL50" i="48" s="1"/>
  <c r="AM50" i="48" s="1"/>
  <c r="AH50" i="48"/>
  <c r="AI50" i="48" s="1"/>
  <c r="AD50" i="48"/>
  <c r="AE50" i="48" s="1"/>
  <c r="Z50" i="48"/>
  <c r="AA50" i="48" s="1"/>
  <c r="V50" i="48"/>
  <c r="W50" i="48"/>
  <c r="R50" i="48"/>
  <c r="AK49" i="48"/>
  <c r="AL49" i="48"/>
  <c r="AM49" i="48"/>
  <c r="AH49" i="48"/>
  <c r="AI49" i="48" s="1"/>
  <c r="AD49" i="48"/>
  <c r="AE49" i="48" s="1"/>
  <c r="Z49" i="48"/>
  <c r="AA49" i="48" s="1"/>
  <c r="V49" i="48"/>
  <c r="W49" i="48"/>
  <c r="R49" i="48"/>
  <c r="AK48" i="48"/>
  <c r="AL48" i="48"/>
  <c r="AM48" i="48"/>
  <c r="AH48" i="48"/>
  <c r="AI48" i="48" s="1"/>
  <c r="AD48" i="48"/>
  <c r="AE48" i="48" s="1"/>
  <c r="Z48" i="48"/>
  <c r="AA48" i="48" s="1"/>
  <c r="V48" i="48"/>
  <c r="W48" i="48"/>
  <c r="R48" i="48"/>
  <c r="AK47" i="48"/>
  <c r="AL47" i="48"/>
  <c r="AM47" i="48"/>
  <c r="AH47" i="48"/>
  <c r="AI47" i="48" s="1"/>
  <c r="AD47" i="48"/>
  <c r="AE47" i="48" s="1"/>
  <c r="Z47" i="48"/>
  <c r="AA47" i="48" s="1"/>
  <c r="V47" i="48"/>
  <c r="W47" i="48"/>
  <c r="R47" i="48"/>
  <c r="AK46" i="48"/>
  <c r="AL46" i="48"/>
  <c r="AM46" i="48"/>
  <c r="AH46" i="48"/>
  <c r="AI46" i="48" s="1"/>
  <c r="AD46" i="48"/>
  <c r="AE46" i="48" s="1"/>
  <c r="Z46" i="48"/>
  <c r="AA46" i="48" s="1"/>
  <c r="V46" i="48"/>
  <c r="W46" i="48"/>
  <c r="R46" i="48"/>
  <c r="AK45" i="48"/>
  <c r="AH45" i="48"/>
  <c r="AI45" i="48"/>
  <c r="AD45" i="48"/>
  <c r="AE45" i="48" s="1"/>
  <c r="Z45" i="48"/>
  <c r="AA45" i="48" s="1"/>
  <c r="W45" i="48"/>
  <c r="R45" i="48"/>
  <c r="AK44" i="48"/>
  <c r="AH44" i="48"/>
  <c r="AI44" i="48"/>
  <c r="AD44" i="48"/>
  <c r="AE44" i="48"/>
  <c r="Z44" i="48"/>
  <c r="AA44" i="48"/>
  <c r="W44" i="48"/>
  <c r="R44" i="48"/>
  <c r="AK43" i="48"/>
  <c r="AL43" i="48"/>
  <c r="AM43" i="48" s="1"/>
  <c r="AH43" i="48"/>
  <c r="AI43" i="48"/>
  <c r="AD43" i="48"/>
  <c r="AE43" i="48" s="1"/>
  <c r="Z43" i="48"/>
  <c r="AA43" i="48" s="1"/>
  <c r="V43" i="48"/>
  <c r="W43" i="48" s="1"/>
  <c r="R43" i="48"/>
  <c r="AK42" i="48"/>
  <c r="AL42" i="48" s="1"/>
  <c r="AM42" i="48" s="1"/>
  <c r="AH42" i="48"/>
  <c r="AI42" i="48" s="1"/>
  <c r="AD42" i="48"/>
  <c r="AE42" i="48" s="1"/>
  <c r="Z42" i="48"/>
  <c r="AA42" i="48"/>
  <c r="V42" i="48"/>
  <c r="W42" i="48" s="1"/>
  <c r="R42" i="48"/>
  <c r="AK41" i="48"/>
  <c r="AH41" i="48"/>
  <c r="AI41" i="48" s="1"/>
  <c r="AD41" i="48"/>
  <c r="AE41" i="48"/>
  <c r="Z41" i="48"/>
  <c r="AA41" i="48" s="1"/>
  <c r="V41" i="48"/>
  <c r="W41" i="48" s="1"/>
  <c r="R41" i="48"/>
  <c r="AL41" i="48" s="1"/>
  <c r="AM41" i="48" s="1"/>
  <c r="AK40" i="48"/>
  <c r="AH40" i="48"/>
  <c r="AI40" i="48" s="1"/>
  <c r="AD40" i="48"/>
  <c r="AE40" i="48" s="1"/>
  <c r="Z40" i="48"/>
  <c r="AA40" i="48"/>
  <c r="V40" i="48"/>
  <c r="W40" i="48" s="1"/>
  <c r="R40" i="48"/>
  <c r="AL40" i="48" s="1"/>
  <c r="AM40" i="48" s="1"/>
  <c r="AK39" i="48"/>
  <c r="AH39" i="48"/>
  <c r="AI39" i="48" s="1"/>
  <c r="AD39" i="48"/>
  <c r="AE39" i="48"/>
  <c r="Z39" i="48"/>
  <c r="AA39" i="48" s="1"/>
  <c r="V39" i="48"/>
  <c r="W39" i="48" s="1"/>
  <c r="R39" i="48"/>
  <c r="AL39" i="48" s="1"/>
  <c r="AK38" i="48"/>
  <c r="AH38" i="48"/>
  <c r="AI38" i="48" s="1"/>
  <c r="AD38" i="48"/>
  <c r="AE38" i="48" s="1"/>
  <c r="Z38" i="48"/>
  <c r="AA38" i="48"/>
  <c r="V38" i="48"/>
  <c r="W38" i="48" s="1"/>
  <c r="R38" i="48"/>
  <c r="AL38" i="48" s="1"/>
  <c r="AK37" i="48"/>
  <c r="AH37" i="48"/>
  <c r="AI37" i="48" s="1"/>
  <c r="AD37" i="48"/>
  <c r="AE37" i="48"/>
  <c r="Z37" i="48"/>
  <c r="AA37" i="48" s="1"/>
  <c r="V37" i="48"/>
  <c r="W37" i="48" s="1"/>
  <c r="R37" i="48"/>
  <c r="AK36" i="48"/>
  <c r="AH36" i="48"/>
  <c r="AI36" i="48" s="1"/>
  <c r="AD36" i="48"/>
  <c r="AE36" i="48" s="1"/>
  <c r="Z36" i="48"/>
  <c r="AA36" i="48"/>
  <c r="V36" i="48"/>
  <c r="W36" i="48" s="1"/>
  <c r="R36" i="48"/>
  <c r="AL36" i="48" s="1"/>
  <c r="AM36" i="48" s="1"/>
  <c r="AK35" i="48"/>
  <c r="AH35" i="48"/>
  <c r="AI35" i="48" s="1"/>
  <c r="AD35" i="48"/>
  <c r="AE35" i="48"/>
  <c r="Z35" i="48"/>
  <c r="AA35" i="48" s="1"/>
  <c r="V35" i="48"/>
  <c r="W35" i="48" s="1"/>
  <c r="R35" i="48"/>
  <c r="AK34" i="48"/>
  <c r="AL34" i="48"/>
  <c r="AM34" i="48" s="1"/>
  <c r="AH34" i="48"/>
  <c r="AI34" i="48" s="1"/>
  <c r="AD34" i="48"/>
  <c r="AE34" i="48"/>
  <c r="Z34" i="48"/>
  <c r="AA34" i="48" s="1"/>
  <c r="V34" i="48"/>
  <c r="W34" i="48" s="1"/>
  <c r="R34" i="48"/>
  <c r="AK33" i="48"/>
  <c r="AH33" i="48"/>
  <c r="AI33" i="48" s="1"/>
  <c r="AD33" i="48"/>
  <c r="AE33" i="48" s="1"/>
  <c r="Z33" i="48"/>
  <c r="AA33" i="48"/>
  <c r="V33" i="48"/>
  <c r="W33" i="48" s="1"/>
  <c r="R33" i="48"/>
  <c r="AK32" i="48"/>
  <c r="AH32" i="48"/>
  <c r="AI32" i="48" s="1"/>
  <c r="AD32" i="48"/>
  <c r="AE32" i="48"/>
  <c r="Z32" i="48"/>
  <c r="AA32" i="48" s="1"/>
  <c r="V32" i="48"/>
  <c r="W32" i="48" s="1"/>
  <c r="R32" i="48"/>
  <c r="AK31" i="48"/>
  <c r="AH31" i="48"/>
  <c r="AI31" i="48" s="1"/>
  <c r="AD31" i="48"/>
  <c r="AE31" i="48" s="1"/>
  <c r="Z31" i="48"/>
  <c r="AA31" i="48"/>
  <c r="V31" i="48"/>
  <c r="W31" i="48" s="1"/>
  <c r="R31" i="48"/>
  <c r="AL31" i="48" s="1"/>
  <c r="AM31" i="48" s="1"/>
  <c r="AO30" i="48"/>
  <c r="AG30" i="48"/>
  <c r="AH30" i="48" s="1"/>
  <c r="AI30" i="48" s="1"/>
  <c r="Y30" i="48"/>
  <c r="U30" i="48"/>
  <c r="V30" i="48" s="1"/>
  <c r="W30" i="48" s="1"/>
  <c r="Q30" i="48"/>
  <c r="P30" i="48"/>
  <c r="AD30" i="48" s="1"/>
  <c r="AE30" i="48" s="1"/>
  <c r="O30" i="48"/>
  <c r="N30" i="48"/>
  <c r="R30" i="48" s="1"/>
  <c r="AK29" i="48"/>
  <c r="AL29" i="48"/>
  <c r="AM29" i="48" s="1"/>
  <c r="AH29" i="48"/>
  <c r="AI29" i="48" s="1"/>
  <c r="AD29" i="48"/>
  <c r="AE29" i="48" s="1"/>
  <c r="Z29" i="48"/>
  <c r="AA29" i="48" s="1"/>
  <c r="V29" i="48"/>
  <c r="W29" i="48" s="1"/>
  <c r="R29" i="48"/>
  <c r="AK28" i="48"/>
  <c r="AH28" i="48"/>
  <c r="AI28" i="48" s="1"/>
  <c r="AD28" i="48"/>
  <c r="AE28" i="48" s="1"/>
  <c r="Z28" i="48"/>
  <c r="AA28" i="48" s="1"/>
  <c r="V28" i="48"/>
  <c r="W28" i="48" s="1"/>
  <c r="R28" i="48"/>
  <c r="AL28" i="48" s="1"/>
  <c r="AK27" i="48"/>
  <c r="AH27" i="48"/>
  <c r="AI27" i="48" s="1"/>
  <c r="AD27" i="48"/>
  <c r="AE27" i="48" s="1"/>
  <c r="Z27" i="48"/>
  <c r="AA27" i="48" s="1"/>
  <c r="V27" i="48"/>
  <c r="W27" i="48" s="1"/>
  <c r="R27" i="48"/>
  <c r="AO26" i="48"/>
  <c r="AG26" i="48"/>
  <c r="AH26" i="48" s="1"/>
  <c r="AI26" i="48" s="1"/>
  <c r="Y26" i="48"/>
  <c r="Z26" i="48" s="1"/>
  <c r="U26" i="48"/>
  <c r="V26" i="48" s="1"/>
  <c r="W26" i="48" s="1"/>
  <c r="Q26" i="48"/>
  <c r="P26" i="48"/>
  <c r="AD26" i="48" s="1"/>
  <c r="AE26" i="48" s="1"/>
  <c r="O26" i="48"/>
  <c r="N26" i="48"/>
  <c r="AK25" i="48"/>
  <c r="AH25" i="48"/>
  <c r="AI25" i="48" s="1"/>
  <c r="AD25" i="48"/>
  <c r="AE25" i="48" s="1"/>
  <c r="Z25" i="48"/>
  <c r="AA25" i="48" s="1"/>
  <c r="V25" i="48"/>
  <c r="W25" i="48" s="1"/>
  <c r="R25" i="48"/>
  <c r="AK24" i="48"/>
  <c r="AH24" i="48"/>
  <c r="AI24" i="48" s="1"/>
  <c r="AD24" i="48"/>
  <c r="AE24" i="48" s="1"/>
  <c r="Z24" i="48"/>
  <c r="AA24" i="48" s="1"/>
  <c r="V24" i="48"/>
  <c r="W24" i="48" s="1"/>
  <c r="R24" i="48"/>
  <c r="AL24" i="48" s="1"/>
  <c r="AM24" i="48" s="1"/>
  <c r="AK23" i="48"/>
  <c r="AH23" i="48"/>
  <c r="AI23" i="48" s="1"/>
  <c r="AD23" i="48"/>
  <c r="AE23" i="48" s="1"/>
  <c r="Z23" i="48"/>
  <c r="AA23" i="48" s="1"/>
  <c r="V23" i="48"/>
  <c r="W23" i="48" s="1"/>
  <c r="R23" i="48"/>
  <c r="AL23" i="48" s="1"/>
  <c r="AM23" i="48" s="1"/>
  <c r="AK22" i="48"/>
  <c r="AH22" i="48"/>
  <c r="AI22" i="48" s="1"/>
  <c r="AD22" i="48"/>
  <c r="AE22" i="48" s="1"/>
  <c r="Z22" i="48"/>
  <c r="AA22" i="48" s="1"/>
  <c r="V22" i="48"/>
  <c r="W22" i="48" s="1"/>
  <c r="R22" i="48"/>
  <c r="AL22" i="48" s="1"/>
  <c r="AM22" i="48" s="1"/>
  <c r="AO21" i="48"/>
  <c r="U21" i="48"/>
  <c r="Q21" i="48"/>
  <c r="P21" i="48"/>
  <c r="AD21" i="48" s="1"/>
  <c r="AE21" i="48" s="1"/>
  <c r="O21" i="48"/>
  <c r="N21" i="48"/>
  <c r="AK20" i="48"/>
  <c r="AL20" i="48" s="1"/>
  <c r="AM20" i="48" s="1"/>
  <c r="AH20" i="48"/>
  <c r="AI20" i="48"/>
  <c r="AD20" i="48"/>
  <c r="AE20" i="48"/>
  <c r="Z20" i="48"/>
  <c r="AA20" i="48"/>
  <c r="V20" i="48"/>
  <c r="W20" i="48"/>
  <c r="R20" i="48"/>
  <c r="AK19" i="48"/>
  <c r="AL19" i="48" s="1"/>
  <c r="AM19" i="48" s="1"/>
  <c r="AH19" i="48"/>
  <c r="AI19" i="48"/>
  <c r="AD19" i="48"/>
  <c r="AE19" i="48"/>
  <c r="Z19" i="48"/>
  <c r="AA19" i="48"/>
  <c r="V19" i="48"/>
  <c r="W19" i="48"/>
  <c r="R19" i="48"/>
  <c r="AK18" i="48"/>
  <c r="AL18" i="48" s="1"/>
  <c r="AM18" i="48" s="1"/>
  <c r="AH18" i="48"/>
  <c r="AI18" i="48"/>
  <c r="AD18" i="48"/>
  <c r="AE18" i="48"/>
  <c r="Z18" i="48"/>
  <c r="AA18" i="48"/>
  <c r="V18" i="48"/>
  <c r="W18" i="48"/>
  <c r="R18" i="48"/>
  <c r="AK17" i="48"/>
  <c r="AL17" i="48" s="1"/>
  <c r="AM17" i="48" s="1"/>
  <c r="AH17" i="48"/>
  <c r="AI17" i="48"/>
  <c r="AD17" i="48"/>
  <c r="AE17" i="48"/>
  <c r="Z17" i="48"/>
  <c r="AA17" i="48"/>
  <c r="V17" i="48"/>
  <c r="W17" i="48" s="1"/>
  <c r="R17" i="48"/>
  <c r="AO16" i="48"/>
  <c r="U16" i="48"/>
  <c r="AK16" i="48" s="1"/>
  <c r="AL16" i="48" s="1"/>
  <c r="AM16" i="48" s="1"/>
  <c r="Q16" i="48"/>
  <c r="AH16" i="48" s="1"/>
  <c r="AI16" i="48" s="1"/>
  <c r="P16" i="48"/>
  <c r="O16" i="48"/>
  <c r="Z16" i="48" s="1"/>
  <c r="AA16" i="48" s="1"/>
  <c r="N16" i="48"/>
  <c r="R16" i="48" s="1"/>
  <c r="AL45" i="48"/>
  <c r="AM45" i="48"/>
  <c r="AM38" i="48"/>
  <c r="AL56" i="48"/>
  <c r="AM56" i="48" s="1"/>
  <c r="AL32" i="48"/>
  <c r="AM32" i="48" s="1"/>
  <c r="AL44" i="48"/>
  <c r="AM44" i="48" s="1"/>
  <c r="AL33" i="48"/>
  <c r="AM33" i="48" s="1"/>
  <c r="Z54" i="48"/>
  <c r="AA54" i="48" s="1"/>
  <c r="AL67" i="48"/>
  <c r="AM67" i="48" s="1"/>
  <c r="AL70" i="48"/>
  <c r="AM70" i="48" s="1"/>
  <c r="U113" i="48"/>
  <c r="V113" i="48" s="1"/>
  <c r="AM126" i="48"/>
  <c r="AL25" i="48"/>
  <c r="AM25" i="48" s="1"/>
  <c r="AH54" i="48"/>
  <c r="AI54" i="48" s="1"/>
  <c r="AL55" i="48"/>
  <c r="AM55" i="48" s="1"/>
  <c r="R26" i="48"/>
  <c r="AL51" i="48"/>
  <c r="AM51" i="48"/>
  <c r="AL128" i="48"/>
  <c r="AM128" i="48"/>
  <c r="Z30" i="48"/>
  <c r="AA30" i="48"/>
  <c r="AM39" i="48"/>
  <c r="AM64" i="48"/>
  <c r="AD81" i="48"/>
  <c r="AE81" i="48"/>
  <c r="V101" i="48"/>
  <c r="W101" i="48" s="1"/>
  <c r="AL37" i="48"/>
  <c r="AM37" i="48" s="1"/>
  <c r="AL86" i="48"/>
  <c r="AM86" i="48" s="1"/>
  <c r="Z91" i="48"/>
  <c r="AA91" i="48" s="1"/>
  <c r="AD131" i="48"/>
  <c r="AE131" i="48" s="1"/>
  <c r="AL35" i="48"/>
  <c r="AM35" i="48" s="1"/>
  <c r="AL54" i="48"/>
  <c r="AM54" i="48" s="1"/>
  <c r="AA59" i="48"/>
  <c r="Z81" i="48"/>
  <c r="AA81" i="48"/>
  <c r="AL96" i="48"/>
  <c r="AM96" i="48"/>
  <c r="W113" i="48"/>
  <c r="Z142" i="48"/>
  <c r="AA142" i="48" s="1"/>
  <c r="AH154" i="48"/>
  <c r="AI154" i="48" s="1"/>
  <c r="AD69" i="48"/>
  <c r="AE69" i="48" s="1"/>
  <c r="AH91" i="48"/>
  <c r="AI91" i="48"/>
  <c r="AE113" i="48"/>
  <c r="AL130" i="48"/>
  <c r="AM130" i="48" s="1"/>
  <c r="AH149" i="48"/>
  <c r="AI149" i="48" s="1"/>
  <c r="AD149" i="48"/>
  <c r="AE149" i="48" s="1"/>
  <c r="Z154" i="48"/>
  <c r="AA154" i="48" s="1"/>
  <c r="R119" i="48"/>
  <c r="AD121" i="48"/>
  <c r="AE121" i="48"/>
  <c r="V131" i="48"/>
  <c r="W131" i="48" s="1"/>
  <c r="Z134" i="48"/>
  <c r="AA134" i="48" s="1"/>
  <c r="R149" i="48"/>
  <c r="V149" i="48"/>
  <c r="W149" i="48"/>
  <c r="AM28" i="48"/>
  <c r="AA26" i="48"/>
  <c r="AD16" i="48"/>
  <c r="AE16" i="48" s="1"/>
  <c r="R69" i="48"/>
  <c r="AK69" i="48"/>
  <c r="AL69" i="48" s="1"/>
  <c r="AM69" i="48" s="1"/>
  <c r="R116" i="48"/>
  <c r="Z113" i="48"/>
  <c r="AA113" i="48" s="1"/>
  <c r="R121" i="48"/>
  <c r="V54" i="48"/>
  <c r="W54" i="48" s="1"/>
  <c r="R91" i="48"/>
  <c r="AL65" i="48"/>
  <c r="AM65" i="48" s="1"/>
  <c r="V65" i="48"/>
  <c r="W65" i="48" s="1"/>
  <c r="AK60" i="48"/>
  <c r="AL60" i="48" s="1"/>
  <c r="AM60" i="48"/>
  <c r="V60" i="48"/>
  <c r="W60" i="48"/>
  <c r="AK81" i="48"/>
  <c r="R101" i="48"/>
  <c r="R104" i="48"/>
  <c r="AK113" i="48"/>
  <c r="AL131" i="48"/>
  <c r="AM131" i="48" s="1"/>
  <c r="Z101" i="48"/>
  <c r="AA101" i="48" s="1"/>
  <c r="AL114" i="48"/>
  <c r="AM114" i="48" s="1"/>
  <c r="AK115" i="48"/>
  <c r="AL115" i="48" s="1"/>
  <c r="AM115" i="48" s="1"/>
  <c r="V115" i="48"/>
  <c r="W115" i="48"/>
  <c r="AK120" i="48"/>
  <c r="AL120" i="48"/>
  <c r="AM120" i="48" s="1"/>
  <c r="V120" i="48"/>
  <c r="W120" i="48" s="1"/>
  <c r="AL125" i="48"/>
  <c r="AM125" i="48" s="1"/>
  <c r="R134" i="48"/>
  <c r="R154" i="48"/>
  <c r="V127" i="48"/>
  <c r="W127" i="48" s="1"/>
  <c r="AK127" i="48"/>
  <c r="AK142" i="48"/>
  <c r="AK149" i="48"/>
  <c r="AL149" i="48"/>
  <c r="AM149" i="48" s="1"/>
  <c r="AK154" i="48"/>
  <c r="AL154" i="48" s="1"/>
  <c r="AM154" i="48" s="1"/>
  <c r="AH127" i="48"/>
  <c r="AI127" i="48" s="1"/>
  <c r="V161" i="48"/>
  <c r="W161" i="48" s="1"/>
  <c r="AK161" i="48"/>
  <c r="AL81" i="48"/>
  <c r="AM81" i="48" s="1"/>
  <c r="U16" i="24"/>
  <c r="U17" i="24"/>
  <c r="W17" i="24"/>
  <c r="X17" i="24"/>
  <c r="Z17" i="24"/>
  <c r="AB17" i="24"/>
  <c r="AC17" i="24" s="1"/>
  <c r="AE17" i="24"/>
  <c r="AF17" i="24" s="1"/>
  <c r="AG17" i="24" s="1"/>
  <c r="U18" i="24"/>
  <c r="W18" i="24"/>
  <c r="X18" i="24" s="1"/>
  <c r="Z18" i="24"/>
  <c r="AB18" i="24"/>
  <c r="AC18" i="24"/>
  <c r="AE18" i="24"/>
  <c r="AF18" i="24"/>
  <c r="AG18" i="24" s="1"/>
  <c r="U19" i="24"/>
  <c r="W19" i="24" s="1"/>
  <c r="X19" i="24" s="1"/>
  <c r="Z19" i="24"/>
  <c r="AB19" i="24"/>
  <c r="AC19" i="24" s="1"/>
  <c r="AE19" i="24"/>
  <c r="AF19" i="24" s="1"/>
  <c r="AG19" i="24" s="1"/>
  <c r="U20" i="24"/>
  <c r="W20" i="24"/>
  <c r="X20" i="24" s="1"/>
  <c r="Z20" i="24"/>
  <c r="AB20" i="24"/>
  <c r="AC20" i="24"/>
  <c r="AE20" i="24"/>
  <c r="U21" i="24"/>
  <c r="W21" i="24"/>
  <c r="X21" i="24"/>
  <c r="Z21" i="24"/>
  <c r="AB21" i="24"/>
  <c r="AC21" i="24" s="1"/>
  <c r="AE21" i="24"/>
  <c r="AF21" i="24" s="1"/>
  <c r="AG21" i="24" s="1"/>
  <c r="U22" i="24"/>
  <c r="W22" i="24"/>
  <c r="X22" i="24" s="1"/>
  <c r="Z22" i="24"/>
  <c r="AB22" i="24"/>
  <c r="AC22" i="24"/>
  <c r="AE22" i="24"/>
  <c r="AF22" i="24"/>
  <c r="AG22" i="24" s="1"/>
  <c r="U23" i="24"/>
  <c r="W23" i="24" s="1"/>
  <c r="X23" i="24" s="1"/>
  <c r="Z23" i="24"/>
  <c r="AB23" i="24"/>
  <c r="AC23" i="24" s="1"/>
  <c r="AE23" i="24"/>
  <c r="U24" i="24"/>
  <c r="W24" i="24"/>
  <c r="X24" i="24" s="1"/>
  <c r="Z24" i="24"/>
  <c r="AB24" i="24"/>
  <c r="AC24" i="24"/>
  <c r="AE24" i="24"/>
  <c r="U25" i="24"/>
  <c r="W25" i="24" s="1"/>
  <c r="X25" i="24" s="1"/>
  <c r="Z25" i="24"/>
  <c r="AB25" i="24"/>
  <c r="AC25" i="24" s="1"/>
  <c r="AE25" i="24"/>
  <c r="U26" i="24"/>
  <c r="W26" i="24"/>
  <c r="X26" i="24" s="1"/>
  <c r="Z26" i="24"/>
  <c r="AB26" i="24"/>
  <c r="AC26" i="24"/>
  <c r="AE26" i="24"/>
  <c r="U27" i="24"/>
  <c r="W27" i="24" s="1"/>
  <c r="X27" i="24"/>
  <c r="Z27" i="24"/>
  <c r="AB27" i="24"/>
  <c r="AC27" i="24" s="1"/>
  <c r="AE27" i="24"/>
  <c r="U28" i="24"/>
  <c r="W28" i="24"/>
  <c r="X28" i="24" s="1"/>
  <c r="Z28" i="24"/>
  <c r="AB28" i="24"/>
  <c r="AC28" i="24"/>
  <c r="AE28" i="24"/>
  <c r="AE16" i="24"/>
  <c r="AB16" i="24"/>
  <c r="AC16" i="24"/>
  <c r="Z16" i="24"/>
  <c r="W16" i="24"/>
  <c r="X16" i="24" s="1"/>
  <c r="Z48" i="46"/>
  <c r="Z19" i="46"/>
  <c r="Z16" i="46"/>
  <c r="R20" i="46"/>
  <c r="R19" i="46"/>
  <c r="R18" i="46"/>
  <c r="R17" i="46"/>
  <c r="R16" i="46"/>
  <c r="U17" i="46"/>
  <c r="W17" i="46"/>
  <c r="X17" i="46"/>
  <c r="Z17" i="46"/>
  <c r="AB17" i="46"/>
  <c r="AC17" i="46" s="1"/>
  <c r="AE17" i="46"/>
  <c r="AF17" i="46" s="1"/>
  <c r="AG17" i="46"/>
  <c r="U18" i="46"/>
  <c r="W18" i="46"/>
  <c r="X18" i="46" s="1"/>
  <c r="Z18" i="46"/>
  <c r="AB18" i="46"/>
  <c r="AC18" i="46"/>
  <c r="AE18" i="46"/>
  <c r="AF18" i="46"/>
  <c r="AG18" i="46" s="1"/>
  <c r="U19" i="46"/>
  <c r="W19" i="46"/>
  <c r="X19" i="46"/>
  <c r="AB19" i="46"/>
  <c r="AC19" i="46"/>
  <c r="AE19" i="46"/>
  <c r="AF19" i="46"/>
  <c r="AG19" i="46" s="1"/>
  <c r="U20" i="46"/>
  <c r="W20" i="46"/>
  <c r="X20" i="46"/>
  <c r="Z20" i="46"/>
  <c r="AB20" i="46"/>
  <c r="AC20" i="46" s="1"/>
  <c r="AE20" i="46"/>
  <c r="AF20" i="46" s="1"/>
  <c r="AG20" i="46" s="1"/>
  <c r="U21" i="46"/>
  <c r="W21" i="46"/>
  <c r="X21" i="46" s="1"/>
  <c r="Z21" i="46"/>
  <c r="AB21" i="46"/>
  <c r="AC21" i="46"/>
  <c r="AE21" i="46"/>
  <c r="AF21" i="46"/>
  <c r="AG21" i="46" s="1"/>
  <c r="U22" i="46"/>
  <c r="W22" i="46" s="1"/>
  <c r="X22" i="46" s="1"/>
  <c r="Z22" i="46"/>
  <c r="AB22" i="46"/>
  <c r="AC22" i="46" s="1"/>
  <c r="AE22" i="46"/>
  <c r="U23" i="46"/>
  <c r="W23" i="46"/>
  <c r="X23" i="46" s="1"/>
  <c r="Z23" i="46"/>
  <c r="AB23" i="46"/>
  <c r="AC23" i="46"/>
  <c r="AE23" i="46"/>
  <c r="U24" i="46"/>
  <c r="W24" i="46" s="1"/>
  <c r="X24" i="46" s="1"/>
  <c r="Z24" i="46"/>
  <c r="AB24" i="46"/>
  <c r="AC24" i="46" s="1"/>
  <c r="AE24" i="46"/>
  <c r="U25" i="46"/>
  <c r="W25" i="46"/>
  <c r="X25" i="46" s="1"/>
  <c r="Z25" i="46"/>
  <c r="AB25" i="46"/>
  <c r="AC25" i="46"/>
  <c r="AE25" i="46"/>
  <c r="U26" i="46"/>
  <c r="W26" i="46" s="1"/>
  <c r="X26" i="46"/>
  <c r="Z26" i="46"/>
  <c r="AB26" i="46"/>
  <c r="AC26" i="46" s="1"/>
  <c r="AE26" i="46"/>
  <c r="U27" i="46"/>
  <c r="W27" i="46"/>
  <c r="X27" i="46" s="1"/>
  <c r="Z27" i="46"/>
  <c r="AB27" i="46"/>
  <c r="AC27" i="46"/>
  <c r="AE27" i="46"/>
  <c r="AF27" i="46"/>
  <c r="AG27" i="46" s="1"/>
  <c r="U28" i="46"/>
  <c r="W28" i="46" s="1"/>
  <c r="X28" i="46"/>
  <c r="Z28" i="46"/>
  <c r="AB28" i="46"/>
  <c r="AC28" i="46" s="1"/>
  <c r="AE28" i="46"/>
  <c r="U29" i="46"/>
  <c r="W29" i="46"/>
  <c r="X29" i="46" s="1"/>
  <c r="Z29" i="46"/>
  <c r="AB29" i="46"/>
  <c r="AC29" i="46"/>
  <c r="AE29" i="46"/>
  <c r="U30" i="46"/>
  <c r="W30" i="46" s="1"/>
  <c r="X30" i="46" s="1"/>
  <c r="Z30" i="46"/>
  <c r="AB30" i="46"/>
  <c r="AC30" i="46" s="1"/>
  <c r="AE30" i="46"/>
  <c r="U31" i="46"/>
  <c r="W31" i="46"/>
  <c r="X31" i="46" s="1"/>
  <c r="Z31" i="46"/>
  <c r="AB31" i="46"/>
  <c r="AC31" i="46"/>
  <c r="AE31" i="46"/>
  <c r="AF31" i="46"/>
  <c r="AG31" i="46" s="1"/>
  <c r="U32" i="46"/>
  <c r="W32" i="46" s="1"/>
  <c r="X32" i="46" s="1"/>
  <c r="Z32" i="46"/>
  <c r="AB32" i="46"/>
  <c r="AC32" i="46" s="1"/>
  <c r="AE32" i="46"/>
  <c r="U33" i="46"/>
  <c r="W33" i="46"/>
  <c r="X33" i="46" s="1"/>
  <c r="Z33" i="46"/>
  <c r="AB33" i="46"/>
  <c r="AC33" i="46"/>
  <c r="AE33" i="46"/>
  <c r="AF33" i="46"/>
  <c r="AG33" i="46" s="1"/>
  <c r="U34" i="46"/>
  <c r="W34" i="46" s="1"/>
  <c r="X34" i="46" s="1"/>
  <c r="Z34" i="46"/>
  <c r="AB34" i="46"/>
  <c r="AC34" i="46" s="1"/>
  <c r="AE34" i="46"/>
  <c r="U35" i="46"/>
  <c r="W35" i="46"/>
  <c r="X35" i="46" s="1"/>
  <c r="Z35" i="46"/>
  <c r="AB35" i="46"/>
  <c r="AC35" i="46"/>
  <c r="AE35" i="46"/>
  <c r="U36" i="46"/>
  <c r="W36" i="46" s="1"/>
  <c r="X36" i="46" s="1"/>
  <c r="Z36" i="46"/>
  <c r="AB36" i="46"/>
  <c r="AC36" i="46" s="1"/>
  <c r="AE36" i="46"/>
  <c r="U37" i="46"/>
  <c r="W37" i="46"/>
  <c r="X37" i="46" s="1"/>
  <c r="Z37" i="46"/>
  <c r="AB37" i="46"/>
  <c r="AC37" i="46"/>
  <c r="AE37" i="46"/>
  <c r="U38" i="46"/>
  <c r="W38" i="46" s="1"/>
  <c r="X38" i="46" s="1"/>
  <c r="Z38" i="46"/>
  <c r="AB38" i="46"/>
  <c r="AC38" i="46" s="1"/>
  <c r="AE38" i="46"/>
  <c r="U39" i="46"/>
  <c r="W39" i="46"/>
  <c r="X39" i="46" s="1"/>
  <c r="Z39" i="46"/>
  <c r="AB39" i="46"/>
  <c r="AC39" i="46"/>
  <c r="AE39" i="46"/>
  <c r="U40" i="46"/>
  <c r="W40" i="46" s="1"/>
  <c r="X40" i="46"/>
  <c r="Z40" i="46"/>
  <c r="AB40" i="46"/>
  <c r="AC40" i="46" s="1"/>
  <c r="AE40" i="46"/>
  <c r="U41" i="46"/>
  <c r="W41" i="46"/>
  <c r="X41" i="46" s="1"/>
  <c r="Z41" i="46"/>
  <c r="AB41" i="46"/>
  <c r="AC41" i="46"/>
  <c r="AE41" i="46"/>
  <c r="U42" i="46"/>
  <c r="W42" i="46" s="1"/>
  <c r="X42" i="46" s="1"/>
  <c r="Z42" i="46"/>
  <c r="AB42" i="46"/>
  <c r="AC42" i="46" s="1"/>
  <c r="AE42" i="46"/>
  <c r="U43" i="46"/>
  <c r="W43" i="46"/>
  <c r="X43" i="46" s="1"/>
  <c r="Z43" i="46"/>
  <c r="AB43" i="46"/>
  <c r="AC43" i="46"/>
  <c r="AE43" i="46"/>
  <c r="U44" i="46"/>
  <c r="W44" i="46" s="1"/>
  <c r="X44" i="46" s="1"/>
  <c r="Z44" i="46"/>
  <c r="AB44" i="46"/>
  <c r="AC44" i="46" s="1"/>
  <c r="AE44" i="46"/>
  <c r="U45" i="46"/>
  <c r="W45" i="46"/>
  <c r="X45" i="46" s="1"/>
  <c r="Z45" i="46"/>
  <c r="AB45" i="46"/>
  <c r="AC45" i="46"/>
  <c r="AE45" i="46"/>
  <c r="AF45" i="46"/>
  <c r="AG45" i="46" s="1"/>
  <c r="U46" i="46"/>
  <c r="W46" i="46" s="1"/>
  <c r="X46" i="46" s="1"/>
  <c r="Z46" i="46"/>
  <c r="AB46" i="46"/>
  <c r="AC46" i="46" s="1"/>
  <c r="AE46" i="46"/>
  <c r="AF46" i="46" s="1"/>
  <c r="AG46" i="46" s="1"/>
  <c r="U47" i="46"/>
  <c r="W47" i="46"/>
  <c r="X47" i="46" s="1"/>
  <c r="Z47" i="46"/>
  <c r="AB47" i="46"/>
  <c r="AC47" i="46"/>
  <c r="AE47" i="46"/>
  <c r="AF47" i="46"/>
  <c r="AG47" i="46" s="1"/>
  <c r="U48" i="46"/>
  <c r="W48" i="46" s="1"/>
  <c r="X48" i="46" s="1"/>
  <c r="AB48" i="46"/>
  <c r="AC48" i="46"/>
  <c r="AE48" i="46"/>
  <c r="AF48" i="46"/>
  <c r="AG48" i="46" s="1"/>
  <c r="U16" i="46"/>
  <c r="AE16" i="46"/>
  <c r="AF16" i="46"/>
  <c r="AG16" i="46" s="1"/>
  <c r="AB16" i="46"/>
  <c r="AC16" i="46" s="1"/>
  <c r="W16" i="46"/>
  <c r="X16" i="46" s="1"/>
  <c r="AB17" i="34"/>
  <c r="AC17" i="34" s="1"/>
  <c r="AB18" i="34"/>
  <c r="AC18" i="34" s="1"/>
  <c r="W19" i="34"/>
  <c r="X19" i="34" s="1"/>
  <c r="AB19" i="34"/>
  <c r="AC19" i="34" s="1"/>
  <c r="W20" i="34"/>
  <c r="X20" i="34" s="1"/>
  <c r="AB20" i="34"/>
  <c r="AC20" i="34" s="1"/>
  <c r="W21" i="34"/>
  <c r="X21" i="34" s="1"/>
  <c r="AB21" i="34"/>
  <c r="AC21" i="34" s="1"/>
  <c r="W22" i="34"/>
  <c r="X22" i="34" s="1"/>
  <c r="AB22" i="34"/>
  <c r="AC22" i="34" s="1"/>
  <c r="W23" i="34"/>
  <c r="X23" i="34" s="1"/>
  <c r="AB23" i="34"/>
  <c r="AC23" i="34" s="1"/>
  <c r="W24" i="34"/>
  <c r="X24" i="34" s="1"/>
  <c r="AB24" i="34"/>
  <c r="AC24" i="34" s="1"/>
  <c r="W25" i="34"/>
  <c r="X25" i="34" s="1"/>
  <c r="AB25" i="34"/>
  <c r="AC25" i="34" s="1"/>
  <c r="W26" i="34"/>
  <c r="X26" i="34" s="1"/>
  <c r="AB26" i="34"/>
  <c r="AC26" i="34" s="1"/>
  <c r="W27" i="34"/>
  <c r="X27" i="34" s="1"/>
  <c r="AB27" i="34"/>
  <c r="AC27" i="34" s="1"/>
  <c r="W28" i="34"/>
  <c r="X28" i="34" s="1"/>
  <c r="AB28" i="34"/>
  <c r="AC28" i="34" s="1"/>
  <c r="AB29" i="34"/>
  <c r="AC29" i="34" s="1"/>
  <c r="W30" i="34"/>
  <c r="X30" i="34" s="1"/>
  <c r="AB30" i="34"/>
  <c r="AC30" i="34" s="1"/>
  <c r="AB32" i="34"/>
  <c r="AC32" i="34" s="1"/>
  <c r="AB33" i="34"/>
  <c r="AC33" i="34" s="1"/>
  <c r="AB34" i="34"/>
  <c r="AC34" i="34" s="1"/>
  <c r="W35" i="34"/>
  <c r="X35" i="34" s="1"/>
  <c r="AB35" i="34"/>
  <c r="AC35" i="34" s="1"/>
  <c r="W36" i="34"/>
  <c r="X36" i="34" s="1"/>
  <c r="AB36" i="34"/>
  <c r="AC36" i="34" s="1"/>
  <c r="W37" i="34"/>
  <c r="X37" i="34" s="1"/>
  <c r="AB37" i="34"/>
  <c r="AC37" i="34" s="1"/>
  <c r="W38" i="34"/>
  <c r="X38" i="34" s="1"/>
  <c r="AB38" i="34"/>
  <c r="AC38" i="34" s="1"/>
  <c r="W39" i="34"/>
  <c r="X39" i="34" s="1"/>
  <c r="AB39" i="34"/>
  <c r="AC39" i="34" s="1"/>
  <c r="W40" i="34"/>
  <c r="X40" i="34" s="1"/>
  <c r="AB40" i="34"/>
  <c r="AC40" i="34" s="1"/>
  <c r="AB41" i="34"/>
  <c r="AC41" i="34" s="1"/>
  <c r="W42" i="34"/>
  <c r="X42" i="34" s="1"/>
  <c r="AB42" i="34"/>
  <c r="AC42" i="34" s="1"/>
  <c r="W43" i="34"/>
  <c r="X43" i="34" s="1"/>
  <c r="AB43" i="34"/>
  <c r="AC43" i="34" s="1"/>
  <c r="W44" i="34"/>
  <c r="X44" i="34" s="1"/>
  <c r="AB44" i="34"/>
  <c r="AC44" i="34" s="1"/>
  <c r="W45" i="34"/>
  <c r="X45" i="34" s="1"/>
  <c r="AB45" i="34"/>
  <c r="AC45" i="34" s="1"/>
  <c r="W46" i="34"/>
  <c r="X46" i="34" s="1"/>
  <c r="AB46" i="34"/>
  <c r="AC46" i="34" s="1"/>
  <c r="W47" i="34"/>
  <c r="X47" i="34" s="1"/>
  <c r="AB47" i="34"/>
  <c r="AC47" i="34" s="1"/>
  <c r="W48" i="34"/>
  <c r="X48" i="34" s="1"/>
  <c r="AB48" i="34"/>
  <c r="AC48" i="34" s="1"/>
  <c r="W49" i="34"/>
  <c r="X49" i="34" s="1"/>
  <c r="AB49" i="34"/>
  <c r="AC49" i="34" s="1"/>
  <c r="W50" i="34"/>
  <c r="X50" i="34" s="1"/>
  <c r="AB50" i="34"/>
  <c r="AC50" i="34" s="1"/>
  <c r="W51" i="34"/>
  <c r="X51" i="34" s="1"/>
  <c r="AB51" i="34"/>
  <c r="AC51" i="34" s="1"/>
  <c r="W52" i="34"/>
  <c r="X52" i="34" s="1"/>
  <c r="AB52" i="34"/>
  <c r="AC52" i="34" s="1"/>
  <c r="W53" i="34"/>
  <c r="X53" i="34" s="1"/>
  <c r="AB53" i="34"/>
  <c r="AC53" i="34" s="1"/>
  <c r="W54" i="34"/>
  <c r="X54" i="34" s="1"/>
  <c r="AB54" i="34"/>
  <c r="AC54" i="34" s="1"/>
  <c r="W55" i="34"/>
  <c r="X55" i="34" s="1"/>
  <c r="AB55" i="34"/>
  <c r="AC55" i="34" s="1"/>
  <c r="AB56" i="34"/>
  <c r="AC56" i="34" s="1"/>
  <c r="W57" i="34"/>
  <c r="X57" i="34" s="1"/>
  <c r="AB57" i="34"/>
  <c r="AC57" i="34" s="1"/>
  <c r="W58" i="34"/>
  <c r="X58" i="34" s="1"/>
  <c r="AB58" i="34"/>
  <c r="AC58" i="34" s="1"/>
  <c r="W59" i="34"/>
  <c r="X59" i="34" s="1"/>
  <c r="AB59" i="34"/>
  <c r="AC59" i="34" s="1"/>
  <c r="W60" i="34"/>
  <c r="X60" i="34" s="1"/>
  <c r="AB60" i="34"/>
  <c r="AC60" i="34" s="1"/>
  <c r="W61" i="34"/>
  <c r="X61" i="34" s="1"/>
  <c r="AB61" i="34"/>
  <c r="AC61" i="34" s="1"/>
  <c r="W62" i="34"/>
  <c r="X62" i="34" s="1"/>
  <c r="AB62" i="34"/>
  <c r="AC62" i="34" s="1"/>
  <c r="W63" i="34"/>
  <c r="X63" i="34" s="1"/>
  <c r="AB63" i="34"/>
  <c r="AC63" i="34" s="1"/>
  <c r="AB64" i="34"/>
  <c r="AC64" i="34" s="1"/>
  <c r="W65" i="34"/>
  <c r="X65" i="34" s="1"/>
  <c r="AB65" i="34"/>
  <c r="AC65" i="34" s="1"/>
  <c r="W66" i="34"/>
  <c r="X66" i="34" s="1"/>
  <c r="AB66" i="34"/>
  <c r="AC66" i="34" s="1"/>
  <c r="W67" i="34"/>
  <c r="X67" i="34" s="1"/>
  <c r="AB67" i="34"/>
  <c r="AC67" i="34" s="1"/>
  <c r="W68" i="34"/>
  <c r="X68" i="34" s="1"/>
  <c r="AB68" i="34"/>
  <c r="AC68" i="34" s="1"/>
  <c r="W69" i="34"/>
  <c r="X69" i="34" s="1"/>
  <c r="AB69" i="34"/>
  <c r="AC69" i="34" s="1"/>
  <c r="W70" i="34"/>
  <c r="X70" i="34" s="1"/>
  <c r="AB70" i="34"/>
  <c r="AC70" i="34" s="1"/>
  <c r="W71" i="34"/>
  <c r="X71" i="34" s="1"/>
  <c r="AB71" i="34"/>
  <c r="AC71" i="34" s="1"/>
  <c r="W72" i="34"/>
  <c r="X72" i="34" s="1"/>
  <c r="AB72" i="34"/>
  <c r="AC72" i="34" s="1"/>
  <c r="AB73" i="34"/>
  <c r="AC73" i="34" s="1"/>
  <c r="AB74" i="34"/>
  <c r="AC74" i="34" s="1"/>
  <c r="AB75" i="34"/>
  <c r="AC75" i="34" s="1"/>
  <c r="W76" i="34"/>
  <c r="X76" i="34" s="1"/>
  <c r="AB76" i="34"/>
  <c r="AC76" i="34" s="1"/>
  <c r="W77" i="34"/>
  <c r="X77" i="34" s="1"/>
  <c r="AB77" i="34"/>
  <c r="AC77" i="34" s="1"/>
  <c r="W78" i="34"/>
  <c r="X78" i="34" s="1"/>
  <c r="AB78" i="34"/>
  <c r="AC78" i="34" s="1"/>
  <c r="W79" i="34"/>
  <c r="X79" i="34" s="1"/>
  <c r="AB79" i="34"/>
  <c r="AC79" i="34" s="1"/>
  <c r="W80" i="34"/>
  <c r="X80" i="34" s="1"/>
  <c r="AB80" i="34"/>
  <c r="AC80" i="34" s="1"/>
  <c r="W81" i="34"/>
  <c r="X81" i="34" s="1"/>
  <c r="AB81" i="34"/>
  <c r="AC81" i="34" s="1"/>
  <c r="W82" i="34"/>
  <c r="X82" i="34" s="1"/>
  <c r="AB82" i="34"/>
  <c r="AC82" i="34" s="1"/>
  <c r="W83" i="34"/>
  <c r="X83" i="34" s="1"/>
  <c r="AB83" i="34"/>
  <c r="AC83" i="34" s="1"/>
  <c r="W84" i="34"/>
  <c r="X84" i="34" s="1"/>
  <c r="AB84" i="34"/>
  <c r="AC84" i="34" s="1"/>
  <c r="W85" i="34"/>
  <c r="X85" i="34" s="1"/>
  <c r="AB85" i="34"/>
  <c r="AC85" i="34" s="1"/>
  <c r="W86" i="34"/>
  <c r="X86" i="34" s="1"/>
  <c r="AB86" i="34"/>
  <c r="AC86" i="34" s="1"/>
  <c r="W87" i="34"/>
  <c r="X87" i="34" s="1"/>
  <c r="AB87" i="34"/>
  <c r="AC87" i="34" s="1"/>
  <c r="W88" i="34"/>
  <c r="X88" i="34" s="1"/>
  <c r="AB88" i="34"/>
  <c r="AC88" i="34" s="1"/>
  <c r="W89" i="34"/>
  <c r="X89" i="34" s="1"/>
  <c r="AB89" i="34"/>
  <c r="AC89" i="34" s="1"/>
  <c r="W90" i="34"/>
  <c r="X90" i="34" s="1"/>
  <c r="AB90" i="34"/>
  <c r="AC90" i="34" s="1"/>
  <c r="W91" i="34"/>
  <c r="X91" i="34" s="1"/>
  <c r="AB91" i="34"/>
  <c r="AC91" i="34" s="1"/>
  <c r="AB92" i="34"/>
  <c r="AC92" i="34" s="1"/>
  <c r="W93" i="34"/>
  <c r="X93" i="34" s="1"/>
  <c r="AB93" i="34"/>
  <c r="AC93" i="34" s="1"/>
  <c r="W94" i="34"/>
  <c r="X94" i="34" s="1"/>
  <c r="AB94" i="34"/>
  <c r="AC94" i="34" s="1"/>
  <c r="W95" i="34"/>
  <c r="X95" i="34" s="1"/>
  <c r="AB95" i="34"/>
  <c r="AC95" i="34" s="1"/>
  <c r="W96" i="34"/>
  <c r="X96" i="34" s="1"/>
  <c r="AB96" i="34"/>
  <c r="AC96" i="34" s="1"/>
  <c r="AB97" i="34"/>
  <c r="AC97" i="34" s="1"/>
  <c r="W98" i="34"/>
  <c r="X98" i="34" s="1"/>
  <c r="AB98" i="34"/>
  <c r="AC98" i="34" s="1"/>
  <c r="W99" i="34"/>
  <c r="X99" i="34" s="1"/>
  <c r="AB99" i="34"/>
  <c r="AC99" i="34" s="1"/>
  <c r="W100" i="34"/>
  <c r="X100" i="34" s="1"/>
  <c r="AB100" i="34"/>
  <c r="AC100" i="34" s="1"/>
  <c r="W101" i="34"/>
  <c r="X101" i="34" s="1"/>
  <c r="AB101" i="34"/>
  <c r="AC101" i="34" s="1"/>
  <c r="W102" i="34"/>
  <c r="X102" i="34" s="1"/>
  <c r="AB102" i="34"/>
  <c r="AC102" i="34" s="1"/>
  <c r="W103" i="34"/>
  <c r="X103" i="34" s="1"/>
  <c r="AB103" i="34"/>
  <c r="AC103" i="34" s="1"/>
  <c r="W104" i="34"/>
  <c r="X104" i="34" s="1"/>
  <c r="AB104" i="34"/>
  <c r="AC104" i="34" s="1"/>
  <c r="W105" i="34"/>
  <c r="X105" i="34" s="1"/>
  <c r="AB105" i="34"/>
  <c r="AC105" i="34" s="1"/>
  <c r="W106" i="34"/>
  <c r="X106" i="34" s="1"/>
  <c r="AB106" i="34"/>
  <c r="AC106" i="34" s="1"/>
  <c r="AB107" i="34"/>
  <c r="AC107" i="34" s="1"/>
  <c r="W108" i="34"/>
  <c r="X108" i="34" s="1"/>
  <c r="AB108" i="34"/>
  <c r="AC108" i="34" s="1"/>
  <c r="W109" i="34"/>
  <c r="X109" i="34" s="1"/>
  <c r="AB109" i="34"/>
  <c r="AC109" i="34" s="1"/>
  <c r="W110" i="34"/>
  <c r="X110" i="34" s="1"/>
  <c r="AB110" i="34"/>
  <c r="AC110" i="34" s="1"/>
  <c r="W111" i="34"/>
  <c r="X111" i="34" s="1"/>
  <c r="AB111" i="34"/>
  <c r="AC111" i="34" s="1"/>
  <c r="W112" i="34"/>
  <c r="X112" i="34" s="1"/>
  <c r="AB112" i="34"/>
  <c r="AC112" i="34" s="1"/>
  <c r="W113" i="34"/>
  <c r="X113" i="34" s="1"/>
  <c r="AB113" i="34"/>
  <c r="AC113" i="34" s="1"/>
  <c r="W114" i="34"/>
  <c r="X114" i="34" s="1"/>
  <c r="AB114" i="34"/>
  <c r="AC114" i="34" s="1"/>
  <c r="W115" i="34"/>
  <c r="X115" i="34" s="1"/>
  <c r="AB115" i="34"/>
  <c r="AC115" i="34" s="1"/>
  <c r="W116" i="34"/>
  <c r="X116" i="34" s="1"/>
  <c r="AB116" i="34"/>
  <c r="AC116" i="34" s="1"/>
  <c r="W117" i="34"/>
  <c r="X117" i="34" s="1"/>
  <c r="AB117" i="34"/>
  <c r="AC117" i="34" s="1"/>
  <c r="W118" i="34"/>
  <c r="X118" i="34" s="1"/>
  <c r="AB118" i="34"/>
  <c r="AC118" i="34" s="1"/>
  <c r="W119" i="34"/>
  <c r="X119" i="34" s="1"/>
  <c r="AB119" i="34"/>
  <c r="AC119" i="34" s="1"/>
  <c r="W120" i="34"/>
  <c r="X120" i="34" s="1"/>
  <c r="AB120" i="34"/>
  <c r="AC120" i="34" s="1"/>
  <c r="W121" i="34"/>
  <c r="X121" i="34" s="1"/>
  <c r="AB121" i="34"/>
  <c r="AC121" i="34" s="1"/>
  <c r="W122" i="34"/>
  <c r="X122" i="34" s="1"/>
  <c r="AB122" i="34"/>
  <c r="AC122" i="34" s="1"/>
  <c r="W123" i="34"/>
  <c r="X123" i="34" s="1"/>
  <c r="AB123" i="34"/>
  <c r="AC123" i="34" s="1"/>
  <c r="W124" i="34"/>
  <c r="X124" i="34" s="1"/>
  <c r="AB124" i="34"/>
  <c r="AC124" i="34" s="1"/>
  <c r="W125" i="34"/>
  <c r="X125" i="34" s="1"/>
  <c r="AB125" i="34"/>
  <c r="AC125" i="34" s="1"/>
  <c r="W126" i="34"/>
  <c r="X126" i="34" s="1"/>
  <c r="AB126" i="34"/>
  <c r="AC126" i="34" s="1"/>
  <c r="W127" i="34"/>
  <c r="X127" i="34" s="1"/>
  <c r="AB127" i="34"/>
  <c r="AC127" i="34" s="1"/>
  <c r="W128" i="34"/>
  <c r="X128" i="34" s="1"/>
  <c r="AB128" i="34"/>
  <c r="AC128" i="34" s="1"/>
  <c r="W129" i="34"/>
  <c r="X129" i="34" s="1"/>
  <c r="AB129" i="34"/>
  <c r="AC129" i="34" s="1"/>
  <c r="W130" i="34"/>
  <c r="X130" i="34" s="1"/>
  <c r="AB130" i="34"/>
  <c r="AC130" i="34" s="1"/>
  <c r="W131" i="34"/>
  <c r="X131" i="34" s="1"/>
  <c r="AB131" i="34"/>
  <c r="AC131" i="34" s="1"/>
  <c r="W132" i="34"/>
  <c r="X132" i="34" s="1"/>
  <c r="AB132" i="34"/>
  <c r="AC132" i="34" s="1"/>
  <c r="W133" i="34"/>
  <c r="X133" i="34" s="1"/>
  <c r="AB133" i="34"/>
  <c r="AC133" i="34" s="1"/>
  <c r="W134" i="34"/>
  <c r="X134" i="34" s="1"/>
  <c r="AB134" i="34"/>
  <c r="AC134" i="34" s="1"/>
  <c r="W135" i="34"/>
  <c r="X135" i="34" s="1"/>
  <c r="AB135" i="34"/>
  <c r="AC135" i="34" s="1"/>
  <c r="W136" i="34"/>
  <c r="X136" i="34" s="1"/>
  <c r="AB136" i="34"/>
  <c r="AC136" i="34" s="1"/>
  <c r="W137" i="34"/>
  <c r="X137" i="34" s="1"/>
  <c r="AB137" i="34"/>
  <c r="AC137" i="34" s="1"/>
  <c r="W138" i="34"/>
  <c r="X138" i="34" s="1"/>
  <c r="AB138" i="34"/>
  <c r="AC138" i="34" s="1"/>
  <c r="W139" i="34"/>
  <c r="X139" i="34" s="1"/>
  <c r="AB139" i="34"/>
  <c r="AC139" i="34" s="1"/>
  <c r="W140" i="34"/>
  <c r="X140" i="34" s="1"/>
  <c r="AB140" i="34"/>
  <c r="AC140" i="34" s="1"/>
  <c r="W141" i="34"/>
  <c r="X141" i="34" s="1"/>
  <c r="AB141" i="34"/>
  <c r="AC141" i="34" s="1"/>
  <c r="W142" i="34"/>
  <c r="X142" i="34" s="1"/>
  <c r="AB142" i="34"/>
  <c r="AC142" i="34" s="1"/>
  <c r="W143" i="34"/>
  <c r="X143" i="34" s="1"/>
  <c r="AB143" i="34"/>
  <c r="AC143" i="34" s="1"/>
  <c r="W144" i="34"/>
  <c r="X144" i="34" s="1"/>
  <c r="AB144" i="34"/>
  <c r="AC144" i="34" s="1"/>
  <c r="W145" i="34"/>
  <c r="X145" i="34" s="1"/>
  <c r="AB145" i="34"/>
  <c r="AC145" i="34" s="1"/>
  <c r="W146" i="34"/>
  <c r="X146" i="34" s="1"/>
  <c r="AB146" i="34"/>
  <c r="AC146" i="34" s="1"/>
  <c r="W147" i="34"/>
  <c r="X147" i="34" s="1"/>
  <c r="AB147" i="34"/>
  <c r="AC147" i="34" s="1"/>
  <c r="W148" i="34"/>
  <c r="X148" i="34" s="1"/>
  <c r="AB148" i="34"/>
  <c r="AC148" i="34" s="1"/>
  <c r="W149" i="34"/>
  <c r="X149" i="34" s="1"/>
  <c r="AB149" i="34"/>
  <c r="AC149" i="34" s="1"/>
  <c r="W150" i="34"/>
  <c r="X150" i="34" s="1"/>
  <c r="AB150" i="34"/>
  <c r="AC150" i="34" s="1"/>
  <c r="W151" i="34"/>
  <c r="X151" i="34" s="1"/>
  <c r="AB151" i="34"/>
  <c r="AC151" i="34" s="1"/>
  <c r="W152" i="34"/>
  <c r="X152" i="34" s="1"/>
  <c r="AB152" i="34"/>
  <c r="AC152" i="34" s="1"/>
  <c r="W153" i="34"/>
  <c r="X153" i="34" s="1"/>
  <c r="AB153" i="34"/>
  <c r="AC153" i="34" s="1"/>
  <c r="W154" i="34"/>
  <c r="X154" i="34" s="1"/>
  <c r="AB154" i="34"/>
  <c r="AC154" i="34" s="1"/>
  <c r="W155" i="34"/>
  <c r="X155" i="34" s="1"/>
  <c r="AB155" i="34"/>
  <c r="AC155" i="34" s="1"/>
  <c r="W156" i="34"/>
  <c r="X156" i="34" s="1"/>
  <c r="AB156" i="34"/>
  <c r="AC156" i="34" s="1"/>
  <c r="W157" i="34"/>
  <c r="X157" i="34" s="1"/>
  <c r="AB157" i="34"/>
  <c r="AC157" i="34" s="1"/>
  <c r="W158" i="34"/>
  <c r="X158" i="34" s="1"/>
  <c r="AB158" i="34"/>
  <c r="AC158" i="34" s="1"/>
  <c r="W159" i="34"/>
  <c r="X159" i="34" s="1"/>
  <c r="AB159" i="34"/>
  <c r="AC159" i="34" s="1"/>
  <c r="W160" i="34"/>
  <c r="X160" i="34" s="1"/>
  <c r="AB160" i="34"/>
  <c r="AC160" i="34" s="1"/>
  <c r="W161" i="34"/>
  <c r="X161" i="34" s="1"/>
  <c r="AB161" i="34"/>
  <c r="AC161" i="34" s="1"/>
  <c r="W162" i="34"/>
  <c r="X162" i="34" s="1"/>
  <c r="AB162" i="34"/>
  <c r="AC162" i="34" s="1"/>
  <c r="W163" i="34"/>
  <c r="X163" i="34" s="1"/>
  <c r="AB163" i="34"/>
  <c r="AC163" i="34" s="1"/>
  <c r="W164" i="34"/>
  <c r="X164" i="34" s="1"/>
  <c r="AB164" i="34"/>
  <c r="AC164" i="34" s="1"/>
  <c r="W165" i="34"/>
  <c r="X165" i="34" s="1"/>
  <c r="AB165" i="34"/>
  <c r="AC165" i="34" s="1"/>
  <c r="W166" i="34"/>
  <c r="X166" i="34" s="1"/>
  <c r="AB166" i="34"/>
  <c r="AC166" i="34" s="1"/>
  <c r="W167" i="34"/>
  <c r="X167" i="34" s="1"/>
  <c r="AB167" i="34"/>
  <c r="AC167" i="34" s="1"/>
  <c r="W168" i="34"/>
  <c r="X168" i="34" s="1"/>
  <c r="AB168" i="34"/>
  <c r="AC168" i="34" s="1"/>
  <c r="W169" i="34"/>
  <c r="X169" i="34" s="1"/>
  <c r="AB169" i="34"/>
  <c r="AC169" i="34" s="1"/>
  <c r="W170" i="34"/>
  <c r="X170" i="34" s="1"/>
  <c r="AB170" i="34"/>
  <c r="AC170" i="34" s="1"/>
  <c r="W171" i="34"/>
  <c r="X171" i="34" s="1"/>
  <c r="AB171" i="34"/>
  <c r="AC171" i="34" s="1"/>
  <c r="W172" i="34"/>
  <c r="X172" i="34" s="1"/>
  <c r="AB172" i="34"/>
  <c r="AC172" i="34" s="1"/>
  <c r="W173" i="34"/>
  <c r="X173" i="34" s="1"/>
  <c r="AB173" i="34"/>
  <c r="AC173" i="34" s="1"/>
  <c r="W174" i="34"/>
  <c r="X174" i="34" s="1"/>
  <c r="AB174" i="34"/>
  <c r="AC174" i="34" s="1"/>
  <c r="W175" i="34"/>
  <c r="X175" i="34" s="1"/>
  <c r="AB175" i="34"/>
  <c r="AC175" i="34" s="1"/>
  <c r="W176" i="34"/>
  <c r="X176" i="34" s="1"/>
  <c r="AB176" i="34"/>
  <c r="AC176" i="34" s="1"/>
  <c r="W177" i="34"/>
  <c r="X177" i="34" s="1"/>
  <c r="AB177" i="34"/>
  <c r="AC177" i="34" s="1"/>
  <c r="W178" i="34"/>
  <c r="X178" i="34" s="1"/>
  <c r="AB178" i="34"/>
  <c r="AC178" i="34" s="1"/>
  <c r="W179" i="34"/>
  <c r="X179" i="34" s="1"/>
  <c r="AB179" i="34"/>
  <c r="AC179" i="34" s="1"/>
  <c r="W180" i="34"/>
  <c r="X180" i="34" s="1"/>
  <c r="AB180" i="34"/>
  <c r="AC180" i="34" s="1"/>
  <c r="W181" i="34"/>
  <c r="X181" i="34" s="1"/>
  <c r="AB181" i="34"/>
  <c r="AC181" i="34" s="1"/>
  <c r="W182" i="34"/>
  <c r="X182" i="34" s="1"/>
  <c r="AB182" i="34"/>
  <c r="AC182" i="34" s="1"/>
  <c r="W183" i="34"/>
  <c r="X183" i="34" s="1"/>
  <c r="AB183" i="34"/>
  <c r="AC183" i="34" s="1"/>
  <c r="W184" i="34"/>
  <c r="X184" i="34" s="1"/>
  <c r="AB184" i="34"/>
  <c r="AC184" i="34" s="1"/>
  <c r="W185" i="34"/>
  <c r="X185" i="34" s="1"/>
  <c r="AB185" i="34"/>
  <c r="AC185" i="34" s="1"/>
  <c r="W186" i="34"/>
  <c r="X186" i="34" s="1"/>
  <c r="AB186" i="34"/>
  <c r="AC186" i="34" s="1"/>
  <c r="W187" i="34"/>
  <c r="X187" i="34" s="1"/>
  <c r="AB187" i="34"/>
  <c r="AC187" i="34" s="1"/>
  <c r="W188" i="34"/>
  <c r="X188" i="34" s="1"/>
  <c r="AB188" i="34"/>
  <c r="AC188" i="34" s="1"/>
  <c r="W189" i="34"/>
  <c r="X189" i="34" s="1"/>
  <c r="AB189" i="34"/>
  <c r="AC189" i="34" s="1"/>
  <c r="W190" i="34"/>
  <c r="X190" i="34" s="1"/>
  <c r="AB190" i="34"/>
  <c r="AC190" i="34" s="1"/>
  <c r="W191" i="34"/>
  <c r="X191" i="34" s="1"/>
  <c r="AB191" i="34"/>
  <c r="AC191" i="34" s="1"/>
  <c r="W192" i="34"/>
  <c r="X192" i="34" s="1"/>
  <c r="AB192" i="34"/>
  <c r="AC192" i="34" s="1"/>
  <c r="W193" i="34"/>
  <c r="X193" i="34" s="1"/>
  <c r="AB193" i="34"/>
  <c r="AC193" i="34" s="1"/>
  <c r="W194" i="34"/>
  <c r="X194" i="34" s="1"/>
  <c r="AB194" i="34"/>
  <c r="AC194" i="34" s="1"/>
  <c r="W195" i="34"/>
  <c r="X195" i="34" s="1"/>
  <c r="AB195" i="34"/>
  <c r="AC195" i="34" s="1"/>
  <c r="W196" i="34"/>
  <c r="X196" i="34" s="1"/>
  <c r="AB196" i="34"/>
  <c r="AC196" i="34" s="1"/>
  <c r="W197" i="34"/>
  <c r="X197" i="34" s="1"/>
  <c r="AB197" i="34"/>
  <c r="AC197" i="34" s="1"/>
  <c r="W198" i="34"/>
  <c r="X198" i="34" s="1"/>
  <c r="AB198" i="34"/>
  <c r="AC198" i="34" s="1"/>
  <c r="W199" i="34"/>
  <c r="X199" i="34" s="1"/>
  <c r="AB199" i="34"/>
  <c r="AC199" i="34" s="1"/>
  <c r="W200" i="34"/>
  <c r="X200" i="34" s="1"/>
  <c r="AB200" i="34"/>
  <c r="AC200" i="34" s="1"/>
  <c r="W201" i="34"/>
  <c r="X201" i="34" s="1"/>
  <c r="AB201" i="34"/>
  <c r="AC201" i="34" s="1"/>
  <c r="W202" i="34"/>
  <c r="X202" i="34" s="1"/>
  <c r="AB202" i="34"/>
  <c r="AC202" i="34" s="1"/>
  <c r="W203" i="34"/>
  <c r="X203" i="34" s="1"/>
  <c r="AB203" i="34"/>
  <c r="AC203" i="34" s="1"/>
  <c r="W204" i="34"/>
  <c r="X204" i="34" s="1"/>
  <c r="AB204" i="34"/>
  <c r="AC204" i="34" s="1"/>
  <c r="W205" i="34"/>
  <c r="X205" i="34" s="1"/>
  <c r="AB205" i="34"/>
  <c r="AC205" i="34" s="1"/>
  <c r="W206" i="34"/>
  <c r="X206" i="34" s="1"/>
  <c r="AB206" i="34"/>
  <c r="AC206" i="34" s="1"/>
  <c r="W207" i="34"/>
  <c r="X207" i="34" s="1"/>
  <c r="AB207" i="34"/>
  <c r="AC207" i="34" s="1"/>
  <c r="W208" i="34"/>
  <c r="X208" i="34" s="1"/>
  <c r="AB208" i="34"/>
  <c r="AC208" i="34" s="1"/>
  <c r="W209" i="34"/>
  <c r="X209" i="34" s="1"/>
  <c r="AB209" i="34"/>
  <c r="AC209" i="34" s="1"/>
  <c r="W210" i="34"/>
  <c r="X210" i="34" s="1"/>
  <c r="AB210" i="34"/>
  <c r="AC210" i="34" s="1"/>
  <c r="W211" i="34"/>
  <c r="X211" i="34" s="1"/>
  <c r="AB211" i="34"/>
  <c r="AC211" i="34" s="1"/>
  <c r="W212" i="34"/>
  <c r="X212" i="34" s="1"/>
  <c r="AB212" i="34"/>
  <c r="AC212" i="34" s="1"/>
  <c r="W213" i="34"/>
  <c r="X213" i="34" s="1"/>
  <c r="AB213" i="34"/>
  <c r="AC213" i="34" s="1"/>
  <c r="W214" i="34"/>
  <c r="X214" i="34" s="1"/>
  <c r="AB214" i="34"/>
  <c r="AC214" i="34" s="1"/>
  <c r="W215" i="34"/>
  <c r="X215" i="34" s="1"/>
  <c r="AB215" i="34"/>
  <c r="AC215" i="34" s="1"/>
  <c r="W216" i="34"/>
  <c r="X216" i="34" s="1"/>
  <c r="AB216" i="34"/>
  <c r="AC216" i="34" s="1"/>
  <c r="W217" i="34"/>
  <c r="X217" i="34" s="1"/>
  <c r="AB217" i="34"/>
  <c r="AC217" i="34" s="1"/>
  <c r="W218" i="34"/>
  <c r="X218" i="34" s="1"/>
  <c r="AB218" i="34"/>
  <c r="AC218" i="34" s="1"/>
  <c r="W219" i="34"/>
  <c r="X219" i="34" s="1"/>
  <c r="AB219" i="34"/>
  <c r="AC219" i="34" s="1"/>
  <c r="W220" i="34"/>
  <c r="X220" i="34" s="1"/>
  <c r="AB220" i="34"/>
  <c r="AC220" i="34" s="1"/>
  <c r="W221" i="34"/>
  <c r="X221" i="34" s="1"/>
  <c r="AB221" i="34"/>
  <c r="AC221" i="34" s="1"/>
  <c r="W222" i="34"/>
  <c r="X222" i="34" s="1"/>
  <c r="AB222" i="34"/>
  <c r="AC222" i="34" s="1"/>
  <c r="W223" i="34"/>
  <c r="X223" i="34" s="1"/>
  <c r="AB223" i="34"/>
  <c r="AC223" i="34" s="1"/>
  <c r="W224" i="34"/>
  <c r="X224" i="34" s="1"/>
  <c r="AB224" i="34"/>
  <c r="AC224" i="34" s="1"/>
  <c r="W225" i="34"/>
  <c r="X225" i="34" s="1"/>
  <c r="AB225" i="34"/>
  <c r="AC225" i="34" s="1"/>
  <c r="W226" i="34"/>
  <c r="X226" i="34" s="1"/>
  <c r="AB226" i="34"/>
  <c r="AC226" i="34" s="1"/>
  <c r="W227" i="34"/>
  <c r="X227" i="34" s="1"/>
  <c r="AB227" i="34"/>
  <c r="AC227" i="34" s="1"/>
  <c r="W228" i="34"/>
  <c r="X228" i="34" s="1"/>
  <c r="AB228" i="34"/>
  <c r="AC228" i="34" s="1"/>
  <c r="W229" i="34"/>
  <c r="X229" i="34" s="1"/>
  <c r="AB229" i="34"/>
  <c r="AC229" i="34" s="1"/>
  <c r="W230" i="34"/>
  <c r="X230" i="34" s="1"/>
  <c r="AB230" i="34"/>
  <c r="AC230" i="34" s="1"/>
  <c r="W231" i="34"/>
  <c r="X231" i="34" s="1"/>
  <c r="AB231" i="34"/>
  <c r="AC231" i="34" s="1"/>
  <c r="W232" i="34"/>
  <c r="X232" i="34" s="1"/>
  <c r="AB232" i="34"/>
  <c r="AC232" i="34" s="1"/>
  <c r="W233" i="34"/>
  <c r="X233" i="34" s="1"/>
  <c r="AB233" i="34"/>
  <c r="AC233" i="34" s="1"/>
  <c r="W234" i="34"/>
  <c r="X234" i="34" s="1"/>
  <c r="AB234" i="34"/>
  <c r="AC234" i="34" s="1"/>
  <c r="W235" i="34"/>
  <c r="X235" i="34" s="1"/>
  <c r="AB235" i="34"/>
  <c r="AC235" i="34" s="1"/>
  <c r="W236" i="34"/>
  <c r="X236" i="34" s="1"/>
  <c r="AB236" i="34"/>
  <c r="AC236" i="34" s="1"/>
  <c r="W237" i="34"/>
  <c r="X237" i="34" s="1"/>
  <c r="AB237" i="34"/>
  <c r="AC237" i="34" s="1"/>
  <c r="W238" i="34"/>
  <c r="X238" i="34" s="1"/>
  <c r="AB238" i="34"/>
  <c r="AC238" i="34" s="1"/>
  <c r="W239" i="34"/>
  <c r="X239" i="34" s="1"/>
  <c r="AB239" i="34"/>
  <c r="AC239" i="34" s="1"/>
  <c r="W240" i="34"/>
  <c r="X240" i="34" s="1"/>
  <c r="AB240" i="34"/>
  <c r="AC240" i="34" s="1"/>
  <c r="W241" i="34"/>
  <c r="X241" i="34" s="1"/>
  <c r="AB241" i="34"/>
  <c r="AC241" i="34" s="1"/>
  <c r="W242" i="34"/>
  <c r="X242" i="34" s="1"/>
  <c r="AB242" i="34"/>
  <c r="AC242" i="34" s="1"/>
  <c r="W243" i="34"/>
  <c r="X243" i="34" s="1"/>
  <c r="AB243" i="34"/>
  <c r="AC243" i="34" s="1"/>
  <c r="W244" i="34"/>
  <c r="X244" i="34" s="1"/>
  <c r="AB244" i="34"/>
  <c r="AC244" i="34" s="1"/>
  <c r="W245" i="34"/>
  <c r="X245" i="34" s="1"/>
  <c r="AB245" i="34"/>
  <c r="AC245" i="34" s="1"/>
  <c r="W246" i="34"/>
  <c r="X246" i="34" s="1"/>
  <c r="AB246" i="34"/>
  <c r="AC246" i="34" s="1"/>
  <c r="W247" i="34"/>
  <c r="X247" i="34" s="1"/>
  <c r="AB247" i="34"/>
  <c r="AC247" i="34" s="1"/>
  <c r="W248" i="34"/>
  <c r="X248" i="34" s="1"/>
  <c r="AB248" i="34"/>
  <c r="AC248" i="34" s="1"/>
  <c r="W249" i="34"/>
  <c r="X249" i="34" s="1"/>
  <c r="AB249" i="34"/>
  <c r="AC249" i="34" s="1"/>
  <c r="W250" i="34"/>
  <c r="X250" i="34" s="1"/>
  <c r="AB250" i="34"/>
  <c r="AC250" i="34" s="1"/>
  <c r="W251" i="34"/>
  <c r="X251" i="34" s="1"/>
  <c r="AB251" i="34"/>
  <c r="AC251" i="34" s="1"/>
  <c r="AB252" i="34"/>
  <c r="AC252" i="34" s="1"/>
  <c r="W253" i="34"/>
  <c r="X253" i="34" s="1"/>
  <c r="AB253" i="34"/>
  <c r="AC253" i="34" s="1"/>
  <c r="W254" i="34"/>
  <c r="X254" i="34" s="1"/>
  <c r="AB254" i="34"/>
  <c r="AC254" i="34" s="1"/>
  <c r="W255" i="34"/>
  <c r="X255" i="34" s="1"/>
  <c r="AB255" i="34"/>
  <c r="AC255" i="34" s="1"/>
  <c r="W256" i="34"/>
  <c r="X256" i="34" s="1"/>
  <c r="AB256" i="34"/>
  <c r="AC256" i="34" s="1"/>
  <c r="W257" i="34"/>
  <c r="X257" i="34" s="1"/>
  <c r="AB257" i="34"/>
  <c r="AC257" i="34" s="1"/>
  <c r="W258" i="34"/>
  <c r="X258" i="34" s="1"/>
  <c r="AB258" i="34"/>
  <c r="AC258" i="34" s="1"/>
  <c r="W259" i="34"/>
  <c r="X259" i="34" s="1"/>
  <c r="AB259" i="34"/>
  <c r="AC259" i="34" s="1"/>
  <c r="W260" i="34"/>
  <c r="X260" i="34" s="1"/>
  <c r="AB260" i="34"/>
  <c r="AC260" i="34" s="1"/>
  <c r="W261" i="34"/>
  <c r="X261" i="34" s="1"/>
  <c r="AB261" i="34"/>
  <c r="AC261" i="34" s="1"/>
  <c r="W262" i="34"/>
  <c r="X262" i="34" s="1"/>
  <c r="AB262" i="34"/>
  <c r="AC262" i="34" s="1"/>
  <c r="W263" i="34"/>
  <c r="X263" i="34" s="1"/>
  <c r="AB263" i="34"/>
  <c r="AC263" i="34" s="1"/>
  <c r="W264" i="34"/>
  <c r="X264" i="34" s="1"/>
  <c r="AB264" i="34"/>
  <c r="AC264" i="34" s="1"/>
  <c r="W265" i="34"/>
  <c r="X265" i="34" s="1"/>
  <c r="AB265" i="34"/>
  <c r="AC265" i="34" s="1"/>
  <c r="W266" i="34"/>
  <c r="X266" i="34" s="1"/>
  <c r="AB266" i="34"/>
  <c r="AC266" i="34" s="1"/>
  <c r="W267" i="34"/>
  <c r="X267" i="34" s="1"/>
  <c r="AB267" i="34"/>
  <c r="AC267" i="34" s="1"/>
  <c r="W268" i="34"/>
  <c r="X268" i="34" s="1"/>
  <c r="AB268" i="34"/>
  <c r="AC268" i="34" s="1"/>
  <c r="W269" i="34"/>
  <c r="X269" i="34" s="1"/>
  <c r="AB269" i="34"/>
  <c r="AC269" i="34" s="1"/>
  <c r="W270" i="34"/>
  <c r="X270" i="34" s="1"/>
  <c r="AB270" i="34"/>
  <c r="AC270" i="34" s="1"/>
  <c r="W271" i="34"/>
  <c r="X271" i="34" s="1"/>
  <c r="AB271" i="34"/>
  <c r="AC271" i="34" s="1"/>
  <c r="W272" i="34"/>
  <c r="X272" i="34" s="1"/>
  <c r="AB272" i="34"/>
  <c r="AC272" i="34" s="1"/>
  <c r="W273" i="34"/>
  <c r="X273" i="34" s="1"/>
  <c r="AB273" i="34"/>
  <c r="AC273" i="34" s="1"/>
  <c r="W274" i="34"/>
  <c r="X274" i="34" s="1"/>
  <c r="AB274" i="34"/>
  <c r="AC274" i="34" s="1"/>
  <c r="W275" i="34"/>
  <c r="X275" i="34" s="1"/>
  <c r="AB275" i="34"/>
  <c r="AC275" i="34" s="1"/>
  <c r="W276" i="34"/>
  <c r="X276" i="34" s="1"/>
  <c r="AB276" i="34"/>
  <c r="AC276" i="34" s="1"/>
  <c r="W277" i="34"/>
  <c r="X277" i="34" s="1"/>
  <c r="AB277" i="34"/>
  <c r="AC277" i="34" s="1"/>
  <c r="W278" i="34"/>
  <c r="X278" i="34" s="1"/>
  <c r="AB278" i="34"/>
  <c r="AC278" i="34" s="1"/>
  <c r="W279" i="34"/>
  <c r="X279" i="34" s="1"/>
  <c r="AB279" i="34"/>
  <c r="AC279" i="34" s="1"/>
  <c r="W280" i="34"/>
  <c r="X280" i="34" s="1"/>
  <c r="AB280" i="34"/>
  <c r="AC280" i="34" s="1"/>
  <c r="W281" i="34"/>
  <c r="X281" i="34" s="1"/>
  <c r="AB281" i="34"/>
  <c r="AC281" i="34" s="1"/>
  <c r="W282" i="34"/>
  <c r="X282" i="34" s="1"/>
  <c r="AB282" i="34"/>
  <c r="AC282" i="34" s="1"/>
  <c r="W283" i="34"/>
  <c r="X283" i="34" s="1"/>
  <c r="AB283" i="34"/>
  <c r="AC283" i="34" s="1"/>
  <c r="W284" i="34"/>
  <c r="X284" i="34" s="1"/>
  <c r="AB284" i="34"/>
  <c r="AC284" i="34" s="1"/>
  <c r="W285" i="34"/>
  <c r="X285" i="34" s="1"/>
  <c r="AB285" i="34"/>
  <c r="AC285" i="34" s="1"/>
  <c r="W286" i="34"/>
  <c r="X286" i="34" s="1"/>
  <c r="AB286" i="34"/>
  <c r="AC286" i="34" s="1"/>
  <c r="W287" i="34"/>
  <c r="X287" i="34" s="1"/>
  <c r="AB287" i="34"/>
  <c r="AC287" i="34" s="1"/>
  <c r="W288" i="34"/>
  <c r="X288" i="34" s="1"/>
  <c r="AB288" i="34"/>
  <c r="AC288" i="34" s="1"/>
  <c r="W289" i="34"/>
  <c r="X289" i="34" s="1"/>
  <c r="AB289" i="34"/>
  <c r="AC289" i="34" s="1"/>
  <c r="W290" i="34"/>
  <c r="X290" i="34" s="1"/>
  <c r="AB290" i="34"/>
  <c r="AC290" i="34" s="1"/>
  <c r="W291" i="34"/>
  <c r="X291" i="34" s="1"/>
  <c r="AB291" i="34"/>
  <c r="AC291" i="34" s="1"/>
  <c r="W292" i="34"/>
  <c r="X292" i="34" s="1"/>
  <c r="AB292" i="34"/>
  <c r="AC292" i="34" s="1"/>
  <c r="W293" i="34"/>
  <c r="X293" i="34" s="1"/>
  <c r="AB293" i="34"/>
  <c r="AC293" i="34" s="1"/>
  <c r="AB294" i="34"/>
  <c r="AC294" i="34" s="1"/>
  <c r="W295" i="34"/>
  <c r="X295" i="34" s="1"/>
  <c r="AB295" i="34"/>
  <c r="AC295" i="34" s="1"/>
  <c r="W296" i="34"/>
  <c r="X296" i="34" s="1"/>
  <c r="AB296" i="34"/>
  <c r="AC296" i="34" s="1"/>
  <c r="W297" i="34"/>
  <c r="X297" i="34" s="1"/>
  <c r="AB297" i="34"/>
  <c r="AC297" i="34" s="1"/>
  <c r="W298" i="34"/>
  <c r="X298" i="34" s="1"/>
  <c r="AB298" i="34"/>
  <c r="AC298" i="34" s="1"/>
  <c r="W299" i="34"/>
  <c r="X299" i="34" s="1"/>
  <c r="AB299" i="34"/>
  <c r="AC299" i="34" s="1"/>
  <c r="W305" i="34"/>
  <c r="X305" i="34" s="1"/>
  <c r="AB305" i="34"/>
  <c r="AC305" i="34" s="1"/>
  <c r="W306" i="34"/>
  <c r="X306" i="34" s="1"/>
  <c r="AB306" i="34"/>
  <c r="AC306" i="34" s="1"/>
  <c r="W307" i="34"/>
  <c r="X307" i="34" s="1"/>
  <c r="AB307" i="34"/>
  <c r="AC307" i="34" s="1"/>
  <c r="W308" i="34"/>
  <c r="X308" i="34" s="1"/>
  <c r="AB308" i="34"/>
  <c r="AC308" i="34" s="1"/>
  <c r="W310" i="34"/>
  <c r="X310" i="34" s="1"/>
  <c r="AB310" i="34"/>
  <c r="AC310" i="34" s="1"/>
  <c r="W311" i="34"/>
  <c r="X311" i="34" s="1"/>
  <c r="AB311" i="34"/>
  <c r="AC311" i="34" s="1"/>
  <c r="W312" i="34"/>
  <c r="X312" i="34" s="1"/>
  <c r="AB312" i="34"/>
  <c r="AC312" i="34" s="1"/>
  <c r="AB313" i="34"/>
  <c r="AC313" i="34" s="1"/>
  <c r="W314" i="34"/>
  <c r="X314" i="34" s="1"/>
  <c r="AB314" i="34"/>
  <c r="AC314" i="34" s="1"/>
  <c r="W315" i="34"/>
  <c r="X315" i="34" s="1"/>
  <c r="AB315" i="34"/>
  <c r="AC315" i="34" s="1"/>
  <c r="W316" i="34"/>
  <c r="X316" i="34" s="1"/>
  <c r="AB316" i="34"/>
  <c r="AC316" i="34" s="1"/>
  <c r="W317" i="34"/>
  <c r="X317" i="34" s="1"/>
  <c r="AB317" i="34"/>
  <c r="AC317" i="34" s="1"/>
  <c r="W318" i="34"/>
  <c r="X318" i="34" s="1"/>
  <c r="AB318" i="34"/>
  <c r="AC318" i="34" s="1"/>
  <c r="W319" i="34"/>
  <c r="X319" i="34" s="1"/>
  <c r="AB319" i="34"/>
  <c r="AC319" i="34" s="1"/>
  <c r="W320" i="34"/>
  <c r="X320" i="34" s="1"/>
  <c r="AB320" i="34"/>
  <c r="AC320" i="34" s="1"/>
  <c r="W321" i="34"/>
  <c r="X321" i="34" s="1"/>
  <c r="AB321" i="34"/>
  <c r="AC321" i="34" s="1"/>
  <c r="W322" i="34"/>
  <c r="X322" i="34" s="1"/>
  <c r="AB322" i="34"/>
  <c r="AC322" i="34" s="1"/>
  <c r="W323" i="34"/>
  <c r="X323" i="34" s="1"/>
  <c r="AB323" i="34"/>
  <c r="AC323" i="34" s="1"/>
  <c r="W324" i="34"/>
  <c r="X324" i="34" s="1"/>
  <c r="AB324" i="34"/>
  <c r="AC324" i="34" s="1"/>
  <c r="W325" i="34"/>
  <c r="X325" i="34" s="1"/>
  <c r="AB325" i="34"/>
  <c r="AC325" i="34" s="1"/>
  <c r="W326" i="34"/>
  <c r="X326" i="34" s="1"/>
  <c r="AB326" i="34"/>
  <c r="AC326" i="34" s="1"/>
  <c r="W327" i="34"/>
  <c r="X327" i="34" s="1"/>
  <c r="AB327" i="34"/>
  <c r="AC327" i="34" s="1"/>
  <c r="W328" i="34"/>
  <c r="X328" i="34" s="1"/>
  <c r="AB328" i="34"/>
  <c r="AC328" i="34" s="1"/>
  <c r="W329" i="34"/>
  <c r="X329" i="34" s="1"/>
  <c r="AB329" i="34"/>
  <c r="AC329" i="34" s="1"/>
  <c r="W330" i="34"/>
  <c r="X330" i="34" s="1"/>
  <c r="AB330" i="34"/>
  <c r="AC330" i="34" s="1"/>
  <c r="W331" i="34"/>
  <c r="X331" i="34" s="1"/>
  <c r="AB331" i="34"/>
  <c r="AC331" i="34" s="1"/>
  <c r="W332" i="34"/>
  <c r="X332" i="34" s="1"/>
  <c r="AB332" i="34"/>
  <c r="AC332" i="34" s="1"/>
  <c r="AB333" i="34"/>
  <c r="AC333" i="34" s="1"/>
  <c r="AB334" i="34"/>
  <c r="AC334" i="34" s="1"/>
  <c r="AB335" i="34"/>
  <c r="AC335" i="34" s="1"/>
  <c r="AB336" i="34"/>
  <c r="AC336" i="34" s="1"/>
  <c r="AB337" i="34"/>
  <c r="AC337" i="34" s="1"/>
  <c r="AB338" i="34"/>
  <c r="AC338" i="34" s="1"/>
  <c r="AB339" i="34"/>
  <c r="AC339" i="34" s="1"/>
  <c r="AB340" i="34"/>
  <c r="AC340" i="34" s="1"/>
  <c r="AB341" i="34"/>
  <c r="AC341" i="34" s="1"/>
  <c r="AB342" i="34"/>
  <c r="AC342" i="34" s="1"/>
  <c r="AB343" i="34"/>
  <c r="AC343" i="34" s="1"/>
  <c r="AB344" i="34"/>
  <c r="AC344" i="34" s="1"/>
  <c r="W345" i="34"/>
  <c r="X345" i="34" s="1"/>
  <c r="AB345" i="34"/>
  <c r="AC345" i="34" s="1"/>
  <c r="W346" i="34"/>
  <c r="X346" i="34" s="1"/>
  <c r="AB346" i="34"/>
  <c r="AC346" i="34" s="1"/>
  <c r="AB347" i="34"/>
  <c r="AC347" i="34" s="1"/>
  <c r="AB348" i="34"/>
  <c r="AC348" i="34" s="1"/>
  <c r="AB349" i="34"/>
  <c r="AC349" i="34" s="1"/>
  <c r="AB350" i="34"/>
  <c r="AC350" i="34" s="1"/>
  <c r="W351" i="34"/>
  <c r="X351" i="34" s="1"/>
  <c r="AB351" i="34"/>
  <c r="AC351" i="34" s="1"/>
  <c r="AB352" i="34"/>
  <c r="AC352" i="34" s="1"/>
  <c r="AB353" i="34"/>
  <c r="AC353" i="34" s="1"/>
  <c r="AB354" i="34"/>
  <c r="AC354" i="34" s="1"/>
  <c r="AB355" i="34"/>
  <c r="AC355" i="34" s="1"/>
  <c r="AB356" i="34"/>
  <c r="AC356" i="34" s="1"/>
  <c r="W357" i="34"/>
  <c r="X357" i="34" s="1"/>
  <c r="AB357" i="34"/>
  <c r="AC357" i="34" s="1"/>
  <c r="W358" i="34"/>
  <c r="X358" i="34" s="1"/>
  <c r="AB358" i="34"/>
  <c r="AC358" i="34" s="1"/>
  <c r="W359" i="34"/>
  <c r="X359" i="34" s="1"/>
  <c r="AB359" i="34"/>
  <c r="AC359" i="34" s="1"/>
  <c r="AB360" i="34"/>
  <c r="AC360" i="34" s="1"/>
  <c r="W361" i="34"/>
  <c r="X361" i="34" s="1"/>
  <c r="AB361" i="34"/>
  <c r="AC361" i="34" s="1"/>
  <c r="W362" i="34"/>
  <c r="X362" i="34" s="1"/>
  <c r="AB362" i="34"/>
  <c r="AC362" i="34" s="1"/>
  <c r="AB363" i="34"/>
  <c r="AC363" i="34" s="1"/>
  <c r="AB364" i="34"/>
  <c r="AC364" i="34" s="1"/>
  <c r="W365" i="34"/>
  <c r="X365" i="34" s="1"/>
  <c r="AB365" i="34"/>
  <c r="AC365" i="34" s="1"/>
  <c r="W366" i="34"/>
  <c r="X366" i="34" s="1"/>
  <c r="AB366" i="34"/>
  <c r="AC366" i="34" s="1"/>
  <c r="W367" i="34"/>
  <c r="X367" i="34" s="1"/>
  <c r="AB367" i="34"/>
  <c r="AC367" i="34" s="1"/>
  <c r="W368" i="34"/>
  <c r="X368" i="34" s="1"/>
  <c r="AB368" i="34"/>
  <c r="AC368" i="34" s="1"/>
  <c r="W369" i="34"/>
  <c r="X369" i="34" s="1"/>
  <c r="AB369" i="34"/>
  <c r="AC369" i="34" s="1"/>
  <c r="AB370" i="34"/>
  <c r="AC370" i="34" s="1"/>
  <c r="AB371" i="34"/>
  <c r="AC371" i="34" s="1"/>
  <c r="W372" i="34"/>
  <c r="X372" i="34" s="1"/>
  <c r="AB372" i="34"/>
  <c r="AC372" i="34" s="1"/>
  <c r="W373" i="34"/>
  <c r="X373" i="34" s="1"/>
  <c r="AB373" i="34"/>
  <c r="AC373" i="34" s="1"/>
  <c r="W374" i="34"/>
  <c r="X374" i="34" s="1"/>
  <c r="AB374" i="34"/>
  <c r="AC374" i="34" s="1"/>
  <c r="W375" i="34"/>
  <c r="X375" i="34" s="1"/>
  <c r="AB375" i="34"/>
  <c r="AC375" i="34" s="1"/>
  <c r="W376" i="34"/>
  <c r="X376" i="34" s="1"/>
  <c r="AB376" i="34"/>
  <c r="AC376" i="34" s="1"/>
  <c r="W377" i="34"/>
  <c r="X377" i="34" s="1"/>
  <c r="AB377" i="34"/>
  <c r="AC377" i="34" s="1"/>
  <c r="W378" i="34"/>
  <c r="X378" i="34" s="1"/>
  <c r="AB378" i="34"/>
  <c r="AC378" i="34" s="1"/>
  <c r="W379" i="34"/>
  <c r="X379" i="34" s="1"/>
  <c r="AB379" i="34"/>
  <c r="AC379" i="34" s="1"/>
  <c r="W380" i="34"/>
  <c r="X380" i="34" s="1"/>
  <c r="AB380" i="34"/>
  <c r="AC380" i="34" s="1"/>
  <c r="W381" i="34"/>
  <c r="X381" i="34" s="1"/>
  <c r="AB381" i="34"/>
  <c r="AC381" i="34" s="1"/>
  <c r="W382" i="34"/>
  <c r="X382" i="34" s="1"/>
  <c r="AB382" i="34"/>
  <c r="AC382" i="34" s="1"/>
  <c r="W383" i="34"/>
  <c r="X383" i="34" s="1"/>
  <c r="AB383" i="34"/>
  <c r="AC383" i="34" s="1"/>
  <c r="W384" i="34"/>
  <c r="X384" i="34" s="1"/>
  <c r="AB384" i="34"/>
  <c r="AC384" i="34" s="1"/>
  <c r="W385" i="34"/>
  <c r="X385" i="34" s="1"/>
  <c r="AB385" i="34"/>
  <c r="AC385" i="34" s="1"/>
  <c r="W386" i="34"/>
  <c r="X386" i="34" s="1"/>
  <c r="AB386" i="34"/>
  <c r="AC386" i="34" s="1"/>
  <c r="AB387" i="34"/>
  <c r="AC387" i="34" s="1"/>
  <c r="W388" i="34"/>
  <c r="X388" i="34" s="1"/>
  <c r="AB388" i="34"/>
  <c r="AC388" i="34" s="1"/>
  <c r="W389" i="34"/>
  <c r="X389" i="34" s="1"/>
  <c r="AB389" i="34"/>
  <c r="AC389" i="34" s="1"/>
  <c r="W390" i="34"/>
  <c r="X390" i="34" s="1"/>
  <c r="AB390" i="34"/>
  <c r="AC390" i="34" s="1"/>
  <c r="W391" i="34"/>
  <c r="X391" i="34" s="1"/>
  <c r="AB391" i="34"/>
  <c r="AC391" i="34" s="1"/>
  <c r="W392" i="34"/>
  <c r="X392" i="34" s="1"/>
  <c r="AB392" i="34"/>
  <c r="AC392" i="34" s="1"/>
  <c r="W393" i="34"/>
  <c r="X393" i="34" s="1"/>
  <c r="AB393" i="34"/>
  <c r="AC393" i="34" s="1"/>
  <c r="W394" i="34"/>
  <c r="X394" i="34" s="1"/>
  <c r="AB394" i="34"/>
  <c r="AC394" i="34" s="1"/>
  <c r="W395" i="34"/>
  <c r="X395" i="34" s="1"/>
  <c r="AB395" i="34"/>
  <c r="AC395" i="34" s="1"/>
  <c r="W396" i="34"/>
  <c r="X396" i="34" s="1"/>
  <c r="AB396" i="34"/>
  <c r="AC396" i="34" s="1"/>
  <c r="W397" i="34"/>
  <c r="X397" i="34" s="1"/>
  <c r="AB397" i="34"/>
  <c r="AC397" i="34" s="1"/>
  <c r="W398" i="34"/>
  <c r="X398" i="34" s="1"/>
  <c r="AB398" i="34"/>
  <c r="AC398" i="34" s="1"/>
  <c r="W399" i="34"/>
  <c r="X399" i="34" s="1"/>
  <c r="AB399" i="34"/>
  <c r="AC399" i="34" s="1"/>
  <c r="W400" i="34"/>
  <c r="X400" i="34" s="1"/>
  <c r="AB400" i="34"/>
  <c r="AC400" i="34" s="1"/>
  <c r="W401" i="34"/>
  <c r="X401" i="34" s="1"/>
  <c r="AB401" i="34"/>
  <c r="AC401" i="34" s="1"/>
  <c r="W402" i="34"/>
  <c r="X402" i="34" s="1"/>
  <c r="AB402" i="34"/>
  <c r="AC402" i="34" s="1"/>
  <c r="W403" i="34"/>
  <c r="X403" i="34" s="1"/>
  <c r="AB403" i="34"/>
  <c r="AC403" i="34" s="1"/>
  <c r="W404" i="34"/>
  <c r="X404" i="34" s="1"/>
  <c r="AB404" i="34"/>
  <c r="AC404" i="34" s="1"/>
  <c r="W405" i="34"/>
  <c r="X405" i="34" s="1"/>
  <c r="AB405" i="34"/>
  <c r="AC405" i="34" s="1"/>
  <c r="W406" i="34"/>
  <c r="X406" i="34" s="1"/>
  <c r="AB406" i="34"/>
  <c r="AC406" i="34" s="1"/>
  <c r="AB407" i="34"/>
  <c r="AC407" i="34" s="1"/>
  <c r="W408" i="34"/>
  <c r="X408" i="34" s="1"/>
  <c r="AB408" i="34"/>
  <c r="AC408" i="34" s="1"/>
  <c r="AB409" i="34"/>
  <c r="AC409" i="34" s="1"/>
  <c r="AB410" i="34"/>
  <c r="AC410" i="34" s="1"/>
  <c r="AB411" i="34"/>
  <c r="AC411" i="34" s="1"/>
  <c r="W412" i="34"/>
  <c r="X412" i="34" s="1"/>
  <c r="AB412" i="34"/>
  <c r="AC412" i="34" s="1"/>
  <c r="W413" i="34"/>
  <c r="X413" i="34" s="1"/>
  <c r="AB413" i="34"/>
  <c r="AC413" i="34" s="1"/>
  <c r="AB414" i="34"/>
  <c r="AC414" i="34" s="1"/>
  <c r="AB415" i="34"/>
  <c r="AC415" i="34" s="1"/>
  <c r="AB416" i="34"/>
  <c r="AC416" i="34" s="1"/>
  <c r="AB417" i="34"/>
  <c r="AC417" i="34" s="1"/>
  <c r="AB418" i="34"/>
  <c r="AC418" i="34" s="1"/>
  <c r="AB419" i="34"/>
  <c r="AC419" i="34" s="1"/>
  <c r="W420" i="34"/>
  <c r="X420" i="34" s="1"/>
  <c r="AB420" i="34"/>
  <c r="AC420" i="34" s="1"/>
  <c r="AB421" i="34"/>
  <c r="AC421" i="34" s="1"/>
  <c r="AB422" i="34"/>
  <c r="AC422" i="34" s="1"/>
  <c r="AB423" i="34"/>
  <c r="AC423" i="34" s="1"/>
  <c r="W424" i="34"/>
  <c r="X424" i="34" s="1"/>
  <c r="AB424" i="34"/>
  <c r="AC424" i="34" s="1"/>
  <c r="AB425" i="34"/>
  <c r="AC425" i="34" s="1"/>
  <c r="AB426" i="34"/>
  <c r="AC426" i="34" s="1"/>
  <c r="W427" i="34"/>
  <c r="X427" i="34" s="1"/>
  <c r="AB427" i="34"/>
  <c r="AC427" i="34" s="1"/>
  <c r="AB428" i="34"/>
  <c r="AC428" i="34" s="1"/>
  <c r="W429" i="34"/>
  <c r="X429" i="34" s="1"/>
  <c r="AB429" i="34"/>
  <c r="AC429" i="34" s="1"/>
  <c r="W430" i="34"/>
  <c r="X430" i="34" s="1"/>
  <c r="AB430" i="34"/>
  <c r="AC430" i="34" s="1"/>
  <c r="W431" i="34"/>
  <c r="X431" i="34" s="1"/>
  <c r="AB431" i="34"/>
  <c r="AC431" i="34" s="1"/>
  <c r="AB432" i="34"/>
  <c r="AC432" i="34" s="1"/>
  <c r="AB433" i="34"/>
  <c r="AC433" i="34" s="1"/>
  <c r="W434" i="34"/>
  <c r="X434" i="34" s="1"/>
  <c r="AB434" i="34"/>
  <c r="AC434" i="34" s="1"/>
  <c r="W435" i="34"/>
  <c r="X435" i="34" s="1"/>
  <c r="AB435" i="34"/>
  <c r="AC435" i="34" s="1"/>
  <c r="W436" i="34"/>
  <c r="X436" i="34" s="1"/>
  <c r="AB436" i="34"/>
  <c r="AC436" i="34" s="1"/>
  <c r="W437" i="34"/>
  <c r="X437" i="34" s="1"/>
  <c r="AB437" i="34"/>
  <c r="AC437" i="34" s="1"/>
  <c r="W458" i="34"/>
  <c r="X458" i="34" s="1"/>
  <c r="AB458" i="34"/>
  <c r="AC458" i="34" s="1"/>
  <c r="W459" i="34"/>
  <c r="X459" i="34" s="1"/>
  <c r="AB459" i="34"/>
  <c r="AC459" i="34" s="1"/>
  <c r="W460" i="34"/>
  <c r="X460" i="34" s="1"/>
  <c r="AB460" i="34"/>
  <c r="AC460" i="34" s="1"/>
  <c r="W461" i="34"/>
  <c r="X461" i="34" s="1"/>
  <c r="AB461" i="34"/>
  <c r="AC461" i="34" s="1"/>
  <c r="W462" i="34"/>
  <c r="X462" i="34" s="1"/>
  <c r="AB462" i="34"/>
  <c r="AC462" i="34" s="1"/>
  <c r="W463" i="34"/>
  <c r="X463" i="34" s="1"/>
  <c r="AB463" i="34"/>
  <c r="AC463" i="34" s="1"/>
  <c r="W464" i="34"/>
  <c r="X464" i="34" s="1"/>
  <c r="AB464" i="34"/>
  <c r="AC464" i="34" s="1"/>
  <c r="W465" i="34"/>
  <c r="X465" i="34" s="1"/>
  <c r="AB465" i="34"/>
  <c r="AC465" i="34" s="1"/>
  <c r="W466" i="34"/>
  <c r="X466" i="34" s="1"/>
  <c r="AB466" i="34"/>
  <c r="AC466" i="34" s="1"/>
  <c r="W467" i="34"/>
  <c r="X467" i="34" s="1"/>
  <c r="AB467" i="34"/>
  <c r="AC467" i="34" s="1"/>
  <c r="W468" i="34"/>
  <c r="X468" i="34" s="1"/>
  <c r="AB468" i="34"/>
  <c r="AC468" i="34" s="1"/>
  <c r="W469" i="34"/>
  <c r="X469" i="34" s="1"/>
  <c r="AB469" i="34"/>
  <c r="AC469" i="34" s="1"/>
  <c r="W470" i="34"/>
  <c r="X470" i="34" s="1"/>
  <c r="AB470" i="34"/>
  <c r="AC470" i="34" s="1"/>
  <c r="W471" i="34"/>
  <c r="X471" i="34" s="1"/>
  <c r="AB471" i="34"/>
  <c r="AC471" i="34" s="1"/>
  <c r="W472" i="34"/>
  <c r="X472" i="34" s="1"/>
  <c r="AB472" i="34"/>
  <c r="AC472" i="34" s="1"/>
  <c r="W473" i="34"/>
  <c r="X473" i="34" s="1"/>
  <c r="AB473" i="34"/>
  <c r="AC473" i="34" s="1"/>
  <c r="W474" i="34"/>
  <c r="X474" i="34" s="1"/>
  <c r="AB474" i="34"/>
  <c r="AC474" i="34" s="1"/>
  <c r="W475" i="34"/>
  <c r="X475" i="34" s="1"/>
  <c r="AB475" i="34"/>
  <c r="AC475" i="34" s="1"/>
  <c r="W476" i="34"/>
  <c r="X476" i="34" s="1"/>
  <c r="AB476" i="34"/>
  <c r="AC476" i="34" s="1"/>
  <c r="W477" i="34"/>
  <c r="X477" i="34" s="1"/>
  <c r="AB477" i="34"/>
  <c r="AC477" i="34" s="1"/>
  <c r="W478" i="34"/>
  <c r="X478" i="34" s="1"/>
  <c r="AB478" i="34"/>
  <c r="AC478" i="34" s="1"/>
  <c r="W479" i="34"/>
  <c r="X479" i="34" s="1"/>
  <c r="AB479" i="34"/>
  <c r="AC479" i="34" s="1"/>
  <c r="W480" i="34"/>
  <c r="X480" i="34" s="1"/>
  <c r="AB480" i="34"/>
  <c r="AC480" i="34" s="1"/>
  <c r="W481" i="34"/>
  <c r="X481" i="34" s="1"/>
  <c r="AB481" i="34"/>
  <c r="AC481" i="34" s="1"/>
  <c r="W482" i="34"/>
  <c r="X482" i="34" s="1"/>
  <c r="AB482" i="34"/>
  <c r="AC482" i="34" s="1"/>
  <c r="W483" i="34"/>
  <c r="X483" i="34" s="1"/>
  <c r="AB483" i="34"/>
  <c r="AC483" i="34" s="1"/>
  <c r="W484" i="34"/>
  <c r="X484" i="34" s="1"/>
  <c r="AB484" i="34"/>
  <c r="AC484" i="34" s="1"/>
  <c r="W485" i="34"/>
  <c r="X485" i="34" s="1"/>
  <c r="AB485" i="34"/>
  <c r="AC485" i="34" s="1"/>
  <c r="W486" i="34"/>
  <c r="X486" i="34" s="1"/>
  <c r="AB486" i="34"/>
  <c r="AC486" i="34" s="1"/>
  <c r="W487" i="34"/>
  <c r="X487" i="34" s="1"/>
  <c r="AB487" i="34"/>
  <c r="AC487" i="34" s="1"/>
  <c r="W488" i="34"/>
  <c r="X488" i="34" s="1"/>
  <c r="AB488" i="34"/>
  <c r="AC488" i="34" s="1"/>
  <c r="W489" i="34"/>
  <c r="X489" i="34" s="1"/>
  <c r="AB489" i="34"/>
  <c r="AC489" i="34" s="1"/>
  <c r="W490" i="34"/>
  <c r="X490" i="34" s="1"/>
  <c r="AB490" i="34"/>
  <c r="AC490" i="34" s="1"/>
  <c r="W491" i="34"/>
  <c r="X491" i="34" s="1"/>
  <c r="AB491" i="34"/>
  <c r="AC491" i="34" s="1"/>
  <c r="W492" i="34"/>
  <c r="X492" i="34" s="1"/>
  <c r="AB492" i="34"/>
  <c r="AC492" i="34" s="1"/>
  <c r="W493" i="34"/>
  <c r="X493" i="34" s="1"/>
  <c r="AB493" i="34"/>
  <c r="AC493" i="34" s="1"/>
  <c r="W494" i="34"/>
  <c r="X494" i="34" s="1"/>
  <c r="AB494" i="34"/>
  <c r="AC494" i="34" s="1"/>
  <c r="W495" i="34"/>
  <c r="X495" i="34" s="1"/>
  <c r="AB495" i="34"/>
  <c r="AC495" i="34" s="1"/>
  <c r="W496" i="34"/>
  <c r="X496" i="34" s="1"/>
  <c r="AB496" i="34"/>
  <c r="AC496" i="34" s="1"/>
  <c r="W497" i="34"/>
  <c r="X497" i="34" s="1"/>
  <c r="AB497" i="34"/>
  <c r="AC497" i="34" s="1"/>
  <c r="W498" i="34"/>
  <c r="X498" i="34" s="1"/>
  <c r="AB498" i="34"/>
  <c r="AC498" i="34" s="1"/>
  <c r="W499" i="34"/>
  <c r="X499" i="34" s="1"/>
  <c r="AB499" i="34"/>
  <c r="AC499" i="34" s="1"/>
  <c r="W500" i="34"/>
  <c r="X500" i="34" s="1"/>
  <c r="AB500" i="34"/>
  <c r="AC500" i="34" s="1"/>
  <c r="W501" i="34"/>
  <c r="X501" i="34" s="1"/>
  <c r="AB501" i="34"/>
  <c r="AC501" i="34" s="1"/>
  <c r="W502" i="34"/>
  <c r="X502" i="34" s="1"/>
  <c r="AB502" i="34"/>
  <c r="AC502" i="34" s="1"/>
  <c r="W503" i="34"/>
  <c r="X503" i="34" s="1"/>
  <c r="AB503" i="34"/>
  <c r="AC503" i="34" s="1"/>
  <c r="W504" i="34"/>
  <c r="X504" i="34" s="1"/>
  <c r="AB504" i="34"/>
  <c r="AC504" i="34" s="1"/>
  <c r="W505" i="34"/>
  <c r="X505" i="34" s="1"/>
  <c r="AB505" i="34"/>
  <c r="AC505" i="34" s="1"/>
  <c r="W506" i="34"/>
  <c r="X506" i="34" s="1"/>
  <c r="AB506" i="34"/>
  <c r="AC506" i="34" s="1"/>
  <c r="W507" i="34"/>
  <c r="X507" i="34" s="1"/>
  <c r="AB507" i="34"/>
  <c r="AC507" i="34" s="1"/>
  <c r="W508" i="34"/>
  <c r="X508" i="34" s="1"/>
  <c r="AB508" i="34"/>
  <c r="AC508" i="34" s="1"/>
  <c r="W509" i="34"/>
  <c r="X509" i="34" s="1"/>
  <c r="AB509" i="34"/>
  <c r="AC509" i="34" s="1"/>
  <c r="W510" i="34"/>
  <c r="X510" i="34" s="1"/>
  <c r="AB510" i="34"/>
  <c r="AC510" i="34" s="1"/>
  <c r="W511" i="34"/>
  <c r="X511" i="34" s="1"/>
  <c r="AB511" i="34"/>
  <c r="AC511" i="34" s="1"/>
  <c r="W512" i="34"/>
  <c r="X512" i="34" s="1"/>
  <c r="AB512" i="34"/>
  <c r="AC512" i="34" s="1"/>
  <c r="W513" i="34"/>
  <c r="X513" i="34" s="1"/>
  <c r="AB513" i="34"/>
  <c r="AC513" i="34" s="1"/>
  <c r="W514" i="34"/>
  <c r="X514" i="34" s="1"/>
  <c r="AB514" i="34"/>
  <c r="AC514" i="34" s="1"/>
  <c r="W515" i="34"/>
  <c r="X515" i="34" s="1"/>
  <c r="AB515" i="34"/>
  <c r="AC515" i="34" s="1"/>
  <c r="W516" i="34"/>
  <c r="X516" i="34" s="1"/>
  <c r="AB516" i="34"/>
  <c r="AC516" i="34" s="1"/>
  <c r="W517" i="34"/>
  <c r="X517" i="34" s="1"/>
  <c r="AB517" i="34"/>
  <c r="AC517" i="34" s="1"/>
  <c r="W518" i="34"/>
  <c r="X518" i="34" s="1"/>
  <c r="AB518" i="34"/>
  <c r="AC518" i="34" s="1"/>
  <c r="W519" i="34"/>
  <c r="X519" i="34" s="1"/>
  <c r="AB519" i="34"/>
  <c r="AC519" i="34" s="1"/>
  <c r="W520" i="34"/>
  <c r="X520" i="34" s="1"/>
  <c r="AB520" i="34"/>
  <c r="AC520" i="34" s="1"/>
  <c r="W521" i="34"/>
  <c r="X521" i="34" s="1"/>
  <c r="AB521" i="34"/>
  <c r="AC521" i="34" s="1"/>
  <c r="W522" i="34"/>
  <c r="X522" i="34" s="1"/>
  <c r="AB522" i="34"/>
  <c r="AC522" i="34" s="1"/>
  <c r="W523" i="34"/>
  <c r="X523" i="34" s="1"/>
  <c r="AB523" i="34"/>
  <c r="AC523" i="34" s="1"/>
  <c r="W524" i="34"/>
  <c r="X524" i="34" s="1"/>
  <c r="AB524" i="34"/>
  <c r="AC524" i="34" s="1"/>
  <c r="W525" i="34"/>
  <c r="X525" i="34" s="1"/>
  <c r="AB525" i="34"/>
  <c r="AC525" i="34" s="1"/>
  <c r="W526" i="34"/>
  <c r="X526" i="34" s="1"/>
  <c r="AB526" i="34"/>
  <c r="AC526" i="34" s="1"/>
  <c r="W527" i="34"/>
  <c r="X527" i="34" s="1"/>
  <c r="AB527" i="34"/>
  <c r="AC527" i="34" s="1"/>
  <c r="W528" i="34"/>
  <c r="X528" i="34" s="1"/>
  <c r="AB528" i="34"/>
  <c r="AC528" i="34" s="1"/>
  <c r="W529" i="34"/>
  <c r="X529" i="34" s="1"/>
  <c r="AB529" i="34"/>
  <c r="AC529" i="34" s="1"/>
  <c r="W530" i="34"/>
  <c r="X530" i="34" s="1"/>
  <c r="AB530" i="34"/>
  <c r="AC530" i="34" s="1"/>
  <c r="W531" i="34"/>
  <c r="X531" i="34" s="1"/>
  <c r="AB531" i="34"/>
  <c r="AC531" i="34" s="1"/>
  <c r="W532" i="34"/>
  <c r="X532" i="34" s="1"/>
  <c r="AB532" i="34"/>
  <c r="AC532" i="34" s="1"/>
  <c r="W533" i="34"/>
  <c r="X533" i="34" s="1"/>
  <c r="AB533" i="34"/>
  <c r="AC533" i="34" s="1"/>
  <c r="W534" i="34"/>
  <c r="X534" i="34" s="1"/>
  <c r="AB534" i="34"/>
  <c r="AC534" i="34" s="1"/>
  <c r="W535" i="34"/>
  <c r="X535" i="34" s="1"/>
  <c r="AB535" i="34"/>
  <c r="AC535" i="34" s="1"/>
  <c r="W536" i="34"/>
  <c r="X536" i="34" s="1"/>
  <c r="AB536" i="34"/>
  <c r="AC536" i="34" s="1"/>
  <c r="W537" i="34"/>
  <c r="X537" i="34" s="1"/>
  <c r="AB537" i="34"/>
  <c r="AC537" i="34" s="1"/>
  <c r="W538" i="34"/>
  <c r="X538" i="34" s="1"/>
  <c r="AB538" i="34"/>
  <c r="AC538" i="34" s="1"/>
  <c r="W539" i="34"/>
  <c r="X539" i="34" s="1"/>
  <c r="AB539" i="34"/>
  <c r="AC539" i="34" s="1"/>
  <c r="W540" i="34"/>
  <c r="X540" i="34" s="1"/>
  <c r="AB540" i="34"/>
  <c r="AC540" i="34" s="1"/>
  <c r="W541" i="34"/>
  <c r="X541" i="34" s="1"/>
  <c r="AB541" i="34"/>
  <c r="AC541" i="34" s="1"/>
  <c r="W542" i="34"/>
  <c r="X542" i="34" s="1"/>
  <c r="AB542" i="34"/>
  <c r="AC542" i="34" s="1"/>
  <c r="W543" i="34"/>
  <c r="X543" i="34" s="1"/>
  <c r="AB543" i="34"/>
  <c r="AC543" i="34" s="1"/>
  <c r="W544" i="34"/>
  <c r="X544" i="34" s="1"/>
  <c r="AB544" i="34"/>
  <c r="AC544" i="34" s="1"/>
  <c r="W545" i="34"/>
  <c r="X545" i="34" s="1"/>
  <c r="AB545" i="34"/>
  <c r="AC545" i="34" s="1"/>
  <c r="W546" i="34"/>
  <c r="X546" i="34" s="1"/>
  <c r="AB546" i="34"/>
  <c r="AC546" i="34" s="1"/>
  <c r="W547" i="34"/>
  <c r="X547" i="34" s="1"/>
  <c r="AB547" i="34"/>
  <c r="AC547" i="34" s="1"/>
  <c r="W548" i="34"/>
  <c r="X548" i="34" s="1"/>
  <c r="AB548" i="34"/>
  <c r="AC548" i="34" s="1"/>
  <c r="W549" i="34"/>
  <c r="X549" i="34" s="1"/>
  <c r="AB549" i="34"/>
  <c r="AC549" i="34" s="1"/>
  <c r="W550" i="34"/>
  <c r="X550" i="34" s="1"/>
  <c r="AB550" i="34"/>
  <c r="AC550" i="34" s="1"/>
  <c r="W551" i="34"/>
  <c r="X551" i="34" s="1"/>
  <c r="AB551" i="34"/>
  <c r="AC551" i="34" s="1"/>
  <c r="W552" i="34"/>
  <c r="X552" i="34" s="1"/>
  <c r="AB552" i="34"/>
  <c r="AC552" i="34" s="1"/>
  <c r="W553" i="34"/>
  <c r="X553" i="34" s="1"/>
  <c r="AB553" i="34"/>
  <c r="AC553" i="34" s="1"/>
  <c r="W554" i="34"/>
  <c r="X554" i="34" s="1"/>
  <c r="AB554" i="34"/>
  <c r="AC554" i="34" s="1"/>
  <c r="W555" i="34"/>
  <c r="X555" i="34" s="1"/>
  <c r="AB555" i="34"/>
  <c r="AC555" i="34" s="1"/>
  <c r="W556" i="34"/>
  <c r="X556" i="34" s="1"/>
  <c r="AB556" i="34"/>
  <c r="AC556" i="34" s="1"/>
  <c r="W557" i="34"/>
  <c r="X557" i="34" s="1"/>
  <c r="AB557" i="34"/>
  <c r="AC557" i="34" s="1"/>
  <c r="W558" i="34"/>
  <c r="X558" i="34" s="1"/>
  <c r="AB558" i="34"/>
  <c r="AC558" i="34" s="1"/>
  <c r="W559" i="34"/>
  <c r="X559" i="34" s="1"/>
  <c r="AB559" i="34"/>
  <c r="AC559" i="34" s="1"/>
  <c r="W560" i="34"/>
  <c r="X560" i="34" s="1"/>
  <c r="AB560" i="34"/>
  <c r="AC560" i="34" s="1"/>
  <c r="W561" i="34"/>
  <c r="X561" i="34" s="1"/>
  <c r="AB561" i="34"/>
  <c r="AC561" i="34" s="1"/>
  <c r="W562" i="34"/>
  <c r="X562" i="34" s="1"/>
  <c r="AB562" i="34"/>
  <c r="AC562" i="34" s="1"/>
  <c r="W563" i="34"/>
  <c r="X563" i="34" s="1"/>
  <c r="AB563" i="34"/>
  <c r="AC563" i="34" s="1"/>
  <c r="W564" i="34"/>
  <c r="X564" i="34" s="1"/>
  <c r="AB564" i="34"/>
  <c r="AC564" i="34" s="1"/>
  <c r="W565" i="34"/>
  <c r="X565" i="34" s="1"/>
  <c r="AB565" i="34"/>
  <c r="AC565" i="34" s="1"/>
  <c r="W566" i="34"/>
  <c r="X566" i="34" s="1"/>
  <c r="AB566" i="34"/>
  <c r="AC566" i="34" s="1"/>
  <c r="W567" i="34"/>
  <c r="X567" i="34" s="1"/>
  <c r="AB567" i="34"/>
  <c r="AC567" i="34" s="1"/>
  <c r="W568" i="34"/>
  <c r="X568" i="34" s="1"/>
  <c r="AB568" i="34"/>
  <c r="AC568" i="34" s="1"/>
  <c r="W569" i="34"/>
  <c r="X569" i="34" s="1"/>
  <c r="AB569" i="34"/>
  <c r="AC569" i="34" s="1"/>
  <c r="W16" i="34"/>
  <c r="X16" i="34" s="1"/>
  <c r="AB16" i="34"/>
  <c r="AC16" i="34" s="1"/>
  <c r="R16" i="34"/>
  <c r="P433" i="34"/>
  <c r="N433" i="34"/>
  <c r="W433" i="34" s="1"/>
  <c r="X433" i="34" s="1"/>
  <c r="Q432" i="34"/>
  <c r="P432" i="34"/>
  <c r="O432" i="34"/>
  <c r="N432" i="34"/>
  <c r="Q428" i="34"/>
  <c r="P428" i="34"/>
  <c r="O428" i="34"/>
  <c r="N428" i="34"/>
  <c r="Q426" i="34"/>
  <c r="P426" i="34"/>
  <c r="O426" i="34"/>
  <c r="N426" i="34"/>
  <c r="Q425" i="34"/>
  <c r="P425" i="34"/>
  <c r="O425" i="34"/>
  <c r="N425" i="34"/>
  <c r="Q423" i="34"/>
  <c r="P423" i="34"/>
  <c r="O423" i="34"/>
  <c r="N423" i="34"/>
  <c r="Q422" i="34"/>
  <c r="P422" i="34"/>
  <c r="O422" i="34"/>
  <c r="N422" i="34"/>
  <c r="Q421" i="34"/>
  <c r="P421" i="34"/>
  <c r="O421" i="34"/>
  <c r="N421" i="34"/>
  <c r="Q419" i="34"/>
  <c r="P419" i="34"/>
  <c r="O419" i="34"/>
  <c r="N419" i="34"/>
  <c r="Q418" i="34"/>
  <c r="P418" i="34"/>
  <c r="O418" i="34"/>
  <c r="N418" i="34"/>
  <c r="Q417" i="34"/>
  <c r="P417" i="34"/>
  <c r="O417" i="34"/>
  <c r="N417" i="34"/>
  <c r="Q416" i="34"/>
  <c r="P416" i="34"/>
  <c r="O416" i="34"/>
  <c r="Q415" i="34"/>
  <c r="P415" i="34"/>
  <c r="O415" i="34"/>
  <c r="N415" i="34"/>
  <c r="P414" i="34"/>
  <c r="N414" i="34"/>
  <c r="W414" i="34" s="1"/>
  <c r="X414" i="34" s="1"/>
  <c r="Q411" i="34"/>
  <c r="P411" i="34"/>
  <c r="O411" i="34"/>
  <c r="N411" i="34"/>
  <c r="Q410" i="34"/>
  <c r="P410" i="34"/>
  <c r="O410" i="34"/>
  <c r="N410" i="34"/>
  <c r="Q409" i="34"/>
  <c r="P409" i="34"/>
  <c r="O409" i="34"/>
  <c r="N409" i="34"/>
  <c r="Q407" i="34"/>
  <c r="P407" i="34"/>
  <c r="O407" i="34"/>
  <c r="N407" i="34"/>
  <c r="Q387" i="34"/>
  <c r="P387" i="34"/>
  <c r="O387" i="34"/>
  <c r="N387" i="34"/>
  <c r="Q371" i="34"/>
  <c r="P371" i="34"/>
  <c r="O371" i="34"/>
  <c r="N371" i="34"/>
  <c r="Q370" i="34"/>
  <c r="N370" i="34"/>
  <c r="W370" i="34" s="1"/>
  <c r="X370" i="34" s="1"/>
  <c r="N364" i="34"/>
  <c r="W364" i="34" s="1"/>
  <c r="X364" i="34" s="1"/>
  <c r="Q363" i="34"/>
  <c r="P363" i="34"/>
  <c r="O363" i="34"/>
  <c r="N363" i="34"/>
  <c r="Q360" i="34"/>
  <c r="P360" i="34"/>
  <c r="O360" i="34"/>
  <c r="N360" i="34"/>
  <c r="P356" i="34"/>
  <c r="O356" i="34"/>
  <c r="N356" i="34"/>
  <c r="Q355" i="34"/>
  <c r="P355" i="34"/>
  <c r="O355" i="34"/>
  <c r="N355" i="34"/>
  <c r="Q354" i="34"/>
  <c r="P354" i="34"/>
  <c r="O354" i="34"/>
  <c r="N354" i="34"/>
  <c r="Q353" i="34"/>
  <c r="N353" i="34"/>
  <c r="W353" i="34" s="1"/>
  <c r="X353" i="34" s="1"/>
  <c r="Q352" i="34"/>
  <c r="P352" i="34"/>
  <c r="O352" i="34"/>
  <c r="N352" i="34"/>
  <c r="Q351" i="34"/>
  <c r="Q350" i="34"/>
  <c r="O350" i="34"/>
  <c r="N350" i="34"/>
  <c r="Q349" i="34"/>
  <c r="P349" i="34"/>
  <c r="O349" i="34"/>
  <c r="N349" i="34"/>
  <c r="Q348" i="34"/>
  <c r="P348" i="34"/>
  <c r="N348" i="34"/>
  <c r="N347" i="34"/>
  <c r="W347" i="34" s="1"/>
  <c r="X347" i="34" s="1"/>
  <c r="O344" i="34"/>
  <c r="O343" i="34"/>
  <c r="W343" i="34" s="1"/>
  <c r="X343" i="34" s="1"/>
  <c r="Q342" i="34"/>
  <c r="P342" i="34"/>
  <c r="O342" i="34"/>
  <c r="N342" i="34"/>
  <c r="Q341" i="34"/>
  <c r="P341" i="34"/>
  <c r="O341" i="34"/>
  <c r="N341" i="34"/>
  <c r="Q340" i="34"/>
  <c r="P340" i="34"/>
  <c r="O340" i="34"/>
  <c r="N340" i="34"/>
  <c r="N339" i="34"/>
  <c r="Q338" i="34"/>
  <c r="P338" i="34"/>
  <c r="O338" i="34"/>
  <c r="N338" i="34"/>
  <c r="Q337" i="34"/>
  <c r="P337" i="34"/>
  <c r="O337" i="34"/>
  <c r="N337" i="34"/>
  <c r="Q336" i="34"/>
  <c r="P336" i="34"/>
  <c r="O336" i="34"/>
  <c r="N336" i="34"/>
  <c r="Q335" i="34"/>
  <c r="P335" i="34"/>
  <c r="O335" i="34"/>
  <c r="N335" i="34"/>
  <c r="P334" i="34"/>
  <c r="O334" i="34"/>
  <c r="N334" i="34"/>
  <c r="O333" i="34"/>
  <c r="N333" i="34"/>
  <c r="N313" i="34"/>
  <c r="W313" i="34" s="1"/>
  <c r="X313" i="34" s="1"/>
  <c r="N294" i="34"/>
  <c r="W294" i="34" s="1"/>
  <c r="X294" i="34" s="1"/>
  <c r="O252" i="34"/>
  <c r="Q137" i="34"/>
  <c r="P137" i="34"/>
  <c r="N107" i="34"/>
  <c r="N97" i="34"/>
  <c r="W97" i="34" s="1"/>
  <c r="X97" i="34" s="1"/>
  <c r="Q92" i="34"/>
  <c r="N92" i="34"/>
  <c r="W92" i="34" s="1"/>
  <c r="X92" i="34" s="1"/>
  <c r="O75" i="34"/>
  <c r="N75" i="34"/>
  <c r="O74" i="34"/>
  <c r="N74" i="34"/>
  <c r="N73" i="34"/>
  <c r="W73" i="34" s="1"/>
  <c r="X73" i="34" s="1"/>
  <c r="N64" i="34"/>
  <c r="W64" i="34" s="1"/>
  <c r="X64" i="34" s="1"/>
  <c r="Q57" i="34"/>
  <c r="P57" i="34"/>
  <c r="N56" i="34"/>
  <c r="P46" i="34"/>
  <c r="P41" i="34"/>
  <c r="N41" i="34"/>
  <c r="W41" i="34" s="1"/>
  <c r="X41" i="34" s="1"/>
  <c r="O34" i="34"/>
  <c r="N34" i="34"/>
  <c r="O33" i="34"/>
  <c r="N33" i="34"/>
  <c r="N32" i="34"/>
  <c r="W32" i="34" s="1"/>
  <c r="X32" i="34" s="1"/>
  <c r="O29" i="34"/>
  <c r="W29" i="34" s="1"/>
  <c r="X29" i="34" s="1"/>
  <c r="N17" i="34"/>
  <c r="W56" i="34"/>
  <c r="X56" i="34" s="1"/>
  <c r="U17" i="36"/>
  <c r="W17" i="36" s="1"/>
  <c r="X17" i="36" s="1"/>
  <c r="Z17" i="36"/>
  <c r="AB17" i="36"/>
  <c r="AC17" i="36" s="1"/>
  <c r="AE17" i="36"/>
  <c r="U18" i="36"/>
  <c r="W18" i="36" s="1"/>
  <c r="X18" i="36" s="1"/>
  <c r="Z18" i="36"/>
  <c r="AB18" i="36"/>
  <c r="AC18" i="36" s="1"/>
  <c r="AE18" i="36"/>
  <c r="U19" i="36"/>
  <c r="W19" i="36" s="1"/>
  <c r="X19" i="36" s="1"/>
  <c r="Z19" i="36"/>
  <c r="AB19" i="36"/>
  <c r="AC19" i="36" s="1"/>
  <c r="AE19" i="36"/>
  <c r="U20" i="36"/>
  <c r="W20" i="36" s="1"/>
  <c r="X20" i="36" s="1"/>
  <c r="Z20" i="36"/>
  <c r="AB20" i="36"/>
  <c r="AC20" i="36" s="1"/>
  <c r="AE20" i="36"/>
  <c r="U21" i="36"/>
  <c r="W21" i="36" s="1"/>
  <c r="X21" i="36" s="1"/>
  <c r="Z21" i="36"/>
  <c r="AB21" i="36"/>
  <c r="AC21" i="36"/>
  <c r="AE21" i="36"/>
  <c r="U22" i="36"/>
  <c r="W22" i="36" s="1"/>
  <c r="X22" i="36" s="1"/>
  <c r="Z22" i="36"/>
  <c r="AB22" i="36"/>
  <c r="AC22" i="36" s="1"/>
  <c r="AE22" i="36"/>
  <c r="U23" i="36"/>
  <c r="W23" i="36" s="1"/>
  <c r="X23" i="36" s="1"/>
  <c r="Z23" i="36"/>
  <c r="AB23" i="36"/>
  <c r="AC23" i="36" s="1"/>
  <c r="AE23" i="36"/>
  <c r="U24" i="36"/>
  <c r="W24" i="36" s="1"/>
  <c r="X24" i="36" s="1"/>
  <c r="Z24" i="36"/>
  <c r="AB24" i="36"/>
  <c r="AC24" i="36" s="1"/>
  <c r="AE24" i="36"/>
  <c r="U25" i="36"/>
  <c r="W25" i="36" s="1"/>
  <c r="X25" i="36" s="1"/>
  <c r="Z25" i="36"/>
  <c r="AB25" i="36"/>
  <c r="AC25" i="36" s="1"/>
  <c r="AE25" i="36"/>
  <c r="U26" i="36"/>
  <c r="W26" i="36" s="1"/>
  <c r="X26" i="36" s="1"/>
  <c r="Z26" i="36"/>
  <c r="AB26" i="36"/>
  <c r="AC26" i="36" s="1"/>
  <c r="AE26" i="36"/>
  <c r="AF26" i="36" s="1"/>
  <c r="AG26" i="36" s="1"/>
  <c r="U27" i="36"/>
  <c r="W27" i="36" s="1"/>
  <c r="X27" i="36" s="1"/>
  <c r="Z27" i="36"/>
  <c r="AB27" i="36"/>
  <c r="AC27" i="36" s="1"/>
  <c r="AE27" i="36"/>
  <c r="U28" i="36"/>
  <c r="W28" i="36" s="1"/>
  <c r="X28" i="36" s="1"/>
  <c r="Z28" i="36"/>
  <c r="AB28" i="36"/>
  <c r="AC28" i="36" s="1"/>
  <c r="AE28" i="36"/>
  <c r="AF28" i="36" s="1"/>
  <c r="AG28" i="36" s="1"/>
  <c r="U29" i="36"/>
  <c r="W29" i="36" s="1"/>
  <c r="X29" i="36" s="1"/>
  <c r="Z29" i="36"/>
  <c r="AB29" i="36"/>
  <c r="AC29" i="36" s="1"/>
  <c r="AE29" i="36"/>
  <c r="AF29" i="36" s="1"/>
  <c r="AG29" i="36" s="1"/>
  <c r="U30" i="36"/>
  <c r="W30" i="36" s="1"/>
  <c r="X30" i="36" s="1"/>
  <c r="Z30" i="36"/>
  <c r="AB30" i="36"/>
  <c r="AC30" i="36" s="1"/>
  <c r="AE30" i="36"/>
  <c r="U31" i="36"/>
  <c r="W31" i="36" s="1"/>
  <c r="X31" i="36" s="1"/>
  <c r="Z31" i="36"/>
  <c r="AB31" i="36"/>
  <c r="AC31" i="36" s="1"/>
  <c r="AE31" i="36"/>
  <c r="AF31" i="36" s="1"/>
  <c r="AG31" i="36" s="1"/>
  <c r="U32" i="36"/>
  <c r="W32" i="36" s="1"/>
  <c r="X32" i="36" s="1"/>
  <c r="Z32" i="36"/>
  <c r="AB32" i="36"/>
  <c r="AC32" i="36" s="1"/>
  <c r="AE32" i="36"/>
  <c r="U33" i="36"/>
  <c r="W33" i="36" s="1"/>
  <c r="X33" i="36" s="1"/>
  <c r="Z33" i="36"/>
  <c r="AB33" i="36"/>
  <c r="AC33" i="36" s="1"/>
  <c r="AE33" i="36"/>
  <c r="U34" i="36"/>
  <c r="W34" i="36" s="1"/>
  <c r="X34" i="36" s="1"/>
  <c r="Z34" i="36"/>
  <c r="AB34" i="36"/>
  <c r="AC34" i="36" s="1"/>
  <c r="AE34" i="36"/>
  <c r="U35" i="36"/>
  <c r="W35" i="36" s="1"/>
  <c r="X35" i="36" s="1"/>
  <c r="Z35" i="36"/>
  <c r="AB35" i="36"/>
  <c r="AC35" i="36" s="1"/>
  <c r="AE35" i="36"/>
  <c r="U36" i="36"/>
  <c r="W36" i="36" s="1"/>
  <c r="X36" i="36" s="1"/>
  <c r="Z36" i="36"/>
  <c r="AB36" i="36"/>
  <c r="AC36" i="36" s="1"/>
  <c r="AE36" i="36"/>
  <c r="U37" i="36"/>
  <c r="W37" i="36" s="1"/>
  <c r="X37" i="36" s="1"/>
  <c r="Z37" i="36"/>
  <c r="AB37" i="36"/>
  <c r="AC37" i="36" s="1"/>
  <c r="AE37" i="36"/>
  <c r="U38" i="36"/>
  <c r="W38" i="36" s="1"/>
  <c r="X38" i="36" s="1"/>
  <c r="Z38" i="36"/>
  <c r="AB38" i="36"/>
  <c r="AC38" i="36" s="1"/>
  <c r="AE38" i="36"/>
  <c r="U39" i="36"/>
  <c r="W39" i="36" s="1"/>
  <c r="X39" i="36" s="1"/>
  <c r="Z39" i="36"/>
  <c r="AB39" i="36"/>
  <c r="AC39" i="36" s="1"/>
  <c r="AE39" i="36"/>
  <c r="U40" i="36"/>
  <c r="W40" i="36" s="1"/>
  <c r="X40" i="36" s="1"/>
  <c r="Z40" i="36"/>
  <c r="AB40" i="36"/>
  <c r="AC40" i="36" s="1"/>
  <c r="AE40" i="36"/>
  <c r="U41" i="36"/>
  <c r="W41" i="36" s="1"/>
  <c r="X41" i="36" s="1"/>
  <c r="Z41" i="36"/>
  <c r="AB41" i="36"/>
  <c r="AC41" i="36" s="1"/>
  <c r="AE41" i="36"/>
  <c r="U42" i="36"/>
  <c r="W42" i="36" s="1"/>
  <c r="X42" i="36" s="1"/>
  <c r="Z42" i="36"/>
  <c r="AB42" i="36"/>
  <c r="AC42" i="36" s="1"/>
  <c r="AE42" i="36"/>
  <c r="U43" i="36"/>
  <c r="W43" i="36" s="1"/>
  <c r="X43" i="36" s="1"/>
  <c r="Z43" i="36"/>
  <c r="AB43" i="36"/>
  <c r="AC43" i="36" s="1"/>
  <c r="AE43" i="36"/>
  <c r="U44" i="36"/>
  <c r="W44" i="36" s="1"/>
  <c r="X44" i="36" s="1"/>
  <c r="Z44" i="36"/>
  <c r="AB44" i="36"/>
  <c r="AC44" i="36" s="1"/>
  <c r="AE44" i="36"/>
  <c r="U45" i="36"/>
  <c r="W45" i="36" s="1"/>
  <c r="X45" i="36" s="1"/>
  <c r="Z45" i="36"/>
  <c r="AB45" i="36"/>
  <c r="AC45" i="36" s="1"/>
  <c r="AE45" i="36"/>
  <c r="U46" i="36"/>
  <c r="W46" i="36" s="1"/>
  <c r="X46" i="36" s="1"/>
  <c r="Z46" i="36"/>
  <c r="AB46" i="36"/>
  <c r="AC46" i="36" s="1"/>
  <c r="AE46" i="36"/>
  <c r="U47" i="36"/>
  <c r="W47" i="36" s="1"/>
  <c r="X47" i="36" s="1"/>
  <c r="Z47" i="36"/>
  <c r="AB47" i="36"/>
  <c r="AC47" i="36" s="1"/>
  <c r="AE47" i="36"/>
  <c r="U48" i="36"/>
  <c r="W48" i="36" s="1"/>
  <c r="X48" i="36" s="1"/>
  <c r="Z48" i="36"/>
  <c r="AB48" i="36"/>
  <c r="AC48" i="36" s="1"/>
  <c r="AE48" i="36"/>
  <c r="U49" i="36"/>
  <c r="W49" i="36" s="1"/>
  <c r="X49" i="36" s="1"/>
  <c r="Z49" i="36"/>
  <c r="AB49" i="36"/>
  <c r="AC49" i="36" s="1"/>
  <c r="AE49" i="36"/>
  <c r="U50" i="36"/>
  <c r="W50" i="36" s="1"/>
  <c r="X50" i="36" s="1"/>
  <c r="Z50" i="36"/>
  <c r="AB50" i="36"/>
  <c r="AC50" i="36" s="1"/>
  <c r="AE50" i="36"/>
  <c r="U51" i="36"/>
  <c r="W51" i="36" s="1"/>
  <c r="X51" i="36" s="1"/>
  <c r="Z51" i="36"/>
  <c r="AB51" i="36"/>
  <c r="AC51" i="36" s="1"/>
  <c r="AE51" i="36"/>
  <c r="U52" i="36"/>
  <c r="W52" i="36" s="1"/>
  <c r="X52" i="36" s="1"/>
  <c r="Z52" i="36"/>
  <c r="AB52" i="36"/>
  <c r="AC52" i="36" s="1"/>
  <c r="AE52" i="36"/>
  <c r="U53" i="36"/>
  <c r="W53" i="36" s="1"/>
  <c r="X53" i="36" s="1"/>
  <c r="Z53" i="36"/>
  <c r="AB53" i="36"/>
  <c r="AC53" i="36" s="1"/>
  <c r="AE53" i="36"/>
  <c r="U54" i="36"/>
  <c r="W54" i="36" s="1"/>
  <c r="X54" i="36" s="1"/>
  <c r="Z54" i="36"/>
  <c r="AB54" i="36"/>
  <c r="AC54" i="36" s="1"/>
  <c r="AE54" i="36"/>
  <c r="U55" i="36"/>
  <c r="W55" i="36" s="1"/>
  <c r="X55" i="36" s="1"/>
  <c r="Z55" i="36"/>
  <c r="AB55" i="36"/>
  <c r="AC55" i="36" s="1"/>
  <c r="AE55" i="36"/>
  <c r="U57" i="36"/>
  <c r="W57" i="36" s="1"/>
  <c r="X57" i="36" s="1"/>
  <c r="Z57" i="36"/>
  <c r="AB57" i="36"/>
  <c r="AC57" i="36" s="1"/>
  <c r="AE57" i="36"/>
  <c r="U58" i="36"/>
  <c r="W58" i="36" s="1"/>
  <c r="X58" i="36" s="1"/>
  <c r="Z58" i="36"/>
  <c r="AB58" i="36"/>
  <c r="AC58" i="36" s="1"/>
  <c r="AE58" i="36"/>
  <c r="U59" i="36"/>
  <c r="W59" i="36" s="1"/>
  <c r="X59" i="36" s="1"/>
  <c r="Z59" i="36"/>
  <c r="AB59" i="36"/>
  <c r="AC59" i="36" s="1"/>
  <c r="AE59" i="36"/>
  <c r="U60" i="36"/>
  <c r="W60" i="36" s="1"/>
  <c r="X60" i="36" s="1"/>
  <c r="Z60" i="36"/>
  <c r="AB60" i="36"/>
  <c r="AC60" i="36" s="1"/>
  <c r="AE60" i="36"/>
  <c r="U61" i="36"/>
  <c r="W61" i="36" s="1"/>
  <c r="X61" i="36" s="1"/>
  <c r="Z61" i="36"/>
  <c r="AB61" i="36"/>
  <c r="AC61" i="36" s="1"/>
  <c r="AE61" i="36"/>
  <c r="U62" i="36"/>
  <c r="W62" i="36" s="1"/>
  <c r="X62" i="36" s="1"/>
  <c r="Z62" i="36"/>
  <c r="AB62" i="36"/>
  <c r="AC62" i="36" s="1"/>
  <c r="AE62" i="36"/>
  <c r="U63" i="36"/>
  <c r="W63" i="36" s="1"/>
  <c r="X63" i="36" s="1"/>
  <c r="Z63" i="36"/>
  <c r="AB63" i="36"/>
  <c r="AC63" i="36" s="1"/>
  <c r="AE63" i="36"/>
  <c r="U64" i="36"/>
  <c r="W64" i="36" s="1"/>
  <c r="X64" i="36" s="1"/>
  <c r="Z64" i="36"/>
  <c r="AB64" i="36"/>
  <c r="AC64" i="36" s="1"/>
  <c r="AE64" i="36"/>
  <c r="U65" i="36"/>
  <c r="W65" i="36" s="1"/>
  <c r="X65" i="36" s="1"/>
  <c r="Z65" i="36"/>
  <c r="AB65" i="36"/>
  <c r="AC65" i="36" s="1"/>
  <c r="AE65" i="36"/>
  <c r="U66" i="36"/>
  <c r="W66" i="36" s="1"/>
  <c r="X66" i="36" s="1"/>
  <c r="Z66" i="36"/>
  <c r="AB66" i="36"/>
  <c r="AC66" i="36" s="1"/>
  <c r="AE66" i="36"/>
  <c r="U67" i="36"/>
  <c r="W67" i="36" s="1"/>
  <c r="X67" i="36" s="1"/>
  <c r="Z67" i="36"/>
  <c r="AB67" i="36"/>
  <c r="AC67" i="36" s="1"/>
  <c r="AE67" i="36"/>
  <c r="U68" i="36"/>
  <c r="W68" i="36" s="1"/>
  <c r="X68" i="36" s="1"/>
  <c r="Z68" i="36"/>
  <c r="AB68" i="36"/>
  <c r="AC68" i="36" s="1"/>
  <c r="AE68" i="36"/>
  <c r="U69" i="36"/>
  <c r="W69" i="36" s="1"/>
  <c r="X69" i="36"/>
  <c r="Z69" i="36"/>
  <c r="AB69" i="36"/>
  <c r="AC69" i="36" s="1"/>
  <c r="AE69" i="36"/>
  <c r="U70" i="36"/>
  <c r="W70" i="36" s="1"/>
  <c r="X70" i="36" s="1"/>
  <c r="Z70" i="36"/>
  <c r="AB70" i="36"/>
  <c r="AC70" i="36" s="1"/>
  <c r="AE70" i="36"/>
  <c r="U71" i="36"/>
  <c r="W71" i="36" s="1"/>
  <c r="X71" i="36" s="1"/>
  <c r="Z71" i="36"/>
  <c r="AB71" i="36"/>
  <c r="AC71" i="36" s="1"/>
  <c r="AE71" i="36"/>
  <c r="U72" i="36"/>
  <c r="W72" i="36" s="1"/>
  <c r="X72" i="36" s="1"/>
  <c r="Z72" i="36"/>
  <c r="AB72" i="36"/>
  <c r="AC72" i="36" s="1"/>
  <c r="AE72" i="36"/>
  <c r="U73" i="36"/>
  <c r="W73" i="36" s="1"/>
  <c r="X73" i="36" s="1"/>
  <c r="Z73" i="36"/>
  <c r="AB73" i="36"/>
  <c r="AC73" i="36" s="1"/>
  <c r="AE73" i="36"/>
  <c r="U74" i="36"/>
  <c r="W74" i="36" s="1"/>
  <c r="X74" i="36" s="1"/>
  <c r="Z74" i="36"/>
  <c r="AB74" i="36"/>
  <c r="AC74" i="36" s="1"/>
  <c r="AE74" i="36"/>
  <c r="AF74" i="36" s="1"/>
  <c r="AG74" i="36" s="1"/>
  <c r="U75" i="36"/>
  <c r="W75" i="36" s="1"/>
  <c r="X75" i="36" s="1"/>
  <c r="Z75" i="36"/>
  <c r="AB75" i="36"/>
  <c r="AC75" i="36" s="1"/>
  <c r="AE75" i="36"/>
  <c r="U76" i="36"/>
  <c r="W76" i="36" s="1"/>
  <c r="X76" i="36" s="1"/>
  <c r="Z76" i="36"/>
  <c r="AB76" i="36"/>
  <c r="AC76" i="36" s="1"/>
  <c r="AE76" i="36"/>
  <c r="AF76" i="36" s="1"/>
  <c r="AG76" i="36" s="1"/>
  <c r="U77" i="36"/>
  <c r="W77" i="36" s="1"/>
  <c r="X77" i="36" s="1"/>
  <c r="Z77" i="36"/>
  <c r="AB77" i="36"/>
  <c r="AC77" i="36" s="1"/>
  <c r="AE77" i="36"/>
  <c r="AF77" i="36" s="1"/>
  <c r="AG77" i="36" s="1"/>
  <c r="U78" i="36"/>
  <c r="W78" i="36" s="1"/>
  <c r="X78" i="36" s="1"/>
  <c r="Z78" i="36"/>
  <c r="AB78" i="36"/>
  <c r="AC78" i="36" s="1"/>
  <c r="AE78" i="36"/>
  <c r="AF78" i="36" s="1"/>
  <c r="AG78" i="36" s="1"/>
  <c r="U79" i="36"/>
  <c r="W79" i="36" s="1"/>
  <c r="X79" i="36" s="1"/>
  <c r="Z79" i="36"/>
  <c r="AB79" i="36"/>
  <c r="AC79" i="36" s="1"/>
  <c r="AE79" i="36"/>
  <c r="AF79" i="36" s="1"/>
  <c r="AG79" i="36" s="1"/>
  <c r="U80" i="36"/>
  <c r="W80" i="36" s="1"/>
  <c r="X80" i="36" s="1"/>
  <c r="Z80" i="36"/>
  <c r="AB80" i="36"/>
  <c r="AC80" i="36" s="1"/>
  <c r="AE80" i="36"/>
  <c r="AF80" i="36" s="1"/>
  <c r="AG80" i="36" s="1"/>
  <c r="U81" i="36"/>
  <c r="W81" i="36" s="1"/>
  <c r="X81" i="36" s="1"/>
  <c r="Z81" i="36"/>
  <c r="AB81" i="36"/>
  <c r="AC81" i="36" s="1"/>
  <c r="AE81" i="36"/>
  <c r="AF81" i="36" s="1"/>
  <c r="AG81" i="36" s="1"/>
  <c r="U82" i="36"/>
  <c r="W82" i="36" s="1"/>
  <c r="X82" i="36" s="1"/>
  <c r="Z82" i="36"/>
  <c r="AB82" i="36"/>
  <c r="AC82" i="36"/>
  <c r="AE82" i="36"/>
  <c r="AF82" i="36" s="1"/>
  <c r="AG82" i="36" s="1"/>
  <c r="U83" i="36"/>
  <c r="W83" i="36" s="1"/>
  <c r="X83" i="36" s="1"/>
  <c r="Z83" i="36"/>
  <c r="AB83" i="36"/>
  <c r="AC83" i="36" s="1"/>
  <c r="AE83" i="36"/>
  <c r="U84" i="36"/>
  <c r="W84" i="36" s="1"/>
  <c r="X84" i="36" s="1"/>
  <c r="Z84" i="36"/>
  <c r="AB84" i="36"/>
  <c r="AC84" i="36" s="1"/>
  <c r="AE84" i="36"/>
  <c r="U85" i="36"/>
  <c r="W85" i="36" s="1"/>
  <c r="X85" i="36" s="1"/>
  <c r="Z85" i="36"/>
  <c r="AB85" i="36"/>
  <c r="AC85" i="36" s="1"/>
  <c r="AE85" i="36"/>
  <c r="U86" i="36"/>
  <c r="W86" i="36" s="1"/>
  <c r="X86" i="36" s="1"/>
  <c r="Z86" i="36"/>
  <c r="AB86" i="36"/>
  <c r="AC86" i="36" s="1"/>
  <c r="AE86" i="36"/>
  <c r="U87" i="36"/>
  <c r="W87" i="36" s="1"/>
  <c r="X87" i="36" s="1"/>
  <c r="Z87" i="36"/>
  <c r="AB87" i="36"/>
  <c r="AC87" i="36" s="1"/>
  <c r="AE87" i="36"/>
  <c r="U88" i="36"/>
  <c r="W88" i="36" s="1"/>
  <c r="X88" i="36" s="1"/>
  <c r="Z88" i="36"/>
  <c r="AB88" i="36"/>
  <c r="AC88" i="36" s="1"/>
  <c r="AE88" i="36"/>
  <c r="U89" i="36"/>
  <c r="W89" i="36" s="1"/>
  <c r="X89" i="36" s="1"/>
  <c r="Z89" i="36"/>
  <c r="AB89" i="36"/>
  <c r="AC89" i="36" s="1"/>
  <c r="AE89" i="36"/>
  <c r="U90" i="36"/>
  <c r="W90" i="36" s="1"/>
  <c r="X90" i="36" s="1"/>
  <c r="Z90" i="36"/>
  <c r="AB90" i="36"/>
  <c r="AC90" i="36" s="1"/>
  <c r="AE90" i="36"/>
  <c r="U91" i="36"/>
  <c r="W91" i="36" s="1"/>
  <c r="X91" i="36" s="1"/>
  <c r="Z91" i="36"/>
  <c r="AB91" i="36"/>
  <c r="AC91" i="36" s="1"/>
  <c r="AE91" i="36"/>
  <c r="U92" i="36"/>
  <c r="W92" i="36" s="1"/>
  <c r="X92" i="36" s="1"/>
  <c r="Z92" i="36"/>
  <c r="AB92" i="36"/>
  <c r="AC92" i="36" s="1"/>
  <c r="AE92" i="36"/>
  <c r="U93" i="36"/>
  <c r="W93" i="36" s="1"/>
  <c r="X93" i="36" s="1"/>
  <c r="Z93" i="36"/>
  <c r="AB93" i="36"/>
  <c r="AC93" i="36" s="1"/>
  <c r="AE93" i="36"/>
  <c r="U94" i="36"/>
  <c r="W94" i="36"/>
  <c r="X94" i="36" s="1"/>
  <c r="Z94" i="36"/>
  <c r="AB94" i="36"/>
  <c r="AC94" i="36" s="1"/>
  <c r="AE94" i="36"/>
  <c r="U95" i="36"/>
  <c r="W95" i="36" s="1"/>
  <c r="X95" i="36" s="1"/>
  <c r="Z95" i="36"/>
  <c r="AB95" i="36"/>
  <c r="AC95" i="36" s="1"/>
  <c r="AE95" i="36"/>
  <c r="U96" i="36"/>
  <c r="W96" i="36" s="1"/>
  <c r="X96" i="36" s="1"/>
  <c r="Z96" i="36"/>
  <c r="AB96" i="36"/>
  <c r="AC96" i="36" s="1"/>
  <c r="AE96" i="36"/>
  <c r="U97" i="36"/>
  <c r="W97" i="36" s="1"/>
  <c r="X97" i="36" s="1"/>
  <c r="Z97" i="36"/>
  <c r="AB97" i="36"/>
  <c r="AC97" i="36" s="1"/>
  <c r="AE97" i="36"/>
  <c r="U98" i="36"/>
  <c r="W98" i="36" s="1"/>
  <c r="X98" i="36" s="1"/>
  <c r="Z98" i="36"/>
  <c r="AB98" i="36"/>
  <c r="AC98" i="36"/>
  <c r="AE98" i="36"/>
  <c r="U99" i="36"/>
  <c r="W99" i="36" s="1"/>
  <c r="X99" i="36" s="1"/>
  <c r="Z99" i="36"/>
  <c r="AB99" i="36"/>
  <c r="AC99" i="36" s="1"/>
  <c r="AE99" i="36"/>
  <c r="U100" i="36"/>
  <c r="W100" i="36" s="1"/>
  <c r="X100" i="36" s="1"/>
  <c r="Z100" i="36"/>
  <c r="AB100" i="36"/>
  <c r="AC100" i="36" s="1"/>
  <c r="AE100" i="36"/>
  <c r="U101" i="36"/>
  <c r="W101" i="36" s="1"/>
  <c r="X101" i="36" s="1"/>
  <c r="Z101" i="36"/>
  <c r="AB101" i="36"/>
  <c r="AC101" i="36" s="1"/>
  <c r="AE101" i="36"/>
  <c r="AF101" i="36" s="1"/>
  <c r="AG101" i="36" s="1"/>
  <c r="U102" i="36"/>
  <c r="W102" i="36"/>
  <c r="X102" i="36" s="1"/>
  <c r="Z102" i="36"/>
  <c r="AB102" i="36"/>
  <c r="AC102" i="36" s="1"/>
  <c r="AE102" i="36"/>
  <c r="AF102" i="36" s="1"/>
  <c r="AG102" i="36" s="1"/>
  <c r="U103" i="36"/>
  <c r="W103" i="36" s="1"/>
  <c r="X103" i="36" s="1"/>
  <c r="Z103" i="36"/>
  <c r="AB103" i="36"/>
  <c r="AC103" i="36" s="1"/>
  <c r="AE103" i="36"/>
  <c r="U104" i="36"/>
  <c r="W104" i="36" s="1"/>
  <c r="X104" i="36" s="1"/>
  <c r="Z104" i="36"/>
  <c r="AB104" i="36"/>
  <c r="AC104" i="36" s="1"/>
  <c r="AE104" i="36"/>
  <c r="U105" i="36"/>
  <c r="W105" i="36" s="1"/>
  <c r="X105" i="36" s="1"/>
  <c r="Z105" i="36"/>
  <c r="AB105" i="36"/>
  <c r="AC105" i="36" s="1"/>
  <c r="AE105" i="36"/>
  <c r="U106" i="36"/>
  <c r="W106" i="36" s="1"/>
  <c r="X106" i="36" s="1"/>
  <c r="Z106" i="36"/>
  <c r="AB106" i="36"/>
  <c r="AC106" i="36" s="1"/>
  <c r="AE106" i="36"/>
  <c r="U107" i="36"/>
  <c r="W107" i="36" s="1"/>
  <c r="X107" i="36" s="1"/>
  <c r="Z107" i="36"/>
  <c r="AB107" i="36"/>
  <c r="AC107" i="36" s="1"/>
  <c r="AE107" i="36"/>
  <c r="U108" i="36"/>
  <c r="W108" i="36" s="1"/>
  <c r="X108" i="36" s="1"/>
  <c r="Z108" i="36"/>
  <c r="AB108" i="36"/>
  <c r="AC108" i="36" s="1"/>
  <c r="AE108" i="36"/>
  <c r="U109" i="36"/>
  <c r="W109" i="36" s="1"/>
  <c r="X109" i="36" s="1"/>
  <c r="Z109" i="36"/>
  <c r="AB109" i="36"/>
  <c r="AC109" i="36" s="1"/>
  <c r="AE109" i="36"/>
  <c r="U110" i="36"/>
  <c r="W110" i="36" s="1"/>
  <c r="X110" i="36" s="1"/>
  <c r="Z110" i="36"/>
  <c r="AB110" i="36"/>
  <c r="AC110" i="36" s="1"/>
  <c r="AE110" i="36"/>
  <c r="U111" i="36"/>
  <c r="W111" i="36" s="1"/>
  <c r="X111" i="36" s="1"/>
  <c r="Z111" i="36"/>
  <c r="AB111" i="36"/>
  <c r="AC111" i="36" s="1"/>
  <c r="AE111" i="36"/>
  <c r="U112" i="36"/>
  <c r="W112" i="36" s="1"/>
  <c r="X112" i="36" s="1"/>
  <c r="Z112" i="36"/>
  <c r="AB112" i="36"/>
  <c r="AC112" i="36" s="1"/>
  <c r="AE112" i="36"/>
  <c r="U113" i="36"/>
  <c r="W113" i="36" s="1"/>
  <c r="X113" i="36" s="1"/>
  <c r="Z113" i="36"/>
  <c r="AB113" i="36"/>
  <c r="AC113" i="36" s="1"/>
  <c r="AE113" i="36"/>
  <c r="U114" i="36"/>
  <c r="W114" i="36" s="1"/>
  <c r="X114" i="36" s="1"/>
  <c r="Z114" i="36"/>
  <c r="AB114" i="36"/>
  <c r="AC114" i="36" s="1"/>
  <c r="AE114" i="36"/>
  <c r="U115" i="36"/>
  <c r="W115" i="36" s="1"/>
  <c r="X115" i="36" s="1"/>
  <c r="Z115" i="36"/>
  <c r="AB115" i="36"/>
  <c r="AC115" i="36" s="1"/>
  <c r="AE115" i="36"/>
  <c r="AF115" i="36" s="1"/>
  <c r="AG115" i="36" s="1"/>
  <c r="U116" i="36"/>
  <c r="W116" i="36" s="1"/>
  <c r="X116" i="36" s="1"/>
  <c r="Z116" i="36"/>
  <c r="AB116" i="36"/>
  <c r="AC116" i="36" s="1"/>
  <c r="AE116" i="36"/>
  <c r="AF116" i="36" s="1"/>
  <c r="AG116" i="36" s="1"/>
  <c r="U117" i="36"/>
  <c r="W117" i="36" s="1"/>
  <c r="X117" i="36" s="1"/>
  <c r="Z117" i="36"/>
  <c r="AB117" i="36"/>
  <c r="AC117" i="36" s="1"/>
  <c r="AE117" i="36"/>
  <c r="U118" i="36"/>
  <c r="W118" i="36" s="1"/>
  <c r="X118" i="36" s="1"/>
  <c r="Z118" i="36"/>
  <c r="AB118" i="36"/>
  <c r="AC118" i="36" s="1"/>
  <c r="AE118" i="36"/>
  <c r="U119" i="36"/>
  <c r="W119" i="36" s="1"/>
  <c r="X119" i="36" s="1"/>
  <c r="Z119" i="36"/>
  <c r="AB119" i="36"/>
  <c r="AC119" i="36" s="1"/>
  <c r="AE119" i="36"/>
  <c r="U120" i="36"/>
  <c r="W120" i="36" s="1"/>
  <c r="X120" i="36" s="1"/>
  <c r="Z120" i="36"/>
  <c r="AB120" i="36"/>
  <c r="AC120" i="36" s="1"/>
  <c r="AE120" i="36"/>
  <c r="AF120" i="36" s="1"/>
  <c r="AG120" i="36" s="1"/>
  <c r="U121" i="36"/>
  <c r="W121" i="36" s="1"/>
  <c r="X121" i="36" s="1"/>
  <c r="Z121" i="36"/>
  <c r="AB121" i="36"/>
  <c r="AC121" i="36" s="1"/>
  <c r="AE121" i="36"/>
  <c r="U122" i="36"/>
  <c r="W122" i="36" s="1"/>
  <c r="X122" i="36" s="1"/>
  <c r="Z122" i="36"/>
  <c r="AB122" i="36"/>
  <c r="AC122" i="36" s="1"/>
  <c r="AE122" i="36"/>
  <c r="U123" i="36"/>
  <c r="W123" i="36" s="1"/>
  <c r="X123" i="36" s="1"/>
  <c r="Z123" i="36"/>
  <c r="AB123" i="36"/>
  <c r="AC123" i="36" s="1"/>
  <c r="AE123" i="36"/>
  <c r="U124" i="36"/>
  <c r="W124" i="36" s="1"/>
  <c r="X124" i="36" s="1"/>
  <c r="Z124" i="36"/>
  <c r="AB124" i="36"/>
  <c r="AC124" i="36" s="1"/>
  <c r="AE124" i="36"/>
  <c r="U125" i="36"/>
  <c r="W125" i="36" s="1"/>
  <c r="X125" i="36" s="1"/>
  <c r="Z125" i="36"/>
  <c r="AB125" i="36"/>
  <c r="AC125" i="36" s="1"/>
  <c r="AE125" i="36"/>
  <c r="U126" i="36"/>
  <c r="W126" i="36" s="1"/>
  <c r="X126" i="36" s="1"/>
  <c r="Z126" i="36"/>
  <c r="AB126" i="36"/>
  <c r="AC126" i="36" s="1"/>
  <c r="AE126" i="36"/>
  <c r="AF126" i="36" s="1"/>
  <c r="AG126" i="36" s="1"/>
  <c r="U127" i="36"/>
  <c r="W127" i="36" s="1"/>
  <c r="X127" i="36" s="1"/>
  <c r="Z127" i="36"/>
  <c r="AB127" i="36"/>
  <c r="AC127" i="36" s="1"/>
  <c r="AE127" i="36"/>
  <c r="AF127" i="36" s="1"/>
  <c r="AG127" i="36" s="1"/>
  <c r="U128" i="36"/>
  <c r="W128" i="36" s="1"/>
  <c r="X128" i="36" s="1"/>
  <c r="Z128" i="36"/>
  <c r="AB128" i="36"/>
  <c r="AC128" i="36" s="1"/>
  <c r="AE128" i="36"/>
  <c r="U129" i="36"/>
  <c r="W129" i="36" s="1"/>
  <c r="X129" i="36" s="1"/>
  <c r="Z129" i="36"/>
  <c r="AB129" i="36"/>
  <c r="AC129" i="36" s="1"/>
  <c r="AE129" i="36"/>
  <c r="U130" i="36"/>
  <c r="W130" i="36" s="1"/>
  <c r="X130" i="36" s="1"/>
  <c r="Z130" i="36"/>
  <c r="AB130" i="36"/>
  <c r="AC130" i="36"/>
  <c r="AE130" i="36"/>
  <c r="AF130" i="36" s="1"/>
  <c r="AG130" i="36" s="1"/>
  <c r="U131" i="36"/>
  <c r="W131" i="36" s="1"/>
  <c r="X131" i="36" s="1"/>
  <c r="Z131" i="36"/>
  <c r="AB131" i="36"/>
  <c r="AC131" i="36" s="1"/>
  <c r="AE131" i="36"/>
  <c r="AF131" i="36" s="1"/>
  <c r="AG131" i="36" s="1"/>
  <c r="U132" i="36"/>
  <c r="W132" i="36" s="1"/>
  <c r="X132" i="36" s="1"/>
  <c r="Z132" i="36"/>
  <c r="AB132" i="36"/>
  <c r="AC132" i="36" s="1"/>
  <c r="AE132" i="36"/>
  <c r="AF132" i="36" s="1"/>
  <c r="AG132" i="36" s="1"/>
  <c r="U133" i="36"/>
  <c r="W133" i="36" s="1"/>
  <c r="X133" i="36" s="1"/>
  <c r="Z133" i="36"/>
  <c r="AB133" i="36"/>
  <c r="AC133" i="36" s="1"/>
  <c r="AE133" i="36"/>
  <c r="U134" i="36"/>
  <c r="W134" i="36" s="1"/>
  <c r="X134" i="36" s="1"/>
  <c r="Z134" i="36"/>
  <c r="AB134" i="36"/>
  <c r="AC134" i="36"/>
  <c r="AE134" i="36"/>
  <c r="U135" i="36"/>
  <c r="W135" i="36" s="1"/>
  <c r="X135" i="36" s="1"/>
  <c r="Z135" i="36"/>
  <c r="AB135" i="36"/>
  <c r="AC135" i="36" s="1"/>
  <c r="AE135" i="36"/>
  <c r="U136" i="36"/>
  <c r="W136" i="36" s="1"/>
  <c r="X136" i="36" s="1"/>
  <c r="Z136" i="36"/>
  <c r="AB136" i="36"/>
  <c r="AC136" i="36" s="1"/>
  <c r="AE136" i="36"/>
  <c r="U137" i="36"/>
  <c r="W137" i="36" s="1"/>
  <c r="X137" i="36" s="1"/>
  <c r="Z137" i="36"/>
  <c r="AB137" i="36"/>
  <c r="AC137" i="36" s="1"/>
  <c r="AE137" i="36"/>
  <c r="U138" i="36"/>
  <c r="W138" i="36" s="1"/>
  <c r="X138" i="36" s="1"/>
  <c r="Z138" i="36"/>
  <c r="AB138" i="36"/>
  <c r="AC138" i="36" s="1"/>
  <c r="AE138" i="36"/>
  <c r="U139" i="36"/>
  <c r="W139" i="36" s="1"/>
  <c r="X139" i="36" s="1"/>
  <c r="Z139" i="36"/>
  <c r="AB139" i="36"/>
  <c r="AC139" i="36" s="1"/>
  <c r="AE139" i="36"/>
  <c r="U140" i="36"/>
  <c r="W140" i="36" s="1"/>
  <c r="X140" i="36" s="1"/>
  <c r="Z140" i="36"/>
  <c r="AB140" i="36"/>
  <c r="AC140" i="36" s="1"/>
  <c r="AE140" i="36"/>
  <c r="U141" i="36"/>
  <c r="W141" i="36" s="1"/>
  <c r="X141" i="36" s="1"/>
  <c r="Z141" i="36"/>
  <c r="AB141" i="36"/>
  <c r="AC141" i="36" s="1"/>
  <c r="AE141" i="36"/>
  <c r="AF141" i="36" s="1"/>
  <c r="AG141" i="36" s="1"/>
  <c r="U142" i="36"/>
  <c r="W142" i="36" s="1"/>
  <c r="X142" i="36" s="1"/>
  <c r="Z142" i="36"/>
  <c r="AB142" i="36"/>
  <c r="AC142" i="36" s="1"/>
  <c r="AE142" i="36"/>
  <c r="AF142" i="36" s="1"/>
  <c r="AG142" i="36" s="1"/>
  <c r="U143" i="36"/>
  <c r="W143" i="36" s="1"/>
  <c r="X143" i="36" s="1"/>
  <c r="Z143" i="36"/>
  <c r="AB143" i="36"/>
  <c r="AC143" i="36" s="1"/>
  <c r="AE143" i="36"/>
  <c r="AF143" i="36" s="1"/>
  <c r="AG143" i="36" s="1"/>
  <c r="U144" i="36"/>
  <c r="W144" i="36" s="1"/>
  <c r="X144" i="36" s="1"/>
  <c r="Z144" i="36"/>
  <c r="AB144" i="36"/>
  <c r="AC144" i="36" s="1"/>
  <c r="AE144" i="36"/>
  <c r="AF144" i="36" s="1"/>
  <c r="AG144" i="36" s="1"/>
  <c r="U145" i="36"/>
  <c r="W145" i="36" s="1"/>
  <c r="X145" i="36" s="1"/>
  <c r="Z145" i="36"/>
  <c r="AB145" i="36"/>
  <c r="AC145" i="36" s="1"/>
  <c r="AE145" i="36"/>
  <c r="U146" i="36"/>
  <c r="W146" i="36" s="1"/>
  <c r="X146" i="36" s="1"/>
  <c r="Z146" i="36"/>
  <c r="AB146" i="36"/>
  <c r="AC146" i="36" s="1"/>
  <c r="AE146" i="36"/>
  <c r="U147" i="36"/>
  <c r="W147" i="36" s="1"/>
  <c r="X147" i="36" s="1"/>
  <c r="Z147" i="36"/>
  <c r="AB147" i="36"/>
  <c r="AC147" i="36" s="1"/>
  <c r="AE147" i="36"/>
  <c r="U148" i="36"/>
  <c r="W148" i="36" s="1"/>
  <c r="X148" i="36" s="1"/>
  <c r="Z148" i="36"/>
  <c r="AB148" i="36"/>
  <c r="AC148" i="36" s="1"/>
  <c r="AE148" i="36"/>
  <c r="U149" i="36"/>
  <c r="W149" i="36" s="1"/>
  <c r="X149" i="36" s="1"/>
  <c r="Z149" i="36"/>
  <c r="AB149" i="36"/>
  <c r="AC149" i="36" s="1"/>
  <c r="AE149" i="36"/>
  <c r="U150" i="36"/>
  <c r="W150" i="36"/>
  <c r="X150" i="36" s="1"/>
  <c r="Z150" i="36"/>
  <c r="AB150" i="36"/>
  <c r="AC150" i="36" s="1"/>
  <c r="AE150" i="36"/>
  <c r="AF150" i="36" s="1"/>
  <c r="AG150" i="36" s="1"/>
  <c r="U151" i="36"/>
  <c r="W151" i="36" s="1"/>
  <c r="X151" i="36" s="1"/>
  <c r="Z151" i="36"/>
  <c r="AB151" i="36"/>
  <c r="AC151" i="36" s="1"/>
  <c r="AE151" i="36"/>
  <c r="U152" i="36"/>
  <c r="W152" i="36" s="1"/>
  <c r="X152" i="36" s="1"/>
  <c r="Z152" i="36"/>
  <c r="AB152" i="36"/>
  <c r="AC152" i="36" s="1"/>
  <c r="AE152" i="36"/>
  <c r="U153" i="36"/>
  <c r="W153" i="36" s="1"/>
  <c r="X153" i="36" s="1"/>
  <c r="Z153" i="36"/>
  <c r="AB153" i="36"/>
  <c r="AC153" i="36" s="1"/>
  <c r="AE153" i="36"/>
  <c r="U154" i="36"/>
  <c r="W154" i="36" s="1"/>
  <c r="X154" i="36" s="1"/>
  <c r="Z154" i="36"/>
  <c r="AB154" i="36"/>
  <c r="AC154" i="36" s="1"/>
  <c r="AE154" i="36"/>
  <c r="U155" i="36"/>
  <c r="W155" i="36" s="1"/>
  <c r="X155" i="36" s="1"/>
  <c r="Z155" i="36"/>
  <c r="AB155" i="36"/>
  <c r="AC155" i="36" s="1"/>
  <c r="AE155" i="36"/>
  <c r="U156" i="36"/>
  <c r="W156" i="36" s="1"/>
  <c r="X156" i="36" s="1"/>
  <c r="Z156" i="36"/>
  <c r="AB156" i="36"/>
  <c r="AC156" i="36" s="1"/>
  <c r="AE156" i="36"/>
  <c r="U157" i="36"/>
  <c r="W157" i="36" s="1"/>
  <c r="X157" i="36" s="1"/>
  <c r="Z157" i="36"/>
  <c r="AB157" i="36"/>
  <c r="AC157" i="36" s="1"/>
  <c r="AE157" i="36"/>
  <c r="U158" i="36"/>
  <c r="W158" i="36" s="1"/>
  <c r="X158" i="36" s="1"/>
  <c r="Z158" i="36"/>
  <c r="AB158" i="36"/>
  <c r="AC158" i="36"/>
  <c r="AE158" i="36"/>
  <c r="U159" i="36"/>
  <c r="W159" i="36" s="1"/>
  <c r="X159" i="36" s="1"/>
  <c r="Z159" i="36"/>
  <c r="AB159" i="36"/>
  <c r="AC159" i="36" s="1"/>
  <c r="AE159" i="36"/>
  <c r="U160" i="36"/>
  <c r="W160" i="36" s="1"/>
  <c r="X160" i="36" s="1"/>
  <c r="Z160" i="36"/>
  <c r="AB160" i="36"/>
  <c r="AC160" i="36" s="1"/>
  <c r="AE160" i="36"/>
  <c r="U161" i="36"/>
  <c r="W161" i="36" s="1"/>
  <c r="X161" i="36" s="1"/>
  <c r="Z161" i="36"/>
  <c r="AB161" i="36"/>
  <c r="AC161" i="36" s="1"/>
  <c r="AE161" i="36"/>
  <c r="U162" i="36"/>
  <c r="W162" i="36" s="1"/>
  <c r="X162" i="36" s="1"/>
  <c r="Z162" i="36"/>
  <c r="AB162" i="36"/>
  <c r="AC162" i="36" s="1"/>
  <c r="AE162" i="36"/>
  <c r="U163" i="36"/>
  <c r="W163" i="36" s="1"/>
  <c r="X163" i="36" s="1"/>
  <c r="Z163" i="36"/>
  <c r="AB163" i="36"/>
  <c r="AC163" i="36" s="1"/>
  <c r="AE163" i="36"/>
  <c r="U164" i="36"/>
  <c r="W164" i="36" s="1"/>
  <c r="X164" i="36" s="1"/>
  <c r="Z164" i="36"/>
  <c r="AB164" i="36"/>
  <c r="AC164" i="36" s="1"/>
  <c r="AE164" i="36"/>
  <c r="AF164" i="36" s="1"/>
  <c r="AG164" i="36" s="1"/>
  <c r="U165" i="36"/>
  <c r="W165" i="36" s="1"/>
  <c r="X165" i="36" s="1"/>
  <c r="Z165" i="36"/>
  <c r="AB165" i="36"/>
  <c r="AC165" i="36" s="1"/>
  <c r="AE165" i="36"/>
  <c r="U166" i="36"/>
  <c r="W166" i="36"/>
  <c r="X166" i="36" s="1"/>
  <c r="Z166" i="36"/>
  <c r="AB166" i="36"/>
  <c r="AC166" i="36" s="1"/>
  <c r="AE166" i="36"/>
  <c r="U179" i="36"/>
  <c r="W179" i="36" s="1"/>
  <c r="X179" i="36" s="1"/>
  <c r="Z179" i="36"/>
  <c r="AB179" i="36"/>
  <c r="AC179" i="36" s="1"/>
  <c r="AE179" i="36"/>
  <c r="U180" i="36"/>
  <c r="W180" i="36" s="1"/>
  <c r="X180" i="36" s="1"/>
  <c r="Z180" i="36"/>
  <c r="AB180" i="36"/>
  <c r="AC180" i="36" s="1"/>
  <c r="AE180" i="36"/>
  <c r="U181" i="36"/>
  <c r="W181" i="36" s="1"/>
  <c r="X181" i="36" s="1"/>
  <c r="Z181" i="36"/>
  <c r="AB181" i="36"/>
  <c r="AC181" i="36" s="1"/>
  <c r="AE181" i="36"/>
  <c r="U182" i="36"/>
  <c r="W182" i="36" s="1"/>
  <c r="X182" i="36" s="1"/>
  <c r="Z182" i="36"/>
  <c r="AB182" i="36"/>
  <c r="AC182" i="36" s="1"/>
  <c r="AE182" i="36"/>
  <c r="AF182" i="36" s="1"/>
  <c r="AG182" i="36" s="1"/>
  <c r="U183" i="36"/>
  <c r="W183" i="36" s="1"/>
  <c r="X183" i="36" s="1"/>
  <c r="Z183" i="36"/>
  <c r="AB183" i="36"/>
  <c r="AC183" i="36" s="1"/>
  <c r="AE183" i="36"/>
  <c r="U184" i="36"/>
  <c r="W184" i="36" s="1"/>
  <c r="X184" i="36" s="1"/>
  <c r="Z184" i="36"/>
  <c r="AB184" i="36"/>
  <c r="AC184" i="36" s="1"/>
  <c r="AE184" i="36"/>
  <c r="U185" i="36"/>
  <c r="W185" i="36" s="1"/>
  <c r="X185" i="36" s="1"/>
  <c r="Z185" i="36"/>
  <c r="AB185" i="36"/>
  <c r="AC185" i="36" s="1"/>
  <c r="AE185" i="36"/>
  <c r="U186" i="36"/>
  <c r="W186" i="36" s="1"/>
  <c r="X186" i="36" s="1"/>
  <c r="Z186" i="36"/>
  <c r="AB186" i="36"/>
  <c r="AC186" i="36" s="1"/>
  <c r="AE186" i="36"/>
  <c r="U187" i="36"/>
  <c r="W187" i="36" s="1"/>
  <c r="X187" i="36" s="1"/>
  <c r="Z187" i="36"/>
  <c r="AB187" i="36"/>
  <c r="AC187" i="36" s="1"/>
  <c r="AE187" i="36"/>
  <c r="U188" i="36"/>
  <c r="W188" i="36" s="1"/>
  <c r="X188" i="36" s="1"/>
  <c r="Z188" i="36"/>
  <c r="AB188" i="36"/>
  <c r="AC188" i="36" s="1"/>
  <c r="AE188" i="36"/>
  <c r="U189" i="36"/>
  <c r="W189" i="36" s="1"/>
  <c r="X189" i="36" s="1"/>
  <c r="Z189" i="36"/>
  <c r="AB189" i="36"/>
  <c r="AC189" i="36" s="1"/>
  <c r="AE189" i="36"/>
  <c r="U190" i="36"/>
  <c r="W190" i="36" s="1"/>
  <c r="X190" i="36" s="1"/>
  <c r="Z190" i="36"/>
  <c r="AB190" i="36"/>
  <c r="AC190" i="36" s="1"/>
  <c r="AE190" i="36"/>
  <c r="U191" i="36"/>
  <c r="W191" i="36" s="1"/>
  <c r="X191" i="36" s="1"/>
  <c r="Z191" i="36"/>
  <c r="AB191" i="36"/>
  <c r="AC191" i="36" s="1"/>
  <c r="AE191" i="36"/>
  <c r="U192" i="36"/>
  <c r="W192" i="36" s="1"/>
  <c r="X192" i="36" s="1"/>
  <c r="Z192" i="36"/>
  <c r="AB192" i="36"/>
  <c r="AC192" i="36" s="1"/>
  <c r="AE192" i="36"/>
  <c r="U193" i="36"/>
  <c r="W193" i="36" s="1"/>
  <c r="X193" i="36" s="1"/>
  <c r="Z193" i="36"/>
  <c r="AB193" i="36"/>
  <c r="AC193" i="36" s="1"/>
  <c r="AE193" i="36"/>
  <c r="U194" i="36"/>
  <c r="W194" i="36" s="1"/>
  <c r="X194" i="36" s="1"/>
  <c r="Z194" i="36"/>
  <c r="AB194" i="36"/>
  <c r="AC194" i="36" s="1"/>
  <c r="AE194" i="36"/>
  <c r="AF194" i="36" s="1"/>
  <c r="AG194" i="36" s="1"/>
  <c r="U195" i="36"/>
  <c r="W195" i="36" s="1"/>
  <c r="X195" i="36" s="1"/>
  <c r="Z195" i="36"/>
  <c r="AB195" i="36"/>
  <c r="AC195" i="36" s="1"/>
  <c r="AE195" i="36"/>
  <c r="AF195" i="36" s="1"/>
  <c r="AG195" i="36" s="1"/>
  <c r="U196" i="36"/>
  <c r="W196" i="36" s="1"/>
  <c r="X196" i="36" s="1"/>
  <c r="Z196" i="36"/>
  <c r="AB196" i="36"/>
  <c r="AC196" i="36" s="1"/>
  <c r="AE196" i="36"/>
  <c r="AF196" i="36" s="1"/>
  <c r="AG196" i="36" s="1"/>
  <c r="U197" i="36"/>
  <c r="W197" i="36" s="1"/>
  <c r="X197" i="36" s="1"/>
  <c r="Z197" i="36"/>
  <c r="AB197" i="36"/>
  <c r="AC197" i="36" s="1"/>
  <c r="AE197" i="36"/>
  <c r="U198" i="36"/>
  <c r="W198" i="36" s="1"/>
  <c r="X198" i="36" s="1"/>
  <c r="Z198" i="36"/>
  <c r="AB198" i="36"/>
  <c r="AC198" i="36" s="1"/>
  <c r="AE198" i="36"/>
  <c r="AF198" i="36" s="1"/>
  <c r="AG198" i="36" s="1"/>
  <c r="U199" i="36"/>
  <c r="W199" i="36" s="1"/>
  <c r="X199" i="36" s="1"/>
  <c r="Z199" i="36"/>
  <c r="AB199" i="36"/>
  <c r="AC199" i="36" s="1"/>
  <c r="AE199" i="36"/>
  <c r="U200" i="36"/>
  <c r="W200" i="36" s="1"/>
  <c r="X200" i="36" s="1"/>
  <c r="Z200" i="36"/>
  <c r="AB200" i="36"/>
  <c r="AC200" i="36" s="1"/>
  <c r="AE200" i="36"/>
  <c r="U201" i="36"/>
  <c r="W201" i="36" s="1"/>
  <c r="X201" i="36" s="1"/>
  <c r="Z201" i="36"/>
  <c r="AB201" i="36"/>
  <c r="AC201" i="36" s="1"/>
  <c r="AE201" i="36"/>
  <c r="U202" i="36"/>
  <c r="W202" i="36" s="1"/>
  <c r="X202" i="36" s="1"/>
  <c r="Z202" i="36"/>
  <c r="AB202" i="36"/>
  <c r="AC202" i="36" s="1"/>
  <c r="AE202" i="36"/>
  <c r="U203" i="36"/>
  <c r="W203" i="36" s="1"/>
  <c r="X203" i="36" s="1"/>
  <c r="Z203" i="36"/>
  <c r="AB203" i="36"/>
  <c r="AC203" i="36" s="1"/>
  <c r="AE203" i="36"/>
  <c r="U204" i="36"/>
  <c r="W204" i="36" s="1"/>
  <c r="X204" i="36" s="1"/>
  <c r="Z204" i="36"/>
  <c r="AB204" i="36"/>
  <c r="AC204" i="36" s="1"/>
  <c r="AE204" i="36"/>
  <c r="U205" i="36"/>
  <c r="W205" i="36" s="1"/>
  <c r="X205" i="36" s="1"/>
  <c r="Z205" i="36"/>
  <c r="AB205" i="36"/>
  <c r="AC205" i="36" s="1"/>
  <c r="AE205" i="36"/>
  <c r="U206" i="36"/>
  <c r="W206" i="36" s="1"/>
  <c r="X206" i="36" s="1"/>
  <c r="Z206" i="36"/>
  <c r="AB206" i="36"/>
  <c r="AC206" i="36" s="1"/>
  <c r="AE206" i="36"/>
  <c r="U207" i="36"/>
  <c r="W207" i="36"/>
  <c r="X207" i="36" s="1"/>
  <c r="Z207" i="36"/>
  <c r="AB207" i="36"/>
  <c r="AC207" i="36" s="1"/>
  <c r="AE207" i="36"/>
  <c r="U208" i="36"/>
  <c r="W208" i="36" s="1"/>
  <c r="X208" i="36" s="1"/>
  <c r="Z208" i="36"/>
  <c r="AB208" i="36"/>
  <c r="AC208" i="36" s="1"/>
  <c r="AE208" i="36"/>
  <c r="U209" i="36"/>
  <c r="W209" i="36" s="1"/>
  <c r="X209" i="36" s="1"/>
  <c r="Z209" i="36"/>
  <c r="AB209" i="36"/>
  <c r="AC209" i="36" s="1"/>
  <c r="AE209" i="36"/>
  <c r="U210" i="36"/>
  <c r="W210" i="36" s="1"/>
  <c r="X210" i="36" s="1"/>
  <c r="Z210" i="36"/>
  <c r="AB210" i="36"/>
  <c r="AC210" i="36" s="1"/>
  <c r="AE210" i="36"/>
  <c r="U211" i="36"/>
  <c r="W211" i="36" s="1"/>
  <c r="X211" i="36" s="1"/>
  <c r="Z211" i="36"/>
  <c r="AB211" i="36"/>
  <c r="AC211" i="36" s="1"/>
  <c r="AE211" i="36"/>
  <c r="U212" i="36"/>
  <c r="W212" i="36" s="1"/>
  <c r="X212" i="36" s="1"/>
  <c r="Z212" i="36"/>
  <c r="AB212" i="36"/>
  <c r="AC212" i="36" s="1"/>
  <c r="AE212" i="36"/>
  <c r="U213" i="36"/>
  <c r="W213" i="36" s="1"/>
  <c r="X213" i="36" s="1"/>
  <c r="Z213" i="36"/>
  <c r="AB213" i="36"/>
  <c r="AC213" i="36" s="1"/>
  <c r="AE213" i="36"/>
  <c r="U214" i="36"/>
  <c r="W214" i="36" s="1"/>
  <c r="X214" i="36" s="1"/>
  <c r="Z214" i="36"/>
  <c r="AB214" i="36"/>
  <c r="AC214" i="36" s="1"/>
  <c r="AE214" i="36"/>
  <c r="U215" i="36"/>
  <c r="W215" i="36" s="1"/>
  <c r="X215" i="36" s="1"/>
  <c r="Z215" i="36"/>
  <c r="AB215" i="36"/>
  <c r="AC215" i="36" s="1"/>
  <c r="AE215" i="36"/>
  <c r="U216" i="36"/>
  <c r="W216" i="36" s="1"/>
  <c r="X216" i="36" s="1"/>
  <c r="Z216" i="36"/>
  <c r="AB216" i="36"/>
  <c r="AC216" i="36" s="1"/>
  <c r="AE216" i="36"/>
  <c r="U217" i="36"/>
  <c r="W217" i="36" s="1"/>
  <c r="X217" i="36" s="1"/>
  <c r="Z217" i="36"/>
  <c r="AB217" i="36"/>
  <c r="AC217" i="36" s="1"/>
  <c r="AE217" i="36"/>
  <c r="U218" i="36"/>
  <c r="W218" i="36" s="1"/>
  <c r="X218" i="36" s="1"/>
  <c r="Z218" i="36"/>
  <c r="AB218" i="36"/>
  <c r="AC218" i="36" s="1"/>
  <c r="AE218" i="36"/>
  <c r="U219" i="36"/>
  <c r="W219" i="36" s="1"/>
  <c r="X219" i="36" s="1"/>
  <c r="Z219" i="36"/>
  <c r="AB219" i="36"/>
  <c r="AC219" i="36" s="1"/>
  <c r="AE219" i="36"/>
  <c r="U220" i="36"/>
  <c r="W220" i="36" s="1"/>
  <c r="X220" i="36" s="1"/>
  <c r="Z220" i="36"/>
  <c r="AB220" i="36"/>
  <c r="AC220" i="36" s="1"/>
  <c r="AE220" i="36"/>
  <c r="U221" i="36"/>
  <c r="W221" i="36" s="1"/>
  <c r="X221" i="36" s="1"/>
  <c r="Z221" i="36"/>
  <c r="AB221" i="36"/>
  <c r="AC221" i="36" s="1"/>
  <c r="AE221" i="36"/>
  <c r="U222" i="36"/>
  <c r="W222" i="36" s="1"/>
  <c r="X222" i="36" s="1"/>
  <c r="Z222" i="36"/>
  <c r="AB222" i="36"/>
  <c r="AC222" i="36" s="1"/>
  <c r="AE222" i="36"/>
  <c r="U223" i="36"/>
  <c r="W223" i="36" s="1"/>
  <c r="X223" i="36" s="1"/>
  <c r="Z223" i="36"/>
  <c r="AB223" i="36"/>
  <c r="AC223" i="36" s="1"/>
  <c r="AE223" i="36"/>
  <c r="U224" i="36"/>
  <c r="W224" i="36" s="1"/>
  <c r="X224" i="36" s="1"/>
  <c r="Z224" i="36"/>
  <c r="AB224" i="36"/>
  <c r="AC224" i="36" s="1"/>
  <c r="AE224" i="36"/>
  <c r="U225" i="36"/>
  <c r="W225" i="36" s="1"/>
  <c r="X225" i="36" s="1"/>
  <c r="Z225" i="36"/>
  <c r="AB225" i="36"/>
  <c r="AC225" i="36" s="1"/>
  <c r="AE225" i="36"/>
  <c r="U226" i="36"/>
  <c r="W226" i="36" s="1"/>
  <c r="X226" i="36" s="1"/>
  <c r="Z226" i="36"/>
  <c r="AB226" i="36"/>
  <c r="AC226" i="36"/>
  <c r="AE226" i="36"/>
  <c r="U227" i="36"/>
  <c r="W227" i="36" s="1"/>
  <c r="X227" i="36" s="1"/>
  <c r="Z227" i="36"/>
  <c r="AB227" i="36"/>
  <c r="AC227" i="36" s="1"/>
  <c r="AE227" i="36"/>
  <c r="U228" i="36"/>
  <c r="W228" i="36" s="1"/>
  <c r="X228" i="36" s="1"/>
  <c r="Z228" i="36"/>
  <c r="AB228" i="36"/>
  <c r="AC228" i="36" s="1"/>
  <c r="AE228" i="36"/>
  <c r="U229" i="36"/>
  <c r="W229" i="36" s="1"/>
  <c r="X229" i="36" s="1"/>
  <c r="Z229" i="36"/>
  <c r="AB229" i="36"/>
  <c r="AC229" i="36"/>
  <c r="AE229" i="36"/>
  <c r="U230" i="36"/>
  <c r="W230" i="36" s="1"/>
  <c r="X230" i="36" s="1"/>
  <c r="Z230" i="36"/>
  <c r="AB230" i="36"/>
  <c r="AC230" i="36" s="1"/>
  <c r="AE230" i="36"/>
  <c r="U231" i="36"/>
  <c r="W231" i="36" s="1"/>
  <c r="X231" i="36" s="1"/>
  <c r="Z231" i="36"/>
  <c r="AB231" i="36"/>
  <c r="AC231" i="36" s="1"/>
  <c r="AE231" i="36"/>
  <c r="U232" i="36"/>
  <c r="W232" i="36" s="1"/>
  <c r="X232" i="36" s="1"/>
  <c r="Z232" i="36"/>
  <c r="AB232" i="36"/>
  <c r="AC232" i="36" s="1"/>
  <c r="AE232" i="36"/>
  <c r="U233" i="36"/>
  <c r="W233" i="36" s="1"/>
  <c r="X233" i="36" s="1"/>
  <c r="Z233" i="36"/>
  <c r="AB233" i="36"/>
  <c r="AC233" i="36" s="1"/>
  <c r="AE233" i="36"/>
  <c r="U234" i="36"/>
  <c r="W234" i="36" s="1"/>
  <c r="X234" i="36" s="1"/>
  <c r="Z234" i="36"/>
  <c r="AB234" i="36"/>
  <c r="AC234" i="36" s="1"/>
  <c r="AE234" i="36"/>
  <c r="U235" i="36"/>
  <c r="W235" i="36" s="1"/>
  <c r="X235" i="36" s="1"/>
  <c r="Z235" i="36"/>
  <c r="AB235" i="36"/>
  <c r="AC235" i="36" s="1"/>
  <c r="AE235" i="36"/>
  <c r="U236" i="36"/>
  <c r="W236" i="36" s="1"/>
  <c r="X236" i="36" s="1"/>
  <c r="Z236" i="36"/>
  <c r="AB236" i="36"/>
  <c r="AC236" i="36" s="1"/>
  <c r="AE236" i="36"/>
  <c r="U237" i="36"/>
  <c r="W237" i="36" s="1"/>
  <c r="X237" i="36" s="1"/>
  <c r="Z237" i="36"/>
  <c r="AB237" i="36"/>
  <c r="AC237" i="36" s="1"/>
  <c r="AE237" i="36"/>
  <c r="U238" i="36"/>
  <c r="W238" i="36" s="1"/>
  <c r="X238" i="36" s="1"/>
  <c r="Z238" i="36"/>
  <c r="AB238" i="36"/>
  <c r="AC238" i="36" s="1"/>
  <c r="AE238" i="36"/>
  <c r="U239" i="36"/>
  <c r="W239" i="36" s="1"/>
  <c r="X239" i="36" s="1"/>
  <c r="Z239" i="36"/>
  <c r="AB239" i="36"/>
  <c r="AC239" i="36" s="1"/>
  <c r="AE239" i="36"/>
  <c r="U240" i="36"/>
  <c r="W240" i="36" s="1"/>
  <c r="X240" i="36" s="1"/>
  <c r="Z240" i="36"/>
  <c r="AB240" i="36"/>
  <c r="AC240" i="36" s="1"/>
  <c r="AE240" i="36"/>
  <c r="U241" i="36"/>
  <c r="W241" i="36" s="1"/>
  <c r="X241" i="36" s="1"/>
  <c r="Z241" i="36"/>
  <c r="AB241" i="36"/>
  <c r="AC241" i="36" s="1"/>
  <c r="AE241" i="36"/>
  <c r="U242" i="36"/>
  <c r="W242" i="36" s="1"/>
  <c r="X242" i="36" s="1"/>
  <c r="Z242" i="36"/>
  <c r="AB242" i="36"/>
  <c r="AC242" i="36" s="1"/>
  <c r="AE242" i="36"/>
  <c r="U243" i="36"/>
  <c r="W243" i="36" s="1"/>
  <c r="X243" i="36" s="1"/>
  <c r="Z243" i="36"/>
  <c r="AB243" i="36"/>
  <c r="AC243" i="36"/>
  <c r="AE243" i="36"/>
  <c r="U244" i="36"/>
  <c r="W244" i="36" s="1"/>
  <c r="X244" i="36" s="1"/>
  <c r="Z244" i="36"/>
  <c r="AB244" i="36"/>
  <c r="AC244" i="36" s="1"/>
  <c r="AE244" i="36"/>
  <c r="U245" i="36"/>
  <c r="W245" i="36" s="1"/>
  <c r="X245" i="36" s="1"/>
  <c r="Z245" i="36"/>
  <c r="AB245" i="36"/>
  <c r="AC245" i="36" s="1"/>
  <c r="AE245" i="36"/>
  <c r="AF245" i="36" s="1"/>
  <c r="AG245" i="36" s="1"/>
  <c r="U246" i="36"/>
  <c r="W246" i="36" s="1"/>
  <c r="X246" i="36" s="1"/>
  <c r="Z246" i="36"/>
  <c r="AB246" i="36"/>
  <c r="AC246" i="36" s="1"/>
  <c r="AE246" i="36"/>
  <c r="AF246" i="36" s="1"/>
  <c r="AG246" i="36" s="1"/>
  <c r="U247" i="36"/>
  <c r="W247" i="36" s="1"/>
  <c r="X247" i="36" s="1"/>
  <c r="Z247" i="36"/>
  <c r="AB247" i="36"/>
  <c r="AC247" i="36" s="1"/>
  <c r="AE247" i="36"/>
  <c r="AF247" i="36" s="1"/>
  <c r="AG247" i="36" s="1"/>
  <c r="U248" i="36"/>
  <c r="W248" i="36" s="1"/>
  <c r="X248" i="36" s="1"/>
  <c r="Z248" i="36"/>
  <c r="AB248" i="36"/>
  <c r="AC248" i="36" s="1"/>
  <c r="AE248" i="36"/>
  <c r="U249" i="36"/>
  <c r="W249" i="36" s="1"/>
  <c r="X249" i="36" s="1"/>
  <c r="Z249" i="36"/>
  <c r="AB249" i="36"/>
  <c r="AC249" i="36" s="1"/>
  <c r="AE249" i="36"/>
  <c r="U250" i="36"/>
  <c r="W250" i="36" s="1"/>
  <c r="X250" i="36" s="1"/>
  <c r="Z250" i="36"/>
  <c r="AB250" i="36"/>
  <c r="AC250" i="36" s="1"/>
  <c r="AE250" i="36"/>
  <c r="U251" i="36"/>
  <c r="W251" i="36" s="1"/>
  <c r="X251" i="36" s="1"/>
  <c r="Z251" i="36"/>
  <c r="AB251" i="36"/>
  <c r="AC251" i="36" s="1"/>
  <c r="AE251" i="36"/>
  <c r="U252" i="36"/>
  <c r="W252" i="36" s="1"/>
  <c r="X252" i="36" s="1"/>
  <c r="Z252" i="36"/>
  <c r="AB252" i="36"/>
  <c r="AC252" i="36" s="1"/>
  <c r="AE252" i="36"/>
  <c r="U253" i="36"/>
  <c r="W253" i="36" s="1"/>
  <c r="X253" i="36" s="1"/>
  <c r="Z253" i="36"/>
  <c r="AB253" i="36"/>
  <c r="AC253" i="36" s="1"/>
  <c r="AE253" i="36"/>
  <c r="U254" i="36"/>
  <c r="W254" i="36" s="1"/>
  <c r="X254" i="36" s="1"/>
  <c r="Z254" i="36"/>
  <c r="AB254" i="36"/>
  <c r="AC254" i="36" s="1"/>
  <c r="AE254" i="36"/>
  <c r="U255" i="36"/>
  <c r="W255" i="36" s="1"/>
  <c r="X255" i="36" s="1"/>
  <c r="Z255" i="36"/>
  <c r="AB255" i="36"/>
  <c r="AC255" i="36" s="1"/>
  <c r="AE255" i="36"/>
  <c r="AF255" i="36" s="1"/>
  <c r="AG255" i="36" s="1"/>
  <c r="U256" i="36"/>
  <c r="W256" i="36" s="1"/>
  <c r="X256" i="36" s="1"/>
  <c r="Z256" i="36"/>
  <c r="AB256" i="36"/>
  <c r="AC256" i="36"/>
  <c r="AE256" i="36"/>
  <c r="U257" i="36"/>
  <c r="W257" i="36" s="1"/>
  <c r="X257" i="36" s="1"/>
  <c r="Z257" i="36"/>
  <c r="AB257" i="36"/>
  <c r="AC257" i="36" s="1"/>
  <c r="AE257" i="36"/>
  <c r="U258" i="36"/>
  <c r="W258" i="36" s="1"/>
  <c r="X258" i="36" s="1"/>
  <c r="Z258" i="36"/>
  <c r="AB258" i="36"/>
  <c r="AC258" i="36" s="1"/>
  <c r="AE258" i="36"/>
  <c r="U259" i="36"/>
  <c r="W259" i="36" s="1"/>
  <c r="X259" i="36" s="1"/>
  <c r="Z259" i="36"/>
  <c r="AB259" i="36"/>
  <c r="AC259" i="36" s="1"/>
  <c r="AE259" i="36"/>
  <c r="U260" i="36"/>
  <c r="W260" i="36" s="1"/>
  <c r="X260" i="36" s="1"/>
  <c r="Z260" i="36"/>
  <c r="AB260" i="36"/>
  <c r="AC260" i="36" s="1"/>
  <c r="AE260" i="36"/>
  <c r="U261" i="36"/>
  <c r="W261" i="36" s="1"/>
  <c r="X261" i="36" s="1"/>
  <c r="Z261" i="36"/>
  <c r="AB261" i="36"/>
  <c r="AC261" i="36" s="1"/>
  <c r="AE261" i="36"/>
  <c r="U262" i="36"/>
  <c r="W262" i="36" s="1"/>
  <c r="X262" i="36" s="1"/>
  <c r="Z262" i="36"/>
  <c r="AB262" i="36"/>
  <c r="AC262" i="36" s="1"/>
  <c r="AE262" i="36"/>
  <c r="U263" i="36"/>
  <c r="W263" i="36" s="1"/>
  <c r="X263" i="36" s="1"/>
  <c r="Z263" i="36"/>
  <c r="AB263" i="36"/>
  <c r="AC263" i="36" s="1"/>
  <c r="AE263" i="36"/>
  <c r="U264" i="36"/>
  <c r="W264" i="36" s="1"/>
  <c r="X264" i="36" s="1"/>
  <c r="Z264" i="36"/>
  <c r="AB264" i="36"/>
  <c r="AC264" i="36" s="1"/>
  <c r="AE264" i="36"/>
  <c r="U265" i="36"/>
  <c r="W265" i="36" s="1"/>
  <c r="X265" i="36" s="1"/>
  <c r="Z265" i="36"/>
  <c r="AB265" i="36"/>
  <c r="AC265" i="36" s="1"/>
  <c r="AE265" i="36"/>
  <c r="U266" i="36"/>
  <c r="W266" i="36"/>
  <c r="X266" i="36" s="1"/>
  <c r="Z266" i="36"/>
  <c r="AB266" i="36"/>
  <c r="AC266" i="36" s="1"/>
  <c r="AE266" i="36"/>
  <c r="U267" i="36"/>
  <c r="W267" i="36" s="1"/>
  <c r="X267" i="36" s="1"/>
  <c r="Z267" i="36"/>
  <c r="AB267" i="36"/>
  <c r="AC267" i="36" s="1"/>
  <c r="AE267" i="36"/>
  <c r="AF267" i="36" s="1"/>
  <c r="AG267" i="36" s="1"/>
  <c r="U268" i="36"/>
  <c r="W268" i="36" s="1"/>
  <c r="X268" i="36" s="1"/>
  <c r="Z268" i="36"/>
  <c r="AB268" i="36"/>
  <c r="AC268" i="36" s="1"/>
  <c r="AE268" i="36"/>
  <c r="AF268" i="36" s="1"/>
  <c r="AG268" i="36" s="1"/>
  <c r="U269" i="36"/>
  <c r="W269" i="36" s="1"/>
  <c r="X269" i="36" s="1"/>
  <c r="Z269" i="36"/>
  <c r="AB269" i="36"/>
  <c r="AC269" i="36" s="1"/>
  <c r="AE269" i="36"/>
  <c r="U270" i="36"/>
  <c r="W270" i="36" s="1"/>
  <c r="X270" i="36" s="1"/>
  <c r="Z270" i="36"/>
  <c r="AB270" i="36"/>
  <c r="AC270" i="36" s="1"/>
  <c r="AE270" i="36"/>
  <c r="U271" i="36"/>
  <c r="W271" i="36" s="1"/>
  <c r="X271" i="36" s="1"/>
  <c r="Z271" i="36"/>
  <c r="AB271" i="36"/>
  <c r="AC271" i="36" s="1"/>
  <c r="AE271" i="36"/>
  <c r="U272" i="36"/>
  <c r="W272" i="36" s="1"/>
  <c r="X272" i="36" s="1"/>
  <c r="Z272" i="36"/>
  <c r="AB272" i="36"/>
  <c r="AC272" i="36" s="1"/>
  <c r="AE272" i="36"/>
  <c r="AF272" i="36" s="1"/>
  <c r="AG272" i="36" s="1"/>
  <c r="U273" i="36"/>
  <c r="W273" i="36" s="1"/>
  <c r="X273" i="36" s="1"/>
  <c r="Z273" i="36"/>
  <c r="AB273" i="36"/>
  <c r="AC273" i="36" s="1"/>
  <c r="AE273" i="36"/>
  <c r="AF273" i="36" s="1"/>
  <c r="AG273" i="36" s="1"/>
  <c r="U274" i="36"/>
  <c r="W274" i="36" s="1"/>
  <c r="X274" i="36" s="1"/>
  <c r="Z274" i="36"/>
  <c r="AB274" i="36"/>
  <c r="AC274" i="36" s="1"/>
  <c r="AE274" i="36"/>
  <c r="AF274" i="36" s="1"/>
  <c r="AG274" i="36" s="1"/>
  <c r="U275" i="36"/>
  <c r="W275" i="36" s="1"/>
  <c r="X275" i="36" s="1"/>
  <c r="Z275" i="36"/>
  <c r="AB275" i="36"/>
  <c r="AC275" i="36" s="1"/>
  <c r="AE275" i="36"/>
  <c r="U276" i="36"/>
  <c r="W276" i="36" s="1"/>
  <c r="X276" i="36" s="1"/>
  <c r="Z276" i="36"/>
  <c r="AB276" i="36"/>
  <c r="AC276" i="36" s="1"/>
  <c r="AE276" i="36"/>
  <c r="U277" i="36"/>
  <c r="W277" i="36" s="1"/>
  <c r="X277" i="36" s="1"/>
  <c r="Z277" i="36"/>
  <c r="AB277" i="36"/>
  <c r="AC277" i="36" s="1"/>
  <c r="AE277" i="36"/>
  <c r="U278" i="36"/>
  <c r="W278" i="36" s="1"/>
  <c r="X278" i="36" s="1"/>
  <c r="Z278" i="36"/>
  <c r="AB278" i="36"/>
  <c r="AC278" i="36" s="1"/>
  <c r="AE278" i="36"/>
  <c r="U279" i="36"/>
  <c r="W279" i="36" s="1"/>
  <c r="X279" i="36" s="1"/>
  <c r="Z279" i="36"/>
  <c r="AB279" i="36"/>
  <c r="AC279" i="36" s="1"/>
  <c r="AE279" i="36"/>
  <c r="U280" i="36"/>
  <c r="W280" i="36" s="1"/>
  <c r="X280" i="36" s="1"/>
  <c r="Z280" i="36"/>
  <c r="AB280" i="36"/>
  <c r="AC280" i="36" s="1"/>
  <c r="AE280" i="36"/>
  <c r="U281" i="36"/>
  <c r="W281" i="36" s="1"/>
  <c r="X281" i="36" s="1"/>
  <c r="Z281" i="36"/>
  <c r="AB281" i="36"/>
  <c r="AC281" i="36" s="1"/>
  <c r="AE281" i="36"/>
  <c r="U282" i="36"/>
  <c r="W282" i="36" s="1"/>
  <c r="X282" i="36" s="1"/>
  <c r="Z282" i="36"/>
  <c r="AB282" i="36"/>
  <c r="AC282" i="36" s="1"/>
  <c r="AE282" i="36"/>
  <c r="U283" i="36"/>
  <c r="W283" i="36" s="1"/>
  <c r="X283" i="36" s="1"/>
  <c r="Z283" i="36"/>
  <c r="AB283" i="36"/>
  <c r="AC283" i="36" s="1"/>
  <c r="AE283" i="36"/>
  <c r="U284" i="36"/>
  <c r="W284" i="36" s="1"/>
  <c r="X284" i="36" s="1"/>
  <c r="Z284" i="36"/>
  <c r="AB284" i="36"/>
  <c r="AC284" i="36"/>
  <c r="AE284" i="36"/>
  <c r="U285" i="36"/>
  <c r="W285" i="36" s="1"/>
  <c r="X285" i="36" s="1"/>
  <c r="Z285" i="36"/>
  <c r="AB285" i="36"/>
  <c r="AC285" i="36" s="1"/>
  <c r="AE285" i="36"/>
  <c r="U286" i="36"/>
  <c r="W286" i="36" s="1"/>
  <c r="X286" i="36" s="1"/>
  <c r="Z286" i="36"/>
  <c r="AB286" i="36"/>
  <c r="AC286" i="36" s="1"/>
  <c r="AE286" i="36"/>
  <c r="AE16" i="36"/>
  <c r="AB16" i="36"/>
  <c r="AC16" i="36" s="1"/>
  <c r="Z16" i="36"/>
  <c r="U16" i="36"/>
  <c r="W16" i="36" s="1"/>
  <c r="X16" i="36" s="1"/>
  <c r="R202" i="36"/>
  <c r="R201" i="36"/>
  <c r="R200" i="36"/>
  <c r="AF200" i="36" s="1"/>
  <c r="AG200" i="36" s="1"/>
  <c r="R199" i="36"/>
  <c r="R198" i="36"/>
  <c r="R197" i="36"/>
  <c r="R196" i="36"/>
  <c r="R165" i="36"/>
  <c r="R140" i="36"/>
  <c r="R139" i="36"/>
  <c r="U17" i="37"/>
  <c r="W17" i="37" s="1"/>
  <c r="X17" i="37" s="1"/>
  <c r="Z17" i="37"/>
  <c r="AB17" i="37"/>
  <c r="AC17" i="37" s="1"/>
  <c r="AE17" i="37"/>
  <c r="U18" i="37"/>
  <c r="W18" i="37" s="1"/>
  <c r="X18" i="37" s="1"/>
  <c r="Z18" i="37"/>
  <c r="AB18" i="37"/>
  <c r="AC18" i="37" s="1"/>
  <c r="AE18" i="37"/>
  <c r="U19" i="37"/>
  <c r="W19" i="37" s="1"/>
  <c r="X19" i="37" s="1"/>
  <c r="Z19" i="37"/>
  <c r="AB19" i="37"/>
  <c r="AC19" i="37" s="1"/>
  <c r="AE19" i="37"/>
  <c r="U20" i="37"/>
  <c r="W20" i="37" s="1"/>
  <c r="X20" i="37" s="1"/>
  <c r="Z20" i="37"/>
  <c r="AB20" i="37"/>
  <c r="AC20" i="37" s="1"/>
  <c r="AE20" i="37"/>
  <c r="U21" i="37"/>
  <c r="W21" i="37"/>
  <c r="X21" i="37" s="1"/>
  <c r="Z21" i="37"/>
  <c r="AB21" i="37"/>
  <c r="AC21" i="37"/>
  <c r="AE21" i="37"/>
  <c r="AF21" i="37" s="1"/>
  <c r="AG21" i="37" s="1"/>
  <c r="U22" i="37"/>
  <c r="W22" i="37" s="1"/>
  <c r="X22" i="37" s="1"/>
  <c r="Z22" i="37"/>
  <c r="AB22" i="37"/>
  <c r="AC22" i="37" s="1"/>
  <c r="AE22" i="37"/>
  <c r="U23" i="37"/>
  <c r="W23" i="37" s="1"/>
  <c r="X23" i="37" s="1"/>
  <c r="Z23" i="37"/>
  <c r="AB23" i="37"/>
  <c r="AC23" i="37" s="1"/>
  <c r="AE23" i="37"/>
  <c r="U24" i="37"/>
  <c r="W24" i="37" s="1"/>
  <c r="X24" i="37" s="1"/>
  <c r="Z24" i="37"/>
  <c r="AB24" i="37"/>
  <c r="AC24" i="37" s="1"/>
  <c r="AE24" i="37"/>
  <c r="U25" i="37"/>
  <c r="W25" i="37" s="1"/>
  <c r="X25" i="37" s="1"/>
  <c r="Z25" i="37"/>
  <c r="AB25" i="37"/>
  <c r="AC25" i="37" s="1"/>
  <c r="AE25" i="37"/>
  <c r="U26" i="37"/>
  <c r="W26" i="37"/>
  <c r="X26" i="37" s="1"/>
  <c r="Z26" i="37"/>
  <c r="AB26" i="37"/>
  <c r="AC26" i="37" s="1"/>
  <c r="AE26" i="37"/>
  <c r="AF26" i="37" s="1"/>
  <c r="AG26" i="37" s="1"/>
  <c r="U27" i="37"/>
  <c r="W27" i="37" s="1"/>
  <c r="X27" i="37" s="1"/>
  <c r="Z27" i="37"/>
  <c r="AB27" i="37"/>
  <c r="AC27" i="37" s="1"/>
  <c r="AE27" i="37"/>
  <c r="U28" i="37"/>
  <c r="W28" i="37" s="1"/>
  <c r="X28" i="37" s="1"/>
  <c r="Z28" i="37"/>
  <c r="AB28" i="37"/>
  <c r="AC28" i="37" s="1"/>
  <c r="AE28" i="37"/>
  <c r="U29" i="37"/>
  <c r="W29" i="37" s="1"/>
  <c r="X29" i="37" s="1"/>
  <c r="Z29" i="37"/>
  <c r="AB29" i="37"/>
  <c r="AC29" i="37" s="1"/>
  <c r="AE29" i="37"/>
  <c r="U30" i="37"/>
  <c r="W30" i="37" s="1"/>
  <c r="X30" i="37" s="1"/>
  <c r="Z30" i="37"/>
  <c r="AB30" i="37"/>
  <c r="AC30" i="37" s="1"/>
  <c r="AE30" i="37"/>
  <c r="U31" i="37"/>
  <c r="W31" i="37" s="1"/>
  <c r="X31" i="37" s="1"/>
  <c r="Z31" i="37"/>
  <c r="AB31" i="37"/>
  <c r="AC31" i="37" s="1"/>
  <c r="AE31" i="37"/>
  <c r="U32" i="37"/>
  <c r="W32" i="37" s="1"/>
  <c r="X32" i="37" s="1"/>
  <c r="Z32" i="37"/>
  <c r="AB32" i="37"/>
  <c r="AC32" i="37" s="1"/>
  <c r="AE32" i="37"/>
  <c r="U33" i="37"/>
  <c r="W33" i="37" s="1"/>
  <c r="X33" i="37" s="1"/>
  <c r="Z33" i="37"/>
  <c r="AB33" i="37"/>
  <c r="AC33" i="37" s="1"/>
  <c r="AE33" i="37"/>
  <c r="U34" i="37"/>
  <c r="W34" i="37" s="1"/>
  <c r="X34" i="37" s="1"/>
  <c r="Z34" i="37"/>
  <c r="AB34" i="37"/>
  <c r="AC34" i="37" s="1"/>
  <c r="AE34" i="37"/>
  <c r="U35" i="37"/>
  <c r="W35" i="37" s="1"/>
  <c r="X35" i="37" s="1"/>
  <c r="Z35" i="37"/>
  <c r="AB35" i="37"/>
  <c r="AC35" i="37" s="1"/>
  <c r="AE35" i="37"/>
  <c r="U36" i="37"/>
  <c r="W36" i="37" s="1"/>
  <c r="X36" i="37" s="1"/>
  <c r="Z36" i="37"/>
  <c r="AB36" i="37"/>
  <c r="AC36" i="37" s="1"/>
  <c r="AE36" i="37"/>
  <c r="U37" i="37"/>
  <c r="W37" i="37" s="1"/>
  <c r="X37" i="37" s="1"/>
  <c r="Z37" i="37"/>
  <c r="AB37" i="37"/>
  <c r="AC37" i="37" s="1"/>
  <c r="AE37" i="37"/>
  <c r="U38" i="37"/>
  <c r="W38" i="37" s="1"/>
  <c r="X38" i="37" s="1"/>
  <c r="Z38" i="37"/>
  <c r="AB38" i="37"/>
  <c r="AC38" i="37" s="1"/>
  <c r="AE38" i="37"/>
  <c r="U39" i="37"/>
  <c r="W39" i="37" s="1"/>
  <c r="X39" i="37" s="1"/>
  <c r="Z39" i="37"/>
  <c r="AB39" i="37"/>
  <c r="AC39" i="37" s="1"/>
  <c r="AE39" i="37"/>
  <c r="U40" i="37"/>
  <c r="W40" i="37" s="1"/>
  <c r="X40" i="37" s="1"/>
  <c r="Z40" i="37"/>
  <c r="AB40" i="37"/>
  <c r="AC40" i="37" s="1"/>
  <c r="AE40" i="37"/>
  <c r="U41" i="37"/>
  <c r="W41" i="37"/>
  <c r="X41" i="37" s="1"/>
  <c r="Z41" i="37"/>
  <c r="AB41" i="37"/>
  <c r="AC41" i="37" s="1"/>
  <c r="AE41" i="37"/>
  <c r="AF41" i="37" s="1"/>
  <c r="AG41" i="37" s="1"/>
  <c r="U42" i="37"/>
  <c r="W42" i="37" s="1"/>
  <c r="X42" i="37" s="1"/>
  <c r="Z42" i="37"/>
  <c r="AB42" i="37"/>
  <c r="AC42" i="37" s="1"/>
  <c r="AE42" i="37"/>
  <c r="U43" i="37"/>
  <c r="W43" i="37" s="1"/>
  <c r="X43" i="37" s="1"/>
  <c r="Z43" i="37"/>
  <c r="AB43" i="37"/>
  <c r="AC43" i="37" s="1"/>
  <c r="AE43" i="37"/>
  <c r="U44" i="37"/>
  <c r="W44" i="37" s="1"/>
  <c r="X44" i="37" s="1"/>
  <c r="Z44" i="37"/>
  <c r="AB44" i="37"/>
  <c r="AC44" i="37" s="1"/>
  <c r="AE44" i="37"/>
  <c r="U45" i="37"/>
  <c r="W45" i="37" s="1"/>
  <c r="X45" i="37" s="1"/>
  <c r="Z45" i="37"/>
  <c r="AB45" i="37"/>
  <c r="AC45" i="37" s="1"/>
  <c r="AE45" i="37"/>
  <c r="U46" i="37"/>
  <c r="W46" i="37" s="1"/>
  <c r="X46" i="37" s="1"/>
  <c r="Z46" i="37"/>
  <c r="AB46" i="37"/>
  <c r="AC46" i="37" s="1"/>
  <c r="AE46" i="37"/>
  <c r="U47" i="37"/>
  <c r="W47" i="37" s="1"/>
  <c r="X47" i="37" s="1"/>
  <c r="Z47" i="37"/>
  <c r="AB47" i="37"/>
  <c r="AC47" i="37" s="1"/>
  <c r="AE47" i="37"/>
  <c r="U48" i="37"/>
  <c r="W48" i="37" s="1"/>
  <c r="X48" i="37" s="1"/>
  <c r="Z48" i="37"/>
  <c r="AB48" i="37"/>
  <c r="AC48" i="37" s="1"/>
  <c r="AE48" i="37"/>
  <c r="U49" i="37"/>
  <c r="W49" i="37" s="1"/>
  <c r="X49" i="37" s="1"/>
  <c r="Z49" i="37"/>
  <c r="AB49" i="37"/>
  <c r="AC49" i="37" s="1"/>
  <c r="AE49" i="37"/>
  <c r="U50" i="37"/>
  <c r="W50" i="37" s="1"/>
  <c r="X50" i="37" s="1"/>
  <c r="Z50" i="37"/>
  <c r="AB50" i="37"/>
  <c r="AC50" i="37" s="1"/>
  <c r="AE50" i="37"/>
  <c r="U51" i="37"/>
  <c r="W51" i="37" s="1"/>
  <c r="X51" i="37" s="1"/>
  <c r="Z51" i="37"/>
  <c r="AB51" i="37"/>
  <c r="AC51" i="37" s="1"/>
  <c r="AE51" i="37"/>
  <c r="U52" i="37"/>
  <c r="W52" i="37"/>
  <c r="X52" i="37" s="1"/>
  <c r="Z52" i="37"/>
  <c r="AB52" i="37"/>
  <c r="AC52" i="37" s="1"/>
  <c r="AE52" i="37"/>
  <c r="U53" i="37"/>
  <c r="W53" i="37" s="1"/>
  <c r="X53" i="37" s="1"/>
  <c r="Z53" i="37"/>
  <c r="AB53" i="37"/>
  <c r="AC53" i="37" s="1"/>
  <c r="AE53" i="37"/>
  <c r="U54" i="37"/>
  <c r="W54" i="37" s="1"/>
  <c r="X54" i="37" s="1"/>
  <c r="Z54" i="37"/>
  <c r="AB54" i="37"/>
  <c r="AC54" i="37" s="1"/>
  <c r="AE54" i="37"/>
  <c r="U55" i="37"/>
  <c r="W55" i="37" s="1"/>
  <c r="X55" i="37" s="1"/>
  <c r="Z55" i="37"/>
  <c r="AB55" i="37"/>
  <c r="AC55" i="37"/>
  <c r="AE55" i="37"/>
  <c r="U56" i="37"/>
  <c r="W56" i="37" s="1"/>
  <c r="X56" i="37" s="1"/>
  <c r="Z56" i="37"/>
  <c r="AB56" i="37"/>
  <c r="AC56" i="37" s="1"/>
  <c r="AE56" i="37"/>
  <c r="U57" i="37"/>
  <c r="W57" i="37" s="1"/>
  <c r="X57" i="37" s="1"/>
  <c r="Z57" i="37"/>
  <c r="AB57" i="37"/>
  <c r="AC57" i="37" s="1"/>
  <c r="AE57" i="37"/>
  <c r="U58" i="37"/>
  <c r="W58" i="37" s="1"/>
  <c r="X58" i="37" s="1"/>
  <c r="Z58" i="37"/>
  <c r="AB58" i="37"/>
  <c r="AC58" i="37" s="1"/>
  <c r="AE58" i="37"/>
  <c r="U59" i="37"/>
  <c r="W59" i="37" s="1"/>
  <c r="X59" i="37" s="1"/>
  <c r="Z59" i="37"/>
  <c r="AB59" i="37"/>
  <c r="AC59" i="37" s="1"/>
  <c r="AE59" i="37"/>
  <c r="U60" i="37"/>
  <c r="W60" i="37" s="1"/>
  <c r="X60" i="37" s="1"/>
  <c r="Z60" i="37"/>
  <c r="AB60" i="37"/>
  <c r="AC60" i="37" s="1"/>
  <c r="AE60" i="37"/>
  <c r="U61" i="37"/>
  <c r="W61" i="37" s="1"/>
  <c r="X61" i="37" s="1"/>
  <c r="Z61" i="37"/>
  <c r="AB61" i="37"/>
  <c r="AC61" i="37" s="1"/>
  <c r="AE61" i="37"/>
  <c r="U62" i="37"/>
  <c r="W62" i="37" s="1"/>
  <c r="X62" i="37" s="1"/>
  <c r="Z62" i="37"/>
  <c r="AB62" i="37"/>
  <c r="AC62" i="37" s="1"/>
  <c r="AE62" i="37"/>
  <c r="U63" i="37"/>
  <c r="W63" i="37" s="1"/>
  <c r="X63" i="37" s="1"/>
  <c r="Z63" i="37"/>
  <c r="AB63" i="37"/>
  <c r="AC63" i="37" s="1"/>
  <c r="AE63" i="37"/>
  <c r="U64" i="37"/>
  <c r="W64" i="37" s="1"/>
  <c r="X64" i="37" s="1"/>
  <c r="Z64" i="37"/>
  <c r="AB64" i="37"/>
  <c r="AC64" i="37" s="1"/>
  <c r="AE64" i="37"/>
  <c r="U65" i="37"/>
  <c r="W65" i="37" s="1"/>
  <c r="X65" i="37" s="1"/>
  <c r="Z65" i="37"/>
  <c r="AB65" i="37"/>
  <c r="AC65" i="37" s="1"/>
  <c r="AE65" i="37"/>
  <c r="U66" i="37"/>
  <c r="W66" i="37" s="1"/>
  <c r="X66" i="37" s="1"/>
  <c r="Z66" i="37"/>
  <c r="AB66" i="37"/>
  <c r="AC66" i="37" s="1"/>
  <c r="AE66" i="37"/>
  <c r="U67" i="37"/>
  <c r="W67" i="37" s="1"/>
  <c r="X67" i="37" s="1"/>
  <c r="Z67" i="37"/>
  <c r="AB67" i="37"/>
  <c r="AC67" i="37" s="1"/>
  <c r="AE67" i="37"/>
  <c r="U68" i="37"/>
  <c r="W68" i="37" s="1"/>
  <c r="X68" i="37" s="1"/>
  <c r="Z68" i="37"/>
  <c r="AB68" i="37"/>
  <c r="AC68" i="37" s="1"/>
  <c r="AE68" i="37"/>
  <c r="U69" i="37"/>
  <c r="W69" i="37" s="1"/>
  <c r="X69" i="37" s="1"/>
  <c r="Z69" i="37"/>
  <c r="AB69" i="37"/>
  <c r="AC69" i="37" s="1"/>
  <c r="AE69" i="37"/>
  <c r="U70" i="37"/>
  <c r="W70" i="37" s="1"/>
  <c r="X70" i="37" s="1"/>
  <c r="Z70" i="37"/>
  <c r="AB70" i="37"/>
  <c r="AC70" i="37" s="1"/>
  <c r="AE70" i="37"/>
  <c r="U71" i="37"/>
  <c r="W71" i="37" s="1"/>
  <c r="X71" i="37" s="1"/>
  <c r="Z71" i="37"/>
  <c r="AB71" i="37"/>
  <c r="AC71" i="37" s="1"/>
  <c r="AE71" i="37"/>
  <c r="U72" i="37"/>
  <c r="W72" i="37" s="1"/>
  <c r="X72" i="37" s="1"/>
  <c r="Z72" i="37"/>
  <c r="AB72" i="37"/>
  <c r="AC72" i="37" s="1"/>
  <c r="AE72" i="37"/>
  <c r="U73" i="37"/>
  <c r="W73" i="37" s="1"/>
  <c r="X73" i="37" s="1"/>
  <c r="Z73" i="37"/>
  <c r="AB73" i="37"/>
  <c r="AC73" i="37" s="1"/>
  <c r="AE73" i="37"/>
  <c r="U74" i="37"/>
  <c r="W74" i="37" s="1"/>
  <c r="X74" i="37" s="1"/>
  <c r="Z74" i="37"/>
  <c r="AB74" i="37"/>
  <c r="AC74" i="37" s="1"/>
  <c r="AE74" i="37"/>
  <c r="U75" i="37"/>
  <c r="W75" i="37" s="1"/>
  <c r="X75" i="37" s="1"/>
  <c r="Z75" i="37"/>
  <c r="AB75" i="37"/>
  <c r="AC75" i="37" s="1"/>
  <c r="AE75" i="37"/>
  <c r="U76" i="37"/>
  <c r="W76" i="37" s="1"/>
  <c r="X76" i="37" s="1"/>
  <c r="Z76" i="37"/>
  <c r="AB76" i="37"/>
  <c r="AC76" i="37" s="1"/>
  <c r="AE76" i="37"/>
  <c r="U77" i="37"/>
  <c r="W77" i="37" s="1"/>
  <c r="X77" i="37" s="1"/>
  <c r="Z77" i="37"/>
  <c r="AB77" i="37"/>
  <c r="AC77" i="37" s="1"/>
  <c r="AE77" i="37"/>
  <c r="U78" i="37"/>
  <c r="W78" i="37"/>
  <c r="X78" i="37" s="1"/>
  <c r="Z78" i="37"/>
  <c r="AB78" i="37"/>
  <c r="AC78" i="37" s="1"/>
  <c r="AE78" i="37"/>
  <c r="U79" i="37"/>
  <c r="W79" i="37" s="1"/>
  <c r="X79" i="37" s="1"/>
  <c r="Z79" i="37"/>
  <c r="AB79" i="37"/>
  <c r="AC79" i="37" s="1"/>
  <c r="AE79" i="37"/>
  <c r="U80" i="37"/>
  <c r="W80" i="37" s="1"/>
  <c r="X80" i="37" s="1"/>
  <c r="Z80" i="37"/>
  <c r="AB80" i="37"/>
  <c r="AC80" i="37" s="1"/>
  <c r="AE80" i="37"/>
  <c r="U81" i="37"/>
  <c r="W81" i="37" s="1"/>
  <c r="X81" i="37" s="1"/>
  <c r="Z81" i="37"/>
  <c r="AB81" i="37"/>
  <c r="AC81" i="37" s="1"/>
  <c r="AE81" i="37"/>
  <c r="U82" i="37"/>
  <c r="W82" i="37" s="1"/>
  <c r="X82" i="37" s="1"/>
  <c r="Z82" i="37"/>
  <c r="AB82" i="37"/>
  <c r="AC82" i="37" s="1"/>
  <c r="AE82" i="37"/>
  <c r="U83" i="37"/>
  <c r="W83" i="37" s="1"/>
  <c r="X83" i="37" s="1"/>
  <c r="Z83" i="37"/>
  <c r="AB83" i="37"/>
  <c r="AC83" i="37" s="1"/>
  <c r="AE83" i="37"/>
  <c r="U84" i="37"/>
  <c r="W84" i="37" s="1"/>
  <c r="X84" i="37" s="1"/>
  <c r="Z84" i="37"/>
  <c r="AB84" i="37"/>
  <c r="AC84" i="37" s="1"/>
  <c r="AE84" i="37"/>
  <c r="U85" i="37"/>
  <c r="W85" i="37" s="1"/>
  <c r="X85" i="37" s="1"/>
  <c r="Z85" i="37"/>
  <c r="AB85" i="37"/>
  <c r="AC85" i="37" s="1"/>
  <c r="AE85" i="37"/>
  <c r="U86" i="37"/>
  <c r="W86" i="37" s="1"/>
  <c r="X86" i="37" s="1"/>
  <c r="Z86" i="37"/>
  <c r="AB86" i="37"/>
  <c r="AC86" i="37" s="1"/>
  <c r="AE86" i="37"/>
  <c r="U87" i="37"/>
  <c r="W87" i="37" s="1"/>
  <c r="X87" i="37"/>
  <c r="Z87" i="37"/>
  <c r="AB87" i="37"/>
  <c r="AC87" i="37" s="1"/>
  <c r="AE87" i="37"/>
  <c r="U88" i="37"/>
  <c r="W88" i="37" s="1"/>
  <c r="X88" i="37" s="1"/>
  <c r="Z88" i="37"/>
  <c r="AB88" i="37"/>
  <c r="AC88" i="37" s="1"/>
  <c r="AE88" i="37"/>
  <c r="U89" i="37"/>
  <c r="W89" i="37" s="1"/>
  <c r="X89" i="37" s="1"/>
  <c r="Z89" i="37"/>
  <c r="AB89" i="37"/>
  <c r="AC89" i="37" s="1"/>
  <c r="AE89" i="37"/>
  <c r="U90" i="37"/>
  <c r="W90" i="37" s="1"/>
  <c r="X90" i="37" s="1"/>
  <c r="Z90" i="37"/>
  <c r="AB90" i="37"/>
  <c r="AC90" i="37" s="1"/>
  <c r="AE90" i="37"/>
  <c r="U91" i="37"/>
  <c r="W91" i="37" s="1"/>
  <c r="X91" i="37" s="1"/>
  <c r="Z91" i="37"/>
  <c r="AB91" i="37"/>
  <c r="AC91" i="37" s="1"/>
  <c r="AE91" i="37"/>
  <c r="U92" i="37"/>
  <c r="W92" i="37" s="1"/>
  <c r="X92" i="37" s="1"/>
  <c r="Z92" i="37"/>
  <c r="AB92" i="37"/>
  <c r="AC92" i="37" s="1"/>
  <c r="AE92" i="37"/>
  <c r="U93" i="37"/>
  <c r="W93" i="37" s="1"/>
  <c r="X93" i="37" s="1"/>
  <c r="Z93" i="37"/>
  <c r="AB93" i="37"/>
  <c r="AC93" i="37" s="1"/>
  <c r="AE93" i="37"/>
  <c r="U94" i="37"/>
  <c r="W94" i="37" s="1"/>
  <c r="X94" i="37" s="1"/>
  <c r="Z94" i="37"/>
  <c r="AB94" i="37"/>
  <c r="AC94" i="37" s="1"/>
  <c r="AE94" i="37"/>
  <c r="U95" i="37"/>
  <c r="W95" i="37"/>
  <c r="X95" i="37" s="1"/>
  <c r="Z95" i="37"/>
  <c r="AB95" i="37"/>
  <c r="AC95" i="37" s="1"/>
  <c r="AE95" i="37"/>
  <c r="AF95" i="37" s="1"/>
  <c r="AG95" i="37" s="1"/>
  <c r="U96" i="37"/>
  <c r="W96" i="37"/>
  <c r="X96" i="37" s="1"/>
  <c r="Z96" i="37"/>
  <c r="AB96" i="37"/>
  <c r="AC96" i="37" s="1"/>
  <c r="AE96" i="37"/>
  <c r="AF96" i="37" s="1"/>
  <c r="AG96" i="37" s="1"/>
  <c r="U97" i="37"/>
  <c r="W97" i="37"/>
  <c r="X97" i="37" s="1"/>
  <c r="Z97" i="37"/>
  <c r="AB97" i="37"/>
  <c r="AC97" i="37" s="1"/>
  <c r="AE97" i="37"/>
  <c r="AF97" i="37" s="1"/>
  <c r="AG97" i="37" s="1"/>
  <c r="U98" i="37"/>
  <c r="W98" i="37"/>
  <c r="X98" i="37" s="1"/>
  <c r="Z98" i="37"/>
  <c r="AB98" i="37"/>
  <c r="AC98" i="37" s="1"/>
  <c r="AE98" i="37"/>
  <c r="AF98" i="37" s="1"/>
  <c r="AG98" i="37" s="1"/>
  <c r="U99" i="37"/>
  <c r="W99" i="37" s="1"/>
  <c r="X99" i="37" s="1"/>
  <c r="Z99" i="37"/>
  <c r="AB99" i="37"/>
  <c r="AC99" i="37" s="1"/>
  <c r="AE99" i="37"/>
  <c r="U100" i="37"/>
  <c r="W100" i="37"/>
  <c r="X100" i="37" s="1"/>
  <c r="Z100" i="37"/>
  <c r="AB100" i="37"/>
  <c r="AC100" i="37" s="1"/>
  <c r="AE100" i="37"/>
  <c r="AF100" i="37" s="1"/>
  <c r="AG100" i="37" s="1"/>
  <c r="U101" i="37"/>
  <c r="W101" i="37"/>
  <c r="X101" i="37"/>
  <c r="Z101" i="37"/>
  <c r="AB101" i="37"/>
  <c r="AC101" i="37" s="1"/>
  <c r="AE101" i="37"/>
  <c r="AF101" i="37" s="1"/>
  <c r="AG101" i="37" s="1"/>
  <c r="U102" i="37"/>
  <c r="W102" i="37"/>
  <c r="X102" i="37" s="1"/>
  <c r="Z102" i="37"/>
  <c r="AB102" i="37"/>
  <c r="AC102" i="37"/>
  <c r="AE102" i="37"/>
  <c r="AF102" i="37" s="1"/>
  <c r="AG102" i="37" s="1"/>
  <c r="U103" i="37"/>
  <c r="W103" i="37" s="1"/>
  <c r="X103" i="37" s="1"/>
  <c r="Z103" i="37"/>
  <c r="AB103" i="37"/>
  <c r="AC103" i="37" s="1"/>
  <c r="AE103" i="37"/>
  <c r="U104" i="37"/>
  <c r="W104" i="37"/>
  <c r="X104" i="37" s="1"/>
  <c r="Z104" i="37"/>
  <c r="AB104" i="37"/>
  <c r="AC104" i="37" s="1"/>
  <c r="AE104" i="37"/>
  <c r="AF104" i="37" s="1"/>
  <c r="AG104" i="37" s="1"/>
  <c r="U105" i="37"/>
  <c r="W105" i="37"/>
  <c r="X105" i="37" s="1"/>
  <c r="Z105" i="37"/>
  <c r="AB105" i="37"/>
  <c r="AC105" i="37" s="1"/>
  <c r="AE105" i="37"/>
  <c r="AF105" i="37" s="1"/>
  <c r="AG105" i="37"/>
  <c r="U106" i="37"/>
  <c r="W106" i="37"/>
  <c r="X106" i="37" s="1"/>
  <c r="Z106" i="37"/>
  <c r="AB106" i="37"/>
  <c r="AC106" i="37" s="1"/>
  <c r="AE106" i="37"/>
  <c r="AF106" i="37" s="1"/>
  <c r="AG106" i="37" s="1"/>
  <c r="U107" i="37"/>
  <c r="W107" i="37" s="1"/>
  <c r="X107" i="37" s="1"/>
  <c r="Z107" i="37"/>
  <c r="AB107" i="37"/>
  <c r="AC107" i="37" s="1"/>
  <c r="AE107" i="37"/>
  <c r="U108" i="37"/>
  <c r="W108" i="37" s="1"/>
  <c r="X108" i="37" s="1"/>
  <c r="Z108" i="37"/>
  <c r="AB108" i="37"/>
  <c r="AC108" i="37" s="1"/>
  <c r="AE108" i="37"/>
  <c r="U109" i="37"/>
  <c r="W109" i="37" s="1"/>
  <c r="X109" i="37" s="1"/>
  <c r="Z109" i="37"/>
  <c r="AB109" i="37"/>
  <c r="AC109" i="37" s="1"/>
  <c r="AE109" i="37"/>
  <c r="U110" i="37"/>
  <c r="W110" i="37" s="1"/>
  <c r="X110" i="37" s="1"/>
  <c r="Z110" i="37"/>
  <c r="AB110" i="37"/>
  <c r="AC110" i="37" s="1"/>
  <c r="AE110" i="37"/>
  <c r="U111" i="37"/>
  <c r="W111" i="37" s="1"/>
  <c r="X111" i="37" s="1"/>
  <c r="Z111" i="37"/>
  <c r="AB111" i="37"/>
  <c r="AC111" i="37" s="1"/>
  <c r="AE111" i="37"/>
  <c r="U112" i="37"/>
  <c r="W112" i="37" s="1"/>
  <c r="X112" i="37" s="1"/>
  <c r="Z112" i="37"/>
  <c r="AB112" i="37"/>
  <c r="AC112" i="37" s="1"/>
  <c r="AE112" i="37"/>
  <c r="U113" i="37"/>
  <c r="W113" i="37" s="1"/>
  <c r="X113" i="37" s="1"/>
  <c r="Z113" i="37"/>
  <c r="AB113" i="37"/>
  <c r="AC113" i="37" s="1"/>
  <c r="AE113" i="37"/>
  <c r="U114" i="37"/>
  <c r="W114" i="37"/>
  <c r="X114" i="37" s="1"/>
  <c r="Z114" i="37"/>
  <c r="AB114" i="37"/>
  <c r="AC114" i="37"/>
  <c r="AE114" i="37"/>
  <c r="AF114" i="37" s="1"/>
  <c r="AG114" i="37" s="1"/>
  <c r="U115" i="37"/>
  <c r="W115" i="37" s="1"/>
  <c r="X115" i="37" s="1"/>
  <c r="Z115" i="37"/>
  <c r="AB115" i="37"/>
  <c r="AC115" i="37" s="1"/>
  <c r="AE115" i="37"/>
  <c r="U116" i="37"/>
  <c r="W116" i="37" s="1"/>
  <c r="X116" i="37" s="1"/>
  <c r="Z116" i="37"/>
  <c r="AB116" i="37"/>
  <c r="AC116" i="37" s="1"/>
  <c r="AE116" i="37"/>
  <c r="U117" i="37"/>
  <c r="W117" i="37" s="1"/>
  <c r="X117" i="37" s="1"/>
  <c r="Z117" i="37"/>
  <c r="AB117" i="37"/>
  <c r="AC117" i="37" s="1"/>
  <c r="AE117" i="37"/>
  <c r="U118" i="37"/>
  <c r="W118" i="37"/>
  <c r="X118" i="37" s="1"/>
  <c r="Z118" i="37"/>
  <c r="AB118" i="37"/>
  <c r="AC118" i="37" s="1"/>
  <c r="AE118" i="37"/>
  <c r="AF118" i="37"/>
  <c r="AG118" i="37" s="1"/>
  <c r="U119" i="37"/>
  <c r="W119" i="37" s="1"/>
  <c r="X119" i="37" s="1"/>
  <c r="Z119" i="37"/>
  <c r="AB119" i="37"/>
  <c r="AC119" i="37" s="1"/>
  <c r="AE119" i="37"/>
  <c r="U120" i="37"/>
  <c r="W120" i="37"/>
  <c r="X120" i="37" s="1"/>
  <c r="Z120" i="37"/>
  <c r="AB120" i="37"/>
  <c r="AC120" i="37" s="1"/>
  <c r="AE120" i="37"/>
  <c r="AF120" i="37"/>
  <c r="AG120" i="37" s="1"/>
  <c r="U121" i="37"/>
  <c r="W121" i="37" s="1"/>
  <c r="X121" i="37"/>
  <c r="Z121" i="37"/>
  <c r="AB121" i="37"/>
  <c r="AC121" i="37" s="1"/>
  <c r="AE121" i="37"/>
  <c r="U122" i="37"/>
  <c r="W122" i="37"/>
  <c r="X122" i="37" s="1"/>
  <c r="Z122" i="37"/>
  <c r="AB122" i="37"/>
  <c r="AC122" i="37" s="1"/>
  <c r="AE122" i="37"/>
  <c r="AF122" i="37" s="1"/>
  <c r="AG122" i="37" s="1"/>
  <c r="U123" i="37"/>
  <c r="W123" i="37" s="1"/>
  <c r="X123" i="37" s="1"/>
  <c r="Z123" i="37"/>
  <c r="AB123" i="37"/>
  <c r="AC123" i="37" s="1"/>
  <c r="AE123" i="37"/>
  <c r="U124" i="37"/>
  <c r="W124" i="37"/>
  <c r="X124" i="37" s="1"/>
  <c r="Z124" i="37"/>
  <c r="AB124" i="37"/>
  <c r="AC124" i="37" s="1"/>
  <c r="AE124" i="37"/>
  <c r="AF124" i="37"/>
  <c r="AG124" i="37" s="1"/>
  <c r="U125" i="37"/>
  <c r="W125" i="37" s="1"/>
  <c r="X125" i="37"/>
  <c r="Z125" i="37"/>
  <c r="AB125" i="37"/>
  <c r="AC125" i="37" s="1"/>
  <c r="AE125" i="37"/>
  <c r="U126" i="37"/>
  <c r="W126" i="37"/>
  <c r="X126" i="37" s="1"/>
  <c r="Z126" i="37"/>
  <c r="AB126" i="37"/>
  <c r="AC126" i="37" s="1"/>
  <c r="AE126" i="37"/>
  <c r="AF126" i="37" s="1"/>
  <c r="AG126" i="37" s="1"/>
  <c r="U127" i="37"/>
  <c r="W127" i="37" s="1"/>
  <c r="X127" i="37" s="1"/>
  <c r="Z127" i="37"/>
  <c r="AB127" i="37"/>
  <c r="AC127" i="37" s="1"/>
  <c r="AE127" i="37"/>
  <c r="U128" i="37"/>
  <c r="W128" i="37"/>
  <c r="X128" i="37" s="1"/>
  <c r="Z128" i="37"/>
  <c r="AB128" i="37"/>
  <c r="AC128" i="37" s="1"/>
  <c r="AE128" i="37"/>
  <c r="AF128" i="37" s="1"/>
  <c r="AG128" i="37" s="1"/>
  <c r="U129" i="37"/>
  <c r="W129" i="37"/>
  <c r="X129" i="37"/>
  <c r="Z129" i="37"/>
  <c r="AB129" i="37"/>
  <c r="AC129" i="37" s="1"/>
  <c r="AE129" i="37"/>
  <c r="AF129" i="37" s="1"/>
  <c r="AG129" i="37" s="1"/>
  <c r="U130" i="37"/>
  <c r="W130" i="37"/>
  <c r="X130" i="37" s="1"/>
  <c r="Z130" i="37"/>
  <c r="AB130" i="37"/>
  <c r="AC130" i="37"/>
  <c r="AE130" i="37"/>
  <c r="AF130" i="37" s="1"/>
  <c r="AG130" i="37" s="1"/>
  <c r="U131" i="37"/>
  <c r="W131" i="37" s="1"/>
  <c r="X131" i="37" s="1"/>
  <c r="Z131" i="37"/>
  <c r="AB131" i="37"/>
  <c r="AC131" i="37" s="1"/>
  <c r="AE131" i="37"/>
  <c r="U132" i="37"/>
  <c r="W132" i="37"/>
  <c r="X132" i="37" s="1"/>
  <c r="Z132" i="37"/>
  <c r="AB132" i="37"/>
  <c r="AC132" i="37"/>
  <c r="AE132" i="37"/>
  <c r="AF132" i="37" s="1"/>
  <c r="AG132" i="37" s="1"/>
  <c r="U133" i="37"/>
  <c r="W133" i="37"/>
  <c r="X133" i="37" s="1"/>
  <c r="Z133" i="37"/>
  <c r="AB133" i="37"/>
  <c r="AC133" i="37" s="1"/>
  <c r="AE133" i="37"/>
  <c r="AF133" i="37" s="1"/>
  <c r="AG133" i="37" s="1"/>
  <c r="U134" i="37"/>
  <c r="W134" i="37"/>
  <c r="X134" i="37" s="1"/>
  <c r="Z134" i="37"/>
  <c r="AB134" i="37"/>
  <c r="AC134" i="37" s="1"/>
  <c r="AE134" i="37"/>
  <c r="AF134" i="37"/>
  <c r="AG134" i="37" s="1"/>
  <c r="U135" i="37"/>
  <c r="W135" i="37" s="1"/>
  <c r="X135" i="37" s="1"/>
  <c r="Z135" i="37"/>
  <c r="AB135" i="37"/>
  <c r="AC135" i="37" s="1"/>
  <c r="AE135" i="37"/>
  <c r="U136" i="37"/>
  <c r="W136" i="37"/>
  <c r="X136" i="37" s="1"/>
  <c r="Z136" i="37"/>
  <c r="AB136" i="37"/>
  <c r="AC136" i="37" s="1"/>
  <c r="AE136" i="37"/>
  <c r="AF136" i="37"/>
  <c r="AG136" i="37" s="1"/>
  <c r="U137" i="37"/>
  <c r="W137" i="37" s="1"/>
  <c r="X137" i="37" s="1"/>
  <c r="Z137" i="37"/>
  <c r="AB137" i="37"/>
  <c r="AC137" i="37" s="1"/>
  <c r="AE137" i="37"/>
  <c r="U138" i="37"/>
  <c r="W138" i="37"/>
  <c r="X138" i="37" s="1"/>
  <c r="Z138" i="37"/>
  <c r="AB138" i="37"/>
  <c r="AC138" i="37" s="1"/>
  <c r="AE138" i="37"/>
  <c r="AF138" i="37"/>
  <c r="AG138" i="37" s="1"/>
  <c r="U139" i="37"/>
  <c r="W139" i="37" s="1"/>
  <c r="X139" i="37"/>
  <c r="Z139" i="37"/>
  <c r="AB139" i="37"/>
  <c r="AC139" i="37" s="1"/>
  <c r="AE139" i="37"/>
  <c r="U140" i="37"/>
  <c r="W140" i="37"/>
  <c r="X140" i="37" s="1"/>
  <c r="Z140" i="37"/>
  <c r="AB140" i="37"/>
  <c r="AC140" i="37" s="1"/>
  <c r="AE140" i="37"/>
  <c r="AF140" i="37" s="1"/>
  <c r="AG140" i="37" s="1"/>
  <c r="U141" i="37"/>
  <c r="W141" i="37" s="1"/>
  <c r="X141" i="37" s="1"/>
  <c r="Z141" i="37"/>
  <c r="AB141" i="37"/>
  <c r="AC141" i="37" s="1"/>
  <c r="AE141" i="37"/>
  <c r="U142" i="37"/>
  <c r="W142" i="37"/>
  <c r="X142" i="37" s="1"/>
  <c r="Z142" i="37"/>
  <c r="AB142" i="37"/>
  <c r="AC142" i="37" s="1"/>
  <c r="AE142" i="37"/>
  <c r="AF142" i="37" s="1"/>
  <c r="AG142" i="37" s="1"/>
  <c r="U143" i="37"/>
  <c r="W143" i="37" s="1"/>
  <c r="X143" i="37" s="1"/>
  <c r="Z143" i="37"/>
  <c r="AB143" i="37"/>
  <c r="AC143" i="37" s="1"/>
  <c r="AE143" i="37"/>
  <c r="U144" i="37"/>
  <c r="W144" i="37" s="1"/>
  <c r="X144" i="37" s="1"/>
  <c r="Z144" i="37"/>
  <c r="AB144" i="37"/>
  <c r="AC144" i="37" s="1"/>
  <c r="AE144" i="37"/>
  <c r="U145" i="37"/>
  <c r="W145" i="37" s="1"/>
  <c r="X145" i="37" s="1"/>
  <c r="Z145" i="37"/>
  <c r="AB145" i="37"/>
  <c r="AC145" i="37" s="1"/>
  <c r="AE145" i="37"/>
  <c r="U146" i="37"/>
  <c r="W146" i="37"/>
  <c r="X146" i="37" s="1"/>
  <c r="Z146" i="37"/>
  <c r="AB146" i="37"/>
  <c r="AC146" i="37" s="1"/>
  <c r="AE146" i="37"/>
  <c r="AF146" i="37" s="1"/>
  <c r="AG146" i="37" s="1"/>
  <c r="U147" i="37"/>
  <c r="W147" i="37"/>
  <c r="X147" i="37" s="1"/>
  <c r="Z147" i="37"/>
  <c r="AB147" i="37"/>
  <c r="AC147" i="37" s="1"/>
  <c r="AE147" i="37"/>
  <c r="AF147" i="37" s="1"/>
  <c r="AG147" i="37" s="1"/>
  <c r="U148" i="37"/>
  <c r="W148" i="37"/>
  <c r="X148" i="37" s="1"/>
  <c r="Z148" i="37"/>
  <c r="AB148" i="37"/>
  <c r="AC148" i="37" s="1"/>
  <c r="AE148" i="37"/>
  <c r="AF148" i="37" s="1"/>
  <c r="AG148" i="37" s="1"/>
  <c r="U149" i="37"/>
  <c r="W149" i="37" s="1"/>
  <c r="X149" i="37" s="1"/>
  <c r="Z149" i="37"/>
  <c r="AB149" i="37"/>
  <c r="AC149" i="37" s="1"/>
  <c r="AE149" i="37"/>
  <c r="U150" i="37"/>
  <c r="W150" i="37" s="1"/>
  <c r="X150" i="37" s="1"/>
  <c r="Z150" i="37"/>
  <c r="AB150" i="37"/>
  <c r="AC150" i="37" s="1"/>
  <c r="AE150" i="37"/>
  <c r="U151" i="37"/>
  <c r="W151" i="37" s="1"/>
  <c r="X151" i="37" s="1"/>
  <c r="Z151" i="37"/>
  <c r="AB151" i="37"/>
  <c r="AC151" i="37" s="1"/>
  <c r="AE151" i="37"/>
  <c r="U152" i="37"/>
  <c r="W152" i="37" s="1"/>
  <c r="X152" i="37" s="1"/>
  <c r="Z152" i="37"/>
  <c r="AB152" i="37"/>
  <c r="AC152" i="37" s="1"/>
  <c r="AE152" i="37"/>
  <c r="U153" i="37"/>
  <c r="W153" i="37" s="1"/>
  <c r="X153" i="37"/>
  <c r="Z153" i="37"/>
  <c r="AB153" i="37"/>
  <c r="AC153" i="37" s="1"/>
  <c r="AE153" i="37"/>
  <c r="U154" i="37"/>
  <c r="W154" i="37"/>
  <c r="X154" i="37" s="1"/>
  <c r="Z154" i="37"/>
  <c r="AB154" i="37"/>
  <c r="AC154" i="37" s="1"/>
  <c r="AE154" i="37"/>
  <c r="AF154" i="37" s="1"/>
  <c r="AG154" i="37" s="1"/>
  <c r="U155" i="37"/>
  <c r="W155" i="37" s="1"/>
  <c r="X155" i="37"/>
  <c r="Z155" i="37"/>
  <c r="AB155" i="37"/>
  <c r="AC155" i="37" s="1"/>
  <c r="AE155" i="37"/>
  <c r="U156" i="37"/>
  <c r="W156" i="37"/>
  <c r="X156" i="37" s="1"/>
  <c r="Z156" i="37"/>
  <c r="AB156" i="37"/>
  <c r="AC156" i="37" s="1"/>
  <c r="AE156" i="37"/>
  <c r="AF156" i="37" s="1"/>
  <c r="AG156" i="37" s="1"/>
  <c r="U157" i="37"/>
  <c r="W157" i="37" s="1"/>
  <c r="X157" i="37" s="1"/>
  <c r="Z157" i="37"/>
  <c r="AB157" i="37"/>
  <c r="AC157" i="37" s="1"/>
  <c r="AE157" i="37"/>
  <c r="U158" i="37"/>
  <c r="W158" i="37"/>
  <c r="X158" i="37" s="1"/>
  <c r="Z158" i="37"/>
  <c r="AB158" i="37"/>
  <c r="AC158" i="37" s="1"/>
  <c r="AE158" i="37"/>
  <c r="AF158" i="37"/>
  <c r="AG158" i="37" s="1"/>
  <c r="U159" i="37"/>
  <c r="W159" i="37" s="1"/>
  <c r="X159" i="37" s="1"/>
  <c r="Z159" i="37"/>
  <c r="AB159" i="37"/>
  <c r="AC159" i="37" s="1"/>
  <c r="AE159" i="37"/>
  <c r="U160" i="37"/>
  <c r="W160" i="37"/>
  <c r="X160" i="37" s="1"/>
  <c r="Z160" i="37"/>
  <c r="AB160" i="37"/>
  <c r="AC160" i="37" s="1"/>
  <c r="AE160" i="37"/>
  <c r="AF160" i="37" s="1"/>
  <c r="AG160" i="37" s="1"/>
  <c r="U161" i="37"/>
  <c r="W161" i="37" s="1"/>
  <c r="X161" i="37" s="1"/>
  <c r="Z161" i="37"/>
  <c r="AB161" i="37"/>
  <c r="AC161" i="37" s="1"/>
  <c r="AE161" i="37"/>
  <c r="U162" i="37"/>
  <c r="W162" i="37"/>
  <c r="X162" i="37" s="1"/>
  <c r="Z162" i="37"/>
  <c r="AB162" i="37"/>
  <c r="AC162" i="37" s="1"/>
  <c r="AE162" i="37"/>
  <c r="AF162" i="37"/>
  <c r="AG162" i="37" s="1"/>
  <c r="U163" i="37"/>
  <c r="W163" i="37"/>
  <c r="X163" i="37" s="1"/>
  <c r="Z163" i="37"/>
  <c r="AB163" i="37"/>
  <c r="AC163" i="37" s="1"/>
  <c r="AE163" i="37"/>
  <c r="AF163" i="37" s="1"/>
  <c r="AG163" i="37" s="1"/>
  <c r="U164" i="37"/>
  <c r="W164" i="37"/>
  <c r="X164" i="37" s="1"/>
  <c r="Z164" i="37"/>
  <c r="AB164" i="37"/>
  <c r="AC164" i="37" s="1"/>
  <c r="AE164" i="37"/>
  <c r="AF164" i="37" s="1"/>
  <c r="AG164" i="37" s="1"/>
  <c r="U165" i="37"/>
  <c r="W165" i="37"/>
  <c r="X165" i="37" s="1"/>
  <c r="Z165" i="37"/>
  <c r="AB165" i="37"/>
  <c r="AC165" i="37" s="1"/>
  <c r="AE165" i="37"/>
  <c r="AF165" i="37" s="1"/>
  <c r="AG165" i="37"/>
  <c r="U166" i="37"/>
  <c r="W166" i="37"/>
  <c r="X166" i="37" s="1"/>
  <c r="Z166" i="37"/>
  <c r="AB166" i="37"/>
  <c r="AC166" i="37" s="1"/>
  <c r="AE166" i="37"/>
  <c r="AF166" i="37" s="1"/>
  <c r="AG166" i="37" s="1"/>
  <c r="U167" i="37"/>
  <c r="W167" i="37"/>
  <c r="X167" i="37" s="1"/>
  <c r="Z167" i="37"/>
  <c r="AB167" i="37"/>
  <c r="AC167" i="37" s="1"/>
  <c r="AE167" i="37"/>
  <c r="AF167" i="37" s="1"/>
  <c r="AG167" i="37" s="1"/>
  <c r="U168" i="37"/>
  <c r="W168" i="37" s="1"/>
  <c r="X168" i="37" s="1"/>
  <c r="Z168" i="37"/>
  <c r="AB168" i="37"/>
  <c r="AC168" i="37" s="1"/>
  <c r="AE168" i="37"/>
  <c r="U169" i="37"/>
  <c r="W169" i="37" s="1"/>
  <c r="X169" i="37" s="1"/>
  <c r="Z169" i="37"/>
  <c r="AB169" i="37"/>
  <c r="AC169" i="37" s="1"/>
  <c r="AE169" i="37"/>
  <c r="U170" i="37"/>
  <c r="W170" i="37"/>
  <c r="X170" i="37" s="1"/>
  <c r="Z170" i="37"/>
  <c r="AB170" i="37"/>
  <c r="AC170" i="37" s="1"/>
  <c r="AE170" i="37"/>
  <c r="AF170" i="37" s="1"/>
  <c r="AG170" i="37" s="1"/>
  <c r="U171" i="37"/>
  <c r="W171" i="37" s="1"/>
  <c r="X171" i="37" s="1"/>
  <c r="Z171" i="37"/>
  <c r="AB171" i="37"/>
  <c r="AC171" i="37" s="1"/>
  <c r="AE171" i="37"/>
  <c r="U172" i="37"/>
  <c r="W172" i="37" s="1"/>
  <c r="X172" i="37" s="1"/>
  <c r="Z172" i="37"/>
  <c r="AB172" i="37"/>
  <c r="AC172" i="37" s="1"/>
  <c r="AE172" i="37"/>
  <c r="U173" i="37"/>
  <c r="W173" i="37" s="1"/>
  <c r="X173" i="37" s="1"/>
  <c r="Z173" i="37"/>
  <c r="AB173" i="37"/>
  <c r="AC173" i="37" s="1"/>
  <c r="AE173" i="37"/>
  <c r="U174" i="37"/>
  <c r="W174" i="37" s="1"/>
  <c r="X174" i="37" s="1"/>
  <c r="Z174" i="37"/>
  <c r="AB174" i="37"/>
  <c r="AC174" i="37" s="1"/>
  <c r="AE174" i="37"/>
  <c r="U175" i="37"/>
  <c r="W175" i="37" s="1"/>
  <c r="X175" i="37" s="1"/>
  <c r="Z175" i="37"/>
  <c r="AB175" i="37"/>
  <c r="AC175" i="37" s="1"/>
  <c r="AE175" i="37"/>
  <c r="U176" i="37"/>
  <c r="W176" i="37" s="1"/>
  <c r="X176" i="37"/>
  <c r="Z176" i="37"/>
  <c r="AB176" i="37"/>
  <c r="AC176" i="37" s="1"/>
  <c r="AE176" i="37"/>
  <c r="U177" i="37"/>
  <c r="W177" i="37" s="1"/>
  <c r="X177" i="37" s="1"/>
  <c r="Z177" i="37"/>
  <c r="AB177" i="37"/>
  <c r="AC177" i="37" s="1"/>
  <c r="AE177" i="37"/>
  <c r="AF177" i="37"/>
  <c r="AG177" i="37" s="1"/>
  <c r="U178" i="37"/>
  <c r="W178" i="37" s="1"/>
  <c r="X178" i="37"/>
  <c r="Z178" i="37"/>
  <c r="AB178" i="37"/>
  <c r="AC178" i="37" s="1"/>
  <c r="AE178" i="37"/>
  <c r="U179" i="37"/>
  <c r="W179" i="37" s="1"/>
  <c r="X179" i="37" s="1"/>
  <c r="Z179" i="37"/>
  <c r="AB179" i="37"/>
  <c r="AC179" i="37" s="1"/>
  <c r="AE179" i="37"/>
  <c r="U180" i="37"/>
  <c r="W180" i="37" s="1"/>
  <c r="X180" i="37" s="1"/>
  <c r="Z180" i="37"/>
  <c r="AB180" i="37"/>
  <c r="AC180" i="37" s="1"/>
  <c r="AE180" i="37"/>
  <c r="U181" i="37"/>
  <c r="W181" i="37"/>
  <c r="X181" i="37" s="1"/>
  <c r="Z181" i="37"/>
  <c r="AB181" i="37"/>
  <c r="AC181" i="37"/>
  <c r="AE181" i="37"/>
  <c r="AF181" i="37" s="1"/>
  <c r="AG181" i="37" s="1"/>
  <c r="U182" i="37"/>
  <c r="W182" i="37" s="1"/>
  <c r="X182" i="37" s="1"/>
  <c r="Z182" i="37"/>
  <c r="AB182" i="37"/>
  <c r="AC182" i="37" s="1"/>
  <c r="AE182" i="37"/>
  <c r="U183" i="37"/>
  <c r="W183" i="37" s="1"/>
  <c r="X183" i="37" s="1"/>
  <c r="Z183" i="37"/>
  <c r="AB183" i="37"/>
  <c r="AC183" i="37" s="1"/>
  <c r="AE183" i="37"/>
  <c r="U184" i="37"/>
  <c r="W184" i="37" s="1"/>
  <c r="X184" i="37" s="1"/>
  <c r="Z184" i="37"/>
  <c r="AB184" i="37"/>
  <c r="AC184" i="37" s="1"/>
  <c r="AE184" i="37"/>
  <c r="U185" i="37"/>
  <c r="W185" i="37" s="1"/>
  <c r="X185" i="37" s="1"/>
  <c r="Z185" i="37"/>
  <c r="AB185" i="37"/>
  <c r="AC185" i="37" s="1"/>
  <c r="AE185" i="37"/>
  <c r="U186" i="37"/>
  <c r="W186" i="37" s="1"/>
  <c r="X186" i="37" s="1"/>
  <c r="Z186" i="37"/>
  <c r="AB186" i="37"/>
  <c r="AC186" i="37" s="1"/>
  <c r="AE186" i="37"/>
  <c r="U187" i="37"/>
  <c r="W187" i="37"/>
  <c r="X187" i="37" s="1"/>
  <c r="Z187" i="37"/>
  <c r="AB187" i="37"/>
  <c r="AC187" i="37" s="1"/>
  <c r="AE187" i="37"/>
  <c r="U188" i="37"/>
  <c r="W188" i="37" s="1"/>
  <c r="X188" i="37" s="1"/>
  <c r="Z188" i="37"/>
  <c r="AB188" i="37"/>
  <c r="AC188" i="37" s="1"/>
  <c r="AE188" i="37"/>
  <c r="U189" i="37"/>
  <c r="W189" i="37" s="1"/>
  <c r="X189" i="37" s="1"/>
  <c r="Z189" i="37"/>
  <c r="AB189" i="37"/>
  <c r="AC189" i="37" s="1"/>
  <c r="AE189" i="37"/>
  <c r="U190" i="37"/>
  <c r="W190" i="37" s="1"/>
  <c r="X190" i="37" s="1"/>
  <c r="Z190" i="37"/>
  <c r="AB190" i="37"/>
  <c r="AC190" i="37" s="1"/>
  <c r="AE190" i="37"/>
  <c r="U191" i="37"/>
  <c r="W191" i="37" s="1"/>
  <c r="X191" i="37" s="1"/>
  <c r="Z191" i="37"/>
  <c r="AB191" i="37"/>
  <c r="AC191" i="37" s="1"/>
  <c r="AE191" i="37"/>
  <c r="U192" i="37"/>
  <c r="W192" i="37" s="1"/>
  <c r="X192" i="37" s="1"/>
  <c r="Z192" i="37"/>
  <c r="AB192" i="37"/>
  <c r="AC192" i="37" s="1"/>
  <c r="AE192" i="37"/>
  <c r="U193" i="37"/>
  <c r="W193" i="37" s="1"/>
  <c r="X193" i="37" s="1"/>
  <c r="Z193" i="37"/>
  <c r="AB193" i="37"/>
  <c r="AC193" i="37" s="1"/>
  <c r="AE193" i="37"/>
  <c r="U194" i="37"/>
  <c r="W194" i="37" s="1"/>
  <c r="X194" i="37" s="1"/>
  <c r="Z194" i="37"/>
  <c r="AB194" i="37"/>
  <c r="AC194" i="37" s="1"/>
  <c r="AE194" i="37"/>
  <c r="U195" i="37"/>
  <c r="W195" i="37"/>
  <c r="X195" i="37" s="1"/>
  <c r="Z195" i="37"/>
  <c r="AB195" i="37"/>
  <c r="AC195" i="37" s="1"/>
  <c r="AE195" i="37"/>
  <c r="U196" i="37"/>
  <c r="W196" i="37" s="1"/>
  <c r="X196" i="37" s="1"/>
  <c r="Z196" i="37"/>
  <c r="AB196" i="37"/>
  <c r="AC196" i="37" s="1"/>
  <c r="AE196" i="37"/>
  <c r="U197" i="37"/>
  <c r="W197" i="37" s="1"/>
  <c r="X197" i="37" s="1"/>
  <c r="Z197" i="37"/>
  <c r="AB197" i="37"/>
  <c r="AC197" i="37" s="1"/>
  <c r="AE197" i="37"/>
  <c r="U198" i="37"/>
  <c r="W198" i="37" s="1"/>
  <c r="X198" i="37" s="1"/>
  <c r="Z198" i="37"/>
  <c r="AB198" i="37"/>
  <c r="AC198" i="37" s="1"/>
  <c r="AE198" i="37"/>
  <c r="U199" i="37"/>
  <c r="W199" i="37" s="1"/>
  <c r="X199" i="37" s="1"/>
  <c r="Z199" i="37"/>
  <c r="AB199" i="37"/>
  <c r="AC199" i="37" s="1"/>
  <c r="AE199" i="37"/>
  <c r="U200" i="37"/>
  <c r="W200" i="37" s="1"/>
  <c r="X200" i="37" s="1"/>
  <c r="Z200" i="37"/>
  <c r="AB200" i="37"/>
  <c r="AC200" i="37" s="1"/>
  <c r="AE200" i="37"/>
  <c r="U201" i="37"/>
  <c r="W201" i="37" s="1"/>
  <c r="X201" i="37" s="1"/>
  <c r="Z201" i="37"/>
  <c r="AB201" i="37"/>
  <c r="AC201" i="37" s="1"/>
  <c r="AE201" i="37"/>
  <c r="U202" i="37"/>
  <c r="W202" i="37" s="1"/>
  <c r="X202" i="37" s="1"/>
  <c r="Z202" i="37"/>
  <c r="AB202" i="37"/>
  <c r="AC202" i="37" s="1"/>
  <c r="AE202" i="37"/>
  <c r="U203" i="37"/>
  <c r="W203" i="37" s="1"/>
  <c r="X203" i="37" s="1"/>
  <c r="Z203" i="37"/>
  <c r="AB203" i="37"/>
  <c r="AC203" i="37" s="1"/>
  <c r="AE203" i="37"/>
  <c r="U204" i="37"/>
  <c r="W204" i="37" s="1"/>
  <c r="X204" i="37" s="1"/>
  <c r="Z204" i="37"/>
  <c r="AB204" i="37"/>
  <c r="AC204" i="37" s="1"/>
  <c r="AE204" i="37"/>
  <c r="U205" i="37"/>
  <c r="W205" i="37"/>
  <c r="X205" i="37" s="1"/>
  <c r="Z205" i="37"/>
  <c r="AB205" i="37"/>
  <c r="AC205" i="37" s="1"/>
  <c r="AE205" i="37"/>
  <c r="AF205" i="37" s="1"/>
  <c r="AG205" i="37" s="1"/>
  <c r="U206" i="37"/>
  <c r="W206" i="37" s="1"/>
  <c r="X206" i="37" s="1"/>
  <c r="Z206" i="37"/>
  <c r="AB206" i="37"/>
  <c r="AC206" i="37" s="1"/>
  <c r="AE206" i="37"/>
  <c r="U207" i="37"/>
  <c r="W207" i="37" s="1"/>
  <c r="X207" i="37" s="1"/>
  <c r="Z207" i="37"/>
  <c r="AB207" i="37"/>
  <c r="AC207" i="37" s="1"/>
  <c r="AE207" i="37"/>
  <c r="U208" i="37"/>
  <c r="W208" i="37" s="1"/>
  <c r="X208" i="37" s="1"/>
  <c r="Z208" i="37"/>
  <c r="AB208" i="37"/>
  <c r="AC208" i="37" s="1"/>
  <c r="AE208" i="37"/>
  <c r="U209" i="37"/>
  <c r="W209" i="37" s="1"/>
  <c r="X209" i="37" s="1"/>
  <c r="Z209" i="37"/>
  <c r="AB209" i="37"/>
  <c r="AC209" i="37" s="1"/>
  <c r="AE209" i="37"/>
  <c r="U210" i="37"/>
  <c r="W210" i="37" s="1"/>
  <c r="X210" i="37" s="1"/>
  <c r="Z210" i="37"/>
  <c r="AB210" i="37"/>
  <c r="AC210" i="37" s="1"/>
  <c r="AE210" i="37"/>
  <c r="U211" i="37"/>
  <c r="W211" i="37"/>
  <c r="X211" i="37" s="1"/>
  <c r="Z211" i="37"/>
  <c r="AB211" i="37"/>
  <c r="AC211" i="37" s="1"/>
  <c r="AE211" i="37"/>
  <c r="AF211" i="37"/>
  <c r="AG211" i="37" s="1"/>
  <c r="U212" i="37"/>
  <c r="W212" i="37" s="1"/>
  <c r="X212" i="37" s="1"/>
  <c r="Z212" i="37"/>
  <c r="AB212" i="37"/>
  <c r="AC212" i="37" s="1"/>
  <c r="AE212" i="37"/>
  <c r="U213" i="37"/>
  <c r="W213" i="37"/>
  <c r="X213" i="37" s="1"/>
  <c r="Z213" i="37"/>
  <c r="AB213" i="37"/>
  <c r="AC213" i="37" s="1"/>
  <c r="AE213" i="37"/>
  <c r="AF213" i="37" s="1"/>
  <c r="AG213" i="37" s="1"/>
  <c r="U214" i="37"/>
  <c r="W214" i="37"/>
  <c r="X214" i="37" s="1"/>
  <c r="Z214" i="37"/>
  <c r="AB214" i="37"/>
  <c r="AC214" i="37" s="1"/>
  <c r="AE214" i="37"/>
  <c r="AF214" i="37" s="1"/>
  <c r="AG214" i="37" s="1"/>
  <c r="U215" i="37"/>
  <c r="W215" i="37" s="1"/>
  <c r="X215" i="37" s="1"/>
  <c r="Z215" i="37"/>
  <c r="AB215" i="37"/>
  <c r="AC215" i="37"/>
  <c r="AE215" i="37"/>
  <c r="U216" i="37"/>
  <c r="W216" i="37" s="1"/>
  <c r="X216" i="37" s="1"/>
  <c r="Z216" i="37"/>
  <c r="AB216" i="37"/>
  <c r="AC216" i="37" s="1"/>
  <c r="AE216" i="37"/>
  <c r="U217" i="37"/>
  <c r="W217" i="37"/>
  <c r="X217" i="37" s="1"/>
  <c r="Z217" i="37"/>
  <c r="AB217" i="37"/>
  <c r="AC217" i="37" s="1"/>
  <c r="AE217" i="37"/>
  <c r="AF217" i="37" s="1"/>
  <c r="AG217" i="37" s="1"/>
  <c r="U218" i="37"/>
  <c r="W218" i="37"/>
  <c r="X218" i="37" s="1"/>
  <c r="Z218" i="37"/>
  <c r="AB218" i="37"/>
  <c r="AC218" i="37" s="1"/>
  <c r="AE218" i="37"/>
  <c r="AF218" i="37" s="1"/>
  <c r="AG218" i="37" s="1"/>
  <c r="U219" i="37"/>
  <c r="W219" i="37"/>
  <c r="X219" i="37" s="1"/>
  <c r="Z219" i="37"/>
  <c r="AB219" i="37"/>
  <c r="AC219" i="37" s="1"/>
  <c r="AE219" i="37"/>
  <c r="U220" i="37"/>
  <c r="W220" i="37" s="1"/>
  <c r="X220" i="37" s="1"/>
  <c r="Z220" i="37"/>
  <c r="AB220" i="37"/>
  <c r="AC220" i="37" s="1"/>
  <c r="AE220" i="37"/>
  <c r="U221" i="37"/>
  <c r="W221" i="37"/>
  <c r="X221" i="37" s="1"/>
  <c r="Z221" i="37"/>
  <c r="AB221" i="37"/>
  <c r="AC221" i="37" s="1"/>
  <c r="AE221" i="37"/>
  <c r="AF221" i="37" s="1"/>
  <c r="AG221" i="37" s="1"/>
  <c r="U222" i="37"/>
  <c r="W222" i="37" s="1"/>
  <c r="X222" i="37" s="1"/>
  <c r="Z222" i="37"/>
  <c r="AB222" i="37"/>
  <c r="AC222" i="37" s="1"/>
  <c r="AE222" i="37"/>
  <c r="U223" i="37"/>
  <c r="W223" i="37"/>
  <c r="X223" i="37" s="1"/>
  <c r="Z223" i="37"/>
  <c r="AB223" i="37"/>
  <c r="AC223" i="37" s="1"/>
  <c r="AE223" i="37"/>
  <c r="AF223" i="37" s="1"/>
  <c r="AG223" i="37" s="1"/>
  <c r="U224" i="37"/>
  <c r="W224" i="37" s="1"/>
  <c r="X224" i="37" s="1"/>
  <c r="Z224" i="37"/>
  <c r="AB224" i="37"/>
  <c r="AC224" i="37" s="1"/>
  <c r="AE224" i="37"/>
  <c r="U225" i="37"/>
  <c r="W225" i="37" s="1"/>
  <c r="X225" i="37" s="1"/>
  <c r="Z225" i="37"/>
  <c r="AB225" i="37"/>
  <c r="AC225" i="37" s="1"/>
  <c r="AE225" i="37"/>
  <c r="U226" i="37"/>
  <c r="W226" i="37" s="1"/>
  <c r="X226" i="37" s="1"/>
  <c r="Z226" i="37"/>
  <c r="AB226" i="37"/>
  <c r="AC226" i="37" s="1"/>
  <c r="AE226" i="37"/>
  <c r="U227" i="37"/>
  <c r="W227" i="37" s="1"/>
  <c r="X227" i="37" s="1"/>
  <c r="Z227" i="37"/>
  <c r="AB227" i="37"/>
  <c r="AC227" i="37" s="1"/>
  <c r="AE227" i="37"/>
  <c r="U228" i="37"/>
  <c r="W228" i="37" s="1"/>
  <c r="X228" i="37"/>
  <c r="Z228" i="37"/>
  <c r="AB228" i="37"/>
  <c r="AC228" i="37" s="1"/>
  <c r="AE228" i="37"/>
  <c r="U229" i="37"/>
  <c r="W229" i="37" s="1"/>
  <c r="X229" i="37" s="1"/>
  <c r="Z229" i="37"/>
  <c r="AB229" i="37"/>
  <c r="AC229" i="37" s="1"/>
  <c r="AE229" i="37"/>
  <c r="U230" i="37"/>
  <c r="W230" i="37" s="1"/>
  <c r="X230" i="37" s="1"/>
  <c r="Z230" i="37"/>
  <c r="AB230" i="37"/>
  <c r="AC230" i="37" s="1"/>
  <c r="AE230" i="37"/>
  <c r="U231" i="37"/>
  <c r="W231" i="37" s="1"/>
  <c r="X231" i="37" s="1"/>
  <c r="Z231" i="37"/>
  <c r="AB231" i="37"/>
  <c r="AC231" i="37" s="1"/>
  <c r="AE231" i="37"/>
  <c r="U232" i="37"/>
  <c r="W232" i="37" s="1"/>
  <c r="X232" i="37" s="1"/>
  <c r="Z232" i="37"/>
  <c r="AB232" i="37"/>
  <c r="AC232" i="37" s="1"/>
  <c r="AE232" i="37"/>
  <c r="U233" i="37"/>
  <c r="W233" i="37" s="1"/>
  <c r="X233" i="37" s="1"/>
  <c r="Z233" i="37"/>
  <c r="AB233" i="37"/>
  <c r="AC233" i="37" s="1"/>
  <c r="AE233" i="37"/>
  <c r="U234" i="37"/>
  <c r="W234" i="37" s="1"/>
  <c r="X234" i="37" s="1"/>
  <c r="Z234" i="37"/>
  <c r="AB234" i="37"/>
  <c r="AC234" i="37" s="1"/>
  <c r="AE234" i="37"/>
  <c r="U235" i="37"/>
  <c r="W235" i="37" s="1"/>
  <c r="X235" i="37" s="1"/>
  <c r="Z235" i="37"/>
  <c r="AB235" i="37"/>
  <c r="AC235" i="37" s="1"/>
  <c r="AE235" i="37"/>
  <c r="U236" i="37"/>
  <c r="W236" i="37"/>
  <c r="X236" i="37" s="1"/>
  <c r="Z236" i="37"/>
  <c r="AB236" i="37"/>
  <c r="AC236" i="37" s="1"/>
  <c r="AE236" i="37"/>
  <c r="AF236" i="37" s="1"/>
  <c r="AG236" i="37" s="1"/>
  <c r="U237" i="37"/>
  <c r="W237" i="37" s="1"/>
  <c r="X237" i="37" s="1"/>
  <c r="Z237" i="37"/>
  <c r="AB237" i="37"/>
  <c r="AC237" i="37" s="1"/>
  <c r="AE237" i="37"/>
  <c r="U238" i="37"/>
  <c r="W238" i="37" s="1"/>
  <c r="X238" i="37"/>
  <c r="Z238" i="37"/>
  <c r="AB238" i="37"/>
  <c r="AC238" i="37" s="1"/>
  <c r="AE238" i="37"/>
  <c r="U239" i="37"/>
  <c r="W239" i="37"/>
  <c r="X239" i="37" s="1"/>
  <c r="Z239" i="37"/>
  <c r="AB239" i="37"/>
  <c r="AC239" i="37" s="1"/>
  <c r="AE239" i="37"/>
  <c r="AF239" i="37" s="1"/>
  <c r="AG239" i="37" s="1"/>
  <c r="U240" i="37"/>
  <c r="W240" i="37" s="1"/>
  <c r="X240" i="37" s="1"/>
  <c r="Z240" i="37"/>
  <c r="AB240" i="37"/>
  <c r="AC240" i="37" s="1"/>
  <c r="AE240" i="37"/>
  <c r="U241" i="37"/>
  <c r="W241" i="37" s="1"/>
  <c r="X241" i="37" s="1"/>
  <c r="Z241" i="37"/>
  <c r="AB241" i="37"/>
  <c r="AC241" i="37" s="1"/>
  <c r="AE241" i="37"/>
  <c r="U242" i="37"/>
  <c r="W242" i="37" s="1"/>
  <c r="X242" i="37" s="1"/>
  <c r="Z242" i="37"/>
  <c r="AB242" i="37"/>
  <c r="AC242" i="37" s="1"/>
  <c r="AE242" i="37"/>
  <c r="U243" i="37"/>
  <c r="W243" i="37" s="1"/>
  <c r="X243" i="37" s="1"/>
  <c r="Z243" i="37"/>
  <c r="AB243" i="37"/>
  <c r="AC243" i="37" s="1"/>
  <c r="AE243" i="37"/>
  <c r="U244" i="37"/>
  <c r="W244" i="37" s="1"/>
  <c r="X244" i="37"/>
  <c r="Z244" i="37"/>
  <c r="AB244" i="37"/>
  <c r="AC244" i="37" s="1"/>
  <c r="AE244" i="37"/>
  <c r="U245" i="37"/>
  <c r="W245" i="37" s="1"/>
  <c r="X245" i="37" s="1"/>
  <c r="Z245" i="37"/>
  <c r="AB245" i="37"/>
  <c r="AC245" i="37" s="1"/>
  <c r="AE245" i="37"/>
  <c r="U246" i="37"/>
  <c r="W246" i="37" s="1"/>
  <c r="X246" i="37" s="1"/>
  <c r="Z246" i="37"/>
  <c r="AB246" i="37"/>
  <c r="AC246" i="37" s="1"/>
  <c r="AE246" i="37"/>
  <c r="U247" i="37"/>
  <c r="W247" i="37" s="1"/>
  <c r="X247" i="37" s="1"/>
  <c r="Z247" i="37"/>
  <c r="AB247" i="37"/>
  <c r="AC247" i="37" s="1"/>
  <c r="AE247" i="37"/>
  <c r="U248" i="37"/>
  <c r="W248" i="37" s="1"/>
  <c r="X248" i="37" s="1"/>
  <c r="Z248" i="37"/>
  <c r="AB248" i="37"/>
  <c r="AC248" i="37" s="1"/>
  <c r="AE248" i="37"/>
  <c r="U249" i="37"/>
  <c r="W249" i="37" s="1"/>
  <c r="X249" i="37" s="1"/>
  <c r="Z249" i="37"/>
  <c r="AB249" i="37"/>
  <c r="AC249" i="37" s="1"/>
  <c r="AE249" i="37"/>
  <c r="U250" i="37"/>
  <c r="W250" i="37" s="1"/>
  <c r="X250" i="37" s="1"/>
  <c r="Z250" i="37"/>
  <c r="AB250" i="37"/>
  <c r="AC250" i="37" s="1"/>
  <c r="AE250" i="37"/>
  <c r="U251" i="37"/>
  <c r="W251" i="37" s="1"/>
  <c r="X251" i="37" s="1"/>
  <c r="Z251" i="37"/>
  <c r="AB251" i="37"/>
  <c r="AC251" i="37" s="1"/>
  <c r="AE251" i="37"/>
  <c r="U252" i="37"/>
  <c r="W252" i="37" s="1"/>
  <c r="X252" i="37"/>
  <c r="Z252" i="37"/>
  <c r="AB252" i="37"/>
  <c r="AC252" i="37" s="1"/>
  <c r="AE252" i="37"/>
  <c r="U253" i="37"/>
  <c r="W253" i="37" s="1"/>
  <c r="X253" i="37" s="1"/>
  <c r="Z253" i="37"/>
  <c r="AB253" i="37"/>
  <c r="AC253" i="37" s="1"/>
  <c r="AE253" i="37"/>
  <c r="U254" i="37"/>
  <c r="W254" i="37" s="1"/>
  <c r="X254" i="37" s="1"/>
  <c r="Z254" i="37"/>
  <c r="AB254" i="37"/>
  <c r="AC254" i="37" s="1"/>
  <c r="AE254" i="37"/>
  <c r="U255" i="37"/>
  <c r="W255" i="37" s="1"/>
  <c r="X255" i="37" s="1"/>
  <c r="Z255" i="37"/>
  <c r="AB255" i="37"/>
  <c r="AC255" i="37" s="1"/>
  <c r="AE255" i="37"/>
  <c r="U256" i="37"/>
  <c r="W256" i="37" s="1"/>
  <c r="X256" i="37" s="1"/>
  <c r="Z256" i="37"/>
  <c r="AB256" i="37"/>
  <c r="AC256" i="37" s="1"/>
  <c r="AE256" i="37"/>
  <c r="U257" i="37"/>
  <c r="W257" i="37" s="1"/>
  <c r="X257" i="37" s="1"/>
  <c r="Z257" i="37"/>
  <c r="AB257" i="37"/>
  <c r="AC257" i="37" s="1"/>
  <c r="AE257" i="37"/>
  <c r="U258" i="37"/>
  <c r="W258" i="37" s="1"/>
  <c r="X258" i="37" s="1"/>
  <c r="Z258" i="37"/>
  <c r="AB258" i="37"/>
  <c r="AC258" i="37" s="1"/>
  <c r="AE258" i="37"/>
  <c r="U259" i="37"/>
  <c r="W259" i="37"/>
  <c r="X259" i="37" s="1"/>
  <c r="Z259" i="37"/>
  <c r="AB259" i="37"/>
  <c r="AC259" i="37" s="1"/>
  <c r="AE259" i="37"/>
  <c r="U260" i="37"/>
  <c r="W260" i="37" s="1"/>
  <c r="X260" i="37" s="1"/>
  <c r="Z260" i="37"/>
  <c r="AB260" i="37"/>
  <c r="AC260" i="37" s="1"/>
  <c r="AE260" i="37"/>
  <c r="U261" i="37"/>
  <c r="W261" i="37" s="1"/>
  <c r="X261" i="37" s="1"/>
  <c r="Z261" i="37"/>
  <c r="AB261" i="37"/>
  <c r="AC261" i="37" s="1"/>
  <c r="AE261" i="37"/>
  <c r="U262" i="37"/>
  <c r="W262" i="37" s="1"/>
  <c r="X262" i="37" s="1"/>
  <c r="Z262" i="37"/>
  <c r="AB262" i="37"/>
  <c r="AC262" i="37" s="1"/>
  <c r="AE262" i="37"/>
  <c r="U263" i="37"/>
  <c r="W263" i="37"/>
  <c r="X263" i="37" s="1"/>
  <c r="Z263" i="37"/>
  <c r="AB263" i="37"/>
  <c r="AC263" i="37" s="1"/>
  <c r="AE263" i="37"/>
  <c r="AF263" i="37" s="1"/>
  <c r="AG263" i="37" s="1"/>
  <c r="U264" i="37"/>
  <c r="W264" i="37"/>
  <c r="X264" i="37" s="1"/>
  <c r="Z264" i="37"/>
  <c r="AB264" i="37"/>
  <c r="AC264" i="37" s="1"/>
  <c r="AE264" i="37"/>
  <c r="AF264" i="37" s="1"/>
  <c r="AG264" i="37" s="1"/>
  <c r="U265" i="37"/>
  <c r="W265" i="37"/>
  <c r="X265" i="37" s="1"/>
  <c r="Z265" i="37"/>
  <c r="AB265" i="37"/>
  <c r="AC265" i="37" s="1"/>
  <c r="AE265" i="37"/>
  <c r="AF265" i="37" s="1"/>
  <c r="AG265" i="37" s="1"/>
  <c r="U266" i="37"/>
  <c r="W266" i="37"/>
  <c r="X266" i="37" s="1"/>
  <c r="Z266" i="37"/>
  <c r="AB266" i="37"/>
  <c r="AC266" i="37" s="1"/>
  <c r="AE266" i="37"/>
  <c r="AF266" i="37" s="1"/>
  <c r="AG266" i="37" s="1"/>
  <c r="U267" i="37"/>
  <c r="W267" i="37" s="1"/>
  <c r="X267" i="37" s="1"/>
  <c r="Z267" i="37"/>
  <c r="AB267" i="37"/>
  <c r="AC267" i="37" s="1"/>
  <c r="AE267" i="37"/>
  <c r="U268" i="37"/>
  <c r="W268" i="37" s="1"/>
  <c r="X268" i="37" s="1"/>
  <c r="Z268" i="37"/>
  <c r="AB268" i="37"/>
  <c r="AC268" i="37" s="1"/>
  <c r="AE268" i="37"/>
  <c r="U269" i="37"/>
  <c r="W269" i="37" s="1"/>
  <c r="X269" i="37" s="1"/>
  <c r="Z269" i="37"/>
  <c r="AB269" i="37"/>
  <c r="AC269" i="37" s="1"/>
  <c r="AE269" i="37"/>
  <c r="U270" i="37"/>
  <c r="W270" i="37" s="1"/>
  <c r="X270" i="37" s="1"/>
  <c r="Z270" i="37"/>
  <c r="AB270" i="37"/>
  <c r="AC270" i="37" s="1"/>
  <c r="AE270" i="37"/>
  <c r="U271" i="37"/>
  <c r="W271" i="37" s="1"/>
  <c r="X271" i="37" s="1"/>
  <c r="Z271" i="37"/>
  <c r="AB271" i="37"/>
  <c r="AC271" i="37" s="1"/>
  <c r="AE271" i="37"/>
  <c r="U272" i="37"/>
  <c r="W272" i="37" s="1"/>
  <c r="X272" i="37" s="1"/>
  <c r="Z272" i="37"/>
  <c r="AB272" i="37"/>
  <c r="AC272" i="37" s="1"/>
  <c r="AE272" i="37"/>
  <c r="U273" i="37"/>
  <c r="W273" i="37" s="1"/>
  <c r="X273" i="37" s="1"/>
  <c r="Z273" i="37"/>
  <c r="AB273" i="37"/>
  <c r="AC273" i="37" s="1"/>
  <c r="AE273" i="37"/>
  <c r="U274" i="37"/>
  <c r="W274" i="37" s="1"/>
  <c r="X274" i="37" s="1"/>
  <c r="Z274" i="37"/>
  <c r="AB274" i="37"/>
  <c r="AC274" i="37" s="1"/>
  <c r="AE274" i="37"/>
  <c r="U275" i="37"/>
  <c r="W275" i="37"/>
  <c r="X275" i="37" s="1"/>
  <c r="Z275" i="37"/>
  <c r="AB275" i="37"/>
  <c r="AC275" i="37" s="1"/>
  <c r="AE275" i="37"/>
  <c r="U276" i="37"/>
  <c r="W276" i="37" s="1"/>
  <c r="X276" i="37" s="1"/>
  <c r="Z276" i="37"/>
  <c r="AB276" i="37"/>
  <c r="AC276" i="37" s="1"/>
  <c r="AE276" i="37"/>
  <c r="U277" i="37"/>
  <c r="W277" i="37" s="1"/>
  <c r="X277" i="37" s="1"/>
  <c r="Z277" i="37"/>
  <c r="AB277" i="37"/>
  <c r="AC277" i="37" s="1"/>
  <c r="AE277" i="37"/>
  <c r="U278" i="37"/>
  <c r="W278" i="37" s="1"/>
  <c r="X278" i="37" s="1"/>
  <c r="Z278" i="37"/>
  <c r="AB278" i="37"/>
  <c r="AC278" i="37" s="1"/>
  <c r="AE278" i="37"/>
  <c r="U279" i="37"/>
  <c r="W279" i="37" s="1"/>
  <c r="X279" i="37" s="1"/>
  <c r="Z279" i="37"/>
  <c r="AB279" i="37"/>
  <c r="AC279" i="37" s="1"/>
  <c r="AE279" i="37"/>
  <c r="U280" i="37"/>
  <c r="W280" i="37" s="1"/>
  <c r="X280" i="37" s="1"/>
  <c r="Z280" i="37"/>
  <c r="AB280" i="37"/>
  <c r="AC280" i="37" s="1"/>
  <c r="AE280" i="37"/>
  <c r="U281" i="37"/>
  <c r="W281" i="37" s="1"/>
  <c r="X281" i="37" s="1"/>
  <c r="Z281" i="37"/>
  <c r="AB281" i="37"/>
  <c r="AC281" i="37" s="1"/>
  <c r="AE281" i="37"/>
  <c r="U282" i="37"/>
  <c r="W282" i="37" s="1"/>
  <c r="X282" i="37" s="1"/>
  <c r="Z282" i="37"/>
  <c r="AB282" i="37"/>
  <c r="AC282" i="37" s="1"/>
  <c r="AE282" i="37"/>
  <c r="U283" i="37"/>
  <c r="W283" i="37" s="1"/>
  <c r="X283" i="37" s="1"/>
  <c r="Z283" i="37"/>
  <c r="AB283" i="37"/>
  <c r="AC283" i="37" s="1"/>
  <c r="AE283" i="37"/>
  <c r="U284" i="37"/>
  <c r="W284" i="37" s="1"/>
  <c r="X284" i="37" s="1"/>
  <c r="Z284" i="37"/>
  <c r="AB284" i="37"/>
  <c r="AC284" i="37" s="1"/>
  <c r="AE284" i="37"/>
  <c r="U285" i="37"/>
  <c r="W285" i="37" s="1"/>
  <c r="X285" i="37" s="1"/>
  <c r="Z285" i="37"/>
  <c r="AB285" i="37"/>
  <c r="AC285" i="37" s="1"/>
  <c r="AE285" i="37"/>
  <c r="U286" i="37"/>
  <c r="W286" i="37" s="1"/>
  <c r="X286" i="37" s="1"/>
  <c r="Z286" i="37"/>
  <c r="AB286" i="37"/>
  <c r="AC286" i="37" s="1"/>
  <c r="AE286" i="37"/>
  <c r="U287" i="37"/>
  <c r="W287" i="37"/>
  <c r="X287" i="37" s="1"/>
  <c r="Z287" i="37"/>
  <c r="AB287" i="37"/>
  <c r="AC287" i="37" s="1"/>
  <c r="AE287" i="37"/>
  <c r="U288" i="37"/>
  <c r="W288" i="37" s="1"/>
  <c r="X288" i="37" s="1"/>
  <c r="Z288" i="37"/>
  <c r="AB288" i="37"/>
  <c r="AC288" i="37" s="1"/>
  <c r="AE288" i="37"/>
  <c r="U289" i="37"/>
  <c r="W289" i="37" s="1"/>
  <c r="X289" i="37" s="1"/>
  <c r="Z289" i="37"/>
  <c r="AB289" i="37"/>
  <c r="AC289" i="37" s="1"/>
  <c r="AE289" i="37"/>
  <c r="U290" i="37"/>
  <c r="W290" i="37"/>
  <c r="X290" i="37" s="1"/>
  <c r="Z290" i="37"/>
  <c r="AB290" i="37"/>
  <c r="AC290" i="37" s="1"/>
  <c r="AE290" i="37"/>
  <c r="AF290" i="37" s="1"/>
  <c r="AG290" i="37" s="1"/>
  <c r="U291" i="37"/>
  <c r="W291" i="37" s="1"/>
  <c r="X291" i="37" s="1"/>
  <c r="Z291" i="37"/>
  <c r="AB291" i="37"/>
  <c r="AC291" i="37" s="1"/>
  <c r="AE291" i="37"/>
  <c r="U292" i="37"/>
  <c r="W292" i="37" s="1"/>
  <c r="X292" i="37" s="1"/>
  <c r="Z292" i="37"/>
  <c r="AB292" i="37"/>
  <c r="AC292" i="37" s="1"/>
  <c r="AE292" i="37"/>
  <c r="U293" i="37"/>
  <c r="W293" i="37" s="1"/>
  <c r="X293" i="37" s="1"/>
  <c r="Z293" i="37"/>
  <c r="AB293" i="37"/>
  <c r="AC293" i="37" s="1"/>
  <c r="AE293" i="37"/>
  <c r="U294" i="37"/>
  <c r="W294" i="37" s="1"/>
  <c r="X294" i="37" s="1"/>
  <c r="Z294" i="37"/>
  <c r="AB294" i="37"/>
  <c r="AC294" i="37" s="1"/>
  <c r="AE294" i="37"/>
  <c r="U295" i="37"/>
  <c r="W295" i="37"/>
  <c r="X295" i="37" s="1"/>
  <c r="Z295" i="37"/>
  <c r="AB295" i="37"/>
  <c r="AC295" i="37" s="1"/>
  <c r="AE295" i="37"/>
  <c r="AF295" i="37" s="1"/>
  <c r="AG295" i="37" s="1"/>
  <c r="U296" i="37"/>
  <c r="W296" i="37"/>
  <c r="X296" i="37" s="1"/>
  <c r="Z296" i="37"/>
  <c r="AB296" i="37"/>
  <c r="AC296" i="37" s="1"/>
  <c r="AE296" i="37"/>
  <c r="AF296" i="37" s="1"/>
  <c r="AG296" i="37" s="1"/>
  <c r="U297" i="37"/>
  <c r="W297" i="37"/>
  <c r="X297" i="37" s="1"/>
  <c r="Z297" i="37"/>
  <c r="AB297" i="37"/>
  <c r="AC297" i="37" s="1"/>
  <c r="AE297" i="37"/>
  <c r="AF297" i="37" s="1"/>
  <c r="AG297" i="37" s="1"/>
  <c r="U298" i="37"/>
  <c r="W298" i="37" s="1"/>
  <c r="X298" i="37" s="1"/>
  <c r="Z298" i="37"/>
  <c r="AB298" i="37"/>
  <c r="AC298" i="37" s="1"/>
  <c r="AE298" i="37"/>
  <c r="U299" i="37"/>
  <c r="W299" i="37" s="1"/>
  <c r="X299" i="37" s="1"/>
  <c r="Z299" i="37"/>
  <c r="AB299" i="37"/>
  <c r="AC299" i="37" s="1"/>
  <c r="AE299" i="37"/>
  <c r="U300" i="37"/>
  <c r="W300" i="37" s="1"/>
  <c r="X300" i="37" s="1"/>
  <c r="Z300" i="37"/>
  <c r="AB300" i="37"/>
  <c r="AC300" i="37" s="1"/>
  <c r="AE300" i="37"/>
  <c r="U301" i="37"/>
  <c r="W301" i="37" s="1"/>
  <c r="X301" i="37" s="1"/>
  <c r="Z301" i="37"/>
  <c r="AB301" i="37"/>
  <c r="AC301" i="37" s="1"/>
  <c r="AE301" i="37"/>
  <c r="U302" i="37"/>
  <c r="W302" i="37" s="1"/>
  <c r="X302" i="37" s="1"/>
  <c r="Z302" i="37"/>
  <c r="AB302" i="37"/>
  <c r="AC302" i="37" s="1"/>
  <c r="AE302" i="37"/>
  <c r="U303" i="37"/>
  <c r="W303" i="37" s="1"/>
  <c r="X303" i="37" s="1"/>
  <c r="Z303" i="37"/>
  <c r="AB303" i="37"/>
  <c r="AC303" i="37" s="1"/>
  <c r="AE303" i="37"/>
  <c r="U304" i="37"/>
  <c r="W304" i="37" s="1"/>
  <c r="X304" i="37" s="1"/>
  <c r="Z304" i="37"/>
  <c r="AB304" i="37"/>
  <c r="AC304" i="37" s="1"/>
  <c r="AE304" i="37"/>
  <c r="U305" i="37"/>
  <c r="W305" i="37" s="1"/>
  <c r="X305" i="37" s="1"/>
  <c r="Z305" i="37"/>
  <c r="AB305" i="37"/>
  <c r="AC305" i="37" s="1"/>
  <c r="AE305" i="37"/>
  <c r="U306" i="37"/>
  <c r="W306" i="37" s="1"/>
  <c r="X306" i="37" s="1"/>
  <c r="Z306" i="37"/>
  <c r="AB306" i="37"/>
  <c r="AC306" i="37" s="1"/>
  <c r="AE306" i="37"/>
  <c r="U307" i="37"/>
  <c r="W307" i="37"/>
  <c r="X307" i="37" s="1"/>
  <c r="Z307" i="37"/>
  <c r="AB307" i="37"/>
  <c r="AC307" i="37" s="1"/>
  <c r="AE307" i="37"/>
  <c r="U308" i="37"/>
  <c r="W308" i="37" s="1"/>
  <c r="X308" i="37" s="1"/>
  <c r="Z308" i="37"/>
  <c r="AB308" i="37"/>
  <c r="AC308" i="37" s="1"/>
  <c r="AE308" i="37"/>
  <c r="U309" i="37"/>
  <c r="W309" i="37" s="1"/>
  <c r="X309" i="37" s="1"/>
  <c r="Z309" i="37"/>
  <c r="AB309" i="37"/>
  <c r="AC309" i="37" s="1"/>
  <c r="AE309" i="37"/>
  <c r="U310" i="37"/>
  <c r="W310" i="37" s="1"/>
  <c r="X310" i="37" s="1"/>
  <c r="Z310" i="37"/>
  <c r="AB310" i="37"/>
  <c r="AC310" i="37" s="1"/>
  <c r="AE310" i="37"/>
  <c r="U311" i="37"/>
  <c r="W311" i="37"/>
  <c r="X311" i="37" s="1"/>
  <c r="Z311" i="37"/>
  <c r="AB311" i="37"/>
  <c r="AC311" i="37" s="1"/>
  <c r="AE311" i="37"/>
  <c r="AF311" i="37" s="1"/>
  <c r="AG311" i="37" s="1"/>
  <c r="U312" i="37"/>
  <c r="W312" i="37" s="1"/>
  <c r="X312" i="37" s="1"/>
  <c r="Z312" i="37"/>
  <c r="AB312" i="37"/>
  <c r="AC312" i="37" s="1"/>
  <c r="AE312" i="37"/>
  <c r="U313" i="37"/>
  <c r="W313" i="37" s="1"/>
  <c r="X313" i="37" s="1"/>
  <c r="Z313" i="37"/>
  <c r="AB313" i="37"/>
  <c r="AC313" i="37"/>
  <c r="AE313" i="37"/>
  <c r="U314" i="37"/>
  <c r="W314" i="37"/>
  <c r="X314" i="37"/>
  <c r="Z314" i="37"/>
  <c r="AB314" i="37"/>
  <c r="AC314" i="37" s="1"/>
  <c r="AE314" i="37"/>
  <c r="AF314" i="37" s="1"/>
  <c r="AG314" i="37" s="1"/>
  <c r="U315" i="37"/>
  <c r="W315" i="37"/>
  <c r="X315" i="37" s="1"/>
  <c r="Z315" i="37"/>
  <c r="AB315" i="37"/>
  <c r="AC315" i="37"/>
  <c r="AE315" i="37"/>
  <c r="AF315" i="37" s="1"/>
  <c r="AG315" i="37" s="1"/>
  <c r="U316" i="37"/>
  <c r="W316" i="37"/>
  <c r="X316" i="37" s="1"/>
  <c r="Z316" i="37"/>
  <c r="AB316" i="37"/>
  <c r="AC316" i="37" s="1"/>
  <c r="AE316" i="37"/>
  <c r="AF316" i="37" s="1"/>
  <c r="AG316" i="37" s="1"/>
  <c r="U317" i="37"/>
  <c r="W317" i="37" s="1"/>
  <c r="X317" i="37" s="1"/>
  <c r="Z317" i="37"/>
  <c r="AB317" i="37"/>
  <c r="AC317" i="37" s="1"/>
  <c r="AE317" i="37"/>
  <c r="U318" i="37"/>
  <c r="W318" i="37" s="1"/>
  <c r="X318" i="37" s="1"/>
  <c r="Z318" i="37"/>
  <c r="AB318" i="37"/>
  <c r="AC318" i="37" s="1"/>
  <c r="AE318" i="37"/>
  <c r="U319" i="37"/>
  <c r="W319" i="37"/>
  <c r="X319" i="37" s="1"/>
  <c r="Z319" i="37"/>
  <c r="AB319" i="37"/>
  <c r="AC319" i="37" s="1"/>
  <c r="AE319" i="37"/>
  <c r="U320" i="37"/>
  <c r="W320" i="37" s="1"/>
  <c r="X320" i="37" s="1"/>
  <c r="Z320" i="37"/>
  <c r="AB320" i="37"/>
  <c r="AC320" i="37" s="1"/>
  <c r="AE320" i="37"/>
  <c r="U321" i="37"/>
  <c r="W321" i="37" s="1"/>
  <c r="X321" i="37" s="1"/>
  <c r="Z321" i="37"/>
  <c r="AB321" i="37"/>
  <c r="AC321" i="37" s="1"/>
  <c r="AE321" i="37"/>
  <c r="U322" i="37"/>
  <c r="W322" i="37" s="1"/>
  <c r="X322" i="37" s="1"/>
  <c r="Z322" i="37"/>
  <c r="AB322" i="37"/>
  <c r="AC322" i="37" s="1"/>
  <c r="AE322" i="37"/>
  <c r="U323" i="37"/>
  <c r="W323" i="37" s="1"/>
  <c r="X323" i="37" s="1"/>
  <c r="Z323" i="37"/>
  <c r="AB323" i="37"/>
  <c r="AC323" i="37" s="1"/>
  <c r="AE323" i="37"/>
  <c r="U324" i="37"/>
  <c r="W324" i="37" s="1"/>
  <c r="X324" i="37"/>
  <c r="Z324" i="37"/>
  <c r="AB324" i="37"/>
  <c r="AC324" i="37" s="1"/>
  <c r="AE324" i="37"/>
  <c r="U325" i="37"/>
  <c r="W325" i="37" s="1"/>
  <c r="X325" i="37" s="1"/>
  <c r="Z325" i="37"/>
  <c r="AB325" i="37"/>
  <c r="AC325" i="37" s="1"/>
  <c r="AE325" i="37"/>
  <c r="U326" i="37"/>
  <c r="W326" i="37" s="1"/>
  <c r="X326" i="37" s="1"/>
  <c r="Z326" i="37"/>
  <c r="AB326" i="37"/>
  <c r="AC326" i="37" s="1"/>
  <c r="AE326" i="37"/>
  <c r="U327" i="37"/>
  <c r="W327" i="37"/>
  <c r="X327" i="37" s="1"/>
  <c r="Z327" i="37"/>
  <c r="AB327" i="37"/>
  <c r="AC327" i="37"/>
  <c r="AE327" i="37"/>
  <c r="AF327" i="37" s="1"/>
  <c r="AG327" i="37" s="1"/>
  <c r="U328" i="37"/>
  <c r="W328" i="37"/>
  <c r="X328" i="37" s="1"/>
  <c r="Z328" i="37"/>
  <c r="AB328" i="37"/>
  <c r="AC328" i="37" s="1"/>
  <c r="AE328" i="37"/>
  <c r="AF328" i="37" s="1"/>
  <c r="AG328" i="37" s="1"/>
  <c r="U329" i="37"/>
  <c r="W329" i="37"/>
  <c r="X329" i="37" s="1"/>
  <c r="Z329" i="37"/>
  <c r="AB329" i="37"/>
  <c r="AC329" i="37" s="1"/>
  <c r="AE329" i="37"/>
  <c r="AF329" i="37" s="1"/>
  <c r="AG329" i="37" s="1"/>
  <c r="U330" i="37"/>
  <c r="W330" i="37"/>
  <c r="X330" i="37" s="1"/>
  <c r="Z330" i="37"/>
  <c r="AB330" i="37"/>
  <c r="AC330" i="37" s="1"/>
  <c r="AE330" i="37"/>
  <c r="AF330" i="37" s="1"/>
  <c r="AG330" i="37" s="1"/>
  <c r="U331" i="37"/>
  <c r="W331" i="37"/>
  <c r="X331" i="37" s="1"/>
  <c r="Z331" i="37"/>
  <c r="AB331" i="37"/>
  <c r="AC331" i="37" s="1"/>
  <c r="AE331" i="37"/>
  <c r="AF331" i="37" s="1"/>
  <c r="AG331" i="37" s="1"/>
  <c r="U332" i="37"/>
  <c r="W332" i="37" s="1"/>
  <c r="X332" i="37" s="1"/>
  <c r="Z332" i="37"/>
  <c r="AB332" i="37"/>
  <c r="AC332" i="37" s="1"/>
  <c r="AE332" i="37"/>
  <c r="U333" i="37"/>
  <c r="W333" i="37" s="1"/>
  <c r="X333" i="37" s="1"/>
  <c r="Z333" i="37"/>
  <c r="AB333" i="37"/>
  <c r="AC333" i="37" s="1"/>
  <c r="AE333" i="37"/>
  <c r="U334" i="37"/>
  <c r="W334" i="37" s="1"/>
  <c r="X334" i="37" s="1"/>
  <c r="Z334" i="37"/>
  <c r="AB334" i="37"/>
  <c r="AC334" i="37" s="1"/>
  <c r="AE334" i="37"/>
  <c r="U335" i="37"/>
  <c r="W335" i="37" s="1"/>
  <c r="X335" i="37" s="1"/>
  <c r="Z335" i="37"/>
  <c r="AB335" i="37"/>
  <c r="AC335" i="37" s="1"/>
  <c r="AE335" i="37"/>
  <c r="U336" i="37"/>
  <c r="W336" i="37" s="1"/>
  <c r="X336" i="37" s="1"/>
  <c r="Z336" i="37"/>
  <c r="AB336" i="37"/>
  <c r="AC336" i="37" s="1"/>
  <c r="AE336" i="37"/>
  <c r="U337" i="37"/>
  <c r="W337" i="37" s="1"/>
  <c r="X337" i="37" s="1"/>
  <c r="Z337" i="37"/>
  <c r="AB337" i="37"/>
  <c r="AC337" i="37"/>
  <c r="AE337" i="37"/>
  <c r="U338" i="37"/>
  <c r="W338" i="37" s="1"/>
  <c r="X338" i="37" s="1"/>
  <c r="Z338" i="37"/>
  <c r="AB338" i="37"/>
  <c r="AC338" i="37" s="1"/>
  <c r="AE338" i="37"/>
  <c r="U339" i="37"/>
  <c r="W339" i="37" s="1"/>
  <c r="X339" i="37" s="1"/>
  <c r="Z339" i="37"/>
  <c r="AB339" i="37"/>
  <c r="AC339" i="37" s="1"/>
  <c r="AE339" i="37"/>
  <c r="U340" i="37"/>
  <c r="W340" i="37" s="1"/>
  <c r="X340" i="37" s="1"/>
  <c r="Z340" i="37"/>
  <c r="AB340" i="37"/>
  <c r="AC340" i="37" s="1"/>
  <c r="AE340" i="37"/>
  <c r="U341" i="37"/>
  <c r="W341" i="37" s="1"/>
  <c r="X341" i="37" s="1"/>
  <c r="Z341" i="37"/>
  <c r="AB341" i="37"/>
  <c r="AC341" i="37" s="1"/>
  <c r="AE341" i="37"/>
  <c r="U342" i="37"/>
  <c r="W342" i="37" s="1"/>
  <c r="X342" i="37" s="1"/>
  <c r="Z342" i="37"/>
  <c r="AB342" i="37"/>
  <c r="AC342" i="37" s="1"/>
  <c r="AE342" i="37"/>
  <c r="U343" i="37"/>
  <c r="W343" i="37" s="1"/>
  <c r="X343" i="37" s="1"/>
  <c r="Z343" i="37"/>
  <c r="AB343" i="37"/>
  <c r="AC343" i="37" s="1"/>
  <c r="AE343" i="37"/>
  <c r="U344" i="37"/>
  <c r="W344" i="37"/>
  <c r="X344" i="37" s="1"/>
  <c r="Z344" i="37"/>
  <c r="AB344" i="37"/>
  <c r="AC344" i="37" s="1"/>
  <c r="AE344" i="37"/>
  <c r="AF344" i="37" s="1"/>
  <c r="AG344" i="37" s="1"/>
  <c r="U345" i="37"/>
  <c r="W345" i="37" s="1"/>
  <c r="X345" i="37" s="1"/>
  <c r="Z345" i="37"/>
  <c r="AB345" i="37"/>
  <c r="AC345" i="37" s="1"/>
  <c r="AE345" i="37"/>
  <c r="U346" i="37"/>
  <c r="W346" i="37" s="1"/>
  <c r="X346" i="37" s="1"/>
  <c r="Z346" i="37"/>
  <c r="AB346" i="37"/>
  <c r="AC346" i="37" s="1"/>
  <c r="AE346" i="37"/>
  <c r="U347" i="37"/>
  <c r="W347" i="37" s="1"/>
  <c r="X347" i="37" s="1"/>
  <c r="Z347" i="37"/>
  <c r="AB347" i="37"/>
  <c r="AC347" i="37" s="1"/>
  <c r="AE347" i="37"/>
  <c r="U348" i="37"/>
  <c r="W348" i="37" s="1"/>
  <c r="X348" i="37" s="1"/>
  <c r="Z348" i="37"/>
  <c r="AB348" i="37"/>
  <c r="AC348" i="37" s="1"/>
  <c r="AE348" i="37"/>
  <c r="U349" i="37"/>
  <c r="W349" i="37" s="1"/>
  <c r="X349" i="37" s="1"/>
  <c r="Z349" i="37"/>
  <c r="AB349" i="37"/>
  <c r="AC349" i="37" s="1"/>
  <c r="AE349" i="37"/>
  <c r="U350" i="37"/>
  <c r="W350" i="37" s="1"/>
  <c r="X350" i="37" s="1"/>
  <c r="Z350" i="37"/>
  <c r="AB350" i="37"/>
  <c r="AC350" i="37" s="1"/>
  <c r="AE350" i="37"/>
  <c r="U351" i="37"/>
  <c r="W351" i="37"/>
  <c r="X351" i="37" s="1"/>
  <c r="Z351" i="37"/>
  <c r="AB351" i="37"/>
  <c r="AC351" i="37" s="1"/>
  <c r="AE351" i="37"/>
  <c r="AF351" i="37" s="1"/>
  <c r="AG351" i="37" s="1"/>
  <c r="U352" i="37"/>
  <c r="W352" i="37"/>
  <c r="X352" i="37" s="1"/>
  <c r="Z352" i="37"/>
  <c r="AB352" i="37"/>
  <c r="AC352" i="37" s="1"/>
  <c r="AE352" i="37"/>
  <c r="AF352" i="37" s="1"/>
  <c r="AG352" i="37" s="1"/>
  <c r="U353" i="37"/>
  <c r="W353" i="37"/>
  <c r="X353" i="37" s="1"/>
  <c r="Z353" i="37"/>
  <c r="AB353" i="37"/>
  <c r="AC353" i="37" s="1"/>
  <c r="AE353" i="37"/>
  <c r="AF353" i="37"/>
  <c r="AG353" i="37" s="1"/>
  <c r="U354" i="37"/>
  <c r="W354" i="37"/>
  <c r="X354" i="37" s="1"/>
  <c r="Z354" i="37"/>
  <c r="AB354" i="37"/>
  <c r="AC354" i="37" s="1"/>
  <c r="AE354" i="37"/>
  <c r="AF354" i="37" s="1"/>
  <c r="AG354" i="37" s="1"/>
  <c r="U355" i="37"/>
  <c r="W355" i="37"/>
  <c r="X355" i="37" s="1"/>
  <c r="Z355" i="37"/>
  <c r="AB355" i="37"/>
  <c r="AC355" i="37" s="1"/>
  <c r="AE355" i="37"/>
  <c r="AF355" i="37" s="1"/>
  <c r="AG355" i="37" s="1"/>
  <c r="U356" i="37"/>
  <c r="W356" i="37"/>
  <c r="X356" i="37" s="1"/>
  <c r="Z356" i="37"/>
  <c r="AB356" i="37"/>
  <c r="AC356" i="37" s="1"/>
  <c r="AE356" i="37"/>
  <c r="AF356" i="37" s="1"/>
  <c r="AG356" i="37"/>
  <c r="U357" i="37"/>
  <c r="W357" i="37"/>
  <c r="X357" i="37" s="1"/>
  <c r="Z357" i="37"/>
  <c r="AB357" i="37"/>
  <c r="AC357" i="37" s="1"/>
  <c r="AE357" i="37"/>
  <c r="AF357" i="37" s="1"/>
  <c r="AG357" i="37" s="1"/>
  <c r="U358" i="37"/>
  <c r="W358" i="37"/>
  <c r="X358" i="37" s="1"/>
  <c r="Z358" i="37"/>
  <c r="AB358" i="37"/>
  <c r="AC358" i="37" s="1"/>
  <c r="AE358" i="37"/>
  <c r="AF358" i="37" s="1"/>
  <c r="AG358" i="37" s="1"/>
  <c r="U359" i="37"/>
  <c r="W359" i="37"/>
  <c r="X359" i="37" s="1"/>
  <c r="Z359" i="37"/>
  <c r="AB359" i="37"/>
  <c r="AC359" i="37" s="1"/>
  <c r="AE359" i="37"/>
  <c r="AF359" i="37" s="1"/>
  <c r="AG359" i="37" s="1"/>
  <c r="U360" i="37"/>
  <c r="W360" i="37" s="1"/>
  <c r="X360" i="37" s="1"/>
  <c r="Z360" i="37"/>
  <c r="AB360" i="37"/>
  <c r="AC360" i="37" s="1"/>
  <c r="AE360" i="37"/>
  <c r="Z16" i="37"/>
  <c r="AE16" i="37"/>
  <c r="AB16" i="37"/>
  <c r="AC16" i="37" s="1"/>
  <c r="U16" i="37"/>
  <c r="W16" i="37" s="1"/>
  <c r="X16" i="37" s="1"/>
  <c r="AE23" i="27"/>
  <c r="AE22" i="27" s="1"/>
  <c r="AA22" i="27"/>
  <c r="Q22" i="27"/>
  <c r="P22" i="27"/>
  <c r="O22" i="27"/>
  <c r="N22" i="27"/>
  <c r="AA20" i="27"/>
  <c r="Z21" i="27"/>
  <c r="Z20" i="27"/>
  <c r="U21" i="27"/>
  <c r="W21" i="27" s="1"/>
  <c r="O20" i="27"/>
  <c r="P20" i="27"/>
  <c r="Q20" i="27"/>
  <c r="N20" i="27"/>
  <c r="N16" i="27"/>
  <c r="Z40" i="27"/>
  <c r="Z39" i="27"/>
  <c r="Z38" i="27"/>
  <c r="Z37" i="27"/>
  <c r="Z36" i="27"/>
  <c r="Z35" i="27"/>
  <c r="Z34" i="27"/>
  <c r="Z33" i="27"/>
  <c r="Z32" i="27"/>
  <c r="Z31" i="27"/>
  <c r="Z30" i="27"/>
  <c r="Z29" i="27"/>
  <c r="Z28" i="27"/>
  <c r="U40" i="27"/>
  <c r="U39" i="27"/>
  <c r="U38" i="27"/>
  <c r="U37" i="27"/>
  <c r="U36" i="27"/>
  <c r="W36" i="27" s="1"/>
  <c r="X36" i="27" s="1"/>
  <c r="U35" i="27"/>
  <c r="U34" i="27"/>
  <c r="U33" i="27"/>
  <c r="W33" i="27" s="1"/>
  <c r="X33" i="27" s="1"/>
  <c r="U32" i="27"/>
  <c r="W32" i="27" s="1"/>
  <c r="U31" i="27"/>
  <c r="U30" i="27"/>
  <c r="U29" i="27"/>
  <c r="W29" i="27" s="1"/>
  <c r="X29" i="27" s="1"/>
  <c r="U28" i="27"/>
  <c r="W28" i="27" s="1"/>
  <c r="V16" i="27"/>
  <c r="U27" i="27"/>
  <c r="U26" i="27"/>
  <c r="W26" i="27" s="1"/>
  <c r="U25" i="27"/>
  <c r="U24" i="27"/>
  <c r="U23" i="27"/>
  <c r="AE19" i="27"/>
  <c r="AF19" i="27" s="1"/>
  <c r="AE18" i="27"/>
  <c r="AE17" i="27"/>
  <c r="AA16" i="27"/>
  <c r="Z19" i="27"/>
  <c r="Z18" i="27"/>
  <c r="Z16" i="27" s="1"/>
  <c r="AB16" i="27" s="1"/>
  <c r="AC16" i="27" s="1"/>
  <c r="Z17" i="27"/>
  <c r="U19" i="27"/>
  <c r="U18" i="27"/>
  <c r="Q16" i="27"/>
  <c r="P16" i="27"/>
  <c r="O16" i="27"/>
  <c r="U22" i="27"/>
  <c r="AE16" i="27"/>
  <c r="AF18" i="27"/>
  <c r="AG18" i="27" s="1"/>
  <c r="AG19" i="27"/>
  <c r="AE21" i="27"/>
  <c r="AE20" i="27" s="1"/>
  <c r="AE24" i="27"/>
  <c r="AE25" i="27"/>
  <c r="AF25" i="27"/>
  <c r="AG25" i="27" s="1"/>
  <c r="AE26" i="27"/>
  <c r="AE27" i="27"/>
  <c r="AE28" i="27"/>
  <c r="AE29" i="27"/>
  <c r="AE30" i="27"/>
  <c r="AE31" i="27"/>
  <c r="AF31" i="27"/>
  <c r="AG31" i="27" s="1"/>
  <c r="AE32" i="27"/>
  <c r="AF32" i="27" s="1"/>
  <c r="AG32" i="27" s="1"/>
  <c r="AE33" i="27"/>
  <c r="AE34" i="27"/>
  <c r="AF34" i="27" s="1"/>
  <c r="AG34" i="27"/>
  <c r="AE35" i="27"/>
  <c r="AE36" i="27"/>
  <c r="AE37" i="27"/>
  <c r="AF37" i="27"/>
  <c r="AG37" i="27" s="1"/>
  <c r="AE38" i="27"/>
  <c r="AE39" i="27"/>
  <c r="AE40" i="27"/>
  <c r="AB17" i="27"/>
  <c r="AC17" i="27" s="1"/>
  <c r="AB18" i="27"/>
  <c r="AC18" i="27"/>
  <c r="AB19" i="27"/>
  <c r="AC19" i="27" s="1"/>
  <c r="AB21" i="27"/>
  <c r="AC21" i="27"/>
  <c r="AB23" i="27"/>
  <c r="AC23" i="27" s="1"/>
  <c r="AB24" i="27"/>
  <c r="AC24" i="27"/>
  <c r="AB25" i="27"/>
  <c r="AC25" i="27" s="1"/>
  <c r="AB26" i="27"/>
  <c r="AC26" i="27"/>
  <c r="AB27" i="27"/>
  <c r="AC27" i="27" s="1"/>
  <c r="AB28" i="27"/>
  <c r="AC28" i="27"/>
  <c r="AB29" i="27"/>
  <c r="AC29" i="27" s="1"/>
  <c r="AB30" i="27"/>
  <c r="AC30" i="27"/>
  <c r="AB31" i="27"/>
  <c r="AC31" i="27" s="1"/>
  <c r="AB32" i="27"/>
  <c r="AC32" i="27"/>
  <c r="AB33" i="27"/>
  <c r="AC33" i="27" s="1"/>
  <c r="AB34" i="27"/>
  <c r="AC34" i="27"/>
  <c r="AB35" i="27"/>
  <c r="AC35" i="27" s="1"/>
  <c r="AB36" i="27"/>
  <c r="AC36" i="27"/>
  <c r="AB37" i="27"/>
  <c r="AC37" i="27" s="1"/>
  <c r="AB38" i="27"/>
  <c r="AC38" i="27"/>
  <c r="AB39" i="27"/>
  <c r="AC39" i="27" s="1"/>
  <c r="AB40" i="27"/>
  <c r="AC40" i="27"/>
  <c r="W17" i="27"/>
  <c r="X17" i="27" s="1"/>
  <c r="W19" i="27"/>
  <c r="X19" i="27" s="1"/>
  <c r="X21" i="27"/>
  <c r="W23" i="27"/>
  <c r="X23" i="27" s="1"/>
  <c r="W24" i="27"/>
  <c r="X24" i="27"/>
  <c r="W25" i="27"/>
  <c r="X25" i="27" s="1"/>
  <c r="X26" i="27"/>
  <c r="W27" i="27"/>
  <c r="X27" i="27" s="1"/>
  <c r="X28" i="27"/>
  <c r="W30" i="27"/>
  <c r="X30" i="27"/>
  <c r="W31" i="27"/>
  <c r="X31" i="27" s="1"/>
  <c r="X32" i="27"/>
  <c r="W34" i="27"/>
  <c r="W35" i="27"/>
  <c r="X35" i="27" s="1"/>
  <c r="W37" i="27"/>
  <c r="X37" i="27" s="1"/>
  <c r="W38" i="27"/>
  <c r="W39" i="27"/>
  <c r="X39" i="27"/>
  <c r="W40" i="27"/>
  <c r="X40" i="27" s="1"/>
  <c r="X34" i="27"/>
  <c r="X38" i="27"/>
  <c r="AF21" i="27"/>
  <c r="AG21" i="27" s="1"/>
  <c r="AF20" i="27"/>
  <c r="AG20" i="27" s="1"/>
  <c r="Z23" i="27"/>
  <c r="Z24" i="27"/>
  <c r="Z25" i="27"/>
  <c r="Z26" i="27"/>
  <c r="Z27" i="27"/>
  <c r="R50" i="46"/>
  <c r="R48" i="46"/>
  <c r="R47" i="46"/>
  <c r="R46" i="46"/>
  <c r="R45" i="46"/>
  <c r="R44" i="46"/>
  <c r="AF44" i="46" s="1"/>
  <c r="AG44" i="46" s="1"/>
  <c r="R43" i="46"/>
  <c r="AF43" i="46" s="1"/>
  <c r="AG43" i="46" s="1"/>
  <c r="R42" i="46"/>
  <c r="AF42" i="46" s="1"/>
  <c r="AG42" i="46" s="1"/>
  <c r="R41" i="46"/>
  <c r="AF41" i="46" s="1"/>
  <c r="AG41" i="46" s="1"/>
  <c r="R40" i="46"/>
  <c r="AF40" i="46" s="1"/>
  <c r="AG40" i="46" s="1"/>
  <c r="R39" i="46"/>
  <c r="AF39" i="46" s="1"/>
  <c r="AG39" i="46" s="1"/>
  <c r="R38" i="46"/>
  <c r="AF38" i="46" s="1"/>
  <c r="AG38" i="46" s="1"/>
  <c r="R37" i="46"/>
  <c r="AF37" i="46" s="1"/>
  <c r="AG37" i="46" s="1"/>
  <c r="R36" i="46"/>
  <c r="AF36" i="46" s="1"/>
  <c r="AG36" i="46" s="1"/>
  <c r="R35" i="46"/>
  <c r="AF35" i="46" s="1"/>
  <c r="AG35" i="46" s="1"/>
  <c r="R34" i="46"/>
  <c r="AF34" i="46" s="1"/>
  <c r="AG34" i="46" s="1"/>
  <c r="R33" i="46"/>
  <c r="R32" i="46"/>
  <c r="AF32" i="46" s="1"/>
  <c r="AG32" i="46" s="1"/>
  <c r="R31" i="46"/>
  <c r="R30" i="46"/>
  <c r="AF30" i="46" s="1"/>
  <c r="AG30" i="46" s="1"/>
  <c r="R29" i="46"/>
  <c r="AF29" i="46" s="1"/>
  <c r="AG29" i="46" s="1"/>
  <c r="R28" i="46"/>
  <c r="AF28" i="46" s="1"/>
  <c r="AG28" i="46" s="1"/>
  <c r="R27" i="46"/>
  <c r="R26" i="46"/>
  <c r="AF26" i="46" s="1"/>
  <c r="AG26" i="46" s="1"/>
  <c r="R25" i="46"/>
  <c r="AF25" i="46" s="1"/>
  <c r="AG25" i="46" s="1"/>
  <c r="R24" i="46"/>
  <c r="AF24" i="46" s="1"/>
  <c r="AG24" i="46" s="1"/>
  <c r="R23" i="46"/>
  <c r="AF23" i="46" s="1"/>
  <c r="AG23" i="46" s="1"/>
  <c r="R22" i="46"/>
  <c r="AF22" i="46" s="1"/>
  <c r="AG22" i="46" s="1"/>
  <c r="R21" i="46"/>
  <c r="R54" i="45"/>
  <c r="R53" i="45"/>
  <c r="AF53" i="45" s="1"/>
  <c r="AG53" i="45" s="1"/>
  <c r="R41" i="45"/>
  <c r="R40" i="45"/>
  <c r="AF40" i="45" s="1"/>
  <c r="AG40" i="45" s="1"/>
  <c r="R39" i="45"/>
  <c r="AF39" i="45" s="1"/>
  <c r="AG39" i="45" s="1"/>
  <c r="R28" i="45"/>
  <c r="R24" i="45"/>
  <c r="R25" i="45"/>
  <c r="R26" i="45"/>
  <c r="R27" i="45"/>
  <c r="R23" i="45"/>
  <c r="R22" i="45"/>
  <c r="R37" i="45"/>
  <c r="AF37" i="45" s="1"/>
  <c r="AG37" i="45" s="1"/>
  <c r="R36" i="45"/>
  <c r="AF36" i="45" s="1"/>
  <c r="AG36" i="45" s="1"/>
  <c r="R35" i="45"/>
  <c r="AF35" i="45" s="1"/>
  <c r="AG35" i="45" s="1"/>
  <c r="A60" i="45"/>
  <c r="R38" i="45"/>
  <c r="AF38" i="45" s="1"/>
  <c r="AG38" i="45"/>
  <c r="R34" i="45"/>
  <c r="AF34" i="45" s="1"/>
  <c r="AG34" i="45" s="1"/>
  <c r="R33" i="45"/>
  <c r="R32" i="45"/>
  <c r="R31" i="45"/>
  <c r="R30" i="45"/>
  <c r="Q29" i="45"/>
  <c r="P29" i="45"/>
  <c r="Z29" i="45" s="1"/>
  <c r="O29" i="45"/>
  <c r="N29" i="45"/>
  <c r="R21" i="45"/>
  <c r="AF21" i="45" s="1"/>
  <c r="AG21" i="45" s="1"/>
  <c r="R20" i="45"/>
  <c r="AF20" i="45" s="1"/>
  <c r="AG20" i="45" s="1"/>
  <c r="R19" i="45"/>
  <c r="AF19" i="45" s="1"/>
  <c r="AG19" i="45" s="1"/>
  <c r="R18" i="45"/>
  <c r="AF18" i="45" s="1"/>
  <c r="AG18" i="45" s="1"/>
  <c r="R17" i="45"/>
  <c r="AF17" i="45" s="1"/>
  <c r="AG17" i="45" s="1"/>
  <c r="A37" i="32"/>
  <c r="R27" i="32"/>
  <c r="AF27" i="32" s="1"/>
  <c r="AG27" i="32" s="1"/>
  <c r="AF18" i="44"/>
  <c r="AG18" i="44" s="1"/>
  <c r="AF16" i="44"/>
  <c r="AG16" i="44"/>
  <c r="R44" i="43"/>
  <c r="R45" i="43"/>
  <c r="R43" i="43"/>
  <c r="R35" i="43"/>
  <c r="R36" i="43"/>
  <c r="R37" i="43"/>
  <c r="R38" i="43"/>
  <c r="R33" i="43"/>
  <c r="R26" i="43"/>
  <c r="AF26" i="43" s="1"/>
  <c r="AG26" i="43" s="1"/>
  <c r="Q26" i="43"/>
  <c r="Z26" i="43"/>
  <c r="O26" i="43"/>
  <c r="U26" i="43" s="1"/>
  <c r="W26" i="43" s="1"/>
  <c r="X26" i="43" s="1"/>
  <c r="R24" i="43"/>
  <c r="R23" i="43"/>
  <c r="R22" i="43"/>
  <c r="R21" i="43"/>
  <c r="R20" i="43"/>
  <c r="AF20" i="43" s="1"/>
  <c r="AG20" i="43" s="1"/>
  <c r="R19" i="43"/>
  <c r="R18" i="43"/>
  <c r="R17" i="43"/>
  <c r="R16" i="43"/>
  <c r="AF16" i="43" s="1"/>
  <c r="AG16" i="43" s="1"/>
  <c r="R270" i="41"/>
  <c r="R271" i="41"/>
  <c r="R272" i="41"/>
  <c r="R273" i="41"/>
  <c r="R274" i="41"/>
  <c r="R275" i="41"/>
  <c r="R276" i="41"/>
  <c r="R277" i="41"/>
  <c r="R278" i="41"/>
  <c r="R279" i="41"/>
  <c r="R280" i="41"/>
  <c r="R281" i="41"/>
  <c r="R282" i="41"/>
  <c r="R283" i="41"/>
  <c r="R284" i="41"/>
  <c r="R285" i="41"/>
  <c r="R286" i="41"/>
  <c r="R287" i="41"/>
  <c r="R288" i="41"/>
  <c r="R289" i="41"/>
  <c r="R290" i="41"/>
  <c r="R291" i="41"/>
  <c r="R292" i="41"/>
  <c r="R293" i="41"/>
  <c r="R294" i="41"/>
  <c r="R295" i="41"/>
  <c r="R296" i="41"/>
  <c r="R297" i="41"/>
  <c r="R298" i="41"/>
  <c r="R299" i="41"/>
  <c r="R269" i="41"/>
  <c r="R17" i="41"/>
  <c r="AF17" i="41"/>
  <c r="AG17" i="41" s="1"/>
  <c r="R18" i="41"/>
  <c r="AF18" i="41" s="1"/>
  <c r="AG18" i="41"/>
  <c r="R19" i="41"/>
  <c r="AF19" i="41" s="1"/>
  <c r="AG19" i="41" s="1"/>
  <c r="R20" i="41"/>
  <c r="AF20" i="41"/>
  <c r="AG20" i="41" s="1"/>
  <c r="R21" i="41"/>
  <c r="AF21" i="41"/>
  <c r="AG21" i="41" s="1"/>
  <c r="R22" i="41"/>
  <c r="AF22" i="41" s="1"/>
  <c r="AG22" i="41"/>
  <c r="R23" i="41"/>
  <c r="AF23" i="41" s="1"/>
  <c r="AG23" i="41" s="1"/>
  <c r="R24" i="41"/>
  <c r="AF24" i="41"/>
  <c r="AG24" i="41" s="1"/>
  <c r="R25" i="41"/>
  <c r="AF25" i="41"/>
  <c r="AG25" i="41" s="1"/>
  <c r="R26" i="41"/>
  <c r="AF26" i="41" s="1"/>
  <c r="AG26" i="41"/>
  <c r="R27" i="41"/>
  <c r="AF27" i="41" s="1"/>
  <c r="AG27" i="41" s="1"/>
  <c r="R28" i="41"/>
  <c r="AF28" i="41"/>
  <c r="AG28" i="41" s="1"/>
  <c r="R29" i="41"/>
  <c r="AF29" i="41"/>
  <c r="AG29" i="41" s="1"/>
  <c r="R30" i="41"/>
  <c r="AF30" i="41" s="1"/>
  <c r="AG30" i="41"/>
  <c r="R31" i="41"/>
  <c r="AF31" i="41" s="1"/>
  <c r="AG31" i="41" s="1"/>
  <c r="R32" i="41"/>
  <c r="AF32" i="41"/>
  <c r="AG32" i="41" s="1"/>
  <c r="R33" i="41"/>
  <c r="AF33" i="41"/>
  <c r="AG33" i="41" s="1"/>
  <c r="R34" i="41"/>
  <c r="AF34" i="41" s="1"/>
  <c r="AG34" i="41"/>
  <c r="R35" i="41"/>
  <c r="AF35" i="41" s="1"/>
  <c r="AG35" i="41" s="1"/>
  <c r="R36" i="41"/>
  <c r="AF36" i="41"/>
  <c r="AG36" i="41" s="1"/>
  <c r="R37" i="41"/>
  <c r="AF37" i="41"/>
  <c r="AG37" i="41" s="1"/>
  <c r="R38" i="41"/>
  <c r="AF38" i="41" s="1"/>
  <c r="AG38" i="41"/>
  <c r="R39" i="41"/>
  <c r="AF39" i="41" s="1"/>
  <c r="AG39" i="41" s="1"/>
  <c r="R40" i="41"/>
  <c r="AF40" i="41"/>
  <c r="AG40" i="41" s="1"/>
  <c r="R41" i="41"/>
  <c r="AF41" i="41"/>
  <c r="AG41" i="41" s="1"/>
  <c r="R42" i="41"/>
  <c r="AF42" i="41" s="1"/>
  <c r="AG42" i="41"/>
  <c r="R43" i="41"/>
  <c r="AF43" i="41" s="1"/>
  <c r="AG43" i="41" s="1"/>
  <c r="R44" i="41"/>
  <c r="AF44" i="41"/>
  <c r="AG44" i="41" s="1"/>
  <c r="R45" i="41"/>
  <c r="AF45" i="41"/>
  <c r="AG45" i="41" s="1"/>
  <c r="R46" i="41"/>
  <c r="AF46" i="41" s="1"/>
  <c r="AG46" i="41"/>
  <c r="R47" i="41"/>
  <c r="AF47" i="41" s="1"/>
  <c r="AG47" i="41" s="1"/>
  <c r="R48" i="41"/>
  <c r="R49" i="41"/>
  <c r="AF49" i="41" s="1"/>
  <c r="AG49" i="41" s="1"/>
  <c r="R50" i="41"/>
  <c r="AF50" i="41"/>
  <c r="AG50" i="41" s="1"/>
  <c r="R51" i="41"/>
  <c r="AF51" i="41"/>
  <c r="AG51" i="41"/>
  <c r="R52" i="41"/>
  <c r="AF52" i="41" s="1"/>
  <c r="AG52" i="41"/>
  <c r="R53" i="41"/>
  <c r="AF53" i="41"/>
  <c r="AG53" i="41" s="1"/>
  <c r="R54" i="41"/>
  <c r="AF54" i="41"/>
  <c r="AG54" i="41"/>
  <c r="R55" i="41"/>
  <c r="AF55" i="41"/>
  <c r="AG55" i="41"/>
  <c r="R56" i="41"/>
  <c r="AF56" i="41" s="1"/>
  <c r="AG56" i="41"/>
  <c r="R57" i="41"/>
  <c r="AF57" i="41"/>
  <c r="AG57" i="41" s="1"/>
  <c r="R58" i="41"/>
  <c r="R59" i="41"/>
  <c r="AF59" i="41" s="1"/>
  <c r="AG59" i="41" s="1"/>
  <c r="R60" i="41"/>
  <c r="R61" i="41"/>
  <c r="AF61" i="41"/>
  <c r="AG61" i="41" s="1"/>
  <c r="R62" i="41"/>
  <c r="AF62" i="41"/>
  <c r="AG62" i="41"/>
  <c r="R63" i="41"/>
  <c r="AF63" i="41"/>
  <c r="AG63" i="41"/>
  <c r="R64" i="41"/>
  <c r="AF64" i="41" s="1"/>
  <c r="AG64" i="41" s="1"/>
  <c r="R65" i="41"/>
  <c r="AF65" i="41"/>
  <c r="AG65" i="41" s="1"/>
  <c r="R66" i="41"/>
  <c r="AF66" i="41"/>
  <c r="AG66" i="41"/>
  <c r="R67" i="41"/>
  <c r="AF67" i="41"/>
  <c r="AG67" i="41"/>
  <c r="R68" i="41"/>
  <c r="AF68" i="41" s="1"/>
  <c r="AG68" i="41" s="1"/>
  <c r="R69" i="41"/>
  <c r="AF69" i="41"/>
  <c r="AG69" i="41" s="1"/>
  <c r="R70" i="41"/>
  <c r="AF70" i="41"/>
  <c r="AG70" i="41"/>
  <c r="R71" i="41"/>
  <c r="AF71" i="41"/>
  <c r="AG71" i="41"/>
  <c r="R72" i="41"/>
  <c r="AF72" i="41" s="1"/>
  <c r="AG72" i="41" s="1"/>
  <c r="R73" i="41"/>
  <c r="R74" i="41"/>
  <c r="AF74" i="41" s="1"/>
  <c r="AG74" i="41" s="1"/>
  <c r="R75" i="41"/>
  <c r="AF75" i="41"/>
  <c r="AG75" i="41" s="1"/>
  <c r="R76" i="41"/>
  <c r="AF76" i="41"/>
  <c r="AG76" i="41"/>
  <c r="R77" i="41"/>
  <c r="AF77" i="41"/>
  <c r="AG77" i="41"/>
  <c r="R78" i="41"/>
  <c r="AF78" i="41" s="1"/>
  <c r="AG78" i="41" s="1"/>
  <c r="R79" i="41"/>
  <c r="AF79" i="41"/>
  <c r="AG79" i="41" s="1"/>
  <c r="R80" i="41"/>
  <c r="AF80" i="41"/>
  <c r="AG80" i="41"/>
  <c r="R81" i="41"/>
  <c r="AF81" i="41"/>
  <c r="AG81" i="41"/>
  <c r="R82" i="41"/>
  <c r="AF82" i="41" s="1"/>
  <c r="AG82" i="41" s="1"/>
  <c r="R83" i="41"/>
  <c r="AF83" i="41"/>
  <c r="AG83" i="41" s="1"/>
  <c r="R84" i="41"/>
  <c r="AF84" i="41"/>
  <c r="AG84" i="41"/>
  <c r="R85" i="41"/>
  <c r="AF85" i="41"/>
  <c r="AG85" i="41"/>
  <c r="R86" i="41"/>
  <c r="AF86" i="41" s="1"/>
  <c r="AG86" i="41" s="1"/>
  <c r="R87" i="41"/>
  <c r="AF87" i="41"/>
  <c r="AG87" i="41" s="1"/>
  <c r="R88" i="41"/>
  <c r="AF88" i="41"/>
  <c r="AG88" i="41"/>
  <c r="R89" i="41"/>
  <c r="AF89" i="41"/>
  <c r="AG89" i="41"/>
  <c r="R90" i="41"/>
  <c r="AF90" i="41" s="1"/>
  <c r="AG90" i="41" s="1"/>
  <c r="R91" i="41"/>
  <c r="AF91" i="41"/>
  <c r="AG91" i="41" s="1"/>
  <c r="R92" i="41"/>
  <c r="AF92" i="41"/>
  <c r="AG92" i="41"/>
  <c r="R93" i="41"/>
  <c r="AF93" i="41"/>
  <c r="AG93" i="41"/>
  <c r="R94" i="41"/>
  <c r="AF94" i="41" s="1"/>
  <c r="AG94" i="41" s="1"/>
  <c r="R95" i="41"/>
  <c r="AF95" i="41"/>
  <c r="AG95" i="41" s="1"/>
  <c r="R96" i="41"/>
  <c r="AF96" i="41"/>
  <c r="AG96" i="41"/>
  <c r="R97" i="41"/>
  <c r="AF97" i="41"/>
  <c r="AG97" i="41"/>
  <c r="R98" i="41"/>
  <c r="R99" i="41"/>
  <c r="R100" i="41"/>
  <c r="AF100" i="41"/>
  <c r="AG100" i="41"/>
  <c r="R101" i="41"/>
  <c r="AF101" i="41"/>
  <c r="AG101" i="41"/>
  <c r="R102" i="41"/>
  <c r="AF102" i="41" s="1"/>
  <c r="AG102" i="41" s="1"/>
  <c r="R103" i="41"/>
  <c r="AF103" i="41"/>
  <c r="AG103" i="41" s="1"/>
  <c r="R104" i="41"/>
  <c r="AF104" i="41"/>
  <c r="AG104" i="41"/>
  <c r="R105" i="41"/>
  <c r="AF105" i="41" s="1"/>
  <c r="AG105" i="41" s="1"/>
  <c r="R106" i="41"/>
  <c r="R107" i="41"/>
  <c r="R108" i="41"/>
  <c r="AF108" i="41" s="1"/>
  <c r="AG108" i="41" s="1"/>
  <c r="R109" i="41"/>
  <c r="R110" i="41"/>
  <c r="R111" i="41"/>
  <c r="AF111" i="41"/>
  <c r="AG111" i="41"/>
  <c r="R112" i="41"/>
  <c r="AF112" i="41" s="1"/>
  <c r="AG112" i="41" s="1"/>
  <c r="R113" i="41"/>
  <c r="AF113" i="41"/>
  <c r="AG113" i="41" s="1"/>
  <c r="R114" i="41"/>
  <c r="AF114" i="41"/>
  <c r="AG114" i="41"/>
  <c r="R115" i="41"/>
  <c r="AF115" i="41" s="1"/>
  <c r="AG115" i="41" s="1"/>
  <c r="R116" i="41"/>
  <c r="AF116" i="41"/>
  <c r="AG116" i="41"/>
  <c r="R117" i="41"/>
  <c r="AF117" i="41" s="1"/>
  <c r="AG117" i="41" s="1"/>
  <c r="R118" i="41"/>
  <c r="AF118" i="41" s="1"/>
  <c r="AG118" i="41" s="1"/>
  <c r="R119" i="41"/>
  <c r="AF119" i="41" s="1"/>
  <c r="AG119" i="41" s="1"/>
  <c r="R120" i="41"/>
  <c r="AF120" i="41" s="1"/>
  <c r="AG120" i="41" s="1"/>
  <c r="R121" i="41"/>
  <c r="AF121" i="41" s="1"/>
  <c r="AG121" i="41" s="1"/>
  <c r="R122" i="41"/>
  <c r="AF122" i="41" s="1"/>
  <c r="AG122" i="41" s="1"/>
  <c r="R123" i="41"/>
  <c r="AF123" i="41" s="1"/>
  <c r="AG123" i="41" s="1"/>
  <c r="R124" i="41"/>
  <c r="AF124" i="41" s="1"/>
  <c r="AG124" i="41" s="1"/>
  <c r="R125" i="41"/>
  <c r="AF125" i="41" s="1"/>
  <c r="AG125" i="41" s="1"/>
  <c r="R126" i="41"/>
  <c r="AF126" i="41" s="1"/>
  <c r="AG126" i="41" s="1"/>
  <c r="R127" i="41"/>
  <c r="AF127" i="41" s="1"/>
  <c r="AG127" i="41" s="1"/>
  <c r="R128" i="41"/>
  <c r="AF128" i="41" s="1"/>
  <c r="AG128" i="41" s="1"/>
  <c r="R129" i="41"/>
  <c r="AF129" i="41" s="1"/>
  <c r="AG129" i="41" s="1"/>
  <c r="R130" i="41"/>
  <c r="AF130" i="41" s="1"/>
  <c r="AG130" i="41" s="1"/>
  <c r="R131" i="41"/>
  <c r="AF131" i="41" s="1"/>
  <c r="AG131" i="41" s="1"/>
  <c r="R132" i="41"/>
  <c r="AF132" i="41" s="1"/>
  <c r="AG132" i="41" s="1"/>
  <c r="R133" i="41"/>
  <c r="R134" i="41"/>
  <c r="R135" i="41"/>
  <c r="R136" i="41"/>
  <c r="R137" i="41"/>
  <c r="AF137" i="41" s="1"/>
  <c r="AG137" i="41" s="1"/>
  <c r="R138" i="41"/>
  <c r="R139" i="41"/>
  <c r="R140" i="41"/>
  <c r="AF140" i="41" s="1"/>
  <c r="AG140" i="41" s="1"/>
  <c r="R141" i="41"/>
  <c r="AF141" i="41" s="1"/>
  <c r="AG141" i="41" s="1"/>
  <c r="R142" i="41"/>
  <c r="AF142" i="41" s="1"/>
  <c r="AG142" i="41" s="1"/>
  <c r="R143" i="41"/>
  <c r="AF143" i="41" s="1"/>
  <c r="AG143" i="41" s="1"/>
  <c r="R144" i="41"/>
  <c r="AF144" i="41" s="1"/>
  <c r="AG144" i="41" s="1"/>
  <c r="R145" i="41"/>
  <c r="R146" i="41"/>
  <c r="AF146" i="41" s="1"/>
  <c r="AG146" i="41" s="1"/>
  <c r="R147" i="41"/>
  <c r="AF147" i="41" s="1"/>
  <c r="AG147" i="41" s="1"/>
  <c r="R148" i="41"/>
  <c r="AF148" i="41" s="1"/>
  <c r="AG148" i="41" s="1"/>
  <c r="R149" i="41"/>
  <c r="AF149" i="41" s="1"/>
  <c r="AG149" i="41" s="1"/>
  <c r="R150" i="41"/>
  <c r="AF150" i="41" s="1"/>
  <c r="AG150" i="41" s="1"/>
  <c r="R151" i="41"/>
  <c r="AF151" i="41" s="1"/>
  <c r="AG151" i="41" s="1"/>
  <c r="R152" i="41"/>
  <c r="AF152" i="41" s="1"/>
  <c r="AG152" i="41" s="1"/>
  <c r="R153" i="41"/>
  <c r="AF153" i="41" s="1"/>
  <c r="AG153" i="41" s="1"/>
  <c r="R154" i="41"/>
  <c r="AF154" i="41" s="1"/>
  <c r="AG154" i="41" s="1"/>
  <c r="R155" i="41"/>
  <c r="AF155" i="41" s="1"/>
  <c r="AG155" i="41" s="1"/>
  <c r="R156" i="41"/>
  <c r="AF156" i="41" s="1"/>
  <c r="AG156" i="41" s="1"/>
  <c r="R157" i="41"/>
  <c r="R158" i="41"/>
  <c r="AF158" i="41" s="1"/>
  <c r="AG158" i="41" s="1"/>
  <c r="R159" i="41"/>
  <c r="AF159" i="41"/>
  <c r="AG159" i="41" s="1"/>
  <c r="R160" i="41"/>
  <c r="AF160" i="41"/>
  <c r="AG160" i="41"/>
  <c r="R161" i="41"/>
  <c r="R162" i="41"/>
  <c r="AF162" i="41"/>
  <c r="AG162" i="41"/>
  <c r="R163" i="41"/>
  <c r="AF163" i="41"/>
  <c r="AG163" i="41"/>
  <c r="R164" i="41"/>
  <c r="AF164" i="41" s="1"/>
  <c r="AG164" i="41" s="1"/>
  <c r="R165" i="41"/>
  <c r="AF165" i="41"/>
  <c r="AG165" i="41" s="1"/>
  <c r="R166" i="41"/>
  <c r="R167" i="41"/>
  <c r="AF167" i="41"/>
  <c r="AG167" i="41" s="1"/>
  <c r="R168" i="41"/>
  <c r="AF168" i="41"/>
  <c r="AG168" i="41"/>
  <c r="R169" i="41"/>
  <c r="AF169" i="41"/>
  <c r="AG169" i="41"/>
  <c r="R170" i="41"/>
  <c r="AF170" i="41" s="1"/>
  <c r="AG170" i="41" s="1"/>
  <c r="R171" i="41"/>
  <c r="AF171" i="41"/>
  <c r="AG171" i="41" s="1"/>
  <c r="R172" i="41"/>
  <c r="AF172" i="41"/>
  <c r="AG172" i="41"/>
  <c r="R173" i="41"/>
  <c r="AF173" i="41"/>
  <c r="AG173" i="41"/>
  <c r="R174" i="41"/>
  <c r="AF174" i="41" s="1"/>
  <c r="AG174" i="41" s="1"/>
  <c r="R175" i="41"/>
  <c r="AF175" i="41"/>
  <c r="AG175" i="41" s="1"/>
  <c r="R176" i="41"/>
  <c r="AF176" i="41"/>
  <c r="AG176" i="41"/>
  <c r="R177" i="41"/>
  <c r="AF177" i="41"/>
  <c r="AG177" i="41"/>
  <c r="R178" i="41"/>
  <c r="AF178" i="41" s="1"/>
  <c r="AG178" i="41" s="1"/>
  <c r="R179" i="41"/>
  <c r="AF179" i="41"/>
  <c r="AG179" i="41" s="1"/>
  <c r="R180" i="41"/>
  <c r="AF180" i="41"/>
  <c r="AG180" i="41"/>
  <c r="R181" i="41"/>
  <c r="AF181" i="41"/>
  <c r="AG181" i="41"/>
  <c r="R182" i="41"/>
  <c r="R183" i="41"/>
  <c r="R184" i="41"/>
  <c r="R185" i="41"/>
  <c r="AF185" i="41"/>
  <c r="AG185" i="41" s="1"/>
  <c r="R186" i="41"/>
  <c r="AF186" i="41"/>
  <c r="AG186" i="41"/>
  <c r="R187" i="41"/>
  <c r="AF187" i="41"/>
  <c r="AG187" i="41"/>
  <c r="R188" i="41"/>
  <c r="AF188" i="41" s="1"/>
  <c r="AG188" i="41" s="1"/>
  <c r="R189" i="41"/>
  <c r="AF189" i="41"/>
  <c r="AG189" i="41" s="1"/>
  <c r="R190" i="41"/>
  <c r="AF190" i="41"/>
  <c r="AG190" i="41"/>
  <c r="R191" i="41"/>
  <c r="AF191" i="41"/>
  <c r="AG191" i="41"/>
  <c r="R192" i="41"/>
  <c r="AF192" i="41" s="1"/>
  <c r="AG192" i="41" s="1"/>
  <c r="R193" i="41"/>
  <c r="AF193" i="41"/>
  <c r="AG193" i="41" s="1"/>
  <c r="R194" i="41"/>
  <c r="AF194" i="41"/>
  <c r="AG194" i="41"/>
  <c r="R195" i="41"/>
  <c r="AF195" i="41"/>
  <c r="AG195" i="41"/>
  <c r="R196" i="41"/>
  <c r="AF196" i="41" s="1"/>
  <c r="AG196" i="41" s="1"/>
  <c r="R197" i="41"/>
  <c r="AF197" i="41"/>
  <c r="AG197" i="41" s="1"/>
  <c r="R198" i="41"/>
  <c r="AF198" i="41"/>
  <c r="AG198" i="41"/>
  <c r="R199" i="41"/>
  <c r="AF199" i="41" s="1"/>
  <c r="AG199" i="41" s="1"/>
  <c r="R200" i="41"/>
  <c r="AF200" i="41" s="1"/>
  <c r="AG200" i="41" s="1"/>
  <c r="R201" i="41"/>
  <c r="AF201" i="41" s="1"/>
  <c r="AG201" i="41" s="1"/>
  <c r="R202" i="41"/>
  <c r="AF202" i="41" s="1"/>
  <c r="AG202" i="41" s="1"/>
  <c r="R203" i="41"/>
  <c r="AF203" i="41" s="1"/>
  <c r="AG203" i="41" s="1"/>
  <c r="R204" i="41"/>
  <c r="AF204" i="41" s="1"/>
  <c r="AG204" i="41" s="1"/>
  <c r="R205" i="41"/>
  <c r="AF205" i="41" s="1"/>
  <c r="AG205" i="41" s="1"/>
  <c r="R206" i="41"/>
  <c r="AF206" i="41" s="1"/>
  <c r="AG206" i="41" s="1"/>
  <c r="R207" i="41"/>
  <c r="AF207" i="41" s="1"/>
  <c r="AG207" i="41" s="1"/>
  <c r="R208" i="41"/>
  <c r="AF208" i="41" s="1"/>
  <c r="AG208" i="41" s="1"/>
  <c r="R209" i="41"/>
  <c r="AF209" i="41" s="1"/>
  <c r="AG209" i="41" s="1"/>
  <c r="R210" i="41"/>
  <c r="AF210" i="41" s="1"/>
  <c r="AG210" i="41" s="1"/>
  <c r="R211" i="41"/>
  <c r="AF211" i="41" s="1"/>
  <c r="AG211" i="41" s="1"/>
  <c r="R212" i="41"/>
  <c r="AF212" i="41" s="1"/>
  <c r="AG212" i="41" s="1"/>
  <c r="R213" i="41"/>
  <c r="AF213" i="41" s="1"/>
  <c r="AG213" i="41" s="1"/>
  <c r="R214" i="41"/>
  <c r="AF214" i="41" s="1"/>
  <c r="AG214" i="41" s="1"/>
  <c r="R215" i="41"/>
  <c r="AF215" i="41" s="1"/>
  <c r="AG215" i="41" s="1"/>
  <c r="R216" i="41"/>
  <c r="AF216" i="41" s="1"/>
  <c r="AG216" i="41" s="1"/>
  <c r="R217" i="41"/>
  <c r="R218" i="41"/>
  <c r="AF218" i="41" s="1"/>
  <c r="AG218" i="41" s="1"/>
  <c r="R219" i="41"/>
  <c r="AF219" i="41" s="1"/>
  <c r="AG219" i="41" s="1"/>
  <c r="R220" i="41"/>
  <c r="AF220" i="41" s="1"/>
  <c r="AG220" i="41" s="1"/>
  <c r="R221" i="41"/>
  <c r="AF221" i="41" s="1"/>
  <c r="AG221" i="41" s="1"/>
  <c r="R222" i="41"/>
  <c r="AF222" i="41" s="1"/>
  <c r="AG222" i="41" s="1"/>
  <c r="R223" i="41"/>
  <c r="AF223" i="41" s="1"/>
  <c r="AG223" i="41" s="1"/>
  <c r="R224" i="41"/>
  <c r="R225" i="41"/>
  <c r="AF225" i="41" s="1"/>
  <c r="AG225" i="41" s="1"/>
  <c r="R226" i="41"/>
  <c r="AF226" i="41" s="1"/>
  <c r="AG226" i="41" s="1"/>
  <c r="R227" i="41"/>
  <c r="AF227" i="41" s="1"/>
  <c r="AG227" i="41" s="1"/>
  <c r="R228" i="41"/>
  <c r="R229" i="41"/>
  <c r="AF229" i="41" s="1"/>
  <c r="AG229" i="41" s="1"/>
  <c r="R230" i="41"/>
  <c r="AF230" i="41" s="1"/>
  <c r="AG230" i="41" s="1"/>
  <c r="R231" i="41"/>
  <c r="AF231" i="41" s="1"/>
  <c r="AG231" i="41" s="1"/>
  <c r="R232" i="41"/>
  <c r="AF232" i="41" s="1"/>
  <c r="AG232" i="41" s="1"/>
  <c r="R233" i="41"/>
  <c r="AF233" i="41" s="1"/>
  <c r="AG233" i="41" s="1"/>
  <c r="R234" i="41"/>
  <c r="AF234" i="41" s="1"/>
  <c r="AG234" i="41" s="1"/>
  <c r="R235" i="41"/>
  <c r="AF235" i="41" s="1"/>
  <c r="AG235" i="41" s="1"/>
  <c r="R236" i="41"/>
  <c r="AF236" i="41" s="1"/>
  <c r="AG236" i="41" s="1"/>
  <c r="R237" i="41"/>
  <c r="AF237" i="41" s="1"/>
  <c r="AG237" i="41" s="1"/>
  <c r="R238" i="41"/>
  <c r="AF238" i="41" s="1"/>
  <c r="AG238" i="41" s="1"/>
  <c r="R239" i="41"/>
  <c r="AF239" i="41" s="1"/>
  <c r="AG239" i="41" s="1"/>
  <c r="R240" i="41"/>
  <c r="AF240" i="41" s="1"/>
  <c r="AG240" i="41" s="1"/>
  <c r="R241" i="41"/>
  <c r="AF241" i="41" s="1"/>
  <c r="AG241" i="41" s="1"/>
  <c r="R242" i="41"/>
  <c r="R243" i="41"/>
  <c r="AF243" i="41" s="1"/>
  <c r="AG243" i="41" s="1"/>
  <c r="R244" i="41"/>
  <c r="AF244" i="41" s="1"/>
  <c r="AG244" i="41" s="1"/>
  <c r="R245" i="41"/>
  <c r="AF245" i="41" s="1"/>
  <c r="AG245" i="41" s="1"/>
  <c r="R246" i="41"/>
  <c r="AF246" i="41" s="1"/>
  <c r="AG246" i="41" s="1"/>
  <c r="R247" i="41"/>
  <c r="AF247" i="41" s="1"/>
  <c r="AG247" i="41" s="1"/>
  <c r="R248" i="41"/>
  <c r="R249" i="41"/>
  <c r="AF249" i="41"/>
  <c r="AG249" i="41" s="1"/>
  <c r="R250" i="41"/>
  <c r="AF250" i="41"/>
  <c r="AG250" i="41"/>
  <c r="R251" i="41"/>
  <c r="AF251" i="41"/>
  <c r="AG251" i="41"/>
  <c r="R252" i="41"/>
  <c r="AF252" i="41" s="1"/>
  <c r="AG252" i="41" s="1"/>
  <c r="R253" i="41"/>
  <c r="AF253" i="41"/>
  <c r="AG253" i="41" s="1"/>
  <c r="R254" i="41"/>
  <c r="AF254" i="41"/>
  <c r="AG254" i="41"/>
  <c r="R255" i="41"/>
  <c r="AF255" i="41"/>
  <c r="AG255" i="41"/>
  <c r="R256" i="41"/>
  <c r="AF256" i="41" s="1"/>
  <c r="AG256" i="41" s="1"/>
  <c r="R257" i="41"/>
  <c r="AF257" i="41"/>
  <c r="AG257" i="41" s="1"/>
  <c r="R258" i="41"/>
  <c r="R259" i="41"/>
  <c r="AF259" i="41"/>
  <c r="AG259" i="41" s="1"/>
  <c r="R260" i="41"/>
  <c r="AF260" i="41"/>
  <c r="AG260" i="41"/>
  <c r="R261" i="41"/>
  <c r="AF261" i="41"/>
  <c r="AG261" i="41"/>
  <c r="R262" i="41"/>
  <c r="AF262" i="41" s="1"/>
  <c r="AG262" i="41" s="1"/>
  <c r="R263" i="41"/>
  <c r="AF263" i="41"/>
  <c r="AG263" i="41" s="1"/>
  <c r="R264" i="41"/>
  <c r="AF264" i="41"/>
  <c r="AG264" i="41"/>
  <c r="R265" i="41"/>
  <c r="AF265" i="41"/>
  <c r="AG265" i="41"/>
  <c r="R266" i="41"/>
  <c r="R267" i="41"/>
  <c r="AF267" i="41"/>
  <c r="AG267" i="41"/>
  <c r="R16" i="41"/>
  <c r="AF16" i="41" s="1"/>
  <c r="AG16" i="41" s="1"/>
  <c r="R18" i="40"/>
  <c r="AF18" i="40" s="1"/>
  <c r="AG18" i="40" s="1"/>
  <c r="R19" i="40"/>
  <c r="AF19" i="40" s="1"/>
  <c r="AG19" i="40" s="1"/>
  <c r="R20" i="40"/>
  <c r="AF20" i="40" s="1"/>
  <c r="AG20" i="40" s="1"/>
  <c r="R21" i="40"/>
  <c r="AF21" i="40" s="1"/>
  <c r="AG21" i="40" s="1"/>
  <c r="R22" i="40"/>
  <c r="AF22" i="40" s="1"/>
  <c r="AG22" i="40" s="1"/>
  <c r="R23" i="40"/>
  <c r="AF23" i="40" s="1"/>
  <c r="AG23" i="40" s="1"/>
  <c r="R24" i="40"/>
  <c r="R25" i="40"/>
  <c r="AF25" i="40" s="1"/>
  <c r="AG25" i="40" s="1"/>
  <c r="R26" i="40"/>
  <c r="AF26" i="40" s="1"/>
  <c r="AG26" i="40" s="1"/>
  <c r="R27" i="40"/>
  <c r="AF27" i="40" s="1"/>
  <c r="AG27" i="40" s="1"/>
  <c r="R28" i="40"/>
  <c r="AF28" i="40" s="1"/>
  <c r="AG28" i="40" s="1"/>
  <c r="R29" i="40"/>
  <c r="AF29" i="40" s="1"/>
  <c r="AG29" i="40" s="1"/>
  <c r="R30" i="40"/>
  <c r="AF30" i="40" s="1"/>
  <c r="AG30" i="40" s="1"/>
  <c r="R31" i="40"/>
  <c r="AF31" i="40" s="1"/>
  <c r="AG31" i="40" s="1"/>
  <c r="R32" i="40"/>
  <c r="AF32" i="40" s="1"/>
  <c r="AG32" i="40" s="1"/>
  <c r="R33" i="40"/>
  <c r="AF33" i="40" s="1"/>
  <c r="AG33" i="40" s="1"/>
  <c r="R34" i="40"/>
  <c r="AF34" i="40" s="1"/>
  <c r="AG34" i="40" s="1"/>
  <c r="R35" i="40"/>
  <c r="R36" i="40"/>
  <c r="AF36" i="40" s="1"/>
  <c r="AG36" i="40" s="1"/>
  <c r="R37" i="40"/>
  <c r="AF37" i="40" s="1"/>
  <c r="AG37" i="40" s="1"/>
  <c r="R38" i="40"/>
  <c r="AF38" i="40" s="1"/>
  <c r="AG38" i="40" s="1"/>
  <c r="R39" i="40"/>
  <c r="AF39" i="40" s="1"/>
  <c r="AG39" i="40" s="1"/>
  <c r="R40" i="40"/>
  <c r="AF40" i="40" s="1"/>
  <c r="AG40" i="40" s="1"/>
  <c r="R41" i="40"/>
  <c r="AF41" i="40" s="1"/>
  <c r="AG41" i="40" s="1"/>
  <c r="R42" i="40"/>
  <c r="R43" i="40"/>
  <c r="AF43" i="40" s="1"/>
  <c r="AG43" i="40" s="1"/>
  <c r="R44" i="40"/>
  <c r="AF44" i="40" s="1"/>
  <c r="AG44" i="40" s="1"/>
  <c r="R45" i="40"/>
  <c r="AF45" i="40" s="1"/>
  <c r="AG45" i="40" s="1"/>
  <c r="R46" i="40"/>
  <c r="AF46" i="40" s="1"/>
  <c r="AG46" i="40" s="1"/>
  <c r="R47" i="40"/>
  <c r="AF47" i="40" s="1"/>
  <c r="AG47" i="40" s="1"/>
  <c r="R48" i="40"/>
  <c r="AF48" i="40" s="1"/>
  <c r="AG48" i="40" s="1"/>
  <c r="R49" i="40"/>
  <c r="AF49" i="40" s="1"/>
  <c r="AG49" i="40" s="1"/>
  <c r="R50" i="40"/>
  <c r="R51" i="40"/>
  <c r="R52" i="40"/>
  <c r="AF52" i="40" s="1"/>
  <c r="AG52" i="40" s="1"/>
  <c r="R53" i="40"/>
  <c r="AF53" i="40" s="1"/>
  <c r="AG53" i="40" s="1"/>
  <c r="R54" i="40"/>
  <c r="AF54" i="40" s="1"/>
  <c r="AG54" i="40" s="1"/>
  <c r="R55" i="40"/>
  <c r="AF55" i="40" s="1"/>
  <c r="AG55" i="40" s="1"/>
  <c r="R56" i="40"/>
  <c r="AF56" i="40" s="1"/>
  <c r="AG56" i="40" s="1"/>
  <c r="R57" i="40"/>
  <c r="AF57" i="40" s="1"/>
  <c r="AG57" i="40" s="1"/>
  <c r="R58" i="40"/>
  <c r="R17" i="40"/>
  <c r="AF17" i="40" s="1"/>
  <c r="AG17" i="40" s="1"/>
  <c r="R16" i="40"/>
  <c r="AF16" i="40" s="1"/>
  <c r="AG16" i="40" s="1"/>
  <c r="R113" i="23"/>
  <c r="R114" i="23"/>
  <c r="R115" i="23"/>
  <c r="R116" i="23"/>
  <c r="R117" i="23"/>
  <c r="R118" i="23"/>
  <c r="R119" i="23"/>
  <c r="R120" i="23"/>
  <c r="R121" i="23"/>
  <c r="R112" i="23"/>
  <c r="R362" i="37"/>
  <c r="A362" i="37"/>
  <c r="R360" i="37"/>
  <c r="AF360" i="37" s="1"/>
  <c r="AG360" i="37" s="1"/>
  <c r="R359" i="37"/>
  <c r="R358" i="37"/>
  <c r="R357" i="37"/>
  <c r="R356" i="37"/>
  <c r="R355" i="37"/>
  <c r="R354" i="37"/>
  <c r="R353" i="37"/>
  <c r="R352" i="37"/>
  <c r="R351" i="37"/>
  <c r="R350" i="37"/>
  <c r="AF350" i="37" s="1"/>
  <c r="AG350" i="37" s="1"/>
  <c r="R349" i="37"/>
  <c r="R348" i="37"/>
  <c r="R347" i="37"/>
  <c r="AF347" i="37" s="1"/>
  <c r="AG347" i="37" s="1"/>
  <c r="R346" i="37"/>
  <c r="AF346" i="37" s="1"/>
  <c r="AG346" i="37" s="1"/>
  <c r="R345" i="37"/>
  <c r="R344" i="37"/>
  <c r="R343" i="37"/>
  <c r="AF343" i="37" s="1"/>
  <c r="AG343" i="37" s="1"/>
  <c r="R342" i="37"/>
  <c r="R341" i="37"/>
  <c r="R340" i="37"/>
  <c r="R339" i="37"/>
  <c r="R338" i="37"/>
  <c r="R337" i="37"/>
  <c r="R336" i="37"/>
  <c r="AF336" i="37" s="1"/>
  <c r="AG336" i="37" s="1"/>
  <c r="R335" i="37"/>
  <c r="R334" i="37"/>
  <c r="AF334" i="37" s="1"/>
  <c r="AG334" i="37" s="1"/>
  <c r="R333" i="37"/>
  <c r="R332" i="37"/>
  <c r="AF332" i="37" s="1"/>
  <c r="AG332" i="37" s="1"/>
  <c r="R331" i="37"/>
  <c r="R330" i="37"/>
  <c r="R329" i="37"/>
  <c r="R328" i="37"/>
  <c r="R327" i="37"/>
  <c r="R326" i="37"/>
  <c r="AF326" i="37" s="1"/>
  <c r="AG326" i="37" s="1"/>
  <c r="R325" i="37"/>
  <c r="AF325" i="37" s="1"/>
  <c r="AG325" i="37" s="1"/>
  <c r="R324" i="37"/>
  <c r="AF324" i="37" s="1"/>
  <c r="AG324" i="37" s="1"/>
  <c r="R323" i="37"/>
  <c r="R322" i="37"/>
  <c r="AF322" i="37" s="1"/>
  <c r="AG322" i="37" s="1"/>
  <c r="R321" i="37"/>
  <c r="AF321" i="37" s="1"/>
  <c r="AG321" i="37" s="1"/>
  <c r="R320" i="37"/>
  <c r="R319" i="37"/>
  <c r="AF319" i="37" s="1"/>
  <c r="AG319" i="37" s="1"/>
  <c r="R318" i="37"/>
  <c r="R317" i="37"/>
  <c r="R316" i="37"/>
  <c r="R315" i="37"/>
  <c r="R314" i="37"/>
  <c r="R313" i="37"/>
  <c r="R312" i="37"/>
  <c r="AF312" i="37" s="1"/>
  <c r="AG312" i="37" s="1"/>
  <c r="R311" i="37"/>
  <c r="R310" i="37"/>
  <c r="AF310" i="37" s="1"/>
  <c r="AG310" i="37" s="1"/>
  <c r="R309" i="37"/>
  <c r="R308" i="37"/>
  <c r="AF308" i="37" s="1"/>
  <c r="AG308" i="37" s="1"/>
  <c r="R307" i="37"/>
  <c r="AF307" i="37" s="1"/>
  <c r="AG307" i="37" s="1"/>
  <c r="R306" i="37"/>
  <c r="R305" i="37"/>
  <c r="R304" i="37"/>
  <c r="R303" i="37"/>
  <c r="R302" i="37"/>
  <c r="R301" i="37"/>
  <c r="R300" i="37"/>
  <c r="R299" i="37"/>
  <c r="AF299" i="37" s="1"/>
  <c r="AG299" i="37" s="1"/>
  <c r="R298" i="37"/>
  <c r="R297" i="37"/>
  <c r="R296" i="37"/>
  <c r="R295" i="37"/>
  <c r="R294" i="37"/>
  <c r="R293" i="37"/>
  <c r="R292" i="37"/>
  <c r="AF292" i="37" s="1"/>
  <c r="AG292" i="37" s="1"/>
  <c r="R291" i="37"/>
  <c r="R290" i="37"/>
  <c r="R289" i="37"/>
  <c r="R288" i="37"/>
  <c r="R287" i="37"/>
  <c r="AF287" i="37" s="1"/>
  <c r="AG287" i="37" s="1"/>
  <c r="R286" i="37"/>
  <c r="AF286" i="37" s="1"/>
  <c r="AG286" i="37" s="1"/>
  <c r="R285" i="37"/>
  <c r="R284" i="37"/>
  <c r="R283" i="37"/>
  <c r="R282" i="37"/>
  <c r="AF282" i="37" s="1"/>
  <c r="AG282" i="37" s="1"/>
  <c r="R281" i="37"/>
  <c r="R280" i="37"/>
  <c r="AF280" i="37" s="1"/>
  <c r="AG280" i="37" s="1"/>
  <c r="R279" i="37"/>
  <c r="R278" i="37"/>
  <c r="AF278" i="37" s="1"/>
  <c r="AG278" i="37" s="1"/>
  <c r="R277" i="37"/>
  <c r="R276" i="37"/>
  <c r="R275" i="37"/>
  <c r="AF275" i="37" s="1"/>
  <c r="AG275" i="37" s="1"/>
  <c r="R274" i="37"/>
  <c r="R273" i="37"/>
  <c r="R272" i="37"/>
  <c r="R271" i="37"/>
  <c r="R270" i="37"/>
  <c r="R269" i="37"/>
  <c r="R268" i="37"/>
  <c r="R267" i="37"/>
  <c r="R266" i="37"/>
  <c r="R265" i="37"/>
  <c r="R264" i="37"/>
  <c r="R263" i="37"/>
  <c r="R262" i="37"/>
  <c r="R261" i="37"/>
  <c r="R260" i="37"/>
  <c r="AF260" i="37" s="1"/>
  <c r="AG260" i="37" s="1"/>
  <c r="R259" i="37"/>
  <c r="AF259" i="37" s="1"/>
  <c r="AG259" i="37" s="1"/>
  <c r="R258" i="37"/>
  <c r="AF258" i="37" s="1"/>
  <c r="AG258" i="37" s="1"/>
  <c r="R257" i="37"/>
  <c r="R256" i="37"/>
  <c r="R255" i="37"/>
  <c r="AF255" i="37" s="1"/>
  <c r="AG255" i="37" s="1"/>
  <c r="R254" i="37"/>
  <c r="AF254" i="37" s="1"/>
  <c r="AG254" i="37" s="1"/>
  <c r="R253" i="37"/>
  <c r="AF253" i="37" s="1"/>
  <c r="AG253" i="37" s="1"/>
  <c r="R252" i="37"/>
  <c r="AF252" i="37" s="1"/>
  <c r="AG252" i="37" s="1"/>
  <c r="R251" i="37"/>
  <c r="R250" i="37"/>
  <c r="AF250" i="37" s="1"/>
  <c r="AG250" i="37" s="1"/>
  <c r="R249" i="37"/>
  <c r="AF249" i="37" s="1"/>
  <c r="AG249" i="37" s="1"/>
  <c r="R248" i="37"/>
  <c r="R247" i="37"/>
  <c r="AF247" i="37" s="1"/>
  <c r="AG247" i="37" s="1"/>
  <c r="R246" i="37"/>
  <c r="AF246" i="37" s="1"/>
  <c r="AG246" i="37" s="1"/>
  <c r="R245" i="37"/>
  <c r="AF245" i="37" s="1"/>
  <c r="AG245" i="37" s="1"/>
  <c r="R244" i="37"/>
  <c r="AF244" i="37" s="1"/>
  <c r="AG244" i="37" s="1"/>
  <c r="R243" i="37"/>
  <c r="R242" i="37"/>
  <c r="R241" i="37"/>
  <c r="R240" i="37"/>
  <c r="R239" i="37"/>
  <c r="R238" i="37"/>
  <c r="R237" i="37"/>
  <c r="R236" i="37"/>
  <c r="R235" i="37"/>
  <c r="R234" i="37"/>
  <c r="AF234" i="37" s="1"/>
  <c r="AG234" i="37" s="1"/>
  <c r="R233" i="37"/>
  <c r="AF233" i="37" s="1"/>
  <c r="AG233" i="37" s="1"/>
  <c r="R232" i="37"/>
  <c r="R231" i="37"/>
  <c r="AF231" i="37" s="1"/>
  <c r="AG231" i="37" s="1"/>
  <c r="R230" i="37"/>
  <c r="AF230" i="37" s="1"/>
  <c r="AG230" i="37" s="1"/>
  <c r="R229" i="37"/>
  <c r="AF229" i="37" s="1"/>
  <c r="AG229" i="37" s="1"/>
  <c r="R228" i="37"/>
  <c r="AF228" i="37" s="1"/>
  <c r="AG228" i="37" s="1"/>
  <c r="R227" i="37"/>
  <c r="R226" i="37"/>
  <c r="R225" i="37"/>
  <c r="R224" i="37"/>
  <c r="R223" i="37"/>
  <c r="R222" i="37"/>
  <c r="R221" i="37"/>
  <c r="R220" i="37"/>
  <c r="R219" i="37"/>
  <c r="R218" i="37"/>
  <c r="R217" i="37"/>
  <c r="R216" i="37"/>
  <c r="AF216" i="37" s="1"/>
  <c r="AG216" i="37" s="1"/>
  <c r="R215" i="37"/>
  <c r="AF215" i="37" s="1"/>
  <c r="AG215" i="37" s="1"/>
  <c r="R214" i="37"/>
  <c r="R213" i="37"/>
  <c r="R212" i="37"/>
  <c r="R211" i="37"/>
  <c r="R210" i="37"/>
  <c r="AF210" i="37" s="1"/>
  <c r="AG210" i="37" s="1"/>
  <c r="R209" i="37"/>
  <c r="AF209" i="37" s="1"/>
  <c r="AG209" i="37" s="1"/>
  <c r="R208" i="37"/>
  <c r="AF208" i="37" s="1"/>
  <c r="AG208" i="37" s="1"/>
  <c r="R207" i="37"/>
  <c r="AF207" i="37" s="1"/>
  <c r="AG207" i="37" s="1"/>
  <c r="R206" i="37"/>
  <c r="AF206" i="37" s="1"/>
  <c r="AG206" i="37" s="1"/>
  <c r="R205" i="37"/>
  <c r="R204" i="37"/>
  <c r="R203" i="37"/>
  <c r="AF203" i="37" s="1"/>
  <c r="AG203" i="37" s="1"/>
  <c r="R202" i="37"/>
  <c r="R201" i="37"/>
  <c r="R200" i="37"/>
  <c r="R199" i="37"/>
  <c r="AF199" i="37" s="1"/>
  <c r="AG199" i="37" s="1"/>
  <c r="R198" i="37"/>
  <c r="R197" i="37"/>
  <c r="R196" i="37"/>
  <c r="AF196" i="37" s="1"/>
  <c r="AG196" i="37" s="1"/>
  <c r="R195" i="37"/>
  <c r="AF195" i="37" s="1"/>
  <c r="AG195" i="37" s="1"/>
  <c r="R194" i="37"/>
  <c r="AF194" i="37" s="1"/>
  <c r="AG194" i="37" s="1"/>
  <c r="R193" i="37"/>
  <c r="R192" i="37"/>
  <c r="R191" i="37"/>
  <c r="R190" i="37"/>
  <c r="AF190" i="37" s="1"/>
  <c r="AG190" i="37" s="1"/>
  <c r="R189" i="37"/>
  <c r="AF189" i="37" s="1"/>
  <c r="AG189" i="37" s="1"/>
  <c r="R188" i="37"/>
  <c r="AF188" i="37" s="1"/>
  <c r="AG188" i="37" s="1"/>
  <c r="R187" i="37"/>
  <c r="AF187" i="37" s="1"/>
  <c r="AG187" i="37" s="1"/>
  <c r="R186" i="37"/>
  <c r="AF186" i="37" s="1"/>
  <c r="AG186" i="37" s="1"/>
  <c r="R185" i="37"/>
  <c r="R184" i="37"/>
  <c r="R183" i="37"/>
  <c r="AF183" i="37" s="1"/>
  <c r="AG183" i="37" s="1"/>
  <c r="R182" i="37"/>
  <c r="AF182" i="37" s="1"/>
  <c r="AG182" i="37" s="1"/>
  <c r="R181" i="37"/>
  <c r="R180" i="37"/>
  <c r="AF180" i="37" s="1"/>
  <c r="AG180" i="37" s="1"/>
  <c r="R179" i="37"/>
  <c r="AF179" i="37" s="1"/>
  <c r="AG179" i="37" s="1"/>
  <c r="R178" i="37"/>
  <c r="R177" i="37"/>
  <c r="R176" i="37"/>
  <c r="AF176" i="37" s="1"/>
  <c r="AG176" i="37" s="1"/>
  <c r="R175" i="37"/>
  <c r="AF175" i="37" s="1"/>
  <c r="AG175" i="37" s="1"/>
  <c r="R174" i="37"/>
  <c r="R173" i="37"/>
  <c r="R172" i="37"/>
  <c r="R171" i="37"/>
  <c r="AF171" i="37" s="1"/>
  <c r="AG171" i="37" s="1"/>
  <c r="R170" i="37"/>
  <c r="R169" i="37"/>
  <c r="AF169" i="37" s="1"/>
  <c r="AG169" i="37" s="1"/>
  <c r="R168" i="37"/>
  <c r="AF168" i="37" s="1"/>
  <c r="AG168" i="37" s="1"/>
  <c r="R167" i="37"/>
  <c r="R166" i="37"/>
  <c r="R165" i="37"/>
  <c r="R164" i="37"/>
  <c r="R163" i="37"/>
  <c r="R162" i="37"/>
  <c r="R161" i="37"/>
  <c r="AF161" i="37" s="1"/>
  <c r="AG161" i="37" s="1"/>
  <c r="R160" i="37"/>
  <c r="R159" i="37"/>
  <c r="R158" i="37"/>
  <c r="R157" i="37"/>
  <c r="AF157" i="37" s="1"/>
  <c r="AG157" i="37" s="1"/>
  <c r="R156" i="37"/>
  <c r="R155" i="37"/>
  <c r="AF155" i="37" s="1"/>
  <c r="AG155" i="37" s="1"/>
  <c r="R154" i="37"/>
  <c r="R153" i="37"/>
  <c r="R152" i="37"/>
  <c r="AF152" i="37" s="1"/>
  <c r="AG152" i="37" s="1"/>
  <c r="R151" i="37"/>
  <c r="AF151" i="37" s="1"/>
  <c r="AG151" i="37" s="1"/>
  <c r="R150" i="37"/>
  <c r="AF150" i="37" s="1"/>
  <c r="AG150" i="37" s="1"/>
  <c r="R149" i="37"/>
  <c r="AF149" i="37" s="1"/>
  <c r="AG149" i="37" s="1"/>
  <c r="R148" i="37"/>
  <c r="R147" i="37"/>
  <c r="R146" i="37"/>
  <c r="R145" i="37"/>
  <c r="R144" i="37"/>
  <c r="AF144" i="37" s="1"/>
  <c r="AG144" i="37" s="1"/>
  <c r="R143" i="37"/>
  <c r="AF143" i="37" s="1"/>
  <c r="AG143" i="37" s="1"/>
  <c r="R142" i="37"/>
  <c r="R141" i="37"/>
  <c r="AF141" i="37" s="1"/>
  <c r="AG141" i="37" s="1"/>
  <c r="R140" i="37"/>
  <c r="R139" i="37"/>
  <c r="AF139" i="37" s="1"/>
  <c r="AG139" i="37" s="1"/>
  <c r="R138" i="37"/>
  <c r="R137" i="37"/>
  <c r="AF137" i="37" s="1"/>
  <c r="AG137" i="37" s="1"/>
  <c r="R136" i="37"/>
  <c r="R135" i="37"/>
  <c r="AF135" i="37" s="1"/>
  <c r="AG135" i="37" s="1"/>
  <c r="R134" i="37"/>
  <c r="R133" i="37"/>
  <c r="R132" i="37"/>
  <c r="R131" i="37"/>
  <c r="AF131" i="37" s="1"/>
  <c r="AG131" i="37" s="1"/>
  <c r="R130" i="37"/>
  <c r="R129" i="37"/>
  <c r="R128" i="37"/>
  <c r="R127" i="37"/>
  <c r="R126" i="37"/>
  <c r="R125" i="37"/>
  <c r="AF125" i="37" s="1"/>
  <c r="AG125" i="37" s="1"/>
  <c r="R124" i="37"/>
  <c r="R123" i="37"/>
  <c r="AF123" i="37" s="1"/>
  <c r="AG123" i="37" s="1"/>
  <c r="R122" i="37"/>
  <c r="R121" i="37"/>
  <c r="AF121" i="37" s="1"/>
  <c r="AG121" i="37" s="1"/>
  <c r="R120" i="37"/>
  <c r="R119" i="37"/>
  <c r="R118" i="37"/>
  <c r="R117" i="37"/>
  <c r="R116" i="37"/>
  <c r="R115" i="37"/>
  <c r="AF115" i="37" s="1"/>
  <c r="AG115" i="37" s="1"/>
  <c r="R114" i="37"/>
  <c r="R113" i="37"/>
  <c r="AF113" i="37" s="1"/>
  <c r="AG113" i="37" s="1"/>
  <c r="R112" i="37"/>
  <c r="AF112" i="37" s="1"/>
  <c r="AG112" i="37" s="1"/>
  <c r="R111" i="37"/>
  <c r="R110" i="37"/>
  <c r="AF110" i="37" s="1"/>
  <c r="AG110" i="37" s="1"/>
  <c r="R109" i="37"/>
  <c r="AF109" i="37" s="1"/>
  <c r="AG109" i="37" s="1"/>
  <c r="R108" i="37"/>
  <c r="AF108" i="37" s="1"/>
  <c r="AG108" i="37" s="1"/>
  <c r="R107" i="37"/>
  <c r="AF107" i="37" s="1"/>
  <c r="AG107" i="37" s="1"/>
  <c r="R106" i="37"/>
  <c r="R105" i="37"/>
  <c r="R104" i="37"/>
  <c r="R103" i="37"/>
  <c r="AF103" i="37" s="1"/>
  <c r="AG103" i="37" s="1"/>
  <c r="R102" i="37"/>
  <c r="R101" i="37"/>
  <c r="R100" i="37"/>
  <c r="R99" i="37"/>
  <c r="R98" i="37"/>
  <c r="R97" i="37"/>
  <c r="R96" i="37"/>
  <c r="R95" i="37"/>
  <c r="R94" i="37"/>
  <c r="R93" i="37"/>
  <c r="R92" i="37"/>
  <c r="R91" i="37"/>
  <c r="AF91" i="37" s="1"/>
  <c r="AG91" i="37" s="1"/>
  <c r="R90" i="37"/>
  <c r="R89" i="37"/>
  <c r="R88" i="37"/>
  <c r="AF88" i="37" s="1"/>
  <c r="AG88" i="37" s="1"/>
  <c r="R87" i="37"/>
  <c r="AF87" i="37" s="1"/>
  <c r="AG87" i="37" s="1"/>
  <c r="R86" i="37"/>
  <c r="AF86" i="37" s="1"/>
  <c r="AG86" i="37" s="1"/>
  <c r="R85" i="37"/>
  <c r="AF85" i="37" s="1"/>
  <c r="AG85" i="37" s="1"/>
  <c r="R84" i="37"/>
  <c r="AF84" i="37" s="1"/>
  <c r="AG84" i="37" s="1"/>
  <c r="R83" i="37"/>
  <c r="AF83" i="37" s="1"/>
  <c r="AG83" i="37" s="1"/>
  <c r="R82" i="37"/>
  <c r="AF82" i="37" s="1"/>
  <c r="AG82" i="37" s="1"/>
  <c r="R81" i="37"/>
  <c r="AF81" i="37" s="1"/>
  <c r="AG81" i="37" s="1"/>
  <c r="R80" i="37"/>
  <c r="AF80" i="37" s="1"/>
  <c r="AG80" i="37" s="1"/>
  <c r="R79" i="37"/>
  <c r="R78" i="37"/>
  <c r="AF78" i="37" s="1"/>
  <c r="AG78" i="37" s="1"/>
  <c r="R77" i="37"/>
  <c r="R76" i="37"/>
  <c r="R75" i="37"/>
  <c r="AF75" i="37" s="1"/>
  <c r="AG75" i="37" s="1"/>
  <c r="R74" i="37"/>
  <c r="R73" i="37"/>
  <c r="R72" i="37"/>
  <c r="R71" i="37"/>
  <c r="AF71" i="37" s="1"/>
  <c r="AG71" i="37" s="1"/>
  <c r="R70" i="37"/>
  <c r="R69" i="37"/>
  <c r="R68" i="37"/>
  <c r="AF68" i="37" s="1"/>
  <c r="AG68" i="37" s="1"/>
  <c r="R67" i="37"/>
  <c r="AF67" i="37" s="1"/>
  <c r="AG67" i="37" s="1"/>
  <c r="R66" i="37"/>
  <c r="R65" i="37"/>
  <c r="R64" i="37"/>
  <c r="AF64" i="37" s="1"/>
  <c r="AG64" i="37" s="1"/>
  <c r="R63" i="37"/>
  <c r="R62" i="37"/>
  <c r="R61" i="37"/>
  <c r="R60" i="37"/>
  <c r="AF60" i="37" s="1"/>
  <c r="AG60" i="37" s="1"/>
  <c r="R59" i="37"/>
  <c r="AF59" i="37" s="1"/>
  <c r="AG59" i="37" s="1"/>
  <c r="R58" i="37"/>
  <c r="R57" i="37"/>
  <c r="R56" i="37"/>
  <c r="AF56" i="37" s="1"/>
  <c r="AG56" i="37" s="1"/>
  <c r="R55" i="37"/>
  <c r="AF55" i="37" s="1"/>
  <c r="AG55" i="37" s="1"/>
  <c r="R54" i="37"/>
  <c r="AF54" i="37" s="1"/>
  <c r="AG54" i="37" s="1"/>
  <c r="R53" i="37"/>
  <c r="AF53" i="37" s="1"/>
  <c r="AG53" i="37" s="1"/>
  <c r="R52" i="37"/>
  <c r="AF52" i="37" s="1"/>
  <c r="AG52" i="37" s="1"/>
  <c r="R51" i="37"/>
  <c r="R50" i="37"/>
  <c r="AF50" i="37" s="1"/>
  <c r="AG50" i="37" s="1"/>
  <c r="R49" i="37"/>
  <c r="AF49" i="37" s="1"/>
  <c r="AG49" i="37" s="1"/>
  <c r="R48" i="37"/>
  <c r="AF48" i="37" s="1"/>
  <c r="AG48" i="37" s="1"/>
  <c r="R47" i="37"/>
  <c r="AF47" i="37" s="1"/>
  <c r="AG47" i="37" s="1"/>
  <c r="R46" i="37"/>
  <c r="AF46" i="37" s="1"/>
  <c r="AG46" i="37" s="1"/>
  <c r="R45" i="37"/>
  <c r="AF45" i="37" s="1"/>
  <c r="AG45" i="37" s="1"/>
  <c r="R44" i="37"/>
  <c r="AF44" i="37" s="1"/>
  <c r="AG44" i="37" s="1"/>
  <c r="R43" i="37"/>
  <c r="AF43" i="37" s="1"/>
  <c r="AG43" i="37" s="1"/>
  <c r="R42" i="37"/>
  <c r="AF42" i="37" s="1"/>
  <c r="AG42" i="37" s="1"/>
  <c r="R41" i="37"/>
  <c r="R40" i="37"/>
  <c r="R39" i="37"/>
  <c r="AF39" i="37" s="1"/>
  <c r="AG39" i="37" s="1"/>
  <c r="R38" i="37"/>
  <c r="R37" i="37"/>
  <c r="R36" i="37"/>
  <c r="AF36" i="37" s="1"/>
  <c r="AG36" i="37" s="1"/>
  <c r="R35" i="37"/>
  <c r="AF35" i="37" s="1"/>
  <c r="AG35" i="37" s="1"/>
  <c r="R34" i="37"/>
  <c r="R33" i="37"/>
  <c r="R32" i="37"/>
  <c r="AF32" i="37" s="1"/>
  <c r="AG32" i="37" s="1"/>
  <c r="R31" i="37"/>
  <c r="AF31" i="37" s="1"/>
  <c r="AG31" i="37" s="1"/>
  <c r="R30" i="37"/>
  <c r="R29" i="37"/>
  <c r="AF29" i="37" s="1"/>
  <c r="AG29" i="37" s="1"/>
  <c r="R28" i="37"/>
  <c r="AF28" i="37" s="1"/>
  <c r="AG28" i="37" s="1"/>
  <c r="R27" i="37"/>
  <c r="AF27" i="37" s="1"/>
  <c r="AG27" i="37" s="1"/>
  <c r="R26" i="37"/>
  <c r="R25" i="37"/>
  <c r="AF25" i="37" s="1"/>
  <c r="AG25" i="37" s="1"/>
  <c r="R24" i="37"/>
  <c r="AF24" i="37" s="1"/>
  <c r="AG24" i="37" s="1"/>
  <c r="R23" i="37"/>
  <c r="AF23" i="37" s="1"/>
  <c r="AG23" i="37" s="1"/>
  <c r="R22" i="37"/>
  <c r="AF22" i="37" s="1"/>
  <c r="AG22" i="37" s="1"/>
  <c r="R21" i="37"/>
  <c r="R20" i="37"/>
  <c r="AF20" i="37" s="1"/>
  <c r="AG20" i="37" s="1"/>
  <c r="R19" i="37"/>
  <c r="AF19" i="37" s="1"/>
  <c r="AG19" i="37" s="1"/>
  <c r="R18" i="37"/>
  <c r="R17" i="37"/>
  <c r="R16" i="37"/>
  <c r="R286" i="36"/>
  <c r="R285" i="36"/>
  <c r="R284" i="36"/>
  <c r="R283" i="36"/>
  <c r="R282" i="36"/>
  <c r="R281" i="36"/>
  <c r="R280" i="36"/>
  <c r="R279" i="36"/>
  <c r="R278" i="36"/>
  <c r="R277" i="36"/>
  <c r="AF277" i="36" s="1"/>
  <c r="AG277" i="36" s="1"/>
  <c r="R276" i="36"/>
  <c r="R275" i="36"/>
  <c r="R274" i="36"/>
  <c r="R273" i="36"/>
  <c r="R272" i="36"/>
  <c r="R271" i="36"/>
  <c r="R270" i="36"/>
  <c r="R269" i="36"/>
  <c r="R268" i="36"/>
  <c r="R267" i="36"/>
  <c r="R266" i="36"/>
  <c r="R265" i="36"/>
  <c r="R264" i="36"/>
  <c r="R263" i="36"/>
  <c r="R262" i="36"/>
  <c r="R261" i="36"/>
  <c r="R260" i="36"/>
  <c r="R259" i="36"/>
  <c r="R258" i="36"/>
  <c r="R257" i="36"/>
  <c r="R256" i="36"/>
  <c r="R255" i="36"/>
  <c r="R254" i="36"/>
  <c r="R253" i="36"/>
  <c r="R252" i="36"/>
  <c r="R251" i="36"/>
  <c r="R250" i="36"/>
  <c r="R249" i="36"/>
  <c r="AF249" i="36" s="1"/>
  <c r="AG249" i="36" s="1"/>
  <c r="R248" i="36"/>
  <c r="R247" i="36"/>
  <c r="R246" i="36"/>
  <c r="R245" i="36"/>
  <c r="R244" i="36"/>
  <c r="R243" i="36"/>
  <c r="R242" i="36"/>
  <c r="R241" i="36"/>
  <c r="R240" i="36"/>
  <c r="R239" i="36"/>
  <c r="R238" i="36"/>
  <c r="R237" i="36"/>
  <c r="R236" i="36"/>
  <c r="R235" i="36"/>
  <c r="AF235" i="36" s="1"/>
  <c r="AG235" i="36" s="1"/>
  <c r="R234" i="36"/>
  <c r="R233" i="36"/>
  <c r="R232" i="36"/>
  <c r="R231" i="36"/>
  <c r="R230" i="36"/>
  <c r="R229" i="36"/>
  <c r="R228" i="36"/>
  <c r="R227" i="36"/>
  <c r="R226" i="36"/>
  <c r="R225" i="36"/>
  <c r="R224" i="36"/>
  <c r="R223" i="36"/>
  <c r="R222" i="36"/>
  <c r="R221" i="36"/>
  <c r="AF221" i="36" s="1"/>
  <c r="AG221" i="36" s="1"/>
  <c r="R220" i="36"/>
  <c r="R219" i="36"/>
  <c r="R218" i="36"/>
  <c r="R217" i="36"/>
  <c r="R216" i="36"/>
  <c r="R215" i="36"/>
  <c r="R214" i="36"/>
  <c r="R213" i="36"/>
  <c r="R212" i="36"/>
  <c r="R211" i="36"/>
  <c r="AF211" i="36" s="1"/>
  <c r="AG211" i="36" s="1"/>
  <c r="R210" i="36"/>
  <c r="R209" i="36"/>
  <c r="AF209" i="36" s="1"/>
  <c r="AG209" i="36" s="1"/>
  <c r="R208" i="36"/>
  <c r="AF208" i="36" s="1"/>
  <c r="AG208" i="36" s="1"/>
  <c r="R207" i="36"/>
  <c r="R206" i="36"/>
  <c r="R205" i="36"/>
  <c r="R204" i="36"/>
  <c r="R203" i="36"/>
  <c r="R195" i="36"/>
  <c r="R194" i="36"/>
  <c r="R193" i="36"/>
  <c r="R192" i="36"/>
  <c r="R191" i="36"/>
  <c r="R190" i="36"/>
  <c r="R189" i="36"/>
  <c r="R188" i="36"/>
  <c r="R187" i="36"/>
  <c r="R186" i="36"/>
  <c r="R185" i="36"/>
  <c r="R184" i="36"/>
  <c r="AF184" i="36" s="1"/>
  <c r="AG184" i="36" s="1"/>
  <c r="R183" i="36"/>
  <c r="R182" i="36"/>
  <c r="R181" i="36"/>
  <c r="R180" i="36"/>
  <c r="AF180" i="36" s="1"/>
  <c r="AG180" i="36" s="1"/>
  <c r="R179" i="36"/>
  <c r="R166" i="36"/>
  <c r="R164" i="36"/>
  <c r="R163" i="36"/>
  <c r="R162" i="36"/>
  <c r="R161" i="36"/>
  <c r="R160" i="36"/>
  <c r="AF160" i="36" s="1"/>
  <c r="AG160" i="36" s="1"/>
  <c r="R159" i="36"/>
  <c r="R158" i="36"/>
  <c r="R157" i="36"/>
  <c r="R156" i="36"/>
  <c r="AF156" i="36" s="1"/>
  <c r="AG156" i="36" s="1"/>
  <c r="R155" i="36"/>
  <c r="R154" i="36"/>
  <c r="AF154" i="36" s="1"/>
  <c r="AG154" i="36" s="1"/>
  <c r="R153" i="36"/>
  <c r="R152" i="36"/>
  <c r="AF152" i="36" s="1"/>
  <c r="AG152" i="36" s="1"/>
  <c r="R151" i="36"/>
  <c r="R150" i="36"/>
  <c r="R149" i="36"/>
  <c r="AF149" i="36" s="1"/>
  <c r="AG149" i="36" s="1"/>
  <c r="R148" i="36"/>
  <c r="AF148" i="36" s="1"/>
  <c r="AG148" i="36" s="1"/>
  <c r="R147" i="36"/>
  <c r="R146" i="36"/>
  <c r="R145" i="36"/>
  <c r="R144" i="36"/>
  <c r="R143" i="36"/>
  <c r="R142" i="36"/>
  <c r="R141" i="36"/>
  <c r="R138" i="36"/>
  <c r="R137" i="36"/>
  <c r="R136" i="36"/>
  <c r="AF136" i="36" s="1"/>
  <c r="AG136" i="36" s="1"/>
  <c r="R135" i="36"/>
  <c r="R134" i="36"/>
  <c r="R133" i="36"/>
  <c r="R132" i="36"/>
  <c r="R131" i="36"/>
  <c r="R130" i="36"/>
  <c r="R129" i="36"/>
  <c r="R128" i="36"/>
  <c r="AF128" i="36" s="1"/>
  <c r="AG128" i="36" s="1"/>
  <c r="R127" i="36"/>
  <c r="R126" i="36"/>
  <c r="R125" i="36"/>
  <c r="R124" i="36"/>
  <c r="AF124" i="36" s="1"/>
  <c r="AG124" i="36" s="1"/>
  <c r="R123" i="36"/>
  <c r="R122" i="36"/>
  <c r="AF122" i="36" s="1"/>
  <c r="AG122" i="36" s="1"/>
  <c r="R121" i="36"/>
  <c r="R120" i="36"/>
  <c r="R119" i="36"/>
  <c r="R118" i="36"/>
  <c r="R117" i="36"/>
  <c r="R116" i="36"/>
  <c r="R115" i="36"/>
  <c r="R114" i="36"/>
  <c r="R113" i="36"/>
  <c r="R112" i="36"/>
  <c r="AF112" i="36" s="1"/>
  <c r="AG112" i="36" s="1"/>
  <c r="R111" i="36"/>
  <c r="R110" i="36"/>
  <c r="R109" i="36"/>
  <c r="R108" i="36"/>
  <c r="AF108" i="36" s="1"/>
  <c r="AG108" i="36" s="1"/>
  <c r="R107" i="36"/>
  <c r="R106" i="36"/>
  <c r="AF106" i="36" s="1"/>
  <c r="AG106" i="36" s="1"/>
  <c r="R105" i="36"/>
  <c r="R104" i="36"/>
  <c r="AF104" i="36" s="1"/>
  <c r="AG104" i="36" s="1"/>
  <c r="R103" i="36"/>
  <c r="R102" i="36"/>
  <c r="R101" i="36"/>
  <c r="R100" i="36"/>
  <c r="AF100" i="36" s="1"/>
  <c r="AG100" i="36" s="1"/>
  <c r="R99" i="36"/>
  <c r="R98" i="36"/>
  <c r="R97" i="36"/>
  <c r="R96" i="36"/>
  <c r="AF96" i="36" s="1"/>
  <c r="AG96" i="36" s="1"/>
  <c r="R95" i="36"/>
  <c r="R94" i="36"/>
  <c r="R93" i="36"/>
  <c r="R92" i="36"/>
  <c r="AF92" i="36" s="1"/>
  <c r="AG92" i="36" s="1"/>
  <c r="R91" i="36"/>
  <c r="R90" i="36"/>
  <c r="AF90" i="36" s="1"/>
  <c r="AG90" i="36" s="1"/>
  <c r="R89" i="36"/>
  <c r="R88" i="36"/>
  <c r="AF88" i="36" s="1"/>
  <c r="AG88" i="36" s="1"/>
  <c r="R87" i="36"/>
  <c r="R86" i="36"/>
  <c r="R85" i="36"/>
  <c r="R84" i="36"/>
  <c r="AF84" i="36" s="1"/>
  <c r="AG84" i="36" s="1"/>
  <c r="R83" i="36"/>
  <c r="R82" i="36"/>
  <c r="R81" i="36"/>
  <c r="R80" i="36"/>
  <c r="R79" i="36"/>
  <c r="R78" i="36"/>
  <c r="R77" i="36"/>
  <c r="R76" i="36"/>
  <c r="R75" i="36"/>
  <c r="R74" i="36"/>
  <c r="R73" i="36"/>
  <c r="R72" i="36"/>
  <c r="AF72" i="36" s="1"/>
  <c r="AG72" i="36" s="1"/>
  <c r="R71" i="36"/>
  <c r="R70" i="36"/>
  <c r="R69" i="36"/>
  <c r="AF69" i="36" s="1"/>
  <c r="AG69" i="36" s="1"/>
  <c r="R68" i="36"/>
  <c r="AF68" i="36" s="1"/>
  <c r="AG68" i="36" s="1"/>
  <c r="R67" i="36"/>
  <c r="R66" i="36"/>
  <c r="R65" i="36"/>
  <c r="R64" i="36"/>
  <c r="AF64" i="36" s="1"/>
  <c r="AG64" i="36" s="1"/>
  <c r="R63" i="36"/>
  <c r="R62" i="36"/>
  <c r="R61" i="36"/>
  <c r="R60" i="36"/>
  <c r="AF60" i="36" s="1"/>
  <c r="AG60" i="36" s="1"/>
  <c r="R59" i="36"/>
  <c r="R58" i="36"/>
  <c r="AF58" i="36" s="1"/>
  <c r="AG58" i="36" s="1"/>
  <c r="R57" i="36"/>
  <c r="R55" i="36"/>
  <c r="AF55" i="36" s="1"/>
  <c r="AG55" i="36" s="1"/>
  <c r="R54" i="36"/>
  <c r="R53" i="36"/>
  <c r="R52" i="36"/>
  <c r="AF52" i="36" s="1"/>
  <c r="AG52" i="36" s="1"/>
  <c r="R51" i="36"/>
  <c r="AF51" i="36" s="1"/>
  <c r="AG51" i="36" s="1"/>
  <c r="R50" i="36"/>
  <c r="R49" i="36"/>
  <c r="R48" i="36"/>
  <c r="R47" i="36"/>
  <c r="AF47" i="36" s="1"/>
  <c r="AG47" i="36" s="1"/>
  <c r="R46" i="36"/>
  <c r="R45" i="36"/>
  <c r="R44" i="36"/>
  <c r="R43" i="36"/>
  <c r="AF43" i="36" s="1"/>
  <c r="AG43" i="36" s="1"/>
  <c r="R42" i="36"/>
  <c r="R41" i="36"/>
  <c r="AF41" i="36" s="1"/>
  <c r="AG41" i="36" s="1"/>
  <c r="R40" i="36"/>
  <c r="R39" i="36"/>
  <c r="AF39" i="36" s="1"/>
  <c r="AG39" i="36" s="1"/>
  <c r="R38" i="36"/>
  <c r="R37" i="36"/>
  <c r="R36" i="36"/>
  <c r="AF36" i="36" s="1"/>
  <c r="AG36" i="36" s="1"/>
  <c r="R35" i="36"/>
  <c r="AF35" i="36" s="1"/>
  <c r="AG35" i="36" s="1"/>
  <c r="R34" i="36"/>
  <c r="R33" i="36"/>
  <c r="R32" i="36"/>
  <c r="R31" i="36"/>
  <c r="R30" i="36"/>
  <c r="R29" i="36"/>
  <c r="R28" i="36"/>
  <c r="R27" i="36"/>
  <c r="AF27" i="36" s="1"/>
  <c r="AG27" i="36" s="1"/>
  <c r="R26" i="36"/>
  <c r="R25" i="36"/>
  <c r="AF25" i="36" s="1"/>
  <c r="AG25" i="36" s="1"/>
  <c r="R24" i="36"/>
  <c r="R23" i="36"/>
  <c r="AF23" i="36" s="1"/>
  <c r="AG23" i="36" s="1"/>
  <c r="R22" i="36"/>
  <c r="R21" i="36"/>
  <c r="R20" i="36"/>
  <c r="AF20" i="36" s="1"/>
  <c r="AG20" i="36" s="1"/>
  <c r="R19" i="36"/>
  <c r="AF19" i="36" s="1"/>
  <c r="AG19" i="36" s="1"/>
  <c r="R18" i="36"/>
  <c r="R17" i="36"/>
  <c r="R16" i="36"/>
  <c r="R65" i="33"/>
  <c r="R64" i="33"/>
  <c r="R63" i="33"/>
  <c r="A63" i="33"/>
  <c r="A64" i="33"/>
  <c r="A65" i="33"/>
  <c r="R62" i="33"/>
  <c r="R60" i="33"/>
  <c r="R59" i="33"/>
  <c r="AF59" i="33" s="1"/>
  <c r="AG59" i="33" s="1"/>
  <c r="R58" i="33"/>
  <c r="R57" i="33"/>
  <c r="AF57" i="33" s="1"/>
  <c r="AG57" i="33" s="1"/>
  <c r="R56" i="33"/>
  <c r="Q55" i="33"/>
  <c r="P55" i="33"/>
  <c r="Z55" i="33" s="1"/>
  <c r="O55" i="33"/>
  <c r="U55" i="33" s="1"/>
  <c r="W55" i="33" s="1"/>
  <c r="X55" i="33" s="1"/>
  <c r="N55" i="33"/>
  <c r="R54" i="33"/>
  <c r="R53" i="33"/>
  <c r="R52" i="33"/>
  <c r="R51" i="33"/>
  <c r="R50" i="33"/>
  <c r="R49" i="33"/>
  <c r="Q48" i="33"/>
  <c r="P48" i="33"/>
  <c r="Z48" i="33" s="1"/>
  <c r="O48" i="33"/>
  <c r="N48" i="33"/>
  <c r="R47" i="33"/>
  <c r="R46" i="33"/>
  <c r="R45" i="33"/>
  <c r="R44" i="33"/>
  <c r="R43" i="33"/>
  <c r="R42" i="33"/>
  <c r="R40" i="33" s="1"/>
  <c r="R41" i="33"/>
  <c r="Q40" i="33"/>
  <c r="P40" i="33"/>
  <c r="Z40" i="33"/>
  <c r="O40" i="33"/>
  <c r="N40" i="33"/>
  <c r="R39" i="33"/>
  <c r="R38" i="33"/>
  <c r="R37" i="33"/>
  <c r="R36" i="33"/>
  <c r="Q35" i="33"/>
  <c r="P35" i="33"/>
  <c r="Z35" i="33" s="1"/>
  <c r="O35" i="33"/>
  <c r="N35" i="33"/>
  <c r="R35" i="33" s="1"/>
  <c r="R34" i="33"/>
  <c r="R33" i="33"/>
  <c r="AF33" i="33" s="1"/>
  <c r="AG33" i="33" s="1"/>
  <c r="R32" i="33"/>
  <c r="R31" i="33"/>
  <c r="R30" i="33"/>
  <c r="R29" i="33"/>
  <c r="R28" i="33"/>
  <c r="R27" i="33"/>
  <c r="R26" i="33"/>
  <c r="R25" i="33"/>
  <c r="Q24" i="33"/>
  <c r="P24" i="33"/>
  <c r="O24" i="33"/>
  <c r="R24" i="33" s="1"/>
  <c r="AF24" i="33" s="1"/>
  <c r="AG24" i="33" s="1"/>
  <c r="N24" i="33"/>
  <c r="R23" i="33"/>
  <c r="R22" i="33"/>
  <c r="R21" i="33"/>
  <c r="P20" i="33"/>
  <c r="Z20" i="33" s="1"/>
  <c r="R19" i="33"/>
  <c r="R18" i="33"/>
  <c r="R17" i="33"/>
  <c r="Q16" i="33"/>
  <c r="O16" i="33"/>
  <c r="N16" i="33"/>
  <c r="R16" i="33" s="1"/>
  <c r="AF16" i="33" s="1"/>
  <c r="AG16" i="33" s="1"/>
  <c r="R25" i="31"/>
  <c r="A25" i="31"/>
  <c r="U48" i="33"/>
  <c r="W48" i="33" s="1"/>
  <c r="X48" i="33" s="1"/>
  <c r="R20" i="33"/>
  <c r="Z24" i="33"/>
  <c r="U35" i="33"/>
  <c r="W35" i="33" s="1"/>
  <c r="X35" i="33" s="1"/>
  <c r="R48" i="33"/>
  <c r="AF48" i="33" s="1"/>
  <c r="AG48" i="33" s="1"/>
  <c r="P16" i="33"/>
  <c r="Z16" i="33" s="1"/>
  <c r="R40" i="30"/>
  <c r="R39" i="30"/>
  <c r="R17" i="30"/>
  <c r="AF17" i="30" s="1"/>
  <c r="AG17" i="30" s="1"/>
  <c r="R16" i="30"/>
  <c r="AF16" i="30" s="1"/>
  <c r="AG16" i="30" s="1"/>
  <c r="A30" i="29"/>
  <c r="R28" i="29"/>
  <c r="R27" i="29"/>
  <c r="AF27" i="29" s="1"/>
  <c r="AG27" i="29" s="1"/>
  <c r="R26" i="29"/>
  <c r="R25" i="29"/>
  <c r="R24" i="29"/>
  <c r="AF24" i="29" s="1"/>
  <c r="AG24" i="29" s="1"/>
  <c r="R23" i="29"/>
  <c r="R22" i="29"/>
  <c r="AF22" i="29" s="1"/>
  <c r="AG22" i="29" s="1"/>
  <c r="R21" i="29"/>
  <c r="AF21" i="29" s="1"/>
  <c r="AG21" i="29" s="1"/>
  <c r="R20" i="29"/>
  <c r="R19" i="29"/>
  <c r="R18" i="29"/>
  <c r="R17" i="29"/>
  <c r="R16" i="29"/>
  <c r="AF16" i="29" s="1"/>
  <c r="AG16" i="29" s="1"/>
  <c r="A25" i="28"/>
  <c r="R23" i="28"/>
  <c r="AF23" i="28" s="1"/>
  <c r="AG23" i="28" s="1"/>
  <c r="R22" i="28"/>
  <c r="AF22" i="28" s="1"/>
  <c r="AG22" i="28" s="1"/>
  <c r="R21" i="28"/>
  <c r="AF21" i="28" s="1"/>
  <c r="AG21" i="28" s="1"/>
  <c r="R20" i="28"/>
  <c r="AF20" i="28" s="1"/>
  <c r="AG20" i="28" s="1"/>
  <c r="R19" i="28"/>
  <c r="AF19" i="28" s="1"/>
  <c r="AG19" i="28" s="1"/>
  <c r="R18" i="28"/>
  <c r="AF18" i="28" s="1"/>
  <c r="AG18" i="28" s="1"/>
  <c r="R17" i="28"/>
  <c r="AF17" i="28" s="1"/>
  <c r="AG17" i="28" s="1"/>
  <c r="R16" i="28"/>
  <c r="AF16" i="28" s="1"/>
  <c r="AG16" i="28" s="1"/>
  <c r="R43" i="27"/>
  <c r="R44" i="27"/>
  <c r="R45" i="27"/>
  <c r="R46" i="27"/>
  <c r="R47" i="27"/>
  <c r="R48" i="27"/>
  <c r="R49" i="27"/>
  <c r="R42" i="27"/>
  <c r="XDU52" i="27"/>
  <c r="XDU51" i="27"/>
  <c r="XDU50" i="27"/>
  <c r="R40" i="27"/>
  <c r="AF40" i="27" s="1"/>
  <c r="AG40" i="27" s="1"/>
  <c r="R39" i="27"/>
  <c r="AF39" i="27" s="1"/>
  <c r="AG39" i="27" s="1"/>
  <c r="R38" i="27"/>
  <c r="AF38" i="27" s="1"/>
  <c r="AG38" i="27" s="1"/>
  <c r="R37" i="27"/>
  <c r="R36" i="27"/>
  <c r="AF36" i="27" s="1"/>
  <c r="AG36" i="27" s="1"/>
  <c r="R35" i="27"/>
  <c r="AF35" i="27" s="1"/>
  <c r="AG35" i="27" s="1"/>
  <c r="R34" i="27"/>
  <c r="R33" i="27"/>
  <c r="AF33" i="27" s="1"/>
  <c r="AG33" i="27" s="1"/>
  <c r="R32" i="27"/>
  <c r="R31" i="27"/>
  <c r="R30" i="27"/>
  <c r="AF30" i="27" s="1"/>
  <c r="AG30" i="27" s="1"/>
  <c r="R29" i="27"/>
  <c r="AF29" i="27" s="1"/>
  <c r="AG29" i="27" s="1"/>
  <c r="R28" i="27"/>
  <c r="AF28" i="27" s="1"/>
  <c r="AG28" i="27" s="1"/>
  <c r="R27" i="27"/>
  <c r="AF27" i="27"/>
  <c r="AG27" i="27"/>
  <c r="R26" i="27"/>
  <c r="AF26" i="27" s="1"/>
  <c r="AG26" i="27" s="1"/>
  <c r="R25" i="27"/>
  <c r="R24" i="27"/>
  <c r="AF24" i="27" s="1"/>
  <c r="AG24" i="27" s="1"/>
  <c r="R23" i="27"/>
  <c r="R22" i="27" s="1"/>
  <c r="AF22" i="27" s="1"/>
  <c r="AG22" i="27" s="1"/>
  <c r="AF23" i="27"/>
  <c r="AG23" i="27" s="1"/>
  <c r="W22" i="27"/>
  <c r="X22" i="27" s="1"/>
  <c r="R21" i="27"/>
  <c r="R20" i="27"/>
  <c r="R19" i="27"/>
  <c r="R16" i="27" s="1"/>
  <c r="AF16" i="27" s="1"/>
  <c r="AG16" i="27" s="1"/>
  <c r="R18" i="27"/>
  <c r="R17" i="27"/>
  <c r="AF17" i="27"/>
  <c r="AG17" i="27"/>
  <c r="R45" i="25"/>
  <c r="A45" i="25"/>
  <c r="R44" i="25"/>
  <c r="R43" i="25"/>
  <c r="R42" i="25"/>
  <c r="A42" i="25"/>
  <c r="R41" i="25"/>
  <c r="R39" i="25"/>
  <c r="AF39" i="25" s="1"/>
  <c r="AG39" i="25" s="1"/>
  <c r="R38" i="25"/>
  <c r="AF38" i="25"/>
  <c r="AG38" i="25" s="1"/>
  <c r="R37" i="25"/>
  <c r="R36" i="25"/>
  <c r="AF36" i="25" s="1"/>
  <c r="AG36" i="25" s="1"/>
  <c r="R35" i="25"/>
  <c r="AF35" i="25" s="1"/>
  <c r="AG35" i="25" s="1"/>
  <c r="AJ31" i="25"/>
  <c r="AI31" i="25"/>
  <c r="Q31" i="25"/>
  <c r="P31" i="25"/>
  <c r="O31" i="25"/>
  <c r="N31" i="25"/>
  <c r="R31" i="25" s="1"/>
  <c r="AF31" i="25" s="1"/>
  <c r="AG31" i="25" s="1"/>
  <c r="R30" i="25"/>
  <c r="AF30" i="25" s="1"/>
  <c r="AG30" i="25" s="1"/>
  <c r="R29" i="25"/>
  <c r="AF29" i="25" s="1"/>
  <c r="AG29" i="25" s="1"/>
  <c r="R28" i="25"/>
  <c r="AF28" i="25" s="1"/>
  <c r="AG28" i="25" s="1"/>
  <c r="Q27" i="25"/>
  <c r="Z27" i="25" s="1"/>
  <c r="P27" i="25"/>
  <c r="O27" i="25"/>
  <c r="N27" i="25"/>
  <c r="U27" i="25" s="1"/>
  <c r="W27" i="25" s="1"/>
  <c r="X27" i="25" s="1"/>
  <c r="Q23" i="25"/>
  <c r="P23" i="25"/>
  <c r="Z23" i="25"/>
  <c r="O23" i="25"/>
  <c r="N23" i="25"/>
  <c r="U23" i="25" s="1"/>
  <c r="W23" i="25" s="1"/>
  <c r="X23" i="25" s="1"/>
  <c r="R22" i="25"/>
  <c r="AF22" i="25" s="1"/>
  <c r="AG22" i="25" s="1"/>
  <c r="R21" i="25"/>
  <c r="AF21" i="25" s="1"/>
  <c r="AG21" i="25" s="1"/>
  <c r="R20" i="25"/>
  <c r="AF20" i="25" s="1"/>
  <c r="AG20" i="25" s="1"/>
  <c r="R19" i="25"/>
  <c r="AF19" i="25" s="1"/>
  <c r="AG19" i="25" s="1"/>
  <c r="R18" i="25"/>
  <c r="AF18" i="25" s="1"/>
  <c r="AG18" i="25" s="1"/>
  <c r="R17" i="25"/>
  <c r="AF17" i="25" s="1"/>
  <c r="AG17" i="25" s="1"/>
  <c r="Q16" i="25"/>
  <c r="P16" i="25"/>
  <c r="Z16" i="25" s="1"/>
  <c r="O16" i="25"/>
  <c r="U16" i="25" s="1"/>
  <c r="W16" i="25" s="1"/>
  <c r="X16" i="25" s="1"/>
  <c r="R32" i="24"/>
  <c r="R31" i="24"/>
  <c r="R30" i="24"/>
  <c r="R28" i="24"/>
  <c r="AF28" i="24" s="1"/>
  <c r="AG28" i="24" s="1"/>
  <c r="R27" i="24"/>
  <c r="R26" i="24"/>
  <c r="AF26" i="24" s="1"/>
  <c r="AG26" i="24" s="1"/>
  <c r="R25" i="24"/>
  <c r="R24" i="24"/>
  <c r="AF24" i="24" s="1"/>
  <c r="AG24" i="24" s="1"/>
  <c r="R23" i="24"/>
  <c r="R22" i="24"/>
  <c r="R21" i="24"/>
  <c r="R20" i="24"/>
  <c r="AF20" i="24" s="1"/>
  <c r="AG20" i="24" s="1"/>
  <c r="R18" i="24"/>
  <c r="R17" i="24"/>
  <c r="R16" i="24"/>
  <c r="U31" i="25"/>
  <c r="W31" i="25" s="1"/>
  <c r="X31" i="25" s="1"/>
  <c r="Z31" i="25"/>
  <c r="R23" i="25"/>
  <c r="AF23" i="25" s="1"/>
  <c r="AG23" i="25" s="1"/>
  <c r="AB20" i="27"/>
  <c r="AC20" i="27" s="1"/>
  <c r="R104" i="23"/>
  <c r="AF104" i="23" s="1"/>
  <c r="AG104" i="23" s="1"/>
  <c r="R105" i="23"/>
  <c r="AF105" i="23" s="1"/>
  <c r="AG105" i="23" s="1"/>
  <c r="R106" i="23"/>
  <c r="AF106" i="23" s="1"/>
  <c r="AG106" i="23" s="1"/>
  <c r="R107" i="23"/>
  <c r="R108" i="23"/>
  <c r="AF108" i="23" s="1"/>
  <c r="AG108" i="23" s="1"/>
  <c r="R109" i="23"/>
  <c r="AF109" i="23" s="1"/>
  <c r="AG109" i="23" s="1"/>
  <c r="R110" i="23"/>
  <c r="AF110" i="23" s="1"/>
  <c r="AG110" i="23" s="1"/>
  <c r="R97" i="23"/>
  <c r="R98" i="23"/>
  <c r="AF98" i="23" s="1"/>
  <c r="AG98" i="23" s="1"/>
  <c r="R99" i="23"/>
  <c r="AF99" i="23" s="1"/>
  <c r="AG99" i="23" s="1"/>
  <c r="R100" i="23"/>
  <c r="R101" i="23"/>
  <c r="R102" i="23"/>
  <c r="R103" i="23"/>
  <c r="R92" i="23"/>
  <c r="R93" i="23"/>
  <c r="R94" i="23"/>
  <c r="R95" i="23"/>
  <c r="R96" i="23"/>
  <c r="R17" i="23"/>
  <c r="AF17" i="23" s="1"/>
  <c r="AG17" i="23" s="1"/>
  <c r="R18" i="23"/>
  <c r="AF18" i="23" s="1"/>
  <c r="AG18" i="23" s="1"/>
  <c r="R19" i="23"/>
  <c r="AF19" i="23" s="1"/>
  <c r="AG19" i="23" s="1"/>
  <c r="R20" i="23"/>
  <c r="AF20" i="23" s="1"/>
  <c r="AG20" i="23" s="1"/>
  <c r="R21" i="23"/>
  <c r="AF21" i="23" s="1"/>
  <c r="AG21" i="23" s="1"/>
  <c r="R22" i="23"/>
  <c r="AF22" i="23" s="1"/>
  <c r="AG22" i="23" s="1"/>
  <c r="R23" i="23"/>
  <c r="R24" i="23"/>
  <c r="R25" i="23"/>
  <c r="AF25" i="23" s="1"/>
  <c r="AG25" i="23" s="1"/>
  <c r="R26" i="23"/>
  <c r="AF26" i="23" s="1"/>
  <c r="AG26" i="23" s="1"/>
  <c r="R27" i="23"/>
  <c r="R28" i="23"/>
  <c r="AF28" i="23" s="1"/>
  <c r="AG28" i="23" s="1"/>
  <c r="R29" i="23"/>
  <c r="AF29" i="23" s="1"/>
  <c r="AG29" i="23" s="1"/>
  <c r="R30" i="23"/>
  <c r="AF30" i="23" s="1"/>
  <c r="AG30" i="23" s="1"/>
  <c r="R31" i="23"/>
  <c r="AF31" i="23" s="1"/>
  <c r="AG31" i="23" s="1"/>
  <c r="R32" i="23"/>
  <c r="AF32" i="23" s="1"/>
  <c r="AG32" i="23" s="1"/>
  <c r="R33" i="23"/>
  <c r="AF33" i="23" s="1"/>
  <c r="AG33" i="23" s="1"/>
  <c r="R34" i="23"/>
  <c r="AF34" i="23" s="1"/>
  <c r="AG34" i="23" s="1"/>
  <c r="R35" i="23"/>
  <c r="AF35" i="23" s="1"/>
  <c r="AG35" i="23" s="1"/>
  <c r="R36" i="23"/>
  <c r="AF36" i="23" s="1"/>
  <c r="AG36" i="23" s="1"/>
  <c r="R37" i="23"/>
  <c r="AF37" i="23" s="1"/>
  <c r="AG37" i="23" s="1"/>
  <c r="R38" i="23"/>
  <c r="AF38" i="23" s="1"/>
  <c r="AG38" i="23" s="1"/>
  <c r="R39" i="23"/>
  <c r="AF39" i="23" s="1"/>
  <c r="AG39" i="23" s="1"/>
  <c r="R40" i="23"/>
  <c r="AF40" i="23" s="1"/>
  <c r="AG40" i="23" s="1"/>
  <c r="R41" i="23"/>
  <c r="AF41" i="23" s="1"/>
  <c r="AG41" i="23" s="1"/>
  <c r="R42" i="23"/>
  <c r="AF42" i="23" s="1"/>
  <c r="AG42" i="23" s="1"/>
  <c r="R43" i="23"/>
  <c r="AF43" i="23" s="1"/>
  <c r="AG43" i="23" s="1"/>
  <c r="R44" i="23"/>
  <c r="AF44" i="23" s="1"/>
  <c r="AG44" i="23" s="1"/>
  <c r="R45" i="23"/>
  <c r="AF45" i="23" s="1"/>
  <c r="AG45" i="23" s="1"/>
  <c r="R46" i="23"/>
  <c r="AF46" i="23" s="1"/>
  <c r="AG46" i="23" s="1"/>
  <c r="R47" i="23"/>
  <c r="AF47" i="23" s="1"/>
  <c r="AG47" i="23" s="1"/>
  <c r="R48" i="23"/>
  <c r="AF48" i="23" s="1"/>
  <c r="AG48" i="23" s="1"/>
  <c r="R49" i="23"/>
  <c r="AF49" i="23" s="1"/>
  <c r="AG49" i="23" s="1"/>
  <c r="R50" i="23"/>
  <c r="R51" i="23"/>
  <c r="AF51" i="23" s="1"/>
  <c r="AG51" i="23" s="1"/>
  <c r="R52" i="23"/>
  <c r="AF52" i="23" s="1"/>
  <c r="AG52" i="23" s="1"/>
  <c r="R53" i="23"/>
  <c r="AF53" i="23" s="1"/>
  <c r="AG53" i="23" s="1"/>
  <c r="R54" i="23"/>
  <c r="AF54" i="23" s="1"/>
  <c r="AG54" i="23" s="1"/>
  <c r="R55" i="23"/>
  <c r="AF55" i="23" s="1"/>
  <c r="AG55" i="23" s="1"/>
  <c r="R56" i="23"/>
  <c r="AF56" i="23" s="1"/>
  <c r="AG56" i="23" s="1"/>
  <c r="R57" i="23"/>
  <c r="AF57" i="23" s="1"/>
  <c r="AG57" i="23" s="1"/>
  <c r="R58" i="23"/>
  <c r="AF58" i="23" s="1"/>
  <c r="AG58" i="23" s="1"/>
  <c r="R59" i="23"/>
  <c r="R60" i="23"/>
  <c r="AF60" i="23" s="1"/>
  <c r="AG60" i="23" s="1"/>
  <c r="R61" i="23"/>
  <c r="AF61" i="23" s="1"/>
  <c r="AG61" i="23" s="1"/>
  <c r="R62" i="23"/>
  <c r="R63" i="23"/>
  <c r="R64" i="23"/>
  <c r="AF64" i="23" s="1"/>
  <c r="AG64" i="23" s="1"/>
  <c r="R65" i="23"/>
  <c r="AF65" i="23" s="1"/>
  <c r="AG65" i="23" s="1"/>
  <c r="R66" i="23"/>
  <c r="R67" i="23"/>
  <c r="AF67" i="23" s="1"/>
  <c r="AG67" i="23" s="1"/>
  <c r="R68" i="23"/>
  <c r="AF68" i="23" s="1"/>
  <c r="AG68" i="23" s="1"/>
  <c r="R69" i="23"/>
  <c r="AF69" i="23" s="1"/>
  <c r="AG69" i="23" s="1"/>
  <c r="R70" i="23"/>
  <c r="AF70" i="23" s="1"/>
  <c r="AG70" i="23" s="1"/>
  <c r="R71" i="23"/>
  <c r="AF71" i="23" s="1"/>
  <c r="AG71" i="23" s="1"/>
  <c r="R72" i="23"/>
  <c r="AF72" i="23" s="1"/>
  <c r="AG72" i="23" s="1"/>
  <c r="R73" i="23"/>
  <c r="AF73" i="23" s="1"/>
  <c r="AG73" i="23" s="1"/>
  <c r="R74" i="23"/>
  <c r="AF74" i="23" s="1"/>
  <c r="AG74" i="23" s="1"/>
  <c r="R75" i="23"/>
  <c r="AF75" i="23" s="1"/>
  <c r="AG75" i="23" s="1"/>
  <c r="R76" i="23"/>
  <c r="AF76" i="23" s="1"/>
  <c r="AG76" i="23" s="1"/>
  <c r="R77" i="23"/>
  <c r="AF77" i="23" s="1"/>
  <c r="AG77" i="23" s="1"/>
  <c r="R78" i="23"/>
  <c r="AF78" i="23" s="1"/>
  <c r="AG78" i="23" s="1"/>
  <c r="R79" i="23"/>
  <c r="R80" i="23"/>
  <c r="R81" i="23"/>
  <c r="R82" i="23"/>
  <c r="R83" i="23"/>
  <c r="R84" i="23"/>
  <c r="R85" i="23"/>
  <c r="R86" i="23"/>
  <c r="R87" i="23"/>
  <c r="R88" i="23"/>
  <c r="R89" i="23"/>
  <c r="R90" i="23"/>
  <c r="R91" i="23"/>
  <c r="R16" i="23"/>
  <c r="AF16" i="23" s="1"/>
  <c r="AG16" i="23" s="1"/>
  <c r="A17" i="23"/>
  <c r="A18" i="23"/>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2" i="23" s="1"/>
  <c r="A113" i="23" s="1"/>
  <c r="A114" i="23" s="1"/>
  <c r="A115" i="23" s="1"/>
  <c r="A116" i="23" s="1"/>
  <c r="A117" i="23" s="1"/>
  <c r="A118" i="23" s="1"/>
  <c r="A119" i="23" s="1"/>
  <c r="A120" i="23" s="1"/>
  <c r="A121" i="23" s="1"/>
  <c r="A25" i="19"/>
  <c r="A90" i="19"/>
  <c r="A89" i="19"/>
  <c r="A88" i="19"/>
  <c r="A87" i="19"/>
  <c r="A74" i="19"/>
  <c r="A75" i="19"/>
  <c r="A76" i="19"/>
  <c r="A77" i="19"/>
  <c r="A78" i="19"/>
  <c r="A79" i="19"/>
  <c r="A80" i="19"/>
  <c r="A81" i="19"/>
  <c r="A82" i="19"/>
  <c r="A83" i="19"/>
  <c r="A84" i="19"/>
  <c r="A85" i="19"/>
  <c r="A86" i="19"/>
  <c r="K6" i="13"/>
  <c r="K33" i="13"/>
  <c r="K34" i="13"/>
  <c r="K35" i="13"/>
  <c r="K36" i="13"/>
  <c r="K17" i="13"/>
  <c r="K18" i="13"/>
  <c r="K19" i="13"/>
  <c r="K20" i="13"/>
  <c r="K21" i="13"/>
  <c r="K22" i="13"/>
  <c r="K23" i="13"/>
  <c r="K24" i="13"/>
  <c r="K25" i="13"/>
  <c r="K26" i="13"/>
  <c r="K27" i="13"/>
  <c r="K28" i="13"/>
  <c r="K29" i="13"/>
  <c r="K30" i="13"/>
  <c r="K31" i="13"/>
  <c r="K32" i="13"/>
  <c r="K16" i="13"/>
  <c r="K15" i="13"/>
  <c r="K14" i="13"/>
  <c r="K13" i="13"/>
  <c r="K12" i="13"/>
  <c r="K11" i="13"/>
  <c r="K10" i="13"/>
  <c r="K9" i="13"/>
  <c r="K8" i="13"/>
  <c r="K7" i="13"/>
  <c r="AF16" i="36" l="1"/>
  <c r="AG16" i="36" s="1"/>
  <c r="AF259" i="36"/>
  <c r="AG259" i="36" s="1"/>
  <c r="AF240" i="36"/>
  <c r="AG240" i="36" s="1"/>
  <c r="AF117" i="36"/>
  <c r="AG117" i="36" s="1"/>
  <c r="AF188" i="36"/>
  <c r="AG188" i="36" s="1"/>
  <c r="AF158" i="36"/>
  <c r="AG158" i="36" s="1"/>
  <c r="AF85" i="36"/>
  <c r="AG85" i="36" s="1"/>
  <c r="AF133" i="36"/>
  <c r="AG133" i="36" s="1"/>
  <c r="AF227" i="36"/>
  <c r="AG227" i="36" s="1"/>
  <c r="AF138" i="36"/>
  <c r="AG138" i="36" s="1"/>
  <c r="AF193" i="36"/>
  <c r="AG193" i="36" s="1"/>
  <c r="AF280" i="36"/>
  <c r="AG280" i="36" s="1"/>
  <c r="AF165" i="36"/>
  <c r="AG165" i="36" s="1"/>
  <c r="AF192" i="36"/>
  <c r="AG192" i="36" s="1"/>
  <c r="AF261" i="36"/>
  <c r="AG261" i="36" s="1"/>
  <c r="AF140" i="36"/>
  <c r="AG140" i="36" s="1"/>
  <c r="AF40" i="36"/>
  <c r="AG40" i="36" s="1"/>
  <c r="AF24" i="36"/>
  <c r="AG24" i="36" s="1"/>
  <c r="AF197" i="36"/>
  <c r="AG197" i="36" s="1"/>
  <c r="AF190" i="36"/>
  <c r="AG190" i="36" s="1"/>
  <c r="AF166" i="36"/>
  <c r="AG166" i="36" s="1"/>
  <c r="AF153" i="36"/>
  <c r="AG153" i="36" s="1"/>
  <c r="AF137" i="36"/>
  <c r="AG137" i="36" s="1"/>
  <c r="AF93" i="36"/>
  <c r="AG93" i="36" s="1"/>
  <c r="AF73" i="36"/>
  <c r="AG73" i="36" s="1"/>
  <c r="AF61" i="36"/>
  <c r="AG61" i="36" s="1"/>
  <c r="AF201" i="36"/>
  <c r="AG201" i="36" s="1"/>
  <c r="AF213" i="36"/>
  <c r="AG213" i="36" s="1"/>
  <c r="AF241" i="36"/>
  <c r="AG241" i="36" s="1"/>
  <c r="AF139" i="36"/>
  <c r="AG139" i="36" s="1"/>
  <c r="AF269" i="50"/>
  <c r="AG269" i="50" s="1"/>
  <c r="AF474" i="50"/>
  <c r="AG474" i="50" s="1"/>
  <c r="AF466" i="50"/>
  <c r="AG466" i="50" s="1"/>
  <c r="AF446" i="50"/>
  <c r="AG446" i="50" s="1"/>
  <c r="AF430" i="50"/>
  <c r="AG430" i="50" s="1"/>
  <c r="AF378" i="50"/>
  <c r="AG378" i="50" s="1"/>
  <c r="AF370" i="50"/>
  <c r="AG370" i="50" s="1"/>
  <c r="AF358" i="50"/>
  <c r="AG358" i="50" s="1"/>
  <c r="AF338" i="50"/>
  <c r="AG338" i="50" s="1"/>
  <c r="AF330" i="50"/>
  <c r="AG330" i="50" s="1"/>
  <c r="AF317" i="50"/>
  <c r="AG317" i="50" s="1"/>
  <c r="AF313" i="50"/>
  <c r="AG313" i="50" s="1"/>
  <c r="AF309" i="50"/>
  <c r="AG309" i="50" s="1"/>
  <c r="AF285" i="50"/>
  <c r="AG285" i="50" s="1"/>
  <c r="AF273" i="50"/>
  <c r="AG273" i="50" s="1"/>
  <c r="AF561" i="50"/>
  <c r="AG561" i="50" s="1"/>
  <c r="AF557" i="50"/>
  <c r="AG557" i="50" s="1"/>
  <c r="AF441" i="50"/>
  <c r="AG441" i="50" s="1"/>
  <c r="AF417" i="50"/>
  <c r="AG417" i="50" s="1"/>
  <c r="AF409" i="50"/>
  <c r="AG409" i="50" s="1"/>
  <c r="AF405" i="50"/>
  <c r="AG405" i="50" s="1"/>
  <c r="AF401" i="50"/>
  <c r="AG401" i="50" s="1"/>
  <c r="AF393" i="50"/>
  <c r="AG393" i="50" s="1"/>
  <c r="AF389" i="50"/>
  <c r="AG389" i="50" s="1"/>
  <c r="AF377" i="50"/>
  <c r="AG377" i="50" s="1"/>
  <c r="AF373" i="50"/>
  <c r="AG373" i="50" s="1"/>
  <c r="AF365" i="50"/>
  <c r="AG365" i="50" s="1"/>
  <c r="AF357" i="50"/>
  <c r="AG357" i="50" s="1"/>
  <c r="AF353" i="50"/>
  <c r="AG353" i="50" s="1"/>
  <c r="AF345" i="50"/>
  <c r="AG345" i="50" s="1"/>
  <c r="AF341" i="50"/>
  <c r="AG341" i="50" s="1"/>
  <c r="AF329" i="50"/>
  <c r="AG329" i="50" s="1"/>
  <c r="AF325" i="50"/>
  <c r="AG325" i="50" s="1"/>
  <c r="AF320" i="50"/>
  <c r="AG320" i="50" s="1"/>
  <c r="AF312" i="50"/>
  <c r="AG312" i="50" s="1"/>
  <c r="AF308" i="50"/>
  <c r="AG308" i="50" s="1"/>
  <c r="AF284" i="50"/>
  <c r="AG284" i="50" s="1"/>
  <c r="AF268" i="50"/>
  <c r="AG268" i="50" s="1"/>
  <c r="AF236" i="50"/>
  <c r="AG236" i="50" s="1"/>
  <c r="AF232" i="50"/>
  <c r="AG232" i="50" s="1"/>
  <c r="AF224" i="50"/>
  <c r="AG224" i="50" s="1"/>
  <c r="AF220" i="50"/>
  <c r="AG220" i="50" s="1"/>
  <c r="AF208" i="50"/>
  <c r="AG208" i="50" s="1"/>
  <c r="AF188" i="50"/>
  <c r="AG188" i="50" s="1"/>
  <c r="AF184" i="50"/>
  <c r="AG184" i="50" s="1"/>
  <c r="AF176" i="50"/>
  <c r="AG176" i="50" s="1"/>
  <c r="AF168" i="50"/>
  <c r="AG168" i="50" s="1"/>
  <c r="AF164" i="50"/>
  <c r="AG164" i="50" s="1"/>
  <c r="AF152" i="50"/>
  <c r="AG152" i="50" s="1"/>
  <c r="AF140" i="50"/>
  <c r="AG140" i="50" s="1"/>
  <c r="AF128" i="50"/>
  <c r="AG128" i="50" s="1"/>
  <c r="AF120" i="50"/>
  <c r="AG120" i="50" s="1"/>
  <c r="AF116" i="50"/>
  <c r="AG116" i="50" s="1"/>
  <c r="AF108" i="50"/>
  <c r="AG108" i="50" s="1"/>
  <c r="AF104" i="50"/>
  <c r="AG104" i="50" s="1"/>
  <c r="AF96" i="50"/>
  <c r="AG96" i="50" s="1"/>
  <c r="AF84" i="50"/>
  <c r="AG84" i="50" s="1"/>
  <c r="AF80" i="50"/>
  <c r="AG80" i="50" s="1"/>
  <c r="AF76" i="50"/>
  <c r="AG76" i="50" s="1"/>
  <c r="AF72" i="50"/>
  <c r="AG72" i="50" s="1"/>
  <c r="AF68" i="50"/>
  <c r="AG68" i="50" s="1"/>
  <c r="AF64" i="50"/>
  <c r="AG64" i="50" s="1"/>
  <c r="AF60" i="50"/>
  <c r="AG60" i="50" s="1"/>
  <c r="AF56" i="50"/>
  <c r="AG56" i="50" s="1"/>
  <c r="AF52" i="50"/>
  <c r="AG52" i="50" s="1"/>
  <c r="AF48" i="50"/>
  <c r="AG48" i="50" s="1"/>
  <c r="AF44" i="50"/>
  <c r="AG44" i="50" s="1"/>
  <c r="AF36" i="50"/>
  <c r="AG36" i="50" s="1"/>
  <c r="AF462" i="50"/>
  <c r="AG462" i="50" s="1"/>
  <c r="AF426" i="50"/>
  <c r="AG426" i="50" s="1"/>
  <c r="AF386" i="50"/>
  <c r="AG386" i="50" s="1"/>
  <c r="AF354" i="50"/>
  <c r="AG354" i="50" s="1"/>
  <c r="AF342" i="50"/>
  <c r="AG342" i="50" s="1"/>
  <c r="AF326" i="50"/>
  <c r="AG326" i="50" s="1"/>
  <c r="AF301" i="50"/>
  <c r="AG301" i="50" s="1"/>
  <c r="AF486" i="50"/>
  <c r="AG486" i="50" s="1"/>
  <c r="AF553" i="50"/>
  <c r="AG553" i="50" s="1"/>
  <c r="AF545" i="50"/>
  <c r="AG545" i="50" s="1"/>
  <c r="AF537" i="50"/>
  <c r="AG537" i="50" s="1"/>
  <c r="AF533" i="50"/>
  <c r="AG533" i="50" s="1"/>
  <c r="AF529" i="50"/>
  <c r="AG529" i="50" s="1"/>
  <c r="AF525" i="50"/>
  <c r="AG525" i="50" s="1"/>
  <c r="AF521" i="50"/>
  <c r="AG521" i="50" s="1"/>
  <c r="AF517" i="50"/>
  <c r="AG517" i="50" s="1"/>
  <c r="AF513" i="50"/>
  <c r="AG513" i="50" s="1"/>
  <c r="AF509" i="50"/>
  <c r="AG509" i="50" s="1"/>
  <c r="AF505" i="50"/>
  <c r="AG505" i="50" s="1"/>
  <c r="AF497" i="50"/>
  <c r="AG497" i="50" s="1"/>
  <c r="AF493" i="50"/>
  <c r="AG493" i="50" s="1"/>
  <c r="AF485" i="50"/>
  <c r="AG485" i="50" s="1"/>
  <c r="AF465" i="50"/>
  <c r="AG465" i="50" s="1"/>
  <c r="AF468" i="50"/>
  <c r="AG468" i="50" s="1"/>
  <c r="AF464" i="50"/>
  <c r="AG464" i="50" s="1"/>
  <c r="AF448" i="50"/>
  <c r="AG448" i="50" s="1"/>
  <c r="AF360" i="50"/>
  <c r="AG360" i="50" s="1"/>
  <c r="AF356" i="50"/>
  <c r="AG356" i="50" s="1"/>
  <c r="AF352" i="50"/>
  <c r="AG352" i="50" s="1"/>
  <c r="AF348" i="50"/>
  <c r="AG348" i="50" s="1"/>
  <c r="AF344" i="50"/>
  <c r="AG344" i="50" s="1"/>
  <c r="AF340" i="50"/>
  <c r="AG340" i="50" s="1"/>
  <c r="AF559" i="50"/>
  <c r="AG559" i="50" s="1"/>
  <c r="AF530" i="50"/>
  <c r="AG530" i="50" s="1"/>
  <c r="AF487" i="50"/>
  <c r="AG487" i="50" s="1"/>
  <c r="AF563" i="50"/>
  <c r="AG563" i="50" s="1"/>
  <c r="AF515" i="50"/>
  <c r="AG515" i="50" s="1"/>
  <c r="AF499" i="50"/>
  <c r="AG499" i="50" s="1"/>
  <c r="AF541" i="50"/>
  <c r="AG541" i="50" s="1"/>
  <c r="AF501" i="50"/>
  <c r="AG501" i="50" s="1"/>
  <c r="AF489" i="50"/>
  <c r="AG489" i="50" s="1"/>
  <c r="AF16" i="50"/>
  <c r="AG16" i="50" s="1"/>
  <c r="AF506" i="50"/>
  <c r="AG506" i="50" s="1"/>
  <c r="AF524" i="50"/>
  <c r="AG524" i="50" s="1"/>
  <c r="AF396" i="50"/>
  <c r="AG396" i="50" s="1"/>
  <c r="AF459" i="50"/>
  <c r="AG459" i="50" s="1"/>
  <c r="AF551" i="50"/>
  <c r="AG551" i="50" s="1"/>
  <c r="AF547" i="50"/>
  <c r="AG547" i="50" s="1"/>
  <c r="AF511" i="50"/>
  <c r="AG511" i="50" s="1"/>
  <c r="AF483" i="50"/>
  <c r="AG483" i="50" s="1"/>
  <c r="AF562" i="50"/>
  <c r="AG562" i="50" s="1"/>
  <c r="AF549" i="50"/>
  <c r="AG549" i="50" s="1"/>
  <c r="AF514" i="50"/>
  <c r="AG514" i="50" s="1"/>
  <c r="AF456" i="50"/>
  <c r="AG456" i="50" s="1"/>
  <c r="AF532" i="50"/>
  <c r="AG532" i="50" s="1"/>
  <c r="AF488" i="50"/>
  <c r="AG488" i="50" s="1"/>
  <c r="AF291" i="50"/>
  <c r="AG291" i="50" s="1"/>
  <c r="AF512" i="50"/>
  <c r="AG512" i="50" s="1"/>
  <c r="AF327" i="50"/>
  <c r="AG327" i="50" s="1"/>
  <c r="AF552" i="50"/>
  <c r="AG552" i="50" s="1"/>
  <c r="AF548" i="50"/>
  <c r="AG548" i="50" s="1"/>
  <c r="AF439" i="50"/>
  <c r="AG439" i="50" s="1"/>
  <c r="AF437" i="50"/>
  <c r="AG437" i="50" s="1"/>
  <c r="AF429" i="50"/>
  <c r="AG429" i="50" s="1"/>
  <c r="AF314" i="50"/>
  <c r="AG314" i="50" s="1"/>
  <c r="AF538" i="50"/>
  <c r="AG538" i="50" s="1"/>
  <c r="AF522" i="50"/>
  <c r="AG522" i="50" s="1"/>
  <c r="AF498" i="50"/>
  <c r="AG498" i="50" s="1"/>
  <c r="AF490" i="50"/>
  <c r="AG490" i="50" s="1"/>
  <c r="AF478" i="50"/>
  <c r="AG478" i="50" s="1"/>
  <c r="AF458" i="50"/>
  <c r="AG458" i="50" s="1"/>
  <c r="AF454" i="50"/>
  <c r="AG454" i="50" s="1"/>
  <c r="AF450" i="50"/>
  <c r="AG450" i="50" s="1"/>
  <c r="AF410" i="50"/>
  <c r="AG410" i="50" s="1"/>
  <c r="AF398" i="50"/>
  <c r="AG398" i="50" s="1"/>
  <c r="AF394" i="50"/>
  <c r="AG394" i="50" s="1"/>
  <c r="AF374" i="50"/>
  <c r="AG374" i="50" s="1"/>
  <c r="AF346" i="50"/>
  <c r="AG346" i="50" s="1"/>
  <c r="AF321" i="50"/>
  <c r="AG321" i="50" s="1"/>
  <c r="AF560" i="50"/>
  <c r="AG560" i="50" s="1"/>
  <c r="AF504" i="50"/>
  <c r="AG504" i="50" s="1"/>
  <c r="AF427" i="50"/>
  <c r="AG427" i="50" s="1"/>
  <c r="AF452" i="50"/>
  <c r="AG452" i="50" s="1"/>
  <c r="AF435" i="50"/>
  <c r="AG435" i="50" s="1"/>
  <c r="AF69" i="50"/>
  <c r="AG69" i="50" s="1"/>
  <c r="AF72" i="37"/>
  <c r="AG72" i="37" s="1"/>
  <c r="AF76" i="37"/>
  <c r="AG76" i="37" s="1"/>
  <c r="AF92" i="37"/>
  <c r="AG92" i="37" s="1"/>
  <c r="AF204" i="37"/>
  <c r="AG204" i="37" s="1"/>
  <c r="AF300" i="37"/>
  <c r="AG300" i="37" s="1"/>
  <c r="AF17" i="37"/>
  <c r="AG17" i="37" s="1"/>
  <c r="AF33" i="37"/>
  <c r="AG33" i="37" s="1"/>
  <c r="AF37" i="37"/>
  <c r="AG37" i="37" s="1"/>
  <c r="AF57" i="37"/>
  <c r="AG57" i="37" s="1"/>
  <c r="AF61" i="37"/>
  <c r="AG61" i="37" s="1"/>
  <c r="AF65" i="37"/>
  <c r="AG65" i="37" s="1"/>
  <c r="AF69" i="37"/>
  <c r="AG69" i="37" s="1"/>
  <c r="AF73" i="37"/>
  <c r="AG73" i="37" s="1"/>
  <c r="AF77" i="37"/>
  <c r="AG77" i="37" s="1"/>
  <c r="AF89" i="37"/>
  <c r="AG89" i="37" s="1"/>
  <c r="AF93" i="37"/>
  <c r="AG93" i="37" s="1"/>
  <c r="AF117" i="37"/>
  <c r="AG117" i="37" s="1"/>
  <c r="AF145" i="37"/>
  <c r="AG145" i="37" s="1"/>
  <c r="AF153" i="37"/>
  <c r="AG153" i="37" s="1"/>
  <c r="AF173" i="37"/>
  <c r="AG173" i="37" s="1"/>
  <c r="AF197" i="37"/>
  <c r="AG197" i="37" s="1"/>
  <c r="AF225" i="37"/>
  <c r="AG225" i="37" s="1"/>
  <c r="AF301" i="37"/>
  <c r="AG301" i="37" s="1"/>
  <c r="AF313" i="37"/>
  <c r="AG313" i="37" s="1"/>
  <c r="AF337" i="37"/>
  <c r="AG337" i="37" s="1"/>
  <c r="AF40" i="37"/>
  <c r="AG40" i="37" s="1"/>
  <c r="AF116" i="37"/>
  <c r="AG116" i="37" s="1"/>
  <c r="AF212" i="37"/>
  <c r="AG212" i="37" s="1"/>
  <c r="AF224" i="37"/>
  <c r="AG224" i="37" s="1"/>
  <c r="AF272" i="37"/>
  <c r="AG272" i="37" s="1"/>
  <c r="AF18" i="37"/>
  <c r="AG18" i="37" s="1"/>
  <c r="AF30" i="37"/>
  <c r="AG30" i="37" s="1"/>
  <c r="AF34" i="37"/>
  <c r="AG34" i="37" s="1"/>
  <c r="AF38" i="37"/>
  <c r="AG38" i="37" s="1"/>
  <c r="AF58" i="37"/>
  <c r="AG58" i="37" s="1"/>
  <c r="AF62" i="37"/>
  <c r="AG62" i="37" s="1"/>
  <c r="AF66" i="37"/>
  <c r="AG66" i="37" s="1"/>
  <c r="AF70" i="37"/>
  <c r="AG70" i="37" s="1"/>
  <c r="AF74" i="37"/>
  <c r="AG74" i="37" s="1"/>
  <c r="AF90" i="37"/>
  <c r="AG90" i="37" s="1"/>
  <c r="AF94" i="37"/>
  <c r="AG94" i="37" s="1"/>
  <c r="AF174" i="37"/>
  <c r="AG174" i="37" s="1"/>
  <c r="AF178" i="37"/>
  <c r="AG178" i="37" s="1"/>
  <c r="AF198" i="37"/>
  <c r="AG198" i="37" s="1"/>
  <c r="AF202" i="37"/>
  <c r="AG202" i="37" s="1"/>
  <c r="AF222" i="37"/>
  <c r="AG222" i="37" s="1"/>
  <c r="AF226" i="37"/>
  <c r="AG226" i="37" s="1"/>
  <c r="AF238" i="37"/>
  <c r="AG238" i="37" s="1"/>
  <c r="AF242" i="37"/>
  <c r="AG242" i="37" s="1"/>
  <c r="AF262" i="37"/>
  <c r="AG262" i="37" s="1"/>
  <c r="AF270" i="37"/>
  <c r="AG270" i="37" s="1"/>
  <c r="AF274" i="37"/>
  <c r="AG274" i="37" s="1"/>
  <c r="AF294" i="37"/>
  <c r="AG294" i="37" s="1"/>
  <c r="AF298" i="37"/>
  <c r="AG298" i="37" s="1"/>
  <c r="AF302" i="37"/>
  <c r="AG302" i="37" s="1"/>
  <c r="AF306" i="37"/>
  <c r="AG306" i="37" s="1"/>
  <c r="AF318" i="37"/>
  <c r="AG318" i="37" s="1"/>
  <c r="AF338" i="37"/>
  <c r="AG338" i="37" s="1"/>
  <c r="AF342" i="37"/>
  <c r="AG342" i="37" s="1"/>
  <c r="AF261" i="37"/>
  <c r="AG261" i="37" s="1"/>
  <c r="AF273" i="37"/>
  <c r="AG273" i="37" s="1"/>
  <c r="AF281" i="37"/>
  <c r="AG281" i="37" s="1"/>
  <c r="AF285" i="37"/>
  <c r="AG285" i="37" s="1"/>
  <c r="AF293" i="37"/>
  <c r="AG293" i="37" s="1"/>
  <c r="AF309" i="37"/>
  <c r="AG309" i="37" s="1"/>
  <c r="AF333" i="37"/>
  <c r="AG333" i="37" s="1"/>
  <c r="AF341" i="37"/>
  <c r="AG341" i="37" s="1"/>
  <c r="AF345" i="37"/>
  <c r="AG345" i="37" s="1"/>
  <c r="AF271" i="37"/>
  <c r="AG271" i="37" s="1"/>
  <c r="AF279" i="37"/>
  <c r="AG279" i="37" s="1"/>
  <c r="AF283" i="37"/>
  <c r="AG283" i="37" s="1"/>
  <c r="AF291" i="37"/>
  <c r="AG291" i="37" s="1"/>
  <c r="AF335" i="37"/>
  <c r="AG335" i="37" s="1"/>
  <c r="AF191" i="37"/>
  <c r="AG191" i="37" s="1"/>
  <c r="AF219" i="37"/>
  <c r="AG219" i="37" s="1"/>
  <c r="AF227" i="37"/>
  <c r="AG227" i="37" s="1"/>
  <c r="AF235" i="37"/>
  <c r="AG235" i="37" s="1"/>
  <c r="AF243" i="37"/>
  <c r="AG243" i="37" s="1"/>
  <c r="AF251" i="37"/>
  <c r="AG251" i="37" s="1"/>
  <c r="AF267" i="37"/>
  <c r="AG267" i="37" s="1"/>
  <c r="AF303" i="37"/>
  <c r="AG303" i="37" s="1"/>
  <c r="AF323" i="37"/>
  <c r="AG323" i="37" s="1"/>
  <c r="AF339" i="37"/>
  <c r="AG339" i="37" s="1"/>
  <c r="AF184" i="37"/>
  <c r="AG184" i="37" s="1"/>
  <c r="AF200" i="37"/>
  <c r="AG200" i="37" s="1"/>
  <c r="AF240" i="37"/>
  <c r="AG240" i="37" s="1"/>
  <c r="AF256" i="37"/>
  <c r="AG256" i="37" s="1"/>
  <c r="AF276" i="37"/>
  <c r="AG276" i="37" s="1"/>
  <c r="AF288" i="37"/>
  <c r="AG288" i="37" s="1"/>
  <c r="AF340" i="37"/>
  <c r="AG340" i="37" s="1"/>
  <c r="AF348" i="37"/>
  <c r="AG348" i="37" s="1"/>
  <c r="AF185" i="37"/>
  <c r="AG185" i="37" s="1"/>
  <c r="AF193" i="37"/>
  <c r="AG193" i="37" s="1"/>
  <c r="AF201" i="37"/>
  <c r="AG201" i="37" s="1"/>
  <c r="AF237" i="37"/>
  <c r="AG237" i="37" s="1"/>
  <c r="AF241" i="37"/>
  <c r="AG241" i="37" s="1"/>
  <c r="AF257" i="37"/>
  <c r="AG257" i="37" s="1"/>
  <c r="AF269" i="37"/>
  <c r="AG269" i="37" s="1"/>
  <c r="AF277" i="37"/>
  <c r="AG277" i="37" s="1"/>
  <c r="AF289" i="37"/>
  <c r="AG289" i="37" s="1"/>
  <c r="AF305" i="37"/>
  <c r="AG305" i="37" s="1"/>
  <c r="AF317" i="37"/>
  <c r="AG317" i="37" s="1"/>
  <c r="AF349" i="37"/>
  <c r="AG349" i="37" s="1"/>
  <c r="W344" i="34"/>
  <c r="X344" i="34" s="1"/>
  <c r="W349" i="34"/>
  <c r="X349" i="34" s="1"/>
  <c r="W252" i="34"/>
  <c r="X252" i="34" s="1"/>
  <c r="W334" i="34"/>
  <c r="X334" i="34" s="1"/>
  <c r="W415" i="34"/>
  <c r="X415" i="34" s="1"/>
  <c r="W335" i="34"/>
  <c r="X335" i="34" s="1"/>
  <c r="W336" i="34"/>
  <c r="X336" i="34" s="1"/>
  <c r="W337" i="34"/>
  <c r="X337" i="34" s="1"/>
  <c r="W338" i="34"/>
  <c r="X338" i="34" s="1"/>
  <c r="W360" i="34"/>
  <c r="X360" i="34" s="1"/>
  <c r="W107" i="34"/>
  <c r="X107" i="34" s="1"/>
  <c r="W421" i="34"/>
  <c r="X421" i="34" s="1"/>
  <c r="W423" i="34"/>
  <c r="X423" i="34" s="1"/>
  <c r="W333" i="34"/>
  <c r="X333" i="34" s="1"/>
  <c r="W356" i="34"/>
  <c r="X356" i="34" s="1"/>
  <c r="W352" i="34"/>
  <c r="X352" i="34" s="1"/>
  <c r="W341" i="34"/>
  <c r="X341" i="34" s="1"/>
  <c r="W407" i="34"/>
  <c r="X407" i="34" s="1"/>
  <c r="W409" i="34"/>
  <c r="X409" i="34" s="1"/>
  <c r="W410" i="34"/>
  <c r="X410" i="34" s="1"/>
  <c r="W411" i="34"/>
  <c r="X411" i="34" s="1"/>
  <c r="W416" i="34"/>
  <c r="X416" i="34" s="1"/>
  <c r="W339" i="34"/>
  <c r="X339" i="34" s="1"/>
  <c r="W34" i="34"/>
  <c r="X34" i="34" s="1"/>
  <c r="W371" i="34"/>
  <c r="X371" i="34" s="1"/>
  <c r="AG16" i="34"/>
  <c r="W33" i="34"/>
  <c r="X33" i="34" s="1"/>
  <c r="W350" i="34"/>
  <c r="X350" i="34" s="1"/>
  <c r="W355" i="34"/>
  <c r="X355" i="34" s="1"/>
  <c r="W418" i="34"/>
  <c r="X418" i="34" s="1"/>
  <c r="W426" i="34"/>
  <c r="X426" i="34" s="1"/>
  <c r="W432" i="34"/>
  <c r="X432" i="34" s="1"/>
  <c r="AF25" i="30"/>
  <c r="AG25" i="30" s="1"/>
  <c r="AF27" i="30"/>
  <c r="AG27" i="30" s="1"/>
  <c r="AF28" i="30"/>
  <c r="AG28" i="30" s="1"/>
  <c r="R55" i="33"/>
  <c r="U40" i="33"/>
  <c r="W40" i="33" s="1"/>
  <c r="X40" i="33" s="1"/>
  <c r="V16" i="48"/>
  <c r="W16" i="48" s="1"/>
  <c r="AF260" i="36"/>
  <c r="AG260" i="36" s="1"/>
  <c r="AF70" i="36"/>
  <c r="AG70" i="36" s="1"/>
  <c r="AF118" i="36"/>
  <c r="AG118" i="36" s="1"/>
  <c r="AF114" i="36"/>
  <c r="AG114" i="36" s="1"/>
  <c r="AF21" i="36"/>
  <c r="AG21" i="36" s="1"/>
  <c r="Z22" i="27"/>
  <c r="AB22" i="27" s="1"/>
  <c r="AC22" i="27" s="1"/>
  <c r="AF285" i="36"/>
  <c r="AG285" i="36" s="1"/>
  <c r="AF284" i="36"/>
  <c r="AG284" i="36" s="1"/>
  <c r="AF257" i="36"/>
  <c r="AG257" i="36" s="1"/>
  <c r="AF253" i="36"/>
  <c r="AG253" i="36" s="1"/>
  <c r="AF229" i="36"/>
  <c r="AG229" i="36" s="1"/>
  <c r="AF217" i="36"/>
  <c r="AG217" i="36" s="1"/>
  <c r="AF185" i="36"/>
  <c r="AG185" i="36" s="1"/>
  <c r="AF162" i="36"/>
  <c r="AG162" i="36" s="1"/>
  <c r="AF145" i="36"/>
  <c r="AG145" i="36" s="1"/>
  <c r="AF125" i="36"/>
  <c r="AG125" i="36" s="1"/>
  <c r="AF109" i="36"/>
  <c r="AG109" i="36" s="1"/>
  <c r="AF97" i="36"/>
  <c r="AG97" i="36" s="1"/>
  <c r="AF65" i="36"/>
  <c r="AG65" i="36" s="1"/>
  <c r="AF49" i="36"/>
  <c r="AG49" i="36" s="1"/>
  <c r="AF32" i="36"/>
  <c r="AG32" i="36" s="1"/>
  <c r="AF224" i="36"/>
  <c r="AG224" i="36" s="1"/>
  <c r="AF181" i="36"/>
  <c r="AG181" i="36" s="1"/>
  <c r="U16" i="33"/>
  <c r="W16" i="33" s="1"/>
  <c r="X16" i="33" s="1"/>
  <c r="AF119" i="37"/>
  <c r="AG119" i="37" s="1"/>
  <c r="AF127" i="37"/>
  <c r="AG127" i="37" s="1"/>
  <c r="AF159" i="37"/>
  <c r="AG159" i="37" s="1"/>
  <c r="AF172" i="37"/>
  <c r="AG172" i="37" s="1"/>
  <c r="AF275" i="36"/>
  <c r="AG275" i="36" s="1"/>
  <c r="AF258" i="36"/>
  <c r="AG258" i="36" s="1"/>
  <c r="AF216" i="36"/>
  <c r="AG216" i="36" s="1"/>
  <c r="AF203" i="36"/>
  <c r="AG203" i="36" s="1"/>
  <c r="AF189" i="36"/>
  <c r="AG189" i="36" s="1"/>
  <c r="AF157" i="36"/>
  <c r="AG157" i="36" s="1"/>
  <c r="AF129" i="36"/>
  <c r="AG129" i="36" s="1"/>
  <c r="AF113" i="36"/>
  <c r="AG113" i="36" s="1"/>
  <c r="AF94" i="36"/>
  <c r="AG94" i="36" s="1"/>
  <c r="AF89" i="36"/>
  <c r="AG89" i="36" s="1"/>
  <c r="AF86" i="36"/>
  <c r="AG86" i="36" s="1"/>
  <c r="AF62" i="36"/>
  <c r="AG62" i="36" s="1"/>
  <c r="AF57" i="36"/>
  <c r="AG57" i="36" s="1"/>
  <c r="AF53" i="36"/>
  <c r="AG53" i="36" s="1"/>
  <c r="AF44" i="36"/>
  <c r="AG44" i="36" s="1"/>
  <c r="R29" i="45"/>
  <c r="U29" i="45"/>
  <c r="W29" i="45" s="1"/>
  <c r="X29" i="45" s="1"/>
  <c r="AF134" i="36"/>
  <c r="AG134" i="36" s="1"/>
  <c r="AF45" i="36"/>
  <c r="AG45" i="36" s="1"/>
  <c r="AF37" i="36"/>
  <c r="AG37" i="36" s="1"/>
  <c r="R16" i="25"/>
  <c r="AF16" i="25" s="1"/>
  <c r="AG16" i="25" s="1"/>
  <c r="U24" i="33"/>
  <c r="W24" i="33" s="1"/>
  <c r="X24" i="33" s="1"/>
  <c r="AF51" i="37"/>
  <c r="AG51" i="37" s="1"/>
  <c r="AF63" i="37"/>
  <c r="AG63" i="37" s="1"/>
  <c r="AF79" i="37"/>
  <c r="AG79" i="37" s="1"/>
  <c r="AF99" i="37"/>
  <c r="AG99" i="37" s="1"/>
  <c r="AF111" i="37"/>
  <c r="AG111" i="37" s="1"/>
  <c r="AF192" i="37"/>
  <c r="AG192" i="37" s="1"/>
  <c r="AF220" i="37"/>
  <c r="AG220" i="37" s="1"/>
  <c r="AF232" i="37"/>
  <c r="AG232" i="37" s="1"/>
  <c r="AF248" i="37"/>
  <c r="AG248" i="37" s="1"/>
  <c r="AF268" i="37"/>
  <c r="AG268" i="37" s="1"/>
  <c r="AF284" i="37"/>
  <c r="AG284" i="37" s="1"/>
  <c r="AF304" i="37"/>
  <c r="AG304" i="37" s="1"/>
  <c r="AF320" i="37"/>
  <c r="AG320" i="37" s="1"/>
  <c r="R27" i="25"/>
  <c r="AF27" i="25" s="1"/>
  <c r="AG27" i="25" s="1"/>
  <c r="AF16" i="37"/>
  <c r="AG16" i="37" s="1"/>
  <c r="W18" i="27"/>
  <c r="X18" i="27" s="1"/>
  <c r="U16" i="27"/>
  <c r="W16" i="27" s="1"/>
  <c r="X16" i="27" s="1"/>
  <c r="AF282" i="36"/>
  <c r="AG282" i="36" s="1"/>
  <c r="AF281" i="36"/>
  <c r="AG281" i="36" s="1"/>
  <c r="AF256" i="36"/>
  <c r="AG256" i="36" s="1"/>
  <c r="AF248" i="36"/>
  <c r="AG248" i="36" s="1"/>
  <c r="AF243" i="36"/>
  <c r="AG243" i="36" s="1"/>
  <c r="AF225" i="36"/>
  <c r="AG225" i="36" s="1"/>
  <c r="AF202" i="36"/>
  <c r="AG202" i="36" s="1"/>
  <c r="AF186" i="36"/>
  <c r="AG186" i="36" s="1"/>
  <c r="AF161" i="36"/>
  <c r="AG161" i="36" s="1"/>
  <c r="AF146" i="36"/>
  <c r="AG146" i="36" s="1"/>
  <c r="AF121" i="36"/>
  <c r="AG121" i="36" s="1"/>
  <c r="AF110" i="36"/>
  <c r="AG110" i="36" s="1"/>
  <c r="AF105" i="36"/>
  <c r="AG105" i="36" s="1"/>
  <c r="AF98" i="36"/>
  <c r="AG98" i="36" s="1"/>
  <c r="AF66" i="36"/>
  <c r="AG66" i="36" s="1"/>
  <c r="AF48" i="36"/>
  <c r="AG48" i="36" s="1"/>
  <c r="AF33" i="36"/>
  <c r="AG33" i="36" s="1"/>
  <c r="AF17" i="36"/>
  <c r="AG17" i="36" s="1"/>
  <c r="U20" i="27"/>
  <c r="W20" i="27" s="1"/>
  <c r="X20" i="27" s="1"/>
  <c r="AF283" i="36"/>
  <c r="AG283" i="36" s="1"/>
  <c r="AF279" i="36"/>
  <c r="AG279" i="36" s="1"/>
  <c r="AF270" i="36"/>
  <c r="AG270" i="36" s="1"/>
  <c r="AF265" i="36"/>
  <c r="AG265" i="36" s="1"/>
  <c r="AF234" i="36"/>
  <c r="AG234" i="36" s="1"/>
  <c r="AF220" i="36"/>
  <c r="AG220" i="36" s="1"/>
  <c r="AF218" i="36"/>
  <c r="AG218" i="36" s="1"/>
  <c r="AF187" i="36"/>
  <c r="AG187" i="36" s="1"/>
  <c r="AF159" i="36"/>
  <c r="AG159" i="36" s="1"/>
  <c r="AF111" i="36"/>
  <c r="AG111" i="36" s="1"/>
  <c r="AF95" i="36"/>
  <c r="AG95" i="36" s="1"/>
  <c r="AF63" i="36"/>
  <c r="AG63" i="36" s="1"/>
  <c r="AF46" i="36"/>
  <c r="AG46" i="36" s="1"/>
  <c r="AF30" i="36"/>
  <c r="AG30" i="36" s="1"/>
  <c r="W387" i="34"/>
  <c r="X387" i="34" s="1"/>
  <c r="W340" i="34"/>
  <c r="X340" i="34" s="1"/>
  <c r="AF266" i="36"/>
  <c r="AG266" i="36" s="1"/>
  <c r="AF252" i="36"/>
  <c r="AG252" i="36" s="1"/>
  <c r="AF250" i="36"/>
  <c r="AG250" i="36" s="1"/>
  <c r="AF228" i="36"/>
  <c r="AG228" i="36" s="1"/>
  <c r="AF226" i="36"/>
  <c r="AG226" i="36" s="1"/>
  <c r="AF222" i="36"/>
  <c r="AG222" i="36" s="1"/>
  <c r="AF212" i="36"/>
  <c r="AG212" i="36" s="1"/>
  <c r="AF207" i="36"/>
  <c r="AG207" i="36" s="1"/>
  <c r="AF205" i="36"/>
  <c r="AG205" i="36" s="1"/>
  <c r="AF191" i="36"/>
  <c r="AG191" i="36" s="1"/>
  <c r="AF163" i="36"/>
  <c r="AG163" i="36" s="1"/>
  <c r="AF147" i="36"/>
  <c r="AG147" i="36" s="1"/>
  <c r="AF99" i="36"/>
  <c r="AG99" i="36" s="1"/>
  <c r="AF83" i="36"/>
  <c r="AG83" i="36" s="1"/>
  <c r="AF67" i="36"/>
  <c r="AG67" i="36" s="1"/>
  <c r="AF50" i="36"/>
  <c r="AG50" i="36" s="1"/>
  <c r="AF34" i="36"/>
  <c r="AG34" i="36" s="1"/>
  <c r="AF18" i="36"/>
  <c r="AG18" i="36" s="1"/>
  <c r="W74" i="34"/>
  <c r="X74" i="34" s="1"/>
  <c r="W354" i="34"/>
  <c r="X354" i="34" s="1"/>
  <c r="W417" i="34"/>
  <c r="X417" i="34" s="1"/>
  <c r="W419" i="34"/>
  <c r="X419" i="34" s="1"/>
  <c r="W422" i="34"/>
  <c r="X422" i="34" s="1"/>
  <c r="W425" i="34"/>
  <c r="X425" i="34" s="1"/>
  <c r="W428" i="34"/>
  <c r="X428" i="34" s="1"/>
  <c r="AF254" i="36"/>
  <c r="AG254" i="36" s="1"/>
  <c r="AF244" i="36"/>
  <c r="AG244" i="36" s="1"/>
  <c r="AF239" i="36"/>
  <c r="AG239" i="36" s="1"/>
  <c r="AF237" i="36"/>
  <c r="AG237" i="36" s="1"/>
  <c r="AF232" i="36"/>
  <c r="AG232" i="36" s="1"/>
  <c r="AF230" i="36"/>
  <c r="AG230" i="36" s="1"/>
  <c r="AF219" i="36"/>
  <c r="AG219" i="36" s="1"/>
  <c r="AF215" i="36"/>
  <c r="AG215" i="36" s="1"/>
  <c r="AF206" i="36"/>
  <c r="AG206" i="36" s="1"/>
  <c r="AF179" i="36"/>
  <c r="AG179" i="36" s="1"/>
  <c r="AF151" i="36"/>
  <c r="AG151" i="36" s="1"/>
  <c r="AF135" i="36"/>
  <c r="AG135" i="36" s="1"/>
  <c r="AF119" i="36"/>
  <c r="AG119" i="36" s="1"/>
  <c r="AF103" i="36"/>
  <c r="AG103" i="36" s="1"/>
  <c r="AF87" i="36"/>
  <c r="AG87" i="36" s="1"/>
  <c r="AF71" i="36"/>
  <c r="AG71" i="36" s="1"/>
  <c r="AF54" i="36"/>
  <c r="AG54" i="36" s="1"/>
  <c r="AF38" i="36"/>
  <c r="AG38" i="36" s="1"/>
  <c r="AF22" i="36"/>
  <c r="AG22" i="36" s="1"/>
  <c r="W363" i="34"/>
  <c r="X363" i="34" s="1"/>
  <c r="AF286" i="36"/>
  <c r="AG286" i="36" s="1"/>
  <c r="AF276" i="36"/>
  <c r="AG276" i="36" s="1"/>
  <c r="AF271" i="36"/>
  <c r="AG271" i="36" s="1"/>
  <c r="AF269" i="36"/>
  <c r="AG269" i="36" s="1"/>
  <c r="AF264" i="36"/>
  <c r="AG264" i="36" s="1"/>
  <c r="AF262" i="36"/>
  <c r="AG262" i="36" s="1"/>
  <c r="AF251" i="36"/>
  <c r="AG251" i="36" s="1"/>
  <c r="AF238" i="36"/>
  <c r="AG238" i="36" s="1"/>
  <c r="AF233" i="36"/>
  <c r="AG233" i="36" s="1"/>
  <c r="AF223" i="36"/>
  <c r="AG223" i="36" s="1"/>
  <c r="AF204" i="36"/>
  <c r="AG204" i="36" s="1"/>
  <c r="AF199" i="36"/>
  <c r="AG199" i="36" s="1"/>
  <c r="AF183" i="36"/>
  <c r="AG183" i="36" s="1"/>
  <c r="AF155" i="36"/>
  <c r="AG155" i="36" s="1"/>
  <c r="AF123" i="36"/>
  <c r="AG123" i="36" s="1"/>
  <c r="AF107" i="36"/>
  <c r="AG107" i="36" s="1"/>
  <c r="AF91" i="36"/>
  <c r="AG91" i="36" s="1"/>
  <c r="AF75" i="36"/>
  <c r="AG75" i="36" s="1"/>
  <c r="AF59" i="36"/>
  <c r="AG59" i="36" s="1"/>
  <c r="AF42" i="36"/>
  <c r="AG42" i="36" s="1"/>
  <c r="W348" i="34"/>
  <c r="X348" i="34" s="1"/>
  <c r="W17" i="34"/>
  <c r="X17" i="34" s="1"/>
  <c r="N18" i="34"/>
  <c r="W75" i="34"/>
  <c r="X75" i="34" s="1"/>
  <c r="W342" i="34"/>
  <c r="X342" i="34" s="1"/>
  <c r="AF16" i="24"/>
  <c r="AG16" i="24" s="1"/>
  <c r="AF55" i="33"/>
  <c r="AG55" i="33" s="1"/>
  <c r="AF27" i="24"/>
  <c r="AG27" i="24" s="1"/>
  <c r="V21" i="48"/>
  <c r="W21" i="48" s="1"/>
  <c r="AK21" i="48"/>
  <c r="AL27" i="48"/>
  <c r="AM27" i="48" s="1"/>
  <c r="R113" i="48"/>
  <c r="AL113" i="48" s="1"/>
  <c r="AM113" i="48" s="1"/>
  <c r="V121" i="48"/>
  <c r="W121" i="48" s="1"/>
  <c r="AK121" i="48"/>
  <c r="AL121" i="48" s="1"/>
  <c r="AM121" i="48" s="1"/>
  <c r="V142" i="48"/>
  <c r="W142" i="48" s="1"/>
  <c r="R142" i="48"/>
  <c r="AL142" i="48" s="1"/>
  <c r="AM142" i="48" s="1"/>
  <c r="AH142" i="48"/>
  <c r="AI142" i="48" s="1"/>
  <c r="AF25" i="24"/>
  <c r="AG25" i="24" s="1"/>
  <c r="R21" i="48"/>
  <c r="Z21" i="48"/>
  <c r="AA21" i="48" s="1"/>
  <c r="R59" i="48"/>
  <c r="AH81" i="48"/>
  <c r="AI81" i="48" s="1"/>
  <c r="AL100" i="48"/>
  <c r="AM100" i="48" s="1"/>
  <c r="AH134" i="48"/>
  <c r="AI134" i="48" s="1"/>
  <c r="AK134" i="48"/>
  <c r="AL134" i="48" s="1"/>
  <c r="AM134" i="48" s="1"/>
  <c r="AF23" i="24"/>
  <c r="AG23" i="24" s="1"/>
  <c r="AK26" i="48"/>
  <c r="AL26" i="48" s="1"/>
  <c r="AM26" i="48" s="1"/>
  <c r="AK61" i="48"/>
  <c r="AL61" i="48" s="1"/>
  <c r="AM61" i="48" s="1"/>
  <c r="V61" i="48"/>
  <c r="W61" i="48" s="1"/>
  <c r="U59" i="48"/>
  <c r="V91" i="48"/>
  <c r="W91" i="48" s="1"/>
  <c r="AK91" i="48"/>
  <c r="AL91" i="48" s="1"/>
  <c r="AM91" i="48" s="1"/>
  <c r="AD127" i="48"/>
  <c r="AE127" i="48" s="1"/>
  <c r="R127" i="48"/>
  <c r="AL127" i="48" s="1"/>
  <c r="AM127" i="48" s="1"/>
  <c r="AK30" i="48"/>
  <c r="AL30" i="48" s="1"/>
  <c r="AM30" i="48" s="1"/>
  <c r="Q113" i="48"/>
  <c r="AH131" i="48"/>
  <c r="AI131" i="48" s="1"/>
  <c r="AF58" i="33"/>
  <c r="AG58" i="33" s="1"/>
  <c r="AF32" i="33"/>
  <c r="AG32" i="33" s="1"/>
  <c r="AF278" i="36"/>
  <c r="AG278" i="36" s="1"/>
  <c r="AF263" i="36"/>
  <c r="AG263" i="36" s="1"/>
  <c r="AF242" i="36"/>
  <c r="AG242" i="36" s="1"/>
  <c r="AF236" i="36"/>
  <c r="AG236" i="36" s="1"/>
  <c r="AF231" i="36"/>
  <c r="AG231" i="36" s="1"/>
  <c r="AF214" i="36"/>
  <c r="AG214" i="36" s="1"/>
  <c r="AF210" i="36"/>
  <c r="AG210" i="36" s="1"/>
  <c r="AD54" i="48"/>
  <c r="AE54" i="48" s="1"/>
  <c r="V114" i="48"/>
  <c r="W114" i="48" s="1"/>
  <c r="AH113" i="48"/>
  <c r="AI113" i="48" s="1"/>
  <c r="Z131" i="48"/>
  <c r="AA131" i="48" s="1"/>
  <c r="AL132" i="48"/>
  <c r="AM132" i="48" s="1"/>
  <c r="AF19" i="30"/>
  <c r="AG19" i="30" s="1"/>
  <c r="AF60" i="33"/>
  <c r="AG60" i="33" s="1"/>
  <c r="AF17" i="33"/>
  <c r="AG17" i="33" s="1"/>
  <c r="AL133" i="48"/>
  <c r="AM133" i="48" s="1"/>
  <c r="AF26" i="30"/>
  <c r="AG26" i="30" s="1"/>
  <c r="AF542" i="50"/>
  <c r="AG542" i="50" s="1"/>
  <c r="AF534" i="50"/>
  <c r="AG534" i="50" s="1"/>
  <c r="AF526" i="50"/>
  <c r="AG526" i="50" s="1"/>
  <c r="AF518" i="50"/>
  <c r="AG518" i="50" s="1"/>
  <c r="AF494" i="50"/>
  <c r="AG494" i="50" s="1"/>
  <c r="AF402" i="50"/>
  <c r="AG402" i="50" s="1"/>
  <c r="AF102" i="50"/>
  <c r="AG102" i="50" s="1"/>
  <c r="AF554" i="50"/>
  <c r="AG554" i="50" s="1"/>
  <c r="AF546" i="50"/>
  <c r="AG546" i="50" s="1"/>
  <c r="AF502" i="50"/>
  <c r="AG502" i="50" s="1"/>
  <c r="AF397" i="50"/>
  <c r="AG397" i="50" s="1"/>
  <c r="AF289" i="50"/>
  <c r="AG289" i="50" s="1"/>
  <c r="AF558" i="50"/>
  <c r="AG558" i="50" s="1"/>
  <c r="AF510" i="50"/>
  <c r="AG510" i="50" s="1"/>
  <c r="AF544" i="50"/>
  <c r="AG544" i="50" s="1"/>
  <c r="AF536" i="50"/>
  <c r="AG536" i="50" s="1"/>
  <c r="AF528" i="50"/>
  <c r="AG528" i="50" s="1"/>
  <c r="AF520" i="50"/>
  <c r="AG520" i="50" s="1"/>
  <c r="AF496" i="50"/>
  <c r="AG496" i="50" s="1"/>
  <c r="AF484" i="50"/>
  <c r="AG484" i="50" s="1"/>
  <c r="AF388" i="50"/>
  <c r="AG388" i="50" s="1"/>
  <c r="AF328" i="50"/>
  <c r="AG328" i="50" s="1"/>
  <c r="AF508" i="50"/>
  <c r="AG508" i="50" s="1"/>
  <c r="AF472" i="50"/>
  <c r="AG472" i="50" s="1"/>
  <c r="AF453" i="50"/>
  <c r="AG453" i="50" s="1"/>
  <c r="AF442" i="50"/>
  <c r="AG442" i="50" s="1"/>
  <c r="AF121" i="50"/>
  <c r="AG121" i="50" s="1"/>
  <c r="AF457" i="50"/>
  <c r="AG457" i="50" s="1"/>
  <c r="AF543" i="50"/>
  <c r="AG543" i="50" s="1"/>
  <c r="AF539" i="50"/>
  <c r="AG539" i="50" s="1"/>
  <c r="AF535" i="50"/>
  <c r="AG535" i="50" s="1"/>
  <c r="AF531" i="50"/>
  <c r="AG531" i="50" s="1"/>
  <c r="AF527" i="50"/>
  <c r="AG527" i="50" s="1"/>
  <c r="AF523" i="50"/>
  <c r="AG523" i="50" s="1"/>
  <c r="AF519" i="50"/>
  <c r="AG519" i="50" s="1"/>
  <c r="AF503" i="50"/>
  <c r="AG503" i="50" s="1"/>
  <c r="AF495" i="50"/>
  <c r="AG495" i="50" s="1"/>
  <c r="AF491" i="50"/>
  <c r="AG491" i="50" s="1"/>
  <c r="AF463" i="50"/>
  <c r="AG463" i="50" s="1"/>
  <c r="AF443" i="50"/>
  <c r="AG443" i="50" s="1"/>
  <c r="AF419" i="50"/>
  <c r="AG419" i="50" s="1"/>
  <c r="AF415" i="50"/>
  <c r="AG415" i="50" s="1"/>
  <c r="AF399" i="50"/>
  <c r="AG399" i="50" s="1"/>
  <c r="AF395" i="50"/>
  <c r="AG395" i="50" s="1"/>
  <c r="AF391" i="50"/>
  <c r="AG391" i="50" s="1"/>
  <c r="AF383" i="50"/>
  <c r="AG383" i="50" s="1"/>
  <c r="AF379" i="50"/>
  <c r="AG379" i="50" s="1"/>
  <c r="AF375" i="50"/>
  <c r="AG375" i="50" s="1"/>
  <c r="AF367" i="50"/>
  <c r="AG367" i="50" s="1"/>
  <c r="AF351" i="50"/>
  <c r="AG351" i="50" s="1"/>
  <c r="AF339" i="50"/>
  <c r="AG339" i="50" s="1"/>
  <c r="AF331" i="50"/>
  <c r="AG331" i="50" s="1"/>
  <c r="AF323" i="50"/>
  <c r="AG323" i="50" s="1"/>
  <c r="AF311" i="50"/>
  <c r="AG311" i="50" s="1"/>
  <c r="AF303" i="50"/>
  <c r="AG303" i="50" s="1"/>
  <c r="AF299" i="50"/>
  <c r="AG299" i="50" s="1"/>
  <c r="AF271" i="50"/>
  <c r="AG271" i="50" s="1"/>
  <c r="AF477" i="50"/>
  <c r="AG477" i="50" s="1"/>
  <c r="AF449" i="50"/>
  <c r="AG449" i="50" s="1"/>
  <c r="U17" i="52"/>
  <c r="R16" i="52"/>
  <c r="U16" i="52"/>
  <c r="AF59" i="26"/>
  <c r="AG59" i="26" s="1"/>
  <c r="AF65" i="26"/>
  <c r="AG65" i="26" s="1"/>
  <c r="AF71" i="26"/>
  <c r="AG71" i="26" s="1"/>
  <c r="AF75" i="26"/>
  <c r="AG75" i="26" s="1"/>
  <c r="AF77" i="26"/>
  <c r="AG77" i="26" s="1"/>
  <c r="AF79" i="26"/>
  <c r="AG79" i="26" s="1"/>
  <c r="AF83" i="26"/>
  <c r="AG83" i="26" s="1"/>
  <c r="AF85" i="26"/>
  <c r="AG85" i="26" s="1"/>
  <c r="AF87" i="26"/>
  <c r="AG87" i="26" s="1"/>
  <c r="AF89" i="26"/>
  <c r="AG89" i="26" s="1"/>
  <c r="AF95" i="26"/>
  <c r="AG95" i="26" s="1"/>
  <c r="AF97" i="26"/>
  <c r="AG97" i="26" s="1"/>
  <c r="AF18" i="26"/>
  <c r="AG18" i="26" s="1"/>
  <c r="AF20" i="26"/>
  <c r="AG20" i="26" s="1"/>
  <c r="AF22" i="26"/>
  <c r="AG22" i="26" s="1"/>
  <c r="AF24" i="26"/>
  <c r="AG24" i="26" s="1"/>
  <c r="AF26" i="26"/>
  <c r="AG26" i="26" s="1"/>
  <c r="AF28" i="26"/>
  <c r="AG28" i="26" s="1"/>
  <c r="AF30" i="26"/>
  <c r="AG30" i="26" s="1"/>
  <c r="AF39" i="26"/>
  <c r="AG39" i="26" s="1"/>
  <c r="AF41" i="26"/>
  <c r="AG41" i="26" s="1"/>
  <c r="AF45" i="26"/>
  <c r="AG45" i="26" s="1"/>
  <c r="AF49" i="26"/>
  <c r="AG49" i="26" s="1"/>
  <c r="AF51" i="26"/>
  <c r="AG51" i="26" s="1"/>
  <c r="AF53" i="26"/>
  <c r="AG53" i="26" s="1"/>
  <c r="AF55" i="26"/>
  <c r="AG55" i="26" s="1"/>
  <c r="AF153" i="26"/>
  <c r="AG153" i="26" s="1"/>
  <c r="V59" i="48" l="1"/>
  <c r="W59" i="48" s="1"/>
  <c r="AK59" i="48"/>
  <c r="AL59" i="48" s="1"/>
  <c r="AM59" i="48" s="1"/>
  <c r="AL21" i="48"/>
  <c r="AM21" i="48" s="1"/>
  <c r="W18" i="34"/>
  <c r="X18"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tc={E9EFA101-B956-814A-871E-22BC44ED312A}</author>
    <author>tc={9E916674-5C71-8C4F-8E32-7349EE211659}</author>
  </authors>
  <commentList>
    <comment ref="AO93" authorId="0" shapeId="0" xr:uid="{E9EFA101-B956-814A-871E-22BC44ED312A}">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Corresponde a tres días por proyecto por tres personas por 10 proyectos
Respuesta:
    Atender el traslado No. 2022-0192 del 24 de enero de 2022 por  parte del Despacho. Con respecto al oficio DFOE-FIP-0029-(983)-02022-MAG.</t>
        </r>
      </text>
    </comment>
    <comment ref="O161" authorId="1" shapeId="0" xr:uid="{9E916674-5C71-8C4F-8E32-7349EE211659}">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TD 2022-1000 ECA-G-2022-56 Requisitos miembros JD ECA. (Atendido), TD 2022-0993 DFOE-SEM-0474 (06147-2022) (Atendido), TD 2022-1111 2022-OFICIO SENARA-DAF-RH-0148-2022 (Atendido)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Allan Alvarez Bustos</author>
    <author>Allan</author>
    <author>Usuario</author>
  </authors>
  <commentList>
    <comment ref="P56" authorId="0" shapeId="0" xr:uid="{C14C5A74-0DDD-8347-89DF-1BAA6DB6AA04}">
      <text>
        <r>
          <rPr>
            <b/>
            <sz val="9"/>
            <color indexed="81"/>
            <rFont val="Tahoma"/>
            <family val="2"/>
          </rPr>
          <t>Allan Alvarez Bustos:</t>
        </r>
        <r>
          <rPr>
            <sz val="9"/>
            <color indexed="81"/>
            <rFont val="Tahoma"/>
            <family val="2"/>
          </rPr>
          <t xml:space="preserve">
Proyectos presentados</t>
        </r>
      </text>
    </comment>
    <comment ref="R56" authorId="1" shapeId="0" xr:uid="{4ADA288A-D69F-E142-860A-DB5DCDC1D1A9}">
      <text>
        <r>
          <rPr>
            <b/>
            <sz val="9"/>
            <color indexed="81"/>
            <rFont val="Tahoma"/>
            <family val="2"/>
          </rPr>
          <t>Allan:</t>
        </r>
        <r>
          <rPr>
            <sz val="9"/>
            <color indexed="81"/>
            <rFont val="Tahoma"/>
            <family val="2"/>
          </rPr>
          <t xml:space="preserve">
Incluir 3 que faltan en la base de datos. 
Actualizar base de datos y enviarmela</t>
        </r>
      </text>
    </comment>
    <comment ref="R68" authorId="1" shapeId="0" xr:uid="{C3A0D3FD-AA5D-E041-B34F-FE25C845A509}">
      <text>
        <r>
          <rPr>
            <b/>
            <sz val="9"/>
            <color rgb="FF000000"/>
            <rFont val="Tahoma"/>
            <family val="2"/>
          </rPr>
          <t>Allan:</t>
        </r>
        <r>
          <rPr>
            <sz val="9"/>
            <color rgb="FF000000"/>
            <rFont val="Tahoma"/>
            <family val="2"/>
          </rPr>
          <t xml:space="preserve">
</t>
        </r>
        <r>
          <rPr>
            <sz val="9"/>
            <color rgb="FF000000"/>
            <rFont val="Tahoma"/>
            <family val="2"/>
          </rPr>
          <t>Actualizar base de datos y enviarmela</t>
        </r>
      </text>
    </comment>
    <comment ref="H70" authorId="0" shapeId="0" xr:uid="{3BDEE234-59DD-D040-998F-63B791C964F6}">
      <text>
        <r>
          <rPr>
            <b/>
            <sz val="9"/>
            <color indexed="81"/>
            <rFont val="Tahoma"/>
            <family val="2"/>
          </rPr>
          <t>Allan Alvarez Bustos:</t>
        </r>
        <r>
          <rPr>
            <sz val="9"/>
            <color indexed="81"/>
            <rFont val="Tahoma"/>
            <family val="2"/>
          </rPr>
          <t xml:space="preserve">
Nueva actividad</t>
        </r>
      </text>
    </comment>
    <comment ref="H71" authorId="0" shapeId="0" xr:uid="{28B65046-0406-C44E-ADAA-E90418AE14A9}">
      <text>
        <r>
          <rPr>
            <b/>
            <sz val="9"/>
            <color indexed="81"/>
            <rFont val="Tahoma"/>
            <family val="2"/>
          </rPr>
          <t>Allan Alvarez Bustos:</t>
        </r>
        <r>
          <rPr>
            <sz val="9"/>
            <color indexed="81"/>
            <rFont val="Tahoma"/>
            <family val="2"/>
          </rPr>
          <t xml:space="preserve">
Se incluye actividad
</t>
        </r>
      </text>
    </comment>
    <comment ref="H284" authorId="0" shapeId="0" xr:uid="{C4940147-AE14-F944-87EB-146212EA0937}">
      <text>
        <r>
          <rPr>
            <b/>
            <sz val="9"/>
            <color indexed="81"/>
            <rFont val="Tahoma"/>
            <family val="2"/>
          </rPr>
          <t>Allan Alvarez Bustos:</t>
        </r>
        <r>
          <rPr>
            <sz val="9"/>
            <color indexed="81"/>
            <rFont val="Tahoma"/>
            <family val="2"/>
          </rPr>
          <t xml:space="preserve">
Se incluye actividad
</t>
        </r>
      </text>
    </comment>
    <comment ref="R308" authorId="0" shapeId="0" xr:uid="{42CC9653-21A3-8C47-B9CC-C03EED8814A2}">
      <text>
        <r>
          <rPr>
            <b/>
            <sz val="9"/>
            <color indexed="81"/>
            <rFont val="Tahoma"/>
            <family val="2"/>
          </rPr>
          <t>Allan Alvarez Bustos:</t>
        </r>
        <r>
          <rPr>
            <sz val="9"/>
            <color indexed="81"/>
            <rFont val="Tahoma"/>
            <family val="2"/>
          </rPr>
          <t xml:space="preserve">
base de datos solo indicaron 7 organizaciones.
Incluir organización en base de datos de valor agregado.</t>
        </r>
      </text>
    </comment>
    <comment ref="H325" authorId="0" shapeId="0" xr:uid="{CE58F178-0DD2-6E49-90F5-B11C7F636009}">
      <text>
        <r>
          <rPr>
            <b/>
            <sz val="9"/>
            <color indexed="81"/>
            <rFont val="Tahoma"/>
            <family val="2"/>
          </rPr>
          <t>Allan Alvarez Bustos:</t>
        </r>
        <r>
          <rPr>
            <sz val="9"/>
            <color indexed="81"/>
            <rFont val="Tahoma"/>
            <family val="2"/>
          </rPr>
          <t xml:space="preserve">
Seguimiento proyecto APROCO</t>
        </r>
      </text>
    </comment>
    <comment ref="H330" authorId="2" shapeId="0" xr:uid="{E35012ED-0E99-6042-816D-BE1FF0578ACA}">
      <text>
        <r>
          <rPr>
            <b/>
            <sz val="9"/>
            <color indexed="81"/>
            <rFont val="Tahoma"/>
            <family val="2"/>
          </rPr>
          <t>Usuario:</t>
        </r>
        <r>
          <rPr>
            <sz val="9"/>
            <color indexed="81"/>
            <rFont val="Tahoma"/>
            <family val="2"/>
          </rPr>
          <t xml:space="preserve">
Linea nueva coordinacion con coopedota</t>
        </r>
      </text>
    </comment>
  </commentList>
</comments>
</file>

<file path=xl/sharedStrings.xml><?xml version="1.0" encoding="utf-8"?>
<sst xmlns="http://schemas.openxmlformats.org/spreadsheetml/2006/main" count="64734" uniqueCount="7754">
  <si>
    <t>Dimensión desempeño</t>
  </si>
  <si>
    <t>Eficacia</t>
  </si>
  <si>
    <t>se refiere a cuál es el grado de cumplimiento de lo planteado, a cuántos usuarios (as) se entregan los bienes y servicios o qué porcentaje corresponde del total de usuarios(as). En quémedida la institución como un todo o un área específica está cumpliendo con sus metas sin considerar necesariamente los recursos asignados para ello</t>
  </si>
  <si>
    <t>Eficiencia</t>
  </si>
  <si>
    <t>se refiere a la productividad de los recursos utilizados, es decir cuántos recursos públicos se utilizan para producir un determinado bien o servicio.Producir la mayor cantidad de bienes o servicios posibles dado el nivel de recursos de los que se dispone o bien alcanzar un nivel determinado de servicios,utilizando la menor cantidad de recursosposibles</t>
  </si>
  <si>
    <t>Calidad</t>
  </si>
  <si>
    <t>es la capacidad del programa o subprograma para responder en forma oportuna, precisa y accesible a las necesidades de los (as) usuarios(as). Evalúa los atributos del producto entregado por el programa o subprograma</t>
  </si>
  <si>
    <t>Economía</t>
  </si>
  <si>
    <t>es la capacidad del programa o subprogramapara generar y movilizar adecuadamente los recursos financieros con el fin de dar cumplimiento a lo programado, es decir,cuán adecuadamente son administrados los recursos para la obtención de los bienes y servicios</t>
  </si>
  <si>
    <t>https://www.hacienda.go.cr/docs/5e99b4565837f_Art%2036%20-%20Met_Prog_Pres.pdf</t>
  </si>
  <si>
    <t>Otros tipos de indicadores</t>
  </si>
  <si>
    <t>Medición</t>
  </si>
  <si>
    <t>Cualitativos</t>
  </si>
  <si>
    <t>Cuantitativos</t>
  </si>
  <si>
    <t>Mixtos</t>
  </si>
  <si>
    <t>Nivel de intervención</t>
  </si>
  <si>
    <t xml:space="preserve">Impacto / Efecto  </t>
  </si>
  <si>
    <t>Se enfocan en medir el cambio o comportamiento generado «después de» y se enfoca a largo plazo. Por ejemplo disminución de la delincuencia en el país.</t>
  </si>
  <si>
    <t>Producto</t>
  </si>
  <si>
    <t>Miden los bienes y servicios que son generados y entregados, cumpliendo los estándares de calidad definidos, como consecuencia de la transformación de los insumos a través de un proceso de producción.</t>
  </si>
  <si>
    <t>Actividad</t>
  </si>
  <si>
    <t>Muestra como se están haciendo las actividades. Por ejemplo el número de capacitaciones realizadas.</t>
  </si>
  <si>
    <t>Insumo</t>
  </si>
  <si>
    <t>Se enfoca en medir los recursos disponibles y su utilización. Por ejemplo el gasto en recursos administrativos.</t>
  </si>
  <si>
    <t>Jerarquía</t>
  </si>
  <si>
    <t>Gestión</t>
  </si>
  <si>
    <t>Resultados</t>
  </si>
  <si>
    <t>Niveles de Vinculación de los Instrumentos de Planificación</t>
  </si>
  <si>
    <t>Objetivos de Desarrollo Sostenible</t>
  </si>
  <si>
    <t xml:space="preserve">Plan Nacional de Desarrollo e Inversión Pública 2019-2022 </t>
  </si>
  <si>
    <t>ID</t>
  </si>
  <si>
    <t>Intervención estratégica</t>
  </si>
  <si>
    <t>Objetivo</t>
  </si>
  <si>
    <t xml:space="preserve">No. de vinculación </t>
  </si>
  <si>
    <t>Indicador</t>
  </si>
  <si>
    <t>Metas</t>
  </si>
  <si>
    <t>Meta por Región de Desarrollo para el año 2022</t>
  </si>
  <si>
    <t>Responsables</t>
  </si>
  <si>
    <t>No hay vinculación</t>
  </si>
  <si>
    <t>Programa de producción sostenible</t>
  </si>
  <si>
    <t>Desarrollar modelos de producción sostenibles en fincas ganaderas y agrícolas.</t>
  </si>
  <si>
    <t>1.1</t>
  </si>
  <si>
    <t>Número de sistemas de producción con actividad agropecuaria, bajo el modelo de producción orgánica sostenible.</t>
  </si>
  <si>
    <r>
      <t xml:space="preserve">2019:   50
2020:   80
2021:   90
</t>
    </r>
    <r>
      <rPr>
        <sz val="11"/>
        <color rgb="FF00B050"/>
        <rFont val="Calibri"/>
        <family val="2"/>
        <scheme val="minor"/>
      </rPr>
      <t>2022: 100</t>
    </r>
  </si>
  <si>
    <t>Brunca: 19
Central Oriental: 11
Central Sur: 11
Central Occidental: 10
Chorotega: 11
Huetar Caribe: 12
Huetar Norte: 15
P. Central: 11</t>
  </si>
  <si>
    <t>Director DNEA
Directores Regiones de Desarrollo
Jefe Departamento Agricultura Orgánica</t>
  </si>
  <si>
    <t>1.2</t>
  </si>
  <si>
    <t>Número de fincas ganaderas aplicando el modelo NAMA.</t>
  </si>
  <si>
    <r>
      <t xml:space="preserve">2020: 573
2021: 500
</t>
    </r>
    <r>
      <rPr>
        <sz val="11"/>
        <color rgb="FF00B050"/>
        <rFont val="Calibri"/>
        <family val="2"/>
        <scheme val="minor"/>
      </rPr>
      <t>2022 :700</t>
    </r>
  </si>
  <si>
    <t>Brunca: 119
Central Oriental: 50
Central Sur: 50
Central Occidental: 50
Chorotega: 124
Huetar Caribe: 66
Huetar Norte: 192
P. Central: 49</t>
  </si>
  <si>
    <t>Director DNEA
Directores Regiones de Desarrollo
Coordinador del NAMA ganadería</t>
  </si>
  <si>
    <t>1.3</t>
  </si>
  <si>
    <t>Reducción de emisiones de CO2 equivalente t/año aplicando el modelo NAMA Ganadería.</t>
  </si>
  <si>
    <r>
      <t xml:space="preserve">2020: 12.596
2021: 11.003
</t>
    </r>
    <r>
      <rPr>
        <sz val="11"/>
        <color rgb="FF00B050"/>
        <rFont val="Calibri"/>
        <family val="2"/>
        <scheme val="minor"/>
      </rPr>
      <t>2022: 15.400</t>
    </r>
  </si>
  <si>
    <t>Brunca:  2619
Central Oriental : 1100
Central Sur:  1100
Central Occidental: 1100
Chorotega: 2737
Huetar Caribe: 1448
Huetar Norte: 4225
P. Central : 1069</t>
  </si>
  <si>
    <t>Plan Sectorial 2019-2022</t>
  </si>
  <si>
    <t>Programa de Protección del patrimonio agropecuario nacional  de  plagas  y enfermedades en beneficio de la producción  nacional y la salud pública</t>
  </si>
  <si>
    <t>Mejorar el estatus zoo y fitosanitario  y  la salud pública para contribuir al desarrollo  social, ambiental y económico del país.</t>
  </si>
  <si>
    <t>Inspecciones a fincas agropecuarias para prevenir brotes de la mosca del establo (Stomoxys Calcitrans).</t>
  </si>
  <si>
    <t>2019:   915
2020: 1018
2021: 1128
2022: 1228</t>
  </si>
  <si>
    <t>Institución líder: Senasa-SFE
Instituciones
involucradas:
INTA, MAG
MAG – DNEA:
Monitorea fincas piñeras y bananeras pequeñas y otros cultivos. Implementa un sistema de alerta tempranas. Otras acciones que pueden trabajarse en conjunto son:
Reuniones conjuntas de coordinación. Participa DNEA, Senasa, SFE e INTA.
Visitas conjuntas para verificación de manejo de rastrojos. Participa: DNEA, Senasa, SFE e INTA Estas acciones pueden ser parte del plan de Acción del Plan Sectorial.</t>
  </si>
  <si>
    <t>Nivel de incidencia del Pequeño Escarabajo de la Colmena de abejas se mantiene en la zona circunscrita de la frontera norte del país (país libre del PEC).</t>
  </si>
  <si>
    <t>2019 - Contener la plaga en la zona circunscrita
2020 - Contener la plaga en la zona circunscrita
2021 - Contener la plaga en la zona circunscrita
2022 - Contener la plaga en la zona circunscrita</t>
  </si>
  <si>
    <t>Institución líder: Senasa
Instituciones involucradas: SFE, MAG
MAG - DNEA: Capacita a los productores de las diferentes regiones y colabora con el Senasa en los muestreos nacionales. Revisa la correcta implementación de las Buenas Prácticas Agrícolas, para disminuir el efecto de la agricultura en los ecosistemas de los polinizadores.</t>
  </si>
  <si>
    <t>Comercialización agropecuaria mediante desarrollo de mercados locales, en la región Huetar Norte</t>
  </si>
  <si>
    <t>Desarrollar sistemas y redes de comercialización de productos agropecuarios en la región Huetar Norte.</t>
  </si>
  <si>
    <t>2.1</t>
  </si>
  <si>
    <r>
      <t>Número de sistemas y redes de comercialización de productos agropecuarios y agroindustriales desarrollados y puestos en marcha, en la región Huetar Norte</t>
    </r>
    <r>
      <rPr>
        <sz val="11"/>
        <color theme="1"/>
        <rFont val="."/>
      </rPr>
      <t>.</t>
    </r>
  </si>
  <si>
    <t>2019: No aplica
2020: No aplica
2021: 2
2022: 3</t>
  </si>
  <si>
    <t>Institución líder: MAG-Dirección Regional Huetar Norte
Instituciones involucradas: INTA, CNP, PIMA,
INA, SFE, Senasa, Inder (todas vinculadas a la región Huetar Norte).</t>
  </si>
  <si>
    <t>Puente Agro como componente territorial de la Estrategia  Puente  al Desarrollo</t>
  </si>
  <si>
    <t xml:space="preserve">Contribuir con  el mejoramiento de la economía de las familias agroproductoras en condiciones de vulnerabilidad de los territorios rurales, mediante el desarrollo de iniciativas productivas que les permitan incrementar su nivel de ingreso. </t>
  </si>
  <si>
    <t>3.1</t>
  </si>
  <si>
    <t>Número de familias con iniciativas agro productivas.</t>
  </si>
  <si>
    <t>2019 - No aplica
2020 - 250 familias con iniciativas agro productivas
2021 - 1000 familias con iniciativas agro productivas
2022 - 250 familias con iniciativas agro productivas</t>
  </si>
  <si>
    <t>Institución líder: Ministro Rector del Sector y Sepsa
Instituciones involucradas: MAG, Inder,
CNP con apoyo de las demás instituciones del Sector.</t>
  </si>
  <si>
    <t>Programa de Abastecimiento Institucional(PAI)</t>
  </si>
  <si>
    <t>Incrementar la participación de micros,  pequeños  y medianas agroempresas dela economía  social,  en el mercado Institucional a través del Programa de Abastecimiento Institucional, PAI.</t>
  </si>
  <si>
    <t>4.1</t>
  </si>
  <si>
    <t>Porcentaje de la cobertura de la demanda institucional de productos agroalimentarios.</t>
  </si>
  <si>
    <t>2019: 40%
2020: 43%
2021: 43%
2022: 43%</t>
  </si>
  <si>
    <t>Institución líder: CNP (Dirección de Programas especiales (PAI), Dirección de Mercadeo agropecuario, Dirección de Calidad Agrícola, Directores Regionales)
Instituciones involucradas: MAG, Inder.</t>
  </si>
  <si>
    <t>4.2</t>
  </si>
  <si>
    <t>Número de organizaciones de pescadores vinculados al Programa de Abastecimiento Institucional (PAI).</t>
  </si>
  <si>
    <t>2019 2020 No aplica
2021 2 organizaciones
2022 2 organizaciones
Regiones 2019-2022: 
Chorotega: 3
-Asociación de Pescadores de El Jobo
-Asociación de pescadores de San Juanillo
-Asociación de Tilapias de Tillarán
Pacífico Central: 1
- Coopepromar.</t>
  </si>
  <si>
    <t>Institución líder: Incopesca (Departamento de Mercadeo, Dirección General de Organizaciones Pesqueras y Acuícolas.
Dirección de Organizaciones Pesqueras y Acuícolas.
Departamento de Mercadeo)
Instituciones involucradas: Inder, CNP, PIMA, Senasa.</t>
  </si>
  <si>
    <t>Verificar el cumplimiento de los Límites Máximos de Residuos(LMR) de plaguicidas en productos vegetales adoptados por el país, en los suplidores del PAI.</t>
  </si>
  <si>
    <t>4.3</t>
  </si>
  <si>
    <t>Porcentaje de agro empresas suplidoras de productos hortofrutícolas (productos vegetales) con análisis de residuos químicos.</t>
  </si>
  <si>
    <t>2019: 10%
2020: 15%
2021: 20%
2020: 20%</t>
  </si>
  <si>
    <t>Institución
líder: CNP SFE</t>
  </si>
  <si>
    <t>Plan nacional para el fortalecimiento de la actividad aguacatera</t>
  </si>
  <si>
    <t>Implementar el plan a través de un abordaje integral, que propicie la consolidación de la actividad a nivel nacional.</t>
  </si>
  <si>
    <t>5.1</t>
  </si>
  <si>
    <t>Porcentaje de abasto nacional, a partir de la mejora en el rendimiento, calidad de fruta e incremento de nuevas áreas.</t>
  </si>
  <si>
    <t>2019 - No aplica
2020 - 45% de abasto
2021 - 50% de abasto
2022 - 60% de abasto
Regiones 2019- 2022:
Central Oriental: 60%
Central Occidental:5% Brunca: 10% Pacífico Central: 20%
Chorotega: 5%
Nota: La sumatoria de estos porcentajes están referidos al 60% de abasto nacional.</t>
  </si>
  <si>
    <t>Institución líder: MAG
Instituciones involucradas: SFE, INTA, ONS, INDER, CNP, INA, IICA, SBD y organizaciones productoras de aguacate.
-MAG-DNEA: apoya en la gestión de asistencia y transferencia de tecnología. En coordinación con SFE y organizaciones de productores capacita y brinda seguimiento en la implementación de BPA y BPM, para desarrollar una producción sostenible, inocua y con el menor impacto en el ambiente.</t>
  </si>
  <si>
    <t>Programa sectorial de desarrollo organizacional y empresarial dirigido a personas productoras del sector agropecuario, pesquero y rural, que les permita subir y potenciar el nivel de madurez de los emprendimientos.</t>
  </si>
  <si>
    <t xml:space="preserve">Contribuir con la formación para el desarrollo organizacional y empresarial  de  las personas productoras del sector agropecuario, pesquero y rural. </t>
  </si>
  <si>
    <t>6.1</t>
  </si>
  <si>
    <t>Un programa sectorial de desarrollo de capacidades organizacionales y empresariales elaborado y puesto en marcha de manera conjunta y articulada por parte de las instituciones involucradas, dirigido a las personas productoras del sector agropecuario, pesquero y rural 2019-2022.</t>
  </si>
  <si>
    <t>2019: Fase 1 (ver columna de observaciones)
2020: Fase 1
2021: Fase 2
2022: Fase 2 y evaluación de resultados.
Tanto la fase 1 y 2 se coordinarán con los diferentes Comités Sectoriales Regionales Agropecuarios.</t>
  </si>
  <si>
    <t>Institución líder: Despacho Ministerial y
Oficina de Género del MAG
Instituciones involucradas: MAG, Inder, CNP, Incopesca, PIMA, Conac- 4S, con apoyo de las demás instituciones del Sector
Nota: Esta intervención se fundamenta en el acuerdo CAN 05-03-2019.</t>
  </si>
  <si>
    <t>Adaptación de las técnicas de producción de cultivos hortícolas en ambientes protegidos  para  las condiciones agroambientales de la Región Huetar Caribe</t>
  </si>
  <si>
    <t>Apoyar el desarrollo agrícola mediante el establecimiento de módulos de ambientes protegidos (casas malla) y desarrollo de  capacidades de grupos  organizados en  la  producción  y comercialización  de vegetales para su inserción a la actividad económica   de los territorios de Pococí, Siquirres-Guácimo, Limón-Matina y Talamanca-Valle La Estrella.</t>
  </si>
  <si>
    <t>7.1</t>
  </si>
  <si>
    <t>Número de casas malla en funcionamiento y produciendo a cargo de grupos organizados de productores (as).</t>
  </si>
  <si>
    <t>2019: No aplica
2020: No aplica
2021: 2 casas malla en funcionamiento. Transferencia de la tecnología, asistencia técnica de los grupos meta de la región sobre las casas malla.
2022: 2 casas malla en funcionamiento Transferencia de la tecnología, asistencia técnica de los grupos meta de la región sobre las casas malla.</t>
  </si>
  <si>
    <t>Institución líder: INTA-INDER Instituciones involucradas: MAG, ONS
Nombre de la propuesta: Diversificación de los sistemas hortícolas de agricultura familiar con énfasis en grupos organizados de productores (as) en las regiones Huetar Caribe mediante la innovación de tecnología en ambientes protegidos.
2020 – Se enfoca la acción en la evaluación y adaptación de las condiciones de la casa malla instalada según necesidades.
Así como en la transferencia de la tecnología, capacitación de los grupos meta de los territorios.
MAG. Transferencia de la tecnología desarrollada, asistencia técnica y capacitación de los grupos meta de la región (DNEA-MAG).</t>
  </si>
  <si>
    <t>Aplicación de buenas prácticas agrícolas para evitar la disminución de la población de polinizadores (abejas nativas y abejas melíferas) por el uso inadecuado de insecticidas, prácticas  culturales y productos que coadyuven en la viabilidad de estos o disminución de la mortalidad.</t>
  </si>
  <si>
    <t>Identificar los productos agroquímicos de alto riesgo para la población de polinizadores (abejas nativas y abejas melíferas).</t>
  </si>
  <si>
    <t>8.1</t>
  </si>
  <si>
    <t>Número de muestreos de residuos en melón, aguacate y chayote; así como en la miel de abeja, para identificar productos agroquímicos de alto riesgo para la población de polinizadores.</t>
  </si>
  <si>
    <t>2019: 46 muestreos de residuos en melón, aguacate y chayote 10 muestras de residuos miel de abeja
2020: 50 muestreos de residuos en melón, aguacate y chayote 12 muestras de residuos miel de abeja
2021: 55 muestreos de residuos en melón, aguacate y chayote 14 muestras de residuos miel de abeja
2022: 60 muestreos de residuos en melón, aguacate y chayote 16 muestras de residuos miel de abeja</t>
  </si>
  <si>
    <t>Institución líder: Senasa-SFE Instituciones involucradas: MAG
NOTA: MAG – DNEA: apoya con este indicador desde su participación en el indicador "Nivel de incidencia del pequeño escarabajo de la colmena"</t>
  </si>
  <si>
    <t>Registro único de establecimientos agropecuarios</t>
  </si>
  <si>
    <t>Establecer un registro único de establecimientos agropecuarios que contribuya a mejorar la información.</t>
  </si>
  <si>
    <t>9.1</t>
  </si>
  <si>
    <t>Registro Único de establecimientos agropecuarios implementado.</t>
  </si>
  <si>
    <t>2019: Logística y conceptualización única para la implementación del Registro.
2020: Prueba piloto del Registro
2021-2022: Implementación del Registro</t>
  </si>
  <si>
    <t>Institución líder: Ministro Rector, con apoyo de Sepsa Instituciones involucradas: MAG, SFE y Senasa
Se utilizará por acuerdo de las instituciones participantes el Sistema de Registro de Establecimientos Agropecuarios (SIREA) del Senasa. Acciones institucionales: Integrar un equipo técnico de trabajo de las instituciones participantes con especialistas en la temática y TIC´s, con el fin de establecer los protocolos requeridos para la implementación del Registro Único.</t>
  </si>
  <si>
    <t>Descarbonización</t>
  </si>
  <si>
    <t>Impulsar acciones climáticas que contribuyan con la descarbonización integral del sector agropecuario.</t>
  </si>
  <si>
    <t>10.1</t>
  </si>
  <si>
    <t>NAMA´S desarrolladas y en ejecución.</t>
  </si>
  <si>
    <t>2019: No aplica
2020: No aplica
2021: No aplica
2022: 3 NAMA´S desarrolladas</t>
  </si>
  <si>
    <t>Institución líder: MAG-Oficina de Cambio Climático y Descarbonización.
Existe un acervo sectorial que reside en el INTA, MAG (producción sostenible) y Sepsa. Se han desarrollado estrategias de trabajo que han representado un esfuerzo importante en términos técnicos y políticos. Un ejemplo de ello es la Agenda Agroambiental construida entre ambos sectores Ambiente Agricultura y de forma participativa que podría tomarse como línea de base y ajustarla a la iniciativa propuesta.</t>
  </si>
  <si>
    <t>Plan Estratégico Institucional - Plan de Intervenciones Estratégicas 2019-2022</t>
  </si>
  <si>
    <t>Mata por Región de Desarrollo para el año 2022</t>
  </si>
  <si>
    <t>Producción Sostenible</t>
  </si>
  <si>
    <t xml:space="preserve">Incrementar las personas productoras de sistemas productivos y organizaciones que aplican Buenas Prácticas Agrícolas y con el acceso a certificaciones que garanticen su calidad, para el fomento de la producción sostenible adaptada al Cambio Climático. </t>
  </si>
  <si>
    <t>Número de personas productoras en sistemas productivos usando tecnologías de producción sostenible.</t>
  </si>
  <si>
    <r>
      <t xml:space="preserve">2019: 2895 
2020: 1905
 2021: 2055 
</t>
    </r>
    <r>
      <rPr>
        <sz val="11"/>
        <color rgb="FF00B050"/>
        <rFont val="Calibri"/>
        <family val="2"/>
        <scheme val="minor"/>
      </rPr>
      <t>2022: 2759</t>
    </r>
  </si>
  <si>
    <t>Brunca: 10
Central Oriental: 135
Central Sur: 500
Central Occidental: 300
Chorotega: 154
Huetar Caribe: 160
Huetar Norte: 500
P. Central: 1000</t>
  </si>
  <si>
    <t>Nils Solórzano Arroyo, Director Nacional DNEA
Roberto Azofeifa Rodríguez, Jefatura Producción Agroambiental
Directores Regiones de Desarrollo</t>
  </si>
  <si>
    <t>Número de personas productoras de sistemas productivos con emprendimientos agroproductivos que tienen distinción, galardones o sellos de producción sostenible.</t>
  </si>
  <si>
    <r>
      <t xml:space="preserve">2019: 213
2020: 168
2021: 187 
</t>
    </r>
    <r>
      <rPr>
        <sz val="11"/>
        <color rgb="FF00B050"/>
        <rFont val="Calibri"/>
        <family val="2"/>
        <scheme val="minor"/>
      </rPr>
      <t>2022: 237</t>
    </r>
  </si>
  <si>
    <t>Brunca: 10
Central Oriental: 12
Central Sur: 20
Central Occidental: 3
Chorotega: 6
Huetar Caribe: 72
Huetar Norte: 24
P. Central: 80</t>
  </si>
  <si>
    <t>Número de Personas productoras y/o organizaciones comercializando con sellos ambientales y de calidad en mercados diferenciados.</t>
  </si>
  <si>
    <r>
      <t xml:space="preserve">2019: 97
2020: 47
2021: 48 
</t>
    </r>
    <r>
      <rPr>
        <sz val="11"/>
        <color rgb="FF00B050"/>
        <rFont val="Calibri"/>
        <family val="2"/>
        <scheme val="minor"/>
      </rPr>
      <t>2022: 60</t>
    </r>
  </si>
  <si>
    <t>Brunca: 3
Central Oriental: 12
Central  Sur: 2
Central Occidental: 2
Chorotega: 2
Huetar Caribe: 2
Huetar Norte: 30
P. Central: 10</t>
  </si>
  <si>
    <t>Producción Orgánica</t>
  </si>
  <si>
    <t>Desarrollar modelos de producción orgánica en fincas ganaderas y agrícolas.</t>
  </si>
  <si>
    <t>Número de sistemas de producción con actividad agropecuaria, bajo el modelo de producción orgánica.</t>
  </si>
  <si>
    <r>
      <t xml:space="preserve">2019: 50
2020: 80 
2021: 90
 </t>
    </r>
    <r>
      <rPr>
        <sz val="11"/>
        <color rgb="FF00B050"/>
        <rFont val="Calibri"/>
        <family val="2"/>
        <scheme val="minor"/>
      </rPr>
      <t>2022: 100</t>
    </r>
  </si>
  <si>
    <t xml:space="preserve">Ver programación Regional de metas del PNDIP para el año 2022 </t>
  </si>
  <si>
    <t>Nils Solórzano Arroyo, Director Nacional DNEA
Rocío Aguilar Ramírez, Jefatura Producción Orgánica
Directores Regiones de Desarrollo</t>
  </si>
  <si>
    <t>2.2</t>
  </si>
  <si>
    <t>Número de fincas ganaderas asesoradas en el modelo NAMA.</t>
  </si>
  <si>
    <r>
      <t xml:space="preserve">2019: NA 
2020: 573 
2021: 500 
</t>
    </r>
    <r>
      <rPr>
        <sz val="11"/>
        <color rgb="FF00B050"/>
        <rFont val="Calibri"/>
        <family val="2"/>
        <scheme val="minor"/>
      </rPr>
      <t>2022: 700</t>
    </r>
  </si>
  <si>
    <t>Nils Solórzano Arroyo, Director Nacional DNEA
Jorge Segura, Coordinador Leche y Carne
Jefatura Depto. Agroambiental
Asesores Despacho Ministerial
Directores Regionales
Jefes de Extensión
Coordinadores de carne y leche regionales
Agentes de Extensión</t>
  </si>
  <si>
    <t>2.3</t>
  </si>
  <si>
    <r>
      <t xml:space="preserve">2019:      NA
2020: 12.596 
2021: 11.003 
</t>
    </r>
    <r>
      <rPr>
        <sz val="11"/>
        <color rgb="FF00B050"/>
        <rFont val="Calibri"/>
        <family val="2"/>
        <scheme val="minor"/>
      </rPr>
      <t>2022: 15.400</t>
    </r>
  </si>
  <si>
    <t>Programa de Gestión, Prevención del Riesgo y cambio climático</t>
  </si>
  <si>
    <t xml:space="preserve">Incrementar prácticas de prevención, mitigación y adaptación al cambio climático en sistemas productivos. </t>
  </si>
  <si>
    <t>Número de personas productoras de sistemas productivos y/o organizaciones con prácticas de prevención, mitigación y adaptación al cambio climático.</t>
  </si>
  <si>
    <r>
      <t xml:space="preserve">2019: 2700
 2020: 2226
 2021: 2275 
</t>
    </r>
    <r>
      <rPr>
        <sz val="11"/>
        <color rgb="FF00B050"/>
        <rFont val="Calibri"/>
        <family val="2"/>
        <scheme val="minor"/>
      </rPr>
      <t>2022: 4050</t>
    </r>
  </si>
  <si>
    <t xml:space="preserve">Brunca: 20
Central Oriental: 1400
Central Sur: 800
Central Occidental: 100
Chorotega: 500
Huetar Caribe: 180
Huetar Norte: 50
P. Central: 1000 </t>
  </si>
  <si>
    <t>Nils Solórzano Arroyo, Director Nacional DNEA
Jorge Segura, Coordinador Leche y Carne
Jefatura Producción Agroambiental
Asesores Despacho Ministerial
Directores Regionales
Jefes de Extensión
Coordinadores de carne y leche regionales
Agentes de Extensión</t>
  </si>
  <si>
    <t>Estrategia de fortalecimiento empresarial y organizacional agropecuario y rural para el fomento de valor agregado y el acceso a la comercialización sostenible y competitiva 2019-2022</t>
  </si>
  <si>
    <t>Fortalecer las capacidades competitivas de organizaciones de productores agropecuarios con emprendimientos agroproductivos o con  proyectos de valor agregado para la producción, industrialización y comercialización a nivel nacional e internacional.</t>
  </si>
  <si>
    <t>Número de organizaciones implementando un plan estratégico y/o proyecto agroproductivo de valor agregado para su fortalecimiento empresarial.</t>
  </si>
  <si>
    <r>
      <t xml:space="preserve">2019: 85 
2020: 78 
2021: 72 
</t>
    </r>
    <r>
      <rPr>
        <sz val="11"/>
        <color rgb="FF00B050"/>
        <rFont val="Calibri"/>
        <family val="2"/>
        <scheme val="minor"/>
      </rPr>
      <t>2022: 110</t>
    </r>
  </si>
  <si>
    <t xml:space="preserve">Brunca: 10
Central Oriental: 6
Central Sur: 5
Central Occidental: 6
Chorotega: 4
Huetar Caribe: 20
Huetar Norte: 24
P. Central: 35  </t>
  </si>
  <si>
    <t>Nils Solórzano Arroyo, Director Nacional DNEA
Dagoberto Vargas, Jefatura Departamento de Emprendimiento Rural
Directores Regiones de Desarrollo</t>
  </si>
  <si>
    <t>Número de organizaciones que ofrecen emprendimientos de valor agregado a sus productos y/o servicios y que se insertan en nuevos mercados.</t>
  </si>
  <si>
    <r>
      <t xml:space="preserve">2019: 55 
2020: 37 
2021: 40 
</t>
    </r>
    <r>
      <rPr>
        <sz val="11"/>
        <color rgb="FF00B050"/>
        <rFont val="Calibri"/>
        <family val="2"/>
        <scheme val="minor"/>
      </rPr>
      <t>2022: 91</t>
    </r>
  </si>
  <si>
    <t>Brunca: 5
Central Orienta: l3
Central Sur: 35
Central Occidental: 3
Chorotega: 5
Huetar Caribe: 2
Huetar Norte: 13
P. Central: 15</t>
  </si>
  <si>
    <t>Intervenciones Estratégicas de Instancias Asesoras y Dirección Administrativa y Financiera</t>
  </si>
  <si>
    <t xml:space="preserve">Impulsar el mejoramiento y sostenibilidad de la gestión institucional, mediante servicios que respondan a las necesidades de los ciudadanos y la institución. 
Desarrollar las tecnologías de información y comunicación del MAG, mediante la interconexión e interoperabilidad, un modelo de datos y servicios integrados, que contribuya a brindar un servicio de calidad a sus usuarios.
Promover la articulación y coordinación interinstitucional de la gestión técnica y operativa del MAG, que propicien una gestión integrada de productos y servicios a los productores y sus organizaciones en los territorios rurales. </t>
  </si>
  <si>
    <t>Porcentaje de bienes actualizados de la totalidad de bienes en SIBINET 24534.</t>
  </si>
  <si>
    <r>
      <t xml:space="preserve">2019: Bienes a registrar 5560 12% 
2020: 1: Bienes a registrar 5560 12%
 2021: : Bienes a registrar 5560 12% 
</t>
    </r>
    <r>
      <rPr>
        <sz val="11"/>
        <color rgb="FF00B050"/>
        <rFont val="Calibri"/>
        <family val="2"/>
        <scheme val="minor"/>
      </rPr>
      <t>2022: : Bienes a registrar 5560 12%</t>
    </r>
  </si>
  <si>
    <t>NA</t>
  </si>
  <si>
    <t>Departamento de Proveeduría
Unidad de Almacén u Distribución
Dirección Administrativa Financiera</t>
  </si>
  <si>
    <t>5.2</t>
  </si>
  <si>
    <t>Porcentaje de Bienes (Vehículos) depurados en el Registro Nacional. 1100 vehículos.</t>
  </si>
  <si>
    <r>
      <t xml:space="preserve">2019: 25% 
2020: 50%
 2021: 75% 
</t>
    </r>
    <r>
      <rPr>
        <sz val="11"/>
        <color rgb="FF00B050"/>
        <rFont val="Calibri"/>
        <family val="2"/>
        <scheme val="minor"/>
      </rPr>
      <t>2022: 100% 1100 vehículos</t>
    </r>
  </si>
  <si>
    <t>Asesoría Jurídica</t>
  </si>
  <si>
    <t>5.3</t>
  </si>
  <si>
    <t>Porcentaje de Bienes inmuebles depurados en el Registro Nacional 2038 Terrenos.</t>
  </si>
  <si>
    <r>
      <t xml:space="preserve">2019: 25% 
2020: 50% 
2021: 75% 
</t>
    </r>
    <r>
      <rPr>
        <sz val="11"/>
        <color rgb="FF00B050"/>
        <rFont val="Calibri"/>
        <family val="2"/>
        <scheme val="minor"/>
      </rPr>
      <t>2022: 100%</t>
    </r>
  </si>
  <si>
    <t>5.4</t>
  </si>
  <si>
    <t>Sistema de Expediente personal implementado y en uso.</t>
  </si>
  <si>
    <r>
      <t xml:space="preserve">2019: que las 2 áreas que lo utilizan estén al 100% 
2020:2 áreas más al 100% con 6 funcionarios en total (3 por cada una)
2021: 1 área más al 100% área con 4 funcionarios 
</t>
    </r>
    <r>
      <rPr>
        <sz val="11"/>
        <color rgb="FF00B050"/>
        <rFont val="Calibri"/>
        <family val="2"/>
        <scheme val="minor"/>
      </rPr>
      <t>2022: 1 área más al 100% con 5 funcionarios</t>
    </r>
  </si>
  <si>
    <t>DAF
Recursos Humanos
TI</t>
  </si>
  <si>
    <t>5.5</t>
  </si>
  <si>
    <t>Número de funcionarios (as) utilizando el sistema de Expediente.</t>
  </si>
  <si>
    <t>5.6</t>
  </si>
  <si>
    <t>Sistema de Servicios Públicos implementado y en uso al 100%.</t>
  </si>
  <si>
    <r>
      <t xml:space="preserve">2019: Depuración del sistema e incorporación de datos 25% 
2020: Actualización del sistema y generación de reportes 50% 
2021: Análisis de resultados 75% 
</t>
    </r>
    <r>
      <rPr>
        <sz val="11"/>
        <color rgb="FF00B050"/>
        <rFont val="Calibri"/>
        <family val="2"/>
        <scheme val="minor"/>
      </rPr>
      <t>2022: Información consolidada 100%</t>
    </r>
  </si>
  <si>
    <t>5.7</t>
  </si>
  <si>
    <t>Mapeo del proceso de planificación de recursos humanos con enfoque integral e innovador.</t>
  </si>
  <si>
    <r>
      <t xml:space="preserve">2019: NA 
2020 Estimación de necesidades perfil de RRHH 
2021: Estudios de cargas de trabajo implementados
</t>
    </r>
    <r>
      <rPr>
        <sz val="11"/>
        <color rgb="FF00B050"/>
        <rFont val="Calibri"/>
        <family val="2"/>
        <scheme val="minor"/>
      </rPr>
      <t>2021 al 2022: Planes de sustitución de personal elaborados y ejecutados</t>
    </r>
  </si>
  <si>
    <t>Dirección Administrativa Financiera
Gestión Institucional de Recursos Humanos
Unidad de Planificación</t>
  </si>
  <si>
    <t>5.8</t>
  </si>
  <si>
    <t>Planes de sustitución de personal.</t>
  </si>
  <si>
    <t>2021 al 2022: Planes de sustitución de personal elaborados y ejecutados</t>
  </si>
  <si>
    <t>Dirección Administrativa y Financiera
Dirección Nacional de Extensión Agropecuaria
Gestión Institucional de Recursos Humanos</t>
  </si>
  <si>
    <t>5.9</t>
  </si>
  <si>
    <t>Manual de procedimientos que integre políticas, procedimientos, instructivos e instrumentos.</t>
  </si>
  <si>
    <r>
      <t xml:space="preserve">2020-2021: Manual de procedimientos elaborado y aprobado 
</t>
    </r>
    <r>
      <rPr>
        <sz val="11"/>
        <color rgb="FF00B050"/>
        <rFont val="Calibri"/>
        <family val="2"/>
        <scheme val="minor"/>
      </rPr>
      <t>2022: Implementación y seguimiento manual de procedimientos articulado al sistema gestión de calidad</t>
    </r>
  </si>
  <si>
    <t>5.10</t>
  </si>
  <si>
    <t>Sistemas de información de recursos humanos automatizada.</t>
  </si>
  <si>
    <t>2021-2022: elaboración proyecto de sistema automatizado RH dentro PETIC
 2021- 2022: Implementación del Sistema automatizado</t>
  </si>
  <si>
    <t>Dirección Administrativa y Financiera
Unidad de Cómputo
Gestión Institucional de Recursos Humanos</t>
  </si>
  <si>
    <t>5.11</t>
  </si>
  <si>
    <t>Número Informes de rendición de cuentas con enfoque de cadena de resultados.</t>
  </si>
  <si>
    <r>
      <t xml:space="preserve">2019: 3 
2020: 3 
2021: 3 
</t>
    </r>
    <r>
      <rPr>
        <sz val="11"/>
        <color rgb="FF00B050"/>
        <rFont val="Calibri"/>
        <family val="2"/>
        <scheme val="minor"/>
      </rPr>
      <t>2022: 3</t>
    </r>
  </si>
  <si>
    <t>UPI
Enlaces de planificación Regionales
Directores Regionales</t>
  </si>
  <si>
    <t>5.12</t>
  </si>
  <si>
    <t>Un sistema de información integral automatizado y estandarizado.</t>
  </si>
  <si>
    <r>
      <t xml:space="preserve">2019: Gestión de la iniciativa con TIC
 2020: Definición del marco de gestión y administración del sistema 
2021: Inicio del sistema 
</t>
    </r>
    <r>
      <rPr>
        <sz val="11"/>
        <color rgb="FF00B050"/>
        <rFont val="Calibri"/>
        <family val="2"/>
        <scheme val="minor"/>
      </rPr>
      <t>2022.Ejecución del sistema</t>
    </r>
  </si>
  <si>
    <t>5.13</t>
  </si>
  <si>
    <t>Plataforma de servicio en web.</t>
  </si>
  <si>
    <r>
      <t xml:space="preserve">2019: Borrador de Macroproceso presentado comisión para aprobación según reorganización 
2020: Aprobación de Macroproceso y ajustes de fichas de procesos 
2021: Ajustes de los Procedimientos, formularios, instructivos y externos e incorporación a la plataforma 
</t>
    </r>
    <r>
      <rPr>
        <sz val="11"/>
        <color rgb="FF00B050"/>
        <rFont val="Calibri"/>
        <family val="2"/>
        <scheme val="minor"/>
      </rPr>
      <t>2022 Revisión de la estructura de plataforma completa y en funcionamiento</t>
    </r>
  </si>
  <si>
    <t>Gestor de Calidad
Líderes de procesos 
Profesional TI</t>
  </si>
  <si>
    <t>5.14</t>
  </si>
  <si>
    <t>Propuesta borrador de metodología para el establecimiento de indicadores en el MAG diseñada desde el 2014 y pendiente de socializar y validar con los Jerarcas.</t>
  </si>
  <si>
    <r>
      <t xml:space="preserve">2019: N/A 
2020: Definir indicadores por cada proceso con los Líderes de los procesos
2021: implementar indicadores y recopilar información 
</t>
    </r>
    <r>
      <rPr>
        <sz val="11"/>
        <color rgb="FF00B050"/>
        <rFont val="Calibri"/>
        <family val="2"/>
        <scheme val="minor"/>
      </rPr>
      <t>2022 Análisis de información e identificación de oportunidades de mejora</t>
    </r>
  </si>
  <si>
    <t>Gestor de Calidad 
Líderes de procesos
Auditores de Calidad</t>
  </si>
  <si>
    <t>5.15</t>
  </si>
  <si>
    <t>Sistema integral de control interno automatizado en 4 años.</t>
  </si>
  <si>
    <t>2019:N/A 
2020:Proyecto integrado con informática. 
2021:Ejecución del Proyecto 
2022: Validación y Ejecución del Sistema</t>
  </si>
  <si>
    <t>Coordinador proceso control interno
Profesional Informática</t>
  </si>
  <si>
    <t>5.16</t>
  </si>
  <si>
    <t>85 % de funcionarios capacitados y empoderados en el SCI en 4 años.</t>
  </si>
  <si>
    <t>2019: 49 CI y 25 SEVRIMAG 
2020:20 CI 20 Autoevaluación 20 SEVRIMAG 20</t>
  </si>
  <si>
    <t>Coord. Proc. CII Analista Capacitación
Coord. De Capacitación
Secretaria UPI</t>
  </si>
  <si>
    <t>5.17</t>
  </si>
  <si>
    <t>Metodología de evaluación SCI formulada.</t>
  </si>
  <si>
    <r>
      <t xml:space="preserve">2019:N/A 
2020:Creación de Propuesta de Metodología y Validación por CGCI
2021:Ejecución de la Propuesta de metodología 
</t>
    </r>
    <r>
      <rPr>
        <sz val="11"/>
        <color rgb="FF00B050"/>
        <rFont val="Calibri"/>
        <family val="2"/>
        <scheme val="minor"/>
      </rPr>
      <t>2022: Plan de Mejora de Resultados PMSCIMC</t>
    </r>
  </si>
  <si>
    <t>Coord. Control Interno Institucional
 CGCI
Enlaces de CII
Jefaturas del MAG</t>
  </si>
  <si>
    <t>5.18</t>
  </si>
  <si>
    <t>Expedientes transferencia con informe técnico de cierre.</t>
  </si>
  <si>
    <t>164 proyectos (2011-2018)</t>
  </si>
  <si>
    <t>Unidad de Planificación en coordinación con enlaces de proyectos de las Direcciones de desarrollo</t>
  </si>
  <si>
    <t>5.19</t>
  </si>
  <si>
    <t>Proyectos de inversión programados, ejecutados y articulados al Presupuesto Institucional.</t>
  </si>
  <si>
    <r>
      <t xml:space="preserve">2019: NA (no está formalizada este proceso) 
2020: constitución equipo institucional y oficialización prioridades de inversión
2021: 2 Proyectos de inversión elaborados e inscritos en BPIP 
</t>
    </r>
    <r>
      <rPr>
        <sz val="11"/>
        <color rgb="FF00B050"/>
        <rFont val="Calibri"/>
        <family val="2"/>
        <scheme val="minor"/>
      </rPr>
      <t>2022: 2 proyectos de inversión elaborados e inscritos en BPIP</t>
    </r>
  </si>
  <si>
    <t>Unidad de Planificación en coordinación con la Dirección Administrativa Financiera mediante la coordinación de las instancias responsables y la asesoría de la UPI para la programación y planificación de los proyectos</t>
  </si>
  <si>
    <t>5.20</t>
  </si>
  <si>
    <t>Porcentaje funcionarios informados sobre el uso de los mecanismos.</t>
  </si>
  <si>
    <r>
      <t xml:space="preserve">2019: 25% 
2020: 25% 
2021: 25% 
</t>
    </r>
    <r>
      <rPr>
        <sz val="11"/>
        <color rgb="FF00B050"/>
        <rFont val="Calibri"/>
        <family val="2"/>
        <scheme val="minor"/>
      </rPr>
      <t>2022 : 25%</t>
    </r>
  </si>
  <si>
    <t>Despacho Ministerio
Dirección Administrativa 
Proveeduría 
Contraloría de Servicios 
Asesoría Jurídica 
Departamentos</t>
  </si>
  <si>
    <t>5.21</t>
  </si>
  <si>
    <t>Número de mecanismos para informar a los ciudadanos, o para hacer valer sus peticiones.</t>
  </si>
  <si>
    <t>Despacho Ministerial
Dirección Administrativa 
Proveeduría 
Contraloría de Servicios 
Asesoría Jurídica 
Departamentos</t>
  </si>
  <si>
    <t>5.22</t>
  </si>
  <si>
    <t>Número de denuncias atendidas por año o peticiones de información.</t>
  </si>
  <si>
    <t>5.23</t>
  </si>
  <si>
    <t>Estudio de la normativa del sector agropecuario.</t>
  </si>
  <si>
    <r>
      <t xml:space="preserve">2019: Análisis de la información del marco legislativo 
2020: Propuesta borrador de proyecto de reformas
 2021:Proyecto de reforma integral del sector 
</t>
    </r>
    <r>
      <rPr>
        <sz val="11"/>
        <color rgb="FF00B050"/>
        <rFont val="Calibri"/>
        <family val="2"/>
        <scheme val="minor"/>
      </rPr>
      <t>2022 Oficialización de las reformas identificadas</t>
    </r>
  </si>
  <si>
    <t>Asesoría jurídica Jefatura y 3 profesionales</t>
  </si>
  <si>
    <t>5.24</t>
  </si>
  <si>
    <t>Numero de capacitaciones realizadas en derecho agrario.</t>
  </si>
  <si>
    <r>
      <t xml:space="preserve">2019: 1 sesión Acercamiento a nivel de Dirección Nacional y Directores Regionales (CONEA) , I Taller de trabajo con dirección Regional 
2020: 2 Talleres con Direcciones Regionales 
2021: 2 Talleres con Direcciones Regionales 
</t>
    </r>
    <r>
      <rPr>
        <sz val="11"/>
        <color rgb="FF00B050"/>
        <rFont val="Calibri"/>
        <family val="2"/>
        <scheme val="minor"/>
      </rPr>
      <t>2022: 3 Talleres con Direcciones Regionales</t>
    </r>
  </si>
  <si>
    <t>Asesoría Jurídica
Dirección Nacional de Extensión Agropecuaria</t>
  </si>
  <si>
    <t>5.25</t>
  </si>
  <si>
    <t>Número de estudios ejecutados para el área misional.</t>
  </si>
  <si>
    <t xml:space="preserve">2019:  3 estudios de auditoría en áreas misionales 
 2020:  3 estudios de auditoría en áreas misionales 
 2021:  3 estudios de auditoría en áreas misionales 
 2022: 3 estudios de auditoría en áreas misionales </t>
  </si>
  <si>
    <t>Auditor Interno</t>
  </si>
  <si>
    <t>5.26</t>
  </si>
  <si>
    <t>Número de estudios ejecutados para el área de apoyo.</t>
  </si>
  <si>
    <r>
      <t xml:space="preserve">2019:  3 estudios de auditoría en áreas de apoyo
 2020: 3 estudios de auditoría en áreas de apoyo
 2021:  3 estudios de auditoría en áreas de apoyo
</t>
    </r>
    <r>
      <rPr>
        <sz val="11"/>
        <color rgb="FF00B050"/>
        <rFont val="Calibri"/>
        <family val="2"/>
        <scheme val="minor"/>
      </rPr>
      <t xml:space="preserve"> 2022: 3 estudios de auditoría en áreas de apoyo</t>
    </r>
  </si>
  <si>
    <t>5.27</t>
  </si>
  <si>
    <t>Cartera de proyecto C01 Fortalecimiento de la Función de TI.</t>
  </si>
  <si>
    <r>
      <t xml:space="preserve">2019: 2 proyectos implementados (arrendamiento de equipo de cómputo e instalación de fibra óptica en las Regiones de Desarrollo.) 
2019 2022: - Proyecto C01-007 Interconexión e interoperabilidad de las plataformas de TI institucionales, Proyecto C01-010 modelo de optimización de la infraestructura de TI. 2019: 1 proyecto implementado
2019-2020: Implementación de 3 sistemas (sistema de liquidación de viáticos, sistema de proyectos, sistema de gestión de Calidad). 
</t>
    </r>
    <r>
      <rPr>
        <sz val="11"/>
        <color rgb="FF00B050"/>
        <rFont val="Calibri"/>
        <family val="2"/>
        <scheme val="minor"/>
      </rPr>
      <t>2019-2022: (6 sistemas) mejoramiento de los sistemas en producción de acuerdo a demanda.</t>
    </r>
  </si>
  <si>
    <t>Unidad de Cómputo</t>
  </si>
  <si>
    <t>5.28</t>
  </si>
  <si>
    <t>Número de reuniones realizadas y acuerdos de cooperación consolidados y desarrollados.</t>
  </si>
  <si>
    <r>
      <t xml:space="preserve">2019: 4 
2020: 4 
2021: 4 
</t>
    </r>
    <r>
      <rPr>
        <sz val="11"/>
        <color rgb="FF00B050"/>
        <rFont val="Calibri"/>
        <family val="2"/>
        <scheme val="minor"/>
      </rPr>
      <t>2022: 4</t>
    </r>
  </si>
  <si>
    <t>Unidad de Asuntos Internacionales</t>
  </si>
  <si>
    <t>5.29</t>
  </si>
  <si>
    <t>La Política de Comunicación Institucional debidamente oficializada y en ejecución al 2020.</t>
  </si>
  <si>
    <r>
      <t>2019: Diseño del proceso de construcción de la Política de Comunicación Institucional, tomando en cuenta todas las áreas institucionales relacionadas. 
2020 Proceso de construcción, validación, aprobación e inicio del proceso de socialización de la Política de Comunicación del MAG</t>
    </r>
    <r>
      <rPr>
        <sz val="11"/>
        <color theme="1"/>
        <rFont val="."/>
      </rPr>
      <t>.</t>
    </r>
  </si>
  <si>
    <t>Despacho Ministro
Asesor en Comunicación
Unidad de Prensa
Departamento de Información y Comunicación Rural</t>
  </si>
  <si>
    <t>Objetivos según Reglamento Orgánico N° 40863 – MAG</t>
  </si>
  <si>
    <t>Dependencia</t>
  </si>
  <si>
    <t xml:space="preserve">No hay vinculación </t>
  </si>
  <si>
    <t>Asesorar y emitir criterios de manera eficaz y eficiente, los asuntos jurídicos sometidos a su conocimiento, conforme a la normativa nacional e internacional vigente a todo el Sector Agropecuario.</t>
  </si>
  <si>
    <t>Facilitar a públicos internos y externos la información institucional, mediante el uso de las herramientas disponibles, para apoyar la transferencia de conocimientos, de tecnologías y de información estratégica para la toma de decisiones y el fortalecimiento de la rendición de cuentas institucional hacia la ciudadanía.</t>
  </si>
  <si>
    <t>Prensa</t>
  </si>
  <si>
    <t>Orientar el proceso de planificación estratégico y operativo del Ministerio de Agricultura y Ganadería en función de las necesidades del Sector Agropecuario y en consonancia con los planes sectoriales y nacionales de desarrollo, de tal manera que se logre un incremento sustantivo de los niveles de bienestar de la población agropecuaria y una mayor eficiencia en el empleo de los recursos institucionales mediante el impulso de procesos de control interno.</t>
  </si>
  <si>
    <t>Planificación Institucional</t>
  </si>
  <si>
    <t>Asesorar, revisar y evaluar la gestión proyectos ministeriales, asegurando que su desarrollo se encuentre dentro de los lineamientos y prioridades de la planificación institucional, orientando el cumplimiento de los fines públicos establecidos.</t>
  </si>
  <si>
    <t>3.2</t>
  </si>
  <si>
    <t>Apoyar en el establecimiento de la gestión integral del MAG y sus interecciones de carácter misional, de evaluación, apoyo y administrativo, mediante el establecimiento de procesos y procedimientos,  con el fin de estandarizar y regular las acciones en búsqueda de la mejora continua según los requerimientos establecidos por las partes interesadas del MAG.</t>
  </si>
  <si>
    <t>3.3</t>
  </si>
  <si>
    <t>Normar y desarrollar el proceso de planificación para la optimización de recursos.</t>
  </si>
  <si>
    <t>3.4</t>
  </si>
  <si>
    <t>Asesorar permanente  a la administración para implementar en la Institución el Sistema de Control Interno, mediante el  establecimiento de los mecanismos necesarios que faciliten proteger y conservar el patrimonio público contra cualquier pérdida, despilfarro, uso indebido, irregularidad o acto ilegal, de acuerdo a lo normado en la Ley de Control Interno No. 8292 de acatamiento obligatorio por la administración pública.</t>
  </si>
  <si>
    <t>Fiscalizar con independencia funcional y de criterio, las operaciones y la efectividad en la administración del riesgo, el control y los procesos de dirección, así como asesorar en el ámbito de su competencia, contribuyendo en forma positiva y constructiva a la protección de los recursos, el fortalecimiento del sistema de control interno y el logro de los objetivos institucionales.</t>
  </si>
  <si>
    <t>Auditoría Interna</t>
  </si>
  <si>
    <t>Velar por la eficiencia y eficacia en la prestación de los servicios que brinda el MAG, como medio para garantizar la satisfacción de los usuarios y promover el uso racional de los recursos públicos.</t>
  </si>
  <si>
    <t>Contraloría de Servicios</t>
  </si>
  <si>
    <t>Identificar, planificar, coordinar, programar y apoyar la obtención de recursos de Cooperación Internacional (técnica y financiera) y de pre-inversión, que requiere el MAG, de manera que contribuya al desarrollo eficaz y eficiente de la Institución, de los productores agropecuarios y del Sector Agropecuario.</t>
  </si>
  <si>
    <t>Asuntos Internacionales</t>
  </si>
  <si>
    <t>Promover y desarrollar, estrategias de inversión y mejoramiento en tecnología de información, que permitan el crecimiento y continuidad de los servicios institucionales, mejorando la comunicación entre los usuarios del Ministerio con los productores agropecuarios y la ciudadanía en general a través de herramientas tecnológicas.</t>
  </si>
  <si>
    <t>Informática</t>
  </si>
  <si>
    <t>Gestionar la planificación del sector agropecuario y rural, mediante procesos participativos e inclusivos de formulación, seguimiento y evaluación de las intervenciones públicas, basada en información estadística y documental estratégica, con el fin de asesorar a la rectoría y autoridades del sector agropecuario para un efectivo desempeño del agro costarricense.</t>
  </si>
  <si>
    <t>Secretaría Ejecutiva de Planificación Sectorial Agropecuaria
− Unidad de Planificación para el desarrollo.
− Unidad de Análisis e Información estratégica.</t>
  </si>
  <si>
    <t>Coordinar y tomar decisiones en temas administrativos propios del MAG, así como fungir de enlace con otras instituciones y entidades, tanto dentro como fuera del Sector Agropecuario; tales como planeación y ejecución de presupuesto, gestión de recursos, aprovisionamiento de bienes y servicios, tecnologías de información y comunicación, planeación y desarrollo de programas y proyectos.</t>
  </si>
  <si>
    <t>Dirección Administrativa Financiera</t>
  </si>
  <si>
    <t>Salvaguardar el acervo documental en custodia de la información gerencial, técnica y operativa de nivel estratégica del MAG, garantizando su protección y conservación.</t>
  </si>
  <si>
    <t>Archivo Institucional</t>
  </si>
  <si>
    <t>Dotar, desarrollar y mantener las personas idóneas para cumplir con los objetivos y metas de la institución y sus órganos de desconcentración máxima y mínima. Asimismo, velar por las condiciones de trabajo de los colaboradores a fin de mejorar la calidad de vida laboral.</t>
  </si>
  <si>
    <t>Gestión Institucional de Recursos Humanos</t>
  </si>
  <si>
    <t>Velar por la correcta administración de los recursos económicos del MAG, mediante la aplicación de criterios razonables y jurídicamente aceptables que aseguren su funcionamiento.</t>
  </si>
  <si>
    <t>Financiero</t>
  </si>
  <si>
    <t>Administrar el proceso de abastecimiento y registro de bienes y servicios requeridos por el MAG, para la operación y cumplimiento de objetivos institucionales.</t>
  </si>
  <si>
    <t>Proveeduría
− Programación y control
− Contrataciones
− Almacenamiento y distribución</t>
  </si>
  <si>
    <t>Direccionar la gestión técnica y administrativa de la Dirección Nacional de Extensión Agropecuaria en el nivel nacional, regional y local acorde a los lineamientos técnicos y de gestión política, definidos en el marco de la Extensión Agropecuaria de acuerdo a los retos y desafíos de la agricultura.</t>
  </si>
  <si>
    <t>Dirección Nacional de Extensión Agropecuaria</t>
  </si>
  <si>
    <t>Contribuir en el diseño de los lineamientos técnicos, de política, instrumentos legales y normas técnicas para orientar y regular las actividades del Servicio de Extensión del MAG.</t>
  </si>
  <si>
    <t>Unidad de Desarrollo Metodológico</t>
  </si>
  <si>
    <t>Direccionar, administrar, apoyar y coordinar la gestión de la información y comunicación rural como un servicio estratégico de la extensión agropecuaria que permita el desarrollo de información estadística y documental de tipo agro productiva, socioeconómica y ambiental, fundamentado en el conocimiento, que optimice la toma de decisiones gerencial, del extensionista y el productor y sus organizaciones en todos los ámbitos de la gestión agro-productiva y rural.</t>
  </si>
  <si>
    <t>Información y Comunicación Rural</t>
  </si>
  <si>
    <t>Desarrollar las acciones para la adaptación de la extensión agropecuaria a la atención diferenciada de la clientela institucional, que incluye la transversalidad del enfoque de género, la juventud, población con discapacidad o diversa, en función de sus condiciones de impulso a la gestión empresarial, el emprendimiento y el desarrollo productivo.</t>
  </si>
  <si>
    <t>Emprendimiento Rural</t>
  </si>
  <si>
    <t>Direccionar, asesorar, coordinar y promocionar una producción agropecuaria que sea sostenible ambiental, económica y socialmente, generando sistemas de producción agropecuaria resilientes al cambio climático, mediante buenas prácticas, tecnologías agropecuarias sostenibles y un manejo integrado de los recursos suelo, hídrico, biodiversidad agrícola.</t>
  </si>
  <si>
    <t>Producción Agroambiental</t>
  </si>
  <si>
    <t>Orientar el desarrollo de la producción orgánica en el ámbito nacional mediante los mecanismos y acciones establecidos en leyes y reglamentos, que propicien el fomento de esta actividad y los encadenamientos de mejora en la calidad e inocuidad ambiental y de la salud.</t>
  </si>
  <si>
    <t>Direccionar, administrar, apoyar y coordinar la gestión técnica y administrativa del MAG en el nivel Regional, en representación de la jerarquía institucional, acorde a los lineamientos técnicos y de gestión política, definidos en el marco de la Extensión Agropecuaria de acuerdo al contexto nacional e internacional de la agricultura.</t>
  </si>
  <si>
    <t>Nivel Regional</t>
  </si>
  <si>
    <t>Asesorar, apoyar y coordinar en forma integral los procesos sustantivos de la extensión agropecuaria como la asistencia técnica, comunicación e información, capacitación, gestión agroambiental, innovación y desarrollo, gestión empresarial y organizacional en apoyo a las Agencias de Extensión Agropecuaria.</t>
  </si>
  <si>
    <t>Unidad de Extensión Agropecuaria</t>
  </si>
  <si>
    <t>Apoyar y direccionar el servicio de extensión agropecuaria en el ámbito local, mediante la atención de los productores, sus familias, las organizaciones y la integración e intervención de otras instancias institucionales y privadas del sector agropecuario y del ámbito local y territorial.</t>
  </si>
  <si>
    <t>Agencias de Extensión Agropecuaria</t>
  </si>
  <si>
    <t xml:space="preserve">Objetivos de la cadena de resultados por cada una de las intervenciones. </t>
  </si>
  <si>
    <t>Nivel de Resultados</t>
  </si>
  <si>
    <t>Intervención</t>
  </si>
  <si>
    <t>Promocionar en las personas productoras la utilización de prácticas de producción sostenible en sus sistemas de producción a través de los servicios de asistencia técnica, capacitación e información.</t>
  </si>
  <si>
    <t>Brindar servicios de extensión a personas productoras y organizaciones con el fin de promover y mantener la producción orgánica agropecuaria.</t>
  </si>
  <si>
    <t>Formular planes de acción para la prevención, gestión del riesgo y variabilidad climática, según las necesidades identificadas.</t>
  </si>
  <si>
    <t xml:space="preserve">Gestión y  Prevención </t>
  </si>
  <si>
    <t>Asesorar al productor en el establecimiento de tecnologías de ganadería sostenible en fincas NAMA (carne, leche, doble propósito).</t>
  </si>
  <si>
    <t xml:space="preserve">Cambio Climático </t>
  </si>
  <si>
    <t>Asesorar a las organizaciones de productores para su fortalecimiento empresarial y organizacional, mediante capacitación, procesos de gestión de planes y proyectos.</t>
  </si>
  <si>
    <t xml:space="preserve">Fortalecimiento Organizacional </t>
  </si>
  <si>
    <t>Brindar asistencia técnica y capacitación al productor en la implementación de diferentes técnicas de extensión agropecuaria para el manejo y uso de tecnologías de producción sostenible, en los sistemas agroproductivas.</t>
  </si>
  <si>
    <t>Desarrollar prácticas, proyectos de producción orgánica en sistemas de agropecuarios, con especial atención en aquellos sistemas en procesos de transición y/o certificados.</t>
  </si>
  <si>
    <t>Brindar servicios de extensión para la ejecución de planes de acción para la prevención, adaptación, gestión del riesgo y cambio climático ante desastres naturales de acuerdo con declaratoria de emergencia</t>
  </si>
  <si>
    <t>Brindar servicios y bienes de extensión agropecuaria a los productores/as en tecnologías y prácticas del modelo NAMA ganadería.</t>
  </si>
  <si>
    <t>Brindar servicios de extensión agropecuaria a organizaciones de productores que desarrollan proyectos.</t>
  </si>
  <si>
    <t>Lograr que los sistemas productivos obtengan galardones, sellos de calidad y certificaciones por la adopción y aplicación de buenas prácticas agrícolas, así como la inserción en mercados diferenciados</t>
  </si>
  <si>
    <t>Efecto</t>
  </si>
  <si>
    <t>Desarrollar sistemas agropecuarios que implementen el modelo de producción orgánica acorde a la normativa nacional existente.</t>
  </si>
  <si>
    <t>Lograr que los productores agropecuarios enfrenten con éxito los efectos de la variabilidad climática y se mantengan en la actividad.</t>
  </si>
  <si>
    <t>Aumentar la competitividad de los sistemas pecuarios por medio de la adopción de tecnologías NAMA ganadería.</t>
  </si>
  <si>
    <t>Contar con organizaciones con capacidades gerenciales y empresariales que permitan desarrollar sus emprendimientos en pro del valor agregado.</t>
  </si>
  <si>
    <t>Impulsar el mejoramiento y sostenibilidad de la gestión institucional, mediante servicios que respondan a las necesidades de los ciudadanos y la institución.</t>
  </si>
  <si>
    <t>Otras Acciones  (Atención de productores individuales)</t>
  </si>
  <si>
    <t>Promover la articulación y coordinación interinstitucional de la gestión técnica operativa del MAG, que propicien la gestión integrada de productos y servicios a los productores y sus organizaciones en los territorios rurales</t>
  </si>
  <si>
    <t>Acciones de coordinación</t>
  </si>
  <si>
    <t>Atender demandas de los productores agropecuarios individuales según lo establecido en la legislación agrícola y Sanitaria.</t>
  </si>
  <si>
    <t>Coordinar acciones y proyectos con otras instituciones para brindar una atención integral a los productores y las organizaciones  agropecuarias</t>
  </si>
  <si>
    <r>
      <t>Reducir emisiones de CO</t>
    </r>
    <r>
      <rPr>
        <vertAlign val="superscript"/>
        <sz val="11"/>
        <rFont val="Calibri (Cuerpo)"/>
      </rPr>
      <t>2</t>
    </r>
    <r>
      <rPr>
        <sz val="11"/>
        <rFont val="Calibri"/>
        <family val="2"/>
        <scheme val="minor"/>
      </rPr>
      <t xml:space="preserve"> en fincas ganaderas aplicando el modelo NAMA Ganadería.</t>
    </r>
  </si>
  <si>
    <t>Impacto</t>
  </si>
  <si>
    <t>Contribuir con la descarbonización de las actividades agropecuarias.</t>
  </si>
  <si>
    <t>Catalogo de Objetivos de Desarrollo Sostenible</t>
  </si>
  <si>
    <t>Objetivos de desarrollo sostenible</t>
  </si>
  <si>
    <t>Descripción</t>
  </si>
  <si>
    <t>Link del ODS</t>
  </si>
  <si>
    <t xml:space="preserve">Código de vinculación </t>
  </si>
  <si>
    <t>La actividad establecida en el POI no se vincula con ningún ODS.</t>
  </si>
  <si>
    <t>Fin de la pobreza</t>
  </si>
  <si>
    <r>
      <t>Poner fin a la pobreza a través de un c</t>
    </r>
    <r>
      <rPr>
        <b/>
        <sz val="11"/>
        <color theme="1"/>
        <rFont val="Calibri"/>
        <family val="2"/>
        <scheme val="minor"/>
      </rPr>
      <t>recimiento económico</t>
    </r>
    <r>
      <rPr>
        <sz val="11"/>
        <color theme="1"/>
        <rFont val="Calibri"/>
        <family val="2"/>
        <scheme val="minor"/>
      </rPr>
      <t xml:space="preserve"> que debe ser inclusivo, sostenible e igualitario.</t>
    </r>
  </si>
  <si>
    <t>FP-01</t>
  </si>
  <si>
    <t>Hambre cero</t>
  </si>
  <si>
    <r>
      <rPr>
        <b/>
        <sz val="11"/>
        <color theme="1"/>
        <rFont val="Calibri"/>
        <family val="2"/>
        <scheme val="minor"/>
      </rPr>
      <t xml:space="preserve">Reformar el sistema agrario y alimentario mundial </t>
    </r>
    <r>
      <rPr>
        <sz val="11"/>
        <color theme="1"/>
        <rFont val="Calibri"/>
        <family val="2"/>
        <scheme val="minor"/>
      </rPr>
      <t>que permita poner fin al hambre y lograr la seguridad alimentaria.</t>
    </r>
  </si>
  <si>
    <t>HC-02</t>
  </si>
  <si>
    <t>Salud y bienestar</t>
  </si>
  <si>
    <r>
      <rPr>
        <b/>
        <sz val="11"/>
        <color theme="1"/>
        <rFont val="Calibri"/>
        <family val="2"/>
        <scheme val="minor"/>
      </rPr>
      <t xml:space="preserve">Promover el bienestar universal </t>
    </r>
    <r>
      <rPr>
        <sz val="11"/>
        <color theme="1"/>
        <rFont val="Calibri"/>
        <family val="2"/>
        <scheme val="minor"/>
      </rPr>
      <t xml:space="preserve">con iniciativas que ayuden a erradicar por completo enfermedades y hacer frente a los problemas de salud. </t>
    </r>
  </si>
  <si>
    <t>SB-03</t>
  </si>
  <si>
    <t>Educación de calidad</t>
  </si>
  <si>
    <r>
      <rPr>
        <b/>
        <sz val="11"/>
        <color theme="1"/>
        <rFont val="Calibri"/>
        <family val="2"/>
        <scheme val="minor"/>
      </rPr>
      <t>Garantizar una educación inclusiva, equitativa y de calidad</t>
    </r>
    <r>
      <rPr>
        <sz val="11"/>
        <color theme="1"/>
        <rFont val="Calibri"/>
        <family val="2"/>
        <scheme val="minor"/>
      </rPr>
      <t xml:space="preserve"> promoviendo oportunidades de aprendizaje.</t>
    </r>
  </si>
  <si>
    <t>EC-04</t>
  </si>
  <si>
    <t>Igualdad de género</t>
  </si>
  <si>
    <r>
      <rPr>
        <b/>
        <sz val="11"/>
        <color theme="1"/>
        <rFont val="Calibri"/>
        <family val="2"/>
        <scheme val="minor"/>
      </rPr>
      <t>Facilitar la igualad de género</t>
    </r>
    <r>
      <rPr>
        <sz val="11"/>
        <color theme="1"/>
        <rFont val="Calibri"/>
        <family val="2"/>
        <scheme val="minor"/>
      </rPr>
      <t xml:space="preserve"> en el accesos a la educación, atención médica, trabajo digno y la representación en decisiones políticas y económicas.</t>
    </r>
  </si>
  <si>
    <t>IG-05</t>
  </si>
  <si>
    <t>Agua Limpia y Saneamiento</t>
  </si>
  <si>
    <t>Garantizar el saneamiento y la disponibilidad de agua para todos.</t>
  </si>
  <si>
    <t>AS-06</t>
  </si>
  <si>
    <t>Energía asequible y no contaminante</t>
  </si>
  <si>
    <r>
      <rPr>
        <b/>
        <sz val="11"/>
        <color theme="1"/>
        <rFont val="Calibri"/>
        <family val="2"/>
        <scheme val="minor"/>
      </rPr>
      <t>Garantizar el accesos a una energía asequible, segura, sostenible y moderna</t>
    </r>
    <r>
      <rPr>
        <sz val="11"/>
        <color theme="1"/>
        <rFont val="Calibri"/>
        <family val="2"/>
        <scheme val="minor"/>
      </rPr>
      <t xml:space="preserve"> para todos aumentando el uso de energías renovables. </t>
    </r>
  </si>
  <si>
    <t>EN-07</t>
  </si>
  <si>
    <t>Trabajo decente y crecimiento económico</t>
  </si>
  <si>
    <t xml:space="preserve">Promover el crecimiento económico sostenido, inclusivo y sostenible, el empleo pleno y productivo y el trabajo decente para todos. </t>
  </si>
  <si>
    <t>TC-08</t>
  </si>
  <si>
    <t>Industria, Innovación e Infraestructura</t>
  </si>
  <si>
    <r>
      <rPr>
        <b/>
        <sz val="11"/>
        <color theme="1"/>
        <rFont val="Calibri"/>
        <family val="2"/>
        <scheme val="minor"/>
      </rPr>
      <t>Inversión en infraestructura como transportes o energía</t>
    </r>
    <r>
      <rPr>
        <sz val="11"/>
        <color theme="1"/>
        <rFont val="Calibri"/>
        <family val="2"/>
        <scheme val="minor"/>
      </rPr>
      <t xml:space="preserve">, entre otras, para fomentar la estabilidad social y conseguir ciudades más resilientes al cambio climático. </t>
    </r>
  </si>
  <si>
    <t>II-09</t>
  </si>
  <si>
    <t>Reducción de las desigualdades</t>
  </si>
  <si>
    <t xml:space="preserve">Superar las desigualdades en el accesos a los servicios sanitarios y educativos y a otros bienes productivos. </t>
  </si>
  <si>
    <t>RD-10</t>
  </si>
  <si>
    <t>Ciudades y comunidades sostenibles</t>
  </si>
  <si>
    <r>
      <rPr>
        <b/>
        <sz val="11"/>
        <color theme="1"/>
        <rFont val="Calibri"/>
        <family val="2"/>
        <scheme val="minor"/>
      </rPr>
      <t>Mejorar la planificación y gestión de las ciudades</t>
    </r>
    <r>
      <rPr>
        <sz val="11"/>
        <color theme="1"/>
        <rFont val="Calibri"/>
        <family val="2"/>
        <scheme val="minor"/>
      </rPr>
      <t>, para conseguir espacios urbanos, más inclusivos, seguros, resilientes y sostenibles.</t>
    </r>
  </si>
  <si>
    <t>CS-11</t>
  </si>
  <si>
    <t>Producción y Consumo responsable</t>
  </si>
  <si>
    <r>
      <rPr>
        <b/>
        <sz val="11"/>
        <color theme="1"/>
        <rFont val="Calibri"/>
        <family val="2"/>
        <scheme val="minor"/>
      </rPr>
      <t>Uso eficiente de los recursos</t>
    </r>
    <r>
      <rPr>
        <sz val="11"/>
        <color theme="1"/>
        <rFont val="Calibri"/>
        <family val="2"/>
        <scheme val="minor"/>
      </rPr>
      <t xml:space="preserve"> para la mejora de las calidad de vida de las personas y el desarrollo de planes con menores costos económicos, ambientales y sociales.</t>
    </r>
  </si>
  <si>
    <t>PC-12</t>
  </si>
  <si>
    <t>Acción por el clima</t>
  </si>
  <si>
    <r>
      <rPr>
        <b/>
        <sz val="11"/>
        <color theme="1"/>
        <rFont val="Calibri"/>
        <family val="2"/>
        <scheme val="minor"/>
      </rPr>
      <t xml:space="preserve">Plan de acción para reducir el impacto del cambio climático </t>
    </r>
    <r>
      <rPr>
        <sz val="11"/>
        <color theme="1"/>
        <rFont val="Calibri"/>
        <family val="2"/>
        <scheme val="minor"/>
      </rPr>
      <t>en la economía y el la vida de las personas y las comunidades.</t>
    </r>
  </si>
  <si>
    <t>AC-13</t>
  </si>
  <si>
    <t>Vida Submarina</t>
  </si>
  <si>
    <r>
      <rPr>
        <b/>
        <sz val="11"/>
        <color theme="1"/>
        <rFont val="Calibri"/>
        <family val="2"/>
        <scheme val="minor"/>
      </rPr>
      <t>Cuidado de los océanos</t>
    </r>
    <r>
      <rPr>
        <sz val="11"/>
        <color theme="1"/>
        <rFont val="Calibri"/>
        <family val="2"/>
        <scheme val="minor"/>
      </rPr>
      <t xml:space="preserve"> para que continué siendo cauces vitales del comercio y el transporte.</t>
    </r>
  </si>
  <si>
    <t>VS-14</t>
  </si>
  <si>
    <t>Vida de ecosistemas Terrestres</t>
  </si>
  <si>
    <r>
      <rPr>
        <b/>
        <sz val="11"/>
        <color theme="1"/>
        <rFont val="Calibri"/>
        <family val="2"/>
        <scheme val="minor"/>
      </rPr>
      <t xml:space="preserve">Salvaguardar los bosques </t>
    </r>
    <r>
      <rPr>
        <sz val="11"/>
        <color theme="1"/>
        <rFont val="Calibri"/>
        <family val="2"/>
        <scheme val="minor"/>
      </rPr>
      <t>para fortalecer la gestión de los recursos naturales, la lucha contra el cambio climático y aumentar la productividad de la tierra.</t>
    </r>
  </si>
  <si>
    <t>ET-15</t>
  </si>
  <si>
    <t>Paz, justicia e instituciones sólidas</t>
  </si>
  <si>
    <t>Las amenazas de homicidio, la violencia contra los niños, la trata de personas y la violencia sexual son temas que deben abordarse para conseguir la justicia universal.</t>
  </si>
  <si>
    <t>PZ-16</t>
  </si>
  <si>
    <t>Alianzas para lograr los objetivos</t>
  </si>
  <si>
    <r>
      <rPr>
        <b/>
        <sz val="11"/>
        <color theme="1"/>
        <rFont val="Calibri"/>
        <family val="2"/>
        <scheme val="minor"/>
      </rPr>
      <t>Crear alianzas inclusivas, con una visión y metas compartidas,</t>
    </r>
    <r>
      <rPr>
        <sz val="11"/>
        <color theme="1"/>
        <rFont val="Calibri"/>
        <family val="2"/>
        <scheme val="minor"/>
      </rPr>
      <t xml:space="preserve"> colocando al planeta en el centro y mejorarlas a escala global, regional, nacional y local.</t>
    </r>
  </si>
  <si>
    <t>AO-17</t>
  </si>
  <si>
    <t>Catálogo de ejes temáticos y procesos.</t>
  </si>
  <si>
    <t>Eje Temático por proceso de Gestión de la Extensión agropecuaria</t>
  </si>
  <si>
    <t>INVENTARIO DE PROCESOS MAG</t>
  </si>
  <si>
    <t>MACROPROCESO</t>
  </si>
  <si>
    <t>PROCESO INSTITUCIONALES</t>
  </si>
  <si>
    <t>PROCEDIMIENTO</t>
  </si>
  <si>
    <t>Adaptación al Cambio Climático</t>
  </si>
  <si>
    <t>CODIGO</t>
  </si>
  <si>
    <t>PROCESO</t>
  </si>
  <si>
    <t>Manejo Nutricional Pecuario</t>
  </si>
  <si>
    <t>MISIONAL</t>
  </si>
  <si>
    <t>7P01</t>
  </si>
  <si>
    <t>Gestión de Extensión Agropecuaria</t>
  </si>
  <si>
    <t>7P01-01</t>
  </si>
  <si>
    <t>Mejoramiento Genético</t>
  </si>
  <si>
    <t>Instalaciones Agropecuarias</t>
  </si>
  <si>
    <t>7P06</t>
  </si>
  <si>
    <t xml:space="preserve">Gestión de Proyectos </t>
  </si>
  <si>
    <t>7P06-01</t>
  </si>
  <si>
    <t>Calificación de idoneidad de sujetos privados</t>
  </si>
  <si>
    <t>Manejo Recurso Hídrico</t>
  </si>
  <si>
    <t>7P06-02</t>
  </si>
  <si>
    <t>Proyectos de inversión para el fortalecimiento del sector agropecuario</t>
  </si>
  <si>
    <t>Manejo Agronómico del Cultivo</t>
  </si>
  <si>
    <t>7P06-03</t>
  </si>
  <si>
    <t>Negociación para la ejecución de los proyectos de cooperación</t>
  </si>
  <si>
    <t>Manejo de pasturas</t>
  </si>
  <si>
    <t>EVALUACIÓN</t>
  </si>
  <si>
    <t>4P01</t>
  </si>
  <si>
    <t xml:space="preserve">Gestión de la Calidad </t>
  </si>
  <si>
    <t>Gestión de la Documentos y Registros</t>
  </si>
  <si>
    <t>Manejo de Remanentes</t>
  </si>
  <si>
    <t xml:space="preserve">8P02 </t>
  </si>
  <si>
    <t>Auditorías internas de la calidad</t>
  </si>
  <si>
    <t>Manejo Nutricional  y Conservación de Suelos</t>
  </si>
  <si>
    <t>8P03</t>
  </si>
  <si>
    <t>Acciones correctivas y preventivas</t>
  </si>
  <si>
    <t>Mejora genética del hato</t>
  </si>
  <si>
    <t>8P04</t>
  </si>
  <si>
    <t>Control de servicios no conformes</t>
  </si>
  <si>
    <t xml:space="preserve">Producción en ambientes protegidos </t>
  </si>
  <si>
    <t>8P05</t>
  </si>
  <si>
    <t>Gestión para la Auditoría Interna</t>
  </si>
  <si>
    <t>8P05-01</t>
  </si>
  <si>
    <t>Estudios de Auditoría</t>
  </si>
  <si>
    <t>Suplementos</t>
  </si>
  <si>
    <t>8P05-02</t>
  </si>
  <si>
    <t>Atención de Hechos Irregulares</t>
  </si>
  <si>
    <t>Uso de registros</t>
  </si>
  <si>
    <t>8P05-03</t>
  </si>
  <si>
    <t>Servicios Preventivos</t>
  </si>
  <si>
    <t>Cambio Climático</t>
  </si>
  <si>
    <t>5P04</t>
  </si>
  <si>
    <t>Gestión de Control Interno</t>
  </si>
  <si>
    <t>5P04-01</t>
  </si>
  <si>
    <t>Salud del Hato</t>
  </si>
  <si>
    <t>5P05</t>
  </si>
  <si>
    <t>Gestión de la Contraloría de Servicios</t>
  </si>
  <si>
    <t>5P05-01</t>
  </si>
  <si>
    <t>Requerimientos o valoraciones presentados ante la contraloría de servicios</t>
  </si>
  <si>
    <t>General Pecuario Capacitación</t>
  </si>
  <si>
    <t>5P02</t>
  </si>
  <si>
    <t>Gestión de la Planificación</t>
  </si>
  <si>
    <t>5P02-01</t>
  </si>
  <si>
    <t>Planificación y seguimiento de la Gestión Institucional</t>
  </si>
  <si>
    <t>Maquinaria y Equipo</t>
  </si>
  <si>
    <t>ESTRATÉGICO</t>
  </si>
  <si>
    <t>6P02</t>
  </si>
  <si>
    <t>Gestión de las Tecnologías de la Información</t>
  </si>
  <si>
    <t>6P02-01</t>
  </si>
  <si>
    <t>Manejo Acuícola</t>
  </si>
  <si>
    <t>5P03</t>
  </si>
  <si>
    <t>Gestión Jurídica</t>
  </si>
  <si>
    <t>5P03-01</t>
  </si>
  <si>
    <t>Gestión de asesoría jurídica</t>
  </si>
  <si>
    <t>Prácticas agroambientales</t>
  </si>
  <si>
    <t>5P01</t>
  </si>
  <si>
    <t>Gestión de la Comunicación Institucional</t>
  </si>
  <si>
    <t xml:space="preserve">5P01 </t>
  </si>
  <si>
    <t>Comunicación</t>
  </si>
  <si>
    <t>Diversificación agropecuaria</t>
  </si>
  <si>
    <t>7P02</t>
  </si>
  <si>
    <t>Gestión de Asuntos Internacionales.</t>
  </si>
  <si>
    <t>7P02-01</t>
  </si>
  <si>
    <t>Gestión de asuntos internacionales</t>
  </si>
  <si>
    <t>Procesos Agroindustriales</t>
  </si>
  <si>
    <t>ND</t>
  </si>
  <si>
    <t>Gestión para la Planificación Sectorial</t>
  </si>
  <si>
    <t>Manejo Postcosecha</t>
  </si>
  <si>
    <t>APOYO</t>
  </si>
  <si>
    <t>6P03</t>
  </si>
  <si>
    <t>Gestión Financiera</t>
  </si>
  <si>
    <t>6P03-01</t>
  </si>
  <si>
    <t>Formulación Presupuestaria</t>
  </si>
  <si>
    <t>Manejo Integrado de plaga</t>
  </si>
  <si>
    <t>6P03-02</t>
  </si>
  <si>
    <t>Programación y Ejecución presupuestaria</t>
  </si>
  <si>
    <t>Apoyo  Metodológico  y  Técnico</t>
  </si>
  <si>
    <t>6P03-03</t>
  </si>
  <si>
    <t>Seguimiento y Control Presupuestario</t>
  </si>
  <si>
    <t>Generación  de  estrategias,  metodologías,  técnicas  e  instrumentos</t>
  </si>
  <si>
    <t>6P01</t>
  </si>
  <si>
    <t>Gestión del Recurso Humano.</t>
  </si>
  <si>
    <t>6P01-01</t>
  </si>
  <si>
    <t>Gestión de servicios y compensación del personal</t>
  </si>
  <si>
    <t>Proceso de inducción para el desarrollo de la Extensión Agropecuaria</t>
  </si>
  <si>
    <t>6P01-02</t>
  </si>
  <si>
    <t>Gestión de las relaciones humanas y sociales</t>
  </si>
  <si>
    <t>Apoyo a la gestión para la competitividad y sostenibilidad organizacional y empresarial</t>
  </si>
  <si>
    <t>6P01-03</t>
  </si>
  <si>
    <t>Gestión de la Organización del Trabajo</t>
  </si>
  <si>
    <t>Proyectos en los que interviene Extensión Agropecuaria cuya ejecución no corresponde al MAG</t>
  </si>
  <si>
    <t>6P01-04</t>
  </si>
  <si>
    <t>Gestión del desarrollo</t>
  </si>
  <si>
    <t>Atención ocasional a productores, productoras, organizaciones, instituciones y empresas</t>
  </si>
  <si>
    <t>6P01-05</t>
  </si>
  <si>
    <t>Gestión de Empleo</t>
  </si>
  <si>
    <t>Emprendimiento juvenil para la seguridad alimentaria y nutricional</t>
  </si>
  <si>
    <t>6P01-06</t>
  </si>
  <si>
    <t>Gestión integral de la salud</t>
  </si>
  <si>
    <t>Promoción e implementación de la metodología de Mejoramiento de Vida (MV)</t>
  </si>
  <si>
    <t>7P05</t>
  </si>
  <si>
    <t>Gestión de la Contratación Administrativa</t>
  </si>
  <si>
    <t>7P05-01</t>
  </si>
  <si>
    <t xml:space="preserve"> Gestión de la programación para la adquisición de bienes y servicios</t>
  </si>
  <si>
    <t>Fortalecimiento  Organizacional y  Empresarial</t>
  </si>
  <si>
    <t>7P05-02</t>
  </si>
  <si>
    <t>Gestión para la adquisición de bienes y servicios y remates</t>
  </si>
  <si>
    <t>Organización y/o representación en ferias y otros eventos</t>
  </si>
  <si>
    <t>7P05-03</t>
  </si>
  <si>
    <t>Gestión de Almacenamiento y Distribución de bienes y servicios</t>
  </si>
  <si>
    <t>Bandera Azul Ecológica, categoría agropecuaria</t>
  </si>
  <si>
    <t>7P05-04</t>
  </si>
  <si>
    <t>Gestión de control  adquisición de bienes y servicios</t>
  </si>
  <si>
    <t>Incentivos para Buenas Prácticas Agrícolas y Pecuarias</t>
  </si>
  <si>
    <t>6P04</t>
  </si>
  <si>
    <t>Gestión de Inmobiliaria</t>
  </si>
  <si>
    <t>6P04-01</t>
  </si>
  <si>
    <t>Incentivos económicos para el fortalecimiento de los Sistemas de Producción Orgánicos</t>
  </si>
  <si>
    <t>Gestión de los Servicios</t>
  </si>
  <si>
    <t>6P04-02</t>
  </si>
  <si>
    <t xml:space="preserve">Servicio de Información Documental y Referencial </t>
  </si>
  <si>
    <t>7P04</t>
  </si>
  <si>
    <t>Gestión Archivística Institucional</t>
  </si>
  <si>
    <t>7P04-01</t>
  </si>
  <si>
    <t>Servicios Archivísticos Internos</t>
  </si>
  <si>
    <t>Servicio de información virtual</t>
  </si>
  <si>
    <t>7P04-02</t>
  </si>
  <si>
    <t xml:space="preserve"> Servicios Archivísticos Externos</t>
  </si>
  <si>
    <t>Comunicación para la Extensión Agropecuaria</t>
  </si>
  <si>
    <t xml:space="preserve">Producción Editorial </t>
  </si>
  <si>
    <t>Sistema de Información de la DNEA (SisDNEA)</t>
  </si>
  <si>
    <t>Coordinación de proyectos vinculados alas Comisiones Nacionales y los PITTAs.</t>
  </si>
  <si>
    <t>Coordinación del Comité Sectorial Regional Agropecuario (CSRA) y Comités Sectoriales Locales</t>
  </si>
  <si>
    <t>Participación en Comisión de Emergencias</t>
  </si>
  <si>
    <t>Representación en comisiones institucionales e interinstitucionales</t>
  </si>
  <si>
    <r>
      <t>Servicio complementarios</t>
    </r>
    <r>
      <rPr>
        <vertAlign val="superscript"/>
        <sz val="11"/>
        <color theme="1"/>
        <rFont val="Calibri"/>
        <family val="2"/>
        <scheme val="minor"/>
      </rPr>
      <t xml:space="preserve"> 1</t>
    </r>
  </si>
  <si>
    <t>Incentivos Fiscales</t>
  </si>
  <si>
    <t>Gestión Gerencial</t>
  </si>
  <si>
    <t>Cadena de resultados</t>
  </si>
  <si>
    <t xml:space="preserve">Intervención </t>
  </si>
  <si>
    <t>Tipo de objetivo</t>
  </si>
  <si>
    <t>Notas:</t>
  </si>
  <si>
    <t>1/ Se refiere servicios relacionados con: Elaboración de Constancia de Pequeño y Mediano Productor Agropecuario, Solicitud de Permisos de Quemas Agrícolas Controladas y Distribución de insumos y otros productos</t>
  </si>
  <si>
    <t>MINISTERIO DE AGRICULTURA Y GANADERÍA (MAG)</t>
  </si>
  <si>
    <t>NIVEL POLÍTICO</t>
  </si>
  <si>
    <t xml:space="preserve">   Unidad de Planificación para el Desarrollo</t>
  </si>
  <si>
    <t xml:space="preserve">   Unidad de Análisis e información Estratégica</t>
  </si>
  <si>
    <t>DIRECCIONES</t>
  </si>
  <si>
    <t>DEPARTAMENTOS</t>
  </si>
  <si>
    <t>UNIDADES</t>
  </si>
  <si>
    <t>REGIONES DE DESARROLLO</t>
  </si>
  <si>
    <t>ÓRGANOS ADSCRITOS</t>
  </si>
  <si>
    <t>DESPACHO MINISTERIAL</t>
  </si>
  <si>
    <t>UNIDAD DE PLANIFICACIÓN INSTITUCIONAL</t>
  </si>
  <si>
    <t>Formulación Plan - Presupuesto</t>
  </si>
  <si>
    <t>Periodo:</t>
  </si>
  <si>
    <t>No. de Programa Presupuestario:</t>
  </si>
  <si>
    <t>Departamento:</t>
  </si>
  <si>
    <t>Despacho Ministro</t>
  </si>
  <si>
    <t>Unidad:</t>
  </si>
  <si>
    <t>Acción Climática y Descarbonización</t>
  </si>
  <si>
    <r>
      <t xml:space="preserve">Vinculación o alineamiento de objetivos e intervenciones </t>
    </r>
    <r>
      <rPr>
        <b/>
        <vertAlign val="superscript"/>
        <sz val="7"/>
        <color rgb="FFFF0000"/>
        <rFont val="Calibri (Cuerpo)"/>
      </rPr>
      <t>1</t>
    </r>
  </si>
  <si>
    <t>Programación de las actividades operativas</t>
  </si>
  <si>
    <t>Seguimiento semestral</t>
  </si>
  <si>
    <t>Total Anual realizado</t>
  </si>
  <si>
    <r>
      <t xml:space="preserve">PROGRAMACIÓN PRESUPUESTARIA </t>
    </r>
    <r>
      <rPr>
        <b/>
        <vertAlign val="superscript"/>
        <sz val="7"/>
        <color rgb="FFFF0000"/>
        <rFont val="Calibri (Cuerpo)"/>
      </rPr>
      <t>15</t>
    </r>
  </si>
  <si>
    <r>
      <t xml:space="preserve">ODS </t>
    </r>
    <r>
      <rPr>
        <b/>
        <vertAlign val="superscript"/>
        <sz val="7"/>
        <color rgb="FFFF0000"/>
        <rFont val="Calibri (Cuerpo)"/>
      </rPr>
      <t>2</t>
    </r>
  </si>
  <si>
    <r>
      <t xml:space="preserve">PNDIP </t>
    </r>
    <r>
      <rPr>
        <b/>
        <vertAlign val="superscript"/>
        <sz val="7"/>
        <color rgb="FFFF0000"/>
        <rFont val="Calibri (Cuerpo)"/>
      </rPr>
      <t>3</t>
    </r>
  </si>
  <si>
    <r>
      <t xml:space="preserve">PS </t>
    </r>
    <r>
      <rPr>
        <b/>
        <vertAlign val="superscript"/>
        <sz val="7"/>
        <color rgb="FFFF0000"/>
        <rFont val="Calibri (Cuerpo)"/>
      </rPr>
      <t>4</t>
    </r>
  </si>
  <si>
    <r>
      <t xml:space="preserve">PEI </t>
    </r>
    <r>
      <rPr>
        <b/>
        <vertAlign val="superscript"/>
        <sz val="7"/>
        <color rgb="FFFF0000"/>
        <rFont val="Calibri (Cuerpo)"/>
      </rPr>
      <t>5</t>
    </r>
  </si>
  <si>
    <r>
      <t>DE-40863</t>
    </r>
    <r>
      <rPr>
        <b/>
        <vertAlign val="superscript"/>
        <sz val="7"/>
        <color rgb="FFFF0000"/>
        <rFont val="Calibri (Cuerpo)"/>
      </rPr>
      <t>6</t>
    </r>
  </si>
  <si>
    <r>
      <t xml:space="preserve">Proceso y Eje temático </t>
    </r>
    <r>
      <rPr>
        <b/>
        <vertAlign val="superscript"/>
        <sz val="7"/>
        <color rgb="FFFF0000"/>
        <rFont val="Calibri (Cuerpo)"/>
      </rPr>
      <t>7</t>
    </r>
  </si>
  <si>
    <r>
      <t xml:space="preserve">Actividad </t>
    </r>
    <r>
      <rPr>
        <b/>
        <vertAlign val="superscript"/>
        <sz val="7"/>
        <color rgb="FFFF0000"/>
        <rFont val="Calibri (Cuerpo)"/>
      </rPr>
      <t>8</t>
    </r>
  </si>
  <si>
    <r>
      <t xml:space="preserve">Objetivo de la cadena de resultados </t>
    </r>
    <r>
      <rPr>
        <b/>
        <vertAlign val="superscript"/>
        <sz val="7"/>
        <color rgb="FFFF0000"/>
        <rFont val="Calibri (Cuerpo)"/>
      </rPr>
      <t>9</t>
    </r>
  </si>
  <si>
    <t>Meta programada por actividad para el periodo</t>
  </si>
  <si>
    <r>
      <t xml:space="preserve">Responsable </t>
    </r>
    <r>
      <rPr>
        <b/>
        <vertAlign val="superscript"/>
        <sz val="7"/>
        <color rgb="FFFF0000"/>
        <rFont val="Calibri (Cuerpo)"/>
      </rPr>
      <t>13</t>
    </r>
  </si>
  <si>
    <r>
      <t xml:space="preserve">Observaciones/supuestos/ Limitaciones </t>
    </r>
    <r>
      <rPr>
        <b/>
        <vertAlign val="superscript"/>
        <sz val="7"/>
        <color rgb="FFFF0000"/>
        <rFont val="Calibri (Cuerpo)"/>
      </rPr>
      <t>14</t>
    </r>
  </si>
  <si>
    <t>Programación I Semestre</t>
  </si>
  <si>
    <t>Informe I Semestre 2022</t>
  </si>
  <si>
    <t>Programación II Semestre</t>
  </si>
  <si>
    <t>Informe II Semestre 2022</t>
  </si>
  <si>
    <r>
      <t xml:space="preserve">Unidad de medida </t>
    </r>
    <r>
      <rPr>
        <b/>
        <vertAlign val="superscript"/>
        <sz val="7"/>
        <color rgb="FFFF0000"/>
        <rFont val="Calibri (Cuerpo)"/>
      </rPr>
      <t>10</t>
    </r>
  </si>
  <si>
    <r>
      <t xml:space="preserve">Medios de Verificación </t>
    </r>
    <r>
      <rPr>
        <b/>
        <vertAlign val="superscript"/>
        <sz val="7"/>
        <color rgb="FFFF0000"/>
        <rFont val="Calibri (Cuerpo)"/>
      </rPr>
      <t>11</t>
    </r>
  </si>
  <si>
    <r>
      <t xml:space="preserve">Meta por Trimestre </t>
    </r>
    <r>
      <rPr>
        <b/>
        <vertAlign val="superscript"/>
        <sz val="7"/>
        <color rgb="FFFF0000"/>
        <rFont val="Calibri (Cuerpo)"/>
      </rPr>
      <t>12</t>
    </r>
  </si>
  <si>
    <t>Meta anual</t>
  </si>
  <si>
    <t>Total ejecutado</t>
  </si>
  <si>
    <t>% cumplimiento</t>
  </si>
  <si>
    <t>Nivel de desempeño
I Semestre</t>
  </si>
  <si>
    <t>Observaciones sobre las acciones desarrolladas</t>
  </si>
  <si>
    <t>Nivel de desempeño
II Semestre</t>
  </si>
  <si>
    <t>Total Anual ejecutado</t>
  </si>
  <si>
    <t>% cumplimiento Anual</t>
  </si>
  <si>
    <t>Nivel de desempeño Anual</t>
  </si>
  <si>
    <t>MONTO PRESUPUESTADO</t>
  </si>
  <si>
    <t>SUBPARTIDAS PRESUPUESTARIAS</t>
  </si>
  <si>
    <t>Nivel de resultados</t>
  </si>
  <si>
    <t>Total</t>
  </si>
  <si>
    <t>Diseño de Namas  Arroz, Caña y Musáceas</t>
  </si>
  <si>
    <t>Nanas diseñados</t>
  </si>
  <si>
    <t xml:space="preserve">Informe </t>
  </si>
  <si>
    <t>Mauricio Chacon</t>
  </si>
  <si>
    <t>Arroz, Musáceas y Caña de Azúcar</t>
  </si>
  <si>
    <t>Seguimiento a informes de consultoría</t>
  </si>
  <si>
    <t>Número de informes</t>
  </si>
  <si>
    <t>Reuniones técnicas de coordinación</t>
  </si>
  <si>
    <t>Número de reuniones</t>
  </si>
  <si>
    <t>Lista de asistencia</t>
  </si>
  <si>
    <t>Validación de la NAMA en Juntas Directivas</t>
  </si>
  <si>
    <t>1.4</t>
  </si>
  <si>
    <t>Diagramación de documentos de las NAMAs</t>
  </si>
  <si>
    <t>Gestión de conocimiento</t>
  </si>
  <si>
    <t>Número de Documentos</t>
  </si>
  <si>
    <t xml:space="preserve">Condicionado a la gestión de cooperación </t>
  </si>
  <si>
    <t>1.5</t>
  </si>
  <si>
    <t>Publicación de las NAMAs en redes oficiales nacionales e internacionales</t>
  </si>
  <si>
    <t>Número de Publicaciones</t>
  </si>
  <si>
    <t>Reporte</t>
  </si>
  <si>
    <r>
      <t xml:space="preserve">Pilotaje NAMAs Arroz, Caña y Musáceas: </t>
    </r>
    <r>
      <rPr>
        <sz val="7"/>
        <color theme="1"/>
        <rFont val="Calibri"/>
        <family val="2"/>
        <scheme val="minor"/>
      </rPr>
      <t>Seminarios de capacitación a técnicos y productores</t>
    </r>
  </si>
  <si>
    <t>Número de Seminarios</t>
  </si>
  <si>
    <t>Nama Caña de Azúcar, Productos de Exportación Bajos en Carbono y Seminario Invetario GEI con INTA</t>
  </si>
  <si>
    <r>
      <t xml:space="preserve">Pilotaje NAMAs Arroz, Caña y Musáceas: </t>
    </r>
    <r>
      <rPr>
        <sz val="7"/>
        <color theme="1"/>
        <rFont val="Calibri"/>
        <family val="2"/>
        <scheme val="minor"/>
      </rPr>
      <t>Elaboración de proyectos para la gestión de recursos de la cooperación para las tres NAMAs</t>
    </r>
  </si>
  <si>
    <t>Gestión de recurso económico</t>
  </si>
  <si>
    <t>Documento</t>
  </si>
  <si>
    <t>Elaborados los documentos de los pilotos y en diseño perfiles de gestión con Banco Mundial</t>
  </si>
  <si>
    <t>AC-14</t>
  </si>
  <si>
    <t>10.2</t>
  </si>
  <si>
    <r>
      <t xml:space="preserve">Implementación de fase piloto tres NAMAs: </t>
    </r>
    <r>
      <rPr>
        <sz val="7"/>
        <color theme="1"/>
        <rFont val="Calibri"/>
        <family val="2"/>
        <scheme val="minor"/>
      </rPr>
      <t>Gestión de recursos</t>
    </r>
  </si>
  <si>
    <t>Número de proyectos</t>
  </si>
  <si>
    <t>Oficio</t>
  </si>
  <si>
    <t>NAMA Arroz con BID</t>
  </si>
  <si>
    <t>AC-15</t>
  </si>
  <si>
    <t>10.3</t>
  </si>
  <si>
    <r>
      <t xml:space="preserve">Implementación de fase piloto tres NAMAs: </t>
    </r>
    <r>
      <rPr>
        <sz val="7"/>
        <color theme="1"/>
        <rFont val="Calibri"/>
        <family val="2"/>
        <scheme val="minor"/>
      </rPr>
      <t>Fortalecimiento a la gobernanza</t>
    </r>
  </si>
  <si>
    <t>Mauricio Chacón</t>
  </si>
  <si>
    <t>Debe ser formalizado un Comité Sectorial de cambio Climático</t>
  </si>
  <si>
    <t>Se ha trabajado las gobernanzas por separado, CONARROZ, LAICA, CORBANA, ICAFE, CORFOGA</t>
  </si>
  <si>
    <r>
      <t xml:space="preserve">Actividades de MRV para NAMA Café: </t>
    </r>
    <r>
      <rPr>
        <sz val="7"/>
        <color theme="1"/>
        <rFont val="Calibri"/>
        <family val="2"/>
        <scheme val="minor"/>
      </rPr>
      <t>Coordinación a nivel de comité técnico para el seguimiento del reporte de SINAMECC</t>
    </r>
  </si>
  <si>
    <t>Minuta de reunión</t>
  </si>
  <si>
    <t>Gabriela Carmona</t>
  </si>
  <si>
    <t>Condicionado a la disponibilidad de los integrantes del comité (DCC e ICAFE)</t>
  </si>
  <si>
    <r>
      <t xml:space="preserve">Actividades de MRV para NAMA Café: </t>
    </r>
    <r>
      <rPr>
        <sz val="7"/>
        <color theme="1"/>
        <rFont val="Calibri"/>
        <family val="2"/>
        <scheme val="minor"/>
      </rPr>
      <t xml:space="preserve">Seguimiento al reporte de levantamiento de datos en campo </t>
    </r>
  </si>
  <si>
    <t>Condicionado a la disponibilidad de las Agencias de extensión agropecuaria de regiones cafetaleras</t>
  </si>
  <si>
    <t>Sesiones técnicas para extensionistas del MAG de regiones cafetaleras</t>
  </si>
  <si>
    <t>Número de Sesiones</t>
  </si>
  <si>
    <t>Condicionado a la disponibilidad de las Agencias de extensión agropecuaria de regiones cafetaleras y del Programa Café del MAG</t>
  </si>
  <si>
    <t>Se avanza en esta actividad coordinada por la Comisión de transferencia de Tecnología en café (INTA-ICAFE-MAG) para el segundo semestre del año.</t>
  </si>
  <si>
    <r>
      <t xml:space="preserve">Escalamiento NAMA Café: </t>
    </r>
    <r>
      <rPr>
        <sz val="7"/>
        <color rgb="FF000000"/>
        <rFont val="Calibri"/>
        <family val="2"/>
        <scheme val="minor"/>
      </rPr>
      <t>Coordinación a nivel de comité técnico para el seguimiento de las actividades del proyecto</t>
    </r>
  </si>
  <si>
    <t>Capacitación a Productores, NAMA Café</t>
  </si>
  <si>
    <t>Número de talleres</t>
  </si>
  <si>
    <t>Mediante el proyecto apoyado por el BID, para el Escalamiento de la NAMA Café, se realizaron 117 actividades de capacitación  en 35 Parcelas demostrativas  (19  a cargo del MAG, 16 a cargo del ICAFE).</t>
  </si>
  <si>
    <t>Seguimiento a la implementación del componente del sistema agroforestales en cafetales (SAF)</t>
  </si>
  <si>
    <t>El Comité Técnico NAMA Café ha realizado 4 reuniones de seguimiento para la implementación exitosa del proyecto SAF Café que pretende la siembra de 162,500 árboles en las regiones cafetaleras durante el 2022. El informe final se emitirá en diciembre del 2022.</t>
  </si>
  <si>
    <r>
      <t xml:space="preserve">Estrategia de Café Bajo en Emisiones y resiliente al cambio Climático (ENCA): </t>
    </r>
    <r>
      <rPr>
        <sz val="7"/>
        <color rgb="FF000000"/>
        <rFont val="Calibri"/>
        <family val="2"/>
        <scheme val="minor"/>
      </rPr>
      <t>Seguimiento a la implementación de la ENCA</t>
    </r>
  </si>
  <si>
    <t>El Comité Ténico de NAMA Café se reúne de forma periódica para revisar los Planes de Acción de la ENCA.</t>
  </si>
  <si>
    <r>
      <t xml:space="preserve">Estrategia de Café Bajo en Emisiones y resiliente al cambio Climático (ENCA): </t>
    </r>
    <r>
      <rPr>
        <sz val="7"/>
        <color rgb="FF000000"/>
        <rFont val="Calibri"/>
        <family val="2"/>
        <scheme val="minor"/>
      </rPr>
      <t>Evaluar el avance de los planes de acción de la ENCA</t>
    </r>
  </si>
  <si>
    <t>La primera evaluación de la implementración de la Estrategia se realizará en diciembre del 2022.</t>
  </si>
  <si>
    <t>Elaboración de informes técnicos del NAMAs Café</t>
  </si>
  <si>
    <t>Condicionada a la entrega del producto de parte de la consultoría</t>
  </si>
  <si>
    <t xml:space="preserve">Apoyo y participación en plataformas y actividades relacionadas al tema de negociaciones </t>
  </si>
  <si>
    <t>Reuniones de Grupo de Trabajo en TT de Plataforma Latinoamericana de Acción Climática. y Reuniones relacionadas a grupo  Koronivia.</t>
  </si>
  <si>
    <t>Coordinación para el seguimiento del reporte de SINAMECC</t>
  </si>
  <si>
    <t>Jorge Segura</t>
  </si>
  <si>
    <t xml:space="preserve">Condicionado a disponibilidad del Comité </t>
  </si>
  <si>
    <t>Seguimiento al reporte sistema del MRV (Sistema de Información de la dirección Nacional de extensión Agropecuaria (SDNEA))</t>
  </si>
  <si>
    <t>Número de Reportes</t>
  </si>
  <si>
    <t xml:space="preserve">Condicionado a la disponibilidad de información por parte de las Agencias de extensión agropecuaria de regiones </t>
  </si>
  <si>
    <t xml:space="preserve">Elaboración de informe técnico del NAMA Ganadería </t>
  </si>
  <si>
    <t>Seguimiento en Campo NAMA Ganadería</t>
  </si>
  <si>
    <t>Sesiones técnicas para extensionistas del MAG en NAMA Ganadería</t>
  </si>
  <si>
    <t>Condicionado a la disponibilidad de las Agencias de extensión agropecuaria</t>
  </si>
  <si>
    <t>Seguimiento de Normas INTECO Carne y Leche</t>
  </si>
  <si>
    <t>Condicionado al seguimiento del proceso</t>
  </si>
  <si>
    <t>Seguimiento proyectos de cooperación internacional (IKI, Proyecto Fondo verde del clima, Recsoil, BID, NAMA Facility, DESIRA, SCALA, PROGREEN, TRASFORMA, INTEGRA)</t>
  </si>
  <si>
    <t>Condicionado a la gestión de cooperación</t>
  </si>
  <si>
    <t>Seguimiento y desarrollo de políticas públicas</t>
  </si>
  <si>
    <t>Elaboración del lineamiento para la implementación de las Mesas técnicas agroclimática (MTA)</t>
  </si>
  <si>
    <t>Número de Lineamientos</t>
  </si>
  <si>
    <t>Se avanza en la elaboración del documento.</t>
  </si>
  <si>
    <t>Reuniones Grupo de trabajo SFE, IMN, SENASA.</t>
  </si>
  <si>
    <t>Condicionado a la disponibilidad de los integrantes del grupo de trabajo</t>
  </si>
  <si>
    <t xml:space="preserve"> </t>
  </si>
  <si>
    <t xml:space="preserve">Gestión para la formalización de flujo de información Climática de IMN </t>
  </si>
  <si>
    <t>Número de Lineamientos/Directrices</t>
  </si>
  <si>
    <t xml:space="preserve">Condicionado al apoyo de la nueva administración </t>
  </si>
  <si>
    <t xml:space="preserve">Elaboración Propuesta Piloto de MTA </t>
  </si>
  <si>
    <t>Número de Propuesta Piloto</t>
  </si>
  <si>
    <t>Formulación de Propuesta de Financiamiento a dos entidades financieras</t>
  </si>
  <si>
    <t>Número de Propuesta</t>
  </si>
  <si>
    <r>
      <rPr>
        <b/>
        <sz val="8"/>
        <color rgb="FFFFFFFF"/>
        <rFont val="Calibri"/>
        <family val="2"/>
      </rPr>
      <t xml:space="preserve">Actividades no programables </t>
    </r>
    <r>
      <rPr>
        <b/>
        <vertAlign val="superscript"/>
        <sz val="8"/>
        <color rgb="FFFF0000"/>
        <rFont val="Calibri"/>
        <family val="2"/>
      </rPr>
      <t>16</t>
    </r>
  </si>
  <si>
    <r>
      <rPr>
        <b/>
        <sz val="7"/>
        <color rgb="FF000000"/>
        <rFont val="Calibri"/>
        <family val="2"/>
        <scheme val="minor"/>
      </rPr>
      <t>Nombre del responsable:</t>
    </r>
    <r>
      <rPr>
        <sz val="7"/>
        <color rgb="FF000000"/>
        <rFont val="Calibri"/>
        <family val="2"/>
        <scheme val="minor"/>
      </rPr>
      <t xml:space="preserve"> </t>
    </r>
  </si>
  <si>
    <t>Mauricio Chacon Navarro</t>
  </si>
  <si>
    <t>Número de oficio de remisión:</t>
  </si>
  <si>
    <t>Notas aclaratorias</t>
  </si>
  <si>
    <t>Se refiere a la vinculación a alineamiento de la actividad con los instrumentos de planificación institucional. A la hora de formular el POI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</si>
  <si>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</si>
  <si>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r>
      <t xml:space="preserve">Corresponde a la vinculación de la actividad con uno de los indicadores del </t>
    </r>
    <r>
      <rPr>
        <b/>
        <sz val="7"/>
        <color theme="1"/>
        <rFont val="Calibri"/>
        <family val="2"/>
        <scheme val="minor"/>
      </rPr>
      <t>Plan Nacional de Desarrollo e Inversión Pública (PNDIP).</t>
    </r>
    <r>
      <rPr>
        <sz val="7"/>
        <color theme="1"/>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</si>
  <si>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</si>
  <si>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t>
    </r>
  </si>
  <si>
    <r>
      <t xml:space="preserve">Corresponde a la vinculación de la actividad con uno de los objetivos del </t>
    </r>
    <r>
      <rPr>
        <b/>
        <sz val="7"/>
        <color theme="1"/>
        <rFont val="Calibri"/>
        <family val="2"/>
        <scheme val="minor"/>
      </rPr>
      <t>Decreto Ejecutivo No. 40863-MAG</t>
    </r>
    <r>
      <rPr>
        <sz val="7"/>
        <color theme="1"/>
        <rFont val="Calibri"/>
        <family val="2"/>
        <scheme val="minor"/>
      </rPr>
      <t>.  Para más detalle, ir a la hoja "Niveles de vinculación" y revisar el indicador correspondiente.</t>
    </r>
  </si>
  <si>
    <t>El Eje temático corresponde a la categorización de las actividades que ejecuta la DNEA en cumplimiento del proceso de Gestión de la Extensión Agropecuaria (Es para uso EXCLUSIVO para la DNEA). El Proceso, corresponde a la lista de procesos definidos en el Sistema de Gestión Calidad del MAG y es para uso de las Instancias Asesoras del MAG.</t>
  </si>
  <si>
    <t xml:space="preserve">Solo se incluyen actividades que pueden ser medibles.  </t>
  </si>
  <si>
    <t>Ver la hoja de GpRD.</t>
  </si>
  <si>
    <t>Se refiere al grado de cumplimiento de las metas. La unidad de medida que provee de información de una determinada condición o el logro de una cierta situación, actividad o resultado.</t>
  </si>
  <si>
    <t>Es el instrumento (hoja de visita, diagnóstico, planes de finca, sistema, etc.) a través del cual se acredita el cumplimiento de la actividad es decir en el que se puede verificar la cuantificación de la unidad de medida.</t>
  </si>
  <si>
    <t>Se debe programar la meta trimestral a realizar con respecto a la actividad programada y a su unidad de medida.</t>
  </si>
  <si>
    <t>El responsable es el funcionario, Agencia de Extensión, Unidad, Departamento que realizará la actividad.</t>
  </si>
  <si>
    <t>Este corresponde a un espacio opcional, donde se pueden anotar los supuestos para la programación de la actividad, las limitaciones para su cumplimiento o los riesgos que podrían afectar su ejecución.</t>
  </si>
  <si>
    <t>Este espacio es para programar los recursos económicos necesarios para la ejecución de las actividades y consecución de metas.</t>
  </si>
  <si>
    <t xml:space="preserve">Las actividades no programables son aquellas acciones que se realizan durante el año, pero su cuantificación no se puede determinar en el momento de programación inicial. </t>
  </si>
  <si>
    <t>Despacho Ministerial</t>
  </si>
  <si>
    <t>Asesoría jurídica</t>
  </si>
  <si>
    <t>Elaboración, revisión y trámite de Normativa</t>
  </si>
  <si>
    <t>Cantidades de normativa tramitada</t>
  </si>
  <si>
    <t>Sistema de Gestión / Único número de Gestión expedientes del proceso 1 y 2</t>
  </si>
  <si>
    <t>Mary Ching</t>
  </si>
  <si>
    <t>Existen casos de solicitudes externas de normativa que inician en el proceso 2 tipificado en las actividades.</t>
  </si>
  <si>
    <t>Elaboración de la Normativa</t>
  </si>
  <si>
    <t>Borrador de Documento Normativo</t>
  </si>
  <si>
    <t>Sistema de Gestión y SharePoint /Expediente del proceso 1</t>
  </si>
  <si>
    <t>Eugenia Jara, Maria de los Angeles Solis, Kimberly Montenegro, Laura Victoria Adriana Alvarez.</t>
  </si>
  <si>
    <t>Se genera el borrador para visto bueno y es enviado a firmas a Casa Presidencial por medio del sistema ONBASE</t>
  </si>
  <si>
    <t>Revisión y trámite de Normativa</t>
  </si>
  <si>
    <t>Documento  Normativo para publicar</t>
  </si>
  <si>
    <t>Sistema de Gestión / expediente del proceso 2</t>
  </si>
  <si>
    <t>Laura</t>
  </si>
  <si>
    <t>este documento llega firmado por medio del sistema ONBASE de Casa Presidencial</t>
  </si>
  <si>
    <t>Seguimiento a la aprobación del proyecto de ley del Estudio normativa del Sector</t>
  </si>
  <si>
    <t>Cantidad de informes de seguimiento normativo</t>
  </si>
  <si>
    <t>Sistema de Gestión</t>
  </si>
  <si>
    <t>El cambio de Gobierno podría constituirse en una limitación para la firma</t>
  </si>
  <si>
    <t xml:space="preserve">Asesoría  o desarrollo en procedimientos Administrativos e investigativos </t>
  </si>
  <si>
    <t>Cantidad en asesorías en procedimientos administrativos</t>
  </si>
  <si>
    <t>Sistema de gestión</t>
  </si>
  <si>
    <t>El proceso tiene como fin la emisión del documento final que el la decisión del órgano decisor</t>
  </si>
  <si>
    <t xml:space="preserve">Asesoría  en procedimientos Administrativos e investigativos </t>
  </si>
  <si>
    <t>Maria de los Angeles Solis</t>
  </si>
  <si>
    <t>La analista jurídica encargada brinda seguimiento y asesoría legal a los órganos designados por el señor Ministro y se encarga de la elaboración de documentos de tramite o resolución de recursos e incidentes dentro del procedimiento administrativo formando un expediente del proceso 1</t>
  </si>
  <si>
    <t>Desarrollo del procedimiento administrativo</t>
  </si>
  <si>
    <t xml:space="preserve">Expediente confidencial del Órgano Director/ Recursos Humanos </t>
  </si>
  <si>
    <t>La Analista jurídica es designada como órgano director para realizar el procedimiento administrativo y lleva su expediente de forma confidencial hasta la finalización del procedimiento cuando entregará el expediente a Recursos Humanos.</t>
  </si>
  <si>
    <t>Aprobaciones internas a contratos mediante SICOP</t>
  </si>
  <si>
    <t>Cantidad de aprobaciones internas a contratos</t>
  </si>
  <si>
    <t>SICOP expediente de la contratación y Sistema de gestión de la AJ</t>
  </si>
  <si>
    <t xml:space="preserve">Kimebrly Montenegro/Jefatura </t>
  </si>
  <si>
    <t>El Refrendo Interno es asignado a la analista quien revisa el expediente en SICOP y emite informe digital que es incorporado en el expediente electrónico en SICOP.</t>
  </si>
  <si>
    <t xml:space="preserve">Elaboración de Resoluciones administrativas </t>
  </si>
  <si>
    <t>Cantidad de resoluciones administrativas</t>
  </si>
  <si>
    <t xml:space="preserve"> Sistema de Gestión</t>
  </si>
  <si>
    <t>Se realizan  resoluciones por diferentes asuntos, para pagos y para resolver asuntos administrativos, algunas son firmadas por el Jerarca y otras por el Jerarca y el presidente de la República o incluso por el Director Administrativo Financiero.</t>
  </si>
  <si>
    <t>Elaboración, asesoría y revisión de Acuerdos</t>
  </si>
  <si>
    <t>Cantidad de acuerdos</t>
  </si>
  <si>
    <t>, Maria de los Angeles Solis, Kimberly Montenegro,  Adriana Alvarez.</t>
  </si>
  <si>
    <t xml:space="preserve">Implica la realización de convenios acuerdos contratos </t>
  </si>
  <si>
    <t>Atención y seguimientos de contingentes judiciales</t>
  </si>
  <si>
    <t>Número de actualizaciones de los procesos judiciales en el Sistema de la Dirección General de Contabilidad Nacional del Ministerio de Hacienda</t>
  </si>
  <si>
    <t>Sistema Gestor Contable del Ministerio de Hacienda/ Sistema de Gestión de la AJ.</t>
  </si>
  <si>
    <t>Eugenia Jara</t>
  </si>
  <si>
    <t>La revisión de contingentes judiciales se realiza por medio del Sistema de Gestor Contable de la Dirección General de Contabilidad y con base en la información que proporciona la PGR. Una limitación importante es que la PGR no delimita cuales casos son del MG y cuales de sus órganos lo que genera la revisión detallada y produce mayor volumen de trabajo.</t>
  </si>
  <si>
    <t>Revisión sistema de procedimientos de gestión de la AJ</t>
  </si>
  <si>
    <t>Cantidad de Procedimiento actualizados</t>
  </si>
  <si>
    <t>Sistema de Gestión 5P03-01</t>
  </si>
  <si>
    <t xml:space="preserve">Emisión de criterios jurídicos </t>
  </si>
  <si>
    <t>Cantidad de criterios jurídicos emitidos</t>
  </si>
  <si>
    <t>Sistema de Gestión de la AJ/ Share Point</t>
  </si>
  <si>
    <t>María de los Ángeles Solis Moya</t>
  </si>
  <si>
    <r>
      <t xml:space="preserve">Actividades no programables </t>
    </r>
    <r>
      <rPr>
        <b/>
        <vertAlign val="superscript"/>
        <sz val="8"/>
        <color rgb="FFFF0000"/>
        <rFont val="Calibri (Cuerpo)"/>
      </rPr>
      <t>16</t>
    </r>
  </si>
  <si>
    <t xml:space="preserve">Participación en suplencia de la jefatura en reuniones </t>
  </si>
  <si>
    <t>Cantidad de reuniones</t>
  </si>
  <si>
    <t xml:space="preserve">Minitas de reunión </t>
  </si>
  <si>
    <t xml:space="preserve">Los Jerarcas y otros funcionarios de la Institución solicitan el acompañamiento legal por lo que según el tema la jefatura asiste o asigna a una abogada. </t>
  </si>
  <si>
    <t>Colaboración legal a órganos del MAG</t>
  </si>
  <si>
    <t>Cantidad de órganos en los que se participa</t>
  </si>
  <si>
    <t>Mary Ching, Eugenia Jara, Maria de los Angeles Solis, Kimberly Montenegro, Laura Victoria Adriana Alvarez.</t>
  </si>
  <si>
    <t>Órganos del MAG  por diversas razones se quedan sin apoyo legal y solicitan al MAG apoyo para atención de sus gestiones mediante la AJ del MAG. (Ejemplo, CONAC- INTA)</t>
  </si>
  <si>
    <t xml:space="preserve">Tramites legales registrables relacionados con bienes institucionales </t>
  </si>
  <si>
    <t>Cantidad de trámites relacionados con bienes institucionales</t>
  </si>
  <si>
    <t>Sistema de Gestión/ Registro Público/SIBINET</t>
  </si>
  <si>
    <t xml:space="preserve">Adriana Alvarez Arias </t>
  </si>
  <si>
    <t>el Registro de Bienes implica varias bases de datos según corresponda e implica en algunos casos la participación de la Notaría del Estado de la PGR o la DGABCA del Ministerio de Hacienda.</t>
  </si>
  <si>
    <t>Mary Ching Soto</t>
  </si>
  <si>
    <t>Planificación Institucional (UPI)</t>
  </si>
  <si>
    <t>Seguimiento trimestral (Ejecución)</t>
  </si>
  <si>
    <t>I Trimestre</t>
  </si>
  <si>
    <t>II Trimestre</t>
  </si>
  <si>
    <t>III Trimestre</t>
  </si>
  <si>
    <t>IV Trimestre</t>
  </si>
  <si>
    <t>Nivel de desempeño</t>
  </si>
  <si>
    <t>Nivel de desempeño  III trimestre</t>
  </si>
  <si>
    <t>Nivel de desempeño  IV trimestre</t>
  </si>
  <si>
    <t>Sistema de Automatizado de Planificación Institucional</t>
  </si>
  <si>
    <t>% de desarrollo del SIP.</t>
  </si>
  <si>
    <t>Informes de avance</t>
  </si>
  <si>
    <t>Adrián Gómez Díaz</t>
  </si>
  <si>
    <t xml:space="preserve">Para el año 2022 se ajustó la meta. Donde se programa un avance del 40% para el desarrollo del SIP. </t>
  </si>
  <si>
    <t>Se ajustó con base a lo establecido en el oficio UPI-099-2022 y a lo aprobado por el Despacho DM-MAG-422-2022.</t>
  </si>
  <si>
    <t>Levantamiento de los requerimientos del SIP</t>
  </si>
  <si>
    <t>Levantamiento de requerimientos</t>
  </si>
  <si>
    <t>Informe de requerimientos</t>
  </si>
  <si>
    <t>Preparar los requerimientos del sistema con base en los lineamientos de la Unidad de TI.</t>
  </si>
  <si>
    <t>Desarrollar Hoja de Ruta o Estrategia de Trabajo</t>
  </si>
  <si>
    <t>Hoja de ruta establecida</t>
  </si>
  <si>
    <t>Plan de Trabajo aprobado</t>
  </si>
  <si>
    <t>Cumplir con lo establecido por la Directriz No. 006-2021-MAG.</t>
  </si>
  <si>
    <t>Coordinación de reuniones del Equipo de trabajo SIP</t>
  </si>
  <si>
    <t>Minutas de reunión</t>
  </si>
  <si>
    <t>Reuniones establecidas en la Directriz No. 006-2021-MAG.</t>
  </si>
  <si>
    <t>Preparación de informes sobre el avance en el cumplimiento del Plan de Trabajo u Hoja de Ruta</t>
  </si>
  <si>
    <t>Cantidad de informes</t>
  </si>
  <si>
    <t>Informes establecidos en la Directriz No. 006-2021-MAG.</t>
  </si>
  <si>
    <t>Formular el Plan Estratégico Institucional (PEI) del Ministerio de Agricultura y Ganadería 2023-2027</t>
  </si>
  <si>
    <t>% del PEI formulado</t>
  </si>
  <si>
    <t>Documento del PEI-2023-2027 oficializado</t>
  </si>
  <si>
    <t>Formular el PEI-2023-2027 en coordinación con el IICA.</t>
  </si>
  <si>
    <r>
      <t>Se ajustó con base a lo establecido en el oficio UPI-099-2022 y a lo aprobado por el Despacho DM-MAG-</t>
    </r>
    <r>
      <rPr>
        <b/>
        <i/>
        <sz val="6"/>
        <rFont val="Calibri (Cuerpo)"/>
      </rPr>
      <t>422</t>
    </r>
    <r>
      <rPr>
        <b/>
        <i/>
        <sz val="6"/>
        <rFont val="Calibri"/>
        <family val="2"/>
        <scheme val="minor"/>
      </rPr>
      <t>-2022.</t>
    </r>
  </si>
  <si>
    <t>Desarrollar metodología de trabajo PEI-2023-2027</t>
  </si>
  <si>
    <t>Documento elaborado</t>
  </si>
  <si>
    <t>Informe de metodología PEI 2023-20217</t>
  </si>
  <si>
    <t>Desarrollar la metodología de trabajo para la formulación del PEI-2023-2027 en conjunto con el IICA.</t>
  </si>
  <si>
    <t>Reuniones de coordinación con el IICA</t>
  </si>
  <si>
    <t>Realizar reuniones de coordinación con el equipo de trabajo UPI-IICA.</t>
  </si>
  <si>
    <t>Sesiones de trabajo o talleres de formulación del PEI</t>
  </si>
  <si>
    <t>Cantidad de talleres</t>
  </si>
  <si>
    <t xml:space="preserve">Realizar los talleres de formulación del PEI. </t>
  </si>
  <si>
    <t>2.4</t>
  </si>
  <si>
    <t>Elaborar el documento del PEI-2023-2027</t>
  </si>
  <si>
    <t xml:space="preserve">Redactar y prepara el documento del PEI 2023-2027 para la oficialización por parte del Despacho Ministerial. </t>
  </si>
  <si>
    <t>Ejecutar el POI-2022 de la UPI</t>
  </si>
  <si>
    <t>% de ejecución del POI-2022</t>
  </si>
  <si>
    <t>Informe del POI-2022 de la UPI</t>
  </si>
  <si>
    <t>Dar seguimiento y evaluación trimestral al cumplimiento del POI 2022 de la UPI.</t>
  </si>
  <si>
    <r>
      <t>Al cierre del I trimestre del año 2022 se ha ejecutado el</t>
    </r>
    <r>
      <rPr>
        <b/>
        <sz val="7"/>
        <rFont val="Calibri (Cuerpo)"/>
      </rPr>
      <t xml:space="preserve"> 25% </t>
    </r>
    <r>
      <rPr>
        <b/>
        <sz val="7"/>
        <rFont val="Calibri"/>
        <family val="2"/>
        <scheme val="minor"/>
      </rPr>
      <t xml:space="preserve">de la meta, que corresponde al 100% de lo establecido para el I trimestre del año 2022. </t>
    </r>
  </si>
  <si>
    <t>Realizar reuniones de personal de la Unidad de Planificación Institucional.</t>
  </si>
  <si>
    <t>Cantidad de reuniones efectuadas de Personal de la UPI.</t>
  </si>
  <si>
    <t>Reuniones trimestrales para analizar el accionar y seguimiento de los procesos, procedimientos y actividades de la UPI.</t>
  </si>
  <si>
    <t>Evaluación de personal de la UPI</t>
  </si>
  <si>
    <t>Informes de evaluación de personal</t>
  </si>
  <si>
    <t>Expedientes de evaluación</t>
  </si>
  <si>
    <t>Realizar en el mes de febrero de 2022 la evaluación del personal de la UPI.</t>
  </si>
  <si>
    <t xml:space="preserve">Por medio del oficio UPI-050-2022, se remitieron las evaluaciones del personal de la Unidad de Planificación Institucional. </t>
  </si>
  <si>
    <t>Determinación de Expectativas de desempeño</t>
  </si>
  <si>
    <t>Formularios de determinación de expectativas de desempeño</t>
  </si>
  <si>
    <t>Realizar la determinación de Expectativas del personal de la UPI.</t>
  </si>
  <si>
    <t>Informar y comunicar sobre la gestión Institucional (transparencia)</t>
  </si>
  <si>
    <t>Informe gestionado y comunicado al Despacho Ministerial</t>
  </si>
  <si>
    <t>Esta es una actividad para la transparencia y comunicación de la Gestión Institucional del MAG.</t>
  </si>
  <si>
    <t>Se emitieron 14 informes lo que representa un cumplimento de la meta de un 100% con respecto a lo programado para el I trimestre del año 2022.</t>
  </si>
  <si>
    <t>Preparar informe semestral de la implementación de la disposición 4.4 del Informe DFOE-EC-IF-00019-2020, correspondiente al II semestre del año 2021 y a I semestre del año 2022 ( Junio 2022)</t>
  </si>
  <si>
    <t>Informe emitido</t>
  </si>
  <si>
    <t>Informar sobre el estado de avance en la implementación de la disposición 4.4 del Informe DFOE-EC-IF-00019-2020.</t>
  </si>
  <si>
    <t>Se emitió el oficio UPI-011-2021 con el Informe de las acciones realizadas para cumplir con la Disposición 4.4 del Informe DFOE-EC-IF-00019-2020.</t>
  </si>
  <si>
    <t>Preparar informe sobre la implementación de la disposición 4.5 sobre del Informe DFOE-EC-IF-00019-2020, sobre los mecanismos de coordinación (CIP)</t>
  </si>
  <si>
    <t>Informar sobre el estado de avance en la implementación de la disposición 4.5 del Informe DFOE-EC-IF-00019-2020.</t>
  </si>
  <si>
    <t>Se emitió el oficio UPI-009-2022 con el informe de avance en la implementación de la Disposición 4.5.</t>
  </si>
  <si>
    <t>Preparar informe sobre la implementación del mecanismo de seguimiento y evaluación de las acciones que ejecuta el MAG, disposición 4.6 del Informe DFOE-EC-IF-00019-2020</t>
  </si>
  <si>
    <t>Informar sobre el estado de avance en la implementación de la disposición 4.6 del Informe DFOE-EC-IF-00019-2020.</t>
  </si>
  <si>
    <t>Se emitió el oficio UPI-013-2022 con el Informe del II Semestre del año 2021 con el avance en la implementación de las disposición 4.6 del Informe DFOE-EC-IF-00019-2020.</t>
  </si>
  <si>
    <t>4.4</t>
  </si>
  <si>
    <t>Informar sobre el estado de avance en la implementación de las disposiciones del Informe DFOE-EC-IF-00020-2020</t>
  </si>
  <si>
    <t>Karen Thomas Rodríguez</t>
  </si>
  <si>
    <t>Informar sobre el estado de avance en la implementación los mecanismos de control para dar cumplimiento a las disposiciones del Informe DFOE-EC-IF-0002020.</t>
  </si>
  <si>
    <t>Sin  avances, aunque mediante correo electrónico del 27/01/2022 se remitió actualización parcial de informe seguimiento disposición 4.7 y 4.8.</t>
  </si>
  <si>
    <t>4.5</t>
  </si>
  <si>
    <t>Elaborar el Informe de la Implementación de la Estrategia Integral de Transferencias a entidades privadas 2021-2025, correspondiente al año 2021</t>
  </si>
  <si>
    <t>Este informe es parte de lo establecido en la sección de Seguimiento de la Estrategia Integral de Transferencias a Entidades Privadas 2021-2025.</t>
  </si>
  <si>
    <t>Se emitió el oficio  UPI-083-2022 con el   Informe Seguimiento Estrategia Integral de Transferencias a entidades privadas 2021-2025.</t>
  </si>
  <si>
    <t>4.6</t>
  </si>
  <si>
    <t>Elaborar el Informe de seguimiento del Plan de Intervenciones Estratégicas del año 2021</t>
  </si>
  <si>
    <t>Paula Villegas Rodríguez</t>
  </si>
  <si>
    <t>Esta actividad es en cumplimiento de lo establecido en el Procedimiento 5P02-01, Planificación y Seguimiento de la Gestión Institucional, apartado 2.4.</t>
  </si>
  <si>
    <t xml:space="preserve">Se redactó el informe UPI-MAG-INF-PEI-001-2022, Informe de Seguimiento al Plan de Intervenciones Estratégicas 2018-2019 correspondiente al año 2021. El cual fue remitido al Despacho Ministerio con el oficio UPI-061-2022. </t>
  </si>
  <si>
    <t>4.7</t>
  </si>
  <si>
    <t>Presentar los resultados del Informe de seguimiento de las intervenciones estratégicas del año 2021 en el Foro de Planificadores de la  DNEA y a la DAF</t>
  </si>
  <si>
    <t>Presentación realizada</t>
  </si>
  <si>
    <t>La presentación se realizó en la reunión del Foro de Planificadores de la DNEA minuta No. MIN-073-2022.</t>
  </si>
  <si>
    <t>4.8</t>
  </si>
  <si>
    <t>Informe de cumplimiento del Plan Nacional de Desarrollo e Inversión Pública (PNDIP)</t>
  </si>
  <si>
    <t>William Chinchilla</t>
  </si>
  <si>
    <t>Se debe preparar el informe de ejecución del PNDIP del año 2021 y del I semestre del año 2022.</t>
  </si>
  <si>
    <t>Ver el oficio UPI-002-2022</t>
  </si>
  <si>
    <t>4.9</t>
  </si>
  <si>
    <t>Informe de Evaluación Física y Financiera del Plan - Presupuesto</t>
  </si>
  <si>
    <t>Se debe preparar el informe de evaluación física y financiera del presupuesto del año 2021 y del I semestre del año 2022.</t>
  </si>
  <si>
    <t>Se emitió el informe con el oficio UPI-0014-2022.</t>
  </si>
  <si>
    <t>4.10</t>
  </si>
  <si>
    <t>Informe de ejecución anual del POI-2021 del Ministerio de Agricultura y Ganadería</t>
  </si>
  <si>
    <t>Informe gestionado y comunicado al Despacho Ministerial. En lo referente a este  informe los informes de Hacienda y rendición de cuenta  integran la respectiva información y cumplimiento de indicadores que se programaron en el POI del MAG.</t>
  </si>
  <si>
    <t>Preparar el informe de la ejecución del POI del ejercicio económico del año 2021.</t>
  </si>
  <si>
    <t>Se remitió el Informe Anual de Evaluación 2021 por medio del oficio DM-MAG-079-2022.</t>
  </si>
  <si>
    <t>4.11</t>
  </si>
  <si>
    <t>Informe de la formulación del POI-2022 del Ministerio de Agricultura y Ganadería</t>
  </si>
  <si>
    <t>Informe gestionado y comunicado al Despacho Ministerial.</t>
  </si>
  <si>
    <t xml:space="preserve">Preparar el documento de formulación del POI del ejercicio económico del Año 2022. </t>
  </si>
  <si>
    <t>Se remitió el Informe de la formulación del POI-2022 por medio del oficio UPI-018-2022.</t>
  </si>
  <si>
    <t>4.12</t>
  </si>
  <si>
    <t>Formulación de las orientaciones metodológicas y lineamientos para la formulación del POI - 2023</t>
  </si>
  <si>
    <t>Metodología y lineamientos de formulación 2023</t>
  </si>
  <si>
    <t xml:space="preserve">Revisar y elaborar la metodología y los lineamientos para la formulación del POI del ejercicio económico 2023. </t>
  </si>
  <si>
    <t>4.13</t>
  </si>
  <si>
    <t>Formulación del Plan - Presupuesto del ejercicio económico 2023</t>
  </si>
  <si>
    <t>Coordinar con el DAF la formulación del Plan - Presupuesto 2023.</t>
  </si>
  <si>
    <t>4.14</t>
  </si>
  <si>
    <t>Informes de Seguimiento II Semestre del año 2021 de SEVRIMAG</t>
  </si>
  <si>
    <t>Sistema SEVRIMAG</t>
  </si>
  <si>
    <t>Marta Chaves Pérez</t>
  </si>
  <si>
    <t>Se remitió oficio UPI-044-2022 con el Informe No. 1-2022 Seguimiento  SEVRIMAG II Sem. 2021</t>
  </si>
  <si>
    <t>4.15</t>
  </si>
  <si>
    <t>Informes de Seguimiento II Semestre del año 2021 de Autoevaluación</t>
  </si>
  <si>
    <t>SYNERGY</t>
  </si>
  <si>
    <t>Enviado mediante oficio UPI-034-2022</t>
  </si>
  <si>
    <t>4.16</t>
  </si>
  <si>
    <t xml:space="preserve">Informes de Diagnóstico de Autoevaluación </t>
  </si>
  <si>
    <t>4.17</t>
  </si>
  <si>
    <t>Informes de Diagnóstico  SEVRIMAG</t>
  </si>
  <si>
    <t>4.18</t>
  </si>
  <si>
    <t xml:space="preserve">Informes de Seguimiento I Semestre 2022 de Autoevaluación </t>
  </si>
  <si>
    <t>4.19</t>
  </si>
  <si>
    <t>Informes de Seguimiento I Semestre 2022 del  SEVRIMAG</t>
  </si>
  <si>
    <t>4.20</t>
  </si>
  <si>
    <t>Informe Seguimiento MACU</t>
  </si>
  <si>
    <t>Base de datos MACU</t>
  </si>
  <si>
    <t>Se emitió el informe No. 1-2022 Seguimiento a Entes Fiscalizadores Estado de la Matriz de Cumplimiento el cual puede ser descargado en en el siguiente enlace: http://www.mag.go.cr/acerca_del_mag/estructura/oficinas/control-interno/Informe-N1-2022-Entes-Fiscalizadores-MACU.pdf</t>
  </si>
  <si>
    <t>4.21</t>
  </si>
  <si>
    <t>Informes Seguimiento MASEF</t>
  </si>
  <si>
    <t>Base de datos MASEF</t>
  </si>
  <si>
    <t>Se emitió el informe No. 2-2022 Estado de la Matriz de Seguimiento de Entes Fiscalizadores (MASEF) el cual puede ser descargado en el siguiente enlace: http://www.mag.go.cr/acerca_del_mag/estructura/oficinas/control-interno/Informe-N2-2022-MASEF.pdf</t>
  </si>
  <si>
    <t>4.22</t>
  </si>
  <si>
    <t xml:space="preserve">Informe de ejecución del I semestre del POI-2022 del Ministerio de Agricultura y Ganadería. </t>
  </si>
  <si>
    <t>Adrián Gómez Gilberto León</t>
  </si>
  <si>
    <t xml:space="preserve">Este informe corresponde a la evaluación de los servicios prestado por la UPI. </t>
  </si>
  <si>
    <t>4.23</t>
  </si>
  <si>
    <t>Informe de Resultados del Sector Agropecuario del periodo 2018-2022</t>
  </si>
  <si>
    <t xml:space="preserve">Este informe debe contener los resultados de la Gestión de la Administración 2018-2022. </t>
  </si>
  <si>
    <t>Se remitió el informe por medio del oficio UPI-032-2022.</t>
  </si>
  <si>
    <t>Aplicar el Sistema de Control Interno Institucional</t>
  </si>
  <si>
    <t>Modelo de Madurez: Competente</t>
  </si>
  <si>
    <t>Informe del Modelo de Madurez de la CGR.</t>
  </si>
  <si>
    <t>Aplicar el instrumento de Modelo de Madurez del Sistema de Control Interno de la Contraloría General de la República (CGR).</t>
  </si>
  <si>
    <t xml:space="preserve">La meta programada para el I trimestre se cumplió en un 100%. </t>
  </si>
  <si>
    <t>Creación del Instrumentos de Autoevaluación</t>
  </si>
  <si>
    <t>Metodología de Autoevaluación creada</t>
  </si>
  <si>
    <t>Sistema Synergy</t>
  </si>
  <si>
    <t>El instrumento de autoevaluación del SCI debe ser aprobado por la Comisión Gerencial de Control Interno.</t>
  </si>
  <si>
    <t>Se aprobó en Sesión extraordinaria No. 2-2022 de la Comisión Gerencial de Control Interno</t>
  </si>
  <si>
    <t>Realización de la Autoevaluación del Sistema de Control Interno (SCI) de la Unidad de Planificación Institucional</t>
  </si>
  <si>
    <t>Aplicación del instrumento de autoevaluación</t>
  </si>
  <si>
    <t>Adrián Gómez Díaz, Gilberto León, Karen Thomas, William Chinchilla, Paula Villegas y Cassandra Jiménez</t>
  </si>
  <si>
    <t>Esta actividad dependerá de la habilitación en el sistema Synergy de la Autoevaluación del SCI para el año 2021.</t>
  </si>
  <si>
    <t>Esta actividad esta justificada en su realización y participación conjunta de acuerdo a la MIN XXX</t>
  </si>
  <si>
    <t>Realizar la valoración de riesgos de los procesos de la Unidad de Planificación Institucional</t>
  </si>
  <si>
    <t>Aplicación del Instrumento de Valoración de riesgos</t>
  </si>
  <si>
    <t>Esta actividad se realizará en forma conjunta con el Equipo de trabajo de la UPI.</t>
  </si>
  <si>
    <t>Esta actividad esta justificada en su realización y participación conjunta de acuerdo a la MIN 092 2022</t>
  </si>
  <si>
    <t>Aplicar el Modelo de Madurez del Sistema de Control Interno de la Contraloría General de la República</t>
  </si>
  <si>
    <t>Grado de madurez del SCI</t>
  </si>
  <si>
    <t>Esta actividad se debe realizar para determinar el grado de madurez del SCI del MAG.</t>
  </si>
  <si>
    <t>Participación en Comisiones Institucionales</t>
  </si>
  <si>
    <t>Cantidad de sesiones de comisiones</t>
  </si>
  <si>
    <t>Acta de reunión</t>
  </si>
  <si>
    <t xml:space="preserve">Participar de las reuniones de las diferentes comisiones en representación del Jerarca o por disposición de este. </t>
  </si>
  <si>
    <t xml:space="preserve">La meta se ejecutó en un 100%, ya que se participó de 13 reuniones de 13 programadas. </t>
  </si>
  <si>
    <t>Participar de las Sesiones de la Comisión Gerencial de Control Interno</t>
  </si>
  <si>
    <t>Adrián Gómez Díaz y Marta Chávez</t>
  </si>
  <si>
    <t>Esta actividad dependerá de la convocatoria que se realice por parte de la Responsable de la Comisión Gerencial de Control Interno y de la conformación del Quorum.</t>
  </si>
  <si>
    <t>Se participó de la Sesión ORDINARIA 01-2022 de la Comisión Gerencial de Control Interno (CGCI), realizada el 21 de enero de 2022 de 9:30 am a las 11:37 am.
Se participó de la sesión ORDINARIA 02-2022 de la CGCI efectuada el 23-02-2022.</t>
  </si>
  <si>
    <t>6.2</t>
  </si>
  <si>
    <t>Participar de las Sesiones de la Junta Directiva del Ente Costarricense de Acreditación ECA</t>
  </si>
  <si>
    <t>Esta actividad dependerá de la convocatoria que se realice por parte de la Secretaría de la Junta Directiva del ECA y de la conformación del Quorum.</t>
  </si>
  <si>
    <t>Se partición de las sesión No. JD-01-2022 realizada el 26 de enero de 2022 de las 08:30 am a las 12:00 pm.
Se participó de la sesión No. JD-02-2022 efectuada el 23-02-2022.</t>
  </si>
  <si>
    <t>6.3</t>
  </si>
  <si>
    <t>Participación en las reuniones de la Comisión Institucional de Presupuesto</t>
  </si>
  <si>
    <t>Adrián Gómez Díaz, William Chinchilla</t>
  </si>
  <si>
    <t>Esta actividad dependerá de la convocatoria que se realice por parte de la Presidencia de la Comisión que está a cargo de la Dirección Administrativa - Financiara y de la conformación del Quorum.</t>
  </si>
  <si>
    <t>Sesión ORDINARIA No. CIP-001-2022, efectuada el 03 de marzo 2022.</t>
  </si>
  <si>
    <t>6.4</t>
  </si>
  <si>
    <t>Participar de las Sesiones de la Comisión de Teletrabajo</t>
  </si>
  <si>
    <t>Adrián Gómez Díaz y Gilberto León</t>
  </si>
  <si>
    <t>Esta actividad dependerá de la convocatoria que se realice por parte de la Presidencia de la Comisión que está a cargo del Departamento de Recursos Humanos y de la conformación del Quorum.</t>
  </si>
  <si>
    <t>Adicional a las sesiones realizadas se nombre un equipo de trabajo en el que le corresponde a Gilberto León realizar un trabajo de análisis del decreto el cual se realiza en 4 sesiones adicionales.</t>
  </si>
  <si>
    <t>Se realizó sesión extraordinaria de Telatrabajo el día 5 de abril según acta Extraordinaria CIT 003 2022</t>
  </si>
  <si>
    <t>6.5</t>
  </si>
  <si>
    <t>Participación en el Foro de Planificadores de la DNEA</t>
  </si>
  <si>
    <t>Esta actividad es organizada por la Dirección de la DNEA, por lo que la participación depende de las convocatorias que se gestionen.</t>
  </si>
  <si>
    <t xml:space="preserve">Se participó de la reunión No. MIN-021-2022 y de la reunión No. MIN-033-2022. </t>
  </si>
  <si>
    <t>Se participó de la sesión de trabajo del  20 de abril de 2022 con el No. MIN-073-2022.</t>
  </si>
  <si>
    <t>6.6</t>
  </si>
  <si>
    <t>Participar en la Comisión de Valores Institucional</t>
  </si>
  <si>
    <t>Gilberto León, Adrián Gómez Díaz</t>
  </si>
  <si>
    <t>En experiencia del periodo anterior se planificaron proyectos de mayor compromiso como: (instrumento de medición de la percepción del funcionario de los temas de valores, y la semana de valores Institucional).</t>
  </si>
  <si>
    <t xml:space="preserve">Se realizó la primera reunión de la Comisión de Valores, la cual se efectuó el 17 de febrero de 2022 de las 08:30 am a las 12:30 pm.
El 27 de marzo de 2022 se realizó la sesión ORDINARIA No. 02 de la Comisión de Valores Institucional. Esta actividad debe ajustarse en la programación ya que para el I trimestre se acordó solo dos reuniones las del mes de febrero y marzo. </t>
  </si>
  <si>
    <t>Se han realiza las sesiones del 21 de abril de 8:30 a 12 md y la del 19 de mayo de 8:30 a 12md de la Comisión de Valores Institucional</t>
  </si>
  <si>
    <t>6.7</t>
  </si>
  <si>
    <t>Comisión de Mejora Regulatoria</t>
  </si>
  <si>
    <t>Gilberto León</t>
  </si>
  <si>
    <t>Esta actividad depende de la convocatoria que realice el MEIC.</t>
  </si>
  <si>
    <t>Se participó de la sesión del 7 de marzo 2022, programada de 1 a 3 pm., con el equipo de mejora regulatoria institucional.</t>
  </si>
  <si>
    <t>Al momento no se han generado sesiones de trabajo ya que eran lideradas por la Dirección Administrativa y Financiera, lo cual se encuentra pendiente de definir por cambio de Gobierno.</t>
  </si>
  <si>
    <t>6.8</t>
  </si>
  <si>
    <t>Participar en la Comisión de Planificadores del Sector Agropecuario (COTECSA)</t>
  </si>
  <si>
    <t>Esta actividad depende de la convocatoria a reuniones que realice SEPSA.</t>
  </si>
  <si>
    <t>Se participó de la sesión de trabajo del 28 de abril de 2022. Ver acta de CPTECSA.</t>
  </si>
  <si>
    <t>6.9</t>
  </si>
  <si>
    <t>Comisión de Datos Abiertos</t>
  </si>
  <si>
    <t>William Chinchilla, Adrián Gómez</t>
  </si>
  <si>
    <t xml:space="preserve">Esta actividad depende de la convocatoria que realice la Contraloría de Servicios. </t>
  </si>
  <si>
    <t xml:space="preserve">Durante el I trimestre no se realizó ninguna convocatoria para las reuniones de datos abiertos, por lo que se debe realizar un ajuste en la programación. </t>
  </si>
  <si>
    <t>Análisis y elaboración de informe de aptitud técnica para administrar y ejecutar recursos</t>
  </si>
  <si>
    <t>Cantidad de informes de aptitud técnica para administrar y ejecutar recursos emitidos</t>
  </si>
  <si>
    <t>Consecutivo de informes y oficios de emisión</t>
  </si>
  <si>
    <t>Karen Thomas Rodríguez 
Paula Villegas Rodríguez
Adrián Gómez Díaz</t>
  </si>
  <si>
    <t>Como lo establece el indicador, este proceso queda sujeto a la demanda y presentación de proyectos por parte de las Direcciones de Desarrollo (ECOCARAIGRES, Corporación Hortícola, FEDECAC).</t>
  </si>
  <si>
    <t>Para el I trimestre del año 2022 se cumplió con la tarea de realizar la presentación de los requisitos de idoneidad. 
Se ajustó con base a lo establecido en el oficio UPI-099-2022 y a lo aprobado por el Despacho DM-MAG-422-2022.</t>
  </si>
  <si>
    <t>Presentación sobre los requisitos de idoneidad</t>
  </si>
  <si>
    <t xml:space="preserve">Archivo de gestión </t>
  </si>
  <si>
    <t>Se realiza reuniones registradas mediante las siguientes minutas:
MIN-030-2022 FEDECAC
MIN-060-2022 Corporación Hortícola Nacional.</t>
  </si>
  <si>
    <t>7.2</t>
  </si>
  <si>
    <t>Revisión de requisitos y elaboración de Lista de Chequeo</t>
  </si>
  <si>
    <t>Requisitos revisados y listas de chequeo</t>
  </si>
  <si>
    <t>Expedientes de proyectos de transferencia</t>
  </si>
  <si>
    <t xml:space="preserve">No se ha presentado solicitudes con los requisitos previos y de idoneidad completos (incluyendo el proyecto) por lo que la tarea no se ha realizado. Se debe realizar un ajuste en la programación del I Trimestre. </t>
  </si>
  <si>
    <t>7.3</t>
  </si>
  <si>
    <t>Revisión de proyecto de acuerdo con formulario vigente</t>
  </si>
  <si>
    <t>Cantidad de proyectos revisados</t>
  </si>
  <si>
    <t xml:space="preserve">No se ha presentado solicitudes con los requisitos previos y de idoneidad completos (incluyendo el proyecto) por lo que la tarea no se ha realizado. Se debe realizar un ajuste en la programación del I Trimestre. Se debe realizar un ajuste en la programación del I Trimestre. </t>
  </si>
  <si>
    <t>7.4</t>
  </si>
  <si>
    <t>Verificación de atención a requerimientos solicitados</t>
  </si>
  <si>
    <t>Cantidad de requerimientos verificados</t>
  </si>
  <si>
    <t>7.5</t>
  </si>
  <si>
    <t>Redacción de informe de aptitud técnica para administrar y ejecutar recursos</t>
  </si>
  <si>
    <t>Cantidad de informes de aptitud técnica redactados</t>
  </si>
  <si>
    <t>7.6</t>
  </si>
  <si>
    <t>Realización de recomendación sobre la calificación de idoneidad</t>
  </si>
  <si>
    <t>Cantidad de recomendaciones de calificación de idoneidad realizadas</t>
  </si>
  <si>
    <t xml:space="preserve">Al 31 de marzo de 2022, no se presentaron solicitudes para la obtención de la Idoneidad para la transferencia de recursos para administrar fondos públicos. Por lo que se debe ajustar la programación. </t>
  </si>
  <si>
    <t>7.7</t>
  </si>
  <si>
    <t>7.8</t>
  </si>
  <si>
    <t>7.9</t>
  </si>
  <si>
    <t>7.10</t>
  </si>
  <si>
    <t>7.11</t>
  </si>
  <si>
    <t xml:space="preserve">Revisión de expedientes de proyectos para análisis de informes de ejecución presupuestaria </t>
  </si>
  <si>
    <t>Cantidad de informes de análisis de ejecución presupuestaria emitidos</t>
  </si>
  <si>
    <t>El plazo para la elaboración de estos informes dependen de la complejidad de cada proyecto. En el caso de que se recargue el plan de trabajo con otras actividades no programadas, se debe considerar la disminución de la meta.</t>
  </si>
  <si>
    <t>Para el I trimestre se realizó el informe de ejecución presupuestaria de la organización ADETSAS.
Se ajustó con base a lo establecido en el oficio UPI-099-2022 y a lo aprobado por el Despacho DM-MAG-422-2022.</t>
  </si>
  <si>
    <t>Revisión de informes de seguimiento en expediente</t>
  </si>
  <si>
    <t>Cantidad de expedientes con informes de seguimiento revisados</t>
  </si>
  <si>
    <t>8.2</t>
  </si>
  <si>
    <t xml:space="preserve">Redacción de informe de ejecución presupuestaria </t>
  </si>
  <si>
    <t>Cantidad de informes de ejecución presupuestaria redactados</t>
  </si>
  <si>
    <t>8.3</t>
  </si>
  <si>
    <t>Redacción de oficio de remisión</t>
  </si>
  <si>
    <t xml:space="preserve">Cantidad de oficios </t>
  </si>
  <si>
    <t>Control de correspondencia de la UPI</t>
  </si>
  <si>
    <t>8.4</t>
  </si>
  <si>
    <t>Mediante Oficio UPI-082-2022 se pidió información a la Municipalidad de Alajuela sobre evidencia de la ejecución presupuestaria del proyecto, para realizar el informe de ejecución presupuestaria.</t>
  </si>
  <si>
    <t>Se revisan expedientes de proyectos de Municipalidad de Alajuela 2014, y APAJUNTOS 2014.</t>
  </si>
  <si>
    <t>8.5</t>
  </si>
  <si>
    <t xml:space="preserve">Se está a la espera de la respuesta al Oficio UPI-082-2022, proyecto Municipalidad de Alajuela. </t>
  </si>
  <si>
    <t>Se redanctan los siguientes informes:
UPI-INF-003-MUNIALAJUELA-2022 Análisis de Informes.
UPI-INF-004-APAJUNTOS-2022 Análisis de informes.</t>
  </si>
  <si>
    <t>8.6</t>
  </si>
  <si>
    <t xml:space="preserve">Revisión de expediente y de informes de seguimiento </t>
  </si>
  <si>
    <t>Cassandra Jiménez</t>
  </si>
  <si>
    <t>Esta actividad implica la supervisión por parte de las Analistas de Proyectos de la UPI.</t>
  </si>
  <si>
    <t>Se realiza el informe de ejecución presupuestaria de la organización ADETSAS del año 2011, el mismo lo debe de revisar el analista de proyectos de la UPI.</t>
  </si>
  <si>
    <t xml:space="preserve">Conformación de documentación de respaldo sobre informe de ejecución presupuestaria </t>
  </si>
  <si>
    <t>Na</t>
  </si>
  <si>
    <t>Análisis de expedientes de proyectos para elaboración de informes de cierre de proyectos</t>
  </si>
  <si>
    <t>Cantidad de informes de informes de cierre de proyectos emitidos</t>
  </si>
  <si>
    <t>Durante el primer trimestre se logró cerrar el expediente del proyecto de APACOOP con la resolución de cierre No. UPI-RES-001-2022.
Se ajustó con base a lo establecido en el oficio UPI-099-2022 y a lo aprobado por el Despacho DM-MAG-422-2022.</t>
  </si>
  <si>
    <t>Revisión de análisis de ejecución presupuestaria en expedientes</t>
  </si>
  <si>
    <t>Cantidad de expedientes revisados</t>
  </si>
  <si>
    <t>Se inició la revisión de los expediente de Juanilama y CAC Montes de Oro.</t>
  </si>
  <si>
    <t>9.2</t>
  </si>
  <si>
    <t xml:space="preserve">Realización de visita para seguimiento y verificación </t>
  </si>
  <si>
    <t>Cantidad de visitas realizadas</t>
  </si>
  <si>
    <t>Se realizó gira registrada por medio de las siguientes minutas:
MIN-022-2022 Dirección 
MIN-023-2022 CAC Esparza
MIN-024-2022 INCOPESCA
MIN-025-2022 CAC Montes de Oro
MIN-026-2022 ADETSAS</t>
  </si>
  <si>
    <t>1.05.02</t>
  </si>
  <si>
    <t>9.3</t>
  </si>
  <si>
    <t xml:space="preserve">Redacción de informe de cierre </t>
  </si>
  <si>
    <t>Cantidad de informes de cierre</t>
  </si>
  <si>
    <t>Control de Informes de Cierre de proyectos</t>
  </si>
  <si>
    <t>Está en proceso, se pidió información adicional del proyecto Juanilama mediante UPI-063-2022.</t>
  </si>
  <si>
    <t>9.4</t>
  </si>
  <si>
    <t>Redacción de resolución de cierre</t>
  </si>
  <si>
    <t>Cantidad de resoluciones realizadas</t>
  </si>
  <si>
    <t>Control de resoluciones de la UPI</t>
  </si>
  <si>
    <t xml:space="preserve">No se emitió ningún ninguna resolución de cierre con respecto a los proyectos asignados a la funcionaria Karen Thomas.  </t>
  </si>
  <si>
    <t>9.5</t>
  </si>
  <si>
    <t>Se realizó el Informe de cierre UPI-CIERRE-001-2022 del proyecto 2016, de la organización APACOOP. Además, se avanzó en los proyectos de la organización ASOAPI, 2011 Y 2014, sin embargo, se está a la espera de respuesta del Oficio UPI-069-2022, en donde se solicitó información de los proyectos.</t>
  </si>
  <si>
    <t>9.6</t>
  </si>
  <si>
    <t xml:space="preserve">Para el caso del cierre del proyecto de APACOOP se determinó que no era necesario realizar la visita de seguimiento y verificación, ya que el expediente estaba muy completo. </t>
  </si>
  <si>
    <t>El día 25 de abril de 2022 se realizó gira a Alajuela para el proyecto de la Municipalidad de Alajuela 2014. En esta gira se tuvo una reunión con la Municipalidad, registrada mediante MIN-084-2022, y una reunión con el CAC Alajuela, MIN-085-2022.</t>
  </si>
  <si>
    <t>9.7</t>
  </si>
  <si>
    <t xml:space="preserve">Se realizó el Informe de Cierre UPI-CIERRE-001-2022, organización APACOOP, además, se está a la espera de respuesta del Oficio UPI-069-2022 en donde se solicitó información de los proyectos a la organización ASOAPI, para realizar los debidos informes de cierre, lo que significa que los proyectos de ASOAPI se cerrarán en el siguiente trimestre. </t>
  </si>
  <si>
    <t>9.8</t>
  </si>
  <si>
    <t>Se emitió la resolución de cierre UPI-RES-001-2022 Resolución de Cierre APACOOP, la cual fue remitida al Despacho ministerial con el oficio UPI-049-2022.</t>
  </si>
  <si>
    <t>9.9</t>
  </si>
  <si>
    <t>Conformar expedientes digitales de los proyectos de transferencia</t>
  </si>
  <si>
    <t>Cantidad de expedientes administrativos digitales</t>
  </si>
  <si>
    <t>Base de datos de proyectos</t>
  </si>
  <si>
    <t xml:space="preserve">Digitalizar la información de los expedientes de los proyectos de transferencia y verificar la información oficial. </t>
  </si>
  <si>
    <t>Se realiza la conformación del expediente digital de la FEDECAC 2019. Esta actividad no se realizó al 100% debido a que se realiza conforme la necesidad de la Unidad</t>
  </si>
  <si>
    <t xml:space="preserve">Auditoría de verificación de transferencia FITTACORI (Solicitud expresa DM-MAG-890-2021) </t>
  </si>
  <si>
    <t>Porcentaje de avance para la publicación de  Auditoría de verificación de transferencia FITTACORI</t>
  </si>
  <si>
    <t>Publicación de auditoría</t>
  </si>
  <si>
    <t>Para la realización de informe de CIERRE de FITTACORI se debe trabajar previamente una metodología.</t>
  </si>
  <si>
    <t>En el primer trimestre no fue posible cumplir con la actividad establecida para la formulación de la metodología de trabajo para proceder con la Auditoría de FITTACORI, lo que implica, una reprogramación de la actividad. 
Se ajustó con base a lo establecido en el oficio UPI-099-2022 y a lo aprobado por el Despacho DM-MAG-422-2022.</t>
  </si>
  <si>
    <t>Formular metodología para el seguimiento de los proyectos FITTACORI (definición periodo y de muestreo)</t>
  </si>
  <si>
    <t>Metodología elaborada</t>
  </si>
  <si>
    <t>Informe de Auditoría</t>
  </si>
  <si>
    <t>Esta tarea la realiza en equipo Karen, Paula y Adrián, por lo que el porcentaje de avance correspondiente es de 33,33% cada persona</t>
  </si>
  <si>
    <t>La primera reunión del equipo para retomar esta actividad se realizó el 06/04/2022 registrada mediante MIN-061-2022. Se solicita a Cassandra en realizar un inventario de los proyectos 2011-2018 para calcular tamaño de la muestra para la Auditoría.</t>
  </si>
  <si>
    <t>Revisión de expedientes FITTACORI y informes de seguimiento en custodia de la UPI</t>
  </si>
  <si>
    <t>Esta tarea la realiza en equipo Karen y Paula, por lo que el porcentaje de avance correspondiente es de 50% cada persona</t>
  </si>
  <si>
    <t>Revisión de expedientes y documentación en expedientes FITTACORI</t>
  </si>
  <si>
    <t>10.4</t>
  </si>
  <si>
    <t xml:space="preserve">Redacción de informe de auditoría </t>
  </si>
  <si>
    <t>Informe redactado</t>
  </si>
  <si>
    <t>10.5</t>
  </si>
  <si>
    <t>10.6</t>
  </si>
  <si>
    <t>10.7</t>
  </si>
  <si>
    <t>10.8</t>
  </si>
  <si>
    <t>10.9</t>
  </si>
  <si>
    <t xml:space="preserve">Esta actividad no fue posible de ejecutar, debe ser reprogramada. </t>
  </si>
  <si>
    <t>10.10</t>
  </si>
  <si>
    <t>10.11</t>
  </si>
  <si>
    <t>Publicación de informe de auditoría</t>
  </si>
  <si>
    <t>Informe Publicado</t>
  </si>
  <si>
    <t>Web institucional</t>
  </si>
  <si>
    <t>Revisión y actualización de procedimientos de la UPI en Sistema de Gestión de Calidad</t>
  </si>
  <si>
    <t>Porcentaje de avance en la actualización de los procedimientos de la UPI</t>
  </si>
  <si>
    <t>Sistema de Gestión de Calidad</t>
  </si>
  <si>
    <t>Se programó una revisión trimestral de los procedimientos de proyectos.</t>
  </si>
  <si>
    <t xml:space="preserve">Esta actividad, ya fue programada para el mes de abril de 2020, correspondiente al II trimestre del año 2022. </t>
  </si>
  <si>
    <t>11.1</t>
  </si>
  <si>
    <t>Verificación de la aplicación de los procedimientos 7P06-01 Idoneidad y 7P06-02 Proyectos, así como la revisión de recomendaciones regionales</t>
  </si>
  <si>
    <t>Cantidad de recomendaciones de aplicación de los procedimientos de proyectos</t>
  </si>
  <si>
    <t>Esta actividad es realizada para actualizar los procedimientos de Gestión de Proyectos.</t>
  </si>
  <si>
    <t>En correo del 29/03/2022 se solicita revisión de procedimiento y formularios actualizados.</t>
  </si>
  <si>
    <t>11.2</t>
  </si>
  <si>
    <t xml:space="preserve">Revisión y actualización de formularios de los procedimientos 7P06-01 Idoneidad y 7P06-02 Proyectos </t>
  </si>
  <si>
    <t>Procedimiento revisado</t>
  </si>
  <si>
    <t>Reunión se agendó para 05/04/2022 y 08/04/2022.</t>
  </si>
  <si>
    <t>11.3</t>
  </si>
  <si>
    <t>Presentación sobre los procedimientos 7P06-01 Idoneidad y 7P06-02 Proyectos en Direcciones de Desarrollo</t>
  </si>
  <si>
    <t>Una vez que se realice la actualización del procedimiento es recomendable que se haga sesión con cada una de las Regiones de Desarrollo.</t>
  </si>
  <si>
    <t>11.4</t>
  </si>
  <si>
    <t>Se trabajó en la revisión y actualización de los formularios y procedimientos. Se agendaron reuniones el 05 y 08 de abril con la jefatura y Gestión de Calidad, para la formalización de la actualización.</t>
  </si>
  <si>
    <t>11.5</t>
  </si>
  <si>
    <t>Se realizó una revisión y actualización de los formularios, y para los días 05 y 08 de abril se programaron reuniones con la jefatura y Gestión de Calidad, para la revisión de los mismos con sus respectivas actualizaciones.</t>
  </si>
  <si>
    <t>11.6</t>
  </si>
  <si>
    <t>11.7</t>
  </si>
  <si>
    <t>Revisión y actualización del Procedimiento 5P02-01 Planificación y Seguimiento de la Gestión Institucional</t>
  </si>
  <si>
    <t>Realizar la revisión del procedimiento para ajustarlo a las disposiciones del Informe DFOE-EC-IF-00019-2020.</t>
  </si>
  <si>
    <t xml:space="preserve">Se realizó la revisión y está en proceso de publicación la actualización de la versión 10, así como la socialización y la publicación en el boletín institucional. </t>
  </si>
  <si>
    <t>Registro de Proyectos en Banco de Inversión Pública MIDEPLAN</t>
  </si>
  <si>
    <t>Cantidad de proyectos de inversión pública registrados en el banco</t>
  </si>
  <si>
    <t>Sistema Delphos MIDEPLAN</t>
  </si>
  <si>
    <t>Inscripción por Lineamiento Gasto Capital (FEDECAC, Proyectos BPA y RBO, FITTACORI) +1 de TI..</t>
  </si>
  <si>
    <t xml:space="preserve">Para el I trimestre del año 2022 se registraron tres proyectos de inversión pública, según lo establecido en el Lineamiento de Capital, lo que representa el 100% de la meta establecida para el año 2022. </t>
  </si>
  <si>
    <t>12.1</t>
  </si>
  <si>
    <t>Formulación de proyectos de inversión pública</t>
  </si>
  <si>
    <t>Cantidad de proyectos formulados</t>
  </si>
  <si>
    <t>Esta actividad implica que la funcionaria debe formular dos proyectos de inversión pública.</t>
  </si>
  <si>
    <t>El 11/03/2022 se registró los siguientes proyectos en la base de datos de MIDEPLAN:
003018 Ejecución de proyectos de investigación y transferencia de tecnología agropecuaria para el mediano y pequeño productor
003019 Transferencia de recursos para las Federaciones de Centros Agrícolas Cantonales de las Regiones del Pacífico Sur y Huetar Atlántica.</t>
  </si>
  <si>
    <t>12.2</t>
  </si>
  <si>
    <t>Registro de proyectos de inversión pública en sistema Delphos</t>
  </si>
  <si>
    <t xml:space="preserve">Proyectos registrados </t>
  </si>
  <si>
    <t xml:space="preserve">Esta actividad implica que la funcionaria debe registrar en el sistema Delphos dos proyectos de inversión pública. </t>
  </si>
  <si>
    <t>12.3</t>
  </si>
  <si>
    <t>El 11/03/2022 se registró el siguiente proyecto en la base de datos de MIDEPLAN:
003020 Reconocimiento de beneficios ambientales por buenas prácticas agrícolas y pecuarias.</t>
  </si>
  <si>
    <t>El 05/05/2022 se registra el siguiente proyecto en la base de datos del MIDEPLAN:
003161 Sustitución de flotilla vehicular para efectuar las labores de campo en las ocho Regiones del MAG</t>
  </si>
  <si>
    <t>12.4</t>
  </si>
  <si>
    <t>12.5</t>
  </si>
  <si>
    <t>Autorización de proyectos de inversión pública registrados en sistema Delphos</t>
  </si>
  <si>
    <t>Cantidad de proyectos aprobados</t>
  </si>
  <si>
    <t>Se deben autorizar cuatro proyectos de inversión pública en el sistema Delphos de MIDEPLAN.</t>
  </si>
  <si>
    <t>Se autorizaron en el sistema Delphos de MIDEPLAN los siguientes proyectos:
003018 Ejecución de proyectos de investigación y transferencia de tecnología agropecuaria para el mediano y pequeño productor
003019 Transferencia de recursos para las Federaciones de Centros Agrícolas Cantonales de las Regiones del Pacífico Sur y Huetar Atlántica.
003020 Reconocimiento de beneficios ambientales por buenas prácticas agrícolas y pecuarias.</t>
  </si>
  <si>
    <t>Plan de Mejora Regulatoria 2022 del MAG</t>
  </si>
  <si>
    <t>N°  de revisiones de planes presentados</t>
  </si>
  <si>
    <t>Sistema INFOTRÁMITES MEIC</t>
  </si>
  <si>
    <t>Coordinación programada de forma previa entre las partes</t>
  </si>
  <si>
    <t>Se cumplió con la meta del Informe de seguimiento sobre la implementación del Plan de Mejora Regulatoria del MAG 2022, para el primes trimestre.</t>
  </si>
  <si>
    <t>Se da el informe de seguimiento correspondiente a l segundo trimestre 2022</t>
  </si>
  <si>
    <t>13.1</t>
  </si>
  <si>
    <t>Acompañamiento en la elaboración y presentación a MEIC del Plan de Mejora Regulatoria 2022 de las 5 instancias, revisión e inclusión al Sistema.</t>
  </si>
  <si>
    <t>Se realiza la sesión del 7 de marzo 2022, donde se brinda el acompañamiento a las 5 instancias en la formulación de los informes</t>
  </si>
  <si>
    <t>13.2</t>
  </si>
  <si>
    <t>Seguimiento sobre la implementación  y revisión de los informes del Plan de Mejora Regulatoria del MAG 2022 (DNEA, SENASA y OFINASE).</t>
  </si>
  <si>
    <t xml:space="preserve">Proceso de revisión de informes se realiza de forma bimestral y depende del nivel de cumplimiento en la presentación de terceros. </t>
  </si>
  <si>
    <t>Se realiza la sesión del 7 de marzo 2022, donde se brinda seguimiento a las 5 instancias en la formulación de los informes</t>
  </si>
  <si>
    <t>13.3</t>
  </si>
  <si>
    <t>Revisión  de Informes de seguimiento sobre  la implementación del Plan de Mejora Regulatoria del MAG 2021, 2020, 2019, 2018 y 2017 (de las 5 instancias sin considerar los justificados mediante oficio)</t>
  </si>
  <si>
    <t>Se realiza la sesión del 7 de marzo 2022, donde se brinda revisión  a las 5 instancias en la formulación de los informes</t>
  </si>
  <si>
    <t>Actualización del Sistema de Gestión de Calidad Institucional según  la Norma ISO 9001: 2015</t>
  </si>
  <si>
    <t>Número de documentos modificados</t>
  </si>
  <si>
    <t xml:space="preserve">Depende de las revisiones programadas por proceso y procedimientos, incluye los 43 procedimientos existentes y los 18 procesos definidos, adicional se ajusta el Manual de Calidad y la Guía Maestra de Documentos </t>
  </si>
  <si>
    <t xml:space="preserve">Al 31 de marzo de 2022, se cumplió con un 71% de la meta del I trimestre. </t>
  </si>
  <si>
    <t>14.1</t>
  </si>
  <si>
    <t>Revisión y actualización de las fichas de procesos del Sistema de Gestión</t>
  </si>
  <si>
    <t xml:space="preserve">Número de fichas incluidas en el Sistema de Gestión </t>
  </si>
  <si>
    <r>
      <t xml:space="preserve">Fichas identificadas, avaladas y en cumplimiento de la imagen institucional, </t>
    </r>
    <r>
      <rPr>
        <sz val="7"/>
        <rFont val="Calibri"/>
        <family val="2"/>
        <scheme val="minor"/>
      </rPr>
      <t>contar con el apoyo de los líderes de los proceso</t>
    </r>
    <r>
      <rPr>
        <sz val="7"/>
        <color theme="1"/>
        <rFont val="Calibri"/>
        <family val="2"/>
        <scheme val="minor"/>
      </rPr>
      <t>.</t>
    </r>
    <r>
      <rPr>
        <sz val="6"/>
        <color rgb="FF000000"/>
        <rFont val="Calibri"/>
        <family val="2"/>
        <scheme val="minor"/>
      </rPr>
      <t xml:space="preserve"> Deben actualizarse 3 pendientes del 2021 (Control Interno, Auditoría Interna y SEPSA) y revisarse 15 actualizadas 2021 en el 2022</t>
    </r>
  </si>
  <si>
    <t>Se incluyó la ficha correspondiente a RH según B047-2022, Información y Comunicación Institucional B101-2022</t>
  </si>
  <si>
    <t>Se incluyó la actualización de la ficha de Auditoría Interna 3 de mayo, según MIN 097 2022, y su publicación en Boletín B 176</t>
  </si>
  <si>
    <t>14.2</t>
  </si>
  <si>
    <t>Revisión y actualización de los procedimientos del Sistema de Gestión de Calidad</t>
  </si>
  <si>
    <t xml:space="preserve">Número de procedimientos actualizados con base en la Norma </t>
  </si>
  <si>
    <t>Se trabajará con la estrategia de actualizar los procedimientos del más antiguo en modificación al más reciente en coordinación con los Líderes responsables, incluye los actualizaciones que por motivos de cumplimiento se generen adicionales a la revisión anual de cada uno, y los procedimientos que se fusionen o se generen nuevos además de los no completados en el 2021.</t>
  </si>
  <si>
    <t>Según publicación boletín MAG  B020, B028 y B047 se publicaron 4 procedimientos y el Manual de Calidad , 3 procedimientos de RH según Boletín B091.</t>
  </si>
  <si>
    <t>Se actualizó el procedimiento 7P06-02 bolein B-188</t>
  </si>
  <si>
    <t>Desarrollo del Sistema de Gestión de Calidad Automatizado</t>
  </si>
  <si>
    <t>Sistema actualizado elaborado</t>
  </si>
  <si>
    <t>El desarrollo del Sistema depende de la disponibilidad de recurso humano de la Unidad de Informática del MAG.</t>
  </si>
  <si>
    <t xml:space="preserve">Para el I trimestre no se programó ningún avance en la ejecución de la actividad. </t>
  </si>
  <si>
    <t>15.1</t>
  </si>
  <si>
    <t>Revisión y coordinación con TI sobre el diseño y prototipos del Sistema de Gestión MAG</t>
  </si>
  <si>
    <t>Diseños elaborados</t>
  </si>
  <si>
    <t>Los prototipos dependen del desarrollo de TI para la UPI.</t>
  </si>
  <si>
    <t>Se realiza sesión de trabajo con TI para definir la forma de abordar los requerimientos del diseño.</t>
  </si>
  <si>
    <t>se trabaja en una propuesta borrador del prototipo de diseño.</t>
  </si>
  <si>
    <t xml:space="preserve">Auditoría Interna del Sistema de Gestión de Calidad </t>
  </si>
  <si>
    <t>Número de auditorías efectuadas</t>
  </si>
  <si>
    <t>Archivo de la Auditoría</t>
  </si>
  <si>
    <t>Se plantea realizar una auditoria en el proceso que lidera la  DAF  en coordinación con los Líderes responsables o Instancias Asesoras y Fiscalizadoras del MAG.</t>
  </si>
  <si>
    <t>16.1</t>
  </si>
  <si>
    <t>Formulación de la Auditoría</t>
  </si>
  <si>
    <t xml:space="preserve">Plan de Auditoria </t>
  </si>
  <si>
    <t>-</t>
  </si>
  <si>
    <t>Se acuerda con la DAF realizar una propuesta de Plan de Auditorías la cual se realiza en Marzo y se encuentra en trabajo el borrador del Plan.</t>
  </si>
  <si>
    <t>Se gestiona ante la Jefatura de la UPI  y de  la DAF la autorización para la realización de la auditia , sin embargo solo se recibe mediante correo fecha 2 de mayo del 2022 el aval de la Jefatura de la UPI, se encuentra pendienteel aval paor parte de la DAF en la nueva administración</t>
  </si>
  <si>
    <t>16.2</t>
  </si>
  <si>
    <t>Apertura de la Auditoría</t>
  </si>
  <si>
    <t>N° de sesiones de apertura</t>
  </si>
  <si>
    <t>No hay Programación</t>
  </si>
  <si>
    <t>16.3</t>
  </si>
  <si>
    <t>Ejecución de la Auditoría</t>
  </si>
  <si>
    <t>N° de informes de instancias auditadas</t>
  </si>
  <si>
    <t>16.4</t>
  </si>
  <si>
    <t>Seguimiento de la Auditoria</t>
  </si>
  <si>
    <t xml:space="preserve">Matriz de análisis y construcción de resultados </t>
  </si>
  <si>
    <t>16.5</t>
  </si>
  <si>
    <t>Cierre de la Auditoría</t>
  </si>
  <si>
    <t>Informe y sesión de cierre de auditoria</t>
  </si>
  <si>
    <t>Realizar capacitaciones, talleres e inducciones en los procesos de la UPI</t>
  </si>
  <si>
    <t>Número de talleres efectuados</t>
  </si>
  <si>
    <t>Se programarán actividades de formación en los procesos de Calidad, Control Interno, Proyectos y otros temas de interese de la UPI.</t>
  </si>
  <si>
    <t>Se cumplió con la meta del I trimestre de 2022.</t>
  </si>
  <si>
    <t>17.1</t>
  </si>
  <si>
    <t>Actualización y formación en fortalezas y capacidades de personal MAG en:  Sistema de Gestión identificación y uso, Auditores de Calidad y proceso de auditorías, identificación de actividades de control</t>
  </si>
  <si>
    <t>Es necesaria la coordinación y disposición en tiempo del personal de las diferentes instancias para lograr esta meta (Regiones de Desarrollo: Huetar Norte, Pacífico Central, Central Oriental, Central Occidental, Central Sur). Se incluyen las charlas de inducción de manera trimestral.</t>
  </si>
  <si>
    <t>Se realizaron talleres de actualización y manejo del SG para personal de la Auditoría Interna y la Asesoría Jurídica según minutas MIN-012-2022 y MIN-018-2022 respectivamente.</t>
  </si>
  <si>
    <t>Según MIN-064-2022 Taller Región Central Oriental, MIN 109 2022 Taller UPI</t>
  </si>
  <si>
    <t>17.2</t>
  </si>
  <si>
    <t>Capacitación en Cursos Virtuales de Control Interno</t>
  </si>
  <si>
    <t xml:space="preserve">FOCAP </t>
  </si>
  <si>
    <t xml:space="preserve">Esta actividad se programa según la demanda para la solicitud del curso. </t>
  </si>
  <si>
    <t>17.3</t>
  </si>
  <si>
    <t>Capacitación en Cursos Virtuales de Autoevaluación</t>
  </si>
  <si>
    <t>17.4</t>
  </si>
  <si>
    <t>Capacitación en Cursos Virtuales de  SEVRIMAG</t>
  </si>
  <si>
    <t>Identificación de actividades de control de calidad en los procedimientos del MAG</t>
  </si>
  <si>
    <t>Número de procedimientos con controles incorporados</t>
  </si>
  <si>
    <t>La estrategia señala que en el ejercicio de cada modificación de procedimientos deben identificarse las actividades de control en acompañamiento de los líderes de los procesos, el servicio es contra demanda (los 20 indicados corresponde a 15 pendientes del periodo 2021 y 5 actualizados en el 2021 pero que no se identificaron las actividades de control).</t>
  </si>
  <si>
    <t>Se está en coordinación de 3 procedimientos de Asuntos internacionales.</t>
  </si>
  <si>
    <t>Formular la Estrategia de Gestión de Calidad institucional 2022-2026.</t>
  </si>
  <si>
    <t>Estrategia formulada</t>
  </si>
  <si>
    <t>Documento de la Estrategia de Gestión de Calidad</t>
  </si>
  <si>
    <t>Cumplir con lo establecido en la función q) del articulo 7 inciso 3 del Decreto Ejecutivo 40863-MAG.</t>
  </si>
  <si>
    <t>Auditorias del Sistema de Control Interno</t>
  </si>
  <si>
    <t>Se deberá generar un plan de auditoría.</t>
  </si>
  <si>
    <t>20.1</t>
  </si>
  <si>
    <t>Auditoría de cumplimiento del Plan de Mitigación (SEVRIMAG)</t>
  </si>
  <si>
    <t>20.2</t>
  </si>
  <si>
    <t>Auditoría del cumplimiento del Plan de Mejora (Autoevaluación)</t>
  </si>
  <si>
    <t>Aplicación del Índice de Cumplimiento para la Mejora Pública (ICM)</t>
  </si>
  <si>
    <t>Índice aplicado</t>
  </si>
  <si>
    <t>Informe del ICG</t>
  </si>
  <si>
    <t>Aplicar el instrumento del ICM remitido por la Contraloría General de la República, según lo establecido en el oficio DFOE-SEM-0474 (06147).</t>
  </si>
  <si>
    <t>Creación del Catálogo de Riesgos</t>
  </si>
  <si>
    <t>Catálogo creado</t>
  </si>
  <si>
    <t>Marta Chaves Pérez y Adrián Gómez</t>
  </si>
  <si>
    <t>Cumplir con las recomendaciones establecidos en la encuesta de percepción de los servicios de la UPI.</t>
  </si>
  <si>
    <t>Apoyo logístico, técnico y administrativo</t>
  </si>
  <si>
    <t>Cantidad de documentos</t>
  </si>
  <si>
    <t>Se cumplió con lo planificado para el I trimestre del año 2022.</t>
  </si>
  <si>
    <t>23.1</t>
  </si>
  <si>
    <t>Inventario anual de activos de la UPI.</t>
  </si>
  <si>
    <t>Cantidad de activos inventariados</t>
  </si>
  <si>
    <t>Sistema SIBINET</t>
  </si>
  <si>
    <t>Incorporar en el sistema SIBINET la actualización de los activos de la UPI actualizados.</t>
  </si>
  <si>
    <t xml:space="preserve">No se programó meta para el I trimestre del año 2022. </t>
  </si>
  <si>
    <t>23.2</t>
  </si>
  <si>
    <t>Revisión y actualización del archivo de gestión digital</t>
  </si>
  <si>
    <t>Cantidad de verificaciones</t>
  </si>
  <si>
    <t>Archivo de gestión, Correo institucional, OneDrive</t>
  </si>
  <si>
    <t xml:space="preserve">Mediante correo electrónico se solicita información a los compañeros con el fin actualizan los sistemas de gestión digital </t>
  </si>
  <si>
    <t>23.3</t>
  </si>
  <si>
    <t>Actualización de la tabla de plazos de la UPI</t>
  </si>
  <si>
    <t>Tabla de plazos actualizada</t>
  </si>
  <si>
    <t>Gilberto León, William Chinchilla, Karen Thomas, Paula Villegas, Marta Chaves, Adrián Gómez Díaz, Cassandra Jimenez</t>
  </si>
  <si>
    <t>Seguimiento a las recomendaciones establecidas en los Informes de la Auditoría Interna del MAG</t>
  </si>
  <si>
    <t>Número de recomendaciones con estado cumplida (RC) de los Informes de la AI</t>
  </si>
  <si>
    <t>Informes de la Auditoría Interna</t>
  </si>
  <si>
    <t>Cumplimiento de las recomendaciones establecidas en los Informes de la Auditoría Interna del MAG.</t>
  </si>
  <si>
    <t>Al 31 de marzo de 2022, no se han emitido informes de seguimiento de parte de la Auditoría Interna del MAG.</t>
  </si>
  <si>
    <t>Atención de solicitudes de modificaciones parciales de la Estructura Organizativa del MAG</t>
  </si>
  <si>
    <t>Solicitudes de modificaciones de estructura realizadas</t>
  </si>
  <si>
    <t>Estudios de Modificación de Estructura Organizativa</t>
  </si>
  <si>
    <t xml:space="preserve">Esta actividad depende de las solicitudes o de la demanda del servicio que se realice ante la UPI durante el año.  </t>
  </si>
  <si>
    <t xml:space="preserve">Durante el I trimestre del año no se han emitido solicitudes para el apoyo en modificaciones parciales de la Estructura, se ha dado continuidad a los procesos iniciados con la Unidad Administrativa Regional, y la Unidad de Salud Ocupacional. </t>
  </si>
  <si>
    <t>Atención de traslados (oficios) del Despacho Ministerial</t>
  </si>
  <si>
    <t>Cantidad de traslados atendidos</t>
  </si>
  <si>
    <t>Borradores de oficio preparados</t>
  </si>
  <si>
    <t>Esta actividad depende de los traslados que remita el Despacho Ministerial para que sean atendidos o gestionados por la UPI.</t>
  </si>
  <si>
    <t>Se atendieron los traslados: No. TD 2022-0004 MIDEPAN-DM-OF-1145-2021, TD-2022-0013 FEDECAC Oficio 23-12-2021, TD 2022-0096 Oficio PEP-OFI-071-2022, TD 2022-0192 DFOE-FIP-0029-(983)-2022,TD 2022-0589 MIDEPLAN-DM-OF-0176-2022_Hacienda-DM-0213-2022, TD 2022-0659 MAG-AJ-0049-2022 Criterio SNITTA, TD 2022-0788 Solicitud al Ministro sobre procedimiento de Salud Ocupacional.</t>
  </si>
  <si>
    <t xml:space="preserve">Se han atendido los siguientes traslados: TD 2022-1000 ECA-G-2022-56 Requisitos miembros JD ECA. (Atendido), TD 2022-0993 DFOE-SEM-0474 (06147-2022) (Atendido), TD 2022-1111 2022-OFICIO SENARA-DAF-RH-0148-2022 (Atendido), TD 2022-1268 SENARA-GG-0277-2022 Finiquito Proyecto Paacume (Atendido), </t>
  </si>
  <si>
    <t>Ejecución del Plan de Mejora de la Autoevaluación del Sistema de Control Interno del año 2022 de la UPI</t>
  </si>
  <si>
    <t>Cantidad de actividades del Plan de Mejora ejecutadas</t>
  </si>
  <si>
    <t>Esta actividad depende de la planificación de acciones establecidas en el Plan de Mejora del año 2022.</t>
  </si>
  <si>
    <t>No se ha realizado ningún seguimiento al Plan de Mejora 2022.</t>
  </si>
  <si>
    <t>26.1</t>
  </si>
  <si>
    <t>Ejecución del Plan de Mejora de la Autoevaluación del Sistema de Control Interno</t>
  </si>
  <si>
    <t>La reunión se encuentra programada para el 27/04/2022.</t>
  </si>
  <si>
    <t>26.2</t>
  </si>
  <si>
    <t>26.3</t>
  </si>
  <si>
    <t>26.4</t>
  </si>
  <si>
    <t>26.5</t>
  </si>
  <si>
    <t>26.6</t>
  </si>
  <si>
    <t>26.7</t>
  </si>
  <si>
    <t>Marta Chávez</t>
  </si>
  <si>
    <t>Ejecución del Plan de Mitigación de riesgos (SEVRIMAG)</t>
  </si>
  <si>
    <t>Cantidad de actividades del Plan de Mitigación ejecutadas</t>
  </si>
  <si>
    <t>SEVRIMAG</t>
  </si>
  <si>
    <t>Esta actividad depende de la planificación de las acciones establecidas en el Plan de Mitigación de Riesgos del año 2022.</t>
  </si>
  <si>
    <t>No se ha realizado ningún seguimiento al Plan de Mitigación 2022.</t>
  </si>
  <si>
    <t>27.1</t>
  </si>
  <si>
    <t>La reunión se encuentra programada para el 28/04/2022.</t>
  </si>
  <si>
    <t>27.2</t>
  </si>
  <si>
    <t>27.3</t>
  </si>
  <si>
    <t>27.4</t>
  </si>
  <si>
    <t>27.5</t>
  </si>
  <si>
    <t>27.6</t>
  </si>
  <si>
    <t>27.7</t>
  </si>
  <si>
    <t>Atención de reuniones en temas de competencia de la UPI</t>
  </si>
  <si>
    <t>Durante el año se gestionan o se participa de múltiples reuniones en temas de competencia de la UPI.</t>
  </si>
  <si>
    <t xml:space="preserve">Al cierre del mes de marzo de 2022 la UPI a coordinado 49 reuniones de trabajo. </t>
  </si>
  <si>
    <t xml:space="preserve">Asistencia a reuniones de enlaces de inversión pública </t>
  </si>
  <si>
    <t>No se convocó a reunión en este I Trimestre.</t>
  </si>
  <si>
    <t>Asistencia a charlas y capacitaciones de inversión pública</t>
  </si>
  <si>
    <t>Cantidad de capacitaciones</t>
  </si>
  <si>
    <t>Registro de asistencia</t>
  </si>
  <si>
    <t>Esta actividad depende de las capacitaciones que se oferten por parte de MIDEPLAN.</t>
  </si>
  <si>
    <t>No se han realizado charlas ni tampoco se ha asistido a  actividades de capacitación.</t>
  </si>
  <si>
    <t>Coordinación con los Órganos Desconcentrados para integración presupuesto 2023</t>
  </si>
  <si>
    <t>Coordinar las reunión con las instancias Desconcentradas del MAG para la integración del presupuesto 2023.</t>
  </si>
  <si>
    <t>Esta actividad se programa en el II trimestre del año 2022.</t>
  </si>
  <si>
    <t>Reuniones con los coordinadores de planificación</t>
  </si>
  <si>
    <t>Participación en las reuniones del Foro de Planificadores de la DNEA.</t>
  </si>
  <si>
    <t>Se ha participó de las reuniones MIN-021-2022 y MIN-033-2022.</t>
  </si>
  <si>
    <t>Reuniones de seguimiento al Plan Nacional de Desarrollo</t>
  </si>
  <si>
    <t>Reuniones de seguimiento de la ejecución del PNDIP con respecto a las metas del año 2022.</t>
  </si>
  <si>
    <t>No se ha coordinado las reuniones para la formulación del PBDIP.</t>
  </si>
  <si>
    <t>Reuniones con Ministerio de Hacienda para analizar actividades de presupuesto e instrumento de seguimiento</t>
  </si>
  <si>
    <t xml:space="preserve">Reuniones de coordinación con el Ministerio de Hacienda sobre los informes del PNDIP, POI, etc. </t>
  </si>
  <si>
    <t>Se coordinó la reunión para el Seguimiento del cumplimiento de metas del año 2021.</t>
  </si>
  <si>
    <t>Seguimiento al Desarrollo del Sistema de Proyectos de Transferencia</t>
  </si>
  <si>
    <t>Porcentaje de avance en el desarrollo del sistema</t>
  </si>
  <si>
    <t>El desarrollo del sistema depende de la capacidad del recurso humano de la Unidad de Informática del MAG.</t>
  </si>
  <si>
    <t>Los requerimientos se oficializaron mediante firmas autógrafas. Se notificó mediante correo electrónico del 27/01/2022.</t>
  </si>
  <si>
    <t>Apoyo para la formulación de estrategias para el cumplimiento de disposiciones CGR y otros entes fiscalizadores.</t>
  </si>
  <si>
    <t>Número de sesiones de trabajo</t>
  </si>
  <si>
    <t>Minutas de Trabajo / Oficios de Respuesta</t>
  </si>
  <si>
    <t>De acuerdo a los requerimientos de la Jefatura definidos de manera directa una vez aplicado el estudio de la entidad.</t>
  </si>
  <si>
    <t>Sesiones de trabajo para actualización de los procesos,  procedimientos del Sistema de Gestión MAG o apoyo en asesoría sobre temas de Calidad, SG entre otros</t>
  </si>
  <si>
    <t>Minutas de Trabajo / Sistema de Bitácoras</t>
  </si>
  <si>
    <t xml:space="preserve">Gilberto León </t>
  </si>
  <si>
    <t>Depende de las revisiones programadas por proceso y procedimientos, incluye los 43 procedimientos existentes y los 18 procesos definidos / Minutas Ejecutivas (sesiones de más de una hora)</t>
  </si>
  <si>
    <t>Participación en suplencia de la Jefatura en la Comisión de Teletrabajo</t>
  </si>
  <si>
    <t>Minutas Ejecutivas (sesiones de más de una hora)</t>
  </si>
  <si>
    <t>Se participó de las reuniones Ordinarias y extraordinario del I trimestre del año 2022.</t>
  </si>
  <si>
    <t>Participación en suplencia de la Jefatura en la Comisión Discapacidad</t>
  </si>
  <si>
    <t xml:space="preserve">No se programó ninguna reunión de la Comisión de Discapacidad. </t>
  </si>
  <si>
    <t>Verificación de la aplicación de la Metodología de Riesgos</t>
  </si>
  <si>
    <t>Metodología de riesgos verificada</t>
  </si>
  <si>
    <t>No se programó la verificación de la aplicación de la Metodología de Riesgos en el I trimestre del año 2022.</t>
  </si>
  <si>
    <t>Actualización de Sistema de Autoevaluación  y SEVRIMAG</t>
  </si>
  <si>
    <t>Sistema actualizado</t>
  </si>
  <si>
    <t xml:space="preserve">Se actualizaron los sistemas al 100% en cuanto a las Jefaturas  de las instancias quedando pendiente la verificación del resto del personal. </t>
  </si>
  <si>
    <t>Acompañamiento y asesoría en aplicación de Sistema Autoevaluación</t>
  </si>
  <si>
    <t>Se aplican los instrumentos en el mes de Abril.</t>
  </si>
  <si>
    <t>Acompañamiento y asesoría en aplicación SEVRIMAG</t>
  </si>
  <si>
    <t xml:space="preserve">Se aplican los instrumentos en el mes de Abril </t>
  </si>
  <si>
    <t>Asesoría en la aplicación y seguimiento de Control Interno</t>
  </si>
  <si>
    <t>Se realizaron 7 reuniones para dar seguimiento  Minutas: 3, 28, 43, 44, 45 y 48</t>
  </si>
  <si>
    <t xml:space="preserve">Registro e ingreso de correspondencia en los diferentes sistemas destinados para dicha actividad. </t>
  </si>
  <si>
    <t>Número de oficios enviados y recibidos registrados e ingresados en los sistemas.</t>
  </si>
  <si>
    <t>Base de datos de correspondencia</t>
  </si>
  <si>
    <t>La actividad se realiza para tener un mejor control y respaldo de la información recibida y enviada. Unos de los riesgos es que los compañeros no copien a la secretaria el correo mediante el cual se remiten o reciben dichos documentos, por lo cual no se podrían registrar dicha información.</t>
  </si>
  <si>
    <t xml:space="preserve">Se ingresan en total 172 los cuales se dividen en 79 de correspondencia enviada y 63 correspondencia recibida </t>
  </si>
  <si>
    <t>Colaboración en temas administrativos a la jefatura y a los compañeros de los distintos procesos (solicitudes de información, realización de borradores de oficios, colaboración con la logísticas de algunos temas, entre otros).</t>
  </si>
  <si>
    <t>Número de documentos elaborados como apoyo a la Jefatura de la Unidad así como de los procesos.</t>
  </si>
  <si>
    <t>OneDrive</t>
  </si>
  <si>
    <t xml:space="preserve">Dichas actividades se dividen en : 3 minutas, 2 formato de documentos, 2 borrador de oficios y acta de comisión de presupuesto  </t>
  </si>
  <si>
    <t>Ajuste de la Guía de Referencia 7F60</t>
  </si>
  <si>
    <t>Guía ajustada</t>
  </si>
  <si>
    <t xml:space="preserve">Se debe generar una guía de proyectos ajustada al contexto del sector agropecuario y a las particularidades de las organizaciones. </t>
  </si>
  <si>
    <t>Esta actividad no se ejecutó en el I trimestre del año 2022.</t>
  </si>
  <si>
    <r>
      <rPr>
        <b/>
        <sz val="7"/>
        <color rgb="FF000000"/>
        <rFont val="Calibri"/>
        <family val="2"/>
        <scheme val="minor"/>
      </rPr>
      <t>Nombre y firma del Director:</t>
    </r>
    <r>
      <rPr>
        <sz val="7"/>
        <color rgb="FF000000"/>
        <rFont val="Calibri"/>
        <family val="2"/>
        <scheme val="minor"/>
      </rPr>
      <t xml:space="preserve"> </t>
    </r>
  </si>
  <si>
    <t xml:space="preserve">Nombre y firma del planificador: </t>
  </si>
  <si>
    <t>Monitoreo, análisis y revisión de la información difundida en medios de comunicación masiva</t>
  </si>
  <si>
    <t xml:space="preserve">Número de monitoreos realizados </t>
  </si>
  <si>
    <t>Envíos y publicaciones de informes de monitoreo</t>
  </si>
  <si>
    <t>Maritza Calvo Sánchez Maritza Miranda Mena Rosa Brenes Sequeira</t>
  </si>
  <si>
    <t xml:space="preserve">Actividad cuenta con revisiones de jefatura, depende de las publicaciones de los medios de comunicación. Recorte presupuestario de publicaciones impresas. </t>
  </si>
  <si>
    <t>1.02</t>
  </si>
  <si>
    <t xml:space="preserve">Monitoreos diarios </t>
  </si>
  <si>
    <t>Número de monitoreos diarios</t>
  </si>
  <si>
    <t xml:space="preserve">Envíos por cuenta prensa@mag.go.cr </t>
  </si>
  <si>
    <t>Maritza Calvo Sánchez</t>
  </si>
  <si>
    <t xml:space="preserve">Monitoreos mensuales </t>
  </si>
  <si>
    <t>Número de monitoreos mensuales</t>
  </si>
  <si>
    <t>Publicaciones en la web institucional</t>
  </si>
  <si>
    <t xml:space="preserve">Maritza Miranda Mena </t>
  </si>
  <si>
    <t xml:space="preserve">Reportes semestrales </t>
  </si>
  <si>
    <t>Número de reportes semestrales</t>
  </si>
  <si>
    <t>Envíos al Despacho ministerial</t>
  </si>
  <si>
    <t xml:space="preserve">Revisiones y ajustes por parte de la jefatura </t>
  </si>
  <si>
    <t xml:space="preserve">Número de revisiones y ajustes de la jefatura </t>
  </si>
  <si>
    <t>Correos e instrucciones de la jefatura</t>
  </si>
  <si>
    <t>Rosa Brenes Sequeira</t>
  </si>
  <si>
    <t xml:space="preserve">Investigación, redacción y divulgación de comunicados de prensa a los públicos de interés por las distintas plataformas institucionales. </t>
  </si>
  <si>
    <t>Número de comunicados o textos redactados</t>
  </si>
  <si>
    <t>Publicaciones realizadas</t>
  </si>
  <si>
    <t>Maritza Calvo Sánchez, César Cordero Méndez, Rosa Brenes Sequeira</t>
  </si>
  <si>
    <t xml:space="preserve">Las estimaciones iniciales se hicieron con base en ejercicios anterires, sobrepasando en este caso la meta debido a que hubo mayor demanda </t>
  </si>
  <si>
    <t>Atención de solicitudes de información, ya sea de periodistas o de otros usuarios.</t>
  </si>
  <si>
    <t>Número de atención de consultas</t>
  </si>
  <si>
    <t>Registro de atenciones en la Intranet</t>
  </si>
  <si>
    <t xml:space="preserve">Maritza Calvo Sánchez, Maritza Miranda Mena, Adeligia Jiménez Porras, César Cordero Méndez, Rosa Brenes Sequeira. </t>
  </si>
  <si>
    <t xml:space="preserve">Es una actividad que depende de la demanda de consultas. </t>
  </si>
  <si>
    <t>Organización de conferencias de prensa / Facebook Live / Otras actividades divulgativas, protocolarias y giras.</t>
  </si>
  <si>
    <t>Número de actividades organizadas</t>
  </si>
  <si>
    <t>Materiales generados en la actividad: registro de asistentes, fotografías, vídeos, agendas, entre otros.</t>
  </si>
  <si>
    <t xml:space="preserve">La organización y realización de estas actividades depende de la demanda por parte de los Despachos y otras dependencias. </t>
  </si>
  <si>
    <t xml:space="preserve">Organización de conferencias de prensa / Facebook Live / Otras actividades divulgativas (Zoom, etc.) </t>
  </si>
  <si>
    <t>Número de conferencias o Transmisiones</t>
  </si>
  <si>
    <t xml:space="preserve">Actividad en sí misma, registro fotográficos, transmisión realizada, vídeo de archivo. </t>
  </si>
  <si>
    <t>Cobertura de Giras</t>
  </si>
  <si>
    <t xml:space="preserve">Número de giras que se cubren </t>
  </si>
  <si>
    <t>Material producido a partir de la gira: fotografías, agenda de la actividad, listas de asistencia</t>
  </si>
  <si>
    <t xml:space="preserve">Maritza Calvo Sánchez, César Cordero Méndez. </t>
  </si>
  <si>
    <t xml:space="preserve">Apoyo y organización de actividades protocolarias </t>
  </si>
  <si>
    <t>Número de actividades protocolarias atendidas</t>
  </si>
  <si>
    <t xml:space="preserve">Materiales producidos a partir de la actividad: fotografías, comunicados, listas de asistencia. </t>
  </si>
  <si>
    <t>Maritza Miranda Mena, Adeligia Jiménez Porras</t>
  </si>
  <si>
    <t xml:space="preserve">Administración de redes sociales </t>
  </si>
  <si>
    <t xml:space="preserve">Número de gestiones realizadas en torno a los canales digitales. </t>
  </si>
  <si>
    <t xml:space="preserve">Estadísticas de las Redes, publicaciones realizadas, minutas y envíos. </t>
  </si>
  <si>
    <t>César Cordero Méndez, Maritza Miranda Mena, Adeligia Jiménez Porras,  Rosa Brenes Sequeira</t>
  </si>
  <si>
    <t xml:space="preserve">Generación de contenidos </t>
  </si>
  <si>
    <t>Número de posteos</t>
  </si>
  <si>
    <t xml:space="preserve">Publicaciones en las RRSS institucionales </t>
  </si>
  <si>
    <t>Atención de usuarios y seguidores</t>
  </si>
  <si>
    <t>Número de comentarios y consultas atendidas</t>
  </si>
  <si>
    <t xml:space="preserve">Registro de consecutivos y estadísticas de las redes. </t>
  </si>
  <si>
    <t xml:space="preserve">Gerencia de las redes sociales institucionales (manuales, manejo, asesorías) </t>
  </si>
  <si>
    <t xml:space="preserve">Número de gestiones atendidas, articulación con redes sociales regionales, asesorías brindadas, manuales elaborados y oficializados. </t>
  </si>
  <si>
    <t>Gestiones y solicitudes de apoyo atendidas</t>
  </si>
  <si>
    <t xml:space="preserve">César Cordero Méndez, Rosa Brenes Sequeira. </t>
  </si>
  <si>
    <t xml:space="preserve">Depende de la demanda </t>
  </si>
  <si>
    <t>Diseño y ejecución de planes de comunicación interinstitucionales</t>
  </si>
  <si>
    <t>Número de campañas y planes de comunicación interinstitucionales</t>
  </si>
  <si>
    <t>Materiales producidos y divulgados</t>
  </si>
  <si>
    <t xml:space="preserve">Rosa Brenes Sequeira, Adeligia Jiménez Porras, Maritza Miranda Mena, y César Cordero Méndez. </t>
  </si>
  <si>
    <t>Depende de la demanda</t>
  </si>
  <si>
    <t xml:space="preserve">Diseño y elaboración del plan o campaña que incluye: definición de objetivos, públicos meta, mensajes, canales, etc. </t>
  </si>
  <si>
    <t xml:space="preserve">Número de planes y campañas diseñados </t>
  </si>
  <si>
    <t xml:space="preserve">Los documentos de planes y estrategias </t>
  </si>
  <si>
    <t>1.03.01</t>
  </si>
  <si>
    <t xml:space="preserve">Ejecución de los planes y campañas </t>
  </si>
  <si>
    <t>Número de planes y estrategias ejecutadas</t>
  </si>
  <si>
    <t xml:space="preserve">Mensajes publicados </t>
  </si>
  <si>
    <t xml:space="preserve">Evaluación de resultados acorde con recursos humanos, tecnológicos y financieros disponibles. </t>
  </si>
  <si>
    <t>Indicadores estadísticos disponibles en RRSS</t>
  </si>
  <si>
    <t>Informes presentados con base en los datos de RRSS</t>
  </si>
  <si>
    <t xml:space="preserve">Las evaluaciones en términos de Comunicación son costosas. Se proponen evaluaciones acordes con los recursos humanos, tecnológicos y financieros disponibles. </t>
  </si>
  <si>
    <t>Gestión de comunicación interna</t>
  </si>
  <si>
    <t>Número de publicaciones de Boletín MAG</t>
  </si>
  <si>
    <t>Los envíos de Boletín MAG interno</t>
  </si>
  <si>
    <t xml:space="preserve">Adeligia Jiménez, Maritza Calvo Sánchez; Maritza Miranda Mena. </t>
  </si>
  <si>
    <t xml:space="preserve">Gestión de la marca institucional (revisión y aprobación de materiales, facilitación de logo y plantillas, entre otros) </t>
  </si>
  <si>
    <t>Número de gestiones realizadas en torno a la marca institucional</t>
  </si>
  <si>
    <t>Correos y materiales desarrollados</t>
  </si>
  <si>
    <t xml:space="preserve">Rosa Brenes Sequeira, César Cordero Méndez </t>
  </si>
  <si>
    <t xml:space="preserve">Oficialización de la Política de Comunicación </t>
  </si>
  <si>
    <t xml:space="preserve">Directriz de oficialización </t>
  </si>
  <si>
    <t xml:space="preserve">Política de Comunicación </t>
  </si>
  <si>
    <t xml:space="preserve">Rosa Brenes Sequeira. </t>
  </si>
  <si>
    <t>Revisión y actualización de la ficha de proceso, procedimiento de Gestión de la Comunicación Institucional y Control Interno</t>
  </si>
  <si>
    <t>Número de revisiones, actualizaciones y evaluaciones realizadas</t>
  </si>
  <si>
    <t>Documentos y sistemas actualizados</t>
  </si>
  <si>
    <t xml:space="preserve">Rosa Brenes Sequeira, César Cordero Méndez, Adeligia Jiménez Porras, Maritza Miranda Mena, Maritza Calvo Sánchez. </t>
  </si>
  <si>
    <t xml:space="preserve">Durante el primer semestre e realizó la actualización de tres sistemas: Macroproceso, SEVRIMAG y la Autoevaluación. </t>
  </si>
  <si>
    <t xml:space="preserve">Participación en comisiones institucionales </t>
  </si>
  <si>
    <t>Número de reuniones en las que se participa</t>
  </si>
  <si>
    <t>Minutas y otros documentos</t>
  </si>
  <si>
    <t xml:space="preserve">Maritza Calvo Sánchez, Maritza Miranda Mena, Rosa Brenes Sequeira, Adeligia Jiménez </t>
  </si>
  <si>
    <t xml:space="preserve">Actualmente, Prensa tiene participación en la Comisión de Valores y en el equipo de trabajo de Datos Abiertos. </t>
  </si>
  <si>
    <t xml:space="preserve">1 reunión de enlaces de Control Interno, Adeligia.  12 reuniones de Comisión de Valores Institucional y nacional.  El equipo de trabajo de Acceso a Información sigue sin ser convocado. </t>
  </si>
  <si>
    <t>Monitoreos de temas específicos</t>
  </si>
  <si>
    <t>Número de monitoreos específicos desarrollados</t>
  </si>
  <si>
    <t>Reporte de monitoreo</t>
  </si>
  <si>
    <t xml:space="preserve">Maritza Miranda Mena, Rosa Brenes Sequeira. </t>
  </si>
  <si>
    <t xml:space="preserve">Estos monitoreos de temas específicos se atienden contra demanda. </t>
  </si>
  <si>
    <t>Registro de actividades en las que participa el jerarca o quien lo sustituya</t>
  </si>
  <si>
    <t xml:space="preserve">Número de archivos respaldados </t>
  </si>
  <si>
    <t xml:space="preserve">Archivo Excel y materiales entregados a Archivo Nacional </t>
  </si>
  <si>
    <t>Adeligia Jiménez Porras, César Cordero Méndez</t>
  </si>
  <si>
    <t xml:space="preserve">Esta actividad se realiza una única vez cada cuatro años, al cierre de cada administración, en atención a normativa establecida por el Archivo Nacional. </t>
  </si>
  <si>
    <t xml:space="preserve">Recientemente se entregó el archivo del último cuatrienio al Archivo Nacional. Las labores de registro del siguiente iniciarán más adelante. </t>
  </si>
  <si>
    <t xml:space="preserve">Administración de la cuenta Boletín MAG </t>
  </si>
  <si>
    <t>Gestiones cuenta boletín MAG</t>
  </si>
  <si>
    <t xml:space="preserve">Archivo de correos recibidos y gestionados </t>
  </si>
  <si>
    <t xml:space="preserve">Adeligia Jiménez, Rosa Brenes Sequeira, César Cordero Méndez </t>
  </si>
  <si>
    <t xml:space="preserve">Gestión de calendarios fechas internas y celebraciones del Sector Agropecuario </t>
  </si>
  <si>
    <t>Número de fechas definidas en calendarios</t>
  </si>
  <si>
    <t xml:space="preserve">Calendarios definidos y mensajes alusivos enviados </t>
  </si>
  <si>
    <t>Adeligia Jiménez Porras, Maritza Miranda Mena</t>
  </si>
  <si>
    <t>9 fechas internas y13 externas</t>
  </si>
  <si>
    <t xml:space="preserve">Manejo de Crisis </t>
  </si>
  <si>
    <t>Número de crisis presentadas y administradas</t>
  </si>
  <si>
    <t>Materiales y planes ejecutados para administración de la crisis</t>
  </si>
  <si>
    <t xml:space="preserve">Se atienden según se presentan. </t>
  </si>
  <si>
    <t xml:space="preserve">Rosa Brenes </t>
  </si>
  <si>
    <t>UPR 013-2021</t>
  </si>
  <si>
    <t>Dirección:</t>
  </si>
  <si>
    <t>Sepsa</t>
  </si>
  <si>
    <r>
      <t xml:space="preserve">Eje temático </t>
    </r>
    <r>
      <rPr>
        <b/>
        <vertAlign val="superscript"/>
        <sz val="7"/>
        <color rgb="FFFF0000"/>
        <rFont val="Calibri (Cuerpo)"/>
      </rPr>
      <t>7</t>
    </r>
  </si>
  <si>
    <t>Mecanismos de coordinación sectorial e intersectorial</t>
  </si>
  <si>
    <t>Participación en las sesiones de los Comités Sectoriales Regionales Agropecuarios (CSRA)</t>
  </si>
  <si>
    <t>Coordinación sectorial e intersectorial</t>
  </si>
  <si>
    <t>No de sesiones</t>
  </si>
  <si>
    <t>Actas de las sesiones del CSRA-CO e Informes mensuales</t>
  </si>
  <si>
    <t>Lizeth Jaen Barrantes, Ingrid Badilla Fallas, Alicia Sánchez Solís, Juan Ricardo Wong Ruiz, Lorena Jiménez Carvajal, Ricardo Quesada</t>
  </si>
  <si>
    <t>La meta puede verse afectada si en un mes especifico se suspende la sesión del CSRA  ya que no se podría participar ni elaborar el informe respectivo.</t>
  </si>
  <si>
    <t xml:space="preserve">No se participó en 14 sesiones debido a:
* 5 sesiones fueron canceladas en los CSRA Brunca, Central Sur, Huetar Caribe, Central Occidental y Pacífico Central.
*2 sesiones del CSRA Chorotega no se participó por Incpacidad del enlace Regional de Sepsa.
*7 sesiones en que no se participó en las sesiones de los CSRA (HNorte:4; Central Occidental:1 ; Central Sur:1 y Huetar Caribe:1) porque los tres enalces respectivos tuvieorn que atender  asuntos urgentes del Despacho, del tema de GpRD y  la  participación en  Foro Nacional de Mujeres Rurales.
</t>
  </si>
  <si>
    <t>Elaboración de Informes mensuales de los principales temas tratados.</t>
  </si>
  <si>
    <t>No de informes</t>
  </si>
  <si>
    <t>Informes elaborados de las sesiones</t>
  </si>
  <si>
    <t>No seelaboraron 14 informes porque no se participó en las sesiones de los CSRA.</t>
  </si>
  <si>
    <t>Apoyo en la elaboración del informe de seguimiento 2021 de los Planes de Acciones Climáticas y Gestión del Riesgo en los distintas regiones de desarrollo</t>
  </si>
  <si>
    <t>Informes elaborados por los CSRA</t>
  </si>
  <si>
    <t xml:space="preserve">Ingrid Badilla Fallas, Ricardo Quesada, Juan Ricardo Wong, Lorena Jiménez Carvajal, Alicia Sánchez Solís, Lizeth Jaén </t>
  </si>
  <si>
    <t>Elaboración de la Matriz de seguimiento anual de los proyectos prioritarios 2021 de los CSRA.</t>
  </si>
  <si>
    <t>No de matrices</t>
  </si>
  <si>
    <t>Matriz</t>
  </si>
  <si>
    <t>Ingrid Badilla Fallas, Alicia Sánchez, Juan Ricardo Wong, Lizethe Jaén y Ricardo Quesada</t>
  </si>
  <si>
    <t>Elaboración del marco habilitador para el diseño de seguros agropecuarios.</t>
  </si>
  <si>
    <t>No. de documentos</t>
  </si>
  <si>
    <t>Documento de propuesta</t>
  </si>
  <si>
    <t>Dennis Monge</t>
  </si>
  <si>
    <t>Coordinación y  seguimiento a los acuerdos tomados en la Comisión Presidencial de Economía Social Solidaria, relacionados con el Sector Alimentario.</t>
  </si>
  <si>
    <t>Gerencia Sectorial</t>
  </si>
  <si>
    <t>Informes</t>
  </si>
  <si>
    <t>Juan Ricardo Wong</t>
  </si>
  <si>
    <t>Las reuniones son bimensuales, pero los informes se preparan en forma trimestral</t>
  </si>
  <si>
    <t>Coordinación  y  seguimiento a los acuerdos tomados en la Comisión Presidencial Social y Desarrollo Humano, relacionados con el Sector Alimentario.</t>
  </si>
  <si>
    <t>Actualización del Observatorio de Información en Cambio Climático-Boletin ENOS</t>
  </si>
  <si>
    <t>No de boletines</t>
  </si>
  <si>
    <t>Boletín publicado</t>
  </si>
  <si>
    <t xml:space="preserve">Roberto Flores Verdejo, Lorena Jiménez  Carvajal </t>
  </si>
  <si>
    <t>Esta actividad se puede ver afectada por la jubilación del Sr. Flores.</t>
  </si>
  <si>
    <t>Elaboración de convocatorias, agendas y actas del Foro Nacional Mixto</t>
  </si>
  <si>
    <t>N° de actas</t>
  </si>
  <si>
    <t>Actas publicadas</t>
  </si>
  <si>
    <t>Lorena Jiménez Carvajal</t>
  </si>
  <si>
    <t>No se efectuó la sesión correspondiente al mes de febrero de 2022, ya que pese a las gestiones realizadas no se contó con un espacio en la agenda del Sr. Ministro.</t>
  </si>
  <si>
    <t>Seguimiento y apoyo a los CSRA para la elección del representate de los Foros Regionales ante la Junta directiva del CNP</t>
  </si>
  <si>
    <t>Acta de la Asamblea de elección</t>
  </si>
  <si>
    <t>Se efectuaron las Asambleas de las regiones: Central Oriental, Brunca, Central Occidental, Huetar Norte y Central Sur. Las regiones Pacífico Central, Chorotega y Huetar Caribe por no cumplir con los requisitos establecidos no efectuaron asambleas.</t>
  </si>
  <si>
    <t>Elaboración de informe de seguimiento a acciones contenidas en los Planes de Mejoramiento de las Estadísticas Agropecuarias de MAG, CNP, Incopesca y Sepsa</t>
  </si>
  <si>
    <t>N° de documentos</t>
  </si>
  <si>
    <t>Informes de seguimiento semestral</t>
  </si>
  <si>
    <t>Ricardo Quesada, Grettel Fernández</t>
  </si>
  <si>
    <r>
      <t>Análisis de documentación previa a la reunión del Comité de Agricultura (</t>
    </r>
    <r>
      <rPr>
        <b/>
        <sz val="7"/>
        <rFont val="Calibri (Cuerpo)"/>
      </rPr>
      <t>COAG) de la Organización para la Coperación y el Desarrollo Económico (OCDE)</t>
    </r>
    <r>
      <rPr>
        <b/>
        <sz val="7"/>
        <rFont val="Calibri"/>
        <family val="2"/>
        <scheme val="minor"/>
      </rPr>
      <t>, el grupo de trabajo de agricultura y ambiente, y el grupo de agricultura y comercio</t>
    </r>
  </si>
  <si>
    <t>Documentos revisados</t>
  </si>
  <si>
    <t>Edgar Mata y Francini Araya</t>
  </si>
  <si>
    <t>Elaboración de propuestas de posición país en el foro del COAG, en el grupo de trabajo de agricultura y ambiente, y en el de agricultura y comercio.</t>
  </si>
  <si>
    <t>N° de propuestas</t>
  </si>
  <si>
    <t>Propuestas realizadas</t>
  </si>
  <si>
    <t>Elaboración de Informe de Inversiones Públicas 2018-2022</t>
  </si>
  <si>
    <t xml:space="preserve">Informe de periodo </t>
  </si>
  <si>
    <t xml:space="preserve">Grettel Fernández </t>
  </si>
  <si>
    <t>Coordinación para la elaboración de guías temáticas sectoriales en el marco del SNIP.</t>
  </si>
  <si>
    <t>Guía temática</t>
  </si>
  <si>
    <t>Cooperación internacional</t>
  </si>
  <si>
    <t>Elaboración del Informe sectorial de cooperación internacional.</t>
  </si>
  <si>
    <t>Ingrid Badilla Fallas</t>
  </si>
  <si>
    <t>Elaboración del Inventario de fuentes de cooperación internacional.</t>
  </si>
  <si>
    <t>No de inventarios</t>
  </si>
  <si>
    <t>Inventario</t>
  </si>
  <si>
    <t>Elaboración del Inventario de proyectos de cooperación internacional del Sector Agro.</t>
  </si>
  <si>
    <t>Ingrid Badilla Fallas, Noemy Sánchez</t>
  </si>
  <si>
    <t>Coordinación para la licitación del Producto 1 del  TCP/COS/3801: Reactivación productiva ante la crisis provocada por la pandemia del COVID-19</t>
  </si>
  <si>
    <t>Contrato de licitación</t>
  </si>
  <si>
    <t>Seguimiento del diseño, fortalecimiento y validación de los instrumentos digitales de comercialización en el producto 1 del TCP/COS/3801</t>
  </si>
  <si>
    <t>No. de informes</t>
  </si>
  <si>
    <t>Informe de licitación</t>
  </si>
  <si>
    <t>Seguimiento a la implementación y uso de la metodología y los instrumentos digitales de comercialización en el producto 1 del TCP/COS/3801</t>
  </si>
  <si>
    <t>Informe</t>
  </si>
  <si>
    <t>Seguimiento a la estrategia de mejora en la asociatividad de las personas productoras para ofrecer una oferta agregada a los diferentes mercados y los encadenamientos comerciales en el producto 1 del TCP/COS/3801</t>
  </si>
  <si>
    <t>Análisis de informes en ambitos referentes a las áreas estrategicas del Consejo Agropecuario Centroamericano (CAC)</t>
  </si>
  <si>
    <t>Ricardo Quesada</t>
  </si>
  <si>
    <t>Por encontrarse incapacitado el responsable de esta actividad no se realizó el informe, se traslada para el cuarto trimestre.</t>
  </si>
  <si>
    <t>Contribución en el levantamiento de información y análisis de datos relacionados con pérdida post cosecha en finca y fuera de la finca, en el marco del Proyecto de Asistencia Técnica a la FAO,  medición del indicador del ODS 12.3.1.</t>
  </si>
  <si>
    <t>Informe final con resultados del proyecto</t>
  </si>
  <si>
    <t>Francini Araya y Sandra Mora</t>
  </si>
  <si>
    <t>Elaboración de términos de referencia para la contratación de un consultor para el diseño de una estrategia de reservas de alimentos para Costa Rica, en el marco del TCP/COS/3801, componente 3.</t>
  </si>
  <si>
    <t>Documento TDR</t>
  </si>
  <si>
    <t>Grettel Fernández, Eugenia Mora</t>
  </si>
  <si>
    <t>Formulación, seguimiento y evaluación sectorial</t>
  </si>
  <si>
    <t>Elaboración de la Política Pública del Sector Agropecuario, Pesquero y Rural 2022-2032</t>
  </si>
  <si>
    <t>Gestión de planificación sectorial para el desarrollo</t>
  </si>
  <si>
    <t>Documento Oficial</t>
  </si>
  <si>
    <t xml:space="preserve">Lorena Jiménez, Edgar Mata, Dennis Monge, Ricardo Quesada y Grettel Fernández </t>
  </si>
  <si>
    <t>Presentación a las nuevas autoridades la Politica Pública del Sector Agropecuario, Pesquero y Rural 2022-2032</t>
  </si>
  <si>
    <t xml:space="preserve">No. de presentaciones </t>
  </si>
  <si>
    <t>Presentación</t>
  </si>
  <si>
    <t>Divulgación y difusión de la Politica Pública del Sector Agropecuario Pesquero y Rural</t>
  </si>
  <si>
    <t>No. presentaciones</t>
  </si>
  <si>
    <t>Minutas de reuniones, lista de asistencia</t>
  </si>
  <si>
    <t>Formulación de Plan de Acción de la Política Pública</t>
  </si>
  <si>
    <t>Plan de acción</t>
  </si>
  <si>
    <t>Definición de los lineamientos y cronograma del proceso de formulación del componente Agropecuario, Pesquero y Rural del PNDIP 2023-2026</t>
  </si>
  <si>
    <t>No. Lineamientos</t>
  </si>
  <si>
    <t>Lineamientos y cronograma</t>
  </si>
  <si>
    <t>Lizeth Jaen Barrantes</t>
  </si>
  <si>
    <t>La meta se puede ver afectada si Mideplan cambia el abordaje por Sector.</t>
  </si>
  <si>
    <t>Revisión y ajustes de las propuestas institucionales del PNDIP 2023-2026 del Sector.</t>
  </si>
  <si>
    <t xml:space="preserve">No. Revisiones </t>
  </si>
  <si>
    <t>Propuestas institucionales revisadas</t>
  </si>
  <si>
    <t>La meta puede verseafectada según los que establezca Mideplan en la metodología de formulación del PNDIP.</t>
  </si>
  <si>
    <t>Elaboración de la propuesta integrada del PNDIP 2023-2026</t>
  </si>
  <si>
    <t>Oficio del Ministro Rector remitiendo la Propuesta integrada a Midpelan</t>
  </si>
  <si>
    <t>Esta meta se puede afectar dependiendo de lo que establezca Mideplan en la metodología de formulación del PNDIP.</t>
  </si>
  <si>
    <t>Elaboración del documento del componente Agropecuario, Pesquero y Rural del   PNDIP 2023-2026.</t>
  </si>
  <si>
    <t>No. Documentos</t>
  </si>
  <si>
    <t>Documento elaborado y subido a la web de Sepsa</t>
  </si>
  <si>
    <t>Elaboración de los dictámenes de vinculación de las Matrices de Articulación Plan Presupuesto (MAPP) 2023.</t>
  </si>
  <si>
    <t>No de dictamenes elaborados</t>
  </si>
  <si>
    <t>Dictamenes de vinculación con criterios aplicados alas MAPP 2023</t>
  </si>
  <si>
    <t>Esta meta se puede ver afectada si Mideplan y Hacienda modifican este requisito en los lineamientos del POI 2023.</t>
  </si>
  <si>
    <t>Elaboración de la matriz sectorial integrada de seguimiento anual PNDIP 2021</t>
  </si>
  <si>
    <t>Matriz integrada y elaborada</t>
  </si>
  <si>
    <t>Archivo excel integrado de datos ejecución PNDIP 2021</t>
  </si>
  <si>
    <t>Revisión y autorización de registros PNDIP 2021 en el Sistema Delphos</t>
  </si>
  <si>
    <t>No de registros autorizados</t>
  </si>
  <si>
    <t>Imágenes o pantallazos  Sistema Delphos</t>
  </si>
  <si>
    <t>Elaboración del Reporte de autorizaciones y evidencias de la inclusión de datos de seguimiento anual del PNDIP 2021 en el sistema Delphos.</t>
  </si>
  <si>
    <t>No. Reporte autorizaciones</t>
  </si>
  <si>
    <t>Archivo excel del reporte de autorizaciones</t>
  </si>
  <si>
    <t>Elaboración de la Infografía de resultados anuales PNDIP 2021</t>
  </si>
  <si>
    <t>No. Inforgrafias</t>
  </si>
  <si>
    <t>Infografía Resultados PNDIP 2021</t>
  </si>
  <si>
    <t>Elaboración del Informe anual de cumplimiento de metas PNDIP 2021</t>
  </si>
  <si>
    <t>No de informes anuales</t>
  </si>
  <si>
    <t>Informe PNDIP 2021  subido a la web de Sepsa</t>
  </si>
  <si>
    <t>Elaboración del Informe de Verificación de metas PNDIP 2021.</t>
  </si>
  <si>
    <t>No. Informes verificación</t>
  </si>
  <si>
    <t>Matrices de verificación y Documento subidom a la web de Sepsa</t>
  </si>
  <si>
    <t>Elaboración de la Matriz integrada de seguimiento trimestral (I, II y III) del Plan de Acción(PA)-PNDIP 2022 .</t>
  </si>
  <si>
    <t>No matrices de seguimiento</t>
  </si>
  <si>
    <t>Matrices integradas de seguimiento trimetsral del PA 2022</t>
  </si>
  <si>
    <t xml:space="preserve">Revisión y Autorización trimestral de registros institucionales en el sistema Delphos de Mideplan del PA 2022  </t>
  </si>
  <si>
    <t>No de registros institucionales</t>
  </si>
  <si>
    <t>Imágenes Delphos</t>
  </si>
  <si>
    <t>Elaboración del Reporte de autorizaciones y evidencias de la actualización trimestral  de seguimiento del PA 2022 en el Sistema Delphos.</t>
  </si>
  <si>
    <t>No de autorizaciones</t>
  </si>
  <si>
    <t>Reporte de Autorizaciones</t>
  </si>
  <si>
    <t>Definición de lineamientos generales y cronograma del proceso de seguimiento semestral y anual del PNDIP 2022</t>
  </si>
  <si>
    <t>No de lineamientos de seguimiento</t>
  </si>
  <si>
    <t>Elaboración de la matriz sectorial integrada de seguimiento semestral PNDIP 2022</t>
  </si>
  <si>
    <t>No matriz sectorial de seguimiento</t>
  </si>
  <si>
    <t>Matriz integrada de seguimiento</t>
  </si>
  <si>
    <t>Revisión y autorización de registros de avance semestral  PNDIP 2022 en el Sistema Delphos</t>
  </si>
  <si>
    <t>No. Registros de avance</t>
  </si>
  <si>
    <t>Registros revisados y autorizados e Imagenes Sistema Delphos</t>
  </si>
  <si>
    <t>Elaboración del Reporte de autorizaciones y evidencias de la inclusión de datos de seguimiento semestral del PNDIP 2022 en el sistema Delphos.</t>
  </si>
  <si>
    <t>Elaboración de la Infografía de resultados primer semestre PNDIP 2022.</t>
  </si>
  <si>
    <t>No de infografias realizadas</t>
  </si>
  <si>
    <t>Elaboración del Informe semestral de avance en el cumplimiento de metas PNDIP 2022.</t>
  </si>
  <si>
    <t>No de informes elaborados</t>
  </si>
  <si>
    <t>Informe semestral subido en la Web Sepsa</t>
  </si>
  <si>
    <t xml:space="preserve">Formulación de Plan de desarrollo de capacidades del
Sector Agropecuario en temas de gestión del riesgo y
adaptación a la variabilidad y el cambio climático.
</t>
  </si>
  <si>
    <t>Plan formulado</t>
  </si>
  <si>
    <t>Lorena Jiménez Carvajal , Roberto Flores Verdejo</t>
  </si>
  <si>
    <t>Esta podría verse afectada en su cumplimiento debido a la jubilación del Sr. Flores.</t>
  </si>
  <si>
    <t xml:space="preserve">Elaboracion del informe de seguimiento al Plan Sectorial del Sector de Desarrollo Agropecuario Pesquero y Rural 2019-2022. </t>
  </si>
  <si>
    <t>Informe anual</t>
  </si>
  <si>
    <t>Alicia Sánchez Solís, Juan Ricardo Wong Ruiz</t>
  </si>
  <si>
    <t>Elaboracion de la matriz de intervenciones  y sus metas, y metodologia  para la elaboración e informe anual</t>
  </si>
  <si>
    <t>No de matrices elaboradas</t>
  </si>
  <si>
    <t>Matrices  elaboradas</t>
  </si>
  <si>
    <t>Alicia Sánchez S</t>
  </si>
  <si>
    <t>Seguimiento a las intervenciones incluidas en el Plan para la prevención del  Trabajo infantil, MTSS 2021-2022Mediante la elaboración de la matriz de intervenciones  y sus metas, y metodologia  para la elaboración.</t>
  </si>
  <si>
    <t>Informe anual 2021</t>
  </si>
  <si>
    <t>Alicia Sánchez S.</t>
  </si>
  <si>
    <t>Elaboración del informe de seguimiento a las recomendaciones de la evaluacion del Mercado Regional Chorotega</t>
  </si>
  <si>
    <t>Informe de seguimiento</t>
  </si>
  <si>
    <t>Dennis Monge, Grettel Fernández</t>
  </si>
  <si>
    <t xml:space="preserve">Seguimiento a la implementación de la Estrategia Puente Agro </t>
  </si>
  <si>
    <t>No de registros</t>
  </si>
  <si>
    <t>Registro del avance</t>
  </si>
  <si>
    <t>El avance de la implementación debe ser registrado en el Sistema Delphos del Mideplan</t>
  </si>
  <si>
    <t xml:space="preserve">Elaboracion del informe de avance a  la implementación del Plan Nacional de Agricultural Familiar </t>
  </si>
  <si>
    <t>No de informes de avances</t>
  </si>
  <si>
    <t>Mediante la participación activa en la Red Costarricense de Agricultura Familiar</t>
  </si>
  <si>
    <r>
      <t>Elaboración del informe de implementación de los procedimientos sobre la gestión de proyectos interinstitucionales.</t>
    </r>
    <r>
      <rPr>
        <b/>
        <sz val="7"/>
        <color rgb="FFFF0000"/>
        <rFont val="Calibri"/>
        <family val="2"/>
        <scheme val="minor"/>
      </rPr>
      <t xml:space="preserve"> </t>
    </r>
  </si>
  <si>
    <t>Informes de cumplimiento</t>
  </si>
  <si>
    <t>Es el seguimiento según Acuerdo del CAN.</t>
  </si>
  <si>
    <t>Coordinar y dar seguimiento a la implementación del Plan Sectorial 2019-2022</t>
  </si>
  <si>
    <t>Informe Anual</t>
  </si>
  <si>
    <t>Juan Ricardo Wong, Alicia Sanchez, Lorena Jimenez, Lizeth Jaen y Ricardo Quesada</t>
  </si>
  <si>
    <t>Elaboración de informe anual de seguimiento al Plan para la Seguridad Alimentaria y Nutricional del Sector Agropecuario, Pesquero y Rural y su vinculación a los ODS 2021-2025</t>
  </si>
  <si>
    <t>Informe anual de seguimiento</t>
  </si>
  <si>
    <t>Informes y estudios específicos</t>
  </si>
  <si>
    <t>Elaboración del Informe de gestión del Gasto Público Sectorial 2018-2021</t>
  </si>
  <si>
    <t>Gestión de la información estratégica del Sector Agropecuario</t>
  </si>
  <si>
    <t>Información de Gasto Público inlcuida en el Informe de Gestión del Sector 2018-2021</t>
  </si>
  <si>
    <t>Elaboración de cuadros de gasto sectorial ejecutado 2021 por institución, por partidas y programas.</t>
  </si>
  <si>
    <t>No de cuadros elaborados</t>
  </si>
  <si>
    <t>Cuadros de gasto incluidos en el  Boletín Estadístico</t>
  </si>
  <si>
    <t>Elaboración del Informe de Gasto Público Sectorial 2021</t>
  </si>
  <si>
    <t>Informe de Gasto Publico elaborado y subido a la web de Sepsa</t>
  </si>
  <si>
    <t>Elaboración del Informe de labores  de la Sepsa. 2021.</t>
  </si>
  <si>
    <t>Eugenia Mora Monge
Ingrid Badilla Fallas
Edgar Mata Ramírez</t>
  </si>
  <si>
    <t>Elaboración del Informe de Gestión Sectorial. Mayo 2018-Abril  2022</t>
  </si>
  <si>
    <t>Elaboración del Informe anual de cumplimiento de las acciones del Sector Agropecuario a favor de las mujeres rurales en el Plan de Acción de la PIEG.</t>
  </si>
  <si>
    <t>Elaboración del Informe anual de ejecución de las acciones implementadas por el Sector Agropecuario para cumplir con los compromisos del país ante la Comité para la  Eliminación de la discriminación contra la Mujere (CEDAW) en materia de mujeres rurales.</t>
  </si>
  <si>
    <t>Elaboración del informe de avance de las acciones implementadas por el Sector Agropecuario para reducir las brechas de género que presentan las mujeres rurales en materia de tecnologías agropecuarias, así como de comunicación e información Política de Política Nacional para la Igualdad entre Mujeres y Hombres en la Formación, el Empleo y el Disfrute de los Productos de la Ciencia, la Tecnología, las Telecomunicaciones y la Innovación (PICTTI).</t>
  </si>
  <si>
    <t>Monitoreo mensual del comportamiento del IPC, específicamente de la división de "alimentos y bebidas no alcohólicas"</t>
  </si>
  <si>
    <t>Por encontrarse incapacitado el responsable de esta actividad no se realizaron tres informe, los mismos se reprograman para el tercer trimestre.</t>
  </si>
  <si>
    <t>Redacción de documento con cambios relevantes en la políticas y programas de apoyo al productor y actualización de datos macroeconómicos de Costa Rica.</t>
  </si>
  <si>
    <t>Documentos enviado a OCDE</t>
  </si>
  <si>
    <t>Edgar Mata, Francini Araya</t>
  </si>
  <si>
    <t>Elaboración informes trimestrales sobre la evolución de las estadísticas de comercio exterior de los productos de cobertura agropecuaria, según períodos de referencia.</t>
  </si>
  <si>
    <t>N° de informes</t>
  </si>
  <si>
    <t>Sandra Mora Ramírez</t>
  </si>
  <si>
    <t>Elaboración de informes sobre el análisis del desempeño del Sector Agropecuario, el cual contiene información estadística detallada de variables estratégicas que permiten visualizar la evolución del Sector.</t>
  </si>
  <si>
    <t>Elaboración de informes trimestrales sobre el comportamiento del mercado laboral del Sector Agro</t>
  </si>
  <si>
    <t>Monitoreo mensual y elaboración de reportes de la Canasta Básica Alimentaria (CBA) y del Índice Mensual de la Actividad Agropecuaria (IMAGRO).</t>
  </si>
  <si>
    <t>N° de reportes</t>
  </si>
  <si>
    <t>Reportes</t>
  </si>
  <si>
    <t>Elaboración de informes de comportamiento macroeconómico del sector agropecuario</t>
  </si>
  <si>
    <t>Monitoreo de cadena de suministros Sector Agro 2021-2022</t>
  </si>
  <si>
    <t>N° de registros en el blog</t>
  </si>
  <si>
    <t>Entradas al blog</t>
  </si>
  <si>
    <t>Juan Carlos Jiménez</t>
  </si>
  <si>
    <t>Informe de Coeficiente de Gini del Sector Agropecuario 2021-2022</t>
  </si>
  <si>
    <t>Elaboración del informe del  “Desempeño Sector Agropecuario Costarricense" 2018-2021, informe base para el informe de gestión del Sector Agropecuario administración Alvarado.</t>
  </si>
  <si>
    <t>Gestión de la información</t>
  </si>
  <si>
    <t>Actualización del Informe de comportamiento del crédito para las actividades agropecuarias al cierre de 2021</t>
  </si>
  <si>
    <t>Informe de comportamiento del crédito</t>
  </si>
  <si>
    <t>Actualización de la Herramienta de Análisis de Crédito Agropecuario al cierre de 2021</t>
  </si>
  <si>
    <t>Herramienta de Análisis de Crédito Agropecuario</t>
  </si>
  <si>
    <t>Elaboración del Boletín Estadístico Agropecuario N°32</t>
  </si>
  <si>
    <t>No. de boletines</t>
  </si>
  <si>
    <t>Boletín Estadístico Agropecuario</t>
  </si>
  <si>
    <t>Sandra Mora, Dennis Monge, Ricardo Quesada, Lizeth Jaen</t>
  </si>
  <si>
    <t>Actualización periódica del base de datos de proyectos de inversión pública apartir de Banco de Proyectos de Inversión Pública (BPIP)</t>
  </si>
  <si>
    <t>No. de actualizaciones</t>
  </si>
  <si>
    <t>Base de datos</t>
  </si>
  <si>
    <t>Actualización periódica del base de datos de proyectos de inversión productiva apartir de enlaces regionales</t>
  </si>
  <si>
    <t>Recopilación de información de estadísticas de cacao para la actualización del formulario de "International Cocoa Organization (ICCO)".</t>
  </si>
  <si>
    <t xml:space="preserve">Informes </t>
  </si>
  <si>
    <t>Ricardo Quesada Salas, Sandra Mora Ramírez</t>
  </si>
  <si>
    <t>Elaboración del documento, estudio sobre el comportamiento productivo de las principales actividades agropecuarias, 2018-2021.</t>
  </si>
  <si>
    <t>Elaboración del estudio “Sector Agropecuario en la economía costarricense: 2018-2021”.</t>
  </si>
  <si>
    <t>Sandra Mora</t>
  </si>
  <si>
    <t xml:space="preserve">Atención de consultas relacionadas con las variables de área y producción. </t>
  </si>
  <si>
    <t>No. de consultas</t>
  </si>
  <si>
    <t xml:space="preserve">Actualización de la matriz con datos del Sector Agropecuario para el cálculo del apoyo al productor que elabora la OCDE. </t>
  </si>
  <si>
    <t>Matriz de apoyo al productor</t>
  </si>
  <si>
    <t>Envío de Matriz a OCDE</t>
  </si>
  <si>
    <t>Edgar Mata, Francini Araya y Ricardo Quesada</t>
  </si>
  <si>
    <t>Actualización de datos del Sector Agropecuario para la estimación de indicadores ambientales de la OCDE</t>
  </si>
  <si>
    <t>Matriz con datos para el cálculo de indicadores ambientales enviada a la OCDE</t>
  </si>
  <si>
    <t>Revisión y procesamiento de informes de ejecución presupuestaria de 11 instituciones y elaboración del reporte de ayudas internas brindas por Costa Rica durante el 2021 para su notificación a la Organización Mundial de Comercio (OMC)</t>
  </si>
  <si>
    <t>Documento con el reporte de ayudas internas 2021 enviado a COMEX</t>
  </si>
  <si>
    <t>Francini Araya</t>
  </si>
  <si>
    <t>Gestión, análisis y revisión de la consistencia de la información de área y producción de las principales actividades productivas e ingreso de la información a la base de datos de InfoAgro.</t>
  </si>
  <si>
    <t>N° de Bases Datos actualizadas</t>
  </si>
  <si>
    <t>Contenido publicado en Portal InfoAgro (Base de datos Área y  Producción)</t>
  </si>
  <si>
    <t>Eugenia Mora Monge</t>
  </si>
  <si>
    <t>Monitorear mensualmente información estratégica del Sector Agropecuario en diferentes fuentes generadoras, para la actualización de contenido de la plataforma InfoAgro y web de SEPSA</t>
  </si>
  <si>
    <t>N° de monitoreos</t>
  </si>
  <si>
    <t xml:space="preserve">Contenido publicado en Portal InfoAgro y sitio web de SEPSA (contenido publicado por el administrador web, indicación brindada por correo) </t>
  </si>
  <si>
    <t>Adecuación y publicación de contenidos en InfoAgro y sitio web de Sepsa.</t>
  </si>
  <si>
    <t>N° de publicaciones</t>
  </si>
  <si>
    <t>Contenido Publicado en Portal InfoAgro y sitio web de SEPSA</t>
  </si>
  <si>
    <t>Iver Brade</t>
  </si>
  <si>
    <t>Sistematización y procesamiento de estadísticas de variables macroeconómicas (PIB, Valor Agregado Agropecuario, Valor Bruto de la Producción, Índice Mensual de la Actividad Agropecuaria); comercio exterior agropecuario; población y empleo.</t>
  </si>
  <si>
    <t>Administración de las bases de datos según temática: macroeconómicas; comercio exterior agropecuario; población y empleo; CBA, para disponer de información relacionada con el Sector Agro, que permita la toma de decisiones de los interesados.</t>
  </si>
  <si>
    <t>N° de Bases Datos</t>
  </si>
  <si>
    <t>Análisis, preparación y suministro de información de acuerdo a solicitud de las personas usuarios sobre el los resultados del VI Censo Nacional Agropecuario (CENAGRO).</t>
  </si>
  <si>
    <t>Resguardo de la base de datos del VI Censo Nacional Agropecuario (Cenagro).</t>
  </si>
  <si>
    <t>Resguardo Base de datos CENAGRO</t>
  </si>
  <si>
    <t>Depuración y publicación de información en la base de datos de área y producción (control de calidad del dato)</t>
  </si>
  <si>
    <t>Contenido Publicado en Portal InfoAgro (Base de datos Área y Producción)</t>
  </si>
  <si>
    <t>Divulgación y comunicación</t>
  </si>
  <si>
    <t>Elaboración del informe de seguimiento de la puesta en operación del módulo informático Puente Agro</t>
  </si>
  <si>
    <t>Dennis Monge, Sandra Mora</t>
  </si>
  <si>
    <t>Atención de consultas de las personas usuarias de InfoAgro y de Sepsa, según demanda del servicio.</t>
  </si>
  <si>
    <t>N° de registros en bitácora</t>
  </si>
  <si>
    <t>Bitácora de seguimiento de consultas</t>
  </si>
  <si>
    <t>Eugenia Mora Monge, Iver Brade Monge y Sandra Mora Ramírez</t>
  </si>
  <si>
    <t>Elaboración de los términos de referencia para la contratación de una consultoría informática para la modernización del portal InfoAgro (Sistema de Información del Sector Agropecuario Costarricense).</t>
  </si>
  <si>
    <t>Términos de referencia e informe de Seguimiento</t>
  </si>
  <si>
    <t>Iver Brade Monge y  Eugenia Mora</t>
  </si>
  <si>
    <t>Coordinación para la contratación de una consultoría informática para la modernización del portal InfoAgro (Sistema de Información del Sector Agropecuario Costarricense).</t>
  </si>
  <si>
    <t>Gestión para la contratación de la consultoria</t>
  </si>
  <si>
    <t>Consultoria contratada</t>
  </si>
  <si>
    <t xml:space="preserve">Para la modernización de InfoAgro se realizará una consultoría cuyos productos serán:  diagnóstico actual de plataformas; levantamiento de requerimientos para la actualización; identificar y recomendar opciones tecnológicas de implementación; elaborar una propuesta de mejora; definir la estrategia de implementación del cambio y determinar los costos para el desarrollo de la propuesta.
LIMITACIÓN: Que no se libere la cuota presupuestaria en el primer trimestre 2022 </t>
  </si>
  <si>
    <t>1.04.05</t>
  </si>
  <si>
    <t>Ejecusión y seguimiento de la consultoria para la modernización de InfoAgro</t>
  </si>
  <si>
    <t>Informes de seguimiento</t>
  </si>
  <si>
    <t>LIMITACIÓN: Que no se libere la cuota presupuestaria en el primer trimestre 2022</t>
  </si>
  <si>
    <t>Atención de consultas de las personas usuarias de InfoAgro y de Sepsa en RRSS</t>
  </si>
  <si>
    <t>Bitácora de consultas</t>
  </si>
  <si>
    <t>Elaboración de producciones gráficas y audiovisuales en temas relacionados con el Sector Agropecuario</t>
  </si>
  <si>
    <t>Cantidad de materiales producidos</t>
  </si>
  <si>
    <t>Videos y diseños generados</t>
  </si>
  <si>
    <t>Apoyo en la traducción de textos de la Organización para la Cooperación y el Desarrollo Económico (OCDE), correspondientes al Sector Agropecuario.</t>
  </si>
  <si>
    <t>Cantidad de traducciones</t>
  </si>
  <si>
    <t xml:space="preserve">Textos </t>
  </si>
  <si>
    <t>Recolección y análisis de información de la Sepsa como insumo  para la "Consulta nacional anual de Indicadores de Ciencia, Tecnología e Innovación Sector Institucional". Ministerio de Ciencia, Innovación, Tecnología y Telecomunicaciones (Micitt)</t>
  </si>
  <si>
    <t>N° de formulario</t>
  </si>
  <si>
    <t xml:space="preserve">Formulario excel enviado al Micitt firmado por el Director de Sepsa y posteriomente completar la versión web </t>
  </si>
  <si>
    <t>Iver Brade Monge y  Eugenia Mora Monge</t>
  </si>
  <si>
    <t xml:space="preserve">Diagramación, revisión ortográfica, estilos ajustados a documento de marca de Sepsa. </t>
  </si>
  <si>
    <t>Documentos diagramados</t>
  </si>
  <si>
    <t>Juan Carlos Jiménez; Iver Brade</t>
  </si>
  <si>
    <t>Elaborar el informe de seguimiento a la implementación del Registro Único de Personas Agroproductoras (RUPA), etapa 2</t>
  </si>
  <si>
    <t>Informe de Etapa II RUPA</t>
  </si>
  <si>
    <t>Iver Brade, Dennis Monge, Lorena Jiménez, Sandra Mora</t>
  </si>
  <si>
    <t>No se realizó según lo programado debido a trabajos prioritarios de la secretaría, se reprograma para el 4 trimestre 2022</t>
  </si>
  <si>
    <t>Administración de las RRSS de InfoAgro y Sepsa en sus canales de Facebook y Blogger.</t>
  </si>
  <si>
    <t>Publicaciones en Facebook y Blogger de Sepsa e InfoAgro</t>
  </si>
  <si>
    <t>Gestión gerencial</t>
  </si>
  <si>
    <t xml:space="preserve">Realizar informes de seguimiento a la implentación de la Gestion por Resultados y comunicarlos a la CGR.  Según lo establecido en el mecanismo de Planificación para la gestión por resultados  para el  Sector Agropecuario. </t>
  </si>
  <si>
    <t>Informes elaborados y remitidos a la CGR.</t>
  </si>
  <si>
    <t>Alicia Sánchez S, Lorena Jiménez C.</t>
  </si>
  <si>
    <t>Se gestionó la información a las instituciones y algunas no han entregado por lo que se solicitó ampliación del plazo de entrega a la CGR, la cual acepto y lo definió para el 01 de  setiembre 2022 (Oficio DFOE-SEM-0770)</t>
  </si>
  <si>
    <t>Elaboración de informe de avance I y II semestre Disposición 4.4 del Informe de Auditoría Operativa sobre la Eficiencia y Eficacia de los Servicios Públicos Agropecuarios para la Disponibilidad Alimentaria Nacional</t>
  </si>
  <si>
    <t>Informes de avances semestral</t>
  </si>
  <si>
    <t>Jorge Cruz, Grettel Fernández</t>
  </si>
  <si>
    <t>Actualización periódica del expediente de cumplimiento del Informe de Auditoría Operativa sobre la Eficiencia y Eficacia de los Servicios Públicos Agropecuarios para la Disponibilidad Alimentaria Nacional</t>
  </si>
  <si>
    <t>Oficios, documentos, minutas</t>
  </si>
  <si>
    <t>Grettel Fernández</t>
  </si>
  <si>
    <t xml:space="preserve">Realizando revisiones periódicas, y solicitando la información necesaria a las personas responsables de cada proceso establecido en las actividades realizadas para el Sistemas de Autoevaluación y SEVRI.  </t>
  </si>
  <si>
    <t xml:space="preserve">Intrumentos </t>
  </si>
  <si>
    <t>Mantenimineto de sistemas de Control Interno y seguimiento.</t>
  </si>
  <si>
    <t>Rocío Soto Barquero</t>
  </si>
  <si>
    <t>Ser raealizó la autoevaluación de la Secretaría con todo el personal, estando pendiente para este 2022 la evaluación del SEVRI.</t>
  </si>
  <si>
    <t>Apoyo logístico técnico y administrativo</t>
  </si>
  <si>
    <t>Realizando revisiones trimestrales del presupuesto asignado  y lograr al menos el 90% de ejecución del programa 170.</t>
  </si>
  <si>
    <t>% de ejecución.</t>
  </si>
  <si>
    <t>Plan de compras completado.</t>
  </si>
  <si>
    <t xml:space="preserve">La ejecución presupuestaria puede verse afectada por alguna reducción al presupuesto, dictada como medida país. </t>
  </si>
  <si>
    <t xml:space="preserve">Se han adjudicado las licencias de gráficas (software) en su totalidad, así como la Consultoría de Infoagro, pero de la cuál no se han desarrollado pagos debido a que aún no correponde. Por otra parte se sigue el proceso de pagos de los equipos de cómputo, que se realizan según las OP. </t>
  </si>
  <si>
    <t>1.01.03/1.04.99/ 1.05.02 /2.01.01/5.99.03</t>
  </si>
  <si>
    <t xml:space="preserve">Realizando las operaciones necesarias en los diferentes sistemas para ejecutar las compras programadas para este ejercicio presupuestario.    </t>
  </si>
  <si>
    <t>Compras</t>
  </si>
  <si>
    <t xml:space="preserve">La ejecución del plan de compras puede verse afectada por alguna reducción al presupuesto, dictada como medida país. Esta actividad está ligada a la anterior, por tanto el monto presupuestado es el mismo al de la ejecución presupuestaria. </t>
  </si>
  <si>
    <t>Ligado con la ejecución presupestaria, el ejercicio de compras se ha adjudicado, quedando pendiente una ampliación de contrato y compras de equipos, que deben efectuarse posterior a la última modificación presupuestaria.</t>
  </si>
  <si>
    <t>Mantenimiento preventivo y coordinar las inspecciones en Riteve de los vehículos asignados a SEPSA.</t>
  </si>
  <si>
    <t>Revisiones</t>
  </si>
  <si>
    <t>Hoja de chequeo</t>
  </si>
  <si>
    <t>Paul Aguilar Jiménez</t>
  </si>
  <si>
    <t>Realizar giras, según demanda. </t>
  </si>
  <si>
    <t>Giras</t>
  </si>
  <si>
    <t>Boletas de gira</t>
  </si>
  <si>
    <t xml:space="preserve">Observación.  La realización de giras está sujeta a la solicitud de funcionarios de la Secretaría. </t>
  </si>
  <si>
    <t>Actividad que depende de la solicitud de los colaboradores de Sepsa y asosciada a las sesiones de los CSRA las cuales en su mayoría se han realizado de formal virtual, por este motivo solo se realizaron 8 de las 24 programadas</t>
  </si>
  <si>
    <t>Elaboración de convocatorias, agendas, minutas de las sesiones y remisión de acuerdos. CAN y Cotecsa.</t>
  </si>
  <si>
    <t>Convocatorias</t>
  </si>
  <si>
    <t>Convocatorias realizadas de CAN y Cotecsa.</t>
  </si>
  <si>
    <t>Fernanda Coto Méndez</t>
  </si>
  <si>
    <t>Que no realice la convocatoria por parte de los Jerarcas.</t>
  </si>
  <si>
    <t>No hubo convocatoria por parte del Ministro Rector del Sector Agropecuario y afectó también el cambio de administración</t>
  </si>
  <si>
    <t>Seguimiento y actualización de los acuerdos y otros asuntos propios del CAN y Cotecsa.</t>
  </si>
  <si>
    <t>Seguimientos</t>
  </si>
  <si>
    <t>Seguimiento en las Actas de CAN y Cotecsa</t>
  </si>
  <si>
    <t xml:space="preserve">Se realizó el seguimiento de los acuerdos de las actas de las 4 sesiones realizadas. </t>
  </si>
  <si>
    <t>Divulgación de Libro de actas. CAN y Cotecsa.</t>
  </si>
  <si>
    <t>Actas</t>
  </si>
  <si>
    <t>Actas firmadas de CAN y Cotecsa</t>
  </si>
  <si>
    <t xml:space="preserve">Se divulgaron las actas de las 4 sesiones realizadas. </t>
  </si>
  <si>
    <t>Registrar y archivar la correspondencia y demás documentos.</t>
  </si>
  <si>
    <t>Registro</t>
  </si>
  <si>
    <t>Sistema de registro actualizado</t>
  </si>
  <si>
    <t>La mayoria de documentos se tramitaron de forma digital.</t>
  </si>
  <si>
    <t>Coordinar, organizar, ejecutar y registrar los trámites administrativos</t>
  </si>
  <si>
    <t>Bitácora</t>
  </si>
  <si>
    <t>Bitácora diaria</t>
  </si>
  <si>
    <t>Apoyo logístico como agenda de reuniones, citas, compromisos y otras actividades.</t>
  </si>
  <si>
    <t>Solventar u orientar consultas y suministrar información a las jefaturas, compañeros y público en general.</t>
  </si>
  <si>
    <t xml:space="preserve">Correo </t>
  </si>
  <si>
    <t>Información recibida y respuestas enviadas.</t>
  </si>
  <si>
    <t xml:space="preserve">Realización de la documentación necesaria para la autoevaluación. </t>
  </si>
  <si>
    <t>Documentación</t>
  </si>
  <si>
    <t>Documentación de la Autoevaluación enviada</t>
  </si>
  <si>
    <t>Otros servicios</t>
  </si>
  <si>
    <t>Seguimiento a las intervenciones del Sector Agropecuario en el plan de adaptación, la agenda agroambiental y otros.</t>
  </si>
  <si>
    <t>Presentación de información de acuerdo a necesidades del Despacho en el tema de cambio climático y gestión del riesgo</t>
  </si>
  <si>
    <t>Roberto Flores</t>
  </si>
  <si>
    <t>Esta actividad se  programa para el primer trimestre solamente debido a mi jubilación</t>
  </si>
  <si>
    <t>Coordinación, revisión de la consistencia y análisis de la información de precios de insumos agropecuarios y fletes marítimos; además de monitoreo de noticias.</t>
  </si>
  <si>
    <t>Boletín de alertas de precios </t>
  </si>
  <si>
    <t>Ricardo Quesada y Eugenia Mora</t>
  </si>
  <si>
    <t>Coordinación, revisión de la consistencia y ajustes de las estructuras de costos de producción de las actividades productivas agrícolas seleccionadas (papa, cebolla, chile dulce, tomate, maíz, frijol, chayote y zanahoria).</t>
  </si>
  <si>
    <t>Estructuras de costos de producción agrícola</t>
  </si>
  <si>
    <t>Diagramación final de estructuras de costos de producción y publicación</t>
  </si>
  <si>
    <t>Estructuras de Costos de producción</t>
  </si>
  <si>
    <t>Diseñar y desarrollar un módulo informático para registro del monitoreo de precios de insumos agropecuarios a nivel regional.</t>
  </si>
  <si>
    <t>N° de Solución Informática</t>
  </si>
  <si>
    <t xml:space="preserve">Solución para registro información </t>
  </si>
  <si>
    <t>Brindar soporte técnico presencial o virtual a los usuarios en sus actividades o tareas, solución de problemas en software y hardware.</t>
  </si>
  <si>
    <t>N° de consultas atendidas</t>
  </si>
  <si>
    <t>Necesidades de soporte realizadas</t>
  </si>
  <si>
    <t>Creación de las firmas de correo requeridas a los funcionarios tanto por actualización como por nuevo ingreso.</t>
  </si>
  <si>
    <t>N° de firmas de correo confeccionadas</t>
  </si>
  <si>
    <t>Firmas de correo requeridas</t>
  </si>
  <si>
    <t>Actualización de contenidos en la Intranet de Sepsa.</t>
  </si>
  <si>
    <t>N° de actualizaciones realizadas</t>
  </si>
  <si>
    <t>Contenido o Información actualizada en Intranet de Sepsa</t>
  </si>
  <si>
    <t>Inventario anual de equipos; se extrae información por equipo y se consolida y envia al responsable en el departamento de Informática del MAG. Además se actualiza el equipo que se necesite en el Sistema de registro de equipos</t>
  </si>
  <si>
    <t>Informe consolidado de inventario</t>
  </si>
  <si>
    <t>Desarrollo de estrategias y planes de comunicación que se ejecuten en las RRSS del MAG y cumplan con los intereses del despacho ministerial</t>
  </si>
  <si>
    <t>N° de solicitudes</t>
  </si>
  <si>
    <t>Publicaciones en Facebook, Instagram y Blogger del MAG</t>
  </si>
  <si>
    <t>Elaboración de la Hoja de Ruta para la erradicación del trabajo infantil en todas sus formas, Costa Rica 2021-2025</t>
  </si>
  <si>
    <t>No de documentos (1)</t>
  </si>
  <si>
    <t>Hoja de Ruta elaborada y publicado</t>
  </si>
  <si>
    <t>Alicia Sánchez S, Ingrid Badilla</t>
  </si>
  <si>
    <t>Elaboración de las matrices de solicitud de seguimiento anual PNDIP 2022</t>
  </si>
  <si>
    <t>No matrices elaboradas (7)</t>
  </si>
  <si>
    <t xml:space="preserve">Matrices elaboradas y remisión a las instituciones del Sector </t>
  </si>
  <si>
    <t>Elaboración de informes resumen de las instituciones para el Informe de Gestión del Sector 2018-2022 (nueva a incluir)</t>
  </si>
  <si>
    <t>11 resúmenes</t>
  </si>
  <si>
    <t xml:space="preserve">Elaboración de resumenes </t>
  </si>
  <si>
    <t>Lizeth Jaen Barrantes, Ingrid Badilla Fallas, Alicia Sánchez Solís, Juan Ricardo Wong Ruiz, Ricardo Quesada, Grettel Fernández, Francini Araya, Edgar Mata,  Noemy Sánchez, Dennis Monge, Roberto Flores</t>
  </si>
  <si>
    <t>Elaboración del informe de gestión 2021 APAR</t>
  </si>
  <si>
    <t>N° informes</t>
  </si>
  <si>
    <t xml:space="preserve">Elaboración de informes </t>
  </si>
  <si>
    <t>Lizeth Jaen Barrantes, Ingrid Badilla Fallas, Alicia Sánchez Solís, Juan Ricardo Wong Ruiz, Roberto Flores, Dennis Monge, Noemy Sánchez y Lorena Jiménez</t>
  </si>
  <si>
    <t>Seguimiento en la ejecución de la consultoría "Diseño de Reserva estratégica de alimentos" según términos de referencia de FAO.</t>
  </si>
  <si>
    <t>N° documentos</t>
  </si>
  <si>
    <t>Elaboración de informe</t>
  </si>
  <si>
    <t xml:space="preserve">Preparación de documentación de etapa de campo Disposiciones 4.5 </t>
  </si>
  <si>
    <t>Elaboracón de documentos</t>
  </si>
  <si>
    <t>Grettel Fernández Amador</t>
  </si>
  <si>
    <t>Jorge Arturo Cruz Hernández</t>
  </si>
  <si>
    <t>Número de oficio de remisión</t>
  </si>
  <si>
    <t>SEPSA-2021-103, SEPSA-2022-65</t>
  </si>
  <si>
    <t>El Eje temático corresponde a la categorización de las actividades que ejecuta la Sepsa.</t>
  </si>
  <si>
    <t>El responsable es el funcionario de la Unidad</t>
  </si>
  <si>
    <t>Auditorías de Carácter Especial vinculados con el Proceso Misional</t>
  </si>
  <si>
    <t>Informes Comunicados</t>
  </si>
  <si>
    <t>Archivo de Gestión</t>
  </si>
  <si>
    <t>Brenda Pineda Rodríguez</t>
  </si>
  <si>
    <t>Auditoría Operativa sobre la Eficacia del Control Interno en la Dirección Nacional De Extensión Agropecuaria (DNEA).</t>
  </si>
  <si>
    <t>Informe Comunicado</t>
  </si>
  <si>
    <t>Ronald Hernández Garita</t>
  </si>
  <si>
    <t>Inicia con cargo al PAT-2022</t>
  </si>
  <si>
    <t xml:space="preserve">Al cierre del I semestre del periodo 2022 se ha ejecutado el 80% de la meta, que corresponde al 80% de lo establecido para el I semestre del periodo 2022. </t>
  </si>
  <si>
    <t>Ejecución de la Auditoría de carácter especial sobre el proceso seguido por la DNEA para la identificación en la priorización de los servicios que se brindan a la población meta en función de los objetivos institucionales (inicia con cargo al PAT-2022).</t>
  </si>
  <si>
    <t>José Rafael Campos Soto</t>
  </si>
  <si>
    <t>Ejecución de la Auditoría de carácter especial sobre la estrategia formulada e implementada para mejorar las capacidades competitivas de los pequeños y mediano productores (inicia con cargo al PAT-2022).</t>
  </si>
  <si>
    <t>Auditorías de Carácter Especial vinculados con el Proceso Estratégico</t>
  </si>
  <si>
    <t>Ejecución de la Auditoría de carácter especial sobre la planificación de la estructura tecnológica en el MAG.</t>
  </si>
  <si>
    <t>Juan José Roig Mora</t>
  </si>
  <si>
    <t>Auditorías de Carácter Especial vinculados con el Proceso de Apoyo.</t>
  </si>
  <si>
    <t>Conclusión y comunicación de resultados de la Auditoría de Carácter Especial sobre acreditaciones que no corresponden.</t>
  </si>
  <si>
    <t>Inicia con cargo al PAT-2021</t>
  </si>
  <si>
    <t xml:space="preserve">Al cierre del I semestre del periodo 2022 se ha ejecutado el 60% de la meta, que corresponde al 60% de lo establecido para el I semestre del periodo 2022. </t>
  </si>
  <si>
    <t>Conclusión y comunicación de resultados de la Auditoría de Carácter Especial sobre la evaluación del Control Interno en la Gestión de Bienes Muebles.</t>
  </si>
  <si>
    <t>Con oficio AI-136-2022 se comunica a la AA el informe MAG-AI-INF-01-2022.</t>
  </si>
  <si>
    <t>Fernanda Castro Gómez</t>
  </si>
  <si>
    <t>Ejecución de la Auditoría de carácter especial sobre la fiscalización de contratación administrativa con base en analítica de datos.</t>
  </si>
  <si>
    <t xml:space="preserve">Al cierre del I semestre del periodo 2022 se ha ejecutado el 70% de la meta, que corresponde al 70% de lo establecido para el I semestre del periodo 2022. </t>
  </si>
  <si>
    <t>3.5</t>
  </si>
  <si>
    <t>Ejecución de la Auditoría de carácter especial sobre Evaluación del Control Interno en la gestión de bienes inmuebles.</t>
  </si>
  <si>
    <t xml:space="preserve">Al cierre del I semestre del periodo 2022 se ha
ejecutado el 40% de la meta, que corresponde al 40%
de lo establecido para el I semestre del periodo 2022. </t>
  </si>
  <si>
    <t>Ejecución de la autoevaluación de la calidad de la función de la AI-MAG correspondiente al periodo 2021.</t>
  </si>
  <si>
    <t>Bertha Sánchez López</t>
  </si>
  <si>
    <t>Informe con los resultados de la Autoevaluación anual
de calidad de la actividad de auditoría interna del
período 2021, comunicado mediante oficio AI-161-2022
de fecha 30 de junio de 2022.</t>
  </si>
  <si>
    <t>Ejecución del informe sobre los resultados del PTA-2021 de la AI-MAG y del estado de las recomendaciones y disposiciones (con corte al 31/12/2021).</t>
  </si>
  <si>
    <t>El informe con los resultados de la gestión de la
Auditoría Interna respecto a la ejecución del Plan de
Trabajo Anual del año 2021 se comunicó al Jerarca
mediante oficio AI-056-2022 de fecha 23 de marzo de
2022.</t>
  </si>
  <si>
    <t>Seguimiento y modificaciones al Plan de trabajo Anual de la Auditoría Interna periodo 2022.</t>
  </si>
  <si>
    <t>Oficio de comunicación</t>
  </si>
  <si>
    <t>Se brinda seguimiento y se actualizan los estados en el Sistema PAI de la CGR</t>
  </si>
  <si>
    <t>Formulación y comunicación del Plan de Trabajo Anual de la Auditoría Interna para el periodo 2023.</t>
  </si>
  <si>
    <t>PTA-Comunicado</t>
  </si>
  <si>
    <t>Formulación, comunicación del Plan Operativo de la Auditoría Interna del periodo 2023.</t>
  </si>
  <si>
    <t>POI-Comunicado</t>
  </si>
  <si>
    <t xml:space="preserve">Seguimiento anual del Plan Operativo de la Auditoría Interna (POI-2021). </t>
  </si>
  <si>
    <t>Con oficio AI-005-2022 se comunica seguimiento del PO-AI-MAG para el ejercicio económico del año 2021.</t>
  </si>
  <si>
    <t xml:space="preserve">Seguimiento semestral del Plan Operativo de la Auditoría Interna (POI-2022). </t>
  </si>
  <si>
    <t>Ejecución del ejercicio de la autoevaluación del Sistema de control Interno.</t>
  </si>
  <si>
    <t>Minutas
Reportes del Sistema Synergy</t>
  </si>
  <si>
    <t>Archivo de Gestión
Reportes del Sistema Synergy</t>
  </si>
  <si>
    <t>Brenda Pineda Rodríguez
Bertha Sánchez López</t>
  </si>
  <si>
    <t xml:space="preserve">Informes del Sitema SYNERGY y minuta </t>
  </si>
  <si>
    <t>Ejecución del ejercicio de identificación de factores de riesgo y actualización del SEVRIMAG.</t>
  </si>
  <si>
    <t>Minutas
Reportes Sistema SEVRIMAG</t>
  </si>
  <si>
    <t>Archivo de Gestión
Reportes Sistema SEVRIMAG</t>
  </si>
  <si>
    <t>Reportes del SEVRIMAG y minuta</t>
  </si>
  <si>
    <t>Establecimiento, control y ejecución del plan de capacitación de la Auditoría Interna.</t>
  </si>
  <si>
    <t>Plan de Capacitación</t>
  </si>
  <si>
    <t>Ejecución de reuniones trimestrales con los funcionarios de la AI.</t>
  </si>
  <si>
    <t>Minutas</t>
  </si>
  <si>
    <t>Se reprograma para la segunda semana de Julio por vacaciones del personal.</t>
  </si>
  <si>
    <t>Archivo de gestión actualizado en el Sistema de Documental del MAG.</t>
  </si>
  <si>
    <t>Archivo de Gestión actualizado</t>
  </si>
  <si>
    <t>Sistema de Grestión Documental actualizado</t>
  </si>
  <si>
    <t>Estudio técnico para la dotación de recursos para la Auditoría Interna.</t>
  </si>
  <si>
    <t>Con oficio 108-2022 se comunica a la Autoridad Superior el informe MAG-AI-INF-02-2022.</t>
  </si>
  <si>
    <t>Seguimiento de recomendaciones emitidas por la AI y disposiciones que emitan la CGR, Despachos de CPA`s y otros órganos de control y fiscalización externo.</t>
  </si>
  <si>
    <t xml:space="preserve">Cantidad de informes </t>
  </si>
  <si>
    <t>No cuantificado, según demanda</t>
  </si>
  <si>
    <t>Seguimiento a los siguientes informes: AC-010-2011, AI-026-2018, AI-036-2017, AI-042-2019, AI-063-2013, AI-094-2015, AI-126-2021 SICOP, AI-194-2020, DFOE-EC-IF-02-2016, DFOE-EC-IF-10-2018, DFOE-SOS-IF-00003-2021, MAG-AI-INF-01-2021, USCEP-046-13, USCEP-09-2019.</t>
  </si>
  <si>
    <t>Implementación y seguimiento de las oportunidades de mejora establecidas en el Plan de Mejora producto de la Evaluación de calidad de la AI-MAG.</t>
  </si>
  <si>
    <t>Hojas de trabajo</t>
  </si>
  <si>
    <t>No cuantificado, según fecha propuesta para la oportunidad de mejora establecida.</t>
  </si>
  <si>
    <t xml:space="preserve">Hoja de trabajo con el seguimiento al Plan de mejora </t>
  </si>
  <si>
    <t>Implementación y seguimiento  las acciones de mejora contenidas en el Plan de Acción emitido como producto de la Autoevaluación del Sistema de Control Interno.</t>
  </si>
  <si>
    <t>Hojas de trabajo
Sistema Synergy actualizado</t>
  </si>
  <si>
    <t>No cuantificado, según fecha propuesta para la acción de mitigación establecida.</t>
  </si>
  <si>
    <t>Implementación y seguimiento de las acciones de mitigación contenidas en el Plan de Acción emitido como producto de la Valoración del Riesgo.</t>
  </si>
  <si>
    <t>Hojas de trabajo
Sistema SEVRIMAG actualizado</t>
  </si>
  <si>
    <t>No cuantificado, según fecha propuesta para la acción de mejora establecida.</t>
  </si>
  <si>
    <t>Ejecución de Servicios Preventivos de Asesoría.</t>
  </si>
  <si>
    <t>Con oficios AI-049-2022 y AI-137-2022 se comunican los SP de Asesorías</t>
  </si>
  <si>
    <t>Ejecución de Servicios Preventivos de Advertencia.</t>
  </si>
  <si>
    <t>Con oficios AI-036-2022, AI-141-2022 y AI-142-2022 se comunican los SP de Advertencia</t>
  </si>
  <si>
    <t>Ejecución de Servicio preventivo de autorización de libros de contabilidad, de actas y otros, que deben llevarse en la institución.</t>
  </si>
  <si>
    <t>Cantidad de libros Autorizado</t>
  </si>
  <si>
    <t>Archivo de Gestión
Registro de Control</t>
  </si>
  <si>
    <t>Asiento 519 al 522</t>
  </si>
  <si>
    <t>Recepción, archivo y atención efectiva de denuncias e investigación de hechos presuntamente irregulares.</t>
  </si>
  <si>
    <t>Archivo de Gestión
Confidencial</t>
  </si>
  <si>
    <t>Recepción, archivo y atención efectiva de denuncias.</t>
  </si>
  <si>
    <t>Formulario 
Oficio de Comunicación</t>
  </si>
  <si>
    <t>Elvira Navarro Sandí</t>
  </si>
  <si>
    <t>Resolución Res_AI-MAG_002-2022; Resolución Res_AI-MAG_001-2022</t>
  </si>
  <si>
    <t>Análisis inicial de hechos presuntamente irregulares aprobados.</t>
  </si>
  <si>
    <t>Hoja de Trabajo</t>
  </si>
  <si>
    <t>D02-2019; D-07-2021; D-08-2021, D02-2022</t>
  </si>
  <si>
    <t>Investigación de hechos presuntamente irregulares.</t>
  </si>
  <si>
    <t>Atender las convocatorias de oferta y demanda de 
cooperación internacional de organismos bilaterales y
multilaterales, Mideplan y MREC.</t>
  </si>
  <si>
    <t>Número de reuniones realizadas.</t>
  </si>
  <si>
    <t xml:space="preserve">Minutas. </t>
  </si>
  <si>
    <t>Guillermo González
Adriana Lobo</t>
  </si>
  <si>
    <t>Clasificación del país como de renta media alta, limita la oferta de ayuda para el desarrollo.</t>
  </si>
  <si>
    <t>1.En el marco de la Alianza para el Desarrollo de la Democracia (ADD), está trabajano de manera inicial en una propuesta regional (República Dominicana, Panamá y Costa Rica), para el Fondo de Adaptación denominada "“Fondo de Inversión para el desarrollo de sistemas productivos climáticamente sostenibles en República Dominicana, Panamá y Costa Rica en la agricultura familiar"., por un monto de $14.                                                                             2. Se está gestionano un proyecto de cooperación sur-sur con República Dominicana, derivado de la COMIXTA con ese país, promovida por MIDEPLAN, denominado "Fortalecimiento del Sistema de Inocuidad de los Alimentos de Origen Primario de la República Dominicana". Esta propuesta cuenta con el apoyo técnico del SFE.</t>
  </si>
  <si>
    <t>Coordinar reuniones con embajadas, ONG´s, empresas privadas y organismos de cooperación multilateral.</t>
  </si>
  <si>
    <t>Brechas tecnológicas para una comunicación virtual efectiva.</t>
  </si>
  <si>
    <t xml:space="preserve">Se han coordinado y atendido reuniones con el BID, AFD, GIZ, Embajada de Israel, para presentación y definición de las prioridades de la nueva Administración. </t>
  </si>
  <si>
    <t>Formalizar y apoyar las iniciativas de demanda y oferta de cooperación internacional Sur-Sur y Triangular.</t>
  </si>
  <si>
    <t>Número de comunicados de opciones de cooperación Sur-Sur y triangular.</t>
  </si>
  <si>
    <t>Documento de proyecto consensuado y presentado.</t>
  </si>
  <si>
    <t xml:space="preserve">1.Limitaciones presupuestarias para atender costos compartidos.
2.Carencia de demanda de cooperación técnica de parte del MAG. 
</t>
  </si>
  <si>
    <t xml:space="preserve">Se ha apoyado las demandas de cooperación sur-sur de República Daminicana y Ecuador, esta última con el apoyo de la Cancillería y el PMA. </t>
  </si>
  <si>
    <t>Elaboración, presentación, negociación y registro en el SIGECI de los proyectos de cooperación internacional.</t>
  </si>
  <si>
    <t>Número de propuestas desarrolladas.</t>
  </si>
  <si>
    <t>Documento de proyecto presentado.</t>
  </si>
  <si>
    <t xml:space="preserve">1. Propuesta de cooperación sur-sur con República Dominicana 2. Inicio de Propuesta Regional al Fondo de Adaptación y Ejeución de trabajos de consultoría con el Banco Mundial, financiadas por PROGREEN. </t>
  </si>
  <si>
    <t xml:space="preserve">Seguimiento del estado de los proyectos de 
cooperación internacional técnica y financiera en ejecución. </t>
  </si>
  <si>
    <t>Número de reuniones, lectura de informes  y solitudes de información.</t>
  </si>
  <si>
    <t>Matriz actualizada y publicada.</t>
  </si>
  <si>
    <t>Limitada respuesta de parte del contacto técnico o punto focal encargado del proyecto.</t>
  </si>
  <si>
    <t>Se ha brindado seguimiento al Programa de Cooperación Técnica con el BID, la AFD, y Transforma +.</t>
  </si>
  <si>
    <t xml:space="preserve">Gestión de convenios, acuerdos, cartas y memorandos de entendimiento. </t>
  </si>
  <si>
    <t>Número de documentos suscritos.</t>
  </si>
  <si>
    <t>Documento de acuerdo consensuado y firmado.</t>
  </si>
  <si>
    <t>Cambios políticos.</t>
  </si>
  <si>
    <t xml:space="preserve">Suscripción del  Memorando de Entendimiento entre los Ministerios de Agricultura de Costa Rica y Israel. </t>
  </si>
  <si>
    <t>Elaboración y administración de los procesos control interno de la UAI.</t>
  </si>
  <si>
    <t>Número de registro en SEVRIMAG y Autoevaluación.</t>
  </si>
  <si>
    <t>Sistemas actualizados de forma trimestral.</t>
  </si>
  <si>
    <t xml:space="preserve">Problemas técnicos en la plataforma de control interno. </t>
  </si>
  <si>
    <t xml:space="preserve">Se actualizaron en el plazo establecido los sistemas de control interno: Autoevaluación y SEVRIMAG y se está brindando seguimiento a los mismos. </t>
  </si>
  <si>
    <t xml:space="preserve">Actualización de la ficha de proceso y el procedimiento de gestión de Asuntos Internacionales. </t>
  </si>
  <si>
    <t>Número de documentos oficializados en el sistema de gestión.</t>
  </si>
  <si>
    <t xml:space="preserve">Sistema de gestión de calidad actualizado. </t>
  </si>
  <si>
    <t>Limitaciones de acceso al sistema y actividades fuera de programación.</t>
  </si>
  <si>
    <t>Se actualizó el procedimiento 7P06-05: Proyectos Agropecuarios Implementados con Recursos de Cooperación Internacional Mediante Administración No Estatal.</t>
  </si>
  <si>
    <t>Atención y respuesta de consultas telefónicas, por 
correo electrónico y/o presencial.</t>
  </si>
  <si>
    <t>Número de consultas atendidas.</t>
  </si>
  <si>
    <t>Correos de respuesta y llamadas por plataforma Teams.</t>
  </si>
  <si>
    <t xml:space="preserve">La actividad se realiza en función de las demandas recibidas. </t>
  </si>
  <si>
    <t>Se han resuelto unas 30 consultas telefónicas, por correo, de manera presencial y por WhatsApp.</t>
  </si>
  <si>
    <r>
      <rPr>
        <b/>
        <sz val="7"/>
        <color rgb="FF000000"/>
        <rFont val="Calibri"/>
        <family val="2"/>
        <scheme val="minor"/>
      </rPr>
      <t>Nombre del Responsable:</t>
    </r>
    <r>
      <rPr>
        <sz val="7"/>
        <color rgb="FF000000"/>
        <rFont val="Calibri"/>
        <family val="2"/>
        <scheme val="minor"/>
      </rPr>
      <t xml:space="preserve"> </t>
    </r>
  </si>
  <si>
    <t>Guillermo Eduardo González Perera</t>
  </si>
  <si>
    <t>DAI-087-2021</t>
  </si>
  <si>
    <t>Atención de requerimientos por parte de la Ciudadanía</t>
  </si>
  <si>
    <t>Cantidad de requerimientos atendidos</t>
  </si>
  <si>
    <t>Expediente del Requerimiento</t>
  </si>
  <si>
    <t>Marco Vinicio Cuevas</t>
  </si>
  <si>
    <t>Depende de la demanda trimestral</t>
  </si>
  <si>
    <t>Recepción de requerimientos</t>
  </si>
  <si>
    <t>No. De requerimientos presentados</t>
  </si>
  <si>
    <t>Análisis previo del requerimiento</t>
  </si>
  <si>
    <t>Recopilación de información adicional al requerimiento</t>
  </si>
  <si>
    <t>Cantidad de datos asociados al requerimiento</t>
  </si>
  <si>
    <t>Elaboración del informe final del sobre requerimiento</t>
  </si>
  <si>
    <t>Cantidad de informes sobre requerimientos</t>
  </si>
  <si>
    <t>Elaborar el Plan de Trabajo 2022 de la Contraloría de Servicios</t>
  </si>
  <si>
    <t>Cantidad de planes de trabajo</t>
  </si>
  <si>
    <t>Plan aprobado por el Despacho</t>
  </si>
  <si>
    <t>Esta actividad se establece en la Ley de las Contralorías de Servicio Ley No. 9158.</t>
  </si>
  <si>
    <t>Elaborar el Informe del cumplimiento del Plan de Trabajo 2022 de la Contraloría de Servicios</t>
  </si>
  <si>
    <t>Cantidad de informes presentados</t>
  </si>
  <si>
    <t>Informe presentado al Despacho</t>
  </si>
  <si>
    <t>Actualización de la ficha de proceso y procedimiento de Contraloría</t>
  </si>
  <si>
    <t xml:space="preserve">No. de documentos actualizados </t>
  </si>
  <si>
    <t>Sistema de Gestión de Calidad MAG</t>
  </si>
  <si>
    <t>En coordinación con el Gestor de Calidad</t>
  </si>
  <si>
    <t>Elaboración del Plan de Mitigación de Riesgos (SEVRIMAG)</t>
  </si>
  <si>
    <t>No. De Planes elaborados</t>
  </si>
  <si>
    <t>En coordinación con el Gestor de Control Interno</t>
  </si>
  <si>
    <t>Elaborar el Plan de Mejora del Sistema de Control Interno (Autoevaluación)</t>
  </si>
  <si>
    <t>Synergy</t>
  </si>
  <si>
    <t>Informe de percepción de los servicios prestados por el MAG.</t>
  </si>
  <si>
    <t>Depende del envió oportuno de la información por parte de las Direcciones de Desarrollo de la DNEA.</t>
  </si>
  <si>
    <t>Visitas de atención y seguimiento</t>
  </si>
  <si>
    <t>Cantidad de visitas</t>
  </si>
  <si>
    <t>Minutas de reunión, Listas de asistencia</t>
  </si>
  <si>
    <t>Depende de la disponibilidad de recursos.</t>
  </si>
  <si>
    <t>Charlas sobre la aplicación del procedimiento 5P05-01, Atención a los requerimientos y/o Valoraciones presentadas ante la Contraloría de Servicios del MAG</t>
  </si>
  <si>
    <t>Cantidad de charlas</t>
  </si>
  <si>
    <t>Depende de la disponibilidad de conexión de internet.</t>
  </si>
  <si>
    <t>Solicitudes de información de ciudadanos</t>
  </si>
  <si>
    <t>No. de solicitudes de información</t>
  </si>
  <si>
    <t>Depende del volumen de solicitudes recibidas</t>
  </si>
  <si>
    <t>Marco Cuevas Calvo</t>
  </si>
  <si>
    <t>CS-MVCC-001-2022</t>
  </si>
  <si>
    <t xml:space="preserve">175 DNEA </t>
  </si>
  <si>
    <t xml:space="preserve"> DNEA</t>
  </si>
  <si>
    <t>Dirección</t>
  </si>
  <si>
    <t>Incentivos  Agrícolas</t>
  </si>
  <si>
    <t>Análisis y recomendación técnica de solicitudes para exoneración de maquinaria, equipo, insumos y materias primas</t>
  </si>
  <si>
    <t>Número de  solicitudes  recomendadas</t>
  </si>
  <si>
    <t xml:space="preserve">Sistema EXONET </t>
  </si>
  <si>
    <t xml:space="preserve">Sra. Sonia Ruiz Cruz-Analista  y Diego Quesada González-Encargado </t>
  </si>
  <si>
    <t>Base legal  Ley 7293 art 5 - Ley 9635 art 11 3d</t>
  </si>
  <si>
    <t>Fiscalización en forma individual o conjunta con la Dirección General  a beneficiarios  que han recibido  exoneración de impuestos según Ley 7293 art 5</t>
  </si>
  <si>
    <t>Número de  visitas a campo</t>
  </si>
  <si>
    <t>Informes de visita a campo</t>
  </si>
  <si>
    <t>Producto del hacquoe  en los  sistema del MH , especificamente  con el Sistema EXONET, obligo a que el equipo de trabajo  ( dos funcioanrias  y mi persona )  no  enfocaramos  en la  implementacion del procedimeinto de contingencia  que  impletemento la Dirección General de Hacienda  para  atende   el   volumen  de  solicitudes  bajo  ese procedimiento.</t>
  </si>
  <si>
    <t>Orientar y capacitar a usuarios internos y externos sobre el procedimiento para el acceso a 
los beneficios de exoneración de maquinaria, equipo, insumos y materias primas</t>
  </si>
  <si>
    <t xml:space="preserve">Número de capacitaciones </t>
  </si>
  <si>
    <t>Registro de participantes</t>
  </si>
  <si>
    <t>Orientacion   del proceso  de exoneracion, dia 4 de abril 2022  en la Comisión de Insumos  -SFE.</t>
  </si>
  <si>
    <t>Acompañamiento y seguimiento al Proyecto Mujeres Productoras Agropecuarias Agentes de Cambio para la Transformación Verde y la Reactivación Económica Local, programa de formación a 100 productoras.</t>
  </si>
  <si>
    <t>Número total de personas productoras</t>
  </si>
  <si>
    <t>Nora Orias Montes</t>
  </si>
  <si>
    <t>1. Problemas de conectividad. 2. Eventual incomplimiento de las productoras o de los cooperantes. 3. Alguna situación de salud. 4. Situaciones de emergencia climática o salud. Esta actividad también es vinculante al ODS 1, 2, 5, 8, 10 y  13.</t>
  </si>
  <si>
    <t>Acompañamiento y seguimiento al Proyecto Mujeres Productoras Agropecuarias Agentes de Cambio para la Transformación Verde y la Reactivación Económica Local, dirigido a 3 organizaciones en aspectos de comercialización.</t>
  </si>
  <si>
    <t>Número total de organizaciones productoras</t>
  </si>
  <si>
    <t>1. Limitaciones en la asignación de recursos para realizar las giras de seguimiento. 2. Atención y compromiso de las Regiones para facilitar el seguimiento. 3. Situación de emergencia nacional o regional. 4. Algún imprevisto de salud.</t>
  </si>
  <si>
    <t>El acompañamiento a las tes organizaciones está programado para el II Semestre una vez concluida la I etapa de capacitaciones.</t>
  </si>
  <si>
    <t>Elaboración de instrumentos para la verificación del seguimiento de asistencia técnica a proyectos de FOMUJERES XII.</t>
  </si>
  <si>
    <t>Número de diagnósticos</t>
  </si>
  <si>
    <t>Nora Orias Montes, Joharline Mata, Marianella Chaves.</t>
  </si>
  <si>
    <t>Se deben elaborar dos instrmentos uno para el nivel nacional y uno para uso regional.</t>
  </si>
  <si>
    <t>Se elaboraron los dos instrumentos de verificación tanto para el nivel nacional como regional.</t>
  </si>
  <si>
    <t>Visitas de verificación de seguimiento a proyectos de mujeres productoras.</t>
  </si>
  <si>
    <t>Visitas a finca</t>
  </si>
  <si>
    <t>Hoja de Visita</t>
  </si>
  <si>
    <t>Para la ejecución de esta actividad se pueden dar situaciones limtantes tales como: disponibilidad de vehículo, combustible, viáticos, interés regional, interés de jefatura inmedita; así como condiciones climatológicas adversas y situaciones de salud pública o personal. Es vinculante a los ODS 5, 8, y 10.</t>
  </si>
  <si>
    <t>Aplicación de los instrumentos de verificación a mujeres productoras ganadoras de FOMUJERES.</t>
  </si>
  <si>
    <t>Número de encuestas</t>
  </si>
  <si>
    <t>Se podría encontrar limitantes tales como la mencionada en la línea superior y también, como la negativa de la productora a contestar el cuestionario.</t>
  </si>
  <si>
    <t>Análisis y sistematización de encuestas de verificación.</t>
  </si>
  <si>
    <t>Podría afectar la conectividad provocada por algún evento climático adverso.</t>
  </si>
  <si>
    <t>El informe del análisis de las encuestas fue trasladado a la Dirección.</t>
  </si>
  <si>
    <t>Análisis e investigacón de fuentes de financiamiento, con organismos internacionales, para proyectos de inversión.</t>
  </si>
  <si>
    <t>Se realizó una investigación de bases de información de organismos internacionales para identificar líneas de financiamiento para proyectos, el mismo se compartió con la Dirección.</t>
  </si>
  <si>
    <t>Proyecto MAG-INTA-FAO: Generar capacidades adaptivas al cambio climático en 20 mujeres de ganaderas  de Nandayure y Nicoya, GUANACASTE</t>
  </si>
  <si>
    <t>Falta de interés por parte del INTA, la Región o no encontrar un patrocinador. Viculante al ODS 1, 2, 5, 8, 10 Y 13.</t>
  </si>
  <si>
    <t>Se programó en junió y se ejecutará en el II Semestre.</t>
  </si>
  <si>
    <t>Gestión de actividades de capacitación Días de Campo para 20 mujeres ganaderas de Nandayure y Nicoya.</t>
  </si>
  <si>
    <t>Gestión de recursos para ejecución del proyecto con mujeres ganaderas.</t>
  </si>
  <si>
    <t>No encontrar un ente interesado en financiar las actividades.</t>
  </si>
  <si>
    <t>Se realizaron reuniones y coordinación mediante correos electrónicos y chat.</t>
  </si>
  <si>
    <t>Programación de actividades de capacitación para mujeres ganaderas.</t>
  </si>
  <si>
    <t>Número de días de campo</t>
  </si>
  <si>
    <t>Nora Orias Montes e  INTA</t>
  </si>
  <si>
    <t>La programación corresponde al II Semestre.</t>
  </si>
  <si>
    <t>Ejecución de actividades de 3 actividades de  capacitación con mujeres ganaderas.</t>
  </si>
  <si>
    <t>Nora Orias, compañeros de Nandayure, Nicoya e INTA.</t>
  </si>
  <si>
    <t>Falta de interés por parte de la Región, INTA o las mismas productoras.</t>
  </si>
  <si>
    <t>La ejecución de las actividades corresponde al II Semestre.</t>
  </si>
  <si>
    <t>Coordinación técnica con INTA para ejecución del proyecto con mujeres ganaderas.</t>
  </si>
  <si>
    <t>Falta de interés del INTA, falta de apoyo DNEA.</t>
  </si>
  <si>
    <t>Ejecución en el II Semestre.</t>
  </si>
  <si>
    <t>Coordinación con la región para desarrollar proyecto con mujeres ganaderas.</t>
  </si>
  <si>
    <t>Falta de interés de la Región Chorotega, limitaciones logísticas.</t>
  </si>
  <si>
    <t>Dos reuniones de coordinación realizadas con compñaeros y compañeras de la Región Chorotega (AE DE NANDAYURE, NICOYA Y LIBERIA).</t>
  </si>
  <si>
    <t>Gestionar y coordinar gira de intercambio de experiencias entre mujeres ganaderas de Nandayure y Nicoya con ganaderas del Pacífico Central.</t>
  </si>
  <si>
    <t>Número de giras</t>
  </si>
  <si>
    <t>Registro fotográfico</t>
  </si>
  <si>
    <t>Falta de apoyo por parte de la Región a visitar. Que a las productoras no les interese realizar la gira. Problemas administrativos para la logística de traslado.</t>
  </si>
  <si>
    <t>Trabajo en equipo para desarrollar Hoja de Ruta para la atención de las mujeres productoras agropecuarias.</t>
  </si>
  <si>
    <t>Nora Orias Montes y compañeras regionales.</t>
  </si>
  <si>
    <t>No encontrar disposición a nivel regional para para trabajar la Hoja de Ruta. Vinculante al ODS 1, 2, 5, 8 y 10.</t>
  </si>
  <si>
    <t>Se realizó una sesión de trabajo con compañeras regionales (Central Sur, Zona Norte y Chorotega).</t>
  </si>
  <si>
    <t>Red Nacional de Unidades de Género para la Igualdad entre mujeres y hombres (RUPIG)</t>
  </si>
  <si>
    <t>1. Cancelación de reuniones por parte de organizadores. 2. Problemas de conectividad.</t>
  </si>
  <si>
    <t>CONEA</t>
  </si>
  <si>
    <t>1. No se tiene certeza del número de reuniones que se programen y depende de otras instancias la programación de las mismas.</t>
  </si>
  <si>
    <t>EQUIPO TÉCNICO DE ATENCIÓN  A LA MUJER PRODUCTORA</t>
  </si>
  <si>
    <t>1. Falta de apoyo de la jefatura. 2. Desinterés regional para coordinar tema.</t>
  </si>
  <si>
    <t>Nils Solorzano</t>
  </si>
  <si>
    <t>DNEA-PIA-04-2021</t>
  </si>
  <si>
    <t>175-1</t>
  </si>
  <si>
    <t>DNEA</t>
  </si>
  <si>
    <r>
      <t xml:space="preserve">Vinculación o alineamiento de objetivos e intervenciones </t>
    </r>
    <r>
      <rPr>
        <b/>
        <vertAlign val="superscript"/>
        <sz val="7"/>
        <color indexed="10"/>
        <rFont val="Calibri (Cuerpo)"/>
      </rPr>
      <t>1</t>
    </r>
  </si>
  <si>
    <r>
      <t xml:space="preserve">PROGRAMACIÓN PRESUPUESTARIA </t>
    </r>
    <r>
      <rPr>
        <b/>
        <vertAlign val="superscript"/>
        <sz val="7"/>
        <color indexed="10"/>
        <rFont val="Calibri (Cuerpo)"/>
      </rPr>
      <t>15</t>
    </r>
  </si>
  <si>
    <r>
      <t xml:space="preserve">ODS </t>
    </r>
    <r>
      <rPr>
        <b/>
        <vertAlign val="superscript"/>
        <sz val="7"/>
        <color indexed="10"/>
        <rFont val="Calibri (Cuerpo)"/>
      </rPr>
      <t>2</t>
    </r>
  </si>
  <si>
    <r>
      <t xml:space="preserve">PNDIP </t>
    </r>
    <r>
      <rPr>
        <b/>
        <vertAlign val="superscript"/>
        <sz val="7"/>
        <color indexed="10"/>
        <rFont val="Calibri (Cuerpo)"/>
      </rPr>
      <t>3</t>
    </r>
  </si>
  <si>
    <r>
      <t xml:space="preserve">PS </t>
    </r>
    <r>
      <rPr>
        <b/>
        <vertAlign val="superscript"/>
        <sz val="7"/>
        <color indexed="10"/>
        <rFont val="Calibri (Cuerpo)"/>
      </rPr>
      <t>4</t>
    </r>
  </si>
  <si>
    <r>
      <t xml:space="preserve">PEI </t>
    </r>
    <r>
      <rPr>
        <b/>
        <vertAlign val="superscript"/>
        <sz val="7"/>
        <color indexed="10"/>
        <rFont val="Calibri (Cuerpo)"/>
      </rPr>
      <t>5</t>
    </r>
  </si>
  <si>
    <r>
      <t>DE-40863</t>
    </r>
    <r>
      <rPr>
        <b/>
        <vertAlign val="superscript"/>
        <sz val="7"/>
        <color indexed="10"/>
        <rFont val="Calibri (Cuerpo)"/>
      </rPr>
      <t>6</t>
    </r>
  </si>
  <si>
    <r>
      <t xml:space="preserve">Proceso y Eje temático </t>
    </r>
    <r>
      <rPr>
        <b/>
        <vertAlign val="superscript"/>
        <sz val="7"/>
        <color indexed="10"/>
        <rFont val="Calibri (Cuerpo)"/>
      </rPr>
      <t>7</t>
    </r>
  </si>
  <si>
    <r>
      <t xml:space="preserve">Actividad </t>
    </r>
    <r>
      <rPr>
        <b/>
        <vertAlign val="superscript"/>
        <sz val="7"/>
        <color indexed="10"/>
        <rFont val="Calibri (Cuerpo)"/>
      </rPr>
      <t>8</t>
    </r>
  </si>
  <si>
    <r>
      <t xml:space="preserve">Objetivo de la cadena de resultados </t>
    </r>
    <r>
      <rPr>
        <b/>
        <vertAlign val="superscript"/>
        <sz val="7"/>
        <color indexed="10"/>
        <rFont val="Calibri (Cuerpo)"/>
      </rPr>
      <t>9</t>
    </r>
  </si>
  <si>
    <r>
      <t xml:space="preserve">Responsable </t>
    </r>
    <r>
      <rPr>
        <b/>
        <vertAlign val="superscript"/>
        <sz val="7"/>
        <color indexed="10"/>
        <rFont val="Calibri (Cuerpo)"/>
      </rPr>
      <t>13</t>
    </r>
  </si>
  <si>
    <r>
      <t xml:space="preserve">Observaciones/supuestos/ Limitaciones </t>
    </r>
    <r>
      <rPr>
        <b/>
        <vertAlign val="superscript"/>
        <sz val="7"/>
        <color indexed="10"/>
        <rFont val="Calibri (Cuerpo)"/>
      </rPr>
      <t>14</t>
    </r>
  </si>
  <si>
    <r>
      <t xml:space="preserve">Unidad de medida </t>
    </r>
    <r>
      <rPr>
        <b/>
        <vertAlign val="superscript"/>
        <sz val="7"/>
        <color indexed="10"/>
        <rFont val="Calibri (Cuerpo)"/>
      </rPr>
      <t>10</t>
    </r>
  </si>
  <si>
    <r>
      <t xml:space="preserve">Medios de Verificación </t>
    </r>
    <r>
      <rPr>
        <b/>
        <vertAlign val="superscript"/>
        <sz val="7"/>
        <color indexed="10"/>
        <rFont val="Calibri (Cuerpo)"/>
      </rPr>
      <t>11</t>
    </r>
  </si>
  <si>
    <r>
      <t xml:space="preserve">Meta por Trimestre </t>
    </r>
    <r>
      <rPr>
        <b/>
        <vertAlign val="superscript"/>
        <sz val="7"/>
        <color indexed="10"/>
        <rFont val="Calibri (Cuerpo)"/>
      </rPr>
      <t>12</t>
    </r>
  </si>
  <si>
    <t xml:space="preserve">Coordinación con la comisión de procedimiento para incluir los instrumentos metodológicos en el sistema de Gestión </t>
  </si>
  <si>
    <t>Número de Instrumentos Metodológicos</t>
  </si>
  <si>
    <t>instrumentos metodológicos incluidos e el sistema de procesos y procedimientos.</t>
  </si>
  <si>
    <t xml:space="preserve">Zaira Quesada
Zobeida Sanchez    
Heiner Murillo </t>
  </si>
  <si>
    <t>En Proceso de la aprobación de la DNEA. El avance en esta actividad depende de la carga de trabajo de la Comisión de procedimientos.</t>
  </si>
  <si>
    <t>7, 15</t>
  </si>
  <si>
    <t>Digitalización e incorporación de los instrumentos al SISDNEA y/o página Web.</t>
  </si>
  <si>
    <t xml:space="preserve">Número de Instrumentos Metodológicos digitalizados </t>
  </si>
  <si>
    <t>Instrumentos metodológicos digitalizados en el SISDNEA o Página Web</t>
  </si>
  <si>
    <t xml:space="preserve">Que el departamento de TI del MAG no tenga disponibilidad de tiempo para digitalizar los instrumentos metodológicos </t>
  </si>
  <si>
    <t xml:space="preserve">Elaboración de las guías para el uso e implementación de los instrumentos metodológicos </t>
  </si>
  <si>
    <t>Número de Guías de Uso</t>
  </si>
  <si>
    <t>Guías digitalizadas y disponibles en la pagina web del MAG</t>
  </si>
  <si>
    <t xml:space="preserve">Zobeida Sanchez    Heiner Murillo </t>
  </si>
  <si>
    <t>Construir un instrumento  de evaluación y seguimiento de las acciones planificadas a nivel de finca , coordinados y homologados para las regiones del MAG.</t>
  </si>
  <si>
    <t>Instrumento de evaluación y seguimiento de las acciones planif a nivel de finca aprobado.</t>
  </si>
  <si>
    <t>Formato de seguimiento y evaluación para hacer aplicados en las ocho regiones</t>
  </si>
  <si>
    <t>Número guías para verificar el seguimiento y la evaluación.</t>
  </si>
  <si>
    <t>Dos guías para verificar el seguimiento y la evaluación, una para aplicar al jefe de extensión de las Direcciones Regionales  y otra para los jefes de las agencias  de extensión.</t>
  </si>
  <si>
    <t>Apoyar la coordinación de la capacitación en planificación por resultados para los funcionarios.</t>
  </si>
  <si>
    <t>Capacitación brindada a funcionarios de la DNEA</t>
  </si>
  <si>
    <t xml:space="preserve">Grabación en teams de la capacitación brindada, Lista de asistencia                                                                                                                                                                                                                                                                                                                                                                                                                                                                                                                                                                                                                                                                                                                                                                                                                                                                                                                                                                                                                                                                                                                                                                                                                                                                                                                                                                                                                                                                                                                                                                                                                                                                                                                                                                                                                                                                                                                                                                                                                                                                                                                                                                                                                                                                                                                                                                                                                                                                                                                                                                                                                                                                                                                                                                                                                                                                                                                                                                                                                                                                                                                                                                                                                                                                                                                                                                                                                                                                                                                                                                                                                                                                                                                                                                                                                                                                                                                                                                                                                                                                                                                                                                                                                                                                                                                                                                                                                                                                                                                                                                                                                                                                                                                                                                                                                                                                                                                                                                                                                                                                                                                                                                                                                                                                                                                                                                                                                                                                                                                                                                                                                                                                                                                                                                                                                                                                                                                                                                                                                                                                                                                                                                                                                                                                                                                                                                                                                                                                                                                                                                                                                                                                                                                                                                                                                                                                                                                                                                                                                                                                                                                                                                                                                                                                                                                                                                                                                                                                                                                                                                                                                                                                                                                                                                                                                                                                                                                                                                                              </t>
  </si>
  <si>
    <t>Esta actividad se realizara en coordinación con la UPE y los jefes de extensión.</t>
  </si>
  <si>
    <t>II Taller dirigido  a extensionistas en la 
metodología para trabajar con jóvenes.</t>
  </si>
  <si>
    <t>Taller de capacitación brindada a funcionarios de la DNEA</t>
  </si>
  <si>
    <t xml:space="preserve">Programa del taller
Lista de asistencia
</t>
  </si>
  <si>
    <t>Por motivo de la pandemia no sea posible realizar la capacitación de manera presencial.</t>
  </si>
  <si>
    <t xml:space="preserve">Sistematización de tres experiencias exitosas en San Isidro de Florida, Sarapiquí y Cañas dulces de Liberia.
</t>
  </si>
  <si>
    <t>Numero de sistematizaciones de experiencias exitosas</t>
  </si>
  <si>
    <t>Documentos de sistematización de la experiencias exitosas</t>
  </si>
  <si>
    <t>De acuerdo a la programación del Departamento de Información y Comunicación, se modifica la programación para la elaboración de videos de la sistematización entre julio y agosto.</t>
  </si>
  <si>
    <t>Propuesta para revisar y ajustar el Manual de Orientaciones Metodológicos</t>
  </si>
  <si>
    <t>Una propuesta de trabajo.</t>
  </si>
  <si>
    <t>Propuesta de trabajo</t>
  </si>
  <si>
    <t xml:space="preserve">6.1. </t>
  </si>
  <si>
    <t>Coordinar el equipo de procesos y procedimientos de la DNEA, llevar la secretaría técnica del equipo de trabajo, realizar reuniones y atención de temas que se derivan de la atención de temas de gestión, como la preparación de instrumentos para someterlos a consideración del equipo. Coordinación con el Gestor de calidad de la UPI para revisión de instrumentos y seguimiento de acuerdos.</t>
  </si>
  <si>
    <t>Número de sesiones de trabajo del equipo interregional</t>
  </si>
  <si>
    <t>Agendas, actas, seguimiento de acuerdos, oficios.</t>
  </si>
  <si>
    <t>Participación en el Foro de Planificadores</t>
  </si>
  <si>
    <t>Número de reuniones realizadas</t>
  </si>
  <si>
    <t>Minutas de las reuniones</t>
  </si>
  <si>
    <t>Zaira Quesada
Zobeida Sánchez</t>
  </si>
  <si>
    <t>En este foro de planificación participan la Unidad de Desarrollo Metodológico (UDM),  Unidad de Planificación estratégica del nivel nacional (UPE) y planificadores regionales, 
Esta actividad se vincula con la intervención estratégica 4 del PEI, por la misma razón que se indica en la actividad anterior</t>
  </si>
  <si>
    <t>6.1.</t>
  </si>
  <si>
    <t>Reuniones con las jefaturas del nivel central de la DNEA con el COTER (Directores Regionales, Jefes de Extensión,  Planificadores Regionales y administrador Regional), con el propósito de hacer mesas de coordinación y planificación para el trabajo en conjunto.</t>
  </si>
  <si>
    <t>Numero de reuniones realizadas</t>
  </si>
  <si>
    <t>Zaira Quesada
Heiner Murillo 
Zobeida Sánchez</t>
  </si>
  <si>
    <t>El propósito de estas reuniones es  hacer mesas de coordinación y planificación para el trabajo en conjunto.
Se realiza la misma vinculación que en las actividades anteriores.</t>
  </si>
  <si>
    <t>Elaboración de los términos de referencia para la contratación del  consultor con fondos de Fundecoperación.</t>
  </si>
  <si>
    <t>1 documento</t>
  </si>
  <si>
    <t>Documento de términos de referencia.</t>
  </si>
  <si>
    <t>Zaira Quesada</t>
  </si>
  <si>
    <t>Contratación y desarrollo de los estudios de la consultoría.</t>
  </si>
  <si>
    <t xml:space="preserve">1 Documento de contrato firmado por ambas partes </t>
  </si>
  <si>
    <t>Contrato firmado</t>
  </si>
  <si>
    <r>
      <t xml:space="preserve">Actividades no programables </t>
    </r>
    <r>
      <rPr>
        <b/>
        <vertAlign val="superscript"/>
        <sz val="8"/>
        <color indexed="10"/>
        <rFont val="Calibri (Cuerpo)"/>
      </rPr>
      <t>16</t>
    </r>
  </si>
  <si>
    <t>Valorar iniciativas de las regiones en aspectos metodológicos que se puedan difundir y socializar con las demás regiones</t>
  </si>
  <si>
    <t xml:space="preserve">Cantidad de iniciativas </t>
  </si>
  <si>
    <t>Informe de socialización</t>
  </si>
  <si>
    <t>Propuesta para construir una nueva estructura y conceptualización de la extensión en Costa Rica para los próximos 10 años.  A partir de la disminución del presupuesto y aprovechando la tecnología moderna</t>
  </si>
  <si>
    <t>No. de propuesta</t>
  </si>
  <si>
    <t>Propuesta de estructura</t>
  </si>
  <si>
    <t xml:space="preserve">Entrega y  validación del  (s) manual  técnico  (s) sobre producción de hortalizas con enfoque de cambio climático.  </t>
  </si>
  <si>
    <t>Número de manuales técnicos</t>
  </si>
  <si>
    <t>Manuales técnicos</t>
  </si>
  <si>
    <t xml:space="preserve"> No se indica el número de manuales técnicos que se realizaran, debido a que esto depende de los estudios realizados por la consultoría.</t>
  </si>
  <si>
    <t>Nils Solorzano A.</t>
  </si>
  <si>
    <r>
      <t xml:space="preserve">Corresponde a la vinculación de la actividad con uno de los </t>
    </r>
    <r>
      <rPr>
        <b/>
        <sz val="7"/>
        <color indexed="8"/>
        <rFont val="Calibri"/>
        <family val="2"/>
      </rPr>
      <t>Objetivos de Desarrollo Sostenible (ODS)</t>
    </r>
    <r>
      <rPr>
        <sz val="7"/>
        <color indexed="8"/>
        <rFont val="Calibri"/>
        <family val="2"/>
      </rPr>
      <t>. Para más detalle, ir a la hoja "Niveles de vinculación" y</t>
    </r>
    <r>
      <rPr>
        <sz val="7"/>
        <rFont val="Calibri (Cuerpo)"/>
      </rPr>
      <t xml:space="preserve"> acceder</t>
    </r>
    <r>
      <rPr>
        <sz val="7"/>
        <color indexed="8"/>
        <rFont val="Calibri"/>
        <family val="2"/>
      </rPr>
      <t xml:space="preserve"> (link) al icono o foto del ODS correspondiente.</t>
    </r>
  </si>
  <si>
    <r>
      <t xml:space="preserve">Corresponde a la vinculación de la actividad con uno de los indicadores del </t>
    </r>
    <r>
      <rPr>
        <b/>
        <sz val="7"/>
        <color indexed="8"/>
        <rFont val="Calibri"/>
        <family val="2"/>
      </rPr>
      <t>Plan Nacional de Desarrollo e Inversión Pública (PNDIP).</t>
    </r>
    <r>
      <rPr>
        <sz val="7"/>
        <color indexed="8"/>
        <rFont val="Calibri"/>
        <family val="2"/>
      </rPr>
      <t xml:space="preserve"> Para más detalle, ir a la hoja "Niveles de vinculación" y revisar el indicador correspondiente.</t>
    </r>
  </si>
  <si>
    <r>
      <t xml:space="preserve">Corresponde a la vinculación de la actividad con uno de los indicadores del </t>
    </r>
    <r>
      <rPr>
        <b/>
        <sz val="7"/>
        <color indexed="8"/>
        <rFont val="Calibri"/>
        <family val="2"/>
      </rPr>
      <t>Plan Sectorial (PS)</t>
    </r>
    <r>
      <rPr>
        <sz val="7"/>
        <color indexed="8"/>
        <rFont val="Calibri"/>
        <family val="2"/>
      </rPr>
      <t>. Para más detalle, ir a la hoja "Niveles de vinculación" y revisar el indicador correspondiente.</t>
    </r>
  </si>
  <si>
    <r>
      <t xml:space="preserve">Corresponde a la vinculación de la actividad con uno de los indicadores del </t>
    </r>
    <r>
      <rPr>
        <b/>
        <sz val="7"/>
        <color indexed="8"/>
        <rFont val="Calibri"/>
        <family val="2"/>
      </rPr>
      <t>Plan Estratégico Institucional (PEI)</t>
    </r>
    <r>
      <rPr>
        <sz val="7"/>
        <color indexed="8"/>
        <rFont val="Calibri"/>
        <family val="2"/>
      </rPr>
      <t>. Para más detalle, ir a la hoja "Niveles de vinculación" y revisar el indicador correspondiente.</t>
    </r>
  </si>
  <si>
    <r>
      <t xml:space="preserve">Corresponde a la vinculación de la actividad con uno de los objetivos del </t>
    </r>
    <r>
      <rPr>
        <b/>
        <sz val="7"/>
        <color indexed="8"/>
        <rFont val="Calibri"/>
        <family val="2"/>
      </rPr>
      <t>Decreto Ejecutivo No. 40863-MAG</t>
    </r>
    <r>
      <rPr>
        <sz val="7"/>
        <color indexed="8"/>
        <rFont val="Calibri"/>
        <family val="2"/>
      </rPr>
      <t>.  Para más detalle, ir a la hoja "Niveles de vinculación" y revisar el indicador correspondiente.</t>
    </r>
  </si>
  <si>
    <t>Servicio de Información Documental y Referencial (Centro de Información) Procesamiento y mantenimiento de documentos</t>
  </si>
  <si>
    <t>Número de documentos procesados</t>
  </si>
  <si>
    <t>Sistema de información documental actualizado, bases de datos y colección bibliográfica física y digital</t>
  </si>
  <si>
    <t>Azalea Ramírez López</t>
  </si>
  <si>
    <t>El dato de meta anual es un estimado de acuerdo con estadísticas anuales del 2020 y 2021; sin embargo, no podemos definir exactamente cuentos documentos ingresan.</t>
  </si>
  <si>
    <t>Servicio de Información Documental y Referencial (Centro de Información) Atención de Usuarios (Préstamo de documentos, Elaboración de Estadísticas y Referencias)</t>
  </si>
  <si>
    <t>Número de usuarios atendidos</t>
  </si>
  <si>
    <t>Registro de servicios</t>
  </si>
  <si>
    <t>El número de usuarios es relativo, ya que muchos de los servicios son virtuales y están disponibles vía internet, el datos es estimado de acuerdo con los usuarios atendidos directamente y relacionados con servicios de información documental.</t>
  </si>
  <si>
    <t>Servicio de Información Documental y Referencial (Centro de Información). Trámite de inscripción de documentos en registros internacionales</t>
  </si>
  <si>
    <t>Número de documentos inscritos</t>
  </si>
  <si>
    <t>Documentos institucionales inscritos en registros internacionales</t>
  </si>
  <si>
    <t>No todos los documentos Institucionales requieren inscripción ISBN o ISSN, de dato de meta anual es un estimado de acuerdo con la solicitudes de años anteriores.</t>
  </si>
  <si>
    <t>Este registo depende de la cantidad de documetos que la Institución necesita inscribir con el ISBN. Solo el INTA solicitó la elaboración de fichas catalográfias, el resto del MAG no generó documentos.</t>
  </si>
  <si>
    <t>Servicio de información virtual (web) Incorporación y modificación de contenido en el sitio web</t>
  </si>
  <si>
    <t>Número de sitios web actualizados</t>
  </si>
  <si>
    <t>Jessika Lizano Loaiza</t>
  </si>
  <si>
    <t>La actualización del sitio web MAG es un trabajo continuo y constante, depende de las necesidades de las diferentes dependencias. El dato que se da es un estimado.</t>
  </si>
  <si>
    <t>Servicio de información virtual (web) Rediseño del sitio web</t>
  </si>
  <si>
    <t>Número de sitios web nuevos, rediseñados o reestructurados</t>
  </si>
  <si>
    <t>Debido a limitaciones del software administrador y a la imposibilidad de cambiarlo por falta de presupuesto, se presenta un error en algunos subsitios, lo cual provoca que se deba reestructurar de nuevo después de modificarlo.</t>
  </si>
  <si>
    <t>Comunicación para la Extensión Agropecuaria. Producción Audiovisual</t>
  </si>
  <si>
    <t xml:space="preserve">Número de producciones audiovisuales </t>
  </si>
  <si>
    <t>Producción audiovisual</t>
  </si>
  <si>
    <t>Ricardo Goyenaga Calvo</t>
  </si>
  <si>
    <t>El dato de meta anual esta dado por la capacidad de producción del área de Comunicación Rural.</t>
  </si>
  <si>
    <t>Administración del Sistema de Información de la DNEA (SisDNEA).</t>
  </si>
  <si>
    <t>Número de productores registrados</t>
  </si>
  <si>
    <t>Sistema de registro de productores en SisDNEA</t>
  </si>
  <si>
    <t>Rigoberto Corrales Calderón</t>
  </si>
  <si>
    <t xml:space="preserve">El número de productores es el dato que se utiliza de base para elaborar diferentes estadísticas que solicitan los usuarios. El dato de meta anual que se presenta es tomado de la cantidad de productores registrados al 13 de enero del 2022. </t>
  </si>
  <si>
    <t>Sistema de Información de la DNEA (SisDNEA). Modificaciones o adiciones al Sistema de Información de la DNEA (SisDNEA)</t>
  </si>
  <si>
    <t>Número de modificaciones en el SisDNEA</t>
  </si>
  <si>
    <t>Sistema de Información de la Dirección Nacional de Extensión Agropecuaria</t>
  </si>
  <si>
    <t>Las modificaciones al SisDNEA dependen de cambios en la normativa o en las solicitudes específicas de los usuarios. Y no es algo cotidiano. La labor de la modificación en sí es responsabilidad de TI.</t>
  </si>
  <si>
    <t>Daniel Zúñiga van der Laat</t>
  </si>
  <si>
    <t>DICR-DNEA-001-2022</t>
  </si>
  <si>
    <t>Emprendimiento Rural (DER)</t>
  </si>
  <si>
    <t>Elaborar Plan de atención integral para las organizaciones</t>
  </si>
  <si>
    <t>Cantidad de Planes Integrales por organización</t>
  </si>
  <si>
    <t>Archivo digital del Departamento</t>
  </si>
  <si>
    <t>Carlos Rojas Solano y el Departamento Emprendimiento Rural</t>
  </si>
  <si>
    <t>Depende del comportamiento de las organizaciones en el momento de la propuesta de atención; demanda y apoyo regional; presupuesto institucional y condiciones del sector agropecuario.</t>
  </si>
  <si>
    <t>La regiones desarrollo no han presentado demandas suficientes  de atención para este rubro.</t>
  </si>
  <si>
    <t>1.05 / 2.02</t>
  </si>
  <si>
    <t>Conversatorios con organizaciones</t>
  </si>
  <si>
    <t>Cantidad de Conversatorios o reuniones</t>
  </si>
  <si>
    <t>Archivo digital del Departamento, Listas de asistencia</t>
  </si>
  <si>
    <t>Carlos Rojas Solano</t>
  </si>
  <si>
    <t>Clasificación y selección de organizaciones</t>
  </si>
  <si>
    <t xml:space="preserve">N° organizaciones </t>
  </si>
  <si>
    <t>Aplicación diagnóstico a organizaciones</t>
  </si>
  <si>
    <t>Cantidad de diagnósticos aplicados</t>
  </si>
  <si>
    <t>Archivo digital del , Doc. de  herramientas de diagnóstico aplicada</t>
  </si>
  <si>
    <t>Plan de atención de las organizaciones</t>
  </si>
  <si>
    <t xml:space="preserve"> N° de Planes</t>
  </si>
  <si>
    <t>Archivo digital del Departamento, Documento del  Plan de atención para la organización</t>
  </si>
  <si>
    <t xml:space="preserve"> Distribución demanda y oferta de organizaciones</t>
  </si>
  <si>
    <t>N° de Instituciones comprometidas</t>
  </si>
  <si>
    <t xml:space="preserve">Conformación de Consorcios </t>
  </si>
  <si>
    <t>N° Consorcios</t>
  </si>
  <si>
    <t>No hay solicitudes de las organizaciones ni de la regiones de desarrollo</t>
  </si>
  <si>
    <t>Conversatorio sensibilización, charla Consorcios</t>
  </si>
  <si>
    <t xml:space="preserve">N° De charlas de sensibilización </t>
  </si>
  <si>
    <t>Promoción y selección de organizaciones del Consorcio</t>
  </si>
  <si>
    <t xml:space="preserve">N° Organizaciones </t>
  </si>
  <si>
    <t>Formación de la base de confianza para consorcios</t>
  </si>
  <si>
    <t>N° De charlas de confianza</t>
  </si>
  <si>
    <t>Desarrollo acciones de elaborar y ejecutar planes y programas en Consorcios</t>
  </si>
  <si>
    <t>N° de programas de Consorcios desarrollados</t>
  </si>
  <si>
    <t>2.5</t>
  </si>
  <si>
    <t>Consorcios: diseño estrategia a corto y  mediano plazo</t>
  </si>
  <si>
    <t xml:space="preserve">N° Estrategias </t>
  </si>
  <si>
    <t>2.6</t>
  </si>
  <si>
    <t>Consorcios: gestión de consorcio</t>
  </si>
  <si>
    <t>N° de Consorcios</t>
  </si>
  <si>
    <t>Mercadeo: estrategias y  sistemas de comercio para organizaciones</t>
  </si>
  <si>
    <t xml:space="preserve">N° Estrategias de mercadeo por organización </t>
  </si>
  <si>
    <t>Margoth Ortiz Monge y el Departamento Emprendimiento Rural</t>
  </si>
  <si>
    <t>Depende de el comportamiento de las organizaciones en el momento de la propuesta de atención y de las solicitudes regionales; presupuesto institucional y condiciones del sector agropecuario.</t>
  </si>
  <si>
    <t xml:space="preserve">Conversatorio emprendimientos  y ferias comerciales </t>
  </si>
  <si>
    <t>N° de conversatorios realizados</t>
  </si>
  <si>
    <t>Margoth Ortiz Monge</t>
  </si>
  <si>
    <t>Selección de organizaciones empresariales para ferias comerciales</t>
  </si>
  <si>
    <t>N° Organizaciones seleccionadas</t>
  </si>
  <si>
    <t>Diseño de estrategia a corto y mediano plazo para  ferias comerciales</t>
  </si>
  <si>
    <t>Charla acerca uso de sistemas digitales para la comercialización de productos y servicios (ferias virtuales, sistemas novedosos de ventas y colocación de productos)</t>
  </si>
  <si>
    <t>Depende del comportamiento de las organizaciones en el momento de la propuesta de atención y de las solicitudes regionales; presupuesto institucional y condiciones del sector agropecuario.  Relación estratégica con el INA, MAG,  INAMU y sus eventual colaboración con el MAG.</t>
  </si>
  <si>
    <t>Plan de Agricultura Familiar: desarrollo y alcances</t>
  </si>
  <si>
    <t>Cantidad de planes de agricultura familiar</t>
  </si>
  <si>
    <t>Karen Rodríguez López</t>
  </si>
  <si>
    <t xml:space="preserve"> Se está integrando en el módulo de puente agro el registro. Depende de la REDCAF, el apoyo externo de FAO; de la evolución de los proyectos propuestos y ajustes de la Política. Así mismo, del apoyo regional de la DNEA.</t>
  </si>
  <si>
    <t>Se van a priorizar algunos proyectos de la cartera. Por el momento hay cuatro proyectos sistematizados</t>
  </si>
  <si>
    <t>Acompañamiento en los procesos de planificación y seguimiento</t>
  </si>
  <si>
    <t>N° de acompañamientos</t>
  </si>
  <si>
    <t>Depende del financiamiento a REDCAF, el apoyo externo de FAO; de la evolución de los proyectos propuestos y ajustes de la Política. Así mismo, del apoyo regional de la DNEA.</t>
  </si>
  <si>
    <t>Minutas reuniones presenciales y viruales</t>
  </si>
  <si>
    <t>Promover la elaboración y desarrollo de proyectos dentro del PAF; junto REDCAF</t>
  </si>
  <si>
    <t>Cantidad de proyectos</t>
  </si>
  <si>
    <t xml:space="preserve">Minutas </t>
  </si>
  <si>
    <t>Colaborar en la elaboración de sistema de registro de datos relacionados con PAF</t>
  </si>
  <si>
    <t>Cantidad de colaboraciones realizadas</t>
  </si>
  <si>
    <t>se digaramaron 5 proyectos</t>
  </si>
  <si>
    <t>Valor Agregado en transformación de alimentos y agroindustria alimentaria</t>
  </si>
  <si>
    <t>Cantidad de proyectos de valor agregado</t>
  </si>
  <si>
    <t>Depende de el comportamiento de las organizaciones en el momento de la propuesta de atención y de las solicitudes regionales; presupuesto institucional ; condiciones del sector agropecuario y su política.</t>
  </si>
  <si>
    <t xml:space="preserve">Región Brunca: Amacobas, Asocuenca. Asoproelaguila Central Sur: Frutas del Prado. </t>
  </si>
  <si>
    <t>Capacitación, asesoría y seguimiento técnico a organizaciones  públicas y privadas con proyectos productivos y educativos; siendo por demanda regional</t>
  </si>
  <si>
    <t>N° documentos técnicos y charlas</t>
  </si>
  <si>
    <t>Documentos técnicos</t>
  </si>
  <si>
    <t>Establecimiento de   enlaces de colaboración técnica con instituciones públicas especializadas, en acciones de apoyo al sector agroindustrial en alimentos del Sector Agropecuario</t>
  </si>
  <si>
    <t>Depende de las circunstancias prevalecientes en cada institución en colaborar</t>
  </si>
  <si>
    <t>coordinación con UCR  para buscar fondos para proyecto de  valora agregado cacao</t>
  </si>
  <si>
    <t>Capacitación a personal regional de la DNEA sobre temas orientados al fortalecimiento empresarial, organizacional, gestión comercial y emprendimiento.</t>
  </si>
  <si>
    <t>Departamento Emprendimiento Rural</t>
  </si>
  <si>
    <t>Depende del presupuesto institucional y de la demanda de capacitación por el personal de las regiones; además, de la optimización de los sistemas de información institucional. Variaciones de la política institucional. Presupuesto institucional.</t>
  </si>
  <si>
    <t>Cambios en trabajos por parte de la nueva Admnistración, según su priopridad; además de la reducida cantidad de profesionales del departamento, afecta el cumplimiento. Se ha soliictado al Director DNEA Feranado Vargas la autorización de ajustes programáticos.</t>
  </si>
  <si>
    <t>Convenio MAG-MEP: coordinación, planeación y apoyo técnico</t>
  </si>
  <si>
    <t>Cantidad de reuniones de coordinación</t>
  </si>
  <si>
    <t>Inicialmente Carlos Alfaro Rodríguez como representante del MAG (DER) y el Departamento Emprendimiento Rural</t>
  </si>
  <si>
    <t>DER coordina y planifica  nacional y con las regionales MAG a través de los enlaces regionales DER; así como con el con el MEP;  apoya las acciones regionales y de las AEA junto con los enlaces regionales DER. Depende del presupuesto y el cumplimiento de las regiones MAG como del MEP  (regional, nacional) y las variaciones posibles de políticas públicas. Presupuesto institucional. Los CTP´s mencionados, serán ratificados por las Regiones de Desarrollo (MAG) y por el MEP, dentro de la coordinación nacional (Comisión Bilateral, según Convenio).</t>
  </si>
  <si>
    <t>Atención directa a los CTP por funcionarios del Dep. Emprendimiento Rural; nula o casi nula la participación de las AEA locales y las Regiones de Desarrollo; a falta de disposición de una política institucional interna, Convenio MAG-MEP.</t>
  </si>
  <si>
    <t>Comisión bilateral de coordinación y  planeamiento Convenio MAG-MEP</t>
  </si>
  <si>
    <t xml:space="preserve">Archivo digital del Departamento, Listas de asistencia, Minutas de reunión </t>
  </si>
  <si>
    <t>Inicialmente Carlos Alfaro Rodríguez como representante del MAG (DER)</t>
  </si>
  <si>
    <t>Formalización oficial por parte de los Despachos en el nombramiento de cada representantes institucional; de conformidad al Convenio MAG-MEP. Frecuencia de reuniones de trabajo, se establecerá según consenso y nombramientos oficiales por MAG y MEP</t>
  </si>
  <si>
    <t>No se ha formalizado la coordinación MAG-MEP</t>
  </si>
  <si>
    <t>7.1.1</t>
  </si>
  <si>
    <r>
      <rPr>
        <b/>
        <sz val="7"/>
        <color theme="1"/>
        <rFont val="Calibri"/>
        <family val="2"/>
        <scheme val="minor"/>
      </rPr>
      <t>RD Brunca</t>
    </r>
    <r>
      <rPr>
        <sz val="7"/>
        <color theme="1"/>
        <rFont val="Calibri"/>
        <family val="2"/>
        <scheme val="minor"/>
      </rPr>
      <t>, Colegios Técnicos Profesionales (CTP) :  San Vito, Sabalito, Palmar Norte, Corredores y Guaycará (Río Claro)</t>
    </r>
  </si>
  <si>
    <t>Documento Plan de Atención de Finca CTP</t>
  </si>
  <si>
    <t>Departamento Emprendimiento Rural (coordinación nacional), Región de Desarrollo (responsable regional)  y la Agencia de Extensión Agropecuaria (AEA, responsable local)</t>
  </si>
  <si>
    <t>AEA trabaja con un CTP, siguiendo un modelo similar a una finca pero con características especiales que es el apoyo a la docencia, a la validación tecnológica, a la integración factores productivos y al emprendimiento juvenil. Convenio MAG-MEP. Se coordina con el enlace regional DER y el CONAC-4S. Presupuesto institucional.</t>
  </si>
  <si>
    <t>No se ha formalizado una política institucional que incorpore  la ejecución del Convenio MAG-MEP por parte DNEA.</t>
  </si>
  <si>
    <t>7.1.2</t>
  </si>
  <si>
    <t>RD Central Occidental, Colegio Técnico Profesional Piedades Sur</t>
  </si>
  <si>
    <t>7.1.3</t>
  </si>
  <si>
    <t>RD Central Oriental, Colegio Técnico Profesional: La Suiza y Pacayas</t>
  </si>
  <si>
    <t>7.1.4</t>
  </si>
  <si>
    <t>RD Central Sur, Colegios Técnicos Profesionales: Puriscal, Turrubares, Acosta y La Gloria</t>
  </si>
  <si>
    <t>7.1.5</t>
  </si>
  <si>
    <t>RD Chorotega, Colegios Técnicos Profesionales: 27 abril; Nicoya, Hoja Ancha, Liberia, Santa Cruz, Fortuna de Bagaces, Cartagena y Nandayure.</t>
  </si>
  <si>
    <t>AEA trabaja con un CTP, siguiendo un modelo similar a una finca pero con características especiales que es el apoyo a la docencia, a la validación tecnológica, a la integración factores productivos y al emprendimiento juvenil. Convenio MAG-MEP. Se coordina con el enlace regional DER y el CONAC-4S.</t>
  </si>
  <si>
    <t>Trabajo directo de funcionarios del Departamento Emprendimiento Rural; muy poca o ninguna  colaboración regional.</t>
  </si>
  <si>
    <t>7.1.6</t>
  </si>
  <si>
    <t>RD Huetar Caribe; Colegios Técnicos Profesionales: Siquirres y Bataan.</t>
  </si>
  <si>
    <t>7.1.7</t>
  </si>
  <si>
    <t>RD Huetar Norte, Colegio Técnico Profesional Upala.</t>
  </si>
  <si>
    <t>7.1.8</t>
  </si>
  <si>
    <t>RD Pacífico Central, Colegios Técnicos Profesionales: San Mateo y Orotina</t>
  </si>
  <si>
    <t>Reunión con los enlaces regionales  DER  para el  análisis de los avances y ajustes operativos resultantes del Convenio MAG-MEP</t>
  </si>
  <si>
    <t>Documento-minuta</t>
  </si>
  <si>
    <t>Departamento Emprendimiento Rural y sus enlaces regionales</t>
  </si>
  <si>
    <t>Depende del desarrollo del Convenio MAG-MEP y las políticas públicas que le apoyen; así como el presupuesto institucional y apoyo del MEP a nivel local y regional.</t>
  </si>
  <si>
    <t>Colaboración en la conformación de  ecosistemas de emprendimientos Cantonales: Upala y Nicoya</t>
  </si>
  <si>
    <t>N° de ecosistemas de emprendimientos cantonales</t>
  </si>
  <si>
    <t>Carlos Rojas Solano y el Departamento Emprendimiento Rural; con el apoyo de enlaces regionales y AEA</t>
  </si>
  <si>
    <t>Colaboración en la conformación de un ecosistema orientado al emprendimiento juvenil, como centro los Colegios Técnicos Profesionales (basado en el Convenio MAG-MEP), involucrando la municipalidad, entes públicas, ONG y empresa privada  buscando actividad la economía y la Seguridad Alimentaria y Nutricional Cantonal. Se trabaja con la coordinación regional CONAC-S, enlace regional DER y la AEA; además del MEP para la inserción laboral de estudiantes y egresados de los CTP´s, mediante emprendimientos empresariales con el apoyo del ecosistema. cantonal..</t>
  </si>
  <si>
    <t>Personal Departamento Emprendimiento Rural y  con la colaboración de CONAC-4S.</t>
  </si>
  <si>
    <t>Análisis y elaboración de informe de capacidad Administrativa  para administrar y ejecutar recursos de transferencia</t>
  </si>
  <si>
    <t>N°  de informes de capacidad administrativa</t>
  </si>
  <si>
    <t>Expediente del proyecto</t>
  </si>
  <si>
    <t>Carlos Alfaro Rodríguez</t>
  </si>
  <si>
    <t>Como lo establece el indicador, este proceso queda sujeto a la demanda y presentación de proyectos por parte de las Direcciones de Desarrollo (ECOCARAIGRES, Corporación Hortícola, FEDECAC, FITTACORI).</t>
  </si>
  <si>
    <t>No se ha presentado los casos por parte de las áreas de desarrollo MAG; asi mismo de la UPI. Responde la la revisión técnica financiera de los solicitantes entes privados de inversión con dinero público de conformidad con la regulación legal para este tipo de inversiones. Se coordina estrechamente con al UPI para su ejecución.</t>
  </si>
  <si>
    <t>Comisión de Institucional de Valores</t>
  </si>
  <si>
    <t>Archivo digital del Departamento, Minutas de reunión</t>
  </si>
  <si>
    <t>También hay extraordinarias</t>
  </si>
  <si>
    <t>Minutas de la Comisión</t>
  </si>
  <si>
    <t>Comisión Interinstitucional de Inocuidad Alimentaria</t>
  </si>
  <si>
    <t xml:space="preserve">Convoca el Ministerio de Salud, se están planificando una reunión por trimestre. </t>
  </si>
  <si>
    <t>Minutas de la comisión, se comparte la minuta por parte de la coordinación que es el Ministerio de Salud</t>
  </si>
  <si>
    <t>Enlace ante la Junta Directiva Nacional de Ferias del Agricultor (JDNFA), Programa Nacional de Ferias del Agricultor</t>
  </si>
  <si>
    <t>Frecuencia mensual de conformidad con el trabajo de la JDNFA; así depende  como la relación interinstitucional y cambios de política institucional MAG.</t>
  </si>
  <si>
    <t>Por problemas legales en el Departamenteo de Asociaciones del MTSS, la Junta de Ferias no pudo sesionar hasta el pasado mes de junio.</t>
  </si>
  <si>
    <t>Miembro suplente por el MAG, en la Plataforma Gestión Integral de Residuos Sólidos, Ley 8839</t>
  </si>
  <si>
    <t>Frecuencia de convocatoria depende del líder de la Plataforma: MINSA; así como la evolución del tema, según las circunstancias temáticas y cambios de políticas institucionales.</t>
  </si>
  <si>
    <t>Ver oficio adjunto</t>
  </si>
  <si>
    <r>
      <t xml:space="preserve">Vinculación o alineamiento de objetivos e intervenciones </t>
    </r>
    <r>
      <rPr>
        <vertAlign val="superscript"/>
        <sz val="7"/>
        <color rgb="FFFF0000"/>
        <rFont val="Calibri (Cuerpo)"/>
      </rPr>
      <t>1</t>
    </r>
  </si>
  <si>
    <r>
      <t xml:space="preserve">PROGRAMACIÓN PRESUPUESTARIA </t>
    </r>
    <r>
      <rPr>
        <vertAlign val="superscript"/>
        <sz val="7"/>
        <color rgb="FFFF0000"/>
        <rFont val="Calibri (Cuerpo)"/>
      </rPr>
      <t>15</t>
    </r>
  </si>
  <si>
    <r>
      <t xml:space="preserve">ODS </t>
    </r>
    <r>
      <rPr>
        <vertAlign val="superscript"/>
        <sz val="7"/>
        <color rgb="FFFF0000"/>
        <rFont val="Calibri (Cuerpo)"/>
      </rPr>
      <t>2</t>
    </r>
  </si>
  <si>
    <r>
      <t xml:space="preserve">PNDIP </t>
    </r>
    <r>
      <rPr>
        <vertAlign val="superscript"/>
        <sz val="7"/>
        <color rgb="FFFF0000"/>
        <rFont val="Calibri (Cuerpo)"/>
      </rPr>
      <t>3</t>
    </r>
  </si>
  <si>
    <r>
      <t xml:space="preserve">PS </t>
    </r>
    <r>
      <rPr>
        <vertAlign val="superscript"/>
        <sz val="7"/>
        <color rgb="FFFF0000"/>
        <rFont val="Calibri (Cuerpo)"/>
      </rPr>
      <t>4</t>
    </r>
  </si>
  <si>
    <r>
      <t xml:space="preserve">PEI </t>
    </r>
    <r>
      <rPr>
        <vertAlign val="superscript"/>
        <sz val="7"/>
        <color rgb="FFFF0000"/>
        <rFont val="Calibri (Cuerpo)"/>
      </rPr>
      <t>5</t>
    </r>
  </si>
  <si>
    <r>
      <t>DE-40863</t>
    </r>
    <r>
      <rPr>
        <vertAlign val="superscript"/>
        <sz val="7"/>
        <color rgb="FFFF0000"/>
        <rFont val="Calibri (Cuerpo)"/>
      </rPr>
      <t>6</t>
    </r>
  </si>
  <si>
    <r>
      <t xml:space="preserve">Proceso y Eje temático </t>
    </r>
    <r>
      <rPr>
        <vertAlign val="superscript"/>
        <sz val="7"/>
        <color rgb="FFFF0000"/>
        <rFont val="Calibri (Cuerpo)"/>
      </rPr>
      <t>7</t>
    </r>
  </si>
  <si>
    <r>
      <t xml:space="preserve">Actividad </t>
    </r>
    <r>
      <rPr>
        <vertAlign val="superscript"/>
        <sz val="7"/>
        <color rgb="FFFF0000"/>
        <rFont val="Calibri (Cuerpo)"/>
      </rPr>
      <t>8</t>
    </r>
  </si>
  <si>
    <r>
      <t xml:space="preserve">Objetivo de la cadena de resultados </t>
    </r>
    <r>
      <rPr>
        <vertAlign val="superscript"/>
        <sz val="7"/>
        <color rgb="FFFF0000"/>
        <rFont val="Calibri (Cuerpo)"/>
      </rPr>
      <t>9</t>
    </r>
  </si>
  <si>
    <r>
      <t xml:space="preserve">Responsable </t>
    </r>
    <r>
      <rPr>
        <vertAlign val="superscript"/>
        <sz val="7"/>
        <color rgb="FFFF0000"/>
        <rFont val="Calibri (Cuerpo)"/>
      </rPr>
      <t>13</t>
    </r>
  </si>
  <si>
    <r>
      <t xml:space="preserve">Observaciones/supuestos/ Limitaciones </t>
    </r>
    <r>
      <rPr>
        <vertAlign val="superscript"/>
        <sz val="7"/>
        <color rgb="FFFF0000"/>
        <rFont val="Calibri (Cuerpo)"/>
      </rPr>
      <t>14</t>
    </r>
  </si>
  <si>
    <r>
      <t xml:space="preserve">Unidad de medida </t>
    </r>
    <r>
      <rPr>
        <vertAlign val="superscript"/>
        <sz val="7"/>
        <color rgb="FFFF0000"/>
        <rFont val="Calibri (Cuerpo)"/>
      </rPr>
      <t>10</t>
    </r>
  </si>
  <si>
    <r>
      <t xml:space="preserve">Medios de Verificación </t>
    </r>
    <r>
      <rPr>
        <vertAlign val="superscript"/>
        <sz val="7"/>
        <color rgb="FFFF0000"/>
        <rFont val="Calibri (Cuerpo)"/>
      </rPr>
      <t>11</t>
    </r>
  </si>
  <si>
    <r>
      <t xml:space="preserve">Meta por Trimestre </t>
    </r>
    <r>
      <rPr>
        <vertAlign val="superscript"/>
        <sz val="7"/>
        <color rgb="FFFF0000"/>
        <rFont val="Calibri (Cuerpo)"/>
      </rPr>
      <t>12</t>
    </r>
  </si>
  <si>
    <t>Recibir y responder nuevas inscripciones (expectativa es 10% adicional con respecto a año anterior)</t>
  </si>
  <si>
    <t>Nuevos comités locales inscritos</t>
  </si>
  <si>
    <t>Hoja de inscripción</t>
  </si>
  <si>
    <t>R Azofeifa
M Flores</t>
  </si>
  <si>
    <t>El logro de la meta dependerá de la decisión de personas físicas y jurídicas activas en el sector agropecuario, por participar en la categoría Agropecuaria del PBAE.
La meta corresponde al 10% de la sumatoria de los Comités Locales galardonados en el período 2019-2020, mas los comités locales  inscritos en el período 2020-2021.</t>
  </si>
  <si>
    <t xml:space="preserve">Brunca 37
Central Occidental 68
Central Oriental 42
Central Sur 11
Chorotega 15
Caribe 14
Huetar Norte 42
Pacífico Central 27
Total 256
</t>
  </si>
  <si>
    <t>Actualizar del registro (estadísticas) del proceso de Bandera Azul Ecológica, categoría agropecuaria.</t>
  </si>
  <si>
    <t>Registro actualizado</t>
  </si>
  <si>
    <t>Registro de inscripción</t>
  </si>
  <si>
    <t>M Flores</t>
  </si>
  <si>
    <t>El registro es actualizado continuamente.</t>
  </si>
  <si>
    <r>
      <t xml:space="preserve">Asesorar la realización del proceso de desarrollo del plan de trabajo y elaboración de informes por Comité Local participante, principalmente mediante </t>
    </r>
    <r>
      <rPr>
        <b/>
        <u/>
        <sz val="7"/>
        <color rgb="FF000000"/>
        <rFont val="Calibri (Cuerpo)"/>
      </rPr>
      <t>asesorías en campo</t>
    </r>
    <r>
      <rPr>
        <b/>
        <sz val="7"/>
        <color rgb="FF000000"/>
        <rFont val="Calibri"/>
        <family val="2"/>
        <scheme val="minor"/>
      </rPr>
      <t>, talleres para personal técnico, talleres para productores</t>
    </r>
  </si>
  <si>
    <t>Asesorías</t>
  </si>
  <si>
    <t>Informes de gira</t>
  </si>
  <si>
    <t xml:space="preserve">R Azofeifa </t>
  </si>
  <si>
    <t xml:space="preserve">La actividad se coordinan y realizan con la respectiva persona Coordinadora Regional </t>
  </si>
  <si>
    <r>
      <t xml:space="preserve">Asesorar la realización del proceso de desarrollo del plan de trabajo y elaboración de informes por Comité Local participante, principalmente mediante asesorías en campo, </t>
    </r>
    <r>
      <rPr>
        <b/>
        <u/>
        <sz val="7"/>
        <color rgb="FF000000"/>
        <rFont val="Calibri (Cuerpo)"/>
      </rPr>
      <t>talleres para personal técnico</t>
    </r>
    <r>
      <rPr>
        <b/>
        <sz val="7"/>
        <color rgb="FF000000"/>
        <rFont val="Calibri"/>
        <family val="2"/>
        <scheme val="minor"/>
      </rPr>
      <t>, talleres para productores</t>
    </r>
  </si>
  <si>
    <t xml:space="preserve">Talleres técnicos </t>
  </si>
  <si>
    <t>La actividad se ha realizado por medio virtual.</t>
  </si>
  <si>
    <r>
      <t xml:space="preserve">Asesorar la realización del proceso de desarrollo del plan de trabajo y elaboración de informes por Comité Local participante, principalmente mediante asesorías en campo, talleres para personal técnico, </t>
    </r>
    <r>
      <rPr>
        <b/>
        <u/>
        <sz val="7"/>
        <color rgb="FF000000"/>
        <rFont val="Calibri (Cuerpo)"/>
      </rPr>
      <t>talleres para productores</t>
    </r>
  </si>
  <si>
    <t>Talleres con productores</t>
  </si>
  <si>
    <t>Evaluar resultados sobre mejoras y/o cambios en los sistemas productivos y organizaciones con distinciones, sellos y galardones</t>
  </si>
  <si>
    <t>Matriz de evaluación</t>
  </si>
  <si>
    <t>Informe proporcionado por cada Comité Local participante</t>
  </si>
  <si>
    <t>El logro de la meta dependerá de la cantidad de Comités Locales que presenten el informe anual del proceso 2021</t>
  </si>
  <si>
    <t>33 Comités Locales no presentaron informe.
1 Comité Local presentó informe pero no obtuvo el puntaje para ganar la BAE</t>
  </si>
  <si>
    <t>Participar en sesiones de Comisión Nacional PBAE</t>
  </si>
  <si>
    <t xml:space="preserve">Minuta de reunión </t>
  </si>
  <si>
    <t>R Azofeifa</t>
  </si>
  <si>
    <t>Las minutas son realizadas por la CNPBAE</t>
  </si>
  <si>
    <t>Realizar premiación de Comités Locales ganadores de Bandera Azul Ecológica</t>
  </si>
  <si>
    <t>Eventos de premiación</t>
  </si>
  <si>
    <t>Se realizan en común acuerdo con la Coordinación Regional</t>
  </si>
  <si>
    <t>Tramitar solicitudes de incorporación del logo de categoría BAE Agropecuaria en la propuesta comercial (empaque de productos y medios de difusión de los Comités Locales)</t>
  </si>
  <si>
    <t>Registro de solicitudes</t>
  </si>
  <si>
    <t>Solicitudes resueltas</t>
  </si>
  <si>
    <t>El logro de la meta dependerá de las solicitudes realizadas</t>
  </si>
  <si>
    <t>Realizar seguimiento de parcelas de investigación y validación de variedades de frijol en las regiones Chorotega, Huetar Norte y Brunca</t>
  </si>
  <si>
    <t>Verificaciones de campo</t>
  </si>
  <si>
    <t>Informe de verificaciones</t>
  </si>
  <si>
    <t>J Valerin</t>
  </si>
  <si>
    <t>Los experimentos son establecidos por parte del INTA-de modo que el seguimiento se da en función de los mismos. Interesa involucrar a las agencias de extensión en la medida de lo posible. Esto incluye a los miembros del PITTA Frijol.</t>
  </si>
  <si>
    <t> </t>
  </si>
  <si>
    <t>Realizar seguimiento de parcelas de investigación y validación de variedades de maíz en la estación experimental Jiménez Núñez en Cañas y en Carrillo</t>
  </si>
  <si>
    <t>Los experimentos son establecidos por parte del INTA-de modo que el seguimiento se da en función de los mismos. Interesa involucrar a las agencias de extensión en la medida de lo posible. Esto incluye a los miembros del PITTA Maíz.</t>
  </si>
  <si>
    <t>Realizar seguimiento de experimentos de arroz</t>
  </si>
  <si>
    <t>El seguimiento se coordina con el investigador del INTA y en la medida de lo posible, involucrando a las agencias de extensión correspondientes</t>
  </si>
  <si>
    <t>No hay establecimiento en campo.</t>
  </si>
  <si>
    <t>Elaborar plan de inversión para la producción de carne de pollo, huevo de mesa, frijol y maíz para el CTP Batán, Limón</t>
  </si>
  <si>
    <t>Plan de inversión</t>
  </si>
  <si>
    <t>Documento conteniendo propuesta de plan de inversión</t>
  </si>
  <si>
    <t>Actividad en el marco del Convenio MEP-MAG para Colegios Técnicos Profesionales. La identificación y elaboración del plan de inversión se da a partir de la coordinación entre la Agencia de Matina, el Programa de Granos Básicos y el CTP Batán.</t>
  </si>
  <si>
    <t>Se realizaron más gestiones de las indicadas para la elaboración del plan de inversión.</t>
  </si>
  <si>
    <t>Elaborar plan de inversión en apoyo al fomento productivo para 50 micro y pequeños productores de frijol en Nandayure</t>
  </si>
  <si>
    <t>La identificación y elaboración del plan de inversión se da a partir de la coordinación entre la Agencia de Nandayure y el Programa de Granos Básicos. Se incluirán posteriormente otros participantes según el plan lo demande, en aspectos de análisis, la elaboración, planes de capacitación, entre otros.</t>
  </si>
  <si>
    <t>Elaborar plan de inversión para fomento productivo de granos básicos en los territorios peninsulares Jicaral, Cóbano y Paquera para la construcción de una planta climatizada y equipada para el acondicionamiento y comercialización de granos básicos</t>
  </si>
  <si>
    <t>Plan de inversión elaborado</t>
  </si>
  <si>
    <t>La identificación y elaboración del plan de inversión se da a partir de la coordinación entre la Agencia de Nandayure, Jicaral, Paqueara y Cóbano,  el CAC Puntarenas y el Programa de Granos Básicos. Se incluirán posteriormente otros participantes según el plan lo demande, en aspectos de análisis, la elaboración, planes de capacitación, entre otros con el INTA.</t>
  </si>
  <si>
    <t>Elaborar plan de inversión para la producción de autoconsumo, fomento productivo y docencia en el cultivo de frijol en apoyo al CTP Sabalito, Coto Brus, Puntarenas</t>
  </si>
  <si>
    <t>La identificación y elaboración del plan de inversión se da a partir de la coordinación entre la Agencia de Coto Brus, el CTP Sabalito y el Programa de Granos Básicos. Se incluirán posteriormente otros participantes según el plan lo demande, en aspectos de análisis, la elaboración, planes de capacitación, entre otros.</t>
  </si>
  <si>
    <t>Elaborar plan de inversión para la implementación de un plan de piloto de impulso a la producción de maíz amarillo y blanco para la industria alimentaria y transformación como valor agregado en la Región Brunca  2022-2023</t>
  </si>
  <si>
    <t>Cantidad de eventos requeridos para la definición de actividades y elaboración del plan de inversión.</t>
  </si>
  <si>
    <t>Reuniones de coordinación virtuales o presenciales, minutas, borradores del plan de inversión, documento final.</t>
  </si>
  <si>
    <t>La identificación y elaboración del plan de inversión se da a partir de la coordinación entre la Agencia de Pejibaye, el INTA y el Programa de Granos Básicos. Se incluirán posteriormente otros participantes según el plan lo demande, en aspectos de análisis, la elaboración, planes de capacitación, entre otros.</t>
  </si>
  <si>
    <t>Realizar sesiones de coordinación del PITTA frijol para el análisis y propuesta de soluciones que favorezcan el desarrollo sostenible del sector productor de frijol</t>
  </si>
  <si>
    <t>Reuniones del PITTA</t>
  </si>
  <si>
    <t>informes semestrales de gestión PITTA arroz</t>
  </si>
  <si>
    <t>Habitualmente se programa una sesión mensual a partir del mes de febrero, lo cual puede variar según se conforme o no el quórum.</t>
  </si>
  <si>
    <t>Transcurre habitualmente.</t>
  </si>
  <si>
    <t>Realizar sesiones de coordinación del PITTA maíz para el análisis y propuesta de soluciones que favorezcan el desarrollo sostenible del sector productor de maíz</t>
  </si>
  <si>
    <t>informes semestrales de gestión PITTA maíz</t>
  </si>
  <si>
    <t>Levantamiento de inventario de granos básicos para actualización del inventario nacional</t>
  </si>
  <si>
    <t>Cantidad de inventarios realizados.</t>
  </si>
  <si>
    <t>Informe de inventario.</t>
  </si>
  <si>
    <t>Se realiza una actividad por trimestre para el monitoreo habitual de los inventarios. Puede variar según las circunstancias y necesidad del momento.</t>
  </si>
  <si>
    <t>Se realizaron 4 inventarios por la necesidad de ajustar al máximo el cálculo.</t>
  </si>
  <si>
    <t>Realizar informe mensual según oficio DNEA-683-2021 sobre rubros frijol y maíz</t>
  </si>
  <si>
    <t>Boletín mensual</t>
  </si>
  <si>
    <t>Se solicita la información mensualmente. Hay atrasos en la recepción de la misma.</t>
  </si>
  <si>
    <t>Mantenimiento de estadística actualizada de importación y producción de granos básicos en el país</t>
  </si>
  <si>
    <t>Cantidad de actualizaciones realizadas.</t>
  </si>
  <si>
    <t>Archivo actualizado.</t>
  </si>
  <si>
    <t>Se elaboraron más informes de los indicados, dado que son de emisión semanal.</t>
  </si>
  <si>
    <t xml:space="preserve">Realizar sesiones de coordinación de  PITTAs tomate y chile dulce </t>
  </si>
  <si>
    <t>informes semestrales de gestión PITTAs tomate y chile</t>
  </si>
  <si>
    <t>L López</t>
  </si>
  <si>
    <t>Depende de la asistencia y el interés de las instituciones de que participen los funcionarios y agricultores a estas reuniones</t>
  </si>
  <si>
    <t>Promover el uso de insumos de bajo costo opcionales a protutores de chile y tomate</t>
  </si>
  <si>
    <t>Reuniones</t>
  </si>
  <si>
    <t>Minutas  de las reuniones</t>
  </si>
  <si>
    <t>Se les hace saber a los productores las opciones de productos de carácter nacional para sustituir la fertilización y el manejo de enfermedades, y dependerá de que los productores lo asuman.</t>
  </si>
  <si>
    <t xml:space="preserve">Actualizar los costos de producción de tomate y chile dulce </t>
  </si>
  <si>
    <t>Documento de costos actualizado</t>
  </si>
  <si>
    <t>Que los productores y regiones del MAG apoyen en lo costos de cada cultivo</t>
  </si>
  <si>
    <t>En chile dulce se realizaron 5 costos de producción para las regiones: C. Sur,  C. Oriental, C. Occidental, Brunca, Pacífico Central y 4 costos de producción de tomate para la región C. Occidental (dos épocas del año veranera e inverniz y plantación con injerto y sin  injerto)</t>
  </si>
  <si>
    <t>Capacitar a productores en el uso de semillas provenientes de viveros registrados y supervisados por el SFE</t>
  </si>
  <si>
    <t>Informe de asesorías</t>
  </si>
  <si>
    <t>Que las empresas de viveros nos permitan la información de la producción de plántulas y de productores que accesa a semilla mejorada. Que el personal den SFE nos apoye con las visitas en información de los viveros registrados ante el SFE</t>
  </si>
  <si>
    <t>Asesorar a productores en tecnología 4.0 para mejorar el rendimiento, inocuidad de los alimentos mediante buenas prácticas agrícolas y producción bajo invernadero</t>
  </si>
  <si>
    <t>Disponer el apoyo de los compañeros de las regiones y aporte de presupuesto para asistir a las fincas.</t>
  </si>
  <si>
    <t>Asesorar y capacitar a productores sobre el manejo de hortalizas en la producción bajo ambiente protegido</t>
  </si>
  <si>
    <t>Que haya apoyo de las regiones para dar la información a productores y que los productores asistan a las charlas</t>
  </si>
  <si>
    <t xml:space="preserve">Asesorar a productores de agricultura familiar en el manejo sostenible y semillas locales o criollas en  los cultivos de chile dulce y tomate </t>
  </si>
  <si>
    <t>Que el productor tenga interés de sembrar semillas criollas de tomate para diversificar en el mercado nacional</t>
  </si>
  <si>
    <t>Realizar seguimiento del plan estratégico de la agrocadena de tomate 2021-2025</t>
  </si>
  <si>
    <t>Minutas  de reuniones</t>
  </si>
  <si>
    <t>Apoyo al sector agropecuario, academia y empresa privada para desarrollar el plan estratégico y darle seguimiento.</t>
  </si>
  <si>
    <t xml:space="preserve">Elaborar el plan estratégico 2022 al 2026 de la actividad productiva de chile dulce  </t>
  </si>
  <si>
    <t>Plan estratégico elaborado</t>
  </si>
  <si>
    <t>Disponer del apoyo del sector agropecuario para desarrollarlo y darle seguimiento</t>
  </si>
  <si>
    <t>Coordinar las mejoras al reglamento técnico de tomate para consumo fresco con apoyo del MAG, MEIC, SALUD, TEC, OFINASE, CNP, asociaciones de productores</t>
  </si>
  <si>
    <t>Poder coordinar y liderar el grupo para mejorar el reglamento técnico de tomate y para esto se necesita el apoyo de Salud, MEIC, ACADEMIA, AGRICULTORES, entre otros.</t>
  </si>
  <si>
    <t>Fomentar el uso de buenas prácticas para para reducir pérdidas por problemas fitosanitarios en chile dulce</t>
  </si>
  <si>
    <t>Apoyo de la regiones para coordinar las charlas y del INTA</t>
  </si>
  <si>
    <t>Promover el uso de manejo integrado de plagas y de productos aprobados para cada cultivo ante el SFE</t>
  </si>
  <si>
    <t>Que los funcionarios del SFE de residuos de plaguicidas nos apoyen</t>
  </si>
  <si>
    <t>Responder consultas técnicas ocasionales de productores de cítricos, papaya y pejibaye</t>
  </si>
  <si>
    <t>Consultas atendidas</t>
  </si>
  <si>
    <t>Reporte de consultas resueltas</t>
  </si>
  <si>
    <t>Que no exista las necesidades por parte de los productores o no se disponga con presupuesto para asistir</t>
  </si>
  <si>
    <t>Capacitar productores caprinos en uso de prácticas agroambientales para mejorar la producción por hectárea</t>
  </si>
  <si>
    <t>Talleres</t>
  </si>
  <si>
    <t>Informe de taller</t>
  </si>
  <si>
    <t>A Castro</t>
  </si>
  <si>
    <t>El cumplimiento de la meta dependerá de la demanda de apoyo</t>
  </si>
  <si>
    <t xml:space="preserve">Asesorar a productores de caprinos en la gestión de toda la cadena agro-productiva </t>
  </si>
  <si>
    <t>Informe de asesoría</t>
  </si>
  <si>
    <t>Asesorar a productores en el uso de insumos de bajo impacto ambiental</t>
  </si>
  <si>
    <t>Promover buenas prácticas en el marco del Convenio MEP-MAG para Colegios Técnicos Profesionales</t>
  </si>
  <si>
    <t>Actividad en conjunto con el Departamento de Emprendedurismo del MEP</t>
  </si>
  <si>
    <t xml:space="preserve">Promover articulación de esfuerzos entre las instituciones del sector agropecuario y el sector académico en procura de opciones tecnológicas en materia de agroindustria y uso eficiente de materias primas </t>
  </si>
  <si>
    <t xml:space="preserve">A Castro
</t>
  </si>
  <si>
    <t>Coordinar reuniones de la Comisión Nacional de aguacate para el fomento del plan de desarrollo de la actividad productiva</t>
  </si>
  <si>
    <t>Reuniones de la Comisión Nacional de Aguacate</t>
  </si>
  <si>
    <t xml:space="preserve">A Montero </t>
  </si>
  <si>
    <t>Las reuniones se podrán concretar en función del espacio de agenda del viceministro, ya que el sector productor ha solicitado su participación</t>
  </si>
  <si>
    <t>Se han realizado dos reuniones con cada una de las administraciones.</t>
  </si>
  <si>
    <r>
      <rPr>
        <b/>
        <sz val="7"/>
        <rFont val="Calibri (Cuerpo)"/>
      </rPr>
      <t>Elaborar el Informe de Implementación del Plan Nacional de aguacate</t>
    </r>
    <r>
      <rPr>
        <b/>
        <sz val="7"/>
        <color rgb="FFFF0000"/>
        <rFont val="Calibri"/>
        <family val="2"/>
        <scheme val="minor"/>
      </rPr>
      <t xml:space="preserve">  </t>
    </r>
  </si>
  <si>
    <t>informes de seguimiento de implementación de acciones</t>
  </si>
  <si>
    <t xml:space="preserve">Las acciones de implementación se podrán realizar en el tanto actores públicos y privados asuman compromisos para concretar esfuerzos. </t>
  </si>
  <si>
    <t xml:space="preserve"> Se realizó un informe para el cierre de la adminitración saliente y posteriormente otro para la administración entrante.</t>
  </si>
  <si>
    <t>Organizar, coordinar y ejecutar las actividades de actualización técnica (días de campo) a productores y personal MAG-DNEA-INTA.</t>
  </si>
  <si>
    <t>Días de campo</t>
  </si>
  <si>
    <t>Lista de participación en actividades de capacitación, programa de la actividad</t>
  </si>
  <si>
    <t>Los  días de campo se podrán realizar en coordinación con las regiones (Central Oriental y Sur, Pacífico Central y Brunca), además quedará condicionado a la oportunidad  de contar con recursos económicos  para atender logística.</t>
  </si>
  <si>
    <t>Se espera realizar otras actividades de capacitación para el segundo semestre.</t>
  </si>
  <si>
    <t xml:space="preserve">Organizar, coordinar y ejecutar  conjuntamente con SFE- ONS un  taller con viveristas de aguacate para que mejoren el manejo en la producción de plantas de aguacate. </t>
  </si>
  <si>
    <t>Taller</t>
  </si>
  <si>
    <t>El Taller con viveristas de aguacate se podrá realizar en tanto SFE y ONS sumen sus competencias y apoyo. Además quedará condicionado a la oportunidad de contar con recursos económicos para atender logística.</t>
  </si>
  <si>
    <t>El taller con los viveristas de aguacate estaba programado para el mes de junio y se estará realizando para finales de julio.</t>
  </si>
  <si>
    <t xml:space="preserve">Formular encuesta para realización del censo nacional de aguacate. </t>
  </si>
  <si>
    <t>Encuesta para censo</t>
  </si>
  <si>
    <t>Documento de encuesta para ser elaborada por medio de la aplicación ODK</t>
  </si>
  <si>
    <t>Para la formulación de la encuesta del censo se requiere del apoyo técnico del personal de la unidad de Informática</t>
  </si>
  <si>
    <t>Se formuló y fue corrida a nivel nacional.</t>
  </si>
  <si>
    <t>Realizar informe sobre censo nacional de aguacate</t>
  </si>
  <si>
    <t>Censo</t>
  </si>
  <si>
    <t>Documento con interpretación de información obtenida con levantamiento del censo nacional de aguacate</t>
  </si>
  <si>
    <t>A Montero</t>
  </si>
  <si>
    <t xml:space="preserve">Se requiere que las regiones realicen el levantamiento de la información y que personal de Unidad de Informática apoye en procesar e interpretar la información. </t>
  </si>
  <si>
    <t>Debido a demora en el levantamiento de datos de campo, se dificultó analizar toda la información. Por tanto se emitió un informe preliminar. Para el segundo semestre se concluirá.</t>
  </si>
  <si>
    <t>Verificar la gestión técnica institucional en apoyo a la obtención de recursos crediticios por parte de  los productores  en el marco del Plan Nacional de aguacate</t>
  </si>
  <si>
    <t xml:space="preserve">Informes de seguimiento de la solicitud de crédito por parte de productores ante entes financieros. </t>
  </si>
  <si>
    <t>Depende de la gestión que realicen los compañeros de las AEA en atención a los productores que requieren financiamiento en las regiones donde se desarrolla en Plan Nacional. Además de los recursos financieros del BNCR, INDER, Fundecooperación y SBD.</t>
  </si>
  <si>
    <t>No fue posible realizar la consulta a las AEA por motivo de que estaban ocupados en el levantamiento de la encuesta de aguacate.</t>
  </si>
  <si>
    <t>Realizar sesiones de coordinación del PITTA Fresa para el análisis y propuesta de soluciones que favorezcan el desarrollo sostenible del sector productor de fresa</t>
  </si>
  <si>
    <t>informes semestrales de gestión PITTA fresa</t>
  </si>
  <si>
    <t>Depende de la participación de la representación del sector productor y el aporte interinstitucional y académico de los integrantes PITTA.</t>
  </si>
  <si>
    <t>Apoyar conformación de organización de productores de fresa en Llano Grande de Cartago.</t>
  </si>
  <si>
    <t xml:space="preserve">Reuniones de acompañamiento </t>
  </si>
  <si>
    <t xml:space="preserve">Informe de acompañamiento </t>
  </si>
  <si>
    <t xml:space="preserve">Se espera que el sector productor aproveche el apoyo ofrecido y asuma el reto para que consiga acreditar la formalización de la organización. </t>
  </si>
  <si>
    <t>Se realizó una reunión con productores de la AEA de Llano Grande.
Los productores se encuentran en trámite para formalizar la cooperativa.</t>
  </si>
  <si>
    <r>
      <t xml:space="preserve">Asesorar apoyo técnico para la implementación del </t>
    </r>
    <r>
      <rPr>
        <b/>
        <sz val="7"/>
        <rFont val="Arial"/>
        <family val="2"/>
      </rPr>
      <t>“Plan Regional para el fortalecimiento del sector papayero de la región Huetar Caribe 2021-2026”</t>
    </r>
  </si>
  <si>
    <t>informes de gestión</t>
  </si>
  <si>
    <t xml:space="preserve">Seguimiento de compromisos y acuerdos que corresponda con la competencia del coordinador del Programa Nacional de frutas. </t>
  </si>
  <si>
    <t xml:space="preserve">El avance en la implementación del Plan regional de papaya dependerá de la debida conducción que realice la Dirección regional Huetar Caribe, el compromiso de las instituciones participantes y la debida participación del sector productor y exportador. </t>
  </si>
  <si>
    <t>Solo se ha podido realizar una reunión ya que la Dirección Regional de la Huetar Caribe no ha convocado a mas reuniones.</t>
  </si>
  <si>
    <t>Formular plan para el desarrollo de la actividad de coco para agua a nivel nacional</t>
  </si>
  <si>
    <t>Documento de la actividad de coco</t>
  </si>
  <si>
    <t>Documento entregado al despacho ministerial</t>
  </si>
  <si>
    <t>La formulación del Plan dependerá del interés de la nueva administración en apoyar el rubro de coco para agua</t>
  </si>
  <si>
    <t>Este Plan para coco se estará formulando antes del cierre del año, en caso que la nueva administración lo solicite.</t>
  </si>
  <si>
    <t xml:space="preserve">Apoyar esfuerzos conjuntamente con Dirección regional, SFE, INTA, INDER y el sector productor para el combate del picudo de las palmaceas en el cultivo de coco en región Huetar Caribe. </t>
  </si>
  <si>
    <t>Gestiones de coordinación</t>
  </si>
  <si>
    <t xml:space="preserve">Minutas de reuniones, seguimiento de compromisos y acuerdos que corresponda con la competencia del coordinador del Programa Nacional de frutas. </t>
  </si>
  <si>
    <t>La gestión de apoyo a la estrategia para el combate del picudo de las palmaceas estará condicionada a la reacción que asuman las instancias de la región Huetar Caribe (MAG, SFE, INDER) y la suma del sector productor para el debido combate de estar plaga.</t>
  </si>
  <si>
    <t>Se está realizando la debida coordinación interinstitucional para atender estrategia de combate al Picudo Negro.</t>
  </si>
  <si>
    <t>Promover el acceso a tecnologías para el uso eficiente de los recursos críticos, agua, suelo y energía</t>
  </si>
  <si>
    <t>Visitas Técnicas</t>
  </si>
  <si>
    <t>Hoja de visita</t>
  </si>
  <si>
    <t>A Olaso</t>
  </si>
  <si>
    <t>La meta programada se supero debido al interes mostrado por los tecnicos de las AEA.</t>
  </si>
  <si>
    <t>Asesorar productores de críticos, papaya y pejibaye en buenas prácticas para la gestión integral de residuos</t>
  </si>
  <si>
    <t>La meta programada se supero debido a la countura de presencia de plagas y altos precios de los insumos.</t>
  </si>
  <si>
    <t xml:space="preserve">Realizar sesiones de intercambio técnico y la coordinación de acciones para el fomento de buenas prácticas en la producción de cítricos, papaya y pejibaye </t>
  </si>
  <si>
    <t>Reuniones técnicas</t>
  </si>
  <si>
    <t>Coordinar la producción de materiales de comunicación (boletines, videos, programas radiales) en beneficio de los sectores de cítricos, papaya y pejibaye</t>
  </si>
  <si>
    <t>Materiales producidos</t>
  </si>
  <si>
    <t>Informe de materiales producidos</t>
  </si>
  <si>
    <t>Se elaboraron 4 boletines (producción de lactobasillus, produccion de quelatos a partir de sales, produccion de biofertilizantes mayores y menores, producción de Bioraices) con el fin de brindar una alternativa nutricional de bajo costo, debido a los elelvados costos de los insumos.</t>
  </si>
  <si>
    <t>Participar en sesiones del PITTA Cítricos para el análisis y propuesta de soluciones que favorezcan el desarrollo sostenible de la actividad productiva</t>
  </si>
  <si>
    <t>informes semestrales de gestión PITTA Cítricos</t>
  </si>
  <si>
    <t>Se realizaron reuniones ordinarias virtuales.</t>
  </si>
  <si>
    <t>Participar en sesiones del PITTA Pejibaye para el análisis y propuesta de soluciones que favorezcan el desarrollo sostenible de la actividad productiva</t>
  </si>
  <si>
    <t>informes semestrales de gestión PITTA Pejibaye</t>
  </si>
  <si>
    <t>Se realizaron reuniones para coordinar acciones en el proyecto de mejoramiento genetico participativo.</t>
  </si>
  <si>
    <t>Asesorar a personal técnico institucional en la aplicación de buenas prácticas para el manejo de las actividades en cítricos, papaya y pejibaye</t>
  </si>
  <si>
    <t>Se socializo informacion a tecnicos de la AEA sobre elementos a considerar para una adecuada nutrición, se dio prioridad a la RHC.</t>
  </si>
  <si>
    <t>Actualizar censo nacional de cítricos</t>
  </si>
  <si>
    <t>Documento con interpretación de información obtenida con levantamiento del censo nacional de cítricos</t>
  </si>
  <si>
    <t>Actualizar censo nacional de pejibaye</t>
  </si>
  <si>
    <t>Documento con interpretación de información obtenida con levantamiento del censo nacional de pejibaye</t>
  </si>
  <si>
    <t>Realizar asesoría técnica a organizaciones que desarrollan proyectos productivos de cítricos, papaya y pejibaye</t>
  </si>
  <si>
    <t>En este semestre se dio prioridad a los proyectos de papaya para exportación, sin dejar de lado los de cítricos y pejibaye.</t>
  </si>
  <si>
    <t>Se atendieron dudas tecnicas que tenian las familias productoras, organizaciones de productores y técnicos en las actividades productivas de citricos, papaya y pejibaye de las principales zonas productoras del país.</t>
  </si>
  <si>
    <t>Gestionar acciones con los diferentes eslabones de la   agro cadena de cebolla para mejorar los temas de producción, promoción y valor agregado</t>
  </si>
  <si>
    <t>I Serrano</t>
  </si>
  <si>
    <t>Asesorar el proceso para el registro de datos de campo para la realización de censo de producción de cebolla</t>
  </si>
  <si>
    <t>Documento con tabulación e interpretación de datos obtenidos</t>
  </si>
  <si>
    <t>Acompañar el levantamiento de datos en campo</t>
  </si>
  <si>
    <t>Visita a finca</t>
  </si>
  <si>
    <t>Informe de visita a finca</t>
  </si>
  <si>
    <t>Verificar en campo los datos de cultivo y producción de cebolla</t>
  </si>
  <si>
    <t>Elaborar censo de producción de cebolla a partir de los datos de campo previamente verificados</t>
  </si>
  <si>
    <t>Informe de censo</t>
  </si>
  <si>
    <t>Realizar informe mensual según oficio DNEA-683-2021 sobre rubros papa, cebolla y zanahoria</t>
  </si>
  <si>
    <t>Realizar seguimiento de parcelas de investigación y validación de variedades de cebolla</t>
  </si>
  <si>
    <t>Visita a parcelas de IyV</t>
  </si>
  <si>
    <t>Informe de visita a parcelas de IyV</t>
  </si>
  <si>
    <t>Asesorar la Comisión Nacional de cebolla</t>
  </si>
  <si>
    <t>Sesiones de Comisión</t>
  </si>
  <si>
    <t>Minuta de sesión</t>
  </si>
  <si>
    <t>Gestionar acciones con los diferentes eslabones de la   agro cadena de papa para mejorar los temas de producción, promoción y valor agregado</t>
  </si>
  <si>
    <t>Asesorar el proceso para el registro de datos de campo para la realización de censo de producción de papa</t>
  </si>
  <si>
    <t>Verificar en campo los datos de cultivo y producción de papa</t>
  </si>
  <si>
    <t>Elaborar censo de producción de papa partir de los datos de campo previamente verificados</t>
  </si>
  <si>
    <t>Realizar seguimiento de parcelas de investigación y validación de variedades de papa</t>
  </si>
  <si>
    <t>Asesorar la Comisión Nacional de papa</t>
  </si>
  <si>
    <t>Asesorar el proceso para el registro de datos de campo para la realización de censo de producción de zanahoria</t>
  </si>
  <si>
    <t>Verificar en campo los datos de cultivo y producción de zanahoria</t>
  </si>
  <si>
    <t>Elaborar censo de producción de zanahoria a partir de los datos de campo previamente verificados</t>
  </si>
  <si>
    <t>Asesorar a técnicos y productores interesados en el proyecto para el desarrollo del procedimiento 7P01-01, 2.4.7.2</t>
  </si>
  <si>
    <t>Reunión</t>
  </si>
  <si>
    <t>Informe de reunión</t>
  </si>
  <si>
    <t>Se parte de que se han realizado los pasos desde 2.4.7.2.1.1 al 2.4.7.2.1.4</t>
  </si>
  <si>
    <t>Analizar y dictaminar proyectos presentados por organizaciones de productores</t>
  </si>
  <si>
    <t>Proyecto</t>
  </si>
  <si>
    <t xml:space="preserve">Informe o dictamen presentado </t>
  </si>
  <si>
    <t xml:space="preserve">Se parte de que ya se realizo el paso 2.4.7.2.2.5,  2.4.7.2.2.6  y 2.4.7.2.2.7 del procedimiento 7P01-01
</t>
  </si>
  <si>
    <t>Realizar lista de chequeo del cumplimiento de datos relevantes para el otorgamiento de Reconocimiento por Incentivos Ambientales (RBA).</t>
  </si>
  <si>
    <t>Lista de chequeo de cumplimiento de requisitos</t>
  </si>
  <si>
    <t>Registro de datos de cumplimiento de requisitos</t>
  </si>
  <si>
    <t>Considerando un escenario en el cual se presentan 4 proyectos con un total de 200 productores, cuyo incentivo promedio individual es de 1000 US$</t>
  </si>
  <si>
    <t>Realizar la verificación técnica de la aplicación de reconocimiento de beneficios ambientales incluyendo comprobaciones de campo.</t>
  </si>
  <si>
    <t>Verificación de campo</t>
  </si>
  <si>
    <t>Informe de cumplimiento de ITEM 2.4.7.2.2.9</t>
  </si>
  <si>
    <t>Se parte de que ya se realizó la actividad 2.4.7.1 y 2.4.7.2</t>
  </si>
  <si>
    <t>Analizar el informe de realización de las inversiones</t>
  </si>
  <si>
    <t>Dictamen</t>
  </si>
  <si>
    <t>Dictaminar y tramitar el pago de incentivo de RBA</t>
  </si>
  <si>
    <t>Oficio de solicitud de trámite para pago</t>
  </si>
  <si>
    <t>Coordinar la operación del Comité Interinstitucional Permanente</t>
  </si>
  <si>
    <t>Sesiones</t>
  </si>
  <si>
    <t>Acta de sesiones de CIP</t>
  </si>
  <si>
    <t>Ordinariamente las sesiones del CIP son cada 2 meses</t>
  </si>
  <si>
    <t>Realizar talleres de actualización sobre la aplicación del decreto 35368</t>
  </si>
  <si>
    <t>Realizar campaña informativa sobre la aplicación del decreto 35369</t>
  </si>
  <si>
    <t>Campaña</t>
  </si>
  <si>
    <t>Informativos publicados</t>
  </si>
  <si>
    <t>Se realiza con el apoyo de la oficina de prensa</t>
  </si>
  <si>
    <t>Realizar informe nacional sobre permisos de quemas agrícolas controladas durante el ciclo agrícola de junio 2021 a mayo 2022</t>
  </si>
  <si>
    <t>Informe publicado</t>
  </si>
  <si>
    <t>El informe se publica posterior a la aprobación por parte del CIP, en el sitio web https://www.mag.go.cr/transparencia/Informes-Institucionales.html</t>
  </si>
  <si>
    <t>Asistir a sesiones de Comisión Nacional de Incendios Forestales</t>
  </si>
  <si>
    <t>Minuta de sesiones</t>
  </si>
  <si>
    <t>R. Azofeifa
M. Flores</t>
  </si>
  <si>
    <t>La agenda de reuniones está a cargo de la Coordinación de Comisión con sede en el SINAC-MINAE</t>
  </si>
  <si>
    <t xml:space="preserve">Difundir comunicados sobre condiciones meteorológicas que aumentan riesgo de incendio forestal </t>
  </si>
  <si>
    <t>Comunicados</t>
  </si>
  <si>
    <t>Correos sobre comunicados</t>
  </si>
  <si>
    <t>Los comunicados los genera la CNE, miembro de la CONIFOR. La cantidad de comunicados depende de las condiciones meteorológicas existentes, principalmente en los meses de diciembre a mayo</t>
  </si>
  <si>
    <t>Participar en representación del MAG en las sesiones de la Plataforma de gestión integral de residuos, Ley para la Gestión Integral de Residuos
N° 8839</t>
  </si>
  <si>
    <t>R. Azofeifa</t>
  </si>
  <si>
    <t>Las minutas las genera la Coordinación de la Plataforma, bajo la responsabilidad del Ministerio de Salud</t>
  </si>
  <si>
    <r>
      <t xml:space="preserve">Actividades no programables </t>
    </r>
    <r>
      <rPr>
        <vertAlign val="superscript"/>
        <sz val="8"/>
        <color rgb="FFFF0000"/>
        <rFont val="Calibri (Cuerpo)"/>
      </rPr>
      <t>16</t>
    </r>
  </si>
  <si>
    <t>Realizar difusión de actividades técnicas coordinadas o apoyadas por el Programa de Granos Básicos-Coordinador PITTA Frijol</t>
  </si>
  <si>
    <t>Publicaciones</t>
  </si>
  <si>
    <t>Boletín técnico y publicación en Facebook</t>
  </si>
  <si>
    <t>Brindar apoyo en Mesa Técnica de Arroz coordinada por el Despacho del Viceministro MAG</t>
  </si>
  <si>
    <t>Esta Mesa Técnica es liderada por el Viceministro del MAG. LA continuidad de dicho grupo dependerá del interés que muestre Conarroz ante el inminente cambio de Administración. La convocatoria será bisemanal a partir de enero 2022.</t>
  </si>
  <si>
    <t>Brindar apoyo a la realización de campaña promocional para Promover el Consumo de Frijol</t>
  </si>
  <si>
    <t>Contenido de campaña</t>
  </si>
  <si>
    <t>Participar en la realización del finiquito Convenio Avícola MAG-UCR.</t>
  </si>
  <si>
    <t>Participar en la realización del finiquito Plan de Inversión MAG-CNE en apoyo a pequeños y medianos productores de arroz y frijol</t>
  </si>
  <si>
    <t>Esta Mesa Técnica es liderada por el Viceministro del MAG. LA continuidad de dicho grupo posiblemente dependerá del interés que muestre Conarroz ante el inminente cambio de Administración. La convocatoria será bisemanal a partir de enero 2022</t>
  </si>
  <si>
    <t>Comisión Interinstitucional para recomendación de Desabasto de Granos Básicos: frijol, maíz</t>
  </si>
  <si>
    <t>Se realiza una sesión durante el segundo trimestre. En caso de requerirse de acuerdo con las condiciones del mercado, la comisión puede reunirse con más frecuencia</t>
  </si>
  <si>
    <t>Comisión Interinstitucional para recomendación de Desabasto de Granos Básicos: arroz</t>
  </si>
  <si>
    <t>Se realiza una sesión durante el tercer trimestre. En caso de requerirse de acuerdo con las condiciones del mercado, la comisión puede reunirse con más frecuencia</t>
  </si>
  <si>
    <t>Atender solicitudes específicas del Despacho Ministerial o de la Dirección Nacional de Extensión Agropecuaria</t>
  </si>
  <si>
    <t>Solicitudes</t>
  </si>
  <si>
    <t>Respuesta a solicitudes</t>
  </si>
  <si>
    <t>Servicio complementarios 1</t>
  </si>
  <si>
    <t>Atender los casos especiales suscitados en quemas agrícolas controladas</t>
  </si>
  <si>
    <t>Solicitud escrita por parte del interesado</t>
  </si>
  <si>
    <t>Respuesta escrita de solicitud atendida</t>
  </si>
  <si>
    <t>Dependerá de la demanda por parte de diversos actores relevantes en la materia del reglamento de QAC</t>
  </si>
  <si>
    <t>Realizar campañas informativas sobre prevención de incendios forestales</t>
  </si>
  <si>
    <t>Las campañas son diseñadas por el Programa de Manejo del Fuego, con sede en SINAC y presentadas para aval de la CONIFOR</t>
  </si>
  <si>
    <t>Roberto Azofeifa</t>
  </si>
  <si>
    <t>DPA-002-2022</t>
  </si>
  <si>
    <r>
      <t>Corresponde a la vinculación de la actividad con uno de los Objetivos de Desarrollo Sostenible (ODS).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</si>
  <si>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t>Corresponde a la vinculación de la actividad con uno de los indicadores del Plan Nacional de Desarrollo e Inversión Pública (PNDIP). Para más detalle, ir a la hoja "Niveles de vinculación" y revisar el indicador correspondiente.</t>
  </si>
  <si>
    <t>Corresponde a la vinculación de la actividad con uno de los indicadores del Plan Sectorial (PS). Para más detalle, ir a la hoja "Niveles de vinculación" y revisar el indicador correspondiente.</t>
  </si>
  <si>
    <t>Corresponde a la vinculación de la actividad con uno de los indicadores del Plan Estratégico Institucional (PEI). Para más detalle, ir a la hoja "Niveles de vinculación" y revisar el indicador correspondiente.</t>
  </si>
  <si>
    <t>Corresponde a la vinculación de la actividad con uno de los objetivos del Decreto Ejecutivo No. 40863-MAG.  Para más detalle, ir a la hoja "Niveles de vinculación" y revisar el indicador correspondiente.</t>
  </si>
  <si>
    <r>
      <t xml:space="preserve">Vinculación o alineamiento de objetivos e intervenciones </t>
    </r>
    <r>
      <rPr>
        <b/>
        <vertAlign val="superscript"/>
        <sz val="7"/>
        <color rgb="FFFF0000"/>
        <rFont val="Calibri"/>
        <family val="2"/>
        <scheme val="minor"/>
      </rPr>
      <t>1</t>
    </r>
  </si>
  <si>
    <r>
      <t xml:space="preserve">PROGRAMACIÓN PRESUPUESTARIA </t>
    </r>
    <r>
      <rPr>
        <b/>
        <vertAlign val="superscript"/>
        <sz val="7"/>
        <color rgb="FFFF0000"/>
        <rFont val="Calibri"/>
        <family val="2"/>
        <scheme val="minor"/>
      </rPr>
      <t>15</t>
    </r>
  </si>
  <si>
    <r>
      <t xml:space="preserve">ODS </t>
    </r>
    <r>
      <rPr>
        <b/>
        <vertAlign val="superscript"/>
        <sz val="7"/>
        <color rgb="FFFF0000"/>
        <rFont val="Calibri"/>
        <family val="2"/>
        <scheme val="minor"/>
      </rPr>
      <t>2</t>
    </r>
  </si>
  <si>
    <r>
      <t xml:space="preserve">PNDIP </t>
    </r>
    <r>
      <rPr>
        <b/>
        <vertAlign val="superscript"/>
        <sz val="7"/>
        <color rgb="FFFF0000"/>
        <rFont val="Calibri"/>
        <family val="2"/>
        <scheme val="minor"/>
      </rPr>
      <t>3</t>
    </r>
  </si>
  <si>
    <r>
      <t xml:space="preserve">PS </t>
    </r>
    <r>
      <rPr>
        <b/>
        <vertAlign val="superscript"/>
        <sz val="7"/>
        <color rgb="FFFF0000"/>
        <rFont val="Calibri"/>
        <family val="2"/>
        <scheme val="minor"/>
      </rPr>
      <t>4</t>
    </r>
  </si>
  <si>
    <r>
      <t xml:space="preserve">PEI </t>
    </r>
    <r>
      <rPr>
        <b/>
        <vertAlign val="superscript"/>
        <sz val="7"/>
        <color rgb="FFFF0000"/>
        <rFont val="Calibri"/>
        <family val="2"/>
        <scheme val="minor"/>
      </rPr>
      <t>5</t>
    </r>
  </si>
  <si>
    <r>
      <t>DE-40863</t>
    </r>
    <r>
      <rPr>
        <b/>
        <vertAlign val="superscript"/>
        <sz val="7"/>
        <color rgb="FFFF0000"/>
        <rFont val="Calibri"/>
        <family val="2"/>
        <scheme val="minor"/>
      </rPr>
      <t>6</t>
    </r>
  </si>
  <si>
    <r>
      <t xml:space="preserve">Proceso y Eje temático </t>
    </r>
    <r>
      <rPr>
        <b/>
        <vertAlign val="superscript"/>
        <sz val="7"/>
        <color rgb="FFFF0000"/>
        <rFont val="Calibri"/>
        <family val="2"/>
        <scheme val="minor"/>
      </rPr>
      <t>7</t>
    </r>
  </si>
  <si>
    <r>
      <t xml:space="preserve">Actividad </t>
    </r>
    <r>
      <rPr>
        <b/>
        <vertAlign val="superscript"/>
        <sz val="7"/>
        <color rgb="FFFF0000"/>
        <rFont val="Calibri"/>
        <family val="2"/>
        <scheme val="minor"/>
      </rPr>
      <t>8</t>
    </r>
  </si>
  <si>
    <r>
      <t xml:space="preserve">Objetivo de la cadena de resultados </t>
    </r>
    <r>
      <rPr>
        <b/>
        <vertAlign val="superscript"/>
        <sz val="7"/>
        <color rgb="FFFF0000"/>
        <rFont val="Calibri"/>
        <family val="2"/>
        <scheme val="minor"/>
      </rPr>
      <t>9</t>
    </r>
  </si>
  <si>
    <r>
      <t xml:space="preserve">Responsable </t>
    </r>
    <r>
      <rPr>
        <b/>
        <vertAlign val="superscript"/>
        <sz val="7"/>
        <color rgb="FFFF0000"/>
        <rFont val="Calibri"/>
        <family val="2"/>
        <scheme val="minor"/>
      </rPr>
      <t>13</t>
    </r>
  </si>
  <si>
    <r>
      <t xml:space="preserve">Observaciones/supuestos/ Limitaciones </t>
    </r>
    <r>
      <rPr>
        <b/>
        <vertAlign val="superscript"/>
        <sz val="7"/>
        <color rgb="FFFF0000"/>
        <rFont val="Calibri"/>
        <family val="2"/>
        <scheme val="minor"/>
      </rPr>
      <t>14</t>
    </r>
  </si>
  <si>
    <r>
      <t xml:space="preserve">Unidad de medida </t>
    </r>
    <r>
      <rPr>
        <b/>
        <vertAlign val="superscript"/>
        <sz val="7"/>
        <color rgb="FFFF0000"/>
        <rFont val="Calibri"/>
        <family val="2"/>
        <scheme val="minor"/>
      </rPr>
      <t>10</t>
    </r>
  </si>
  <si>
    <r>
      <t xml:space="preserve">Medios de Verificación </t>
    </r>
    <r>
      <rPr>
        <b/>
        <vertAlign val="superscript"/>
        <sz val="7"/>
        <color rgb="FFFF0000"/>
        <rFont val="Calibri"/>
        <family val="2"/>
        <scheme val="minor"/>
      </rPr>
      <t>11</t>
    </r>
  </si>
  <si>
    <r>
      <t xml:space="preserve">Meta por Trimestre </t>
    </r>
    <r>
      <rPr>
        <b/>
        <vertAlign val="superscript"/>
        <sz val="7"/>
        <color rgb="FFFF0000"/>
        <rFont val="Calibri"/>
        <family val="2"/>
        <scheme val="minor"/>
      </rPr>
      <t>12</t>
    </r>
  </si>
  <si>
    <t xml:space="preserve"> Gestión de Extensión Agropecuaria </t>
  </si>
  <si>
    <t>Acompañamiento y asesoría a productores en periodo de transición</t>
  </si>
  <si>
    <t xml:space="preserve"> Actividad </t>
  </si>
  <si>
    <t xml:space="preserve"> Producción Orgánica </t>
  </si>
  <si>
    <t>Hojas de visita</t>
  </si>
  <si>
    <t>Yinnel Soto y Carolina Fallas</t>
  </si>
  <si>
    <t>Visitas de acompañamiento a productores en transición en coordinación con las agencias de extensión agropecuaria</t>
  </si>
  <si>
    <t>1.05.02   2.01.01</t>
  </si>
  <si>
    <t>Actualización de expedientes de incentivos de RBAO (incentivo económico e inversiones realizadas), periodo 2021</t>
  </si>
  <si>
    <t xml:space="preserve"> Producto </t>
  </si>
  <si>
    <t>Número de expedientes actualizados</t>
  </si>
  <si>
    <t>Expedientes</t>
  </si>
  <si>
    <t>Grisela Camacho</t>
  </si>
  <si>
    <t>Expedientes completos y archivados</t>
  </si>
  <si>
    <t>2.99.01</t>
  </si>
  <si>
    <t>Gestionar las solicitudes de incentivos periodo 2022</t>
  </si>
  <si>
    <t>Número de expedientes gestionados</t>
  </si>
  <si>
    <t>Yinnel Soto, Carolina Fallas, Grisela Camacho, Rocío Aguilar</t>
  </si>
  <si>
    <t>El cumplimiento de la actividad está sujeto a la disponibilidad de recursos y la presentación de solicitudes</t>
  </si>
  <si>
    <t>Se recibió 1459 solicitudes reconocimiento económico por servicios ambientales y 7 solicitudes de propuestas de inversiones realizadas</t>
  </si>
  <si>
    <t>Gestiones de coordinación de la Cooperación Técnica Euroclima</t>
  </si>
  <si>
    <t>Número de gestiones de coordinación (reuniones, giras,  aprobación de informes, oficios)</t>
  </si>
  <si>
    <t>Minutas, informes técnicos, gestiones administrativas, oficios</t>
  </si>
  <si>
    <t>Yinnel Soto, Carolina Fallas, Rocío Aguilar</t>
  </si>
  <si>
    <t>Se han realizado reniones presenciales, virtuales y revisiones  de propuestas y avances de los tres lotes del proyecto.</t>
  </si>
  <si>
    <t>Capacitación en normativa de producción orgánica para productores (Decreto Ejecutivo No. 29782-MAG)</t>
  </si>
  <si>
    <t>Número de capacitaciones</t>
  </si>
  <si>
    <t>Listas de asistencia</t>
  </si>
  <si>
    <t xml:space="preserve">Yinnel Soto, Carolina Fallas </t>
  </si>
  <si>
    <t>Una a productores de Ciudad Neilly  virtual y una precencial a productores del area de influencia de la agencia de Monteverde.</t>
  </si>
  <si>
    <t>Capacitación en normativa de producción orgánica para técnicos (Decreto Ejecutivo No. 29782-MAG)</t>
  </si>
  <si>
    <t>Dos charlas para tecnicos de Huetar Caribe y Central Occidental</t>
  </si>
  <si>
    <t>Capacitación en fondos RBAO de agricultura orgánica para productores en transición y certificados</t>
  </si>
  <si>
    <t>Se realizo una charla a nivel nacional a productores y una a tecnicos , adicionalmente dos charlas de capacitaciòn a los GPO de Eco Caraigres y MAOPAC</t>
  </si>
  <si>
    <t xml:space="preserve">Sistematización de experiencias en producción orgánica con el AEA de Pejibaye </t>
  </si>
  <si>
    <t>Número de documentos de sistematización</t>
  </si>
  <si>
    <t xml:space="preserve">Capacitación  a productores en principios de producción pecuaria orgánica </t>
  </si>
  <si>
    <t>Yinnel Soto</t>
  </si>
  <si>
    <t xml:space="preserve">Proceso en marcha de capacitaciòn de 38 funcionarios </t>
  </si>
  <si>
    <t xml:space="preserve">Capacitación a productores sobre elaboración de bioinsumos, extractos botánicos, repelentes,  control de plagas y enfermedades </t>
  </si>
  <si>
    <t>1.05.02   2.01.01  2.99.01</t>
  </si>
  <si>
    <t>Proceso de acompañamiento para el fortalecimiento del SIC de APTTA</t>
  </si>
  <si>
    <t>Plan de capacitación ejecutado</t>
  </si>
  <si>
    <t>Minutas, plan de capacitación, lista de asistencia</t>
  </si>
  <si>
    <t>Carolina Fallas</t>
  </si>
  <si>
    <t>Se realizo un proceso de acompañamiento y asesoria al SIC de APPTA , pendiente gira.</t>
  </si>
  <si>
    <t>Capacitación al SIC UCANEHU</t>
  </si>
  <si>
    <t>Se realizo una charla de capacitaciòn al SIC de UCANEHU</t>
  </si>
  <si>
    <t xml:space="preserve">Ficha de divulgación técnica sobre bioinsumos y su aplicación </t>
  </si>
  <si>
    <t>Número de fichas técnicas</t>
  </si>
  <si>
    <t>Listo, pendiente la divulgaciòn</t>
  </si>
  <si>
    <t>1.03.03</t>
  </si>
  <si>
    <t>Proceso de acompañamiento y capacitación a GPO en formación del área de influencia del AEA de Puerto Viejo de Sarapiquí y AEA de San Isidro de Heredia</t>
  </si>
  <si>
    <t>Número de reuniones y capacitaciones</t>
  </si>
  <si>
    <t>Minutas y lista de asistencia</t>
  </si>
  <si>
    <t>Se realizò una GPo en formaciòn de San Isidro de Heredia y 4 actividades con CAPROSA de Sarapiquì</t>
  </si>
  <si>
    <t>Apoyo a SENASA en la construcción del Reglamento de Producción Pecuaria</t>
  </si>
  <si>
    <t>La ejecución de la actividad está sujeto a quorum, permanencia de la Comisión y aprobación de las autoridades</t>
  </si>
  <si>
    <t>Se ha participado en 15 reuniones para la elaboraciòn del Reglamento Pecuario</t>
  </si>
  <si>
    <t>Coordinación de la Comisión Nacional de Agricultura Orgánica</t>
  </si>
  <si>
    <t>Rocío Aguilar</t>
  </si>
  <si>
    <t>La ejecución de la actividad está sujeto a quorum y permanencia de la Comisión</t>
  </si>
  <si>
    <t>Se ha participado en todas las reuniones programadas</t>
  </si>
  <si>
    <t xml:space="preserve">Actualización y modificación de normativa </t>
  </si>
  <si>
    <t>Documento borrador y número de oficios</t>
  </si>
  <si>
    <t>Oficios, documentos borrador</t>
  </si>
  <si>
    <t>La ejecución de la actividad está sujeto a la aprobación de las autoridades</t>
  </si>
  <si>
    <t>Se trabajo el decreto 35242 y esta pendiente la revisiòn de la consulta publica</t>
  </si>
  <si>
    <t>Actualización de procedimiento de gestión de incentivos de RBAO</t>
  </si>
  <si>
    <t>Procedimiento oficializado</t>
  </si>
  <si>
    <t xml:space="preserve">Procedimiento oficializado en el sistema de gestión de calidad </t>
  </si>
  <si>
    <t xml:space="preserve">Se presento y aprobo las modificaciones a los procedimiento a la Comisiòn de Procesos y procedimientos. </t>
  </si>
  <si>
    <t>Seguimiento a proyectos financiados con recursos de la Ley 8591</t>
  </si>
  <si>
    <t>Número de visitas</t>
  </si>
  <si>
    <t xml:space="preserve">Coordinación de acciones para el fortalecimiento de agricultura orgánica en los cultivos priorizados por la administración </t>
  </si>
  <si>
    <t>Documento de plan de trabajo</t>
  </si>
  <si>
    <t>Plan de trabajo</t>
  </si>
  <si>
    <r>
      <t xml:space="preserve">Actividades no programables </t>
    </r>
    <r>
      <rPr>
        <b/>
        <vertAlign val="superscript"/>
        <sz val="8"/>
        <color rgb="FFFF0000"/>
        <rFont val="Calibri"/>
        <family val="2"/>
        <scheme val="minor"/>
      </rPr>
      <t>16</t>
    </r>
  </si>
  <si>
    <t xml:space="preserve"> Atención a solicitudes del servicio de inspección estatal bajo el Decreto Ejecutivo 29782-MAG </t>
  </si>
  <si>
    <t>Cantidad de solicitudes</t>
  </si>
  <si>
    <t xml:space="preserve">                  -  </t>
  </si>
  <si>
    <t>No se han recibido solicitudes</t>
  </si>
  <si>
    <t xml:space="preserve"> Participación en el PITTA de Producción Orgánica </t>
  </si>
  <si>
    <t>Se programo y ejecuto una charla "Oferta local, demanda internacional y particularidades de comercializaciòn en alimentos organicos frescos y procesados. Charla a Procomer sobre  producccion agropecuaria en Costa Rica a funcionarios de Proocomer</t>
  </si>
  <si>
    <t xml:space="preserve"> Participación en el Comité Organizador del IX Congreso de Agroecología </t>
  </si>
  <si>
    <t xml:space="preserve">Carolina Fallas                 </t>
  </si>
  <si>
    <t>Se realizaron 6 reuniones y  diversas  gestiones de corrdinacion sobre la actividad</t>
  </si>
  <si>
    <t>Rocio Aguilar</t>
  </si>
  <si>
    <t>DNEA-DPO-102-2021</t>
  </si>
  <si>
    <r>
      <t xml:space="preserve">Corresponde a la vinculación de la actividad con uno de los </t>
    </r>
    <r>
      <rPr>
        <b/>
        <sz val="7"/>
        <color rgb="FF000000"/>
        <rFont val="Calibri"/>
        <family val="2"/>
        <scheme val="minor"/>
      </rPr>
      <t>Objetivos de Desarrollo Sostenible (ODS)</t>
    </r>
    <r>
      <rPr>
        <sz val="7"/>
        <color rgb="FF000000"/>
        <rFont val="Calibri"/>
        <family val="2"/>
        <scheme val="minor"/>
      </rPr>
      <t>. Para más detalle, ir a la hoja "Niveles de vinculación" y</t>
    </r>
    <r>
      <rPr>
        <sz val="7"/>
        <rFont val="Calibri"/>
        <family val="2"/>
        <scheme val="minor"/>
      </rPr>
      <t xml:space="preserve"> acceder</t>
    </r>
    <r>
      <rPr>
        <sz val="7"/>
        <color rgb="FF000000"/>
        <rFont val="Calibri"/>
        <family val="2"/>
        <scheme val="minor"/>
      </rPr>
      <t xml:space="preserve"> (link) al icono o foto del ODS correspondiente.</t>
    </r>
  </si>
  <si>
    <r>
      <t xml:space="preserve">Corresponde a la vinculación de la actividad con uno de los indicadores del </t>
    </r>
    <r>
      <rPr>
        <b/>
        <sz val="7"/>
        <color rgb="FF000000"/>
        <rFont val="Calibri"/>
        <family val="2"/>
        <scheme val="minor"/>
      </rPr>
      <t>Plan Nacional de Desarrollo e Inversión Pública (PNDIP).</t>
    </r>
    <r>
      <rPr>
        <sz val="7"/>
        <color rgb="FF000000"/>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</si>
  <si>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7"/>
        <color rgb="FF000000"/>
        <rFont val="Calibri"/>
        <family val="2"/>
        <scheme val="minor"/>
      </rPr>
      <t>Plan Sectorial (PS)</t>
    </r>
    <r>
      <rPr>
        <sz val="7"/>
        <color rgb="FF000000"/>
        <rFont val="Calibri"/>
        <family val="2"/>
        <scheme val="minor"/>
      </rPr>
      <t>. Para más detalle, ir a la hoja "Niveles de vinculación" y revisar el indicador correspondiente.</t>
    </r>
  </si>
  <si>
    <r>
      <t xml:space="preserve">Corresponde a la vinculación de la actividad con uno de los indicadores del </t>
    </r>
    <r>
      <rPr>
        <b/>
        <sz val="7"/>
        <color rgb="FF000000"/>
        <rFont val="Calibri"/>
        <family val="2"/>
        <scheme val="minor"/>
      </rPr>
      <t>Plan Estratégico Institucional (PEI)</t>
    </r>
    <r>
      <rPr>
        <sz val="7"/>
        <color rgb="FF000000"/>
        <rFont val="Calibri"/>
        <family val="2"/>
        <scheme val="minor"/>
      </rPr>
      <t>. Para más detalle, ir a la hoja "Niveles de vinculación" y revisar el indicador correspondiente.</t>
    </r>
  </si>
  <si>
    <r>
      <t xml:space="preserve">Corresponde a la vinculación de la actividad con uno de los objetivos del </t>
    </r>
    <r>
      <rPr>
        <b/>
        <sz val="7"/>
        <color rgb="FF000000"/>
        <rFont val="Calibri"/>
        <family val="2"/>
        <scheme val="minor"/>
      </rPr>
      <t>Decreto Ejecutivo No. 40863-MAG</t>
    </r>
    <r>
      <rPr>
        <sz val="7"/>
        <color rgb="FF000000"/>
        <rFont val="Calibri"/>
        <family val="2"/>
        <scheme val="minor"/>
      </rPr>
      <t>.  Para más detalle, ir a la hoja "Niveles de vinculación" y revisar el indicador correspondiente.</t>
    </r>
  </si>
  <si>
    <t>Mantenimiento preventivo de edificaciones de equipo y sistemas instalados</t>
  </si>
  <si>
    <t>No. de mantenimiento realizados</t>
  </si>
  <si>
    <t>Archivos electrónicos y físicos</t>
  </si>
  <si>
    <t xml:space="preserve">LUIS MATA FERRETO / EMMANUEL SEGURA VALVERDE </t>
  </si>
  <si>
    <t>Falta de presupuesto, falta de personal.</t>
  </si>
  <si>
    <t>Ejecución de acuerdo lo planificado</t>
  </si>
  <si>
    <t>Mantenimiento del edificio de oficinas centrales</t>
  </si>
  <si>
    <t>No. de intervenciones  de mantenimiento de edificios</t>
  </si>
  <si>
    <t>Archivo Electrónico compartido</t>
  </si>
  <si>
    <t>Mantenimiento del ascensor</t>
  </si>
  <si>
    <t>No. de intervenciones  de mantenimiento de Ascensor</t>
  </si>
  <si>
    <t>Archivo Físico en oficina inmobiliaria</t>
  </si>
  <si>
    <t>LUIS MATA FERRETO / EMMANUEL SEGURA VALVERDE</t>
  </si>
  <si>
    <t>Mantenimiento de la planta eléctrica</t>
  </si>
  <si>
    <t>No. de intervenciones  de mantenimiento de Planta eléctrica</t>
  </si>
  <si>
    <t>Mantenimiento de aires acondicionados del edificio central</t>
  </si>
  <si>
    <t>No. de intervenciones  de mantenimiento de aire acondicionado</t>
  </si>
  <si>
    <t>Limpieza y desinfección de tanques de agua potable y pruebas de calidad de agua potable</t>
  </si>
  <si>
    <t>No. de intervenciones  de mantenimiento de tanque de agua potable</t>
  </si>
  <si>
    <t>Soporte técnico en oficinas centrales y regiones mediante visitas</t>
  </si>
  <si>
    <t xml:space="preserve">No. de solicitudes atendidas  </t>
  </si>
  <si>
    <t xml:space="preserve">Solicitudes Aseseoría Jurídica , Sepsa, Despachos, Recursos humanos Producción organica, INTA, atención de emergencia baños y tuberias, goteras en zonas comunes.  </t>
  </si>
  <si>
    <t>Reparación de banquinas en edificio de oficinas centrales de MAG</t>
  </si>
  <si>
    <t>No. de de banquinas intervenidas</t>
  </si>
  <si>
    <t>Ala norte, sector oeste</t>
  </si>
  <si>
    <t>Pintura externa del edificio de oficinas centrales del MAG</t>
  </si>
  <si>
    <t>No. de etapa de pintura</t>
  </si>
  <si>
    <t>Contratación de servicio de mantenimiento de inhibidor de rayos en el edificio de oficinas centrales</t>
  </si>
  <si>
    <t>No. de  sesiones</t>
  </si>
  <si>
    <t>Se inicia contratación de empresa técnica/falta de presupuesto</t>
  </si>
  <si>
    <t>Actualizacion de la ficha de proceso y el procedimiento de inmobiliaria</t>
  </si>
  <si>
    <t>No. de documentos incorporados al sitema de gestión.</t>
  </si>
  <si>
    <t>Intranet en sistema de Gestión MAG</t>
  </si>
  <si>
    <t>Identificacion de riegos en Sevrimag</t>
  </si>
  <si>
    <t>Plan de Mitigación elaborado</t>
  </si>
  <si>
    <t>Ejecutado conforme a la planificación</t>
  </si>
  <si>
    <t>Realizar la autoevaluación del Sistema de Control Interno</t>
  </si>
  <si>
    <t>Plan de Mejora elaborado - No. de acciones a implentar</t>
  </si>
  <si>
    <t>Sistema SINERGY</t>
  </si>
  <si>
    <t>Revisión y coordinación del presupuesto institucional</t>
  </si>
  <si>
    <t>N° de sesiones de trabajo</t>
  </si>
  <si>
    <t>Minutas de sesiones</t>
  </si>
  <si>
    <t>Claudio Fallas</t>
  </si>
  <si>
    <t>Existe un cambio de Gobierno en proceso que eventualmente puede afectar la planificación.</t>
  </si>
  <si>
    <t xml:space="preserve">Coordinación y seguimiento de los Planes de Mejora Regulatoria </t>
  </si>
  <si>
    <t>Actas de reunión</t>
  </si>
  <si>
    <t>La dirección queda a criterio de la Administración en curso, debe existir un Oficial de simplificación de trámites cuyo perfil es a nivel Jerárquico.</t>
  </si>
  <si>
    <t>Participación en comisiones Intitucionales (Comisión de Valores)</t>
  </si>
  <si>
    <t>Participación en comisiones Intitucionales (Comisión de Presupuesto)</t>
  </si>
  <si>
    <t>Participación en comisiones Intitucionales (Comisión Gerencial de Control Interno)</t>
  </si>
  <si>
    <t>Participación en el Equipo de Datos Abierto y Acceso a la Información (Datos Abiertos)</t>
  </si>
  <si>
    <t>Seguimiento y control de las acciones departamentales, unidades o procesos de apoyo a la Dirección</t>
  </si>
  <si>
    <t>Se brinda seguimiento como funciones de la DAF a las intervenciones estratégicas del PEI desde la 5.4 a la 5.10.</t>
  </si>
  <si>
    <t>Administración de la correspondencia (generación, seguimiento, administración entre otros)</t>
  </si>
  <si>
    <t>N° de Oficios ingresados al SGD</t>
  </si>
  <si>
    <t>Sistema de Gestión Documentos</t>
  </si>
  <si>
    <t>Brenda Aosta</t>
  </si>
  <si>
    <t>Depende del volumen de ingreso y generación de oficios y documentos en la DAF.</t>
  </si>
  <si>
    <t xml:space="preserve">Acompañamiento y Seguimiento de las acciones de la Dirección </t>
  </si>
  <si>
    <t>N° de sesiones de trabajo, N° de documentos generados</t>
  </si>
  <si>
    <t>Actas de reunión, Minutas y Sistema de Gestión Documentos</t>
  </si>
  <si>
    <t>María José Madrigal</t>
  </si>
  <si>
    <t xml:space="preserve">Se aumentó la ejecución por recargo del Despacho del Sr. Viceminsitro Administrativao. </t>
  </si>
  <si>
    <t>Administración de servicios complementarios a los vehículos</t>
  </si>
  <si>
    <t>N° de gestiones implementadas</t>
  </si>
  <si>
    <t>Sitema Vehicular, Sistema de GPS</t>
  </si>
  <si>
    <t>Jenny Cervantes</t>
  </si>
  <si>
    <t>18.1</t>
  </si>
  <si>
    <t>Asignación de vehiculos</t>
  </si>
  <si>
    <t>N° de vehiculos asignación</t>
  </si>
  <si>
    <t>Sistema Vehicular</t>
  </si>
  <si>
    <t>Sergio Acuña</t>
  </si>
  <si>
    <t>18.3</t>
  </si>
  <si>
    <t>Trámite para cancelación pólizas y marchamos de vehículos</t>
  </si>
  <si>
    <t>N° de planillas canceladas</t>
  </si>
  <si>
    <t>Listado de cancelacion de marchamos del INS</t>
  </si>
  <si>
    <t xml:space="preserve">Alejandra Benavides </t>
  </si>
  <si>
    <t>Se cuenta con un recargo de pago pendiente de la póliza del cargo al segundo semestre 2021</t>
  </si>
  <si>
    <t>18.4</t>
  </si>
  <si>
    <t>Monitoreo de dispositivos GPS para flotilla vehicular</t>
  </si>
  <si>
    <t>N° dispositivos monitoreados</t>
  </si>
  <si>
    <t>Sistema de GPS</t>
  </si>
  <si>
    <t>1.06</t>
  </si>
  <si>
    <t xml:space="preserve">Recepción y trámite de facturas para servicios públicos </t>
  </si>
  <si>
    <t>N° de facturas de tramitadas</t>
  </si>
  <si>
    <t>Mauricio Ocampo y Luis Carlos Chavarria</t>
  </si>
  <si>
    <t>Aval interno para la reparación vehicular</t>
  </si>
  <si>
    <t>Número de gestiones para repaciones de vehículos</t>
  </si>
  <si>
    <t>Registro de reparaciones</t>
  </si>
  <si>
    <t>Gerardo Hidalgo</t>
  </si>
  <si>
    <t>Reparación de vehiculos utilizando póliza de seguros</t>
  </si>
  <si>
    <t>Alejandra Benavides ,Gerardo Hidalgo Fernandez</t>
  </si>
  <si>
    <t>Esta actividad puede variar, esto debido a que es según demanda según las necesitas del Programa 169 y de las Direcciones Regionales. Ademas depende de la disposicion de presupuesto para el pago de las polizas y deducibles en caso de accodentes.</t>
  </si>
  <si>
    <t>Reparación de vehiculos por contratación</t>
  </si>
  <si>
    <t>Esta actividad puede variar, esto debido a que es según demanda según las necesitas del Programa 169.</t>
  </si>
  <si>
    <t>Reparaciones Autotransportes Baco # 24,11 vehículos pasaron rtv</t>
  </si>
  <si>
    <t>Gestión de la correspondencia interna</t>
  </si>
  <si>
    <t>N° de correspondecia entrgada y recibida</t>
  </si>
  <si>
    <t>Bitacora de correspondencia enviada y recibida</t>
  </si>
  <si>
    <t xml:space="preserve">Raúl Murillo </t>
  </si>
  <si>
    <t>Esta actividad puede variar, esto debido a que es según demanda según las necesitas del Ministerio de Agricultura y Ganaderia.</t>
  </si>
  <si>
    <t>Gestión de la correspondencia externa y retiro de medicamentos</t>
  </si>
  <si>
    <t>N° de correspondecia entrgada y recibida/ N° Recetas entregas y retiradas</t>
  </si>
  <si>
    <t>Bitacora de correspondencia y retiro de medicamentos</t>
  </si>
  <si>
    <t>Luis Oviedo</t>
  </si>
  <si>
    <t>La falta de gestion por parte del area de Salud, para la emision del documento inicial para el retiro de medicamentos.</t>
  </si>
  <si>
    <t>Administración de solicitud de tarjetas para compras Institucionales</t>
  </si>
  <si>
    <t xml:space="preserve">N° de tarjetas de combustibles entregadas </t>
  </si>
  <si>
    <t xml:space="preserve">informes de  los montos consumidos en tarjetas por mes </t>
  </si>
  <si>
    <t>Manrique Sánchez</t>
  </si>
  <si>
    <t>Los montos destinados para los pagos de los servicos con el BCR, varian ya que son conforme la demanda.</t>
  </si>
  <si>
    <t>Registro de entradas y salidas de personas a la institución</t>
  </si>
  <si>
    <t xml:space="preserve">N° de personas que ingresan a la institucion  </t>
  </si>
  <si>
    <t xml:space="preserve">Registro de personas que ingresan a la institución </t>
  </si>
  <si>
    <t xml:space="preserve">Karol Herrera </t>
  </si>
  <si>
    <t>Contratos de Servicios, limpieza</t>
  </si>
  <si>
    <t xml:space="preserve">N° de ordenes de pedido que se realizan para la contratacion de limpieza  </t>
  </si>
  <si>
    <t xml:space="preserve">Ordenes de pedido en SICOP, tanto para la contratacion de limpieza </t>
  </si>
  <si>
    <t>jenny Cervantes y Mauricio Ocampo</t>
  </si>
  <si>
    <t>Se realiza la supervision de la contratacion de limpieza en coordinacion con la empresa que brinda el servicio.</t>
  </si>
  <si>
    <t>Contratos de telefonía móvil</t>
  </si>
  <si>
    <t>N° de solicitudes recibidas</t>
  </si>
  <si>
    <t xml:space="preserve">Contratos de los servicios de telefonia </t>
  </si>
  <si>
    <t>Mauricio Ocampo</t>
  </si>
  <si>
    <t>Carolina Baltodano</t>
  </si>
  <si>
    <t>Plan de Mejora -- No de acciones a implentar</t>
  </si>
  <si>
    <t>Conducción y operación equipos y vehiculos para el trasnporte de materiales y personas (Giras)</t>
  </si>
  <si>
    <t xml:space="preserve">N° de giras </t>
  </si>
  <si>
    <t>Boletas Salida /Sistema de Expediente Vehicular</t>
  </si>
  <si>
    <t>Marlon Fallas, Miguel Vindas, Luis Oviedo</t>
  </si>
  <si>
    <t>Falta de contenido económico en partidas de combustible o viáticos.</t>
  </si>
  <si>
    <t>Lavado de vehiculos institucionales</t>
  </si>
  <si>
    <t>N° vehiculos lavados</t>
  </si>
  <si>
    <t>Hoja de Control de Limpeza de vehiculos</t>
  </si>
  <si>
    <t>Hugo Sánchez</t>
  </si>
  <si>
    <t>Falta de suministros de limpieza.</t>
  </si>
  <si>
    <t>Limpieza de zonas verdes en las Regiones de Desarrollo</t>
  </si>
  <si>
    <t>N° de zonas verdes atendidas</t>
  </si>
  <si>
    <t>Hoja de Control de Limpeza de zonas verdes</t>
  </si>
  <si>
    <t>Falta de suministros de limpieza, contenido económico en partidas de combustible o viáticos.</t>
  </si>
  <si>
    <t>El Sr. HUGO SANCHEZ BRINDADO APOYO A LAS DIRECCIONES REGIONALES EN LA LIMPIEZA DE ZONAS VERDES EN 8 OCACIONES Y CORTA EL ZACATE DEL EDIFICIO CENTRAL</t>
  </si>
  <si>
    <t xml:space="preserve">Contratos de Servicios, GPS Y RENTING </t>
  </si>
  <si>
    <t xml:space="preserve">ordenes de pedido en SICOP, tanto para la contratacion de limpieza </t>
  </si>
  <si>
    <t>Se realiza la supervision de la contratacion de GPS Y RENTING  en coordinacion con la empresa que brinda el servicio</t>
  </si>
  <si>
    <t>Trámite para cancelación pólizas, varias: (riesgo civil, incendio, inclusión vehículo, accidentes colectivos)</t>
  </si>
  <si>
    <t>Actividades no programables 16</t>
  </si>
  <si>
    <t>Asesoría técnica en infraestructura física</t>
  </si>
  <si>
    <t>No de sesiones de asesorías realizadas</t>
  </si>
  <si>
    <t>Modificación de obra existente ( remodelación, ampliación y/u obra complementaria)</t>
  </si>
  <si>
    <t>No de obras realizadas</t>
  </si>
  <si>
    <t>Trabajos menores</t>
  </si>
  <si>
    <t>Las reparaciones menores que se realizan son de acuerdo a las necesidas que se presenten a nivel central y regional</t>
  </si>
  <si>
    <t>Por asignar</t>
  </si>
  <si>
    <t>Esta actividad puede variar, esto debido a que es según demanda según las necesitas del Ministerio de Agricultura y Ganaderia</t>
  </si>
  <si>
    <t>Control de Armas</t>
  </si>
  <si>
    <t>Las solicitudes que se realizan son de acuerdo a las necesidas que se presenten a nivel central y regional</t>
  </si>
  <si>
    <t>Préstamos de equipo mobiliario y áreas de uso común para actividades.</t>
  </si>
  <si>
    <t>Inscripción y des inscripción de vehiculos ante el Registro Nacional (reposión o cambio de placas).</t>
  </si>
  <si>
    <t>N° de inscripciones y des inscripciones aplicaldas</t>
  </si>
  <si>
    <t>Listado enviado por las Regiones de Desarrollo</t>
  </si>
  <si>
    <t>CLAUDIO FALLAS CORTES</t>
  </si>
  <si>
    <t>DAF-067-2022</t>
  </si>
  <si>
    <t>Gestión de Recursos Humanos</t>
  </si>
  <si>
    <t>Gestión del Recurso Humano</t>
  </si>
  <si>
    <t>Control Interno (Elaboración, coordinación y seguimiento Sistema Específico de Valoración de Riesgos-SEVRIMAG)</t>
  </si>
  <si>
    <t>Cantidad de Sistema actualizado e informes de seguimiento</t>
  </si>
  <si>
    <t>Sistema Página Web y Archivo Digital</t>
  </si>
  <si>
    <t>Rolando Sánchez Corrales, Ana Yancy Arias Castro</t>
  </si>
  <si>
    <t>Control Interno (Elaboración, coordinación y seguimiento Autoevaluación del Sistema de Control Interno)</t>
  </si>
  <si>
    <t>Seguimiento Plan Estratégico Institucional-PEI</t>
  </si>
  <si>
    <t>Cantidad de informes de seguimiento</t>
  </si>
  <si>
    <t>Archivo Digital</t>
  </si>
  <si>
    <t>Se está desarrollando la segunda parte del Manual de Cargos, se coordina con jefaturas y Unidad de Informática los ajustes requeridos en el Sistema de Expediente Personal</t>
  </si>
  <si>
    <t>Elaboración y seguimiento Plan Operativo Institucional-POI 2022-2023</t>
  </si>
  <si>
    <t>Cantidad de POI elaborado e informes de seguimiento</t>
  </si>
  <si>
    <t>Rolando Sánchez Corrales, Ana Yancy Arias Castro y Andrea Mayorga González</t>
  </si>
  <si>
    <t>Incorporación y seguimiento Sistema MASEF</t>
  </si>
  <si>
    <t>Cantidad de sistema actualizado</t>
  </si>
  <si>
    <t>Share Point y Archivo Digital</t>
  </si>
  <si>
    <t>Índice de capacidad de gestión-ICG</t>
  </si>
  <si>
    <t>Cantidad de instrumento elaborado e informe de seguimiento</t>
  </si>
  <si>
    <t>Matriz Proceso GPRH-AGRH</t>
  </si>
  <si>
    <t>Cantidad de Matriz actualizada e informes de avances</t>
  </si>
  <si>
    <t>Plan de Mejora DGSC</t>
  </si>
  <si>
    <t>Cantidad de informes de avance del Plan de Mejora</t>
  </si>
  <si>
    <t>IGEDA-CONAPDIS</t>
  </si>
  <si>
    <t>Cantidad de instrumento elaborado</t>
  </si>
  <si>
    <t>Sistema IGEDA</t>
  </si>
  <si>
    <t>Seguimiento Sistema Expediente de Personal</t>
  </si>
  <si>
    <t>Cantidad de minutas de reunión de coordinación</t>
  </si>
  <si>
    <t>Sistema Informático y Archivo Digital</t>
  </si>
  <si>
    <t>Coordinación y seguimiento Procedimientos Procesos GIRH</t>
  </si>
  <si>
    <t>Sistema de Gestión de Calidad y Archivo Digital</t>
  </si>
  <si>
    <t>Elaboración y coordinación afiches fechas conmemorativas-PRENSA</t>
  </si>
  <si>
    <t>Cantidad de afiches elaborados</t>
  </si>
  <si>
    <t>Archivo Digital y Publicación Boletines</t>
  </si>
  <si>
    <t>Dos de las fechas indicadas corresponden a las Comisiones de LGBTI y PGAI, y se incluyeron en la cantidad total por error</t>
  </si>
  <si>
    <t>Actualización apartados GIRH página web y Share Point</t>
  </si>
  <si>
    <t>Cantidad de apartados actualizados</t>
  </si>
  <si>
    <t>Página web, Share Point y Archivo Digital</t>
  </si>
  <si>
    <t>Plan Institucional de Capacitación</t>
  </si>
  <si>
    <t>Cantidad de SPPACS, Acuerdos de Compromiso, Certificados o Informes</t>
  </si>
  <si>
    <t>SPPAC, Acuerdo de Compromiso, Certificados o Informes</t>
  </si>
  <si>
    <t>Susana Araya Zamora, Analistas de GD y enlaces</t>
  </si>
  <si>
    <t>Por error se indicaron mal las cantidades por trimestre, por lo que se reportan la cantidad de productos obtenidos.</t>
  </si>
  <si>
    <t>Reconocimiento de Certificados</t>
  </si>
  <si>
    <t>Cantidad de Solicitudes y certificados físicos y digitales</t>
  </si>
  <si>
    <t>Formulario de Solicitud, copia de certificados físicos, certificados digitales y formato de recogimientos</t>
  </si>
  <si>
    <t>Gestiones de Educación Formal</t>
  </si>
  <si>
    <t>Cantidad de Contratos, Adendas, y antecedentes</t>
  </si>
  <si>
    <t>Contrato, Adenda, Calificaciones, Matrícula, Formulario de Solicitud</t>
  </si>
  <si>
    <t>Susana Araya Zamora -Naida Monge Ruiz</t>
  </si>
  <si>
    <t>Gestión de la Evaluación del Desempeño</t>
  </si>
  <si>
    <t>Cantidad de oficios, correos, informes o formularios</t>
  </si>
  <si>
    <t>Oficio, correo, Informe, Formularios</t>
  </si>
  <si>
    <t>Susana Araya Zamora y analistas de GD y enlaces</t>
  </si>
  <si>
    <t>Informes Trimestrales de actividades de capacitación para remitir al CECADES</t>
  </si>
  <si>
    <t>Cantidad de Informes, certificaciones presupuestarios</t>
  </si>
  <si>
    <t>Informe, Certificaciones Presupuestarios</t>
  </si>
  <si>
    <t>Reuniones con los enlaces de capacitación</t>
  </si>
  <si>
    <t>Susana Araya Zamora</t>
  </si>
  <si>
    <t>Reclutamiento de Personal</t>
  </si>
  <si>
    <t>Cantidad de  concursos</t>
  </si>
  <si>
    <t>Expediente Digital del Concurso</t>
  </si>
  <si>
    <t>Coordinadora y Analistas GE</t>
  </si>
  <si>
    <t>2.99.03</t>
  </si>
  <si>
    <t>Selección de Personal</t>
  </si>
  <si>
    <t>Cantidad de gestiones realizadas</t>
  </si>
  <si>
    <t>Archivo Digital en One Drive</t>
  </si>
  <si>
    <t>Adriana Solís Gamboa</t>
  </si>
  <si>
    <t>Nivel de Empleo</t>
  </si>
  <si>
    <t>Oficios e Informes</t>
  </si>
  <si>
    <t>Coordinadoras GE y GSCP</t>
  </si>
  <si>
    <t>Elaboración de Resoluciones</t>
  </si>
  <si>
    <t>Cantidad de resoluciones</t>
  </si>
  <si>
    <t>Resoluciones</t>
  </si>
  <si>
    <t>Fernando Paniagua Hernández</t>
  </si>
  <si>
    <t>Elaboración de Informes de entes fiscalizadores y otras instancias</t>
  </si>
  <si>
    <t>Elaboración de Letras de Cambio</t>
  </si>
  <si>
    <t>Cantidad de letras de cambio</t>
  </si>
  <si>
    <t>Letras de cambio</t>
  </si>
  <si>
    <t>Elaboración de Contratos</t>
  </si>
  <si>
    <t>Cantidad de contratos</t>
  </si>
  <si>
    <t>Contratos</t>
  </si>
  <si>
    <t>La emergencia por COVID permanece aún por lo que los contratos temporales por COVID aún estan vigentes. La propuesta de  Reglamento de Teletrabajo del Ministerio ajustado a la Ley del 2019 aun no ha sido aprobado, por lo que aún no se han realizado los contratos nuevos conforme a la Ley, que se estiman pueden ser unos 375.</t>
  </si>
  <si>
    <t>Acciones de Personal</t>
  </si>
  <si>
    <t>Cantidad de acciones de personal</t>
  </si>
  <si>
    <t>Acciones de personal</t>
  </si>
  <si>
    <t>El hackeo de que fue objeto el Ministerio de Hacienda no ha permitido delegar la funcion de Ceses de Funciones a nuestra Área, de manera que no se han realizado acciones de personal.</t>
  </si>
  <si>
    <t>Estudios para reconocimientos de pluses salariales</t>
  </si>
  <si>
    <t>Cantidad de estudios</t>
  </si>
  <si>
    <t>INTEGRA</t>
  </si>
  <si>
    <t>Olga Luquez Segura</t>
  </si>
  <si>
    <t>Debido a la situación del hackeo de Hacienda no se han realizado reconocimientos con acciones de personal, sino que se implemento un Plan de Contingencia mediante planillas de excel</t>
  </si>
  <si>
    <t>Administración de los Expedientes</t>
  </si>
  <si>
    <t>Cantidad de expedientes</t>
  </si>
  <si>
    <t>Debido al hackeo de Hacienda, a partir del mes de mayo no ha sido posible continuar con el depurado y foliado de expedientes.</t>
  </si>
  <si>
    <t>Formulación de Planilla</t>
  </si>
  <si>
    <t>Cantidad de planillas</t>
  </si>
  <si>
    <t>Planillas</t>
  </si>
  <si>
    <t>Por error se registraron las cantidades identificadas por trimestre, sin embargo, lo que realizamente se elaboran son 2 planillas por mes, que corresponde a 6 por trimestre y de ser necesario adicionales.</t>
  </si>
  <si>
    <t>Administración de Presupuesto para la Relación de Puestos</t>
  </si>
  <si>
    <t>Cantidad de RP</t>
  </si>
  <si>
    <t>RP</t>
  </si>
  <si>
    <t>Olga Lúquez Segura / Claudio Fallas Cortés</t>
  </si>
  <si>
    <t>Debido al hackeo de Hacienda la labor se ha concentrado en la atención del Plan de Contingencia y lo que se requiera.</t>
  </si>
  <si>
    <t>Atención de Reclamos Administrativos y Prestaciones</t>
  </si>
  <si>
    <t>Cantidad de reclamos atendidos</t>
  </si>
  <si>
    <t>Reclamos tramitados</t>
  </si>
  <si>
    <t>Atención de Solicitudes de Información por instancias internas y externas</t>
  </si>
  <si>
    <t>Planilla Jornales INTA</t>
  </si>
  <si>
    <t>Elaboración del Manual de Cargos</t>
  </si>
  <si>
    <t>Cantidad de manual de cargos</t>
  </si>
  <si>
    <t>Fabricio Jiménez Rodríguez</t>
  </si>
  <si>
    <t>Estudios de cargas de trabajo</t>
  </si>
  <si>
    <t>Cantidad de estudios de cargas de trabajo</t>
  </si>
  <si>
    <t>Atención al paciente</t>
  </si>
  <si>
    <t>Cantidad de pacientes atendidos</t>
  </si>
  <si>
    <t>Expediente Médico</t>
  </si>
  <si>
    <t>Vladimir Hernández Fonseca</t>
  </si>
  <si>
    <t>Trámites formales de la administración integral de la salud</t>
  </si>
  <si>
    <t>Cantidad de trámites</t>
  </si>
  <si>
    <t>Vladimir Hernández Fonseca, Kattia Gamboa Sandí y Alejandra Segura</t>
  </si>
  <si>
    <t>Elaboración de afiches, temáticas de salud</t>
  </si>
  <si>
    <t>Vladimir Hernández Fonseca, Kattia Gamboa Sandí, Alejandra Segura, Heilyn Campos Ramírez y Diana López Mora</t>
  </si>
  <si>
    <t>Implementación del Sistema Booking, Citas Médicas</t>
  </si>
  <si>
    <t>Cantidad de sistema implementado</t>
  </si>
  <si>
    <t xml:space="preserve">Sistema </t>
  </si>
  <si>
    <t>Charla de Primeros Auxilios</t>
  </si>
  <si>
    <t>Cantidad de charlas realizadas</t>
  </si>
  <si>
    <t>Archivo Digital y Físico</t>
  </si>
  <si>
    <t>Vladimir Hernández Fonseca y Heilyn Campos Ramírez</t>
  </si>
  <si>
    <t>La charla pendiente se desarrollará en el segundo semestre</t>
  </si>
  <si>
    <t>Charlas de Salud Mental</t>
  </si>
  <si>
    <t>Archivo Físico</t>
  </si>
  <si>
    <t>Diana López Mora</t>
  </si>
  <si>
    <t>Giras (Limón y Jiménez Núñez)</t>
  </si>
  <si>
    <t>Cantidad de giras realizadas</t>
  </si>
  <si>
    <t>Se suspendieron por el COVID</t>
  </si>
  <si>
    <t>Gestión de Actividades de Capacitación Externa</t>
  </si>
  <si>
    <t xml:space="preserve">Cantidad de activadas de capacitación </t>
  </si>
  <si>
    <t>Expediente de capacitaciones</t>
  </si>
  <si>
    <t>Justificación de plazas vacantes ante STAP</t>
  </si>
  <si>
    <t>Cantidad de justificaciones enviadas</t>
  </si>
  <si>
    <t>Atención de oficios a solicitudes internas y externas</t>
  </si>
  <si>
    <t>Cantidad de oficios elaborados</t>
  </si>
  <si>
    <t>Atención de pacientes en Salud Ocupacional</t>
  </si>
  <si>
    <t>Rolando Sánchez Corrales y Olman Solórzano Arroyo</t>
  </si>
  <si>
    <t>Estudios de clasificación de puestos</t>
  </si>
  <si>
    <t>Archivo Digital, AMPOS y Expedientes de Personal</t>
  </si>
  <si>
    <t xml:space="preserve">Fabricio Jiménez Rodríguez, Zully Sáenz Fernandez, Eulalia Chaves Solorzano y Raquel Ramirez Orozco </t>
  </si>
  <si>
    <t>Coordinación capacitaciones en RCP</t>
  </si>
  <si>
    <t>Promoción del No Fumado</t>
  </si>
  <si>
    <t>Número de campañas</t>
  </si>
  <si>
    <t>Charlas con especialistas en temas de salud</t>
  </si>
  <si>
    <t>Coordinación servicios médicos, ASEMAG-DAF-Gestión de la Salud</t>
  </si>
  <si>
    <t>Atención Psicológica</t>
  </si>
  <si>
    <t>Aplicación, revisión, analisis de pruebas psicologicas del Concurso Interno CI-MAG-001-2022</t>
  </si>
  <si>
    <t>Resolución Administrativa Ordinaria, participación psicóloga en un órgano</t>
  </si>
  <si>
    <t>Elaboración del Plan de Sustitución</t>
  </si>
  <si>
    <t>Cantidad de planes de sustitución</t>
  </si>
  <si>
    <t>Estos planes no se realizan por los procedimientos de reclutamiento y selección de la DGSC</t>
  </si>
  <si>
    <t>Nombre y firma del Responsable</t>
  </si>
  <si>
    <t>Rolando Sanchez Corrales</t>
  </si>
  <si>
    <t>Organización de documentación</t>
  </si>
  <si>
    <t>N° de cajas instaladas y etiquetadas</t>
  </si>
  <si>
    <t>Repositorio de Archivo Institucional</t>
  </si>
  <si>
    <t>Luis Alfonso Chacón</t>
  </si>
  <si>
    <t>Recurso humano de apoyo al proceso.</t>
  </si>
  <si>
    <t>Clasificar los documentos para el archivo</t>
  </si>
  <si>
    <t>N° de cajas clasificadas</t>
  </si>
  <si>
    <t>Ordenar los documentos para el archivo</t>
  </si>
  <si>
    <t>N° de cajas ordenandas</t>
  </si>
  <si>
    <t>Signar los documentos para el archivo</t>
  </si>
  <si>
    <t>N° de cajas signadas</t>
  </si>
  <si>
    <t xml:space="preserve">Levantamiento y renovación de tablas de retención documental </t>
  </si>
  <si>
    <t>N° tablas elaboradas</t>
  </si>
  <si>
    <t>Archivador de la Oficina de Archivo</t>
  </si>
  <si>
    <t>Aplica en las oficinas que no poseen</t>
  </si>
  <si>
    <t>Identificación y selección documental</t>
  </si>
  <si>
    <t xml:space="preserve">Elaboración de tablas </t>
  </si>
  <si>
    <t>Convocatoria del Comité Institucional de Selección y Eliminación de Documentos (CISED) para su aprobación</t>
  </si>
  <si>
    <t>Actas del CISED</t>
  </si>
  <si>
    <t xml:space="preserve"> Traslado de documentos a la Comisión Nacional de Selección y Eliminación de Documentos (CNSED)</t>
  </si>
  <si>
    <t xml:space="preserve">Oficio de remisión a la Comisión </t>
  </si>
  <si>
    <t>Indexación de información de documentos inventariados en el repositorio de consulta.</t>
  </si>
  <si>
    <t>No. De documentos descritos</t>
  </si>
  <si>
    <t>Base de datos denominada Repositorio</t>
  </si>
  <si>
    <t>Luis Alfonso Chacón/Karla Sánchez</t>
  </si>
  <si>
    <t>Carencia de recurso humano técnico para labores de descripción.</t>
  </si>
  <si>
    <t>Reorganización documental del Depósito</t>
  </si>
  <si>
    <t>No de cajas con selección.</t>
  </si>
  <si>
    <t>Cajas de la serie DENEA con tratamiento archivístico</t>
  </si>
  <si>
    <t>Tratamiento archivístico a documentos y separación de tipos documentales (DENEA)</t>
  </si>
  <si>
    <t xml:space="preserve"> Análisis del valor jurídico,  científico, histórico, cultural, social, informativo y administrativo de los documentos</t>
  </si>
  <si>
    <t>No. de cajas con tratamiento archivístico</t>
  </si>
  <si>
    <t>Serie de correspondencia de la Denea Seleccionada</t>
  </si>
  <si>
    <t>Carencia de Recurso Humano técnico para labores de Selección documental.</t>
  </si>
  <si>
    <t xml:space="preserve"> Identificación de las series documentales de valor temporal y de valor permanente</t>
  </si>
  <si>
    <t>No de documentos Seleccionados</t>
  </si>
  <si>
    <t>Correspondencia Seleccionada con valor Histórico</t>
  </si>
  <si>
    <t>Luis Alfonso Chacón/Karla Sánchez colaboración</t>
  </si>
  <si>
    <t>Carencia de Recurso Humano Técnico para labores de Selección.</t>
  </si>
  <si>
    <t>11. Eliminación de series que cumplieron su plazo de retención</t>
  </si>
  <si>
    <t>No de documentos eliminados</t>
  </si>
  <si>
    <t>Actas de Eliminación</t>
  </si>
  <si>
    <t>Luis Alfonso Chacón C/Karla Sánchez</t>
  </si>
  <si>
    <t>Carencia de Personal</t>
  </si>
  <si>
    <t xml:space="preserve">Transferencia Interna de series documentales </t>
  </si>
  <si>
    <t>No de listas de Transferencia</t>
  </si>
  <si>
    <t>Documentos transferidos según lista.</t>
  </si>
  <si>
    <t>Luis Alfonso Chacón Coto/Karla Sánchez S</t>
  </si>
  <si>
    <t>Por demanda</t>
  </si>
  <si>
    <t>Verificación y cotejo de series documentales</t>
  </si>
  <si>
    <t>Cajas de transferencias cotejadas contra lista</t>
  </si>
  <si>
    <t>Transferencia recibida por el Archivo Central</t>
  </si>
  <si>
    <t>Falta de Personal</t>
  </si>
  <si>
    <t>Atención a usuarios en Sala, Telefónico y por correo</t>
  </si>
  <si>
    <t>Cantidad de atenciones</t>
  </si>
  <si>
    <t>Registro de atenciones</t>
  </si>
  <si>
    <t>Karla Sánchez /Luis Alfonso Chacón</t>
  </si>
  <si>
    <t xml:space="preserve"> Atención de consultas Telefónicas</t>
  </si>
  <si>
    <t>No de Consultas</t>
  </si>
  <si>
    <t>Control de consultas</t>
  </si>
  <si>
    <t xml:space="preserve">  Préstamo de expedientes</t>
  </si>
  <si>
    <t>No de Expedientes Felicitados</t>
  </si>
  <si>
    <t>Control de prestamos de expedientes</t>
  </si>
  <si>
    <t>Karla Sanchez/ Luis Alfonso Chacon</t>
  </si>
  <si>
    <t>Control de registro de Visitantes, registro de limpieza</t>
  </si>
  <si>
    <t>No Visitantes</t>
  </si>
  <si>
    <t>Control de Visitas</t>
  </si>
  <si>
    <t xml:space="preserve"> Búsqueda de información</t>
  </si>
  <si>
    <t>No de solicitudes</t>
  </si>
  <si>
    <t>Registro de petición de información.</t>
  </si>
  <si>
    <t>Karla Sanchez /Luis Alfonso Chacón C.</t>
  </si>
  <si>
    <t>Asesorías de procesos técnicos partiendo de un diagnóstico global de necesidades de capacitación</t>
  </si>
  <si>
    <t>Asesoría en materia de proceso Archivísticos</t>
  </si>
  <si>
    <t>Minutas de Reuniones</t>
  </si>
  <si>
    <t>Luis Alfonso Chacón Coto</t>
  </si>
  <si>
    <t>Inspección de Archivos Documentales</t>
  </si>
  <si>
    <t>Asesorías impartidas</t>
  </si>
  <si>
    <t>Minuta de asistentes</t>
  </si>
  <si>
    <t>Operacionalización del Sistema de Gestión Documental</t>
  </si>
  <si>
    <t>Reuniones de coordinación</t>
  </si>
  <si>
    <t>Coordinación en actividades de planificación y administración de la Unidad</t>
  </si>
  <si>
    <t>Seguimiento al Plan de Trabajo</t>
  </si>
  <si>
    <t>Seguimiento al construcción de Procesos</t>
  </si>
  <si>
    <t>Procesos actualizados</t>
  </si>
  <si>
    <t>Procesos publicados de acuerdo a la normativa</t>
  </si>
  <si>
    <t>Atención de Sistema de Riesgos</t>
  </si>
  <si>
    <t>Riesgos identificas y atendidos</t>
  </si>
  <si>
    <t>Sistema de Sevrimag.</t>
  </si>
  <si>
    <t>Contra demanda</t>
  </si>
  <si>
    <t>Luis Alfonso Chacon Coto</t>
  </si>
  <si>
    <t xml:space="preserve">Despacho Ministro </t>
  </si>
  <si>
    <t>Unidad de Informática</t>
  </si>
  <si>
    <t>Desarrollo de Sistemas Informáticos</t>
  </si>
  <si>
    <t>Cantidad de sistemas desarrollados</t>
  </si>
  <si>
    <t>Informe del Proyecto, Sistema en la Intranet</t>
  </si>
  <si>
    <t>Guillermo Alpizar, Beatriz Manzanares, Rolando Camacho, Alonso Salguero</t>
  </si>
  <si>
    <t>Para el 2022 se tiene como meta desarrollar los siguientes sistemas: Gestion de proyectos institucionales, Gestion de Calidad instruccional, Sistema de Viáticos, Sistema Expediente de Personal, Subsitio SharePoint Región Central Sur, Subsitio SharePoint DNEA, Subsitio SharePoint Auditoria. Limitación: El desarrollo de los sistemas depende del nivel de compromiso y respuesta de la contraparte usuaria.</t>
  </si>
  <si>
    <t>Mantenimiento de los Sistemas informáticos</t>
  </si>
  <si>
    <t>Cantidad de mantenimientos a los sistemas</t>
  </si>
  <si>
    <t xml:space="preserve">Guillermo Alpizar, Thania Camacho Jiménez, Beatriz Manzanares, Alsonso Salguero </t>
  </si>
  <si>
    <t>Para el 2022 se tiene como meta el mantenimiento de los siguientes sistemas: Sistema de Presupuesto, Sistema de Soporte Técnico, Sistema de Expediente Personal, Sistema de Almacén, Sistema DNEA, Sistema MOVIL DNEA, Sistema Vehicular, Sistema Gestion Documental, Sistema SEVRIMAG y Autoevaluación,  Sistema Bitácoras, Sistema Teletrabajo. Limitación: El desarrollo de los mantenimientos depende del nivel de compromiso y respuesta de la contraparte usuaria.</t>
  </si>
  <si>
    <t>Mantenimiento de la INTRANET y subsitios ya desarrollados</t>
  </si>
  <si>
    <t>Beatriz Manzanares, Thania Camacho, Alsonso Salguero</t>
  </si>
  <si>
    <t>Se depende del nivel de compromiso y respuesta de la contraparte usuaria</t>
  </si>
  <si>
    <t>Desarrollo de flujos de procesos de la Unidad de informática</t>
  </si>
  <si>
    <t>Cantidad de proyectos desarrollados</t>
  </si>
  <si>
    <t xml:space="preserve">Actualización de políticas, normas o lineamientos de seguridad de las Tecnologías de Información </t>
  </si>
  <si>
    <t>Cantidad de documentos actualizados</t>
  </si>
  <si>
    <t>Intranet</t>
  </si>
  <si>
    <t xml:space="preserve">Esta actividad va depender de la cantidad de carga de trabajo para el personal de la Unidad de Informática. </t>
  </si>
  <si>
    <t>Aplicación de auditoria a los sistemas informáticos</t>
  </si>
  <si>
    <t>Cantidad de auditorias realizadas</t>
  </si>
  <si>
    <t>Informe de auditoría</t>
  </si>
  <si>
    <t>Beatriz Manzanares Torres</t>
  </si>
  <si>
    <t>Contar con la disponibilidad de los auditores del proceso de Gestión de calidad</t>
  </si>
  <si>
    <t>Administración de la plataforma de correo electrónico institucional</t>
  </si>
  <si>
    <t>Cantidad de mantenimientos a la plataforma de correo electrónico institucional</t>
  </si>
  <si>
    <t>Thania Camacho Jiménez</t>
  </si>
  <si>
    <t>Implementación Firewall</t>
  </si>
  <si>
    <t>Firewall implementado</t>
  </si>
  <si>
    <t xml:space="preserve">Informe de la implementación </t>
  </si>
  <si>
    <t>Rolando Camacho - Franklin Quesada</t>
  </si>
  <si>
    <t xml:space="preserve">Disponer de apoyo de las Empresa proveedoras de contratos de servicios. </t>
  </si>
  <si>
    <t>Actualización Servidor de Base de Datos SQL SERVER</t>
  </si>
  <si>
    <t>Cantidad de actualizaciones</t>
  </si>
  <si>
    <t>Rolando Camacho</t>
  </si>
  <si>
    <t>Se requiere presupuesto para compra de licencias de Base de Datos</t>
  </si>
  <si>
    <t>Creación del Sitio Alterno</t>
  </si>
  <si>
    <t>Sitio alterno creado</t>
  </si>
  <si>
    <t>Sistema Bitácoras e informe de contratación del sitio alterno</t>
  </si>
  <si>
    <t xml:space="preserve">Se requiere presupuesto para la contratación del sitio alterno. </t>
  </si>
  <si>
    <t>Integración Central Teléfono IP con MS Teams</t>
  </si>
  <si>
    <t>Cantidad de integraciones</t>
  </si>
  <si>
    <t>Informe de la contratación y que la central telefónica se integre con el Teams</t>
  </si>
  <si>
    <t xml:space="preserve">Se requiere presupuesto, que la empresa proveedora entregue el equipo y lo implemente. </t>
  </si>
  <si>
    <t>Desarrollo Plan de contingencia Infraestructura</t>
  </si>
  <si>
    <t>Plan de contingencia desarrollado</t>
  </si>
  <si>
    <t>Documento del plan de contingencia desarrollado</t>
  </si>
  <si>
    <t>Depende de la carga de trabajo del personal asignado a la actividad.</t>
  </si>
  <si>
    <t>Contrato Soporte Infraestructura</t>
  </si>
  <si>
    <t xml:space="preserve">Cantidad de contratos de soporte </t>
  </si>
  <si>
    <t>Contrato de Soporte</t>
  </si>
  <si>
    <t xml:space="preserve">Esta actividad depende del presupuesto necesario para el contrato de soporte. </t>
  </si>
  <si>
    <t>Implementación Filtrado Web</t>
  </si>
  <si>
    <t>Filtrado Web implementado</t>
  </si>
  <si>
    <t>Sistema Bitácoras</t>
  </si>
  <si>
    <t xml:space="preserve">Disponer de apoyo de las Empresa proveedoras de contratos de servicios, así como de la disponibilidad del personal de la Unidad de Informática para realizar la actividad. </t>
  </si>
  <si>
    <t xml:space="preserve">Implementación File Server INTA </t>
  </si>
  <si>
    <t>File Server implantado</t>
  </si>
  <si>
    <t>Disponibilidad del personal, por cargas de trabajo.</t>
  </si>
  <si>
    <t>Migración Sistema Procesos INTA</t>
  </si>
  <si>
    <t>Sistema de procesos migrado</t>
  </si>
  <si>
    <t>Actualización del Sistema de Gestión de Calidad</t>
  </si>
  <si>
    <t xml:space="preserve">Administración de Contratos </t>
  </si>
  <si>
    <t>Cantidad de contratos administrados</t>
  </si>
  <si>
    <t>SICOP</t>
  </si>
  <si>
    <t>Cesar Morera</t>
  </si>
  <si>
    <t>Corresponde al seguimiento de los contratos.</t>
  </si>
  <si>
    <t>Administración de equipo de Computo</t>
  </si>
  <si>
    <t>Cantidad de informes de administración de equipo de computo</t>
  </si>
  <si>
    <t>Guillermo Alpizar</t>
  </si>
  <si>
    <t>Adquisiciones Unidad de Informática / Otros Departamentos</t>
  </si>
  <si>
    <t>Cantidad de adquisiciones</t>
  </si>
  <si>
    <t>Oficio y formulario inicio de procedimiento</t>
  </si>
  <si>
    <t>César Morera</t>
  </si>
  <si>
    <t>El apoyo es contra demanda de otras unidades que requieren inversión de TI</t>
  </si>
  <si>
    <t>Inventario de equipo al parque computacional</t>
  </si>
  <si>
    <t>Cantidad de inventarios</t>
  </si>
  <si>
    <t xml:space="preserve">Guillermo Alpizar - César Morera </t>
  </si>
  <si>
    <t>La cantidad y lugares a realizar la encuesta puede sufrir cambios por temas de pandemia Covid, funcionarios disponibles o disponibilidad de presupuesto.</t>
  </si>
  <si>
    <t>Actualización de Bases de Datos Documentales</t>
  </si>
  <si>
    <t>Cantidad de registros actualizados</t>
  </si>
  <si>
    <t>Bases de datos y Sistema de Bitácoras</t>
  </si>
  <si>
    <t xml:space="preserve">Alejandra Gómez </t>
  </si>
  <si>
    <t xml:space="preserve"> Administración Plataforma Virtual de Capacitación (moodle)</t>
  </si>
  <si>
    <t>Cantidad de cursos virtuales</t>
  </si>
  <si>
    <t>Moodle</t>
  </si>
  <si>
    <t>Mario Carballo</t>
  </si>
  <si>
    <t>Administración de Plataforma Eset</t>
  </si>
  <si>
    <t>Informe de actualización, Plataforma Eset, Intranet</t>
  </si>
  <si>
    <t>Administración Encuestas ODK</t>
  </si>
  <si>
    <t>Cantidad de encuestas</t>
  </si>
  <si>
    <t>Encuestas publicadas</t>
  </si>
  <si>
    <t>Lucia Mendez - Joaquín Cortez - Margie Hernandez - Franklin Quesada</t>
  </si>
  <si>
    <t>Se ajusta a los objetivos de la DNA,  la cantidad de encuestas puede varias según las necesidad de la DNEA.</t>
  </si>
  <si>
    <t>Arrendamiento Equipo Telecomunicaciones 169/175</t>
  </si>
  <si>
    <t>Cantidad de contratos de alquiler de equipo de computo</t>
  </si>
  <si>
    <t>César Morera - Rolando Camacho - Franklin Quesada - Lucia Mendez - Margie Hernandez - Joaquín Cascante</t>
  </si>
  <si>
    <t xml:space="preserve">La ejecución del proyecto se encuentra sujeto a disponibilidad presupuestaria </t>
  </si>
  <si>
    <t>Inclusión al sistema de soporte y traslado de Activos</t>
  </si>
  <si>
    <t>Cantidad de inclusiones y traslados</t>
  </si>
  <si>
    <t xml:space="preserve"> Sistema de Soporte Técnico</t>
  </si>
  <si>
    <t>Zaida Vargas</t>
  </si>
  <si>
    <t>Realizar la autoevaluación del sistema de control interno de la Unidad de Informática</t>
  </si>
  <si>
    <t>Autoevaluación realizada</t>
  </si>
  <si>
    <t>César Morera - Guillermo Alpizar - Beatriz Manzanares - Thania Camacho - Rolando Camacho - Franklin Quesada - Alsonso Salguero - Maria Murillo - Mario Carballo - Zaida Vargas - Lucia Mendez - Margie Hernandez - Joaquín Cascante - Alejandra Gómez</t>
  </si>
  <si>
    <t xml:space="preserve">Se realiza con todo el personal de la Unidad de Informática </t>
  </si>
  <si>
    <t xml:space="preserve">Realizar la valoración de riesgos de la Unidad de Informática </t>
  </si>
  <si>
    <t>Valoración de riesgos realizada</t>
  </si>
  <si>
    <t xml:space="preserve">Sesiones de trabajo para la actualización de los procedimientos y procesos de la Unidad de Informática en el sistema de Gestión de Calidad </t>
  </si>
  <si>
    <t>Elaboración del presupuesto 2023</t>
  </si>
  <si>
    <t>Presupuesto elaborado</t>
  </si>
  <si>
    <t>Oficio de anteproyecto de presupuesto</t>
  </si>
  <si>
    <t>Se detallan los costos operativos, contratos y nuevos proyectos de TI</t>
  </si>
  <si>
    <t>Participación en  Comisiones</t>
  </si>
  <si>
    <t>Libro de actas</t>
  </si>
  <si>
    <t>César Morera - Guillermo Alpizar - Beatriz Manzanares - Thania Camacho</t>
  </si>
  <si>
    <t>Aplicación de la auto evaluación del sistema de control interno de la Unidad de Informática</t>
  </si>
  <si>
    <t>Cantidad de acciones de mejora</t>
  </si>
  <si>
    <t xml:space="preserve">Aplicación de la valoración de riesgos de la Unidad de Informática </t>
  </si>
  <si>
    <t>Cantidad de acciones de mitigación</t>
  </si>
  <si>
    <t xml:space="preserve">Sesiones de trabajo para la actualización de los procedimientos de la Unidad de Informática en el sistema de calidad </t>
  </si>
  <si>
    <t>Asistencia a reuniones (Hacienda / MICITT / MAG)</t>
  </si>
  <si>
    <t>Seguimiento de la ejecución presupuestaria (apertura de Ordenes de Inicio y saldos)</t>
  </si>
  <si>
    <t>Cantidad de oficios</t>
  </si>
  <si>
    <t>Solicitud de Modificaciones Presupuestarias (incrementos o Disminuciones)</t>
  </si>
  <si>
    <t xml:space="preserve">Atención de Proveedores </t>
  </si>
  <si>
    <t>Participación en reuniones Internas para desarrollo de proyectos</t>
  </si>
  <si>
    <t xml:space="preserve">Seguimiento del Soporte de equipo </t>
  </si>
  <si>
    <t>Cantidad de boletas de soporte</t>
  </si>
  <si>
    <t>Sistema de Soporte</t>
  </si>
  <si>
    <t>Atención de casos en temas de Infraestructura TI</t>
  </si>
  <si>
    <t>Cantidad de casos atendidos</t>
  </si>
  <si>
    <t>César Morera Madrigal</t>
  </si>
  <si>
    <t>UI-009-2022</t>
  </si>
  <si>
    <t>Administrativa Financiera</t>
  </si>
  <si>
    <t>Elaboración, defensa y aprobación del proyecto de presupuesto del ejercicio 2023</t>
  </si>
  <si>
    <t>Presupuesto 2023</t>
  </si>
  <si>
    <t>Ante proyecto de presupuesto 2023</t>
  </si>
  <si>
    <t>Grace Díaz  
Roxana Sánchez</t>
  </si>
  <si>
    <t>Coordinación y emisión de directrices internas</t>
  </si>
  <si>
    <t>Directrices emitida</t>
  </si>
  <si>
    <t>Expediente de formulación 2023</t>
  </si>
  <si>
    <t>Grace Díaz</t>
  </si>
  <si>
    <t>Recopilación, análisis y consolidación de la información</t>
  </si>
  <si>
    <t>Anteproyectos de cada programa y subprograma</t>
  </si>
  <si>
    <t>Archivo electrónico</t>
  </si>
  <si>
    <t>Grace Díaz  Roxana Sánchez</t>
  </si>
  <si>
    <t>Inclusión del presupuesto en el sistema de formulación</t>
  </si>
  <si>
    <t>Presupuesto 2023 inculido</t>
  </si>
  <si>
    <t>Sistema de MH</t>
  </si>
  <si>
    <t>Roxana Sánchez</t>
  </si>
  <si>
    <t>Programación financiera (Asignación de cuota)</t>
  </si>
  <si>
    <t>Programación financiera 2023</t>
  </si>
  <si>
    <t>Oficio al MH</t>
  </si>
  <si>
    <t>Alexander Porras Anabelle Solórzano</t>
  </si>
  <si>
    <t>Depende de la Ley de presupuesto, el apoyo de instancias internas a la programación podría retrasar el cumplimiento en la realización de la actividad</t>
  </si>
  <si>
    <t>Elaboración de informes para seguimiento de ejecución presupuestaria</t>
  </si>
  <si>
    <t>Cantidad de informes de ejecución presupuestaria</t>
  </si>
  <si>
    <t>Expediente presupuesto 2022</t>
  </si>
  <si>
    <t>Maricela Lizano</t>
  </si>
  <si>
    <t>Solicitud para apertura de reservas</t>
  </si>
  <si>
    <t>Cantidad de solicitar de apertura de reserva</t>
  </si>
  <si>
    <t>Departamento Financiero</t>
  </si>
  <si>
    <t>Cancelación de compromisos adquiridos por el MAG</t>
  </si>
  <si>
    <t>Cantidad de cancelaciones</t>
  </si>
  <si>
    <t>Sistema SIGAF</t>
  </si>
  <si>
    <t>Ana Isabel Solera, Mike Villalobos, Irene Hidalgo, Ricardo Garita, Andrés Arce, Nuria Solís, Xinia Cubillo, Fiorella Jiménez, Grace Díaz</t>
  </si>
  <si>
    <t>No asignación de cuota para propuesta de pago Institucional por parte del Ministerio de Hacienda, Documentos de ejecución presupuestaria incorrectos o incompletos, No apertura de reserva o insuficiente</t>
  </si>
  <si>
    <t>Verificación de requisitos para el visado  y registro del gasto</t>
  </si>
  <si>
    <t>Cantidad de docuemtnos de visado y registro de gastos</t>
  </si>
  <si>
    <t>Ana Isabel Solera, Mike Villalobos, Irene Hidalgo, Ricardo Garita, Andres Arce, Nuria Solís, Xinia Cubillo, Fiorella Jiménez, Grace Díaz</t>
  </si>
  <si>
    <t>Programación y preparación y trámite para cancelación de propuestas de pago</t>
  </si>
  <si>
    <t>Cantidad de propuestas de pago</t>
  </si>
  <si>
    <t>Pago e informe de compromisos adquiridos</t>
  </si>
  <si>
    <t>Cantidad de pagos de informes de compromisos adquiridos</t>
  </si>
  <si>
    <t xml:space="preserve">Programación e identificación de riesgos y actividades para autoevaluación </t>
  </si>
  <si>
    <t>Número de programaciones anuales de  riegos y actividades de autoevaluación en los sistemas</t>
  </si>
  <si>
    <t>Sistema SEVRIMAG / Autoevaluación</t>
  </si>
  <si>
    <t>Personal del Departamento Financiero</t>
  </si>
  <si>
    <t>Revisión de  los Procedimientos Financieros</t>
  </si>
  <si>
    <t xml:space="preserve">N° de procedimientos actualizados </t>
  </si>
  <si>
    <t>Participación en la Comisión Institucional de Presupuesto</t>
  </si>
  <si>
    <t>Número de sesiones de la SIP</t>
  </si>
  <si>
    <t>Actas de la Comisión</t>
  </si>
  <si>
    <t xml:space="preserve"> Análisis y elaboración de informe de capacidad Financiera  para administrar y ejecutar recursos de transferencia </t>
  </si>
  <si>
    <t>N°  de informes de capacidad financiera</t>
  </si>
  <si>
    <t>Como lo establece el indicador, este proceso queda sujeto a la demanda y presentación de proyectos por parte de las Direcciones de Desarrollo (ECOCARAIGRES, Corporación Horticola, FEDECAC, FITTACORI).</t>
  </si>
  <si>
    <t>Traslado de cuota presupuestaria</t>
  </si>
  <si>
    <t>Cantidad de cuotas presupuestarias trasladadas`</t>
  </si>
  <si>
    <t>Solicitudes de pedido</t>
  </si>
  <si>
    <t>Cantidad de solicitudes de pedido</t>
  </si>
  <si>
    <t xml:space="preserve">Documentos de solicitudes </t>
  </si>
  <si>
    <t>Reajuste de precios</t>
  </si>
  <si>
    <t>Cantidad de reajustes de precios</t>
  </si>
  <si>
    <t>Documentos de reajustes de precios</t>
  </si>
  <si>
    <t xml:space="preserve">Ejecución de acciones de mitigación SEVRIMAG </t>
  </si>
  <si>
    <t xml:space="preserve">Número de actividades de mitigación realizadas </t>
  </si>
  <si>
    <t xml:space="preserve">Ejecución de acciones pendientes Autoevaluación </t>
  </si>
  <si>
    <t xml:space="preserve">Número de actividades de mejora realizadas </t>
  </si>
  <si>
    <t>Sistema  Autoevaluación</t>
  </si>
  <si>
    <t>Apertura de reservas</t>
  </si>
  <si>
    <t>Cantidad de recervas realizadas</t>
  </si>
  <si>
    <t>Asignación de recursos presupuestarios para pago</t>
  </si>
  <si>
    <t>Cantidd de asignaciones de recursos presupuestarios para pago realizadas</t>
  </si>
  <si>
    <t>Revisión de la ficha del proceso Financiero</t>
  </si>
  <si>
    <t>Ficna de proceso revisada</t>
  </si>
  <si>
    <t xml:space="preserve">Grace Díaz  </t>
  </si>
  <si>
    <t>DF-025-2022</t>
  </si>
  <si>
    <t>Proveeduría Institucional</t>
  </si>
  <si>
    <t xml:space="preserve">Programación y Control Contrataciones 
Almacén y distribución </t>
  </si>
  <si>
    <t>Programación y Control  para la adquisición de bienes y servicios</t>
  </si>
  <si>
    <t>Número de solicitudes de contratación</t>
  </si>
  <si>
    <t>Sistema SICOP</t>
  </si>
  <si>
    <t xml:space="preserve">María Fernanda Cascante </t>
  </si>
  <si>
    <t>Se requiere  Actualización en jurisprudencia   y la aplicación de la nueva ley General  de contratación Pública
Cantidad de personal de programación y control.</t>
  </si>
  <si>
    <t>Las solicitudes de contratación se gesitonan conforme ingresan</t>
  </si>
  <si>
    <t>Solicitud ,recepción, revisión, publicación Plan de adquisición institucional y sus modificaciones por programas presupuestarios</t>
  </si>
  <si>
    <t>Número publicaciones Plan de Compra</t>
  </si>
  <si>
    <t xml:space="preserve">Sistema SICOP, Gestión de avisos por Institución </t>
  </si>
  <si>
    <t>María Fernanda Cascante, Rosvier Villafuerte</t>
  </si>
  <si>
    <t>Recepción y análisis de solicitudes de contratación</t>
  </si>
  <si>
    <t xml:space="preserve">Número de solicitudes de contratación </t>
  </si>
  <si>
    <t>Seguimiento Proveeduría Institucional-Programación y Control  SEG-PI-PC o Sistema SICOP</t>
  </si>
  <si>
    <t>Recepción y análisis de solicitudes de  ordenes de pedido</t>
  </si>
  <si>
    <t>Número de Ordenes de pedido</t>
  </si>
  <si>
    <t xml:space="preserve">Recepción ,revisión y análisis de anexos carteles contratación </t>
  </si>
  <si>
    <t>Número de anexo cartel según solicitud de contratación</t>
  </si>
  <si>
    <t xml:space="preserve">María Fernanda Cascante, Rosvier Villafuerte y Walter Alvarado </t>
  </si>
  <si>
    <t xml:space="preserve">Control y Seguimiento de solicitudes y contrataciones y ordenes de pedido </t>
  </si>
  <si>
    <t>Número de solicitudes de contratación y número de ordenes de pedido</t>
  </si>
  <si>
    <t>Seguimiento Proveeduría Institucional-Programación y Control  SEG-PI-PC</t>
  </si>
  <si>
    <t>María Fernanda Cascante, Rosvier Villafuerte  y Walter Alvarado</t>
  </si>
  <si>
    <t>1.6</t>
  </si>
  <si>
    <t>Verificaciones  de expediente de contratación</t>
  </si>
  <si>
    <t>Número de contrataciones</t>
  </si>
  <si>
    <t>Matriz Verificación de expediente de contratación</t>
  </si>
  <si>
    <t xml:space="preserve">María Fernanda Cascante, Rosvier Villafuerte  y Walter Alvarado  </t>
  </si>
  <si>
    <t>1.7</t>
  </si>
  <si>
    <t>Administración Institucional en el sistema de Compra Gubernamental</t>
  </si>
  <si>
    <t>Número de gestiones en Sistema SICOP</t>
  </si>
  <si>
    <t>Adquisición de bienes y servicios</t>
  </si>
  <si>
    <t>Número de tramites de contrataciones</t>
  </si>
  <si>
    <t>Roger Chang</t>
  </si>
  <si>
    <t>Se requiere  Actualización en jurisprudencia   y la aplicación de la nueva ley General  de contratación Pública.</t>
  </si>
  <si>
    <t>Se gestionan a conforme ingresan las solicitudes. Se considera una proyección elevada para el I Semestre</t>
  </si>
  <si>
    <t>Contratación en SICOP</t>
  </si>
  <si>
    <t>Número de contrataciones en SICOP</t>
  </si>
  <si>
    <t>Roger Chang; Alavaro Vargas , Roxana Orozco  y Xinia Herrera</t>
  </si>
  <si>
    <t>Actualización de Jurisdicción y la aplicación de la nueva ley  de contratación administrativa. Falta de personal (picos altos para tramites).</t>
  </si>
  <si>
    <t>Acto de apertura</t>
  </si>
  <si>
    <t xml:space="preserve">Número de actas de apertura </t>
  </si>
  <si>
    <t xml:space="preserve"> Alavaro Vargas , Roxana Orozco  y Xinia Herrera</t>
  </si>
  <si>
    <t xml:space="preserve">Recomendación de adjudicación </t>
  </si>
  <si>
    <t>Número de recomendación de adjudicación</t>
  </si>
  <si>
    <t>Presentación tardía de estudios técnicos.</t>
  </si>
  <si>
    <t xml:space="preserve">Acto de adjudicación </t>
  </si>
  <si>
    <t>Número de actos de adjudicación</t>
  </si>
  <si>
    <t xml:space="preserve">Acto de Firmeza </t>
  </si>
  <si>
    <t>Números de actas de firmeza</t>
  </si>
  <si>
    <t xml:space="preserve">Creación Contrato </t>
  </si>
  <si>
    <t xml:space="preserve">Número de Contratos </t>
  </si>
  <si>
    <t>2.7</t>
  </si>
  <si>
    <t>Creación de ordenes de pedidos</t>
  </si>
  <si>
    <t>Números de ordenes de Pedido</t>
  </si>
  <si>
    <t>Administración de expediente Contratación Administrativa</t>
  </si>
  <si>
    <t xml:space="preserve">Número de expedientes de contrataciones </t>
  </si>
  <si>
    <t>Roger Chang, Alavaro Vargas, Roxana Orozco  y Xinia Herrera</t>
  </si>
  <si>
    <t>Se requiere de mayor  colaboración  de los administradores de contrato  para la presentación de documentos en la actualización de expedientes.</t>
  </si>
  <si>
    <t>A junio 2022 en trámite de procesos de contratación administrativa incluyendo convenios marco de limpiez y seguridad un total de 15</t>
  </si>
  <si>
    <t xml:space="preserve">Tramites de Garantía </t>
  </si>
  <si>
    <t xml:space="preserve">Número de garantías  tramitadas </t>
  </si>
  <si>
    <t>Se requiere de mayor  colaboración  de los administradores de contrato  para la presentación de documentos en la actualización de expedientes referente a garantías.</t>
  </si>
  <si>
    <t>Se considera que se realizó una proyección elevada el I semestre 2022</t>
  </si>
  <si>
    <t>Confección de acta de recepción y gestión de pago</t>
  </si>
  <si>
    <t>Número de actas tramitadas</t>
  </si>
  <si>
    <t>Expediente de la contratación</t>
  </si>
  <si>
    <t>Jaime Marín</t>
  </si>
  <si>
    <t>Se requiere personal  en los meses de mayor volumen de tramites de pago.</t>
  </si>
  <si>
    <t>Actualización del proceso y procedimientos de gestión de contratación administrativa</t>
  </si>
  <si>
    <t>Número de documento actualizados</t>
  </si>
  <si>
    <t>Sistema de gestión de calidad</t>
  </si>
  <si>
    <t xml:space="preserve">Oldemar Mairena  </t>
  </si>
  <si>
    <t>Se esta en proceso de actualización el 7P0501 y se contempla la actualización de los demas con Gestión de Calidad</t>
  </si>
  <si>
    <t>Actualización de los procedimientos 7P05-01 Y 7P05-04</t>
  </si>
  <si>
    <t>Números de procedimientos actualizados</t>
  </si>
  <si>
    <t>Actualización de los procedimientos 7P05-02</t>
  </si>
  <si>
    <t xml:space="preserve">Roger Chang </t>
  </si>
  <si>
    <t>Actualización de los procedimientos 7P05-03</t>
  </si>
  <si>
    <t>Alexandra Alvarez</t>
  </si>
  <si>
    <t xml:space="preserve">Programación y identificación de riesgos y actividades para autoevaluación </t>
  </si>
  <si>
    <t>Número de riesgos y actividad de autoevaluación programadas</t>
  </si>
  <si>
    <t>Sistema SEVRIGMAG Y SYNERGY</t>
  </si>
  <si>
    <t>Oldemar Mairena , María Fernanda Cascante, Roger Chang, Alexandra Alvarez</t>
  </si>
  <si>
    <t>Asesoría Jurídica en Contratación Administrativa</t>
  </si>
  <si>
    <t>Número de contrataciones  con criterio legales</t>
  </si>
  <si>
    <t>Expediente de contratación electrónico SICOP</t>
  </si>
  <si>
    <t xml:space="preserve">Alexis Quiros </t>
  </si>
  <si>
    <t>Análisis legal de ofertas en licitaciones</t>
  </si>
  <si>
    <t>Número de análisis legal   por procedimiento de contratación</t>
  </si>
  <si>
    <t>Expediente administrativo electrónico  de la contratación en el SICOP</t>
  </si>
  <si>
    <t>Emisión de criterio legal de licitaciones</t>
  </si>
  <si>
    <t xml:space="preserve">Número licitaciones con criterio legal en objeción al cartel </t>
  </si>
  <si>
    <t xml:space="preserve">Emisión de criterios en Comisiones de adjudicación </t>
  </si>
  <si>
    <t>Números de criterios en comisión de adjudicación</t>
  </si>
  <si>
    <t>Actas en expediente administrativo de la contratación   Sistema SICOP</t>
  </si>
  <si>
    <t xml:space="preserve">Atención de recursos
Revocatoria y apelaciones.
</t>
  </si>
  <si>
    <t>Número de recursos de revocatoria y de apelaciones</t>
  </si>
  <si>
    <t>Atención de incumplimientos contractuales</t>
  </si>
  <si>
    <t>número de inicio de procedimiento administrativo sancionatorio</t>
  </si>
  <si>
    <t>expediente administrativo -sancionatorio , electrónico  de la contratación en el SICOP</t>
  </si>
  <si>
    <t>Atención de pago por resolución Administrativa</t>
  </si>
  <si>
    <t>Número de resoluciones administrativas para pago</t>
  </si>
  <si>
    <t xml:space="preserve">Atención en la elaboración de minutas de comisión recomendación de adjudicación </t>
  </si>
  <si>
    <t xml:space="preserve">Número de minutas </t>
  </si>
  <si>
    <t>Control de bienes Institucionales</t>
  </si>
  <si>
    <t>Altas , bajas, traslados y facturas</t>
  </si>
  <si>
    <t>Control de bienes institucionales control de facturas</t>
  </si>
  <si>
    <t>Almacén y Distribución</t>
  </si>
  <si>
    <t>La cantidad de personal de Almacén.</t>
  </si>
  <si>
    <t xml:space="preserve">La demanada del  I semestre disminuyo por efectos del hackeo cibernetico en todo el pais . Pero lo ingresado se jecuto al 100% no hay incumplimiento por ser contra demanda </t>
  </si>
  <si>
    <t>Altas de activos</t>
  </si>
  <si>
    <t>Altas de activos / actas realizadas</t>
  </si>
  <si>
    <t>Control de bienes institucionales</t>
  </si>
  <si>
    <t>Baja de Activos</t>
  </si>
  <si>
    <t>Bajas de activos/ bajas realizadas</t>
  </si>
  <si>
    <t>Traslados de activos</t>
  </si>
  <si>
    <t>traslados de activos / traslados realizados</t>
  </si>
  <si>
    <t>Recepción de bienes y suministros</t>
  </si>
  <si>
    <t>Facturas ingresadas / facturas tramitadas</t>
  </si>
  <si>
    <t>Control de Facturas</t>
  </si>
  <si>
    <t xml:space="preserve">Encargado de Almacén/ y técnico Almacén </t>
  </si>
  <si>
    <t>Inclusión códigos Sicop</t>
  </si>
  <si>
    <t>Solicitud de códigos/ códigos tramitados</t>
  </si>
  <si>
    <t>Sicop/ catalogo de bienes y servicios</t>
  </si>
  <si>
    <t>Técnico de Almacén</t>
  </si>
  <si>
    <t xml:space="preserve">Conciliaciones Normas Internacionales de Contabilidad Nacional </t>
  </si>
  <si>
    <t>Conciliaciones requeridas/ conciliaciones tramitadas</t>
  </si>
  <si>
    <t xml:space="preserve">Informes a Contabilidad Nacional </t>
  </si>
  <si>
    <t>Apoyo a gestión Administrativa de Jefatura</t>
  </si>
  <si>
    <t>Número de gestiones realizadas</t>
  </si>
  <si>
    <t>Sistema de bitácoras</t>
  </si>
  <si>
    <t>Oldemar Mairena</t>
  </si>
  <si>
    <t>Falta de equipo de computo.</t>
  </si>
  <si>
    <t xml:space="preserve">Recepción, registro y archivo, y distribución a las unidades respectivas.  
</t>
  </si>
  <si>
    <t>Número de documentos  distribuidos</t>
  </si>
  <si>
    <t>Registro en bitácora Física</t>
  </si>
  <si>
    <t>Rubidia Rojas</t>
  </si>
  <si>
    <t>En la actualidad la documentación es digital por modificación del proceso 7P0503</t>
  </si>
  <si>
    <t>Elaboración de oficios de acuerdos requerimiento del Jefe departamento</t>
  </si>
  <si>
    <t>Número de oficios realizados</t>
  </si>
  <si>
    <t>Consecutivo de oficios</t>
  </si>
  <si>
    <t>Control de oficios emitidos</t>
  </si>
  <si>
    <t xml:space="preserve">Elaboración y actualización de expedientes físicos, para personal del departamento </t>
  </si>
  <si>
    <t>Número de expedientes de personal</t>
  </si>
  <si>
    <t>Expediente del personal</t>
  </si>
  <si>
    <t xml:space="preserve">Elaboración de expedientes físicos para contrataciones a requerimiento del Jefe </t>
  </si>
  <si>
    <t>Expediente físico de contrataciones</t>
  </si>
  <si>
    <t>Se esta realizando una depuración de expedientes de contratación para la remisión al archivo central.</t>
  </si>
  <si>
    <t>Realiza una revisión, y folea los documento del expedientes</t>
  </si>
  <si>
    <t>Número de expedientes foleados</t>
  </si>
  <si>
    <t>Expedientes físicos</t>
  </si>
  <si>
    <t>Asesoría en Contrataciones</t>
  </si>
  <si>
    <t>Número de asesorías realizadas</t>
  </si>
  <si>
    <t>Solicitud de consulta  en sistema SICOP</t>
  </si>
  <si>
    <t>Oldemar Mairena , María Fernanda Cascante ,  Alexis Quirós , Roger Chang</t>
  </si>
  <si>
    <t xml:space="preserve">Atención de solicitudes de Entes fiscalizadores </t>
  </si>
  <si>
    <t xml:space="preserve">Número de disposiciones </t>
  </si>
  <si>
    <t>Oficios de respuesta</t>
  </si>
  <si>
    <t>Oldemar Mairena , María Fernanda Cascante ,  Alexis Quirós , Roger Chang, Alexandra Alvarez</t>
  </si>
  <si>
    <t xml:space="preserve">Seguimientos de riesgos </t>
  </si>
  <si>
    <t>Número de riesgos administrados</t>
  </si>
  <si>
    <t xml:space="preserve">Sistema SEVRIGMAG </t>
  </si>
  <si>
    <t xml:space="preserve">Seguimientos de actividades para autoevaluación </t>
  </si>
  <si>
    <t xml:space="preserve">Número de gestiones resueltas de autoevaluación </t>
  </si>
  <si>
    <t>Sistema SYNERGY</t>
  </si>
  <si>
    <t>DAF-PROV-221-2021</t>
  </si>
  <si>
    <t>Dirección de Desarrollo:</t>
  </si>
  <si>
    <t>Central Oriental</t>
  </si>
  <si>
    <t>Identificación productores en Producción orgánica</t>
  </si>
  <si>
    <t>Número de registros en el SisDNEA</t>
  </si>
  <si>
    <t>SisDNEA</t>
  </si>
  <si>
    <t>Dirección de Desarrollo y AEA.</t>
  </si>
  <si>
    <t>Formulación del Diagnóstico de finca en producción orgánica</t>
  </si>
  <si>
    <t>Expediente administrativo de productores</t>
  </si>
  <si>
    <t>Actualización o elaboración del plan de finca realizado con el productor en Producción orgánica</t>
  </si>
  <si>
    <t>Número de planes de finca</t>
  </si>
  <si>
    <t>Expediente administrativo de proyectos</t>
  </si>
  <si>
    <t>Asesoría a la persona productora en RBAO individual</t>
  </si>
  <si>
    <t>Asesoría a la organización en proyectos orgánicos</t>
  </si>
  <si>
    <t>Asistencia técnica manejo integrado de plagas en producción orgánica</t>
  </si>
  <si>
    <t xml:space="preserve">Asistencia técnica en el manejo de la nutricón en producción orgánica </t>
  </si>
  <si>
    <t>Asistencia técnica en elaboración de bioinsumos en producción orgánica</t>
  </si>
  <si>
    <t>Asistencia técnica en uso de microorganismos en producción orgánica</t>
  </si>
  <si>
    <t>Asistencia técnica en manejo agronómico del cultivo en producción orgánica</t>
  </si>
  <si>
    <t>Número de charlas</t>
  </si>
  <si>
    <t>Asesoría en  procesos de comercialización local y regional orgánica por medio de sellos diferenciados en personas productoras y organizaciones GPO</t>
  </si>
  <si>
    <t>Asesoría y seguimiento en el proceso de certificación</t>
  </si>
  <si>
    <t>Giras de intercambio de experiencias/aprendizaje</t>
  </si>
  <si>
    <t>Capacitación en producción orgánica</t>
  </si>
  <si>
    <t>Seguimiento y apoyo UE ( Omar Somarribas)</t>
  </si>
  <si>
    <t xml:space="preserve">Identificación de productores NAMA Ganadería </t>
  </si>
  <si>
    <t>Formulación o actualización  del diagnóstico productivo de fincas NAMA</t>
  </si>
  <si>
    <t xml:space="preserve">Formulación o actualización del plan de de fincas NAMA </t>
  </si>
  <si>
    <t>Asistencia técnica en pastoreo racional</t>
  </si>
  <si>
    <t>Asistencia técnica en mejora de pastos</t>
  </si>
  <si>
    <t>Asistencia técnica en cercas vivas</t>
  </si>
  <si>
    <t>Asistencia técnica en planes de fertilización</t>
  </si>
  <si>
    <t>Asistencia técnica en bancos forrajeros</t>
  </si>
  <si>
    <t>Asistencia técnica en uso de minerales</t>
  </si>
  <si>
    <t>Asistencia técnica en ensilajes</t>
  </si>
  <si>
    <t>Asistencia técnica en pacas de heno</t>
  </si>
  <si>
    <t>Asistencia técnica en mejora genética</t>
  </si>
  <si>
    <t>Asistencia técnica en prácticas agroforestales</t>
  </si>
  <si>
    <t>Asitencia técnica en el uso de granos y leguminosas</t>
  </si>
  <si>
    <t>Asitencia técnica en cosecha de agua.</t>
  </si>
  <si>
    <t>Capacitación en NAMA  ganadería</t>
  </si>
  <si>
    <t>Uso de sistema de mapas con fotografia aera (Dron)</t>
  </si>
  <si>
    <t xml:space="preserve">Elaboración de video sobre prácticas NAMA Ganadería </t>
  </si>
  <si>
    <t>Seguimiento y apoyo UE ( Laura de la Mata)</t>
  </si>
  <si>
    <t>Registro de medición de emisiones CO2 equivalente</t>
  </si>
  <si>
    <t>Registro de remociones de CO2 equivalente</t>
  </si>
  <si>
    <t>Visitas a fincas para muestreos MRV</t>
  </si>
  <si>
    <t>Informe de cálculo de toneladas equivalentes anuales reducidas por año</t>
  </si>
  <si>
    <t>Número de registros</t>
  </si>
  <si>
    <t>Informe de cálculo de contribución en la reducción de la emisión de CO2</t>
  </si>
  <si>
    <r>
      <t xml:space="preserve">Personas Productoras atendidas en </t>
    </r>
    <r>
      <rPr>
        <b/>
        <sz val="7"/>
        <color theme="1"/>
        <rFont val="Calibri"/>
        <family val="2"/>
        <scheme val="minor"/>
      </rPr>
      <t>Puente Agro.</t>
    </r>
    <r>
      <rPr>
        <sz val="7"/>
        <color theme="1"/>
        <rFont val="Calibri"/>
        <family val="2"/>
        <scheme val="minor"/>
      </rPr>
      <t xml:space="preserve"> </t>
    </r>
    <r>
      <rPr>
        <b/>
        <sz val="7"/>
        <color theme="1"/>
        <rFont val="Calibri"/>
        <family val="2"/>
        <scheme val="minor"/>
      </rPr>
      <t>Proyectos: INDER</t>
    </r>
  </si>
  <si>
    <r>
      <rPr>
        <b/>
        <u/>
        <sz val="7"/>
        <color theme="1"/>
        <rFont val="Calibri"/>
        <family val="2"/>
        <scheme val="minor"/>
      </rPr>
      <t>Seguimiento</t>
    </r>
    <r>
      <rPr>
        <sz val="7"/>
        <color theme="1"/>
        <rFont val="Calibri"/>
        <family val="2"/>
        <scheme val="minor"/>
      </rPr>
      <t xml:space="preserve"> Personas Productoras atendidas en </t>
    </r>
    <r>
      <rPr>
        <b/>
        <sz val="7"/>
        <color theme="1"/>
        <rFont val="Calibri"/>
        <family val="2"/>
        <scheme val="minor"/>
      </rPr>
      <t>Puente Agro.</t>
    </r>
    <r>
      <rPr>
        <sz val="7"/>
        <color theme="1"/>
        <rFont val="Calibri"/>
        <family val="2"/>
        <scheme val="minor"/>
      </rPr>
      <t xml:space="preserve"> </t>
    </r>
    <r>
      <rPr>
        <b/>
        <sz val="7"/>
        <color theme="1"/>
        <rFont val="Calibri"/>
        <family val="2"/>
        <scheme val="minor"/>
      </rPr>
      <t>Proyectos: INDER</t>
    </r>
  </si>
  <si>
    <t>Productoras atendidas en Puente Agro. Todos los proyectos incluidos con planes de intervención. Proyectos: FOMUJERES INDIVIDUALES</t>
  </si>
  <si>
    <r>
      <rPr>
        <b/>
        <u/>
        <sz val="7"/>
        <color theme="1"/>
        <rFont val="Calibri"/>
        <family val="2"/>
        <scheme val="minor"/>
      </rPr>
      <t>Seguimiento</t>
    </r>
    <r>
      <rPr>
        <sz val="7"/>
        <color theme="1"/>
        <rFont val="Calibri"/>
        <family val="2"/>
        <scheme val="minor"/>
      </rPr>
      <t xml:space="preserve"> Productoras atendidas en Puente Agro. Todos los proyectos incluidos con planes de intervención. Proyectos: FOMUJERES INDIVIDUALES</t>
    </r>
  </si>
  <si>
    <r>
      <t xml:space="preserve">Personas Productoras atendidas en </t>
    </r>
    <r>
      <rPr>
        <b/>
        <sz val="7"/>
        <color theme="1"/>
        <rFont val="Calibri"/>
        <family val="2"/>
        <scheme val="minor"/>
      </rPr>
      <t>Puente Agro</t>
    </r>
    <r>
      <rPr>
        <sz val="7"/>
        <color theme="1"/>
        <rFont val="Calibri"/>
        <family val="2"/>
        <scheme val="minor"/>
      </rPr>
      <t xml:space="preserve">. Todos los proyectos incluidos con planes de intervención. </t>
    </r>
    <r>
      <rPr>
        <b/>
        <sz val="7"/>
        <color theme="1"/>
        <rFont val="Calibri"/>
        <family val="2"/>
        <scheme val="minor"/>
      </rPr>
      <t>Proyectos: FOMUJERES ORGANIZACIÓN</t>
    </r>
  </si>
  <si>
    <t>Expediente administrativo de la organización</t>
  </si>
  <si>
    <r>
      <rPr>
        <b/>
        <u/>
        <sz val="7"/>
        <color theme="1"/>
        <rFont val="Calibri"/>
        <family val="2"/>
        <scheme val="minor"/>
      </rPr>
      <t>Seguimiento</t>
    </r>
    <r>
      <rPr>
        <sz val="7"/>
        <color theme="1"/>
        <rFont val="Calibri"/>
        <family val="2"/>
        <scheme val="minor"/>
      </rPr>
      <t xml:space="preserve"> Personas Productoras atendidas en </t>
    </r>
    <r>
      <rPr>
        <b/>
        <sz val="7"/>
        <color theme="1"/>
        <rFont val="Calibri"/>
        <family val="2"/>
        <scheme val="minor"/>
      </rPr>
      <t>Puente Agro</t>
    </r>
    <r>
      <rPr>
        <sz val="7"/>
        <color theme="1"/>
        <rFont val="Calibri"/>
        <family val="2"/>
        <scheme val="minor"/>
      </rPr>
      <t xml:space="preserve">. Todos los proyectos incluidos con planes de intervención. </t>
    </r>
    <r>
      <rPr>
        <b/>
        <sz val="7"/>
        <color theme="1"/>
        <rFont val="Calibri"/>
        <family val="2"/>
        <scheme val="minor"/>
      </rPr>
      <t>Proyectos: FOMUJERES ORGANIZACIÓN</t>
    </r>
  </si>
  <si>
    <r>
      <t xml:space="preserve">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AGRIINNOVACIÓN (con MICITT).</t>
    </r>
  </si>
  <si>
    <r>
      <rPr>
        <b/>
        <u/>
        <sz val="7"/>
        <color theme="1"/>
        <rFont val="Calibri"/>
        <family val="2"/>
        <scheme val="minor"/>
      </rPr>
      <t>Seguimiento</t>
    </r>
    <r>
      <rPr>
        <sz val="7"/>
        <color theme="1"/>
        <rFont val="Calibri"/>
        <family val="2"/>
        <scheme val="minor"/>
      </rPr>
      <t xml:space="preserve"> 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AGRIINNOVACIÓN (con MICITT).</t>
    </r>
  </si>
  <si>
    <r>
      <t xml:space="preserve">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AGRIINNOVACIÓN (con INDER).</t>
    </r>
  </si>
  <si>
    <r>
      <rPr>
        <b/>
        <u/>
        <sz val="7"/>
        <color theme="1"/>
        <rFont val="Calibri"/>
        <family val="2"/>
        <scheme val="minor"/>
      </rPr>
      <t>Seguimiento</t>
    </r>
    <r>
      <rPr>
        <sz val="7"/>
        <color theme="1"/>
        <rFont val="Calibri"/>
        <family val="2"/>
        <scheme val="minor"/>
      </rPr>
      <t xml:space="preserve"> 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AGRIINNOVACIÓN (con INDER).</t>
    </r>
  </si>
  <si>
    <r>
      <t xml:space="preserve">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con IMAS</t>
    </r>
  </si>
  <si>
    <r>
      <rPr>
        <b/>
        <u/>
        <sz val="7"/>
        <color theme="1"/>
        <rFont val="Calibri"/>
        <family val="2"/>
        <scheme val="minor"/>
      </rPr>
      <t>Seguimiento</t>
    </r>
    <r>
      <rPr>
        <sz val="7"/>
        <color theme="1"/>
        <rFont val="Calibri"/>
        <family val="2"/>
        <scheme val="minor"/>
      </rPr>
      <t xml:space="preserve"> Personas Productoras atendidas en </t>
    </r>
    <r>
      <rPr>
        <b/>
        <sz val="7"/>
        <color theme="1"/>
        <rFont val="Calibri"/>
        <family val="2"/>
        <scheme val="minor"/>
      </rPr>
      <t>Puente Agro</t>
    </r>
    <r>
      <rPr>
        <sz val="7"/>
        <color theme="1"/>
        <rFont val="Calibri"/>
        <family val="2"/>
        <scheme val="minor"/>
      </rPr>
      <t>. Todos los proyectos incluidos con planes de intervención.</t>
    </r>
    <r>
      <rPr>
        <b/>
        <sz val="7"/>
        <color theme="1"/>
        <rFont val="Calibri"/>
        <family val="2"/>
        <scheme val="minor"/>
      </rPr>
      <t xml:space="preserve"> Proyectos: con IMAS</t>
    </r>
  </si>
  <si>
    <r>
      <t>Personas Productoras atendidas.</t>
    </r>
    <r>
      <rPr>
        <b/>
        <sz val="7"/>
        <color theme="1"/>
        <rFont val="Calibri"/>
        <family val="2"/>
        <scheme val="minor"/>
      </rPr>
      <t xml:space="preserve"> Proyectos: ICE</t>
    </r>
  </si>
  <si>
    <r>
      <rPr>
        <b/>
        <u/>
        <sz val="7"/>
        <color theme="1"/>
        <rFont val="Calibri"/>
        <family val="2"/>
        <scheme val="minor"/>
      </rPr>
      <t>Seguimiento</t>
    </r>
    <r>
      <rPr>
        <sz val="7"/>
        <color theme="1"/>
        <rFont val="Calibri"/>
        <family val="2"/>
        <scheme val="minor"/>
      </rPr>
      <t xml:space="preserve"> Personas Productoras atendidas.</t>
    </r>
    <r>
      <rPr>
        <b/>
        <sz val="7"/>
        <color theme="1"/>
        <rFont val="Calibri"/>
        <family val="2"/>
        <scheme val="minor"/>
      </rPr>
      <t xml:space="preserve"> Proyectos: ICE</t>
    </r>
  </si>
  <si>
    <r>
      <t xml:space="preserve">Nuevas Personas Productoras atendidas. </t>
    </r>
    <r>
      <rPr>
        <b/>
        <sz val="7"/>
        <color theme="1"/>
        <rFont val="Calibri"/>
        <family val="2"/>
        <scheme val="minor"/>
      </rPr>
      <t>Proyectos: FOMUJERES INDIVIDUALES</t>
    </r>
  </si>
  <si>
    <t>Proyectos RBA BPA (Individuales y grupales)</t>
  </si>
  <si>
    <t>Proyecto Tu - MoDeLo, Identificación de personas productoras.</t>
  </si>
  <si>
    <t xml:space="preserve">Identificación de productores en tecnologías sostenibles </t>
  </si>
  <si>
    <t>Diagnóstico de finca</t>
  </si>
  <si>
    <t>Plan  de finca con el productor</t>
  </si>
  <si>
    <t>Productores implementando tecnología de Abonos orgánicos. (Ficha  1,2,3)</t>
  </si>
  <si>
    <t>Asistencia y promoción en el uso de abonos orgánicos en los cultivos</t>
  </si>
  <si>
    <t>Número de fincas</t>
  </si>
  <si>
    <t>Capacitación en elaboración y utilización de abonos orgánicos en cultivos (hortalizas, granos básicos, frutales, otros)</t>
  </si>
  <si>
    <t>Número  de demostraciones de método</t>
  </si>
  <si>
    <t xml:space="preserve">Actividad de demostración de resultados del uso de abonos orgánicos en cultivos </t>
  </si>
  <si>
    <t>Intercambio de experiencias entre productores</t>
  </si>
  <si>
    <t>Productores implementando tecnología de Biofermentos. (Ficha 3)</t>
  </si>
  <si>
    <t>Asistencia y promoción en elaboración y uso de los biofermentos</t>
  </si>
  <si>
    <t>Capacitación en elaboración, formulación y aplicación de biofermentos</t>
  </si>
  <si>
    <t>Actividad de demostración de resultados del uso de debiofermentos en  cultivos</t>
  </si>
  <si>
    <t>Productores implementando tecnología de Manejo integrado de cultivos. (4,5,6,7,12,13,25)</t>
  </si>
  <si>
    <t>Asistencia y promoción en el uso de Manejo integrado de cultivos en los cultivos</t>
  </si>
  <si>
    <t>Capacitación en el Manejo integrado de cultivos</t>
  </si>
  <si>
    <t>Actividad de demostración de resultados sobre el efecto de Manejo integrado de cultivos (hortalizas, granos básicos, frutales, otros)</t>
  </si>
  <si>
    <t>Productores implementando tecnología de Microorganismos benéficos. (5)</t>
  </si>
  <si>
    <t xml:space="preserve">Asistencia y promoción en uso y Manejo de Microorganismos benéficos en cultivos (hortalizas, granos básicos, frutales, otros) </t>
  </si>
  <si>
    <t>Capacitación en uso y Manejo de Microorganismos benéficos en  cultivos (hortalizas, granos básicos, frutales, otros)</t>
  </si>
  <si>
    <t>Actividad de demostración de resultados sobre efecto de uso de Microorganismos benéficos en cultivos</t>
  </si>
  <si>
    <t>Intercambio de experiencias entre productores- uso y manejo de microorganismos benéficos</t>
  </si>
  <si>
    <t>Productores implementando tecnología de Biopesticidas. (Ficha  5,6)</t>
  </si>
  <si>
    <t>Asistencia técnica y promoción del uso de Biopesticidas en cultivos (hortalizas, granos básicos, frutales, otros)</t>
  </si>
  <si>
    <t>Capacitación en uso y  manejo de Biopesticidas en los cultivos (hortalizas, granos básicos, frutales, otros)</t>
  </si>
  <si>
    <t>Actividad de demostración de resultados sobre el efecto del uso de  Biopesticidas en los cultivos</t>
  </si>
  <si>
    <t>Intercambio de experiencias entre productores sobre Biopesticidas</t>
  </si>
  <si>
    <t>Productores implementando tecnología de Inocuidad de alimentos en fincas. (Ficha 7)</t>
  </si>
  <si>
    <t>Asistencia técnica y promoción en Inocuidad de alimentos en finca</t>
  </si>
  <si>
    <t>Capacitación en Inocuidad de alimentos en finca</t>
  </si>
  <si>
    <t>Actividad de demostración de resultados en Inocuidad de alimentos en finca</t>
  </si>
  <si>
    <t>Productores implementando tecnología de Sistemas agroforestales. (Ficha 8,29,30)</t>
  </si>
  <si>
    <t>Asistencia técnica y promoción  en establecimiento y desarrollo de Sistemas agroforestales</t>
  </si>
  <si>
    <t>Capacitación en manejo de Sistemas agroforestales</t>
  </si>
  <si>
    <t>Actividad de demostración de resultados del establecimiento de Sistemas agroforestales</t>
  </si>
  <si>
    <t>Productores implementando tecnología de Cercas vivas. (Ficha 9)</t>
  </si>
  <si>
    <t>Asistencia técnica y promoción en establecimiento de Cercas vivas</t>
  </si>
  <si>
    <t>Capacitación en  establecimiento de Cercas vivas</t>
  </si>
  <si>
    <t>Actividad de demostración de resultados en  Cercas vivas</t>
  </si>
  <si>
    <t>Productores implementando tecnología de Cortinas rompevientos.(Ficha 10)</t>
  </si>
  <si>
    <t>Asistencia técnica y promoción  en establecimiento y desarrollo de Cortinas rompevientos</t>
  </si>
  <si>
    <t>Capacitación en establecimiento y desarrollo de Cortinas rompevientos</t>
  </si>
  <si>
    <t>Actividad de demostración en establecimiento y desarrollo de Cortinas rompevientos</t>
  </si>
  <si>
    <t>Productores implementando tecnología de Viveros de árboles y arbustos. (Ficha  11)</t>
  </si>
  <si>
    <t>Asistencia técnica y promoción  en establecimiento y desarrollo de de Viveros de árboles y arbustos.</t>
  </si>
  <si>
    <t>Capacitación en manejo de Viveros de árboles y arbustos.</t>
  </si>
  <si>
    <t>Actividad de demostración en Viveros de árboles y arbustos.</t>
  </si>
  <si>
    <t>Productores implementando tecnología de Producción en ambientes protegidos. (Ficha 12)</t>
  </si>
  <si>
    <t xml:space="preserve">Asistencia técnica y promoción  en tecnología de Producción en ambientes protegidos. </t>
  </si>
  <si>
    <t>Capacitación en manejo de tecnología de Producción en ambientes protegidos</t>
  </si>
  <si>
    <t>Actividad de demostración de resultados tecnología de Producción en ambientes protegidos</t>
  </si>
  <si>
    <t>Productores implementando tecnología de Solarización. (Ficha 13,1,5)</t>
  </si>
  <si>
    <t>Asistencia técnica y promoción  en tecnología de Solarización</t>
  </si>
  <si>
    <t>Capacitación en manejo de tecnología de Solarización</t>
  </si>
  <si>
    <t>Actividad de demostración de resultados del desarrollo de tecnología de Solarización</t>
  </si>
  <si>
    <t>Productores implementando tecnología de Riego por goteo. (Ficha 14)</t>
  </si>
  <si>
    <t>Asistencia técnica y promoción  en establecimiento y desarrollo de Sistemas de Riego por goteo</t>
  </si>
  <si>
    <t>Capacitación en manejo de Sistemas de Riego por goteo</t>
  </si>
  <si>
    <t>Actividad de demostración de resultados del establecimiento de Sistemas de Riego por goteo</t>
  </si>
  <si>
    <t>Productores implementando tecnología de Microbeneficio ecológico de café. (Ficha  15)</t>
  </si>
  <si>
    <t>Asistencia técnica y promoción  en establecimiento y desarrollo de  tecnología de microbeneficio ecológico de café.</t>
  </si>
  <si>
    <t>Capacitación en manejo de Sistemas  de microbeneficio ecológico de café.</t>
  </si>
  <si>
    <t>Actividad de demostración de resultados del establecimiento de Sistemas  de microbeneficio ecológico de café.</t>
  </si>
  <si>
    <t>Productores implementando tecnología de Sistemas silvopastoriles. (Ficha  16)</t>
  </si>
  <si>
    <t>Asistencia técnica y promoción  en establecimiento y desarrollo de Sistemas silvopastoriles</t>
  </si>
  <si>
    <t>Capacitación en manejo de Sistemas silvopastoriles</t>
  </si>
  <si>
    <t>Actividad de demostración de resultados del establecimiento de Sistemas silvopastoriles</t>
  </si>
  <si>
    <t>Productores implementando siembra de Pastos mejorados en finca. (Ficha 17-15)</t>
  </si>
  <si>
    <t>Asistencia técnica y promoción  en establecimiento y desarrollo de Sistemas de siembra de Pastos mejorados en finca</t>
  </si>
  <si>
    <t>Capacitación en manejo de Sistemas de siembra de Pastos mejorados en finca</t>
  </si>
  <si>
    <t>Actividad de demostración de resultados del establecimiento de Sistemas de siembra de Pastos mejorados en finca</t>
  </si>
  <si>
    <t>Productores implementando tecnología de Bancos forrajeros. (Ficha  18-16)</t>
  </si>
  <si>
    <t>Asistencia técnica y promoción  en establecimiento y desarrollo de bancos forrajero</t>
  </si>
  <si>
    <t>Capacitación en manejo en establecimiento y desarrollo de bancos forrajero</t>
  </si>
  <si>
    <t>Actividad de demostración de resultados del establecimiento de bancos forrajero</t>
  </si>
  <si>
    <t>Productores implementando tecnología de Ensilaje y henificación para épocas críticas. (Ficha 19-17)</t>
  </si>
  <si>
    <t>Asistencia técnica y promoción  en establecimiento y desarrollo de tecnología de Ensilaje y henificación para épocas críticas.</t>
  </si>
  <si>
    <t>Capacitación en manejo de tecnología de Ensilaje y henificación para épocas críticas.</t>
  </si>
  <si>
    <t>Número de parcelas demostrativas</t>
  </si>
  <si>
    <t>Actividad de demostración de resultados del establecimiento y desarrollo de tecnología de Ensilaje y henificación para épocas críticas.</t>
  </si>
  <si>
    <t>Productores implementando tecnología del uso de Bloques nutricionales proteicos. (Ficha 20-19)</t>
  </si>
  <si>
    <t xml:space="preserve">Asistencia técnica y promoción  en establecimiento y desarrollo de tecnología del uso de Bloques nutricionales proteicos. </t>
  </si>
  <si>
    <t xml:space="preserve">Capacitación en manejo de tecnología del uso de Bloques nutricionales proteicos. </t>
  </si>
  <si>
    <t xml:space="preserve">Actividad de demostración de resultados del establecimiento de tecnología del uso de Bloques nutricionales proteicos. </t>
  </si>
  <si>
    <t>Productores implementando tecnología de construcción de  Abrevaderos y saladeros. (Ficha  21-20)</t>
  </si>
  <si>
    <t>Asistencia técnica y promoción  de tecnología de construcción de  Abrevaderos y saladeros</t>
  </si>
  <si>
    <t>Capacitación en manejo de tecnología de construcción de  Abrevaderos y saladeros</t>
  </si>
  <si>
    <t>Actividad de demostración de resultados del establecimiento de tecnología de construcción de  Abrevaderos y saladeros</t>
  </si>
  <si>
    <t>Productores implementando tecnología de Estabulación de ganado (Ficha 22-18)</t>
  </si>
  <si>
    <t xml:space="preserve">Asistencia técnica y promoción  en establecimiento y desarrollo de tecnología de Estabulación de ganado </t>
  </si>
  <si>
    <t xml:space="preserve">Capacitación en manejo de tecnología de Estabulación de ganado </t>
  </si>
  <si>
    <t xml:space="preserve">Actividad de demostración de resultados del establecimiento de tecnología de Estabulación de ganado </t>
  </si>
  <si>
    <t>Productores implementando tecnología de Biodigestores.(Ficha 23)</t>
  </si>
  <si>
    <t>Asistencia técnica y promoción  en establecimiento y desarrollo de  tecnología de Biodigestores</t>
  </si>
  <si>
    <t>Capacitación en uso y manejo de  tecnología de Biodigestores</t>
  </si>
  <si>
    <t>Actividad de demostración de resultados en uso y manejo de  tecnología de Biodigestores</t>
  </si>
  <si>
    <t>Productores implementando tecnología de Tratamiento de residuos en queserías.(Ficha 24-22)</t>
  </si>
  <si>
    <t>Asistencia técnica y promoción  en tecnología de Tratamiento de residuos en queserías.</t>
  </si>
  <si>
    <t>Capacitación en manejo de tecnología de Tratamiento de residuos en queserías.</t>
  </si>
  <si>
    <t>Actividad de demostración de resultados del establecimiento de tecnología de Tratamiento de residuos en queserías.</t>
  </si>
  <si>
    <t>Productores implementando tecnología de Cobertura de suelos. (Ficha 25,1,26)</t>
  </si>
  <si>
    <t>Asistencia técnica y promoción  en establecimiento y desarrollo de Cobertura de suelos.</t>
  </si>
  <si>
    <t>Capacitación en manejo y desarrollo de Cobertura de suelos.</t>
  </si>
  <si>
    <t>Actividad de demostración de resultados en manejo y desarrollo de Cobertura de suelos.</t>
  </si>
  <si>
    <t>Productores implementando tecnología de control de la erosión. (Ficha  25,26,27,28,29,30)</t>
  </si>
  <si>
    <t>Asistencia técnica y promoción  en establecimiento y desarrollo de tecnología de control de la erosión</t>
  </si>
  <si>
    <t>Capacitación en manejo de tecnología de control de la erosión</t>
  </si>
  <si>
    <t>Actividad de demostración de resultados del establecimiento de tecnología de control de la erosión</t>
  </si>
  <si>
    <t>Productores implementando tecnología de Recuperación y control de cárcavas. (Ficha 27,26)</t>
  </si>
  <si>
    <t>Asistencia técnica y promoción  en establecimiento y desarrollo de tecnología de Recuperación y control de cárcavas</t>
  </si>
  <si>
    <t>Capacitación en manejo de tecnología de Recuperación y control de cárcavas</t>
  </si>
  <si>
    <t>Actividad de demostración de resultados del establecimiento de tecnología de Recuperación y control de cárcavas</t>
  </si>
  <si>
    <t>Productores implementando tecnología de Labranza conservacionista. (Ficha 28)</t>
  </si>
  <si>
    <t>Asistencia técnica y promoción  en establecimiento y desarrollo de tecnología de Labranza conservacionista</t>
  </si>
  <si>
    <t>Capacitación en manejo de tecnología de Labranza conservacionista</t>
  </si>
  <si>
    <t>Actividad de demostración de resultados del establecimiento de tecnología de Labranza conservacionista</t>
  </si>
  <si>
    <t>Productores implementando tecnología de Protección de orillas de quebradas, riachuelos y ríos. (Ficha 29,8)</t>
  </si>
  <si>
    <t>Asistencia técnica y promoción  en establecimiento y desarrollo de tecnología de Protección de orillas de quebradas, riachuelos y ríos</t>
  </si>
  <si>
    <t>Actividad de demostración de resultados del establecimiento de tecnología de Protección de orillas de quebradas, riachuelos y ríos</t>
  </si>
  <si>
    <t>Productores implementando diversificación agrícola con árboles frutales de altura.</t>
  </si>
  <si>
    <t>Productores implementando tecnología de Reforestación protectora sin aprovechamiento. (Ficha 30)</t>
  </si>
  <si>
    <t>Asistencia técnica y promoción  en establecimiento y desarrollo de  tecnología de Reforestación protectora sin aprovechamiento</t>
  </si>
  <si>
    <t>Capacitación en manejo de tecnología de Reforestación protectora sin aprovechamiento</t>
  </si>
  <si>
    <t>Actividad de demostración de resultados del establecimiento de  tecnología de Reforestación protectora sin aprovechamiento</t>
  </si>
  <si>
    <t>Productores implementando tecnologías de Sistemas de Uso eficiente de agua (Captaciones y Scall, reservorios, pozos y otro). Ficha 14)</t>
  </si>
  <si>
    <t>Asistencia técnica y promoción  en el establecimiento y desarrollo de tecnologías de Sistemas de Uso eficiente de agua (Captaciones y Scall, reservorios, pozos y otro)</t>
  </si>
  <si>
    <t>PC-13</t>
  </si>
  <si>
    <t>Capacitación  en establecimiento y desarrollo de tecnologías de Sistemas de Uso eficiente de agua (Captaciones y Scall, reservorios, pozos y otro).</t>
  </si>
  <si>
    <t>Actividad de demostración de resultados de tecnologías de Sistemas de Uso eficiente de agua (Captaciones y Scall, reservorios, pozos y otro).</t>
  </si>
  <si>
    <t>Productores implementando técnicas de producción sostenible en frutales</t>
  </si>
  <si>
    <t>Asistencia en parcelas PITTA citricos</t>
  </si>
  <si>
    <t>Manejo del vector Diaphorina citri con liberacion de parasitoides T. radiata</t>
  </si>
  <si>
    <t>Control manual de las hormigas cortadoras mediante la eleminacion de la reina</t>
  </si>
  <si>
    <t>Asistencia técnica en el  Manejo integrado de frutales</t>
  </si>
  <si>
    <t>Productores implementando técnicas de producción sostenible en pejibaye</t>
  </si>
  <si>
    <t>Asistencia técnica  en el Manejo integrado de pejibaye</t>
  </si>
  <si>
    <t>Elaboración de video sobre emprendimientos de valor agregado en el cultivo de pejibaye</t>
  </si>
  <si>
    <t>Productores implementando técnicas de producción sostenible en hortalizas</t>
  </si>
  <si>
    <t>Asistencia técnica en el  Manejo integrado de hortalizas</t>
  </si>
  <si>
    <t>Productor implementando proyecto de forraje hidropónico</t>
  </si>
  <si>
    <t>Asistencia técnica en establecimiento de proyecto de forraje hidropónico</t>
  </si>
  <si>
    <t>Productores implementando tecnología de secadores de excretas</t>
  </si>
  <si>
    <t>Asistencia técnica y promoción  en tecnología de secadores de excretas</t>
  </si>
  <si>
    <t>Productores implementando manejo de remanentes con Lombrices Californianas. (Ficha 23)</t>
  </si>
  <si>
    <t>Asistencia técnica y promoción  en establecimiento y desarrollo de lombricomposteras</t>
  </si>
  <si>
    <t>Uso de Registros (VAMPP)</t>
  </si>
  <si>
    <t xml:space="preserve">Uso de Registros </t>
  </si>
  <si>
    <t xml:space="preserve"> Analisis de suelo (muestreo,envio al INTA o  ICAFE, análisis e interpretacion) </t>
  </si>
  <si>
    <t xml:space="preserve"> Actividad </t>
  </si>
  <si>
    <t xml:space="preserve"> Producción Sostenible </t>
  </si>
  <si>
    <t xml:space="preserve">                 1 </t>
  </si>
  <si>
    <t xml:space="preserve"> Plan Nutricional de cultivos </t>
  </si>
  <si>
    <t xml:space="preserve"> Producto </t>
  </si>
  <si>
    <t>Apoyo para la elaboración de Plan de desechos explotaciones pecuarias</t>
  </si>
  <si>
    <t xml:space="preserve">                            -  </t>
  </si>
  <si>
    <t>Construccion de camas biologicas</t>
  </si>
  <si>
    <t>Uso de sistema de mapas con fotografia aérea (Dron)</t>
  </si>
  <si>
    <t>Elaboración de bioinsumos</t>
  </si>
  <si>
    <t>Seguimiento y apoyo UE ( Rolando -Johanna Proyecto)</t>
  </si>
  <si>
    <t>Productores atendidos en NAMA Café</t>
  </si>
  <si>
    <t>Productores capacitados en NAMA CAFÉ</t>
  </si>
  <si>
    <t>Diagnosticos de Finca</t>
  </si>
  <si>
    <t>Planes de Finca</t>
  </si>
  <si>
    <t>Número de Planes</t>
  </si>
  <si>
    <t>Asistencia técnica en corrección de acidez y uso de fórmulas adecuadas con base en análisis de suelo</t>
  </si>
  <si>
    <t>Capacitación en corrección de acidez y uso de fórmulas adecuadas con base en análisis de suelo</t>
  </si>
  <si>
    <t xml:space="preserve">Asistencia técnica en fertilización con base en la productividad </t>
  </si>
  <si>
    <t>Capacitación en fertilización con base en la productividad</t>
  </si>
  <si>
    <t>Manejo integrado de plagas y enfermedades</t>
  </si>
  <si>
    <t>Control integrado de arvenses</t>
  </si>
  <si>
    <t>Asistencia técnica en uso y manejo de sombra y sistemas agroforestales</t>
  </si>
  <si>
    <t>Capacitación en uso y manejo de sombra y sistemas agroforestales</t>
  </si>
  <si>
    <t>Cultivares de café mejorados</t>
  </si>
  <si>
    <t>Asistencia tecnica en tipos y sistemas de podas</t>
  </si>
  <si>
    <t>Asistencia técnica en conservación de suelo y agua</t>
  </si>
  <si>
    <t>Capacitación en uso de suelo y agua</t>
  </si>
  <si>
    <t>Asistencia técnica en uso de variedades resistentes</t>
  </si>
  <si>
    <t>Capacitación en uso de variedades resistentes</t>
  </si>
  <si>
    <t>Asistencia técnica en manejo adecuado del tejido productivo</t>
  </si>
  <si>
    <t>Capacitación en manejo adecuado del tejido productivo</t>
  </si>
  <si>
    <t>Asistencia técnica en calibración de equipos y cobertura de aplicación foliar</t>
  </si>
  <si>
    <t>Capacitación en calibración de equipos y cobertura.</t>
  </si>
  <si>
    <t>Asistencia técnica en triple lavado y disposición correcta de envases de plaguicidas</t>
  </si>
  <si>
    <t>Capacitación en triple lavado</t>
  </si>
  <si>
    <t>Asistencia técnica en manejo adecuado de malezas</t>
  </si>
  <si>
    <t>Capacitación en manejo adecuado de malezas</t>
  </si>
  <si>
    <t>Asistencia técnica en monitoreo de plagas y enfermedades para definir aplicaciones</t>
  </si>
  <si>
    <t>Capacitación en monitoreo de plagas y enfermedades</t>
  </si>
  <si>
    <t>Seguimiento a parcelas monitoreo de roya</t>
  </si>
  <si>
    <t>Mosca del establo Stomoxys Calcitrans. (Muestreos)</t>
  </si>
  <si>
    <t>Inspecciones sanitaras en fincas cafetaleras</t>
  </si>
  <si>
    <t>Cuestionarios NAMA</t>
  </si>
  <si>
    <t>Productores con pago de servicio ambiental</t>
  </si>
  <si>
    <t xml:space="preserve">Capacitación: Curso avanzado en  catación de café </t>
  </si>
  <si>
    <t>Número de cursos</t>
  </si>
  <si>
    <t>Capacitación: Curso avanzado en barismo de café</t>
  </si>
  <si>
    <t>Capacitación: Curso de caficultura</t>
  </si>
  <si>
    <t>Seguimiento finca BID</t>
  </si>
  <si>
    <t>Productores atendidos en Plan nacional de aguacate</t>
  </si>
  <si>
    <t>Asistencia técnica a productores del Plan Nacional de Aguacate</t>
  </si>
  <si>
    <t>Capacitación a  personas en el cultivo de aguacate</t>
  </si>
  <si>
    <t>Promoción y asesoramiento a productores en la integración de Comités BAE, e inscripción de fincas al Programa de Bandera Azul Ecológica, categoría Agropecuaria</t>
  </si>
  <si>
    <t>Asesoramiento y seguimiento técnico al diagnostico BAE.</t>
  </si>
  <si>
    <t>Asesoramiento y seguimiento técnico al Plan de trabajo BAE.</t>
  </si>
  <si>
    <t>Asesoramiento y guía técnica a Comités BAE en elaboración y consolidación de informe final para optar por el galardón BAE.</t>
  </si>
  <si>
    <t>Entrega galardones BAE</t>
  </si>
  <si>
    <t>Seguimiento visitas a fincas BAE</t>
  </si>
  <si>
    <t>Selección de empresas familiares con comercialización con sellos ambientales, de la actividad agropecuaria.</t>
  </si>
  <si>
    <t>Número de organizaciones que ofrecen emprendimientos de valor agregado que se insertan en mercados</t>
  </si>
  <si>
    <t>Levantamiento de daños y pérdidas por desastres naturales</t>
  </si>
  <si>
    <t>Sistematización y análisis de información de daños y pérdidas por desastres naturales</t>
  </si>
  <si>
    <t>Formulación del Plan de intervención</t>
  </si>
  <si>
    <t>Distribución de insumos y materiales</t>
  </si>
  <si>
    <t xml:space="preserve">Identificación de organizaciones </t>
  </si>
  <si>
    <t xml:space="preserve">Formulación o actualización del diagnóstico organizacional </t>
  </si>
  <si>
    <t>Formulación del Plan de trabajo</t>
  </si>
  <si>
    <t xml:space="preserve">Identificación de productores individuales con emprendimientos productivos </t>
  </si>
  <si>
    <t>Apoyar  a las organizaciones en la gestión de recursos para proyectos Productivos</t>
  </si>
  <si>
    <t>Asesoría tecnica a  las organizaciones en la formulación  de proyectos  Productivos</t>
  </si>
  <si>
    <t>Asesoría técnica a personas productoras en la gestión de recursos para proyectos Productivos</t>
  </si>
  <si>
    <t xml:space="preserve">Asistencia tecnica a personas  individuales  en la formulación de proyectos agropecuarios  </t>
  </si>
  <si>
    <t>Asistencia técnica para la ejecución del proyecto de la organización</t>
  </si>
  <si>
    <t>Asistencia técnica para la ejecución del proyecto individuales financiado</t>
  </si>
  <si>
    <t xml:space="preserve">Apoyo a las organizaciones para generacion de valor agregado </t>
  </si>
  <si>
    <t xml:space="preserve">Número de organizaciones que ofrecen emprendimientos de valor agregado que se insertan en mercados </t>
  </si>
  <si>
    <t xml:space="preserve"> Asesoria y apoyo a organizaciones para la  comercalizacion en  mercados locales y regionales</t>
  </si>
  <si>
    <t xml:space="preserve">Apoyo a productores en comercialización a través de ferias virtuales o presenciales.  </t>
  </si>
  <si>
    <t xml:space="preserve">Apoyo a organizaciones  en comercialización a través de ferias virtuales o presenciales.  </t>
  </si>
  <si>
    <t>Seguimiento a la operación anual de proyecto de transferencia MAG</t>
  </si>
  <si>
    <t>Emprendimientos de organizaciones de productoras financiados por FOMUJERES</t>
  </si>
  <si>
    <t>Emprendimientos de productoras (individual) financiados por FOMUJERES</t>
  </si>
  <si>
    <t>Seguimiento a los emprendimientos financiados por FOMUJERES</t>
  </si>
  <si>
    <t>Informe final de la intervención con FOMUJERES</t>
  </si>
  <si>
    <t>Coordinación con organizaciones para activades grupales a asociados</t>
  </si>
  <si>
    <t xml:space="preserve">Seguimiento a la implementacion de BPM en plantas procesadoras de alimentos </t>
  </si>
  <si>
    <t>Visita de apoyo y seguimiento de la UE (Christian y Johana)</t>
  </si>
  <si>
    <t>Formulación del Plan de Capacitación</t>
  </si>
  <si>
    <t>Acreditaciones de RITEVE otorgadas y en cumplimiento de los Decretos 30709-MAG-MOPT y 36750-MOPT-MAG a los productores que la soliciten.</t>
  </si>
  <si>
    <t>Permisos para quemas agropecuarias según el Decreto 35368-MAG-S-MINAET.</t>
  </si>
  <si>
    <t>Numero de emisiones de certificaciones para la Declaración de Bienes Inmuebles ante las municipalidades.</t>
  </si>
  <si>
    <t>Inscribir a los productores agropecuarios en el sistema PYMPA y otorgar las certificaciones respectivas, para la Declaración de Bienes Inmuebles ante las municipalidades, tramites de créditos etc..</t>
  </si>
  <si>
    <t>Coordinación de acciones entre dependencias del MAG (INTA, SENASA, SFE de acuerdo con la Directriz 001-2016</t>
  </si>
  <si>
    <t>Comités Locales del Sector Agropecuario ampliado, articulados y operando, según decreto 32488-MAG, numero de reuniones de los COSELES realizadas</t>
  </si>
  <si>
    <t>Comités Sectoriales agropecuarios y ampliados, articulados y operando, según decreto 32488-MAG</t>
  </si>
  <si>
    <t>Participación en los comités locales de emergencia según Decreto 26216-MOPT y sus reglamentos y acuerdos 58-2004 de la CNE.</t>
  </si>
  <si>
    <t xml:space="preserve">Planes de desarrollo y reuniones de las Comisiones Cantonales de Coordinación Interinstitucionales (CCCI) según lo establece el Decreto 36004-PLAN en apoyo a las comunidades solidarias, seguras y saludables </t>
  </si>
  <si>
    <t xml:space="preserve">Participación en las sesiones del Consejo Regional de Desarrollo (COREDES), para la incusión del sector agropecuario </t>
  </si>
  <si>
    <t> Apoyo a las organizaciones integradas al Foro Mixto Regional tal como lo establece el Decreto No 36828-MAG</t>
  </si>
  <si>
    <t>Participación en los Consejos de Desarrollo Territorial según la Ley 9036 (INDER), para alineamiento de proyectos</t>
  </si>
  <si>
    <t>Decreto Ejecutivo No. 42406-MAG-MGP Registro de migrantes vinculados a actividades productivas.</t>
  </si>
  <si>
    <t>Reuniones Comité Regional de extension agropecuaria EREA</t>
  </si>
  <si>
    <t>Participación en los consejos de Desarrollo territorial según Ley 9036 (INDER) para alineamientos de proyectos.</t>
  </si>
  <si>
    <t>Participacion en el grupo tecnico asesor stomoxys calcitrams</t>
  </si>
  <si>
    <t>Reuniones de comité Cuenca Cobirris-Paez</t>
  </si>
  <si>
    <t>Reuniones de comité Cuenca Alta Río Virilla y Corredor Biológico Bicentenario Río Tiribí.</t>
  </si>
  <si>
    <t>Muestreos en beneficios</t>
  </si>
  <si>
    <t>Número de muestras</t>
  </si>
  <si>
    <t>Boletas Retiro de azucar para apicultores en LAICA</t>
  </si>
  <si>
    <t>Número de boletines</t>
  </si>
  <si>
    <t>Comité Regional de Enfermedades de Café</t>
  </si>
  <si>
    <t>Comité Regional  de Café</t>
  </si>
  <si>
    <t>Participación en el grupo tecnico Regional de Café -ICAFE</t>
  </si>
  <si>
    <t xml:space="preserve"> Coordinación Plan de Manejo de la Cuenca del rio Reventazón</t>
  </si>
  <si>
    <t>CONVENIO MAG-ICE PLAN DE MANEJO DE LA CUENCA DEL RIO REVENTAZON Elaboración de ensilaje (no. De silos de  50 kg elaborados)</t>
  </si>
  <si>
    <t xml:space="preserve">CONVENIO MAG-ICE PLAN DE MANEJO DE LA CUENCA DEL RIO REVENTAZON Biodigestores </t>
  </si>
  <si>
    <t>CONVENIO MAG-ICE PLAN DE MANEJO DE LA CUENCA DEL RIO REVENTAZON  Lombricomposteras</t>
  </si>
  <si>
    <t>Comité vertido y reuso de aguas residuales DE.33601-S-MINAE</t>
  </si>
  <si>
    <t>Comité Tecnico Regional de caña de azucar</t>
  </si>
  <si>
    <t>Comisión Ganaderia Regional</t>
  </si>
  <si>
    <t>Censo de papa, cebolla y zanahoria</t>
  </si>
  <si>
    <t>Censo de fresa</t>
  </si>
  <si>
    <t>Censo de Apicultura</t>
  </si>
  <si>
    <t xml:space="preserve"> Apoyo en coordinacion de compras a productores con el CTPP</t>
  </si>
  <si>
    <t>Participacion Comision Nacional de Aguacate</t>
  </si>
  <si>
    <t>Actividades coordinadas con otras AEAS</t>
  </si>
  <si>
    <t>Participación de Comisión técnica regional SIPAM-DOTA</t>
  </si>
  <si>
    <t>PITTA tomate participacion en las reuniones y seminarios</t>
  </si>
  <si>
    <t>Reuniones con la comision de la cuenca de rio Purires</t>
  </si>
  <si>
    <t xml:space="preserve">Reuniones de la Comisión del Recurso Hídrico </t>
  </si>
  <si>
    <t>Plan Piloto, seguimiento y evaluación de los procesos de las AEA, Región Desarrollo Central Oriental.</t>
  </si>
  <si>
    <t>Participación en la Comisión Regional de La Mesa Central de Cerdos.</t>
  </si>
  <si>
    <t>Participación en la Comisión Municipal de CCO ( Covid-19, Moravia ).</t>
  </si>
  <si>
    <t>Participación en la Comisión Municipal de CCO ( Covid-19, Coronado).</t>
  </si>
  <si>
    <t>Traslado de almácigos para productores en Agricultura Periurbana.</t>
  </si>
  <si>
    <t>Participación en el Congreso Lechero Nacional.</t>
  </si>
  <si>
    <t>Estrategia Crisis de los contenedores y su posible efecto en el Sector Agropecuario.</t>
  </si>
  <si>
    <t>Reuniones de la Comisión de la Cuenca del Río Tiribí.</t>
  </si>
  <si>
    <t>Actualizazión de costos de insumos agrícolas</t>
  </si>
  <si>
    <t>Avaluo de bienes</t>
  </si>
  <si>
    <t>Creación de Formulario ODK</t>
  </si>
  <si>
    <t>Capacitación de herramienta ODK</t>
  </si>
  <si>
    <t xml:space="preserve">Atención a denuncias de Ley 7779 </t>
  </si>
  <si>
    <t>Curso para personas productoras “Sembrando para el futuro”</t>
  </si>
  <si>
    <t>Cursos</t>
  </si>
  <si>
    <t>Apoyo en la elaboración de documentos Minutas COSEL</t>
  </si>
  <si>
    <t>Apoyo en la elaboración de documentos Minutas reuniones de personal</t>
  </si>
  <si>
    <t>Apoyo en la elaboración de documentos (oficios).</t>
  </si>
  <si>
    <t>Orientar consultas de productores, migrantes, funcionarios de otras instituciones (SFE, INDER) y Público en General.</t>
  </si>
  <si>
    <t xml:space="preserve">Achivar la correspondencia y demás documentos (Viáticos, itinerarios, informes.) </t>
  </si>
  <si>
    <t>Expediente administrativo del funcionario</t>
  </si>
  <si>
    <t>Llevar el registro de correspondencia que se envía.</t>
  </si>
  <si>
    <t xml:space="preserve">Llevar la agenda de reuniones  programadas en el Salón de la AEA. </t>
  </si>
  <si>
    <t>Apoyo en la preparación de salón para reuniones (video beam, computadora, aire acondicionado)</t>
  </si>
  <si>
    <t xml:space="preserve">Elaboración y archivo de expedientes del proyecto de Agrinnovación. </t>
  </si>
  <si>
    <t xml:space="preserve">Elaboración y archivo de expedientes del proyecto de Puente Agro. </t>
  </si>
  <si>
    <t xml:space="preserve">Apoyo en la elaboración de expedientes de declaratorias de emergencia. </t>
  </si>
  <si>
    <t xml:space="preserve">Elaboración de Guía de Archivo de AEA. </t>
  </si>
  <si>
    <t xml:space="preserve">Trámites de Migración Resoluciones (envió de Fotografía, depósitos, subsanes, consultas en general.)  </t>
  </si>
  <si>
    <t xml:space="preserve">Elaboración de boletas de circulación </t>
  </si>
  <si>
    <t>Reportar los desperfectos que sufra los diferentes equipos de trabajo (CPU, impresoras, monitor, teléfono, batería, mouse entre otros)</t>
  </si>
  <si>
    <t>Elaboración  de RTV  (Riteve)</t>
  </si>
  <si>
    <t xml:space="preserve">Elaboración de PYMPA </t>
  </si>
  <si>
    <t>Inactivaciones de PYMPA en el sistema de la DNEA</t>
  </si>
  <si>
    <t>Apoyo en el archivo  de los expedientes técnicos de los productores y organizaciones.</t>
  </si>
  <si>
    <t>Divulgación de información diversa a los productores mediante medios electrónicos (Correo electrónico y WhatsApp)</t>
  </si>
  <si>
    <t>Número de Brochure</t>
  </si>
  <si>
    <t xml:space="preserve">Recepción de llamadas telefónicas (consultas de productores, migrantes, organizaciones, público en general, consultas varias) </t>
  </si>
  <si>
    <t xml:space="preserve">Solicitud de suministros de oficina, pedimentos de material. </t>
  </si>
  <si>
    <t xml:space="preserve">Apoyo en la elaboración de solicitud de muestras de suelo y envío a la R.D.C.O. </t>
  </si>
  <si>
    <t xml:space="preserve">Solicitud de facturación de agua potable y servicios municipales en la municipalidad. </t>
  </si>
  <si>
    <t xml:space="preserve">Elaboración de liquidación de combustible </t>
  </si>
  <si>
    <t xml:space="preserve">Revisión de viáticos </t>
  </si>
  <si>
    <t>Control de ingreso de público en general, control de temperatura y medidas del protocolo Covid-19</t>
  </si>
  <si>
    <t xml:space="preserve">Control de Inventario de los activos de AEA . </t>
  </si>
  <si>
    <t xml:space="preserve">Llevar el control de itinerarios e informes </t>
  </si>
  <si>
    <t>Participación en las reuniones de EREA</t>
  </si>
  <si>
    <t>Participación en las reuniones de COSEL</t>
  </si>
  <si>
    <t>Apoyar en las reuniones solicitadas por el jefe</t>
  </si>
  <si>
    <t>Participación en Reunión de Personal AEA</t>
  </si>
  <si>
    <t>Mantenimiento de zona verde de la AEA</t>
  </si>
  <si>
    <t>Apoyo en otras AEAs en mantenimiento de Zonas Verdes</t>
  </si>
  <si>
    <t>Limpieza y Desinfección de baños</t>
  </si>
  <si>
    <t>Limpieza y Desinfección de cocina</t>
  </si>
  <si>
    <t>Limpieza y Desinfección de cubículos de trabajo</t>
  </si>
  <si>
    <t>Limpieza y Desinfección de zonas de atención al publico</t>
  </si>
  <si>
    <t>Limpieza y Desinfección de equipo de computo</t>
  </si>
  <si>
    <t>Limpieza y Desinfección de Basureros</t>
  </si>
  <si>
    <t>Limpieza y desinfección de Pisos.</t>
  </si>
  <si>
    <t>limpieza de acera y desagües perimetrales</t>
  </si>
  <si>
    <t>Lavado de Vehículos institucionales</t>
  </si>
  <si>
    <t>Limpieza de ventanas, verjas y portones</t>
  </si>
  <si>
    <t>Recolección de Basura</t>
  </si>
  <si>
    <t>Preparación y acondicionamiento del salón para actividades o reuniones</t>
  </si>
  <si>
    <t>Reporte de faltante de articulos de higiene y limpieza</t>
  </si>
  <si>
    <t>Apoyo para canalizar atencion al público (información básica)</t>
  </si>
  <si>
    <t>labores de mensajeria en la Municipalidad Paraíso</t>
  </si>
  <si>
    <t>Apoyo en el Inventario de activos de la Agencia</t>
  </si>
  <si>
    <t>Llevar el control mediante las 2 bitacora de limpieza</t>
  </si>
  <si>
    <t xml:space="preserve">Labores varias. (Albañilería, Carpintería, fontanería) </t>
  </si>
  <si>
    <t>Planear y dirigir el seguimiento a los servicios de extensión agropecuaria que las AEA brindan a personas productoras y organizaciones, con el fin de promover y mantener la producción orgánica./ AEA</t>
  </si>
  <si>
    <t>Número de Agencias</t>
  </si>
  <si>
    <t>Asesorar, coordinar, controlar, ejecutar y evaluar la gestión que desarrolló la DR en esta intevención estratégica, para toma de decisiones y el cumplimiento de metas establecidas./ Implentacion de Seguimiento y Evaluacion AEA</t>
  </si>
  <si>
    <t>Númerode Seguimientos</t>
  </si>
  <si>
    <t xml:space="preserve">Asignar, orientar y supervisar las labores de la persona funcionaria encargada de esta área de intervención estratégica. </t>
  </si>
  <si>
    <t>Asignar, orientar y supervisar las labores de las personas funcionarias de la Unidad de Extensión, encargadas de esta área de intervención estratégica./ Coordinador Laura</t>
  </si>
  <si>
    <t>Asesorar, orientar y dar seguimiento a las AEA en las metas para el establecimiento de tecnologías de ganadería sostenible en fincas NAMA (carne, leche, doble propósito) / Comisión de Ganadería</t>
  </si>
  <si>
    <t>Asesorar, coordinar, controlar, ejecutar y evaluar la gestión que desarrolló la DR en esta intevención estratégica, para toma de decisiones y el cumplimiento de metas establecidas. Comisión de Ganadería</t>
  </si>
  <si>
    <t>Apoyo  y seguimiento en los acuerdos de las reuniones de Comisión de Ganadería. UM: Número de reuniones</t>
  </si>
  <si>
    <t>Apoyo a las AEA en el seguimiento toma de muestras MRV. UM: Número de Agencias</t>
  </si>
  <si>
    <t>Apoyo a las agencias y al sector ganadero en charlas temáticas. UM: Número de charlas</t>
  </si>
  <si>
    <t>Coordinación con Cooperantes o instituciones  para el seguimiento de proyectos en ganadería. UM: Coordinaciones</t>
  </si>
  <si>
    <t>Número de coordinaciones</t>
  </si>
  <si>
    <t>Fincas Escuelas de campo ECA. UM: Coordinacion con AEA</t>
  </si>
  <si>
    <t>Presentar propuestas de proyectos en Agrinovacion en ganadería, chile y tomate y aguacate. UM: Documentos</t>
  </si>
  <si>
    <t>Implementacion de acciones regionales para enfrentar los altos precios de insumos / Documento</t>
  </si>
  <si>
    <t>Correo</t>
  </si>
  <si>
    <t>Propuesta del procedimiento para el registro de productores agropecuarios. Documento</t>
  </si>
  <si>
    <t>Planear y dirigir el seguimiento de la promoción de la utilización de prácticas de producción sostenible, desde la Unidad de Extensión Agropecuaria y en apoyo a las AEAs/ Coordinadores. UM: Funcionarios de la UE.</t>
  </si>
  <si>
    <t>Asesorar, coordinar, ejecutar y evaluar la gestión que desarrollo la DR en esta intevención estratégica, para toma de decisiones y el cumplimiento de metas establecidas./ AEA Implementación del Seguimiento y Evaluacion</t>
  </si>
  <si>
    <t>Asignar, orientar y supervisar las labores de cada persona funcionaria de la Unidad de Extensión, según el rol en esta área de intervención estratégica, a cargo./ Coordinadores</t>
  </si>
  <si>
    <t>Consolidar la información de los daños y pérdidas por desastres naturales en la región.</t>
  </si>
  <si>
    <t>Revisión y seguimiento de las propuestas de atención a las emergencias en primer impacto.</t>
  </si>
  <si>
    <t>Guiar el proceso de atención de la emergencia a partir de la declaratoria del decreto según corresponda.</t>
  </si>
  <si>
    <t>Numero de AEA</t>
  </si>
  <si>
    <t>Revisión, consolidación, elaboración y defensa de los planes de inversión para la atención de las emergencias.</t>
  </si>
  <si>
    <t>Capacitar y dar Seguimiento a la información existente  en el módulo de emergencias del SDNEA.</t>
  </si>
  <si>
    <t>Seguimiento a la verificación de nexos de causalidad.</t>
  </si>
  <si>
    <t>Construcción y verificación de datos a través de la aplicación de ODK para procesos de emergencias</t>
  </si>
  <si>
    <t>Planificación y coordinación con la empresa adjudicada y AEA para la ejecución del plan de inversión.</t>
  </si>
  <si>
    <t>Empresa adjudicada</t>
  </si>
  <si>
    <t>Revisión y consolidación del listado de insumos y especificaciones técnicas según corresponda a la emergencia.</t>
  </si>
  <si>
    <t>Consolidación y elaboración de informe final de la ejecución del plan de inversión.</t>
  </si>
  <si>
    <t>Asignar, orientar y supervisar las labores de las personas funcionarias de la Unidad de Extensión, encargadas de esta área de intervención estratégica. / Coordinadores Christian y Johanna</t>
  </si>
  <si>
    <t>Asesorar, orientar y dar seguimiento a las AEA en las metas relacionadas con el fortalecimiento empresarial.</t>
  </si>
  <si>
    <t>Asesorar, coordinar, controlar, ejecutar y evaluar la gestión que desarrollo la DR en esta intevención estratégica, para toma de decisiones y el cumplimiento de metas establecidas./ Implentacion de Seguimiento y Evaluacion AEA</t>
  </si>
  <si>
    <t>Coordinacion de charlas u otras actividades de capacitación relacionados a las organizaciones./  Coordinadores Christian y Johanna</t>
  </si>
  <si>
    <t>Establecer ruta de atención a organizaciones según necesiadades regionales/ Documento</t>
  </si>
  <si>
    <t>Plan Regional</t>
  </si>
  <si>
    <t>Participar en reuniones de EREA</t>
  </si>
  <si>
    <t>Participar en reuniones del COTER</t>
  </si>
  <si>
    <t>Participar en reuniones del CIRAORC</t>
  </si>
  <si>
    <t>Convocar y participar en reuniones con el equipo de la UE para la dirección, coordinación y articulación de acciones. Reuniones</t>
  </si>
  <si>
    <t>Participar en reuniones de la Comisión del Recurso Hídrico</t>
  </si>
  <si>
    <t>Participar en reuniones del CSR</t>
  </si>
  <si>
    <t>Participar en reuniones para coordinación y seguimiento de Proyectos específicos.</t>
  </si>
  <si>
    <t>Participar en reuniones de Comisiones para atender temas específicos a solicitud de instancias superiores.</t>
  </si>
  <si>
    <t>Coordinar reuniones y atender consultas de las AEA para dirigir las acciones sobre proyectos de Agriinnovación MICITT</t>
  </si>
  <si>
    <t>Coordinar reuniones y atender consultas de las AEA para dirigir las acciones sobre Agriinnovación INDER</t>
  </si>
  <si>
    <t>Participar en reuniones, coordinar, articular y ejecutar acciones necesarias para el logro de objetivos del proyecto de Agriinnovación INDER</t>
  </si>
  <si>
    <t>Implementación parcial del instrumento de procedimiento para el seguimiento y evaluación de los procesos de las Agencias de Extensión Agropecuaria de la Región de Desarrollo Central Oriental</t>
  </si>
  <si>
    <t>Elaboración o adecuación de las herramientas de medición para realizar el seguimiento y la evaluación de los procesos de las AEA. Instrumento</t>
  </si>
  <si>
    <t>Planear y dirigir el seguimiento a la difusión de las acciones que la DRCO AEA brinda, a través de los diferentes medios de comunicación.  / Coordinadores</t>
  </si>
  <si>
    <t>Asignar, orientar y supervisar las labores de la persona funcionaria encargada de esta área de intervención estratégica./ Coordinador Omar</t>
  </si>
  <si>
    <t>Asesorar, orientar y dar seguimiento a las AEA en aspectos de información y comunicación, sobre temas estratégicos para la región, con el apoyo del equipo de la unidad de extensión./ Implentacion de Seguimiento y Evaluacion AEA</t>
  </si>
  <si>
    <t>Asesorar, coordinar, controlar, ejecutar y evaluar la gestión que desarrollo la DR en esta intevención estratégica, para toma de decisiones y el cumplimiento de metas establecidas.</t>
  </si>
  <si>
    <t>Planear, dirigir y oficializar la estrategia de virtualización del proceso de extensión agropecuaria./ Documento</t>
  </si>
  <si>
    <t>Consolidar la planificación regional.</t>
  </si>
  <si>
    <t>Seguimiento a la planificación.</t>
  </si>
  <si>
    <t>Elaboración de informes semestrales.</t>
  </si>
  <si>
    <t>Elaboración POI anual.</t>
  </si>
  <si>
    <t>Secretariado Comité sectorial.</t>
  </si>
  <si>
    <t>Sesiones de coordinación UPI - Planificadores Regionales.</t>
  </si>
  <si>
    <t>Sesiones COTER</t>
  </si>
  <si>
    <t>Gestión de solicitudes específicas de la Dirección</t>
  </si>
  <si>
    <t>Identificación de riesgos - control interno.</t>
  </si>
  <si>
    <t>Seguimiento a las acciones de mejora.</t>
  </si>
  <si>
    <t xml:space="preserve">Seguimiento sistema DNEA. </t>
  </si>
  <si>
    <t>Seguimiento Metas Regional DRCO. POI</t>
  </si>
  <si>
    <t>Elaboración del Anteproyecto anual presupuestario</t>
  </si>
  <si>
    <t>Número de anteproyecto</t>
  </si>
  <si>
    <t>Anteproyecto de presupuesto</t>
  </si>
  <si>
    <t xml:space="preserve">Control, seguimiento y ejecución del presupuesto regional </t>
  </si>
  <si>
    <t>Número de actualizaciones</t>
  </si>
  <si>
    <t>Archivo excel de seguimiento</t>
  </si>
  <si>
    <t>Elaboración de Apertura de Reservas, modificaciones de reservas y cuotas, caducos, gastos fijos para la ejecución de Pagos</t>
  </si>
  <si>
    <t>Número de solicitudes</t>
  </si>
  <si>
    <t>Solicitudes de gestiones presupuestarias</t>
  </si>
  <si>
    <t xml:space="preserve">Elaboración y presentación a aprobación de Modificaciones Presupuestarias </t>
  </si>
  <si>
    <t>Número de modificaciones</t>
  </si>
  <si>
    <t>Modificaciones presupuestarias</t>
  </si>
  <si>
    <t>Elaboración y aprobación de planilla mensual para pago de viáticos a los funcionarios de la región y gestión de pago de los mismos</t>
  </si>
  <si>
    <t>Número de planillas</t>
  </si>
  <si>
    <t>Planillas de viáticos</t>
  </si>
  <si>
    <t xml:space="preserve">Realizar la liquidación mensual del gasto por concepto de combustible y servicio de revisión técnica vehicular </t>
  </si>
  <si>
    <t>Número de liquidaciones</t>
  </si>
  <si>
    <t>Liquidaciones de gastos</t>
  </si>
  <si>
    <t>Realizar la valoración de necesidades de la Región para la adquisición de bienes, insumos o servicios que se deben adquirir a través de contratación administrativa (contrataciones concursadas o convenio marco)</t>
  </si>
  <si>
    <t>Informe de necesidades</t>
  </si>
  <si>
    <t>Elaboración de especificaciones técnicas y condiciones contractuales, para elaboración de carteles</t>
  </si>
  <si>
    <t>Número de carteles</t>
  </si>
  <si>
    <t>Carteles de contratación</t>
  </si>
  <si>
    <t>Solicitud de inicio del proceso de contratación según necesidades identificadas y disponibilidad de presupuesto en las subpartidas correspondientes</t>
  </si>
  <si>
    <t xml:space="preserve">Número de solicitudes </t>
  </si>
  <si>
    <t>Solicitudes de inicio de contratación</t>
  </si>
  <si>
    <t xml:space="preserve">Seguimiento a los procesos de contratación que están en ejecución y realizar los criterios técnicos, atención de recursos y consultas de proveedores durante el proceso </t>
  </si>
  <si>
    <t>Número de criterios técnicos y atención de consultas</t>
  </si>
  <si>
    <t>Criterios técnicos y atención de consultas</t>
  </si>
  <si>
    <t>Gestionar, ejecutar y coordinar los pagos a proveedores de Bienes, Insumos y servicios adquiridos en los procesos de contratación administrativa.</t>
  </si>
  <si>
    <t>Número de pagos solicitados</t>
  </si>
  <si>
    <t>Pagos solicitados</t>
  </si>
  <si>
    <t>Recepción, validación y solicitud de pago de la facturación de los servicios públicos de la Región</t>
  </si>
  <si>
    <t>Efectuar la recepción a conformidad de los insumos, bienes y servicios que se brindan por medio de los contratos establecidos en la Región</t>
  </si>
  <si>
    <t>Número de Actas de recepción</t>
  </si>
  <si>
    <t>Actas de recepción</t>
  </si>
  <si>
    <t xml:space="preserve">Realizar una valoración anual de las infraestructuras de la Región </t>
  </si>
  <si>
    <t>Informe de valoración</t>
  </si>
  <si>
    <t>Elaborar el plan de inversión en reparación y mejoras en edificaciones y terrenos propiedad de la institución</t>
  </si>
  <si>
    <t>Número de planes</t>
  </si>
  <si>
    <t>Plan de mejoras en infrestructura</t>
  </si>
  <si>
    <t>Ejecutar, coordinar, controlar y dar seguimiento a los trabajos que se realizan en las edificaciones y terrenos de la Región</t>
  </si>
  <si>
    <t>número de visitas</t>
  </si>
  <si>
    <t>Visitas de seguimiento</t>
  </si>
  <si>
    <t>Planificación y coordinación de los trabajos de mantenimiento y ornato de jardines, zonas verdes y áreas aledañas a los edificios de la Región</t>
  </si>
  <si>
    <t>número de actividades</t>
  </si>
  <si>
    <t>coordinación de actividades</t>
  </si>
  <si>
    <t>Coordinar, controlar y dar seguimiento a los trabajos de reparación y mantenimiento que se realizan a los vehículos institucionales</t>
  </si>
  <si>
    <t>solicitudes de mantenimiento y reparación</t>
  </si>
  <si>
    <t>Realizar análisis de uso de los vehículos a través de los GPS y boletas vehiculares</t>
  </si>
  <si>
    <t>Número de ingreso a sistemas</t>
  </si>
  <si>
    <t>revisión de información en sistemas</t>
  </si>
  <si>
    <t>Velar porque la flotilla vehicular cuente y este al día en asuntos de pólizas, revisión técnica vehicular, marchamos y derechos de circulación.</t>
  </si>
  <si>
    <t>número de vehículos a derecho para circular</t>
  </si>
  <si>
    <t>Vehículos con pólizas y requisitos para circular</t>
  </si>
  <si>
    <t>Mantener el registro actualizado de los datos relacionados con los puestos destacados en la Región y sus ocupantes, con el fin de disponer de información confiable para la toma de decisiones de movimientos y cambios de puestos y personal.</t>
  </si>
  <si>
    <t xml:space="preserve">Número de actualizaciones </t>
  </si>
  <si>
    <t>registro de puestos y personal actualizado</t>
  </si>
  <si>
    <t xml:space="preserve">Planear, coordinar la elaboración de la solicitud, gestionar y dar seguimiento a los movimientos requeridos para el uso de puestos, nombramientos y movimientos de personal </t>
  </si>
  <si>
    <t xml:space="preserve">Número de movimientos solicitados </t>
  </si>
  <si>
    <t xml:space="preserve">movimientos de personal y puestos solicitados </t>
  </si>
  <si>
    <t>Coordinar a nivel regional la planificación y desarrollo de las actividades de capacitación que sean requeridas para el fortalicimiento de las competencias y capacidades del personal</t>
  </si>
  <si>
    <t>Actividades coordinadas</t>
  </si>
  <si>
    <t>Supervisar y controlar el adecuado registro de asistencia del personal de la Región</t>
  </si>
  <si>
    <t xml:space="preserve">Número de registros </t>
  </si>
  <si>
    <t xml:space="preserve">Registros de asistencia </t>
  </si>
  <si>
    <t>Administración y control de inventarios de las Bodegas de Insumos y Materiales ubicadas en la región</t>
  </si>
  <si>
    <t>Número de inventarios actualizados</t>
  </si>
  <si>
    <t>Inventarios actualizados</t>
  </si>
  <si>
    <t xml:space="preserve">Velar por el adecuado registro, control, custodia y buen uso de los activos asignados a la Region. </t>
  </si>
  <si>
    <t>Control y seguimiento de los inmuebles en convenio que se ubican en la de la Región</t>
  </si>
  <si>
    <t>Número de convenios vigentes</t>
  </si>
  <si>
    <t>Convenios interinstitucionales vigentes</t>
  </si>
  <si>
    <t>Control del archivo de gestión documental de la Región</t>
  </si>
  <si>
    <t xml:space="preserve">Participación en COTER y EREA, tanto en sus sesiones como en la ejecución de los compromisos y tareas asignadas como parte de los acuerdos que se toman en estos foros </t>
  </si>
  <si>
    <t xml:space="preserve">Número de reuniones </t>
  </si>
  <si>
    <t>Participación en Reuniones</t>
  </si>
  <si>
    <t>Guillermo Flores Marchena</t>
  </si>
  <si>
    <t>Central Occidental</t>
  </si>
  <si>
    <r>
      <t xml:space="preserve">Medios de Verificación </t>
    </r>
    <r>
      <rPr>
        <b/>
        <sz val="7"/>
        <color rgb="FFFF0000"/>
        <rFont val="Calibri (Cuerpo)"/>
      </rPr>
      <t>11</t>
    </r>
  </si>
  <si>
    <t>Identificación de productores</t>
  </si>
  <si>
    <t>AEA Santa Bárbara</t>
  </si>
  <si>
    <t>Plan de finca realizado con el productor</t>
  </si>
  <si>
    <t>Producción de almácigos y viveros</t>
  </si>
  <si>
    <t>Asesoria en Proceso Organicos</t>
  </si>
  <si>
    <t>General Agricola  Capacitación</t>
  </si>
  <si>
    <t xml:space="preserve">Capacitacion en temas produccion organica </t>
  </si>
  <si>
    <t xml:space="preserve">Informacion en temas produccion organica </t>
  </si>
  <si>
    <t>Documentos</t>
  </si>
  <si>
    <t xml:space="preserve">Plan de manejo agronomico </t>
  </si>
  <si>
    <t>AEA ALAJUELA</t>
  </si>
  <si>
    <t>Los productores orgánicos se desaniman de la actividad por el costo de la certificacion</t>
  </si>
  <si>
    <t>Podas, deshija  y manejo de sombra</t>
  </si>
  <si>
    <t>Asesoria en Procesos de transicion</t>
  </si>
  <si>
    <t xml:space="preserve">Muestreo, Interpretación y  Análisis de suelos </t>
  </si>
  <si>
    <t>Uso de abonos verdes</t>
  </si>
  <si>
    <t>Obras físicas para la conservación de suelos</t>
  </si>
  <si>
    <t>AEA-ATENAS</t>
  </si>
  <si>
    <t>Identificación de productores.</t>
  </si>
  <si>
    <t>AEA  Grecia</t>
  </si>
  <si>
    <t>Identificación de la organización</t>
  </si>
  <si>
    <t>Diagnóstico de la organización</t>
  </si>
  <si>
    <t>Plan de finca realizado con la organización</t>
  </si>
  <si>
    <t>Asesoría en procesos de BPA</t>
  </si>
  <si>
    <t>AEA San Isidro</t>
  </si>
  <si>
    <t>Asesoría al productor en la Gestion para la obtencion del RBAO</t>
  </si>
  <si>
    <t xml:space="preserve">Cumplimiento  o no de todos los requisitos para obtener resolucion de transicion </t>
  </si>
  <si>
    <t>Presencia o no de los agricultores a la gira</t>
  </si>
  <si>
    <t>AEA Palmares</t>
  </si>
  <si>
    <t xml:space="preserve">Asistencia técnica MIP  Control biologico </t>
  </si>
  <si>
    <t>AEA-Poás</t>
  </si>
  <si>
    <t xml:space="preserve">Asistencia tecnica en la producción de compostaje, lombricompost, producción EM , Bocashi, bioles, pesticidas biologicos,  botanicos y otros en ambientes protegidos bajo el modelo de producción orgánica sostenible </t>
  </si>
  <si>
    <t>AEA San Ramon</t>
  </si>
  <si>
    <t>AEA Sarchí</t>
  </si>
  <si>
    <t>Control Cultural  de malezas</t>
  </si>
  <si>
    <t xml:space="preserve"> AEA Sarchí</t>
  </si>
  <si>
    <t>El Ing. Zamora esta con permiso sin goce de salario todo el semestre, y las actividades se registraron en el informe de cada agencia</t>
  </si>
  <si>
    <t>Se solicitara charla ARAO FSE</t>
  </si>
  <si>
    <t>Plan de manejo de MIP</t>
  </si>
  <si>
    <t>AEA ZARCERO</t>
  </si>
  <si>
    <t>Si se cuenta con apoyo secretarial</t>
  </si>
  <si>
    <t>Sistemas de riego</t>
  </si>
  <si>
    <t>Debido a la ubicación de la finca del productor Jorge Rodríguez no fue posible hacerle las visitas</t>
  </si>
  <si>
    <t>Diseños y cálculo de apartos.</t>
  </si>
  <si>
    <t>Establecimiento  y mantenimiento de bancos forrajeros</t>
  </si>
  <si>
    <t>Establecimiento  y manejo de pastos de piso</t>
  </si>
  <si>
    <t>inseminación artificial</t>
  </si>
  <si>
    <t>Diseño y cálculo de apartos</t>
  </si>
  <si>
    <t>Establecimiento y mantenimiento de bancos forrajeros</t>
  </si>
  <si>
    <t>AEA Naranjo</t>
  </si>
  <si>
    <t>Asistencia técnica en planes de fertilización orgánica en pasturas</t>
  </si>
  <si>
    <t>Diseños y cálculo de apartos</t>
  </si>
  <si>
    <t xml:space="preserve">Asistencia técnica en mejora genética basado en un alto  consumo de pasturas para reducir el consumo de concentrados, mejorar  la productividad y la relalación costo-beneficio </t>
  </si>
  <si>
    <t>Asesoria en instalacion y manejo Biodigestores para reducir las emisiones de CO2 y generar energia</t>
  </si>
  <si>
    <t>Asesoria en instalacion y manejo de purines para reducir las emisiones de CO2 y disminuir el impacto ambiental</t>
  </si>
  <si>
    <t>Diseños y cálculo de apartos para el manejo eficiente de pasturas en la producción  lechera  acorde con las medidas de prevención, mitigación y adaptación al cambio climático bajo el modelo NAMA</t>
  </si>
  <si>
    <t xml:space="preserve">Aplicación de Boñiga </t>
  </si>
  <si>
    <t>Diseño de registros</t>
  </si>
  <si>
    <t>Cálculo de toneladas equivalentes anuales reducidas por año</t>
  </si>
  <si>
    <t>PRESENTACION DE RESULTADOS DE AÑO 2 DESCARBONIZACION</t>
  </si>
  <si>
    <t>AEA HEREDIA</t>
  </si>
  <si>
    <t xml:space="preserve"> MELANIA ELIZONDO</t>
  </si>
  <si>
    <t>Cálculo de contribución en la reducción de la emisión de CO2</t>
  </si>
  <si>
    <t xml:space="preserve">Diagnostico productor Descarbonización </t>
  </si>
  <si>
    <t>Eduardo Losilla Rodriguez</t>
  </si>
  <si>
    <t xml:space="preserve">Plan de finca productor Descarbonización </t>
  </si>
  <si>
    <t>Capacitación en emisiones CO2</t>
  </si>
  <si>
    <t>Informacion en emisiones CO2</t>
  </si>
  <si>
    <t>Control quimico</t>
  </si>
  <si>
    <t>Renovación de Plantación</t>
  </si>
  <si>
    <t>Uso  lombricompost, producción EM , etc</t>
  </si>
  <si>
    <t>Plan  nutricional y conservacion de suelos</t>
  </si>
  <si>
    <t>Conservacion de forrajes</t>
  </si>
  <si>
    <t>Plan de manejo de cama seca en las granjas porcinas</t>
  </si>
  <si>
    <t>Capacitacion en temas  Produccion sostenible</t>
  </si>
  <si>
    <t>Capacitación al grupo AGVACO</t>
  </si>
  <si>
    <t>Informacion en temas Produccion sostenibles</t>
  </si>
  <si>
    <t xml:space="preserve">Calibración de equipos: boquillas,  mezclas  de agroquímicos </t>
  </si>
  <si>
    <t>Tipo y dosis adecuadas de agroquímicos</t>
  </si>
  <si>
    <t>Uso de parasitoides</t>
  </si>
  <si>
    <t>Uso microrganismos ( beauveria, trichoderma, lecanicilium etc.)</t>
  </si>
  <si>
    <t xml:space="preserve">Asesoría a Proceso de BPA </t>
  </si>
  <si>
    <t>Técnicas Producción Sistemas Protegidos</t>
  </si>
  <si>
    <t>Capacitacion en temas MIP</t>
  </si>
  <si>
    <t>Informacion  en temas MIP</t>
  </si>
  <si>
    <t xml:space="preserve">Muestreo, Interpretación y  Análisis foliares </t>
  </si>
  <si>
    <t>Uso de fertilizantes quimicos</t>
  </si>
  <si>
    <t>Informacion  en temas Manejo Nutricional y Conservacion de suelos</t>
  </si>
  <si>
    <t>Plan de manejo de remanentes</t>
  </si>
  <si>
    <t>Establecimiento de pasturas</t>
  </si>
  <si>
    <t>Manejo de remanentes</t>
  </si>
  <si>
    <t xml:space="preserve">Proceso de remanentes </t>
  </si>
  <si>
    <t>Plan desechos remanentes</t>
  </si>
  <si>
    <t xml:space="preserve">Asistencia técnica MIP  Control Cultural de plagas </t>
  </si>
  <si>
    <t>Asistencia técnica MIP  Control Fisico</t>
  </si>
  <si>
    <t>Asistencia técnica MIP  Diagnostico de plagas</t>
  </si>
  <si>
    <t>Barreras vivas para protección  y conservación de suelos</t>
  </si>
  <si>
    <t>Capacitacion en temas produccion sostenible</t>
  </si>
  <si>
    <t>Informacion en temas produccion sostenible</t>
  </si>
  <si>
    <t>Diagnóstico y plan de finca</t>
  </si>
  <si>
    <t>Uso de microrganismos</t>
  </si>
  <si>
    <t>Tipo y dosis adecuada de agroquímicos</t>
  </si>
  <si>
    <t>Capacitacion: prefloración y calibración de equipo en el cultivo de café.</t>
  </si>
  <si>
    <t>Capacitación: control biológico de plagas y enfermedades en el cultivo de café.</t>
  </si>
  <si>
    <t>Capacitación:  poda, deshija y manejo de sombra.</t>
  </si>
  <si>
    <t>Capacitación: Fertilización al suelo y foliar en el cultivo de café.</t>
  </si>
  <si>
    <t>Capacitación: Manejo coberturas vivas o muertas en el cultivo de café.</t>
  </si>
  <si>
    <t>Capacitación: control biológico de plagas y enfermedades en el cultivo de hortalizas.</t>
  </si>
  <si>
    <t>Capacitación: DMG Uso y preparación de bioinsumos en hortalizas.</t>
  </si>
  <si>
    <t>Capacitación: Microbeneficios de café.</t>
  </si>
  <si>
    <t>Diseño de los sistemas de pastoreo</t>
  </si>
  <si>
    <t>Purines</t>
  </si>
  <si>
    <t>Plan de manejo de gallinaza en granjas avícolas</t>
  </si>
  <si>
    <t>AEA Heredia</t>
  </si>
  <si>
    <t>Inseminación Artificial</t>
  </si>
  <si>
    <t>Capacitación: actualización en técnicas hidropónicas.</t>
  </si>
  <si>
    <t>Tecnicas de produccion hidropónica</t>
  </si>
  <si>
    <t xml:space="preserve">Disponibilidad o no  de los pruductores a seuir un proceso de acompañamieto técnico </t>
  </si>
  <si>
    <t>Asistencia técnica MIP  en bioplaguicidas</t>
  </si>
  <si>
    <t xml:space="preserve">Control Cultural </t>
  </si>
  <si>
    <t>Tipo y dosis adecuanda de agroquimicos</t>
  </si>
  <si>
    <t>Warner Rodriguez Murillo</t>
  </si>
  <si>
    <t>Max Rodriguez Alpizar</t>
  </si>
  <si>
    <t>Producción  lombricompost, producción EM , etc</t>
  </si>
  <si>
    <t>Uso microorganismos (Beauveria, Trichoderma, Lecanicilium, entre otros)</t>
  </si>
  <si>
    <t>Compostela</t>
  </si>
  <si>
    <t>Asistencia técnica en  MIP enfocado en podas sanitarias, manejo  en raiz y follaje en contribución de la sanidad de la planta</t>
  </si>
  <si>
    <t>Asistencia tecnica en podas, deshija  y manejo de sombra para favorecer la aireación, entrada de luz y regeneración de tejido agotado</t>
  </si>
  <si>
    <t>Asistencia tecnica en fertilización quimica para formular un plan de manejo nutricional  acorde a las nececidades de la planta</t>
  </si>
  <si>
    <t>Asistencia tecnica en la renovación de la plantación  con variedades promisorias usando tecnologías de producción sostenible</t>
  </si>
  <si>
    <t xml:space="preserve">Muestrear Interpretar y  realizar análisis de suelos para formular un plan de manejo nutricional </t>
  </si>
  <si>
    <t>Juan Vicente Orozco</t>
  </si>
  <si>
    <t>Se debe de eliminar esta lines ya que esta pensionado</t>
  </si>
  <si>
    <t>Katherine Murillo</t>
  </si>
  <si>
    <t>Fito genética</t>
  </si>
  <si>
    <t>Inocuidad</t>
  </si>
  <si>
    <t xml:space="preserve">Uso de abonos orgánicos, </t>
  </si>
  <si>
    <t>Uso de enmiendas</t>
  </si>
  <si>
    <t>Uso de biofertilizantes</t>
  </si>
  <si>
    <t>Manejo quimico y  mecanico de malezas</t>
  </si>
  <si>
    <t>Manejo coberturas vivas o muertas</t>
  </si>
  <si>
    <t>Contenedores de plántulas</t>
  </si>
  <si>
    <t>Utilizacion de Purines</t>
  </si>
  <si>
    <t>Manejo agronomico de pasturas</t>
  </si>
  <si>
    <t>Tecnicas de manejo de remanentes</t>
  </si>
  <si>
    <t>Instalaciones porcinas</t>
  </si>
  <si>
    <t>Tecnicas de produccion en ambientes protegidos</t>
  </si>
  <si>
    <t>Asistencia técnica MIP  Control Etologico</t>
  </si>
  <si>
    <t>Informacion a  personas en el cultivo de aguacate</t>
  </si>
  <si>
    <t>Numero de arboles de  aguacate</t>
  </si>
  <si>
    <t>Area sembrada de  Aguacate</t>
  </si>
  <si>
    <t>Capacitación a  personas en el cultivo de aguacate: Curso de Aguacate.</t>
  </si>
  <si>
    <t>Capacitación a  personas en el cultivo de aguacate: Curso de Abonos Orgánicos.</t>
  </si>
  <si>
    <t>Capacitación a  personas en el cultivo de aguacate: DMG Uso y preparación de bioinsumos.</t>
  </si>
  <si>
    <t>Capacitación a  personas en el cultivo de aguacate: Control biológico de plagas y enfermedades.</t>
  </si>
  <si>
    <t>Capacitación a  personas en el cultivo de aguacate: Buenas Prácticas Agrícolas SFE.</t>
  </si>
  <si>
    <t>Capacitación a  personas en el cultivo de aguacate: Seminario Poscosecha y comercialización.</t>
  </si>
  <si>
    <t>Informacion a  personas en el cultivo de aguacate: Manejo poscosecha</t>
  </si>
  <si>
    <t>Informacion a  personas en el cultivo de aguacate: Manejo nutricional en etapa de floración.</t>
  </si>
  <si>
    <t>Informacion a  personas en el cultivo de aguacate: Manejo agronómico del cultivo en el 3er. Año.</t>
  </si>
  <si>
    <t xml:space="preserve">RAFAEL MESEN Y ANDRES CAMPOS </t>
  </si>
  <si>
    <t xml:space="preserve">Asistencia completa o no al  curso  </t>
  </si>
  <si>
    <t>Asistencia técnica a productores del Plan Nacional de Aguacate, enfocado en podas de formación</t>
  </si>
  <si>
    <t>Area sembrada de  Aguacate (ha)</t>
  </si>
  <si>
    <t>Dato de visita es informativo</t>
  </si>
  <si>
    <t>Productores apícolas atendidos</t>
  </si>
  <si>
    <t>Asistencia técnica en cambio de reinas</t>
  </si>
  <si>
    <t>Productores capacitados en Buenas Prácticas Agrícolas (BPA)</t>
  </si>
  <si>
    <t xml:space="preserve">Asistencia o no de los productores a las convocatorias </t>
  </si>
  <si>
    <t>Asistencia tecnica en manejo integrado de Plagas</t>
  </si>
  <si>
    <t>Trabajo sobre incidencia de Varroa y Nosema.</t>
  </si>
  <si>
    <t>Luis Adrián y María Eugenia.</t>
  </si>
  <si>
    <t>Informacion en apicultura</t>
  </si>
  <si>
    <t>Expediente Administrativo</t>
  </si>
  <si>
    <t>Asistencia técnica en alimentación de las colmenas</t>
  </si>
  <si>
    <t xml:space="preserve">Productores asesorados en la inscripción de galardón Bandera Azul Ecológica  </t>
  </si>
  <si>
    <t xml:space="preserve">Plan de trabajo formulado con el productor </t>
  </si>
  <si>
    <t>Asistencia técnica y seguimiento al Plan de trabajo</t>
  </si>
  <si>
    <t>Asesoría al productor en elaboración de informe</t>
  </si>
  <si>
    <t xml:space="preserve">Productor con estrellas por Galardón Bandera Azul Ecológica </t>
  </si>
  <si>
    <t>Capacitación a  personas en el programa Bandera azul</t>
  </si>
  <si>
    <t>Informacion a  personas en el programa Bandera azul</t>
  </si>
  <si>
    <t>Boletines</t>
  </si>
  <si>
    <t>Plan de trabajo formulado con la Organización</t>
  </si>
  <si>
    <t xml:space="preserve">Organizaciones asesoradas en la inscripción de galardón Bandera Azul Ecológica  </t>
  </si>
  <si>
    <t>Asesoría a la organizacion en elaboración de informe</t>
  </si>
  <si>
    <t>MELANIA ELIZONDO</t>
  </si>
  <si>
    <t>Cumplimiento o no por parte de los productores del proceso para la obtencion del galardon</t>
  </si>
  <si>
    <t>Karla Mena y Katherine Murillo</t>
  </si>
  <si>
    <t xml:space="preserve">Asistencia técnica y seguimiento al Plan de trabajo con la Organización </t>
  </si>
  <si>
    <t>Asesoría  en comercialización con sellos ambientales</t>
  </si>
  <si>
    <t>Mercados diferenciados</t>
  </si>
  <si>
    <t>Organizaciones o personas comercializando</t>
  </si>
  <si>
    <t>Registro y análisis de información productiva</t>
  </si>
  <si>
    <t xml:space="preserve">Capacitación a  en mercados </t>
  </si>
  <si>
    <t>Informacion  en mercados</t>
  </si>
  <si>
    <t>Capacitación en comercialización con sellos ambientales: Sello Reserva Biosfera Cordillera Volcanica Central.</t>
  </si>
  <si>
    <t xml:space="preserve">ANDRES CAMPOS </t>
  </si>
  <si>
    <t xml:space="preserve">Participacion o no del productor a la certificacion  </t>
  </si>
  <si>
    <t>Registro y analisis de informacion productiva</t>
  </si>
  <si>
    <t xml:space="preserve">Karla Mena </t>
  </si>
  <si>
    <t>Identificacion de productores con tecnicas de mitigaciòn y adaptacion para el cambio climatico</t>
  </si>
  <si>
    <t xml:space="preserve">Otras Practicas  agro conservacionistas para evitar o disminuir la erosión </t>
  </si>
  <si>
    <t>Uso de Compostaje, Bocashi, lombricompost, producción EM , etc</t>
  </si>
  <si>
    <t>Asistencia en tecnicas para la adaptacion y mitigacion del cambio climatico</t>
  </si>
  <si>
    <t>Tanques para la captacion de agua</t>
  </si>
  <si>
    <t>Producción de compost, bocashi  , etc</t>
  </si>
  <si>
    <t>Sistemas de drenaje, galeras y distribucion</t>
  </si>
  <si>
    <t>Informaciòn en tecnicas para la adaptacion y mitigacion del cambio climatico</t>
  </si>
  <si>
    <t>Uso de abonos quimicos</t>
  </si>
  <si>
    <t>Fertirriego</t>
  </si>
  <si>
    <t>Plan de manejo de registros</t>
  </si>
  <si>
    <t>Registro y analisis de informaciòn productiva</t>
  </si>
  <si>
    <t>Capacitaciòn  en tecnicas para la adaptacion y mitigacion del cambio climatico</t>
  </si>
  <si>
    <t>Manejo nutricional del Hato</t>
  </si>
  <si>
    <t xml:space="preserve">Tenicas de manejo de alimentos </t>
  </si>
  <si>
    <t>Cosecha de agua.</t>
  </si>
  <si>
    <t>cosecha de agua y  Sistemas de microriego</t>
  </si>
  <si>
    <t>Tipo y dosis adecuada de agroquimicos</t>
  </si>
  <si>
    <t xml:space="preserve">Asistencia tecnica en los tipos y dosis adecuadas de agroquímicos utilizando racionalmente las alternativas de mercado con el proposito de producir en forma amigable con el ambiente y ofrecer un producto inocuo al consumidor </t>
  </si>
  <si>
    <t>Asesoria en instalacion y manejo de biodigestores para reducir las emisiones de CO2 y disminuir el impacto ambiental</t>
  </si>
  <si>
    <t>Uso de enmiendas,</t>
  </si>
  <si>
    <t>Biodigestores</t>
  </si>
  <si>
    <t>Uso dePurines</t>
  </si>
  <si>
    <t>Asistencia técnica MIP  Control Genetico</t>
  </si>
  <si>
    <t>Con apoyo de viveros del ICE</t>
  </si>
  <si>
    <t xml:space="preserve">Identificación de productores individuales u organizaciones con emprendimientos productivos </t>
  </si>
  <si>
    <t>Apoyo a la Formulación del Plan de trabajo de la organización</t>
  </si>
  <si>
    <t>Organizaciones con Plan de trabajo de la organización</t>
  </si>
  <si>
    <t>Seguimiento del Plan de intervención de la organización</t>
  </si>
  <si>
    <t>Apoyo a las organizaciones en la gestión de recursos para proyectos Productivos</t>
  </si>
  <si>
    <t>Apoyo a las organizaciones en la formulación  de proyectos  Productivos</t>
  </si>
  <si>
    <t xml:space="preserve"> Apoyo en la formulación de proyectos individuales  a personas en la actividad agropecuaria (ideas productivas/INDER/FOMUJER)</t>
  </si>
  <si>
    <t>Proyectos individuales  a personas en la actividad agropecuaria (ideas productivas/INDER/FOMUJER)</t>
  </si>
  <si>
    <t xml:space="preserve"> Infome técnico en el cierre  proyectos </t>
  </si>
  <si>
    <t xml:space="preserve">Capacitacion en fortalecimiento organizacional y gestion empresarial </t>
  </si>
  <si>
    <t xml:space="preserve">Informacion  en fortalecimiento organizacional y gestion empresarial </t>
  </si>
  <si>
    <t>Diagnóstico de las organizaciones</t>
  </si>
  <si>
    <t>Asesoramiento técnico en la ejecución del proyecto de la organización</t>
  </si>
  <si>
    <t>Apoyo  en la entrega de insumos, materiales y equipos a los productores beneficiados</t>
  </si>
  <si>
    <t>Apoyo a los productores individuales en la gestión de recursos para proyectos Productivos</t>
  </si>
  <si>
    <t>Apoyo a las organizaciones o productores en la generacion de valor agregado y , comercializacion</t>
  </si>
  <si>
    <t xml:space="preserve"> Asesoria y apoyo a organizaciones para la incorporacion a mercados locales y regionales</t>
  </si>
  <si>
    <t>Apoyo a productores y organizaciones  en comercialización a través de ferias virtuales o presenciales y PAI</t>
  </si>
  <si>
    <t>Organizaciones comercializando sus productos en ferias virtuales y presenciales y PAI</t>
  </si>
  <si>
    <t>RAFAEL MESEN,MELANIA ELIZONDO</t>
  </si>
  <si>
    <t xml:space="preserve">Disponibilidad o no de de las organizaciones a un proceso de facilitacion de planificacion </t>
  </si>
  <si>
    <t xml:space="preserve">RAFAEL MESEN,MELANIA ELIZONDO,ANDRES CAMPOS </t>
  </si>
  <si>
    <t xml:space="preserve">Cumplimiento o no por parte de los productores con los requisitos soclicitado por  el ente gestor de recursos, calificacion  o no de las personas  ente  gestor de recurso </t>
  </si>
  <si>
    <t>Numero de planes de trabajo de organización</t>
  </si>
  <si>
    <t>Manejo organizativo (libros de actas, aspectos legales, estatutos y otros)</t>
  </si>
  <si>
    <t>Asesoría en la funcionalidad de la estructura organizacional</t>
  </si>
  <si>
    <t>Seguimiento y evaluación de proyectos</t>
  </si>
  <si>
    <t xml:space="preserve">Gestiones realizadas por las personas extensionistas para que tema de emigrantes  Decreto </t>
  </si>
  <si>
    <t xml:space="preserve">Atención a Decreto RTV 30709-MAG-MOPT y 36750-MOPT-MAG </t>
  </si>
  <si>
    <t>Atención a productores que solicitan atención Decreto  Decreto 35368-MAG-S-MINAET. Quemas</t>
  </si>
  <si>
    <t>Inscribir a los productores agropecuarios en el sistema PYMPA y otorgar las certificaciones respectivas, para la Declaración de Bienes Inmuebles ante las municipalidades, tramites de créditos etc.</t>
  </si>
  <si>
    <t xml:space="preserve">Asesoría a Productores beneficiados con Cercas eléctricas. </t>
  </si>
  <si>
    <t xml:space="preserve">Productores en el Programa de Agroinnovacion </t>
  </si>
  <si>
    <r>
      <rPr>
        <b/>
        <sz val="7"/>
        <color rgb="FF000000"/>
        <rFont val="Times New Roman"/>
        <family val="1"/>
      </rPr>
      <t> </t>
    </r>
    <r>
      <rPr>
        <b/>
        <sz val="7"/>
        <color rgb="FF000000"/>
        <rFont val="Calibri"/>
        <family val="2"/>
        <scheme val="minor"/>
      </rPr>
      <t>Comités Locales del Sector Agropecuario ampliado, articulados y operando, según decreto 32488-MAG, numero de reuniones de los COSELES realizadas</t>
    </r>
  </si>
  <si>
    <t>Censos de productos agropecuarios</t>
  </si>
  <si>
    <t>Coordinación del proceso de Control Interno</t>
  </si>
  <si>
    <t>Identificación de riesgos (SEVRI)</t>
  </si>
  <si>
    <t>Autoevaluación Plan de Mejora (SINERGY)</t>
  </si>
  <si>
    <t>Elaboración de informes</t>
  </si>
  <si>
    <r>
      <rPr>
        <b/>
        <sz val="7"/>
        <color rgb="FF000000"/>
        <rFont val="Times New Roman"/>
        <family val="1"/>
      </rPr>
      <t> </t>
    </r>
    <r>
      <rPr>
        <b/>
        <sz val="7"/>
        <color rgb="FF000000"/>
        <rFont val="Calibri"/>
        <family val="2"/>
        <scheme val="minor"/>
      </rPr>
      <t xml:space="preserve">Planes de desarrollo y reuniones de las Comisiones Cantonales de Coordinación Interinstitucionales (CCCI) según lo establece el Decreto 36004-PLAN en apoyo a las comunidades solidarias, seguras y saludables </t>
    </r>
  </si>
  <si>
    <t>Campaña Cantonal de Reciclaje de envases de plaguicidas</t>
  </si>
  <si>
    <t>Numero de certificaciones para el trámite de la pensión del Régimen no contributivo de la CCSS, solicitado por personas.</t>
  </si>
  <si>
    <t xml:space="preserve">Gestiones realizadas de acuerdo con Investidura especial para las personas extensionistas para que emitan orden sanitaria por COVID-19 de acuerdo con Resolución del Ministerio de Salud: MS-DM-RM-5178-2020 . </t>
  </si>
  <si>
    <t>Participación en el Comité del Corredor Biológico Interurbano del Río Achiote</t>
  </si>
  <si>
    <t>Participación en la Comisión Cambio Climatico de la Municipalidad de Grecia</t>
  </si>
  <si>
    <t>Participación y coordinación de la Comisión de quemas agrícolas controladas del cantón de Grecia</t>
  </si>
  <si>
    <t xml:space="preserve">Productores beneficiados con Cercas eléctricas. </t>
  </si>
  <si>
    <t xml:space="preserve">MELANIA ELIZONDO </t>
  </si>
  <si>
    <t>RAFAEL MESEN</t>
  </si>
  <si>
    <t>RAFAEL MESEN ,MELANIA ELIZONDO</t>
  </si>
  <si>
    <t xml:space="preserve">MELANIA ELIZONDO , </t>
  </si>
  <si>
    <t>Coordinacion Regional Agrocadena de Café</t>
  </si>
  <si>
    <t xml:space="preserve">Informe Regional Agrocadena Café </t>
  </si>
  <si>
    <t xml:space="preserve">Informe de labores de Agencia </t>
  </si>
  <si>
    <t>Elaboración y revision de la Programación de la Agencia</t>
  </si>
  <si>
    <t>Espectativas de los funcionario de la agencia (Evaluación)</t>
  </si>
  <si>
    <t>Participación de la Comision Regional de Café</t>
  </si>
  <si>
    <t>Certificado</t>
  </si>
  <si>
    <t>Productores programa Puente al Agro</t>
  </si>
  <si>
    <t>Apoyo a las organizaciones integradas al Foro Mixto Regional tal como lo establece el Decreto No 36828-MAG</t>
  </si>
  <si>
    <t>Ana Rita Esquivel</t>
  </si>
  <si>
    <t>Karla Mena</t>
  </si>
  <si>
    <t xml:space="preserve">Katherine Murillo </t>
  </si>
  <si>
    <t>Karla Mena - Katherine Murillo</t>
  </si>
  <si>
    <t>Karla Mena - Jose Antonio González</t>
  </si>
  <si>
    <t xml:space="preserve">Gestiones realizadas por las personas extensionistas para  tema de emigrantes  Decreto </t>
  </si>
  <si>
    <t>Inspección de bodegas para importación de productos agrícolas, según lo establece el Decreto 36999-MAG</t>
  </si>
  <si>
    <t>Elaboración  envío del Anteproyecto anual presupuestario y la justificación del presupuesto</t>
  </si>
  <si>
    <t>Numero de documentos</t>
  </si>
  <si>
    <t>Documento aprobado</t>
  </si>
  <si>
    <t>Und Administrativa</t>
  </si>
  <si>
    <t xml:space="preserve">Control y ejecución del presupuesto regional </t>
  </si>
  <si>
    <t xml:space="preserve">Elaboración y gestión de Modificaciones Presupuestarias. </t>
  </si>
  <si>
    <t>Elaboración y gestión de apertura de Reservas, modificaciones de reservas  y cuotas, caducos, gastos fijos  para la ejecución de Pagos.</t>
  </si>
  <si>
    <t>Dar trámite y seguimiento a  los pagos de viáticos, liquidaciones del combustible  y Rtv que se requieran en la región.</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</si>
  <si>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</si>
  <si>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t>
  </si>
  <si>
    <t>Administración, Control y seguimiento de los contratos  existentes</t>
  </si>
  <si>
    <t>Gestión de Ingreso, control, custodia, entrega   y seguimiento de los insumos y bienes que se adquieren por convenio Marco o contratación administrativa</t>
  </si>
  <si>
    <t>Gestión ante la proveeduría Institucional  las  facturas para el pago de Bienes, Insumos y Servicios de la Región, adquiridos por medio de contratación administrativa o compras institucionales</t>
  </si>
  <si>
    <t xml:space="preserve">Gestión y  seguimiento, de pagos  de servicios públicos ante el departamento de Servicios de Apoyo </t>
  </si>
  <si>
    <t xml:space="preserve">Realizar una valoración anual de las infraestructuras  de la Región </t>
  </si>
  <si>
    <t>Numero de visitas</t>
  </si>
  <si>
    <t>Ejecución, control y seguimiento de  los  trabajos a realizar en las edificaciones de la Región</t>
  </si>
  <si>
    <t xml:space="preserve">Ejecutar, controlar y dar seguimiento a  los  trabajos de reparación y mantenimiento que se realizan a los vehículos </t>
  </si>
  <si>
    <t xml:space="preserve">Gestionar ante el departamento de servicios de apoyo los casos de colisiones y accidentes de tránsito de los vehículos oficiales. </t>
  </si>
  <si>
    <t xml:space="preserve">Gestión  y seguimiento en los procesos  de nombramientos, reubicaciones, reasignaciones  y movimientos de personal </t>
  </si>
  <si>
    <t>Revisión y actualización  del inventario de bienes, asignado a las jefaturas de las agencias de extensión y dirección regional.</t>
  </si>
  <si>
    <t>Elaborar boletas de traslados de activos y remitir a la oficina correspondiente para la aplicación en los sistemas respectivos.</t>
  </si>
  <si>
    <t>Administración, Control y seguimiento de los inmuebles en convenio que se ubican en la de la Región</t>
  </si>
  <si>
    <t>Control y actualización del archivo de gestión documental de la Región</t>
  </si>
  <si>
    <t>Apoyar en labores de seguridad y vigilancia a la AEA Alajuela y Dirección regional, labores diversas de mantenimiento y limpieza de zonas verdes en todas las oficinas de la región, y traslado de correspondencia</t>
  </si>
  <si>
    <t>Numero de actividades</t>
  </si>
  <si>
    <t>Reuniones de Coordinación con Dirección Regional y AEA para confección del informe y del POI según los lineamientos nacionales</t>
  </si>
  <si>
    <t>Planificacion</t>
  </si>
  <si>
    <t xml:space="preserve">Reuniones de Coordinación y asesoramiento  en la elaboración del Plan Operativo Regional y de la A.E.A.  para el análisis y el seguimiento de los informes de las Agencias  </t>
  </si>
  <si>
    <t>Generar informes Trimestrales  y anuales del nivel regional al  nivel nacional</t>
  </si>
  <si>
    <r>
      <t xml:space="preserve">Reuniones de Asesoramiento a las AEA regionales en </t>
    </r>
    <r>
      <rPr>
        <sz val="9"/>
        <color rgb="FF000000"/>
        <rFont val="Calibri"/>
        <family val="2"/>
      </rPr>
      <t>conceptos de  formulación del PAO de unidades, procesos (uso de Formatos Oficiales), sistemas (</t>
    </r>
    <r>
      <rPr>
        <sz val="9"/>
        <color theme="1"/>
        <rFont val="Calibri"/>
        <family val="2"/>
      </rPr>
      <t>Sistema DNEA</t>
    </r>
    <r>
      <rPr>
        <sz val="9"/>
        <color rgb="FF000000"/>
        <rFont val="Calibri"/>
        <family val="2"/>
      </rPr>
      <t>)  metodologías (</t>
    </r>
    <r>
      <rPr>
        <sz val="9"/>
        <color theme="1"/>
        <rFont val="Calibri"/>
        <family val="2"/>
      </rPr>
      <t xml:space="preserve">Cadenas de Resultados </t>
    </r>
    <r>
      <rPr>
        <sz val="9"/>
        <color rgb="FF000000"/>
        <rFont val="Calibri"/>
        <family val="2"/>
      </rPr>
      <t>)  y departamentos</t>
    </r>
  </si>
  <si>
    <t>Visitas de Seguimiento y Evaluación del POI y PAO Agencia a las AEA´S</t>
  </si>
  <si>
    <t>Reuniones de seguimiento a  las AEA sobre archivos oficiales</t>
  </si>
  <si>
    <r>
      <t>Generar informes mensuales de avance de las AEA en cumplimiento de normas y directrices (</t>
    </r>
    <r>
      <rPr>
        <sz val="9"/>
        <color rgb="FF000000"/>
        <rFont val="Calibri"/>
        <family val="2"/>
      </rPr>
      <t>Seguimiento)</t>
    </r>
  </si>
  <si>
    <t>|</t>
  </si>
  <si>
    <t>Induccion a formatos planificacion</t>
  </si>
  <si>
    <t>Asistencia a Sesiones de coordinación en el Foro de Planificadores Regionales y la  UPI.</t>
  </si>
  <si>
    <t>Asistencia a Sesiones COTER</t>
  </si>
  <si>
    <t>Coordinar y asesorar al director y extensionistas en la implementación de los instrumentos de Control Interno, así como en el proceso de capacitación, para el posicionamiento de la cultura del control interno institucional, su consolidación e inducción.</t>
  </si>
  <si>
    <t>Reuniones de Coordinación entre la Dirección Regional, Depto. Extensión, Planificación y las  AEA para seguimiento de actividades, compromisos  y  el POI según los lineamientos nacionales. ERIEA</t>
  </si>
  <si>
    <t>Capacitacion</t>
  </si>
  <si>
    <t>Reuniones de asesoramiento  con funcionarios regionales para direccionar  informes semestrales y anuales del nivel regional al  nivel nacional sobre directrices y legislación oficiales</t>
  </si>
  <si>
    <t>Visitas de Seguimiento y Evaluación del POI , PAO y actividades estratégicas de las Agencia a las AEA´S</t>
  </si>
  <si>
    <t>Sesiones de trabajo para la implementación y seguimiento de los mecanismos de control interno, así como en los procesos de capacitación, para el posicionamiento de la cultura del control interno institucional, su consolidación e inducción.</t>
  </si>
  <si>
    <t xml:space="preserve">Coordinar acciones con los niveles nacionales y Regional  todo tema relacionado con  CAPACITACIÓN  </t>
  </si>
  <si>
    <t xml:space="preserve">Elaborar el Plan institucional de capacitacion de la Region Central </t>
  </si>
  <si>
    <t>Elaborar iforme trimestral del segimieto a las CAPACITACIONES</t>
  </si>
  <si>
    <t>Coordinar acciones con los niveles nacionales (UPI, DNEA, SEPSA) para generar el POI, Informe Semestral y Anual de labores así como la programación anual</t>
  </si>
  <si>
    <t xml:space="preserve">Reuniones de Coordinación y asesoramiento en la elaboración del Plan Operativo Regional y  la Programación  tanto regional como de agencias A.E.A.  para el análisis y el seguimiento de los informes de las Agencias  </t>
  </si>
  <si>
    <t>Generar informes semestrales y anuales del nivel regional al  nivel nacional</t>
  </si>
  <si>
    <t>Reuniones de Asesoramiento a las AEA regionales en conceptos de  formulación del PAO de unidades, procesos (uso de Formatos Oficiales), sistemas (Sistema DNEA)  metodologías (Cadenas de Resultados ) , programación  y departamentos</t>
  </si>
  <si>
    <t>Generar informes mensuales de avance de las AEA en cumplimiento de normas y directrices (Seguimiento)</t>
  </si>
  <si>
    <t>Capacitacion en pastoreo racional</t>
  </si>
  <si>
    <t>Und Extension Central Occidental</t>
  </si>
  <si>
    <t>Capacitacion en mejoramiento  de pastos</t>
  </si>
  <si>
    <t xml:space="preserve">Capacitacion Uso de bioinsumos para planes de fertilización </t>
  </si>
  <si>
    <t>Capacitacion en uso de minerales</t>
  </si>
  <si>
    <t>Capacitación en conservación de forrajes</t>
  </si>
  <si>
    <t>Asesoria en conservación de forrajes</t>
  </si>
  <si>
    <t>Capacitación en alimentación alternativa al uso de granos</t>
  </si>
  <si>
    <t>Asesoria en NAMA  ganadería</t>
  </si>
  <si>
    <t>Plan de trabajo de coordinacion con las AGENCIAS</t>
  </si>
  <si>
    <t xml:space="preserve">Seguimiento, ajustes y recomendaciones  a las AGENCIAS para el cumplimiento  del Indicador </t>
  </si>
  <si>
    <t xml:space="preserve"> Informe del grado de cumplimiento del Indicador</t>
  </si>
  <si>
    <t>Informes de productos del indicador trimestral</t>
  </si>
  <si>
    <t>ASESORIA enPLAN DE MANEJO GALLINAZA en granjas avícolas</t>
  </si>
  <si>
    <t>ASESORIA ENINSTALACIONES y equipo AVICOLAS</t>
  </si>
  <si>
    <t>ASESORIA EN BIOSEGURIDAD EN LA GRANJA AVICOLA</t>
  </si>
  <si>
    <t>ASESORIA EN PLAN DE MANEJO DE CAMA SECA en las granjas porcinas</t>
  </si>
  <si>
    <t>ASESORIA EN INSTALACIONES porcinas</t>
  </si>
  <si>
    <t>ASESORIA ENBIOSEGURIDAD EN LA GRANJA porcina</t>
  </si>
  <si>
    <t>Capacitación en PLAN DE MANEJO DE RESIDUOS para obtener CVO</t>
  </si>
  <si>
    <t>Reuniones ERIEA</t>
  </si>
  <si>
    <t>Reuniones Programa Nacional de Ganadería</t>
  </si>
  <si>
    <t>Seguimiento Proyecto Fundecooperación</t>
  </si>
  <si>
    <t>Conformación Grupo Regional para la Automatización, robótica y detección Remota agropecuaria</t>
  </si>
  <si>
    <t>Cosecha de agua/uso ariete</t>
  </si>
  <si>
    <t>Asistencia tecnica a las AEA en prácticas de producción sostenibles.</t>
  </si>
  <si>
    <t>Brindar Asistencia tecnica a las AEA para el uso del programa de interpretacion de suelos</t>
  </si>
  <si>
    <t>Asistencia a otras Unidades en proyectos especiales</t>
  </si>
  <si>
    <t>Visita a AEA para entrega de Galardones de bandera Azul</t>
  </si>
  <si>
    <t>Seguimiento a Agencias en los proyectos de Bandera Azul</t>
  </si>
  <si>
    <t xml:space="preserve">Asistencia técnica a las AEA mediante la elaboración de videos </t>
  </si>
  <si>
    <t>Videos</t>
  </si>
  <si>
    <t>Elaboración de Recomendación de proyectos RBAO</t>
  </si>
  <si>
    <t>Seguimiento a  proyectos de RBAO</t>
  </si>
  <si>
    <t>Seguimiento proyecto BPA</t>
  </si>
  <si>
    <t>Asistencia a Cosel, CIR</t>
  </si>
  <si>
    <t>Asistencia a reuniones de la ERIEA</t>
  </si>
  <si>
    <t xml:space="preserve">Plan de trabajo de coordinacion con las AGENCIAS.  </t>
  </si>
  <si>
    <t>Seguimiento, ajustes y recomendaciones  a las AGENCIAS para el cumplimiento  de los Indicadores.</t>
  </si>
  <si>
    <t xml:space="preserve"> Informe del grado de cumplimiento de los Indicadores. </t>
  </si>
  <si>
    <t xml:space="preserve">Informes de productos del indicador trimestral. </t>
  </si>
  <si>
    <t xml:space="preserve"> Apoyo a las organizaciones en encadenamientos productivos</t>
  </si>
  <si>
    <t>Apoyo a las AEA para la ejecución  del Plan Nacional de Aguacate</t>
  </si>
  <si>
    <t xml:space="preserve"> Plan Operativo de la Unidad de Extensión Agropecuaria</t>
  </si>
  <si>
    <t>Seguimiento al cumplimiento del POI de la Unidad Extensión</t>
  </si>
  <si>
    <t xml:space="preserve">Aprobación de informes de especialistas </t>
  </si>
  <si>
    <t>Correo electrónico oficial</t>
  </si>
  <si>
    <t xml:space="preserve">Elaboración de informes de la Unidad de Extensión </t>
  </si>
  <si>
    <t xml:space="preserve">Revisión y asesoría de los planes e informes de capacitación a técnicos </t>
  </si>
  <si>
    <t>Visitas con especialistas para supervisión de avances de los diferentes programas NAMA , Agroinnovación, Aguacate, BPA</t>
  </si>
  <si>
    <t xml:space="preserve">Reuniones con Agentes y encargados de Programas </t>
  </si>
  <si>
    <t>Visitas  Seguimiento y apoyo a las  ASAs</t>
  </si>
  <si>
    <t xml:space="preserve">Reuniones del COTER </t>
  </si>
  <si>
    <t>Participación en reuniones y equipos de trabajo  en representación de la Dirección Regional (Comisiones técnicas , PITTA, etc)</t>
  </si>
  <si>
    <t>Revisión y aprobación de material audiovisual para publicación</t>
  </si>
  <si>
    <t xml:space="preserve">Actividades de capacitación en extensión a nuevos extensionistas </t>
  </si>
  <si>
    <t xml:space="preserve">Gestión  y seguimiento de nombramientos y movimientos de personal  </t>
  </si>
  <si>
    <t>Revisión y preparación de documentos ( Extensión, planificación, Dirección Regional)</t>
  </si>
  <si>
    <t>Revisión  de proyectos para trámite ante  instancias de financiamiento público</t>
  </si>
  <si>
    <t>Visitas de Seguimiento a proyectos financiados con fondos públicos</t>
  </si>
  <si>
    <t>Identificación de riesgos y Seguimiento a actividades de control interno: SEVRI</t>
  </si>
  <si>
    <t>Autoevaluación</t>
  </si>
  <si>
    <t xml:space="preserve">Revisión Informes de control interno </t>
  </si>
  <si>
    <t xml:space="preserve">Reuniones del Comité Sectorial Agropecuario  </t>
  </si>
  <si>
    <t>Reuniones del Concejo Consultivo del INA</t>
  </si>
  <si>
    <t xml:space="preserve">Reuniones de coordinación con el nivel Nacional de la DNEA   </t>
  </si>
  <si>
    <t xml:space="preserve">visita  a Agencias segimiento de proyectos Formujer 2021, seguimiento </t>
  </si>
  <si>
    <t>Mapeo  ante las agencias los proyectos 2022 para formujer.</t>
  </si>
  <si>
    <t>Coordinar espacios de capacitación para mujeres productoras Agropecuarias.</t>
  </si>
  <si>
    <t>Reuniones con Municipalidades y organizaciones de mujeres  emprendedoras, para fortalecer acciones de ventas de productos.</t>
  </si>
  <si>
    <t>Capacitacón a nuevos grupos para que se conformen Asociación o cooperativas, los nuevos grupos de Mujeres Emprendedoras que surjan.</t>
  </si>
  <si>
    <t>Informar a traves de las redes sociales de gestiones de divulgación de las Agencias y la Dirección Regional.</t>
  </si>
  <si>
    <t>Realizar toma de imágenes y videos de los dias de campo de extensión que se lleven a cabo en la Región.</t>
  </si>
  <si>
    <t xml:space="preserve">Actualización de redes sociales de la Región </t>
  </si>
  <si>
    <t>Reuniones con el equipo region de investigación y extensión</t>
  </si>
  <si>
    <t>Reuniones de coordinación con la Danea,</t>
  </si>
  <si>
    <t>Reuniones de Coordinación de  acciones y directrices con Ministro y  Directores Regionales</t>
  </si>
  <si>
    <t>Direccion Regional Central Occidental</t>
  </si>
  <si>
    <t>Reuniones de Coordinación de  acciones con los niveles nacionales (UPI, DNEA, SEPSA, Sector Agropecuario) para seguimiento de actividades</t>
  </si>
  <si>
    <r>
      <t xml:space="preserve">Reuniones de Coordinación entre el COTER y las  AEA </t>
    </r>
    <r>
      <rPr>
        <sz val="9"/>
        <color theme="1"/>
        <rFont val="Calibri"/>
        <family val="2"/>
      </rPr>
      <t xml:space="preserve">para seguimiento de actividades,  compromisos </t>
    </r>
    <r>
      <rPr>
        <sz val="9"/>
        <color rgb="FF000000"/>
        <rFont val="Calibri"/>
        <family val="2"/>
      </rPr>
      <t xml:space="preserve"> y  el POI según los lineamientos nacionales.</t>
    </r>
  </si>
  <si>
    <t xml:space="preserve">Reuniones de Coordinación para acciones con entes privados y públicos sobre cumplimiento y asignación de compromisos acorde a directrices y legislación oficiales.  </t>
  </si>
  <si>
    <t xml:space="preserve">Reuniones para el Análisis de  acciones con entes privados y públicos sobre estrategias de actividades institucionales </t>
  </si>
  <si>
    <t xml:space="preserve">Gestion de Archivos  de expedientes de productores  </t>
  </si>
  <si>
    <t>Secretarias DRCO</t>
  </si>
  <si>
    <t>Gestion PYMPA</t>
  </si>
  <si>
    <t>Gestion RTV</t>
  </si>
  <si>
    <t>Consultas oficina y Telefónicas</t>
  </si>
  <si>
    <t>Organizar, ejecutar y registrar los trámites administrativos derivados de la actividad secretarial; redactar, preparar y elaborar documentos varios.</t>
  </si>
  <si>
    <t>numero tramites</t>
  </si>
  <si>
    <t xml:space="preserve">Gestionar el pedimento y suministro de los útiles y materiales de la oficina a los funcionarios de la AEA </t>
  </si>
  <si>
    <t>Toma de minutas y confección de actas</t>
  </si>
  <si>
    <t>numero minutas</t>
  </si>
  <si>
    <t> Llevar la agenda de reuniones, citas, compromisos y otras actividades del jefe de la Agencia y los demás colaboradores, relacionados con las actividades que se realizan en forma constante con los productores y productoras.</t>
  </si>
  <si>
    <t>Apoyo en las diferentes actividades del AEA</t>
  </si>
  <si>
    <t>Ing. Jimmy Ruiz Blanco</t>
  </si>
  <si>
    <t>D-RDCO-107-2021 y R-RDCO-MAG-051</t>
  </si>
  <si>
    <t>Central Sur</t>
  </si>
  <si>
    <t>Selección de productores - Acuacultura</t>
  </si>
  <si>
    <t xml:space="preserve">Lista de productores </t>
  </si>
  <si>
    <t xml:space="preserve">Luis Mesen </t>
  </si>
  <si>
    <t>Elaboración/Actualización de diagnósticos y planes de finca - Acuacultura</t>
  </si>
  <si>
    <t>Asistencia técnica en Infraestructura agropecuria - Acucultura</t>
  </si>
  <si>
    <t>Selección de productores de agricultura familiar</t>
  </si>
  <si>
    <t>Jose Mario Cárdenas</t>
  </si>
  <si>
    <t xml:space="preserve">Elaboración de diagnósticos y planes de finca - Agricultura familiar </t>
  </si>
  <si>
    <t>Asistencia técnica en: manejo agronómico y pecuario, plagas y enfermedades, recurso hídrico, bioinsumos, técnicas de reproducción vegetal - Agricultura familiar</t>
  </si>
  <si>
    <t>Capacitaciones en producción sostenible - Agricultura familiar</t>
  </si>
  <si>
    <t>Identicar productores - Agroinnovación</t>
  </si>
  <si>
    <t>Luis Calderón/Daniel Díaz</t>
  </si>
  <si>
    <t>Elaboración de documentos - Agroinnovación</t>
  </si>
  <si>
    <t>Número de documentos</t>
  </si>
  <si>
    <t xml:space="preserve">Documento </t>
  </si>
  <si>
    <t>Coordinación de proceso - Agroinnovación</t>
  </si>
  <si>
    <t>Número de gestiones</t>
  </si>
  <si>
    <t>Gestiones</t>
  </si>
  <si>
    <t>Selección de productores de aguacate</t>
  </si>
  <si>
    <t>Daniel Corrales/Alexander Marín/Gustavo Murillo</t>
  </si>
  <si>
    <t>Elaboración/actualización de diagnósticos y planes de finca de productores de aguacate</t>
  </si>
  <si>
    <t>Daniel Corrales/Alexander Marín/Arturo Angulo/Geovanny Sanchez/Noe Corrales/Gustavo Murillo</t>
  </si>
  <si>
    <t>Asistencia técnica y seguimiento técnico en el manejo agrónomico del cultivo de aguacate</t>
  </si>
  <si>
    <t>Capacitaciones en el manejo agronómico del cultivo de aguacate</t>
  </si>
  <si>
    <t>Daniel Corrales/Noe Corrales</t>
  </si>
  <si>
    <t>Levantamiento de lista de productores de aguacate</t>
  </si>
  <si>
    <t>Geovanny Sanchez</t>
  </si>
  <si>
    <t xml:space="preserve">Selección de productores de café </t>
  </si>
  <si>
    <t>Victor Trejos/Daniel Díaz/Kimberly Gamboa/Alexander Marín/Gustavo Murillo/Roxana Villalobos</t>
  </si>
  <si>
    <t>Elaboración/actualización de diagnósticos y planes de finca de productores de café</t>
  </si>
  <si>
    <t>Apoyo en el muestreo, traslado e interpretación de análisis de suelo</t>
  </si>
  <si>
    <t>Roxana Villalobos/Kimberly Gamboa/Aelxander Marin/Gustavo Murillo</t>
  </si>
  <si>
    <t>Asistencia técnica y seguimiento técnico en el manejo agrónomico del cultivo de café</t>
  </si>
  <si>
    <t>Ejecución de charlas sobre registros, manejo agronómico del cultivo, plagas y enfermedades, nutrición, entre otros</t>
  </si>
  <si>
    <t>Roxana Villalbos/Luis Calderón/Kimberly Gamboa/Alexander Marín/Gustavo Murillo</t>
  </si>
  <si>
    <t>Muestreos de Roya en fincas de café</t>
  </si>
  <si>
    <t>Recolección de información mediante encuesta MRV - Café</t>
  </si>
  <si>
    <t>Apoyo a los proceso de comercialización local y regional</t>
  </si>
  <si>
    <t>Apoyo en traslado o entrega de insumos</t>
  </si>
  <si>
    <t>Alexander Marín</t>
  </si>
  <si>
    <t>Gestiones de compra y traslado semilla café</t>
  </si>
  <si>
    <t>Gustavo Murillo</t>
  </si>
  <si>
    <t>Difusión de información sobre el manejo del cultivo del café</t>
  </si>
  <si>
    <t>Victor Trejos/Roxana Villalobos</t>
  </si>
  <si>
    <t>Selección de productores de hortalizas</t>
  </si>
  <si>
    <t>Adriana Mendez/Victor Trejos/Roxana Villalobos/Luis Calderón/Daniel Díaz/Noe Corrales</t>
  </si>
  <si>
    <t>Elaboración/actualización de diagnósticos y planes de finca de productores de hortalizas</t>
  </si>
  <si>
    <t>Asistencia técnica en manejo agronómico del cultivo de hortalizas, manejo poscosecha, genético, recurso hídrico y plagas y enfermedades</t>
  </si>
  <si>
    <t>Adriana Mendez/Victor Trejos/Roxana Villalobos/Luis Calderón/Daniel Díaz/Noe Corrales/Alexander Marín</t>
  </si>
  <si>
    <t>Ejecución de capacitaciones sobre manejo agronómico del cultvo de hortalizas</t>
  </si>
  <si>
    <t>Adriana Mendez/Victor Trejos/Roxana Villalobos/Noe Corrales</t>
  </si>
  <si>
    <t>Validación de variedades de cebolla mejorada</t>
  </si>
  <si>
    <t xml:space="preserve">Luis Calderón  </t>
  </si>
  <si>
    <t>Recolección de información - Censo Cebolla</t>
  </si>
  <si>
    <t>Gestionar y retomar el proyecto con Club 4s - Hortalizas</t>
  </si>
  <si>
    <t>Planificado para el segundo semestre</t>
  </si>
  <si>
    <t>Selección de productores de cerdos</t>
  </si>
  <si>
    <t>Felix Varela/Francisco Mora/Francisco Gutierrez/Arturo Angulo/Ricardo Guillen/Luis Mesen/Marco Tulio Madrigal</t>
  </si>
  <si>
    <t>Elaboración/actualización de diagnósticos y planes de finca de productores de cerdos</t>
  </si>
  <si>
    <t>Felix Varela/Francisco Mora/Francisco Gutierrez/Arturo Angulo/Ricardo Guillen/Luis Mesen</t>
  </si>
  <si>
    <t>Asistencia técnica en: manejo porcino, nutrición, infraestructura, manejo de residuos</t>
  </si>
  <si>
    <t>Ejecución de actividades de capacitación en temas de nutrición, residuos, manejo de residuos - cerdos</t>
  </si>
  <si>
    <t>Felix Varela, Francisco Gutierrez, Mauricio Nájera</t>
  </si>
  <si>
    <t>Aplicación de instrumento para caracterización Porcina</t>
  </si>
  <si>
    <t>Todas las agencias, U. Extensión</t>
  </si>
  <si>
    <t xml:space="preserve">Selección de productores de frutales </t>
  </si>
  <si>
    <t>Felix Varela, Jorge Fallas, Francisco Mora, Mauricio Nájera, Isaías Azofeifa, Marco Tulio Madrigal, Gustavo Murillo, Daniel Corrales, Luis Calderón, Alexander Marín</t>
  </si>
  <si>
    <t>Elaboración/actualización de diagnósticos y planes de finca de productores de frutales</t>
  </si>
  <si>
    <t xml:space="preserve">Felix Varela, Jorge Fallas, Francisco Mora, Mauricio Nájera, Isaías Azofeifa, Marco Tulio Madrigal, Gustavo Murillo, Daniel Corrales, Luis Calderón, Alexander Marín, Arturo Angulo, Noe Corrales, Jose Mario Cardenas </t>
  </si>
  <si>
    <t>Asistencia técnica en el manejo agrónomico del cultivo, plagas y enfermedades, recurso hídrico, bioinsumos, técnicas de reproducción vegetal - Frutales</t>
  </si>
  <si>
    <t>Felix Varela, Jorge Fallas, Francisco Mora, Mauricio Nájera, Isaías Azofeifa, Marco Tulio Madrigal, Gustavo Murillo, Daniel Corrales, Luis Calderón, Alexander Marín, Arturo Angulo, Noe Corrales, Jose Mario Cardenas, Franklin Castro</t>
  </si>
  <si>
    <t>Ejecución de capacitaciones en temas de manejo agronónomico de cutlivo, manejo nutricional, manejo integrado de plagas - Frutales</t>
  </si>
  <si>
    <t>Felix Varela, Jorge Fallas, Daniel Corrales, Jose Mario Cárdenas, Isaías Azofeifa, Marco Tulio Madrigal, Noe Corrales, Gustavo Murillo</t>
  </si>
  <si>
    <t>Actualización de base de datos y georeferenciación de productores de frutales</t>
  </si>
  <si>
    <t>Felix Varela</t>
  </si>
  <si>
    <t>Elaboración de registros para prodcutores de frutales</t>
  </si>
  <si>
    <t>Difusión de videoclip: bioinsumos</t>
  </si>
  <si>
    <t>Mauricio Nájera, José Mario Cárdenas y Francisco Gutiérrez</t>
  </si>
  <si>
    <t>Apoyo a AEAs en elaboración de diagnósticos de finca de café</t>
  </si>
  <si>
    <t xml:space="preserve">Jose Pabo González </t>
  </si>
  <si>
    <t>Apoyo a AEAs en elaboración de planes de finca de café</t>
  </si>
  <si>
    <t>Apoyo a AEAs en la coordinación de charlas en temas de manejo del cultivo de café</t>
  </si>
  <si>
    <t>Apoyo a AEAs en muestreo de suelos de fincas de café</t>
  </si>
  <si>
    <t>Coordinación de trabajo de parcela demostrativa NAMA Café-AEA Turrubares</t>
  </si>
  <si>
    <t>Participación en reuniones de coordinadores de café</t>
  </si>
  <si>
    <t>Participación en reuniones del Comité Técnico de Café - Valle Central</t>
  </si>
  <si>
    <t>Participación en reuniones del Comité Técnico de Café - Los Santos</t>
  </si>
  <si>
    <t>Coordinación con ICAFE de asuntos varios</t>
  </si>
  <si>
    <t>Segumiento de información de monitoreo de roya y otras enfermedades</t>
  </si>
  <si>
    <t xml:space="preserve">Manejo de registros de evaluaciones o monitoreos realizados por las AEAs. Estos registros se envían al ICAFE. </t>
  </si>
  <si>
    <t>Verificación y análisis de información de encuentas MRV</t>
  </si>
  <si>
    <t>Manejo de las 5 encuentas MRV realizadas por las AEAs.</t>
  </si>
  <si>
    <t>Sitematización de información de encuentas MRV</t>
  </si>
  <si>
    <t>Informes semestrales.</t>
  </si>
  <si>
    <t>Elaboración de informe para Congreso Nacional Cafetalero</t>
  </si>
  <si>
    <t>Elaboración de informes de resultados del Programa Regional de Café</t>
  </si>
  <si>
    <t>Elaboración de sesiones de trabajo o capacitaciones (Programa Café)</t>
  </si>
  <si>
    <t>Visitas a fincas café</t>
  </si>
  <si>
    <t>Tranferencia de información vía WhatsApp, Facebook, Instagram, etc</t>
  </si>
  <si>
    <t>Difusión de materiales informativos en chats de WhatsApp u otros medios de comunicación.</t>
  </si>
  <si>
    <t>Apoyo a AEAs en el procesamiento de inscripciones BAE</t>
  </si>
  <si>
    <t>Todas las agencias y José Pablo González</t>
  </si>
  <si>
    <t>Apoyo a AEAs en elaboración de diagnósticos de nuevas incripciones BAE</t>
  </si>
  <si>
    <t>Apoyo a AEAs en elaboración de planes de finca de nuevas incripciones BAE</t>
  </si>
  <si>
    <t>Apoyo a AEAs en actualización de planes de finca de fincas activas BAE</t>
  </si>
  <si>
    <t>Visitas de promoción y explicación del proceso BAE</t>
  </si>
  <si>
    <t xml:space="preserve">Visitas de seguimiento a fincas BAE </t>
  </si>
  <si>
    <t>Apoyo a AEAs en la coordinación de charlas, aulas de campo, capacitaciones, etc)</t>
  </si>
  <si>
    <t>Elaboración de sesiones de trabajo en temas de producción agroambiental</t>
  </si>
  <si>
    <t>Análisis de información de las fincas BAE</t>
  </si>
  <si>
    <t>Análisis de información para la elaboración de los informes semestrales.</t>
  </si>
  <si>
    <t>Coordinación para la elaboración de formularios con la DNEA para el proceso BAE</t>
  </si>
  <si>
    <t>Reuniones con TI del MAG para integrar formularios BAE</t>
  </si>
  <si>
    <t>Tranferencia de información vía WhatsApp, Facebook, Instagram, entre otros.</t>
  </si>
  <si>
    <t>Coordinación o seguimiento al Plan de Acciones Climáticas</t>
  </si>
  <si>
    <t>Recolección de información para el Plan de Acciones Climáticas</t>
  </si>
  <si>
    <t>Análisis de información del Plan de Acciones Climáticas</t>
  </si>
  <si>
    <t>Elaboración de informe del Plan de Acciones Climáticas</t>
  </si>
  <si>
    <t>Coordinación o seguimiento al Proyecto de Agrinnovación 4.0</t>
  </si>
  <si>
    <t>Visitas a productores del Proyectos de Agrinnovación 4.0</t>
  </si>
  <si>
    <t>Participación en capacitaciones de Agrinnovación 4.0</t>
  </si>
  <si>
    <t>Apoyo a AEAs en revisión y calificación de informes finales BAE</t>
  </si>
  <si>
    <t>Elaboración de informes de resultados del Programa de Producción Agroambiental</t>
  </si>
  <si>
    <t xml:space="preserve">Informes semestrales </t>
  </si>
  <si>
    <t>Coordinación de entrega de galardón BAE</t>
  </si>
  <si>
    <t>Entrega de banderas BAE</t>
  </si>
  <si>
    <t>Actividades de entrega de galardón BAE</t>
  </si>
  <si>
    <t>Selección de productores apícolas</t>
  </si>
  <si>
    <t>Elaboración/actualización de diagnósticos y planes de finca de productores apícolas</t>
  </si>
  <si>
    <t>Ejecución de capacitaciones en temas apícolas</t>
  </si>
  <si>
    <t xml:space="preserve">Seguimiento a proyectos apícolas aprobados y financiados </t>
  </si>
  <si>
    <t>Asistencia técnica en temas apícolas</t>
  </si>
  <si>
    <t>Apoyo a Censo Apícola Nacional</t>
  </si>
  <si>
    <t>Juan Rafael Moreno</t>
  </si>
  <si>
    <t>De acuerdo a demanda y coordinación nacional</t>
  </si>
  <si>
    <t>Se realizó el censo según indicaciones de la DNEA a 129 productores aprox, 205 apiarios y 6584 colmenas</t>
  </si>
  <si>
    <t>Caracterización Regional Apícola</t>
  </si>
  <si>
    <t>Herramienta de Diagnostico Apicultor</t>
  </si>
  <si>
    <t>Apoyo y seguimiento en la distribución de insumos</t>
  </si>
  <si>
    <t>Jornada de Convivio Apícola</t>
  </si>
  <si>
    <t>Elaboración de instrumento de Registros productivos</t>
  </si>
  <si>
    <t>Se traslada para el II semestre</t>
  </si>
  <si>
    <t>Selección de productores de Ganadería - NAMA</t>
  </si>
  <si>
    <t>Luis Mesen, Jorge Fallas, Francisco Mora, Grettel Rodriguez, Tatiana Arias, Francisco Gutierrez, Luis Cordero, Noé Corrales, Roxana Villalobos</t>
  </si>
  <si>
    <t xml:space="preserve">Elaboración, actualización y seguimiento a planes de fincas NAMA </t>
  </si>
  <si>
    <t>Aplicación de instrumentos de linea base para el registro de datos que permitan determinar las emisiones de CO2</t>
  </si>
  <si>
    <t xml:space="preserve">Luis Mesen, Jorge Fallas, Francisco Mora, Grettel Rodriguez, Tatiana Arias, </t>
  </si>
  <si>
    <t xml:space="preserve">Asistencia técnica en: manejo del sistema ganadero, nutrición, sanidad animal, mejoramiento genético, recurso hídrico y registros, seguimiento a proyectos </t>
  </si>
  <si>
    <t>Ejecutar capacitaciones para fortalecer las capacidades de los productores en la implementación de prácticas y/o tecnologías de ganadería sostenible</t>
  </si>
  <si>
    <t xml:space="preserve">Seguimiento a la aplicación de prácticas y tecnologías de ganadería sostenible  </t>
  </si>
  <si>
    <t>Difusión de información (panfletos, brouchure, link, etc)</t>
  </si>
  <si>
    <t>Roxana Villalobos</t>
  </si>
  <si>
    <t>Planes de manejo de desechos</t>
  </si>
  <si>
    <t>Tatiana Arias/Grettel R</t>
  </si>
  <si>
    <t>Apoyo en la instalación de reservorios</t>
  </si>
  <si>
    <t>Apoyo en el establecimiento de 5Ha de pastos con sistemas de riego</t>
  </si>
  <si>
    <t>Gira demostrativa resultados NAMA</t>
  </si>
  <si>
    <t>Francisco Gutiérrez</t>
  </si>
  <si>
    <t xml:space="preserve">Registro y analisis de información </t>
  </si>
  <si>
    <t>Luis C/Grettel</t>
  </si>
  <si>
    <t>Organizaciones apoyadas en procesos de fortalecimiento organizacional, proyectos, gestiones de comercialización</t>
  </si>
  <si>
    <t>Sesiones de trabajo, coordinación y seguimiento a organizaciones</t>
  </si>
  <si>
    <t>Elaborar un programa operativo de la Unidad de extensión</t>
  </si>
  <si>
    <t>Sergio Delgado</t>
  </si>
  <si>
    <t>Reuniones de seguimiento a avance de Plan Operativo - Unidad de Extensión</t>
  </si>
  <si>
    <t>Elaboración de informes de cumplimiento de Plan Operativo - Unidad de extensión</t>
  </si>
  <si>
    <t>Dar seguimiento a las acciones establecidas en programas de certificación en la RDCS (NAMA-PBAE) - Jefe de extensión</t>
  </si>
  <si>
    <t>Visitas de seguimiento y apoyo a necesidades - Unidad de Extensión</t>
  </si>
  <si>
    <t>Reuniones con agentes para coordinación de apoyos. Reunión de ERIEA - Unidad de extensión</t>
  </si>
  <si>
    <t>Dar seguimiento a las gestiones que realiza el personal de la Unidad de Extensión Regional</t>
  </si>
  <si>
    <t xml:space="preserve">Promover y apoyar iniciativas de investigación en actividades de la región </t>
  </si>
  <si>
    <t>Elaboración de diagnósticos y caracterizaciones de actividades productivas</t>
  </si>
  <si>
    <t>Informar sobre resultados obtenidos en trabajos de Investigación</t>
  </si>
  <si>
    <t>Elaboración de Planes regionales de rubro</t>
  </si>
  <si>
    <t>Analizar la infromación de la agencias de extensión en sl Sis Dnea</t>
  </si>
  <si>
    <t>Se traslada para el segundo semestre</t>
  </si>
  <si>
    <t>Apoyar y dar seguimiento a los censos de actividades agricolas que se desrrollen en la región</t>
  </si>
  <si>
    <t>Continuar con la creación de mapa de usos de la tierra regional.</t>
  </si>
  <si>
    <t>Elaboración de un programa de necesidades de capacitación del personal</t>
  </si>
  <si>
    <t>Gestionar Actividades de Capacitación par técnicos a nivel regional y Nacional.</t>
  </si>
  <si>
    <t>Sesiones del FORO RELASE-CR</t>
  </si>
  <si>
    <t>Reuniones de Comisión Nacional de Extensión Agropecuaria (CONEA)</t>
  </si>
  <si>
    <t>Reuniones de Comisiones Nacionales</t>
  </si>
  <si>
    <t>Coordinar con otras instituciones la generación de herramientas de Trabajo para técnicos</t>
  </si>
  <si>
    <t>Reuniones de PITTAS</t>
  </si>
  <si>
    <t>Los pittas no han sido convocados y no se encuntran activas reaizar ajuste a POI y sacar de esta programación</t>
  </si>
  <si>
    <t>Reuniones CSAR</t>
  </si>
  <si>
    <t>Reuniones otras comisiones</t>
  </si>
  <si>
    <t>Participación de las sesiones en las cuales ha habido una solicitud expresa del Director como suplente del mismo.</t>
  </si>
  <si>
    <t>Elaboración de programas de televisión</t>
  </si>
  <si>
    <t>Número de material audiovisual</t>
  </si>
  <si>
    <t>Producciones masmedia</t>
  </si>
  <si>
    <t>Victor Rivera</t>
  </si>
  <si>
    <t xml:space="preserve">Elaboración de programas de radio </t>
  </si>
  <si>
    <t xml:space="preserve">Producción audiovisual especial </t>
  </si>
  <si>
    <t>Publicaciones del quehacer agropecuario en redes sociales</t>
  </si>
  <si>
    <t>Actualización del inventario de productores en agricultura orgánica</t>
  </si>
  <si>
    <t>Desarrollar proceso de capacitación en temas de Agricultura orgánica</t>
  </si>
  <si>
    <t>Apoyo en la elaboración o actualización del diagnóstico y planes de finca AO</t>
  </si>
  <si>
    <t>Victor Rivera,agencias</t>
  </si>
  <si>
    <t xml:space="preserve">Asistencia técnica y acompañamiento a fincas orgánicas </t>
  </si>
  <si>
    <t>Seguimiento a planes de inversión de emergencias NATE</t>
  </si>
  <si>
    <t>Todas las agencias, U. Extensión y dirección</t>
  </si>
  <si>
    <t>Coordinar proyecto de Fortalecimiento de capacidades en la producción de semillas para la agricultura adaptativa y resiliente. FUNDECOOPERACIÓN - ONS - MAG - UCR - UNA</t>
  </si>
  <si>
    <t>Analizar y actualizar los sistemas de información de la región</t>
  </si>
  <si>
    <t>Proyecto regional “Mejoramiento de la producción de cacao mediante el uso de germoplasma mejorado y prácticas seleccionadas de agricultura climáticamente inteligente”-KoLFACI-Cacao-Fase II.</t>
  </si>
  <si>
    <t>Rocío Fallas</t>
  </si>
  <si>
    <t xml:space="preserve">    Visitas de seguimiento técnico y administrativo a las parcelas demostrativas de cacao</t>
  </si>
  <si>
    <t xml:space="preserve">    Realizar la recolección, transcripción en Excel y corroboración de datos generados en las parcelas</t>
  </si>
  <si>
    <t>Número de bases de datos</t>
  </si>
  <si>
    <t>Bases de datos</t>
  </si>
  <si>
    <t xml:space="preserve">    Elaborar serie divulgativa de cacao</t>
  </si>
  <si>
    <t>Número de documentos técnico</t>
  </si>
  <si>
    <t>Documento técnico</t>
  </si>
  <si>
    <t xml:space="preserve">    Gestiones administrativas: adendas a convenios, trámites de compra de insumos, servicios, pagos de mano de obra y viáticos, registro de activos</t>
  </si>
  <si>
    <t>$5 574,44 Recursos externos KoLFACI</t>
  </si>
  <si>
    <t xml:space="preserve">    Participar en reuniones y sesiones de trabajo de seguimiento</t>
  </si>
  <si>
    <t xml:space="preserve">    Consolidación archivo fotográfico</t>
  </si>
  <si>
    <t xml:space="preserve">    Elaborar informe técnico y financiero</t>
  </si>
  <si>
    <t>Coordinación de accciones estratégicas del Plan Nacional de Cacao a nivel institucional e interinsticional</t>
  </si>
  <si>
    <t xml:space="preserve">    Participar en reuniones, sesiones de trabajo, representaciones, actividades</t>
  </si>
  <si>
    <t xml:space="preserve">    Apoyo y asistencia a las diferentes consultas</t>
  </si>
  <si>
    <t>Elaborar el documento técnico de los resultados del censo de cacao 2021</t>
  </si>
  <si>
    <t>Organización Internacional del Cacao (ICCO)</t>
  </si>
  <si>
    <t xml:space="preserve">    Análisis y revisión de correspondencia recibida</t>
  </si>
  <si>
    <t xml:space="preserve">    Elaborar informe de estadísticas de cacao de Costa Rica</t>
  </si>
  <si>
    <t xml:space="preserve">    Participar en las reuniones ordinarias del Consejo de la ICCO y los órganos auxiliares</t>
  </si>
  <si>
    <t xml:space="preserve">    Participar en las reuniones extraordinarias del Consejo de la ICCO y los órganos auxiliares</t>
  </si>
  <si>
    <t xml:space="preserve">    Realizar informe "Perfil Nacional del secor cacaotero: Costa Rica"</t>
  </si>
  <si>
    <t>Comité de Integración del Cacao de Centroamérica y República Dominicana (SICACAO)</t>
  </si>
  <si>
    <t xml:space="preserve">    Participación en reuniones, sesiones de trabajo, representaciones, actividades</t>
  </si>
  <si>
    <t>Número de acciones</t>
  </si>
  <si>
    <t>Minuta de la actividad</t>
  </si>
  <si>
    <t>Programa de Investigación y Transferencia de Tecnología Agropecuaria en Cacao (PITTA-Cacao)</t>
  </si>
  <si>
    <t xml:space="preserve">    Participación en reuniones, sesiones de trabajo, representaciones</t>
  </si>
  <si>
    <t>El PITTA solamente convoco durante el período a una reunión, y por gira, no se pudo participar</t>
  </si>
  <si>
    <t>Programa de Fortalecimiento a la MIPYME con Énfasis en Cadenas Regionales de Valor (CRV) en la Región SICA.</t>
  </si>
  <si>
    <t>Co-organización del Concurso Nacional Cacao de Excelencia (CoEx)</t>
  </si>
  <si>
    <t>Bioversityt y CIAT, no han enviado la convocatoria a los países</t>
  </si>
  <si>
    <t>Mónica Mora Bermúdez</t>
  </si>
  <si>
    <t xml:space="preserve">Elaboración y envío de Apertura de Reservas y ordenes de inicio </t>
  </si>
  <si>
    <t>Mónica Mora Bermúdez Seidy Solís Hernandez</t>
  </si>
  <si>
    <t>Recepción y revisión de estados de cuenta del BCR para la gestión de pago de gastos fijos</t>
  </si>
  <si>
    <t>Seidy Solís Hernandez</t>
  </si>
  <si>
    <t>Elaboración y envío de formulario de gastos fijos, para el pago de servicios de transporte dentro del país.</t>
  </si>
  <si>
    <t>No se dieron Gastos por transporte (Quik Pass), ni por mantenimiento del dispositivo que cobra el banco por e uso de los mismos.</t>
  </si>
  <si>
    <t xml:space="preserve">Elaboración y presentación de Modificaciones Externas e internas, apertura de cuota y caducos Presupuestarias </t>
  </si>
  <si>
    <t>Revisión de ofertas de las contrataciones</t>
  </si>
  <si>
    <t>No se generaron compras en el primer trimestre</t>
  </si>
  <si>
    <t xml:space="preserve">Administración, Control y seguimiento de los contratos </t>
  </si>
  <si>
    <t xml:space="preserve">Gestión de Ingreso, control, custodia, entrega   y seguimiento de los insumos y bienes que se adquieren por convenio Marco </t>
  </si>
  <si>
    <t>Seidy Solís Hernandez Katerine Naranjo Cabezas</t>
  </si>
  <si>
    <t>No se han realizado como se tenía estimado las Reparaciones de edificios, por lo que no ha habido facturas. Atraso en recepción de facturas de algunos proveedores que a la fecha no han presentado facturas de Mayo,y  Junio(RICOH DE CR)</t>
  </si>
  <si>
    <t xml:space="preserve">Recepción y revisión de facturas de los Proveedores de Bienes y Servicios e insumos de la Región   </t>
  </si>
  <si>
    <t>No se han realizado como se tenía estimado las Reparaciones de edificios, por lo que las proyecciones deben ser menores</t>
  </si>
  <si>
    <t xml:space="preserve">Elaborar las actas de recepción, oficios y  control de liquidación de las facturas de los proveedores de bienes, servicios e insumo de la Región </t>
  </si>
  <si>
    <t xml:space="preserve">Gestión y  seguimiento, de pagos  de servicios públicos ante Servicios de Apoyo </t>
  </si>
  <si>
    <t xml:space="preserve">Mónica Mora Bermúdez Katerine Naranjo Cabezas </t>
  </si>
  <si>
    <t>Control y Seguimiento de   los  trabajos a realizados en las edificaciones de la Región</t>
  </si>
  <si>
    <t>No se gestionaron trabajos durante el 1er trimestre, para el 2do trimestre solo 2  trabajos en las edificaciones</t>
  </si>
  <si>
    <t>Realizar visitas de valoración de limpieza de edificios y zonas verdes de las Agencias de la Región</t>
  </si>
  <si>
    <t>Katerine Naranjo Cabezas</t>
  </si>
  <si>
    <t xml:space="preserve">Mantener limpias las  zonas verdes de la Dirección </t>
  </si>
  <si>
    <t>Recepción y revisión de los formularios de viáticos de los funcionarios</t>
  </si>
  <si>
    <t xml:space="preserve">Elaboración y envío de la planilla de viáticos y los respetivos formularios </t>
  </si>
  <si>
    <t xml:space="preserve">Recepción y revisión de las facturas  de gasto de  combustibles  los  funcionarios de la Región </t>
  </si>
  <si>
    <t>Gestionar ,  controlar y dar seguimiento a  liquidación  del gasto de combustible y RTV que generen los funcionarios en la región</t>
  </si>
  <si>
    <t>Elaboración envío  de planilla de liquidación de facturas  de combustible y RTV y sus respectivas facturas</t>
  </si>
  <si>
    <t>Administración de plataforma BCR de compras, para  modificaciones en los parámetros de las tarjetas de combustible de los funcionarios</t>
  </si>
  <si>
    <t>Elaboración y envío de Informe  de rendimiento de Combustible</t>
  </si>
  <si>
    <t>Dar seguimiento y recepción a  los  trabajos de reparación y mantenimiento que se realizan a los vehículos institucionales</t>
  </si>
  <si>
    <t>Mónica Mora Bermúdez Katerine Naranjo Cabezas</t>
  </si>
  <si>
    <t>Realizar revisión y actualizar inventarios del estado los vehículos</t>
  </si>
  <si>
    <t>Mantener Actualizados los expedientes de los vehículos</t>
  </si>
  <si>
    <t>Elaboración y control boletas de reparación y mantenimiento vehicular</t>
  </si>
  <si>
    <t>Asignación y control del uso de los vehículos</t>
  </si>
  <si>
    <t xml:space="preserve">Gestión  de Accidentes de Tránsito-INS </t>
  </si>
  <si>
    <t>En la región no se presentaron incidentes en el primer semestre</t>
  </si>
  <si>
    <t>Actualización y revisión de los vehículos de institucionales, en cuanto a pólizas, rtv y otros</t>
  </si>
  <si>
    <t>Seguimiento al expediente de evaluación y la inclusión de la expectativas de desempeño</t>
  </si>
  <si>
    <t>Mónica Mora Bermúdez Arleth Otarola Guerrero</t>
  </si>
  <si>
    <t xml:space="preserve">Control y seguimiento anual a las evaluaciones  desempeño </t>
  </si>
  <si>
    <t>Arleth Otarla Guerrero</t>
  </si>
  <si>
    <t>Elaboración de Minutas de todo tipo de reuniones del personal</t>
  </si>
  <si>
    <t>Elaboración de oficios de gestiones de Recursos Humanos</t>
  </si>
  <si>
    <t>Apoyo al funcionario  en la gestión de accidentes laborales</t>
  </si>
  <si>
    <t>No se presentaron incidentes</t>
  </si>
  <si>
    <t>Divulgar las capacitaciones oficiales que remite capacitación</t>
  </si>
  <si>
    <t>Esta línea tuvo un error en la meta se consignaron 3 para cada trimestre</t>
  </si>
  <si>
    <t xml:space="preserve">Elaborar los SPACC de las capacitaciones </t>
  </si>
  <si>
    <t>Elaborar los acuerdos de compromisos de las capacitaciones</t>
  </si>
  <si>
    <t xml:space="preserve">Gestionar con capacitación las capacitaciones que no hayan sido divulgadas por el MAG, pero que la Dirección requiera </t>
  </si>
  <si>
    <t>La Dirección no gestionó capacitaciones</t>
  </si>
  <si>
    <t>Seguimiento de la asistencia y participación de las capacitaciones</t>
  </si>
  <si>
    <t>Control de entrega de certificados de capacitaciones</t>
  </si>
  <si>
    <t>Apoyo y seguimiento a solicitudes ante RH por parte de los funcionarios: certificaciones, reasignaciones, dedicación exclusiva, planillas etc.</t>
  </si>
  <si>
    <t>Actualizar y elaborar los expedientes del personal</t>
  </si>
  <si>
    <t>Mantener actualizado el control de asistencia del personal de la Región y realizar los inconsistencia a Recursos Humanos</t>
  </si>
  <si>
    <t>Mantener el control del inventario de todos bienes asignados al personal de la región</t>
  </si>
  <si>
    <t>Realizar el Inventario Anual de Bienes de la Región</t>
  </si>
  <si>
    <t>Mónica Mora Bermúdez Katerine Naranjo Cabezas Arleth Otarla Guerrero</t>
  </si>
  <si>
    <t>Elaborar boletas de traslados y remitir a  Oficina de Bienes y Servicios para la aplicación en los sistemas</t>
  </si>
  <si>
    <t>Control y mantenimiento de las Bodegas de bienes  ubicadas en la región en uso y en desuso</t>
  </si>
  <si>
    <t>Numero de  trabajo de campo</t>
  </si>
  <si>
    <t>Gestionar el traslado de Bienes en Desuso</t>
  </si>
  <si>
    <t>Actualizar expedientes y archivar todos los documentos que se generen en la Unidad</t>
  </si>
  <si>
    <t>Apoyo en actividades complementarios que de acuerdo a las circunstancias propias de cada Región o de índole Nacional, deben asumir eventualmente la Dirección Regionales como: apoyo la Comisión de Emergencias, atención a Decretos de Emergencia,  gestión de Puente Agro(MAG), apoyo en el proceso de Migrantes y apoyo a otros proyectos Regionales</t>
  </si>
  <si>
    <t>No se generaon solicitudes en esta índole</t>
  </si>
  <si>
    <t>Apoyar a las Agencias de Carara y La Gloria en procesos secretariales que se desarrollen de forma virtual</t>
  </si>
  <si>
    <t>Visitar y apoyar de forma presencial a las Agencias de Carara y La  Gloria, en archivo de documentación  y  actualización y elaboración de expedientes.</t>
  </si>
  <si>
    <t>Arleth Otarla Guerrero katerine Naranjo Cabezas</t>
  </si>
  <si>
    <t xml:space="preserve">Apoyar en tema de índole secretarial a la Dirección, a solicitud del Director </t>
  </si>
  <si>
    <t>Apoyo logistico en reuniones  que se realizan en la Dirección</t>
  </si>
  <si>
    <t xml:space="preserve">Apoyo en limpieza de zonas verdes y oficinas a solcitud de las Agencias </t>
  </si>
  <si>
    <t>Consolidar la planificación regional</t>
  </si>
  <si>
    <t xml:space="preserve">Joarline Mata Mata </t>
  </si>
  <si>
    <t xml:space="preserve">Seguimiento a la planificación </t>
  </si>
  <si>
    <t xml:space="preserve">Elaboración  de informes </t>
  </si>
  <si>
    <t>Apoyo en la operación del CSRA</t>
  </si>
  <si>
    <t>Construcción de instrumentos de control y esguimiento</t>
  </si>
  <si>
    <t>Sesiones de coordinación UPI - Planificadores Regionales</t>
  </si>
  <si>
    <t xml:space="preserve">Sesiones COTER </t>
  </si>
  <si>
    <t>Gestión de solicitudes especificas de la Dirección</t>
  </si>
  <si>
    <t>Identificación de riesgos - control interno</t>
  </si>
  <si>
    <t>Todas las agencias y unidades</t>
  </si>
  <si>
    <t>Seguimiento a las acciones de mejora</t>
  </si>
  <si>
    <t>Elaboración de Plan Estrategico Regional</t>
  </si>
  <si>
    <t>Sesiones de trabajo para construir insumos para una estrategia de seguimiento de efectos</t>
  </si>
  <si>
    <t>Seguimiento a los proyectos y acciones programadas por las agencias</t>
  </si>
  <si>
    <t>Revisión y adaptación de los instrumentos para mejorar el quehacer del extensión</t>
  </si>
  <si>
    <t>Ejecución de acciones de capacitación a  grupos de productores, productoras, jovenes, especialmente grupos de mujeres</t>
  </si>
  <si>
    <t xml:space="preserve">Apoyo en la elaboració diagnósticos, planes estrategicos, planes de trabajo de las organizaciones con las agencias </t>
  </si>
  <si>
    <t>Apoyo en la gestión de proyectos</t>
  </si>
  <si>
    <t>Elaborar una propuesta de abordaje de la metodología de gestión por resultados en la extensión agropecuaria</t>
  </si>
  <si>
    <t>Aoyar procesos de sistematización</t>
  </si>
  <si>
    <t xml:space="preserve">Elaboración de materiales de apoyo </t>
  </si>
  <si>
    <t xml:space="preserve">Restricción sanitaria </t>
  </si>
  <si>
    <t>Toda la región</t>
  </si>
  <si>
    <t>Inspecciones sanitarias en finca</t>
  </si>
  <si>
    <t>Asesoría en trámites para Hacienda</t>
  </si>
  <si>
    <t xml:space="preserve">Migrantes </t>
  </si>
  <si>
    <t>Gestiones y apoyo a proyectos de mujeres</t>
  </si>
  <si>
    <t>Los recursos de Fomujeres para el 2022 no se salieron a concurso</t>
  </si>
  <si>
    <t xml:space="preserve">Aplicación de fichas Puente Agro </t>
  </si>
  <si>
    <t xml:space="preserve">Se esta en los planes de inversión </t>
  </si>
  <si>
    <t>Participación en capacitaciones convocadas por el Programa Nacional de Café</t>
  </si>
  <si>
    <t xml:space="preserve">Participación en capacitaciones convocadas por la DNEA </t>
  </si>
  <si>
    <t>Participación en capacitaciones del Servicio Civíl</t>
  </si>
  <si>
    <t xml:space="preserve">Apoyo a proyectos varios </t>
  </si>
  <si>
    <t>Participación en reuniones de la Comisión Nacional PBAE</t>
  </si>
  <si>
    <t xml:space="preserve">Reuniones CIR Ambiental </t>
  </si>
  <si>
    <t>Presentaciones solicitadas por la dirección regional en reuniones de Comités Regionales</t>
  </si>
  <si>
    <t>Participación en reuniones de planificación de Unidad de Extensión de la RCS</t>
  </si>
  <si>
    <t xml:space="preserve">Mapeo digital </t>
  </si>
  <si>
    <t>Apoyos específicos solicitados por las AEAs</t>
  </si>
  <si>
    <t xml:space="preserve"> Participación en los Consejos de Desarrollo Territorial según la Ley 9036 (INDER), para alineamiento de proyectos</t>
  </si>
  <si>
    <t>Seguimiento a sistemas de Control Interno (SEVRI y Autoevaluación)</t>
  </si>
  <si>
    <t>Registro de personas productoras decreto 42406-MAG-MGP Registro de migrantes vinculados a actividades productivas</t>
  </si>
  <si>
    <t>Coordinación para la producción de boletines, videos, programas radiales producidos en la Agencia (Responsable regional de comunicación e información).</t>
  </si>
  <si>
    <t>Actualización de informe de área de producción (Para coordinador de información y comunicación regional) en los meses de enero, junio y octubre</t>
  </si>
  <si>
    <t>Ivan Quesada Monge</t>
  </si>
  <si>
    <t>RDCS-012-2022</t>
  </si>
  <si>
    <t>Dirección de Desrrollo:</t>
  </si>
  <si>
    <t>Brunca</t>
  </si>
  <si>
    <t>MONTO PRESUPUESTADO (colones)</t>
  </si>
  <si>
    <t>Bioinsumos: Asesoría en el proceso de fabricación de bioinsumos y enmiendas microbiológicas</t>
  </si>
  <si>
    <t>Agencia Ext. Buenos Aires</t>
  </si>
  <si>
    <t>Se realizó una visita de finca más a solicitud de productor</t>
  </si>
  <si>
    <t>Viáticos, combustible y lubricantes, equipos de cómputo</t>
  </si>
  <si>
    <t>BPA: Asesoría en la implementación Buenas Prácticas Pecuarias (BPP)</t>
  </si>
  <si>
    <t xml:space="preserve">Se programa para segundo semestre </t>
  </si>
  <si>
    <t xml:space="preserve"> BPA: Asesoría técnica sobre BPA</t>
  </si>
  <si>
    <t>Se da Charla sobre Buenas Practicas Agrícolas a  19 productores de café de San Joaquin de Boruca, afiliados a ACIPRABO, en coordinacion con el ICAFE</t>
  </si>
  <si>
    <t>Documentos técnicos: Apoyo y asesoría en la elaboración y/o actualización de diagnóstico y plan de finca</t>
  </si>
  <si>
    <t>Como Región se dipone de setimebre del 2021 a mayo del 2022 para actualizar expedientes así como para realizar los nuevos</t>
  </si>
  <si>
    <t>Galardones: Apoyo y asesoría en la elaboración de documentación de Bandera Azul</t>
  </si>
  <si>
    <t>Labores de técnicas de oficina (logística, planeación, informes, actas e incorporación en sistemas informáticos ).</t>
  </si>
  <si>
    <t>Pendiente los 4 restantes para el segundo semetsre 2022</t>
  </si>
  <si>
    <t xml:space="preserve">Problemas agroproductivos: Apoyo en el diagnóstico y manejo de problemas fitosanitarios </t>
  </si>
  <si>
    <t>Problemas agroproductivos: Apoyo en el diagnóstico y manejo de problemas fitosanitarios</t>
  </si>
  <si>
    <t>Prod. Pecuaria: Asesoría en manejo acuícola (reproducción y engorde)</t>
  </si>
  <si>
    <t>Registros: Apoyo al seguimiento e implementación de registros productivos y reproductivos</t>
  </si>
  <si>
    <t>Registros: Insentivar uso de registros (insumos,mano de obra, producción,etc)</t>
  </si>
  <si>
    <t>Registros: Insentivar uso de registros (insumos,mano de obra, producción,etc) (5)</t>
  </si>
  <si>
    <t>Se motiva a los productores al uso de resgitros en cafetalera</t>
  </si>
  <si>
    <t>Valor agregado: Asesoría en la implementación de alternativas de comercialización, mercadeo, valor agregado e inocuidad.</t>
  </si>
  <si>
    <t xml:space="preserve">Se pretende llevar a cabo para el próximo semestre </t>
  </si>
  <si>
    <t>Documentos técnicos: Elaboración y/o actualización de Diagnóstico de finca</t>
  </si>
  <si>
    <t>Documentos técnicos: Elaboración y/o actualización de plan de finca</t>
  </si>
  <si>
    <t>Gestión: Apoyo para el desarrollo de nuevos mercados</t>
  </si>
  <si>
    <t>Se programa para el segundo semestre del 2022</t>
  </si>
  <si>
    <t>Expedientes realizados en el I semestre (Programado como Región  para completar de Setiembre 2021-mayo 2022)</t>
  </si>
  <si>
    <t xml:space="preserve">Otro tipo de asesoría técnica agropecuaria </t>
  </si>
  <si>
    <t xml:space="preserve">Se incluyen productores de atención ocasional y/o diferenciada en los diferentes rubros productivos de la Agencia. </t>
  </si>
  <si>
    <t>Prod. Pecuaria: Asesoría en manejo sistemas de  gallinas ponedoras (levante y producción)</t>
  </si>
  <si>
    <t>Capacitaciones sobre: Nutrición Animal, Programas de Alimentación, Suplementción Alternativa, Establecimiento y Manejo de Bancos Forrajeros, Proyectos de Inversión Financiera, Trámites Adminitrativos (PYMPAs), Manejo de Desechos, Infraestructura</t>
  </si>
  <si>
    <t>Infografía</t>
  </si>
  <si>
    <t>Temas Agroproductivos: Apoyo en planes de manejo de desechos pecuarios</t>
  </si>
  <si>
    <t xml:space="preserve">Asesoría en temas agroproductivos  (fertilización, problemas fitosanitarios, postcosecha) y/o administrativos para la mejora de sistemas productivos agropecuarios </t>
  </si>
  <si>
    <t>BPA: Asesoría técnica sobre BPA</t>
  </si>
  <si>
    <t>Conservación: Asesoría para fomentar la conservación de suelos y agua</t>
  </si>
  <si>
    <t xml:space="preserve">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</si>
  <si>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Temas groproductivos: Asesoría en témas de poda de cultivos</t>
  </si>
  <si>
    <t>Abonos Orgánicos: Asesoría en la fabricación e implementación de abonos orgánicos sólidos</t>
  </si>
  <si>
    <t>Agencia Ext. Ciudad Neilly</t>
  </si>
  <si>
    <t>Prodcutores de frutales, cacao, hortalizas</t>
  </si>
  <si>
    <t>Se realizan dos días de campo en coordinación con organizaciones de palma aceitera. Además de la asesorías individuales</t>
  </si>
  <si>
    <t>Costos: Realizar avíos y/o estructuras de costos por cultivo</t>
  </si>
  <si>
    <t>Boletin aguacate de bajura</t>
  </si>
  <si>
    <t>Cacao, abacá, frutales, aguacate, taller +seguimiento</t>
  </si>
  <si>
    <t xml:space="preserve">FAMESUR </t>
  </si>
  <si>
    <t>Se realizan visitas a finca para integrar a estos potenicales productores en el proyecto de huertas urbanas//No se generan aún los diagnósticos pero se realizan las viistas como un seguimiento complementario a la Municiaplidad de Corredores para determinar necesidades y aportes</t>
  </si>
  <si>
    <t>Marvin</t>
  </si>
  <si>
    <t>Productores de Guanabana (Teresa)</t>
  </si>
  <si>
    <t>Documentos técnicos: Elaboración y/o actualización de plan de trabajo.</t>
  </si>
  <si>
    <t>No se generan aún los planes de trabajo oficiales pero se generan los perfilles de proyecto preliminares para la solicictud de fondos ambientales ante Costa Rica por siemrpre</t>
  </si>
  <si>
    <t>Galardones: Apoyo en la entrega de galardones a las fincas</t>
  </si>
  <si>
    <t>Incluye a Laura (hongos), Elizabeth (cacao), Andrés (porcinos), CTP Corredores, Mario (ganadería)</t>
  </si>
  <si>
    <t>Galardones: Seguimiento a sistemas de producción con sellos y distinciones en producción sostenible como Bandera Azul u otros</t>
  </si>
  <si>
    <t>Estructura de costos</t>
  </si>
  <si>
    <t>Gestión: Apoyo en la formulación de proyecto productivo</t>
  </si>
  <si>
    <t>Seguimiento a FOMUJERES, Guanabana, hongos, palma, ganadería y ASOMUPRA, ASOMUN, . CR por siempre.</t>
  </si>
  <si>
    <t xml:space="preserve">2 talleres realizados y 11 proyectos en formulación. </t>
  </si>
  <si>
    <t>Se generan documentos de proyecto para fondos no reembolsables</t>
  </si>
  <si>
    <t>FAMESUR + Laura</t>
  </si>
  <si>
    <t>Productores de Aguacate, 2 contacto (Aida, Luis)+ 3 informados</t>
  </si>
  <si>
    <t>Productores de Guanabana (Teresa), 1 contacto + 1 informados</t>
  </si>
  <si>
    <t>Productores de jengibre (Exiel y Marielos), 2 contacto +  2 informados</t>
  </si>
  <si>
    <t>Documentos técnicos: Elaboración y/o actualización de plan de finca (2)</t>
  </si>
  <si>
    <t>Caída en los precios y cierre de mercados, las productoras eliminan la producción. De las dos productoras interesadas en ese cultivo, una de ellas esta operando en la actividad abaquera</t>
  </si>
  <si>
    <t xml:space="preserve">Generación de presupuestos para aproyectos, elaboración de diseños de apartos </t>
  </si>
  <si>
    <t>Prod. Pecuaria: Asesoría en manejo de ganado bovino cría</t>
  </si>
  <si>
    <t>Evaluaciones para identificación de necesidades y vinculación con proyectos de FNR, Levantamientos gps e identificación de necesidades de tecnificación de finca y mejoramiento de gestión del recurso hídrico</t>
  </si>
  <si>
    <t>Estrucutra de costos para año 1, 2 y 3 de aguacate
Visita seguimiento Fomujeres</t>
  </si>
  <si>
    <t>Temas Agroproductivos: Apoyo o capacitacion metodológica para la realización de muestreos (suelos, foliarles, aguas, sustratos, materias primas, microorganismos, otros).</t>
  </si>
  <si>
    <t>Temas agroproductivos: Interpretación y recomendación con base en analisis (suelos, foliarles, aguas, sustratos, materias primas, microorganismos, cromatografía o ADN).</t>
  </si>
  <si>
    <t>Manejo Técnico abacá</t>
  </si>
  <si>
    <t xml:space="preserve">Productores de Abacá, 5 contacto </t>
  </si>
  <si>
    <t>Documentos técnicos: Elaboración y/o actualización de diagnóstico.</t>
  </si>
  <si>
    <t>Abaqueros y Coopecovi</t>
  </si>
  <si>
    <t xml:space="preserve">Revisiones de información y brindar asesoría en oficina a consultas de productores </t>
  </si>
  <si>
    <t>Cacaoteros y ASOMUN, CTP de Corredores</t>
  </si>
  <si>
    <t>Plantillas de costos, seguimiento a proyecto KOLFACI, plantilla mediciones de resultados para el comportamiento de clones CATIE en la zona</t>
  </si>
  <si>
    <t>Productores de Abacá, 5 contacto + 6 informados</t>
  </si>
  <si>
    <t>Productores de cacao, 10 contacto +25  informados</t>
  </si>
  <si>
    <t>Temas agroproductivos: Asesoría en menejo integrado de problemas fitosanitarios</t>
  </si>
  <si>
    <t>Información sobre abacá</t>
  </si>
  <si>
    <t>Parcela demostrativa Oliva Gamboa</t>
  </si>
  <si>
    <t>Se realiza demostración de métdo en poda de formación de cacao</t>
  </si>
  <si>
    <t xml:space="preserve">Certificaciones: Apoyo a productores en procesos de certificación </t>
  </si>
  <si>
    <t>Agencia Ext. Palmar Norte</t>
  </si>
  <si>
    <t>Se pretende realizar en el  II semestre</t>
  </si>
  <si>
    <t xml:space="preserve">18 productores atendidos por medio de la técnica de extensión </t>
  </si>
  <si>
    <t>Número de infografías</t>
  </si>
  <si>
    <t>10 productores con 10 asesorias técnicas</t>
  </si>
  <si>
    <t>Acuicultura</t>
  </si>
  <si>
    <t>4 productores atendidos por medio de 4 por medio de  4 DM</t>
  </si>
  <si>
    <t>BPA: Asesoría para la calibración de equipos agrícolas y ajustes de dosis</t>
  </si>
  <si>
    <t>Agricultura de precisión: Asesoría en la implementación de prácticas de agricultura de precisión</t>
  </si>
  <si>
    <t>Se abordó el tema implementación de prácticas de agricultura de precisión</t>
  </si>
  <si>
    <t>Cacao</t>
  </si>
  <si>
    <t>2 productores con 2 técnicas de extensión</t>
  </si>
  <si>
    <t>Plátano</t>
  </si>
  <si>
    <t>11 productores con 16 técnicas de extensión</t>
  </si>
  <si>
    <t>Raíces y tubérculos</t>
  </si>
  <si>
    <t xml:space="preserve">2 productores atendidos con 6 técnicas de extensión </t>
  </si>
  <si>
    <t>Cultivos en ambientes protegidos</t>
  </si>
  <si>
    <t>3 productores atendidos con 8 tecnicas de extensión</t>
  </si>
  <si>
    <t>Palma Aceitera</t>
  </si>
  <si>
    <t>1 productor con 2 técnica de extensión</t>
  </si>
  <si>
    <t>1 Día de campo con 33 productores</t>
  </si>
  <si>
    <t>Apicultura (Apis y meliponas)</t>
  </si>
  <si>
    <t>Especies menores</t>
  </si>
  <si>
    <t>20 productores con 20 asesorias técnicas</t>
  </si>
  <si>
    <t>Informe final del 2021 e inscripción 2022</t>
  </si>
  <si>
    <t>10 productores con 11 asesoría técnica</t>
  </si>
  <si>
    <t>PBAE</t>
  </si>
  <si>
    <t>9 productores con 15 técnicas de extensión</t>
  </si>
  <si>
    <t>80 Dias de trabajo en oficina</t>
  </si>
  <si>
    <t>29 productores con 48 asesorias técnicas</t>
  </si>
  <si>
    <t>2 Día de campo con 33 productores</t>
  </si>
  <si>
    <t>Maíz</t>
  </si>
  <si>
    <t>2 productores con 5 hojas de visita</t>
  </si>
  <si>
    <t>11 productores con 11 técnicas de extensión</t>
  </si>
  <si>
    <t>4 productor con 8 técnica de extensión</t>
  </si>
  <si>
    <t>Se comparte bel boletín con productores del área de influencia.</t>
  </si>
  <si>
    <t>Abacá</t>
  </si>
  <si>
    <t>24 productores con 4 técnicas de extensión</t>
  </si>
  <si>
    <t>20 productores con 20 asesorías técnicas</t>
  </si>
  <si>
    <t>1 productor atendido por medio de 2 técnicas de extensión</t>
  </si>
  <si>
    <t>8 productores atentidos por medio de visitas a finca creación del diagnostico y plan de finca</t>
  </si>
  <si>
    <t xml:space="preserve">8 productores con 8 técnicas de extensión </t>
  </si>
  <si>
    <t>Prod. Pecuaria: Asesoría en manejo manejo de ganado bovino engorde</t>
  </si>
  <si>
    <t>Productores capacitados sobre las caracteristicas fundamentales en el manejo de oferta y suplementación</t>
  </si>
  <si>
    <t xml:space="preserve">Prod. Pecuaria: Asesoríen en nutricón de rumiantes </t>
  </si>
  <si>
    <t xml:space="preserve">Charla sobre manejo de las pasturas pastoreo racional voisin </t>
  </si>
  <si>
    <t>Temas agroproductivos: Asesoría en manejo integrado de cultivos</t>
  </si>
  <si>
    <t>Sistemas de producción agropecuaria integrales</t>
  </si>
  <si>
    <t>1 día campo con 22 participantes</t>
  </si>
  <si>
    <t>Boletín Calibración Equipos Agricolas</t>
  </si>
  <si>
    <t>1 día camp/o con 22 participantes/Se abordó el tema de prevención de enfermedades en el cultivo de plátano</t>
  </si>
  <si>
    <t>7 productores atentidos por medio de visitas a finca creación del diagnostico y plan de finca</t>
  </si>
  <si>
    <t>18 sesiones en oficina</t>
  </si>
  <si>
    <t>Otro tipo de asesoría técnica agrícola</t>
  </si>
  <si>
    <t>Agencia Ext. Piedras Blancas</t>
  </si>
  <si>
    <t>Frijol y Raices y Tuberculos</t>
  </si>
  <si>
    <t>Vehiculos (Mantenimiento, reparaciones), viáticos, Atencion de emergencias</t>
  </si>
  <si>
    <t>Presupuesto, Pandemia, disponibilidad economica del productor para pagar el analisis.</t>
  </si>
  <si>
    <t>Presupuesto, Pandemia, coordinacion con empresas comercializadoras</t>
  </si>
  <si>
    <t>Materiales, pandemia</t>
  </si>
  <si>
    <t xml:space="preserve">Se realiza taller de producción de bio insumos, en la Agencia, se coordina con Glatfelter, Agricoop, asisten 30 personas. </t>
  </si>
  <si>
    <t>3 dias de campo de 20 personas cada uno.</t>
  </si>
  <si>
    <t>Sólo han requerido actualizar 82 expedientes</t>
  </si>
  <si>
    <t>Se aprovecha visita de catualización para dar apoyo</t>
  </si>
  <si>
    <t>Agencia Ext. Potrero Grande</t>
  </si>
  <si>
    <t>Apoyo compañeros de extensión, apoyo tecnico mediante visitas a finca</t>
  </si>
  <si>
    <t>1  charla sobre sobre manejo integrado de antracnosis y ojo de gallo en café  para organización informada de Chánguena// 10 productores capacitados sobre el manejo integrado de antracnosis y hojo de gallo</t>
  </si>
  <si>
    <t>apoyo de la empresa privada, apoyo tecnico mediante visitas a finca</t>
  </si>
  <si>
    <t>apoyo de la universidad publica, apoyo tecnico mediante visitas a finca</t>
  </si>
  <si>
    <t>Una charla VIRTUAL con participación de 18 personas sobre fincas sostenibles incluyendo el tema de suelo y agua. Hoja divulgativa en camas secas para cerdos. Hoja divulgativa en  Pitahaya. Volante para promover la venta de productos sostenible orgánicos.</t>
  </si>
  <si>
    <t>Depende de disponibilidad de recursos (capacidad de gestión y financieros)</t>
  </si>
  <si>
    <t xml:space="preserve">se pretende completar en el segundo semestre </t>
  </si>
  <si>
    <t>Se realizaron las visitas a finca con las debidas recomendaciones técnicas para la optimizacion de los sistemas de finca</t>
  </si>
  <si>
    <t>3 sesiones de prácticas sobre elaboración de MM, MM líquido, sulfocalcico y abonos solidos y sólidos fermentados. //4 nuevas fincas de Chánguena elaborando sus propios bioinsumos y aplicandolos en granos básicos, raíces y tubérculos.</t>
  </si>
  <si>
    <t>Se conecta con las actividades grupales propuestas para ASOPROINCOCHA</t>
  </si>
  <si>
    <t>2 Charlas sobre uso de bioinsumos y uso de coberturas vivas para granos básicos y café en Chánguena</t>
  </si>
  <si>
    <t xml:space="preserve">3 sesorías en manejo de apartos y bancos forrajeros en dos fincas ganaderas  bajo el modelo NAMA Ganadería </t>
  </si>
  <si>
    <t>Gestión: Inscripción de sistemas productivos en programas y proyectos proyectos</t>
  </si>
  <si>
    <t xml:space="preserve">Inscrición en PBAE </t>
  </si>
  <si>
    <t>Café, Hortalizas varias, Cacao, Palma Aceitera, frutales</t>
  </si>
  <si>
    <t>Café, Hortalizas varias, Cacao, Palma Aceitera, frutales, sistema de producción de bovinos</t>
  </si>
  <si>
    <t xml:space="preserve">4 demostraciones de metodos en organizaciones de Chánguena y La Luchita //8 fincas iniciando practicas de elaboración de bioinsumos y su aplicación en café y granos básicos </t>
  </si>
  <si>
    <t>Temas agroproductivos: Apoyo y seguimiento a Sistemas Agroforestales con Café, SAF</t>
  </si>
  <si>
    <t>Para el segundo semestre se coodina una agenda de capacitación en Bioinsumos a partir de Julio, para un grupo de mujeres de ASOMOBI, se haran charlas tecnica y DMG asi como un dia demostrativo en finca organica de Biolley</t>
  </si>
  <si>
    <t>BPA: Asesoría técnica en prácticas y tecnologías sobre BPA</t>
  </si>
  <si>
    <t>Visitas a finca a productoras de café y hortalizas, uso de coberturas verdes. Una charla VIRTUAL con participación de 18 personas sobre fincas sostenibles incluyendo el tema de suelo y agua. Hoja divulgativa en camas secas para cerdos. Hoja divulgativa en  Pitahaya. Volante para promover la venta de productos sostenible orgánicos</t>
  </si>
  <si>
    <t>Conservación: Asesoría en temas de conservación de suelos cuencas  hidrográficas</t>
  </si>
  <si>
    <t>Tema de la ley de agua y captura</t>
  </si>
  <si>
    <t>muestreo de suelos en finca</t>
  </si>
  <si>
    <t>incluye algunos que estan en NAMA Ganadería</t>
  </si>
  <si>
    <t>Apoyo y motivación en la elaboración del plan. El diagnóstico se actualizó, esta en formato Ministerio de Economia, tambien hay un documento de plan estratégico realizado por universidades</t>
  </si>
  <si>
    <t>Se programa un taller  para el segundo semestre en la entrega del galardón y apoyo para el seguimiento del los planes de trabajo</t>
  </si>
  <si>
    <t>Agencia Ext. Puerto Jimenez</t>
  </si>
  <si>
    <t>Atrasos en derechos de circulacion vehicular y presupuesto para combustible.</t>
  </si>
  <si>
    <t>Actualizacion y elaoracion des Diagnosticos y Planes de finca</t>
  </si>
  <si>
    <t>Plan de finca convenido con el productor y su familia y con acciones definidas en gestión agroambiental</t>
  </si>
  <si>
    <t>Proceso de seguimiento y evaluación de los proyectos de incentivos ambientales en fincas y organizaciones con galardones y distinciones</t>
  </si>
  <si>
    <t>Limitacion. Atrasos en Permiso de circulacion y combustible</t>
  </si>
  <si>
    <t>Limitacion.Desmotivación productores, entrega de galardon a distiempo</t>
  </si>
  <si>
    <t>Asesoría técnica en prácticas y tecnologías sobre BPA y BPC en los sistemas productivos con galardones y distinciones</t>
  </si>
  <si>
    <t>siete fincas con apoyo y asesoria en la elaboracio de documentacion para optar por Bandera Azul</t>
  </si>
  <si>
    <t>siete fincas con seguimiento en bandera Azul</t>
  </si>
  <si>
    <t>Se cuenta con muestreos del Año pasado pagados por los productores. Por el momento no es posible Muestreo de suelos. Por no estar brindando el servicio de analisis. (Supuestamente)</t>
  </si>
  <si>
    <t>24 visitas a finca a 21 productores como seguimiento tecnico y estado del cultivo</t>
  </si>
  <si>
    <t>Asesoria y charlas presenciales eran coordinadas con la organización OSACOOP como ente responsable del proyecto y como representante del MAG. El Ing. Angel Madrigal Valverde. La coodrdinacion de dichos eventos y la Agencia con seguimiento tecnico  nivel de finca. El Ing. Angel Madrigal Valverde no se encuentra por estar Incapacitado y no se pudo recopilar la informacio.</t>
  </si>
  <si>
    <t>Veinte diagnosticos registrados en plataforma de datos oficiales sistema DNEA</t>
  </si>
  <si>
    <t xml:space="preserve">Poda de formación </t>
  </si>
  <si>
    <t>Demostracion de Metodo Individual a nivel de finca para seguimiento de poda.</t>
  </si>
  <si>
    <t>Problemas Agroproductivos: Inspección de cúltivos y generación de recomendaciones de menejo de problemas fitosanitarios</t>
  </si>
  <si>
    <t>Agencia Ext. San Isidro</t>
  </si>
  <si>
    <t>Visitas inspección de roya</t>
  </si>
  <si>
    <t>Sujeto a disponibilidad  presupuestaria, e imprevistos. Revisión y actualización de diagnostico y plan de finca</t>
  </si>
  <si>
    <t>Se realizaron 7 Talleres de Capacitación acerca de: la microbiología suelo, elaboración y uso de Bioinsumos para realizar enmiendas microbiologicas e implementación de sales minerales para la nutrición de los cultivos.</t>
  </si>
  <si>
    <t>Documentos técnicos: Elaboración y/o actualización de diagnóstico</t>
  </si>
  <si>
    <t xml:space="preserve">Revisión y actualización de diagnostico </t>
  </si>
  <si>
    <t>Revisión y actualización de  plan de finca</t>
  </si>
  <si>
    <t>NAMA: Asesoría técnica en prácticas sostenibles NAMA</t>
  </si>
  <si>
    <t>Muestreros para medición de emisiones y captura de carbono</t>
  </si>
  <si>
    <t>Ejecución de mediciones de captura en árboles y envío de 3 muestras de suelo al laboratorio</t>
  </si>
  <si>
    <t>NAMA: Asesoría técnica sobre Buenas Prácticas Pecuarias</t>
  </si>
  <si>
    <t>Se capactio 14 productores en la elaborción y uso de Bioinsumos, aspectos importantes en la alimentación de bovinos, uso y manejo de las pasturas, Biocontrol de las garrapatas</t>
  </si>
  <si>
    <t>Implentación de las BPP en finca</t>
  </si>
  <si>
    <t>Visitas de seguimiento, estrategia puente agro (aguacate, cítricos)</t>
  </si>
  <si>
    <t>Entrega de 15 cuadernos mi finca</t>
  </si>
  <si>
    <t>Coordinación entrega del galargón</t>
  </si>
  <si>
    <t>Actualización de plan de trabajo y apoyo en la elaboración del informe</t>
  </si>
  <si>
    <t>Se realizó la inscripción de 9 fincas nuevas al programa de Bandera Azul,  se entregaron  9 fichas de inscripción, 9 diagnósticos y 9 planes de trabajo para el debido proceso. Se entregaron 12 informes de Bandera Azul y 12 planes de trabajo para las fincas inscritas en el programa.</t>
  </si>
  <si>
    <t>Se realizó visita de seguimiento para verificar actividades del plan de trabajo.</t>
  </si>
  <si>
    <t>NAMA. Sujeto a disponibilidad  presupuestaria, e imprevistos.</t>
  </si>
  <si>
    <t>Se realizó taller en finca de BAE con el fin de promover la implementación de BPA y el uso de bioinsumos, se capacitaron a 7 productores (as).</t>
  </si>
  <si>
    <t>Sujeto a disponibilidad  presupuestaria, e imprevistos.</t>
  </si>
  <si>
    <t xml:space="preserve"> Se realizarón dos talleres en temas sobre BPA en hortalizas y elaboración de bioinsumos (elaboración de semilleros, transplante y manejo)</t>
  </si>
  <si>
    <t>Gestión: Apoyo grupos de Clubes 4S</t>
  </si>
  <si>
    <t>NAMA: Apoyo en planes de manejo de desechos pecuarios</t>
  </si>
  <si>
    <t>Vistas de inspeccion para elaborar planes de manejos pecuario</t>
  </si>
  <si>
    <t>Plan de manejo de desechos</t>
  </si>
  <si>
    <t>Visitas de seguimiento, estrategia puente agro (café, hortalizas)</t>
  </si>
  <si>
    <t>Estrategia puente agro en café, cítricos, aguacate, hortalizas. Sujeto a disponibilidad  presupuestaria, e imprevistos.</t>
  </si>
  <si>
    <t>Talleres en BPA café enfocados en temas de manejo de sombra, conservación de suelo, fertilización, almácigo y esteblecimiento, manejo del tejido, plagas y enfermedades.</t>
  </si>
  <si>
    <t>Sujeto a disponibilidad  presupuestaria, e imprevistos. Además se apoyará el grupo de Productores Organicos del Jardin y División.</t>
  </si>
  <si>
    <t>Revisión y actualización de diagnostico. Incluye Productores de Pejibaye (2), cítricos (1) y rambután (2).</t>
  </si>
  <si>
    <t>Visita de seguimiento</t>
  </si>
  <si>
    <t>Agencia Ext. San Vito</t>
  </si>
  <si>
    <t>Se ha dado asesoria por medios digitales y por visitas tecnicas asesoria en muestreo de suelos, fertilizacoón, manejo fitosanitario de los residuos de cosecha. tanto a productores ocmo organizaciones.</t>
  </si>
  <si>
    <t>Coordinación con MINAE</t>
  </si>
  <si>
    <t>Se realizo una charla de elaboración de abonos órganicos.</t>
  </si>
  <si>
    <t>Se han realizado visitas, documentos y se ha dado información a productores en proceso de certificación de la zona.</t>
  </si>
  <si>
    <t>Elaboración y actualización plan de manejo anual requerido por ARAO y gestion en el sistema.</t>
  </si>
  <si>
    <t>Se han realizado documentos sobre el manejo de hortalizas y entregado a los productores contacto y ocasionales de la agencia.</t>
  </si>
  <si>
    <t>Se han realizado visitas en el manejo integrado de cultivos en hortalizas a productores contactos.</t>
  </si>
  <si>
    <t>Se ha dado seguimiento y recomendaciones por parte de visitas tecnicas incluso con ICAFE para vivero de café al produtor Helberth que además tiene el certificado de SFE.</t>
  </si>
  <si>
    <t>Temas agroproductivos: Elaboració de programas de fertilización orgánica de cultivos</t>
  </si>
  <si>
    <t>Café</t>
  </si>
  <si>
    <t>Temas agroproductivos: Seguimiento a productores en transción orgánica</t>
  </si>
  <si>
    <t>Se ha dado seguimiento riguso a fincas en transcición a organica, para el 2024 se espera tener las primeras certificadas</t>
  </si>
  <si>
    <t>Se realizan visitas para asesorar a productores contacto que se encuentran en bandera azul ecologica en manejo de suelos, conservación de aguas. Además se consiguio arboles para productores de Bandera azul.</t>
  </si>
  <si>
    <t>Se ha realizado plan de manejo en el tema de aguacate.</t>
  </si>
  <si>
    <t>Visita en asesoría en fertilización, problemas fitosanitario, administrativos y manejo de plagas</t>
  </si>
  <si>
    <t xml:space="preserve">Bioinsumos: Asesoría en la implementación de soluciones minerales </t>
  </si>
  <si>
    <t>Se ha realizado por medio de documentos técnicos información aplicable de bioinsumos par los productores de café</t>
  </si>
  <si>
    <t>Fatima invita a 10 productores</t>
  </si>
  <si>
    <t>Se da asesoría en tecnicas sobre BPA como pastoreo racional, conservación de suelos entre otros. / Se realiza documentación  sobre BPA para productores de café y frutales</t>
  </si>
  <si>
    <t>Se gestiona y crea información tecnica para productores, se les ayuda con proyectos de ideas productivas, CR por siempre, seguimiento de fomujeres, se incorpora información a los sistemas informaticos</t>
  </si>
  <si>
    <t>Recursos para poder realizar la actividad, otra ola de covid-19</t>
  </si>
  <si>
    <t>Se realizaron 7 actividades en el tema de manejo integrado de cultivos.</t>
  </si>
  <si>
    <t>Se han realizado todos los planes de finca con acuerdo al productor</t>
  </si>
  <si>
    <t>Se apoya en la elaboración de informe y planes de trabajo a productores contacto</t>
  </si>
  <si>
    <t>Labores de técnicas de oficina (logística, planeación, informes, actas e incorporación en sistemas informáticos )</t>
  </si>
  <si>
    <t>Se han realizado labores tecnicas en gestión de actividades, información de apoyo para productores, revisión del DNEA y otras gestiones.</t>
  </si>
  <si>
    <t>NAMA: Apoyo en el manejo de ganado bovino cría</t>
  </si>
  <si>
    <t>Nathalia y Fatima deben de invitar para cumplir esta meta</t>
  </si>
  <si>
    <t>Se realizaron tres talleres sobre Bancos forrajeros, suplementación y sistema de pastoreo y siembra de boton de oro</t>
  </si>
  <si>
    <t>NAMA: Apoyo en la interpretación y recomendación con base en análisis (suelos)</t>
  </si>
  <si>
    <t>Se han realizado dos planes de manejo de purines, es importante mencionar que es según la demanda de los productores</t>
  </si>
  <si>
    <t xml:space="preserve">NAMA: Apoyo en temas de nutrición de rumiantes </t>
  </si>
  <si>
    <t>Se ha asesorado a 5 unidades productivas en el tema de nutrición de rumiantes durante las visitas a finca</t>
  </si>
  <si>
    <t>Se ha realizado visitas de seguimiento a productores de apicultura uno contacto y otro ocasional.</t>
  </si>
  <si>
    <t>Registros: Seguimiento e implementación de registros productivos y reproductivos</t>
  </si>
  <si>
    <t>Se han realizado  asesoria tecnica para la implementación de registros produtivos y reproductivos, falta la implementación de todos.</t>
  </si>
  <si>
    <t xml:space="preserve">Gestión: Inscripción de sistemas productivos en programas, proyectos, certificaciones </t>
  </si>
  <si>
    <t>Elizabeth, Victor Vela, Victor Morales</t>
  </si>
  <si>
    <t>Se realiza charla virtual con el apoyo del Departamento de Agricultura orgánizca del MAG (Carolina Fallas)</t>
  </si>
  <si>
    <t>Elizabeth, Victor Vela, Victor Morales, Asomun</t>
  </si>
  <si>
    <t>Se realiza visita a la elaboración de diagnóstico y plan de finca</t>
  </si>
  <si>
    <t>Agencia Ext. Laurel</t>
  </si>
  <si>
    <t>Información y divulgación a productores atendidos en producción orgánica</t>
  </si>
  <si>
    <t>Se aborda con demostración de método grupal</t>
  </si>
  <si>
    <t>Asistencia técnica en el uso y aplicación de técnicas de producción orgánica (biosumos, cromotrografía, Organismos vivos, entre otros)</t>
  </si>
  <si>
    <t xml:space="preserve">Certificación: Apoyo a productores en procesos de certificación </t>
  </si>
  <si>
    <t>Certificaciones: Seguimiento a certificaciones</t>
  </si>
  <si>
    <t>Rendición de resultados y experiencias exitosas de producción orgánica certificada</t>
  </si>
  <si>
    <t>Se aborda con 15 visitas a finca</t>
  </si>
  <si>
    <t>Seguimiento para la sostenibilidad de la producción orgánica (calidad e inocuidad de productos)</t>
  </si>
  <si>
    <t>Diagnóstico de productores orgánicos y/organizaciones orgánicas en la región y/o agencia</t>
  </si>
  <si>
    <t>1 visita a 15 productiros</t>
  </si>
  <si>
    <t>Apoyo a procesos de comercialización local y regional</t>
  </si>
  <si>
    <t>Elaboración del proyecto de RBA</t>
  </si>
  <si>
    <t>Gestión con productores interesados en proyecto de RBA orgánico</t>
  </si>
  <si>
    <t>Informes con registros productivos, ambientales y económicos con mejoras de producción y consumo de productos orgánicos a nivel familiar, organizacional, comunal y regional</t>
  </si>
  <si>
    <t>Plan de finca o de organización para capacitación orgánica</t>
  </si>
  <si>
    <t>Seguimiento técnico sobre ejecución del proyecto RBA orgánico</t>
  </si>
  <si>
    <t>Agencia Ext. Pejibaye</t>
  </si>
  <si>
    <t>Se dio curso de ambientes protegidos por parte del INA. Ademas, de asesoria bioles y abonos solidos</t>
  </si>
  <si>
    <t>Se cuenta con los diagnosticos de cada productor</t>
  </si>
  <si>
    <t xml:space="preserve">Seguimiento a los procesos de certificación o transición </t>
  </si>
  <si>
    <t>Ha recibido o van recibir fondos del IMAS, para ambientes protegidos, o mejora del sistem productivo</t>
  </si>
  <si>
    <t>Asesoría técnica</t>
  </si>
  <si>
    <t>Se apoya en la inspeccion de finca</t>
  </si>
  <si>
    <t>Se inspeccion a productores con tecnicos de Coopeassa,  para inspeccionar las fincas y dejarlas preparadas para la inspeccion de la certificadora. Revison de regsitros y bitacoras y planes de manejo</t>
  </si>
  <si>
    <t>Se recibieron productores y tecnicos de Sarapiqui; San Carlos, Pacificos Central. Se visitaron a productores de Piedras Blancas,  San Isidro; Coto Brus, y Rio Claro; para un total de 100 personas</t>
  </si>
  <si>
    <t>proyecto de planta deshidratados. Edgar Naranjo con valor agregado en curcuma, jengibre, banano y cacao</t>
  </si>
  <si>
    <t>Asesoría en reconocimientos y sellos de producción y comercialización   de productos diferenciados orgánicos</t>
  </si>
  <si>
    <t>Apoyo a proyecto financiados por el MAG y proyecto de planta de deshidratados</t>
  </si>
  <si>
    <t>Seguimiento a proyectos del IMAS</t>
  </si>
  <si>
    <t>Se cuenta con estudios de registros de productores de café y banano del 2018 al 2021</t>
  </si>
  <si>
    <t>Bruno Lostcher L.</t>
  </si>
  <si>
    <t>Bioinsumos: Apoyo en el uso de activadores-bioestimuladores de Plantas</t>
  </si>
  <si>
    <t>Plática sobre el uso de coberturas verdes como manisillo, la mucuna como mejorador del suelo, reforestación en quebradas y fuentes de agua</t>
  </si>
  <si>
    <t>Segumiento a los registros productivos</t>
  </si>
  <si>
    <t>Temas agroproductivos: Apoyo en la elaboración de sustratos.</t>
  </si>
  <si>
    <t>Plática sobre la elaboración de MM, Supermagro, Caldo sulfocalcico, M5 y bioles como biochanguena// Se coordinan nuevas visitas a finca y un dia demostrativo con  el grupo de mujeres de biolley (ASOMOBI) para socializar los resultados de una finca organica, los sustratos elaborados son utilizados en café y banano orgánico</t>
  </si>
  <si>
    <t>Temas agroproductivos: Asesoría para el establecimiento de coberturas al suelo</t>
  </si>
  <si>
    <t>Se realiza un conversatorio sobre posibles tecnologias para proteger el suelo como las coberturas verdes tales como manisillo y mucuna// e analiza con el productor el uso de coberturas del suelo para evitar la erosion del suelo como manisillo o mucuna, ademas de obras de conservación de suelo como los bordos, cuervas a nivle, acequias de ladera, canales de guardia. En cuanto el uso de mucuna no comprometimos a llevar alguna semilla para realizar la prueba.</t>
  </si>
  <si>
    <t>El año pasado se realizó un analisis de suelo con el ICAFE, el proximo muestrero será en el 2023</t>
  </si>
  <si>
    <t>Actividad a cargo del Ing. Angel Madrigal de acuerdo a direcriz superior. Se trato de buscar la informacion,no siendo posible. Funcionario Incapacitado</t>
  </si>
  <si>
    <t xml:space="preserve">Sujeto a disponibilidad  presupuestaria, e imprevistos. </t>
  </si>
  <si>
    <t>Se elaboró taller en finca orgánica para desarrollar temas de bioinsumos.
En la charla virtual se brindó información acerca de certificación orgánica participativa.</t>
  </si>
  <si>
    <t>Visitas de seguimiento.</t>
  </si>
  <si>
    <t>Revisión y actualización de diagnostico y plan de finca</t>
  </si>
  <si>
    <t>Planes de trabajo actualizados de 6 productores.
Los demás planes se actualizarán en el II Semestre.</t>
  </si>
  <si>
    <t>Agencia Ext. San vito</t>
  </si>
  <si>
    <t>Se realizaron dos talleres sobre bioinsumos uno en sansi y otro en bajo reyes, donde participaron productores  de todos los rubros, incluido hortalizas.</t>
  </si>
  <si>
    <t>Elaboración y actualización plan de manejo anual requerido ARAO y gestion sistema.</t>
  </si>
  <si>
    <t>Se ha colaborado en la elaboración de 4 planes de trabajo para productores en transición. En café y hortalizas</t>
  </si>
  <si>
    <t>En el día de campo del 15-6-22, con el apoyo del INTA, CORFOGA y FUNDECOOPERACIÖN, se entregaron tres boletines sobre pasturas , sales y nutrición a los productores para su uso en las fincas</t>
  </si>
  <si>
    <t>NAMA: Asesoría para la adaptación y mitigación de sistemas agroproductivos ante el efecto del cambio climático (tecnologías NAMA)</t>
  </si>
  <si>
    <t>Se asesoora a los 19 productores en el manejo de pasturas mejoradas, cobertura del suelo para aumentar la conservacion de suelos y aguas, el uso de árboles en potreros, el uso de cercas vivas en los apartos, la captura de carbono en el suelo, los árboles dispersos en los potreros y en las cercas, la mejora de rendimientos del ganado con suplementación estratégica y el uso de bancos forrajes y sales mineralizadas en saladeros accesibles permanentemente para una mejor nutrición de los animales, asimismo, el uso de acueductos y bebederos para los animales en los potreros con apartos con cercado eléctrico, se busca disminuir el desplazamiento de los animales, la distribución de excretas en las pasturas, También el uso de registros productivos y reproductivos para mejorar la toma de decisiones en la unidad productiva, Además se fomenta la mejora genética del hato para que se puedan desarrollar en menor tiempo y generen menos emisiones de gases de efecto invernadero.</t>
  </si>
  <si>
    <t>NAMA: Asesoría técnica en pastoreo rotacional y/o racional</t>
  </si>
  <si>
    <t>NAMA: Apoyo mediante la utilización de Sistemas de Georeferenciación</t>
  </si>
  <si>
    <t>Katelyn, Josue, Agropecuaria Don Chon, Daniel Solorzano, Julia Atencio, Antonio</t>
  </si>
  <si>
    <t>NAMA: Apoyo o capacitacion metodológica para la realización de muestreos (suelos, foliarles, aguas, sustratos, materias primas, microorganismos, otros)</t>
  </si>
  <si>
    <t>Contabilización de gases</t>
  </si>
  <si>
    <t>Mejoría en fincas, instalación de cercas eléctricas</t>
  </si>
  <si>
    <t>NAMA: Asesoría para la adaptación y mitigación de sistemas agroproductivos ante el efecto del cambio climático (fincas externas al programa NAMA)</t>
  </si>
  <si>
    <t>Asesoría y seguimiento a productores en la implementación de técnicas para la prevención y adaptación a los efectos del cambio climático.</t>
  </si>
  <si>
    <t>Proceso de capacitación en prevención,  gestión del riesgo y cambio climático</t>
  </si>
  <si>
    <t>Asistencia tecnica</t>
  </si>
  <si>
    <t>Diseño y planificacion</t>
  </si>
  <si>
    <t xml:space="preserve">Asesoría técnica en prácticas y tecnologías de ganadería sostenible (uso eficiente de agua, tecnologías limpias, bioinsumos) </t>
  </si>
  <si>
    <t xml:space="preserve">Registro de medición de emisiones de CO2 en ejecución </t>
  </si>
  <si>
    <t>Informes de resultados y evaluacion sobre mejoras en carga animal</t>
  </si>
  <si>
    <t>Se aborda con 2 visitas a finca</t>
  </si>
  <si>
    <t>Intercambio de experiencias para divulgar resultados y mejoras en indices de carga animal</t>
  </si>
  <si>
    <t>NAMA: Inscripción de sistemas productivos en programas, proyectos, certificaciones o galardones</t>
  </si>
  <si>
    <t>Alianzas y convenios interinstitucionales para divulgación e irradiación de resultados de mejora en índices de carga animal</t>
  </si>
  <si>
    <t>Selección de productores</t>
  </si>
  <si>
    <t>Levantamiento de registros productivos para comprobar mejora en carga animal</t>
  </si>
  <si>
    <t>Registros de verificación sobre mejoras en fincas ganaderas para analizar la sostenibilidad de las inversiones y tecnologías recomendadas e implementadas</t>
  </si>
  <si>
    <t>Rendición de resultados y experiencias exitosas de proyectos de prevención del riesgo a nivel comunal, regional</t>
  </si>
  <si>
    <t>10 productores atentidos por medio de visitas a finca creación del diagnostico y plan de finca</t>
  </si>
  <si>
    <t>10 productores con asesoría técnica</t>
  </si>
  <si>
    <t xml:space="preserve">Boletín de info agro reproducción de microorganismos de montaña sólidos </t>
  </si>
  <si>
    <t>13 productores con 13 hojas de visita</t>
  </si>
  <si>
    <t>10 productores atentidos por medio de visitas a finca 10 asesorías técnicas</t>
  </si>
  <si>
    <t>NAMA: Apoyo y asesoría en el proceso de inscripción: CVO, fierro, PYMPA y otros</t>
  </si>
  <si>
    <t>8 productores atendidos con técnica de extensión // Productores informados sobre requisitos para inscribir el fierro y obtener CVO</t>
  </si>
  <si>
    <t>Productores asesorados en la adaptación y mitigación por medio del establecimiento de bancos forrajeros, cercas vivas, arboles dispersos en pastura,</t>
  </si>
  <si>
    <t>Charla sobre manejo de las pasturas para la oferta de pasturas y manejo de nutrición por medio de suplementos// 20 productores con 20 asesorías técnicas</t>
  </si>
  <si>
    <t>Charla sobre manejo de las pasturas para la oferta de pasturas y manejo de nutrición por medio de suplementos/ 7 productores</t>
  </si>
  <si>
    <t xml:space="preserve">3 productores con 3 técnicas de extensión//Productores asesorados en la implemnetación de pastoreo rotacional mediante la instalación de cerca eléctrica y división de apartos. </t>
  </si>
  <si>
    <t>13 productores con 13 visita a finca // Visitas de seguimiento importancia de tener registros en la explotación</t>
  </si>
  <si>
    <t>Demostracion de compost; ambiente protegido, muestreo de suelos; produccion de microroganimos</t>
  </si>
  <si>
    <t xml:space="preserve">Aplicación de diagnóstico por productor </t>
  </si>
  <si>
    <t>Elaboración de los planes de finca</t>
  </si>
  <si>
    <t xml:space="preserve">Informes de resultados y evaluación sobre mejoras en carga animal en finca </t>
  </si>
  <si>
    <t>Diseño y planificación de sistema de pastoreo racional (SPR) por productor</t>
  </si>
  <si>
    <t>recomendaciones  y equipo  para manejo del hato//productores con insumos para ganado</t>
  </si>
  <si>
    <t xml:space="preserve">Uso de micororganismos y caldos minerales para garrapatas. </t>
  </si>
  <si>
    <t xml:space="preserve">Intercambio de experiencias para divulgar resultados y mejoras en índices de carga animal </t>
  </si>
  <si>
    <t>Asesoría técnica en prácticas y tecnologías en mejora de infraestructura productiva ganadera</t>
  </si>
  <si>
    <t>Proceso de evaluación de la operación de proyectos de prevención y gestión del riesgo /  (rehabilitación agropecuaria y tecnologías por impacto de desastres naturales)</t>
  </si>
  <si>
    <t>Segumiento en manejo de pastos y registros</t>
  </si>
  <si>
    <t>Levantamiento de registros de rendimientos productivos en las fincas con mejoras para incrementar carga animal</t>
  </si>
  <si>
    <t>Esta pendiente la entrega 45 animales doble proposito para mejorar genetica y parametros productivos</t>
  </si>
  <si>
    <t>segumiento al uso de registros.  Hay varios productores que muestran dificultada para llevarlos</t>
  </si>
  <si>
    <t>Vehículos (Mantenimiento, reparaciones), viáticos, Atencion de emergencias</t>
  </si>
  <si>
    <t>Falta de corriente eléctrica e internet</t>
  </si>
  <si>
    <t>Se revisan expedientes técnicos y se actualiza la información y se planean actividades y visitas.</t>
  </si>
  <si>
    <t>Se visiitan fincas y se les asesora en temas como división de apartos y manejo de cercas eléctricas</t>
  </si>
  <si>
    <t>NAMA: Apoyo en el manejo de ganado bovino leche</t>
  </si>
  <si>
    <t>se visiitan fincas y se les asesora en temas como división de apartos y manejo de cercas eléctricas</t>
  </si>
  <si>
    <t>Presupuesto</t>
  </si>
  <si>
    <t>No se ha podido realizar (programado para julio)</t>
  </si>
  <si>
    <t>Con productores se hacen muestreos de suelo y se les asesora en la forma de tomar esas muestras</t>
  </si>
  <si>
    <t>se visitas fincas  de productores que no poseen archivos técnicos, pero que solicitan apoyo en manejo de pasturas y sistemas silvopastoriles</t>
  </si>
  <si>
    <t>Con ayuda de fundación Costa Rica  por siempre se logra hacer 1 día de campo y asesorar a productores en la implementación de prácticas sostenibles en sus fincas</t>
  </si>
  <si>
    <t xml:space="preserve">Analisis de datos con los ganaderos </t>
  </si>
  <si>
    <t xml:space="preserve">Se capacita al productor en llevar registro de nacimientos, peso al destete y edad de destete para conocer porcentaje de parición </t>
  </si>
  <si>
    <t>Conservación: Asesoría en temas de conservación de suelos, cuencas hidrográficas</t>
  </si>
  <si>
    <t>indicador 7 y 8, y 4 en el indicador 9</t>
  </si>
  <si>
    <t>son 24 productores NAMA para el 2022, indicador 7 y 8, y 4 en el indicador 9</t>
  </si>
  <si>
    <t>Gestión: Apoyo en la consecución de recursos financieros a familias productoras</t>
  </si>
  <si>
    <t>indicador 7 y 8</t>
  </si>
  <si>
    <t xml:space="preserve">indicador 7 y 8, y apoyo de personal externo </t>
  </si>
  <si>
    <t>indicador 7 y 8, y 1 en el indicador 9</t>
  </si>
  <si>
    <t>NAMA: Apoyo en el manejo de ganado bovino Doble proposito</t>
  </si>
  <si>
    <t>NAMA: Apoyo en el manejo de ganado bovino engorde</t>
  </si>
  <si>
    <t>indicador 7 y 8, y 3 en el indicador 9</t>
  </si>
  <si>
    <t>indicador 7 y 8, en apoyo con ortros funcionarios de Extensión</t>
  </si>
  <si>
    <t>indicador 7 y 8, y 4 en el indicador 9, en apoyo con ortros funcionarios de Extensión</t>
  </si>
  <si>
    <t xml:space="preserve">doce visitas en  apoyo en manejo de hato en seguimiento a division de fincas en apartos, instalacion y funcionamiento de cercas electicas,manejo pastos mejorados, alimentacion y sulementacion animal y mejora genetica. </t>
  </si>
  <si>
    <t>De los 25 productores se muestreo el año anterior 18 productores como linea base quedando para este año 7 productores, se muestrearon 4 productores,No se enviaron las muestras a laboratorio debido a orden superior de paro de muestreos por problemas de los Equipos en laboratorio. En espera de nueva directris. Cuatro Productore con muestreo de suelos de quimico completo,densidad, carbono en suelo para indicador numero nueve. No se pudo mandar las muestras por indicaciones superiores de parar el envio de muestras a Laboratorio sta nuevo aviso.</t>
  </si>
  <si>
    <t>Veinticuatro ganaderos registrados debidamete  en sistema DNEA ara certificacion PYMPA</t>
  </si>
  <si>
    <t xml:space="preserve">Se realiza seguimiento de fincas en mejora de pastos de piso, cerca electrica, recomendaciones en variedades nutricionales para cercas vivas, asesorias en division de apartos en finca, Coordinacion interintitucional en visitas conjuntas con INDER para apoyo en infraestructura y equipo.Asesoria en alimentacion y mejora genetica </t>
  </si>
  <si>
    <t>Disponibilidad del productor a actualizar información del registro</t>
  </si>
  <si>
    <t>Catorce agricultores capacitados en la importancia de llevar e iterpretar registros reproductivos</t>
  </si>
  <si>
    <t>Poca respuesta a convocatoria</t>
  </si>
  <si>
    <t>Incluye un productor de Pejibaye</t>
  </si>
  <si>
    <t>Talleres de capacitación sobre BPA en hortalizas y elaboración de bioinsumos (elaboración de semilleros, transplante y manejo)//Capacitación de 576 productores mediante las técnicas de extensión realizadas en temas de la elaboración de almácigos, trasplante y manejo de agronómico de las hortalizas mediante el uso de Bioinsumos</t>
  </si>
  <si>
    <t>Se realiz//aron 7 Talleres de Capacitación acerca de: la microbiología suelo, elaboración y uso de Bioinsumos para realizar enmiendas microbiologicas e implementación de sales minerales para la nutrición de los cultivos.Taller en conservación de suelo y uso de bioinsumos//Taller presencial sobre elaboración de Bioinsumo,. Taller presencial fue acerca de la Certificación  Participativa para AO.</t>
  </si>
  <si>
    <t>Muestreos de suelo, en  árboles dispersos, en cercas vivas para medición de carbono//Ejecución de mediciones de captura en árboles y envío de 3 muestras de suelo al laboratorio</t>
  </si>
  <si>
    <t>NAMA CAFÉ (parcela NAMA)</t>
  </si>
  <si>
    <t xml:space="preserve">Se realizaron 3 Talleres de BPA en café enfocados en temas de manejo de sombra, conservación de suelo, fertilización, almácigo y esteblecimiento, manejo del tejido, plagas y enfermedades.//22 productores (as) capacitacitados en temas de BPA en café </t>
  </si>
  <si>
    <t>Día de Campo NAMA Ganadería//Se capactio 14 productores en la elaborción y uso de Bioinsumos, aspectos importantes en la alimentación de bovinos, uso y manejo de las pasturas, Biocontrol de las garrapatas</t>
  </si>
  <si>
    <t xml:space="preserve">Actividad se pretende completar en el II semestre </t>
  </si>
  <si>
    <t>Nathalia y Fatima deben llevar 5 productores Nama a esta capacitación</t>
  </si>
  <si>
    <t>ACIPRABO</t>
  </si>
  <si>
    <t>Costos: Apoyo en el seguimiento de costos de producción</t>
  </si>
  <si>
    <t>ACIPRABO lleva un Registro contable de los Costos de la compra, beneficiado, Mantenimiento y comercialización del café que procesan.</t>
  </si>
  <si>
    <t>Documentos técnicos: Elaboración y/o actualización de Diagnóstico</t>
  </si>
  <si>
    <t>Documentos técnicos: Elaboración y/o actualización de Plan de Trabajo</t>
  </si>
  <si>
    <t xml:space="preserve">Temas agroproductivos  (fertilización, problemas fitosanitarios, postcosecha) y/o administrativos para la mejora de sistemas productivos agropecuarios </t>
  </si>
  <si>
    <t>Se llevaron a cabo dos Días demostrativos y dos reuniones tecnicas con productores de ACIPRABO en forma presencial, ya que la disminución de la incidencia de COVID hizo que se realizaran en forma presencial.</t>
  </si>
  <si>
    <t>Grupo de Productores Finca Crun Shurin</t>
  </si>
  <si>
    <t>Visitas a finca para Proyecto de Seguridad Alimentaria y confirmación de Idoneidad ante INDER, Asesoría técnica en actividades Pecuarias y Agrícolas, Muestreo de nemátodos en cultivo de plátano</t>
  </si>
  <si>
    <t>Gestión: Seguimiento a proyectos</t>
  </si>
  <si>
    <t>Elaboración de Perfil de Proyecto de Seguridad Alimentaria y Fomento a la Producción para ser presentado a INDER Presupuesto 2023</t>
  </si>
  <si>
    <t>GRUPO LAS TRIUNFADORAS CLUBES 4 S - CONAC</t>
  </si>
  <si>
    <t>Elaboración de Plan de Trabajo, Charlas Técnicas (REA, Cerdos y Aves)</t>
  </si>
  <si>
    <t>GRUPO MUJERES UNIDAS CONVENTO CLUBES 4 S - CONAC</t>
  </si>
  <si>
    <t>ASOMUTRA</t>
  </si>
  <si>
    <t>Temas Agroproductivos: Asesoría técnica en prácticas y tecnologías sobre BPA</t>
  </si>
  <si>
    <t>ASOPROCABO</t>
  </si>
  <si>
    <t>CAC  BA</t>
  </si>
  <si>
    <t>Gestión: Apoyo en la formulación de proyectos</t>
  </si>
  <si>
    <t xml:space="preserve">Gestión: Asesoría Administrativa </t>
  </si>
  <si>
    <t>Gestión: Apoyo a grupos de  Clubes 4S</t>
  </si>
  <si>
    <t>Clubes 4S</t>
  </si>
  <si>
    <t>Atención de servicios solicitados por GRUPO DI CRI CLUBES 4 S - CONAC/Elaboración de Plan de Trabajo, Charlas Técnicas (REA, Cerdos y Aves)</t>
  </si>
  <si>
    <t>Escuela Holanda</t>
  </si>
  <si>
    <t>Escuela Jose Fabio Góngora</t>
  </si>
  <si>
    <t>Gestión: Apoyo en el proceso de obtención de  galardones y/o certificaciones</t>
  </si>
  <si>
    <t>ASOMUN</t>
  </si>
  <si>
    <t>Gestión: Apoyo en motivación grupal u organizacional</t>
  </si>
  <si>
    <t>Capacitación inicial y renovación en manipulación de alimentos</t>
  </si>
  <si>
    <t>Gestión: Incentivar uso de registros (Insumos,mano de obra, producción,etc)</t>
  </si>
  <si>
    <t>Taller IICA-MAG para la gestón de los rendimientos de cacao en el Centro de Acopio</t>
  </si>
  <si>
    <t>Reuniones de articulación, seguimiento a FOMUJERES, certificación por parte del SFE sobre diagnóstico libre de agroquímicos en semillas de cacao</t>
  </si>
  <si>
    <t>Gestión: Apoyo en temas administrativos a organizaciones</t>
  </si>
  <si>
    <t>ASOMUPRA</t>
  </si>
  <si>
    <t xml:space="preserve">Gestión: Apoyo y asesoría en la elaboración de informes de ejecución </t>
  </si>
  <si>
    <t>Se ha brindado aasesoría y seguimiento administrativo para la entrega de informes parciales del proyecto de transferencias</t>
  </si>
  <si>
    <t>Seguimiento a proyecto PRONAMYPE</t>
  </si>
  <si>
    <t>Gestión: Coordinación de acciones con instituciones públicas y privadas</t>
  </si>
  <si>
    <t>CAC</t>
  </si>
  <si>
    <t>CGIZS</t>
  </si>
  <si>
    <t>COOPECOVI</t>
  </si>
  <si>
    <t>Conversatorio sobre palma aceitera sobre procesos de RCPO, bioinsumos y estado  del contexto económico actual</t>
  </si>
  <si>
    <t xml:space="preserve">Se ha brindado aasesoría y seguimiento administrativo para la entrega de informes parciales del proyecto de transferencias </t>
  </si>
  <si>
    <t>Se incia el proceso con Glatfelter para la generación de semilla de abacá</t>
  </si>
  <si>
    <t>COOPETRABASUR</t>
  </si>
  <si>
    <t>Se realiza reunión de vinculación con e INDER con apoyo de la AEA//No se logra poryecto con INDER debido a la situación de litigio de la Cooperativa con el INFOCOOP</t>
  </si>
  <si>
    <t xml:space="preserve">Se facilitan apoyos de vinculación con el Sectro Agropecuario para coordinar con PROCOMER, CNP, a través de la dirección regional y facilitar los procesos de comercialización //No hubo respuesta por parte de la organización </t>
  </si>
  <si>
    <t>CTP Corredores</t>
  </si>
  <si>
    <t>Avance: articulacion con estudiantes UCR del EEAA del curso de gestión de la calidad, quienes estan actualizando diagnóstico y realizando plan de trabajo- Actividad Pendiente 1 semana de julio</t>
  </si>
  <si>
    <t>Gestión: Seguimiento a sistemas de producción, Bandera Azul organizacional</t>
  </si>
  <si>
    <t>CTP con bandera azul en categoria agropecuaria y estrella verde de hogares sostenibles</t>
  </si>
  <si>
    <t>Dos practicas de poda de formacion en cacao en el jardin clonal del CTP//Una parcela demostrativa en cacao con inscripción a OFINASE para certificación de materiales genéticos</t>
  </si>
  <si>
    <t>CTP Guaycara</t>
  </si>
  <si>
    <t>Establecimiento de un banco forrajero de botón de oro en el CTP</t>
  </si>
  <si>
    <t>Se inclinaron por la bandera azul en categoria de centro educativo y no categoría agropecuaria, por lo que el MAG no tendria intervensión.
Se facilita la articulación con NIPPON PAPER para el establecimiento de una iniciativa de semilla de abacá y el posible uso del laboratorio de tejidos para su reproducción</t>
  </si>
  <si>
    <t>SERMUCOOP</t>
  </si>
  <si>
    <t>ADI SAN JUAN</t>
  </si>
  <si>
    <t>Gestión: Apoyo en el desarrollo de proyectos</t>
  </si>
  <si>
    <t>Gestión: Apoyo y asesoría en la elaboración de Planes Estratégicos</t>
  </si>
  <si>
    <t xml:space="preserve">Gestión: Asesoría Financiera </t>
  </si>
  <si>
    <t>COOPEATRABASUR</t>
  </si>
  <si>
    <t>ESCUELA BELLA LUZ</t>
  </si>
  <si>
    <t>Gestión: Seguimiento a proyectos en Centros Educativos</t>
  </si>
  <si>
    <t xml:space="preserve">ESCUELA TAMARINDO </t>
  </si>
  <si>
    <t>Asociación de Piangueros y ecoturismo agropecuario del Humedal de Terraba de Sierpe</t>
  </si>
  <si>
    <t>Se realizó taller denominado conociendo nuestra organización con mienbros de la Organización</t>
  </si>
  <si>
    <t>Se realizaron reuniones como parte de una mesa de trabajo en cordinación con INDER e INCOPESCA para el cumplimienot de requisitos administrativos para acceso a recursos. Coordinación con UCR para elaboración de plan estratégico de la  organización</t>
  </si>
  <si>
    <t xml:space="preserve">Apoyo en llenado de libros de la organización, entrega de publicación guia para el registro en libros oficiales. </t>
  </si>
  <si>
    <t>Asociación de Productores Agropecuarios e Industriales el Gran Chiriquí</t>
  </si>
  <si>
    <t xml:space="preserve">Boletin Equipos de calibración </t>
  </si>
  <si>
    <t>Asociación Productores Agrícolas de Finca 10</t>
  </si>
  <si>
    <t>se realizó sesión de trabajo con junta directiva de la organización para revisión de diagnóstico de capacidades gerenciales y administrativas</t>
  </si>
  <si>
    <t>Coordinación con UCR para realización del plan estrategico, reuniones con junta directiva para revisión del plan estratégico</t>
  </si>
  <si>
    <t>Asociación Productores Agrícolas y de servicios Multiples de Finca 6</t>
  </si>
  <si>
    <t>Charla Elaboración de MM líquido, Medición de ph del agua para aplicaciones</t>
  </si>
  <si>
    <t>ASOCOCO</t>
  </si>
  <si>
    <t xml:space="preserve">Apoyo en la elaboración del analisis FODA. </t>
  </si>
  <si>
    <t>ASPROBANAP</t>
  </si>
  <si>
    <t>Se realizó plan de trabajo y diagnóstico</t>
  </si>
  <si>
    <t>Escuela Finca Seis Once</t>
  </si>
  <si>
    <t xml:space="preserve">Estudiantes del centro educativo informados en formentar la conservación del agua </t>
  </si>
  <si>
    <t>Estudiantes del centro educativo informados en practicas y tecnologías sobre BPA</t>
  </si>
  <si>
    <t>Colegio Técnico Profesional Osa</t>
  </si>
  <si>
    <t>Charla sobre manejo de residuos sólidos, reciclaje y disposición correcta de los residuos</t>
  </si>
  <si>
    <t xml:space="preserve">Charla sobre creación de compostajes </t>
  </si>
  <si>
    <t>Club 4S: Unión de Soñadoras Activas</t>
  </si>
  <si>
    <t>Charla Elaboración de Almacigos, Charla Manejo productivo en porcinos y aves</t>
  </si>
  <si>
    <t>Asesoria en elaboración de plan estrategico y fortalecimiento organizacional en coordinación con la Oficina de la Mujer de la Municipalidad de Osa</t>
  </si>
  <si>
    <t>Elaboración de Caldos Minerales, Gira a sistemas productivos de Hortalizas</t>
  </si>
  <si>
    <t>Organizaciones</t>
  </si>
  <si>
    <t>Reuniones con grupos de estudiantes de la UCR para coordinación de acciones de fortalecimiento organizaconal, elaboraciuon de diagnostticos de organizaciones, revisión de planes estratégicos, elaboración de planes de trabajo</t>
  </si>
  <si>
    <t>SURCOOP R.L.</t>
  </si>
  <si>
    <t>Se realizó plan de trabajo</t>
  </si>
  <si>
    <t>Se realizó invitación a taller, no participaron</t>
  </si>
  <si>
    <t>1 visita en coordinación con SFE y otra de seguimienteo de parte de la AEA Palmar</t>
  </si>
  <si>
    <t>Aguila, Ceproma, Colinas, Guagaral; Asoacor</t>
  </si>
  <si>
    <t>Aguila, Coopeassa, Ceproma, Colinas, Guagaral, AMME; Asoacor</t>
  </si>
  <si>
    <t>AMME</t>
  </si>
  <si>
    <t>Actualización del diagnóstico</t>
  </si>
  <si>
    <t xml:space="preserve">AMME </t>
  </si>
  <si>
    <t>Actualización del plan</t>
  </si>
  <si>
    <t>Se idientifiacan nuevos mercados. Ellas valoran  accedr a esos mercados// La mayoria produce  productor de valor agregado. Falta aaunir el grupo para acceder a nuevos mercados</t>
  </si>
  <si>
    <t xml:space="preserve">Taller de seguimiento de proyectos y gestion administrativa de la organización// Visitas a fincas donde se ubican los proyectos. Reunion contodas las socias </t>
  </si>
  <si>
    <t>Un taller paa analizar acionar de la junta directiva// El grupo de señoras, renuncio la presidenta y se nombro a otra miembro; falta mayor capaciitacion en funcones y repsonsabilidad de junta directiva</t>
  </si>
  <si>
    <t>Se realizado un FODA del Proyecto y se analizo el avance del proyecto// Revision del  cumplimeinto de las metas del proeycto con cada una de las señoras beneficiarias</t>
  </si>
  <si>
    <t>Gestión: Apoyo en la consecución de recursos financieros a organizaciones</t>
  </si>
  <si>
    <t>Asoacor</t>
  </si>
  <si>
    <t>Se elaboraron 6 perfiles de proyectos par organzaciones, con apoyo d elas organizaciones,. Ademas,se le da segumientoa proyectos de Asoproguagaral y asoproelaguila</t>
  </si>
  <si>
    <t xml:space="preserve">Asoacor </t>
  </si>
  <si>
    <t>Se fomrulo el proyecto, por un monto d e 920 millones de colones</t>
  </si>
  <si>
    <t>Asoacor, asoproelaguila</t>
  </si>
  <si>
    <t>Se concluyo plan estrategico de coopeassa. Por finalizar Asoacor y el Aguila// Se espera para elsegundo semestre teminar planes estrategicos de dos organizaciones</t>
  </si>
  <si>
    <t>Asoproelaguila,asoproguagral,ceproma; Asoacor</t>
  </si>
  <si>
    <t>Se participo en en tres activadads gruapples para motivar al grupo para el prpeycto que tienen y para motivar a los otros a los nuevos proeyctos que vienen</t>
  </si>
  <si>
    <t>Asoproguagaral, Asoacor, asoprocolinas,</t>
  </si>
  <si>
    <t>Se formularon en conjunto con persanal de las organización, 6 proyectos por un valor de 650 millones de colones</t>
  </si>
  <si>
    <t>Asoproguagaral, Asoacor, asoprocolinas,Ceproma, Asoproelaguila</t>
  </si>
  <si>
    <t>Capacigacon gestion administrtiva a Asoacor; temas tecnos, segumiento de proyectos</t>
  </si>
  <si>
    <t>capcaitacon de a jusnt adirectiva de parte de la UCR, en temas sdimisnitrativos</t>
  </si>
  <si>
    <t>Ceproma</t>
  </si>
  <si>
    <t>Se elaboraron 6 perfiles de proyectos par organzaciones, con apoyo d elas organizaciones.</t>
  </si>
  <si>
    <t>Coopeassa</t>
  </si>
  <si>
    <t>Se actualiza el diagnostico</t>
  </si>
  <si>
    <t>Se actualiza el plan de trabajo</t>
  </si>
  <si>
    <t>SE cuenta con docuemnto de infomre anual de avance de los proeyctos</t>
  </si>
  <si>
    <t>Se coordina con CEDECO para manuales de agricultura organica, con Acicafod para planta de deshidratdos, con ARAO</t>
  </si>
  <si>
    <t>CTP Platanares y Escuela de San Vicente</t>
  </si>
  <si>
    <t>Se actualizan planes de trabajo</t>
  </si>
  <si>
    <t>La huerta de la escuela proppera bien, y amplio area de siembra. En el caso de CTP, poco interes en proyectos</t>
  </si>
  <si>
    <t>AGRICOOP</t>
  </si>
  <si>
    <t>Se han realizado algunos esfuerzos con el fin de lograr definir el plan de trabajo, sin embargo no se ha concluido de manera total. Se espera que en el periodo que recien empieza II semestre, se pueda concretar lo que corresponde al nivel de la organización.</t>
  </si>
  <si>
    <t>Glatfelter, COOPEAGROPAL, Palma Tica, Nippon Paper, Camara de Ganaderos</t>
  </si>
  <si>
    <t>Un día de campo, sobre buenas prácticas agrícolas en palma aceitera. Un segundo día de campo sobre alternativas complementarias en palma aceitera. Adicional a estos dos día de campo se realizó en coordinación con la dirección de la escuela Slamá de Finca Puntarenas, un día demostrativo donde los niños sembraron árboles en su escuela, durante la celebración del día del árbol.</t>
  </si>
  <si>
    <t>AMOT</t>
  </si>
  <si>
    <t>Se han realizado algunos esfuerzos con el fin de lograr definir el plan de trabajo, sin embargo no se ha concluido de manera total. Se espera que en el periodo que recien empieza II semestre, se pueda concretar lo que corresponde al nivel de la organización. Se ha estado en capacitaciones con el apoyo de Club4s y se han logrado capacitar al grupo en varios temas,</t>
  </si>
  <si>
    <t>ASOMOBI</t>
  </si>
  <si>
    <t>Para el segundo semestre se promueve una agenda de capacitación en Bioinsumos a partir de Julio, para un grupo de mujeres de ASOMOBI, se haran charlas tecnica y DMG asi como un dia demostrativo en finca organica de Biolley</t>
  </si>
  <si>
    <t>Se aborda mediante 5 visitas a finca (FOMUJER)</t>
  </si>
  <si>
    <t>Conservación: Asesoría para fomentar la conservación de suelos y agua.</t>
  </si>
  <si>
    <t>Se programa un taller  para el segundo semestre en la entrega del galardón, se promueve por medio del Chat de WhatsApp y el E-Mail la elaboración del plan y la entrega del galardon</t>
  </si>
  <si>
    <t>Se establece una coordinación con ASOMOBI y el IMAS para elaborar un perfil para la adquisición de un despulpador ecologico (Chancador) por un valor de 8,5</t>
  </si>
  <si>
    <t>En el segundo semestre se realiza el taller de entrega del galardon, se tiene la lista de galardonados enviada por la DRB</t>
  </si>
  <si>
    <t>ASOPRO La Bonita</t>
  </si>
  <si>
    <t xml:space="preserve">Visualización de problemas asociados a la capacidad de procesamiento de los despulpadores, propuesta de corrección de estos inconvenientes con INDER. </t>
  </si>
  <si>
    <t>ASOPRO La Luchita</t>
  </si>
  <si>
    <t>Seguimiento al proyecto reactivación Microbeneficio e insumos Puente Agro 2022</t>
  </si>
  <si>
    <t>2 Charlas sobre el procedimiento de Puente Agro en café con INDER para el 2022</t>
  </si>
  <si>
    <t>ASOPROINCOCHA</t>
  </si>
  <si>
    <t xml:space="preserve">Taller con directiva para analizar flujos de proceso para definir costos de producción con unidad de frijol empacado / Identificación de las debilidades operativas donde se incrementan los costos,  se visualiza falta de calibración de la escogedora y la subutilización de algunos equipos como la pulidora de granos. </t>
  </si>
  <si>
    <t>Apoyo durante la redacción de un proyecto de mejoramiento infraestructural para el 2023 con JUDESUR.</t>
  </si>
  <si>
    <t>Gestión: Inscripción de sistemas productivos en programas, proyectos, certificaciones y galardones</t>
  </si>
  <si>
    <t xml:space="preserve">Inscripción para el 2023 en el Programa Bandera Azul Ecologica </t>
  </si>
  <si>
    <t>Apoyo en la gestión para la adquisión de un camión y capital de trabajo para el 2022. / Dos perfiles de proyecto aprobados por el CSR y recomendados por el COSEL para el 2022, resultado de 80 en la nota de capacidad administrativa y gerencial</t>
  </si>
  <si>
    <t>ASOPROLA</t>
  </si>
  <si>
    <t xml:space="preserve">Gestión: Apoyo a productores en procesos de certificación y gestiones empresariales </t>
  </si>
  <si>
    <t>Temas agroproductivos: Planificación, colecta y envío de muestras para la toma de decisiones agronómicas</t>
  </si>
  <si>
    <t>Liceo El Carmen de Biolley</t>
  </si>
  <si>
    <t>Liceo Rural Chánguena</t>
  </si>
  <si>
    <t xml:space="preserve">Diseño de una propuesta a FAO para reparaciones de invernaderos y espacios productivos. </t>
  </si>
  <si>
    <t>Mujeres Alakopa Kanewak de Cábagra</t>
  </si>
  <si>
    <t>ADI Corcovado</t>
  </si>
  <si>
    <t>Actividad. Designada por directris superior al Ing. Angel Madrigal. Se trato de solicitar informacion. Si resultado,por estar incapacitado el Funcionario.</t>
  </si>
  <si>
    <t>ADICorcovado</t>
  </si>
  <si>
    <t>ASOMEP   IND 11</t>
  </si>
  <si>
    <t>Se realiza reunion. Se toma el acuerdo de actualizar el diagnostico una vez que se lleve a cabo el proceso de  reingeniera. Dicha actualizacion se hara en conjunto MAG-INDER-ASOMEP</t>
  </si>
  <si>
    <t>Se realiza reunion. Se toma el acuerdo de actualizar el Plan de trabajo  una vez que se lleve a cabo el proceso de  reingeniera. Dicha actualizacion se hara en conjunto MAG-INDER-ASOMEP</t>
  </si>
  <si>
    <t>Se realiza reunion. Se toma el acuerdo de actualizar el Plan estrategico una vez que se lleve a cabo el proceso de  reingeniera. Dicha actualizacion se hara en conjunto MAG-INDER-ASOMEP</t>
  </si>
  <si>
    <t>Escuelas El Campo, La Palma</t>
  </si>
  <si>
    <t xml:space="preserve">Cosechas Oros del Sur </t>
  </si>
  <si>
    <t>OSACOOP</t>
  </si>
  <si>
    <t>Actividad. Designada por directris superior al Ing. Angel Madrigal. Se trato de solicitar informacion. Sin resultado,por estar incapacitado el Funcionario.</t>
  </si>
  <si>
    <t xml:space="preserve">OSACOOP </t>
  </si>
  <si>
    <t>AMACOBAS</t>
  </si>
  <si>
    <t>TAller BPA, manejo del tejido y criterios de calidad de cosecha. Taller sobre Programa de BAndera Azul Ecológica.  Dos giras de acercamiento con personal del CITA-UCR.//Capacitación sobre BPA para producción sostenible en podas, manejo de sombra, rehabilitación de la plantación, BPA para cosecha y almacenamiento de la cosecha de cacao. Inscripción de 6 productoras en el Programa de Bandera Azul. Charla sobre BPM para el procesamiento de harinas y cacao.</t>
  </si>
  <si>
    <t>APEC</t>
  </si>
  <si>
    <t>Visita a finca para actualizacion de diagnóstico de organización</t>
  </si>
  <si>
    <t>Visita para actualizar plan de finca</t>
  </si>
  <si>
    <t>Sesiones de trabajo de apoyo para desarrollo del documento para proyecto con INDER//Finalización del documento y entrega en el INDER para su análisis</t>
  </si>
  <si>
    <t>Sesiones de trabajo de apoyo para desarrollo del documento para proyecto con INDER e intercambio de experiencias con otras organizaciones del cantón//Finalización del documento y su entrega en el INDER para su análisis. Intercambio de experiencias para la formulación del proyecto.</t>
  </si>
  <si>
    <t xml:space="preserve"> 5 Talleres sobre el fortalecimiento de la actividad productiva. 1 gira para identificar amenaza fitosanitaria en la producción de citricos.//Se capacito a 13 productores de la organización para fortalecer la actividad productiva.</t>
  </si>
  <si>
    <t>APROCONPI</t>
  </si>
  <si>
    <t>Taller BPA. conservación de suelos, fertilización y elaboración de super magro en el cultivo de café.//Se capacitaron a 12 productores en la implementación de BPA en cultivo de café.
Las Universidades estarán analizando la información recopilada para identificar alguna propuesta de proyecto o cooperación.
Reunión para coordinar posibles proyectos con UNA y la Univerdidad Widener, Pensylvania.</t>
  </si>
  <si>
    <t>APROORI</t>
  </si>
  <si>
    <t>Asociacion de productores Apicolas de PZ. Asocacion de Mujeres Meliponicultoras de PZ</t>
  </si>
  <si>
    <t>Apoyo en la coordinación para gestar de manera articulada la presentación de un proyecto ante el INDER para fortalecer la actividad apícola del cantón.</t>
  </si>
  <si>
    <t>Taller sobre Manejo Agroecológico de las Abejas Nativas sin Aguiijón (AnSA)//Se capacitaron 41 personas acerca de la importancia de las abejas nativas, materiales requeridos para trabajar la meliponicultura y biología de las abejas nativas.</t>
  </si>
  <si>
    <t>ASOCUENCA</t>
  </si>
  <si>
    <t>TAller BPA, manejo del tejido y criterios de calidad de cosecha.//Se capacitaron 17 productores en BPA para producción sostenible en podas, manejo de sombra, rehabilitación de la plantación, BPA para cosecha y almacenamiento de la cosecha.</t>
  </si>
  <si>
    <t>COOPECEDRAL</t>
  </si>
  <si>
    <t>Taller BPA. conservación de suelos y variedades
Reunión para coordinar posibles proyectos con UNA y la Univerdidad Widener, Pensylvania.//Se capacitaron a 8 productores en la implementación de BPA en cultivo de café.
Las Universidades estarán analizando la información recopilada para identificar alguna propuesta de proyecto o cooperación</t>
  </si>
  <si>
    <t>CTP GEVI</t>
  </si>
  <si>
    <t>ESCUELA LAS TUMBAS</t>
  </si>
  <si>
    <t>ADEPAS</t>
  </si>
  <si>
    <t>Se ha dado asesoría pormedio de una capacitación sobre seguros agricolas, control de inventario y elaboración del diagnostico de la organización</t>
  </si>
  <si>
    <t>ASODELI</t>
  </si>
  <si>
    <t>Se realizó una chalra sobre como  hacer un plan de trabajo para poder tener la documentación de la organización para seguir acediendo a fondos</t>
  </si>
  <si>
    <t>Se ha realizado una asesoria en manejo de inocuidad.</t>
  </si>
  <si>
    <t>ASOFERIA</t>
  </si>
  <si>
    <t>Participaron en un charla de seguros agricolas y uno de elaboración de abonos organicos</t>
  </si>
  <si>
    <t>Gestión: Identificación y gestión de recursos (Técnicos o Financieros)</t>
  </si>
  <si>
    <t>Se ha apoyado en la gestión de  mejorar perfil de IMAS y el de judesur para las instalaciones de la feria</t>
  </si>
  <si>
    <t>CAC II</t>
  </si>
  <si>
    <t>visitas para determinar costos por actividad productiva y seguimiento de certificación de RFA</t>
  </si>
  <si>
    <t>Se realizo el diagnostico con la organización</t>
  </si>
  <si>
    <t>Se elaboro el plan de trabajo para la organización, actividades registradas en el POI</t>
  </si>
  <si>
    <t>Se realizo un taller virtual de seguros pecuarios, donde participaron prodcutores de la organización.</t>
  </si>
  <si>
    <t>Se han realizado tres talleres para sel seguimiento de proyectos: PNUD y Mujer Gandera</t>
  </si>
  <si>
    <t>Se realizó la infogradía para el planificador de la organizacióm, sobre información tecnica</t>
  </si>
  <si>
    <t>Coordinar acciones entre departamentos institucionales, para el cumplimiento del POI y mejorar la prestación de los servicios agropecuarios.</t>
  </si>
  <si>
    <t>Otras acciones transversales y de coordinación</t>
  </si>
  <si>
    <t>Mintas de personal, Microsoft Teams, SIRED, Correo Eléctronico</t>
  </si>
  <si>
    <t>Coordinar y apoyar en las instancias de articulación interinstitucional (COSEL, CCCI, Comisiones, CNE, CTDR)</t>
  </si>
  <si>
    <t>Cancelación por parte de Municiplaidad y Otras Funciones</t>
  </si>
  <si>
    <t>Elaborar el Plan Operativo Institucional o informes de seguimiento de conformidad con los instrumentos establecidos a nivel regional</t>
  </si>
  <si>
    <t>Se elabora POI -AEA y I Informe semestral</t>
  </si>
  <si>
    <t>Participación en PITTAS y Comisiones interistitucionales</t>
  </si>
  <si>
    <t>PITTA Musaceas (se programa 5 se ejecuta 7), Comisión Acuícola (se programa 5 se ejecuta 4), COREQUEMAS(se programa 5 se ejecuta 2), Comisión Riego(se programa 5 se ejecuta 4), Comisión Centros de Acopio(se programa 6 se ejecuta 5)</t>
  </si>
  <si>
    <t>CCI Golfito, CME Golfito, , COSEL y Coto Colorado + subcomisiones CCI y CME</t>
  </si>
  <si>
    <t>Seguimiento al buen uso de los recursos logísticos, de campo y materiales asignados, según normativas de control interno y gestión de calidad</t>
  </si>
  <si>
    <t xml:space="preserve">Apoyar procesos de transferencia e innovación tecnológica agropecuaria. </t>
  </si>
  <si>
    <t>Apoyo y establecimiento de parcelas de investigación y validación (Selección preparación de suelo, siembra)</t>
  </si>
  <si>
    <t>Apoyo y seguimiento a investigaciones y validaciones</t>
  </si>
  <si>
    <t>Apoyo y Seguimiento a colaboradores de la AEA</t>
  </si>
  <si>
    <t>Coordinar, evaluar o supervisar procesos de producción sostenible en campo</t>
  </si>
  <si>
    <t>Reuniones con colaboradores de la AEA</t>
  </si>
  <si>
    <t>reuniones Comision Cuenca Coto Colorado</t>
  </si>
  <si>
    <t>Agencia Ext. Palmar norte</t>
  </si>
  <si>
    <t>COSEL Osa</t>
  </si>
  <si>
    <t>CCCI</t>
  </si>
  <si>
    <t>CME</t>
  </si>
  <si>
    <t>CTDR</t>
  </si>
  <si>
    <t>Informe semestral listo y POI relizado</t>
  </si>
  <si>
    <t>4 sesiones trabajao Censo RyT, 5 Mesa de trabajo mollusqueros. Comisión Desarrollo Local CCI</t>
  </si>
  <si>
    <t>COSEL,</t>
  </si>
  <si>
    <t>reuniones suspendidas por falta quorum</t>
  </si>
  <si>
    <t>Comisión de café, comisión de riego; Bambú</t>
  </si>
  <si>
    <t>Parcela de maíces híbridos; parcela de café con bioinsumos (2); parcelas de frijol con  biocarbon</t>
  </si>
  <si>
    <t>Sesiones de trabajo de la Pitta Frijol y Maiz</t>
  </si>
  <si>
    <t>Apoyar en la identificación, formulación y ejecución de proyectos agroproductivos presentados por las organizaciones de productores</t>
  </si>
  <si>
    <t>Reuniones de apoyo y seguimiento</t>
  </si>
  <si>
    <t xml:space="preserve">Promoción y aplicación de las  Buenas Prácticas Agropecuarias </t>
  </si>
  <si>
    <t>Coopeagropal, Palma Tica, Glatfelter, Nippon Paper, Camara de Ganaderos</t>
  </si>
  <si>
    <t>Apoyo en reuniones y sesiones de trabajo a dos proyectos de ASOPROINCOCHA, uno a ASOMOBI y 1 de Curcuma de FOMUJER</t>
  </si>
  <si>
    <t>Apoyar en la realización de diagnósticos  para la caracterización socio-económica y organizacional de los sistemas productivos</t>
  </si>
  <si>
    <t>Apoyo de Ganadería y CONAC</t>
  </si>
  <si>
    <t>5 Reuniones del COSEL y 5 de la CME</t>
  </si>
  <si>
    <t>En el I Semestre solo se contó con un vehiculo para la ejecusion del POI</t>
  </si>
  <si>
    <t>Seguimiento al buen uso de los recursos logísticos, de campo y materiales asignados, según normativas de control interno y gestión de calidad.</t>
  </si>
  <si>
    <t>Sesiones de trabajo de coordinación con el Comité Sectorial Local COSEL según decreto 32488-MAG</t>
  </si>
  <si>
    <t>Poca particpacion. Existe nuevo lineamiento de la Direccion a partir r de Junio. El COSEL se tratara en COTER</t>
  </si>
  <si>
    <t>Sesiones de trabajo de la Comisión de Emergencias Decreto 26216-MOPT y sus reglamentos y acuerdos 58-2004 de la CNE</t>
  </si>
  <si>
    <t>Solo se asiste cuando es de forma virtual. Debido a distancia de reuniones.</t>
  </si>
  <si>
    <t>Se acompaña a visita a finca a osa conservacion. Proyecto de arbolizacion de potreros</t>
  </si>
  <si>
    <t xml:space="preserve"> Por directiriz Superior Asiste en representacion del MAG. Ing Angel  Madrigal.</t>
  </si>
  <si>
    <t>Apoyo en procesos de capacitación a funcionarios de la institución</t>
  </si>
  <si>
    <t>Que se mantenga el presupuesto y que no se varie lo planificado por otras prioridades</t>
  </si>
  <si>
    <t>Apoyo en eventos grupales de capacitación</t>
  </si>
  <si>
    <t>Coordinación con la Municipalidad de PZ en el plan de Manejo de Desechos Orgánicos Domiciliarios de la Ciudad de San iisdro de El General</t>
  </si>
  <si>
    <t>Que la Municipalidad de PZ apoyo con recursos económicos la adquisición de composteras</t>
  </si>
  <si>
    <t>Coordinación con otras insticuciones giras de observación de cultivo de frutales fuera de la zona</t>
  </si>
  <si>
    <t>Que haya apoyo de instituciones involucradas</t>
  </si>
  <si>
    <t>Minutas de ala AEA/Plataforma Teams</t>
  </si>
  <si>
    <t>Ayudas de Memoria</t>
  </si>
  <si>
    <t>Presentación Anual de resultados</t>
  </si>
  <si>
    <t>Reuniones de jefaturas</t>
  </si>
  <si>
    <t>Plataforma Teams</t>
  </si>
  <si>
    <t>Sesiones de trabajo Comisión Técnicas (Comisión de café y de riego)</t>
  </si>
  <si>
    <t>Coodinacion Proyecto MAG-Icafe-Inder y Comsión de reactivacion. Se presentó Proyectos de Riego al CSAR</t>
  </si>
  <si>
    <t>Sesiones de trabajo con el Consejo Cantonal de Coordinación interinstitucional (CCCI)</t>
  </si>
  <si>
    <t>Se han desarrollado solo dos eventos</t>
  </si>
  <si>
    <t>Se han desarrollado solo 4 ventos</t>
  </si>
  <si>
    <t xml:space="preserve">Sesiones de trabajo en comiciones </t>
  </si>
  <si>
    <t>Sesiones de trabajo de la Comisión de Quemas</t>
  </si>
  <si>
    <t>Reunón y Evento Cámara de Cañeros</t>
  </si>
  <si>
    <t>Sesiones de trabajo del Programa Nacional de café</t>
  </si>
  <si>
    <t>Sesiones de trabajo del programa y evento de Suelos en Ochomogo</t>
  </si>
  <si>
    <t>Se realiza contra solicitud</t>
  </si>
  <si>
    <t>Minuta a coopesabalito</t>
  </si>
  <si>
    <t>Depende de las solicitudes de los productores</t>
  </si>
  <si>
    <t>Excell en correo sobre proyecto 2023</t>
  </si>
  <si>
    <t>Apoyo COSEL Coto Brus, Actas, Correspondencia, Archivo</t>
  </si>
  <si>
    <t>Minutas de reuniones</t>
  </si>
  <si>
    <t>Es contra demanda</t>
  </si>
  <si>
    <t>Se cumple si se realizan todas las actividades</t>
  </si>
  <si>
    <t>Visitas de seguimiento a unidades productivas de productores contacto visitados por la agencia de extensión agropecuaria de San Vito.</t>
  </si>
  <si>
    <t>Charlas dirigidas a consevacion</t>
  </si>
  <si>
    <t>Se pretende llevar a cabo en el II semestre</t>
  </si>
  <si>
    <t>Documentos técnicos: Elaboración y/o actualización de Plan de Finca</t>
  </si>
  <si>
    <t xml:space="preserve">Avales técnicos  para el desarrollo de ideas productivas y de fomento </t>
  </si>
  <si>
    <t>Se realizaron 60 avales tecnicoo, de los cuales 20 fueron para productores contacto</t>
  </si>
  <si>
    <t>Peritaje de actividades agropecuarias para respaldar la compra de insumos</t>
  </si>
  <si>
    <t>Se realizaron 150 analisis  de suelo</t>
  </si>
  <si>
    <t>Capacitaciones en bioinsumos, fertilizacion, poda, muestreo de suelos</t>
  </si>
  <si>
    <t xml:space="preserve">Se realizan dos días de campo </t>
  </si>
  <si>
    <t>Se reliazon DM sobre bioinsumos</t>
  </si>
  <si>
    <t xml:space="preserve">Se esta en la etapa de constgruccion de 9 ambientes protegidos  con INDER. Admas, la mujeres con ambiente protegido de Coopeassa recibieron curso de hortalizas </t>
  </si>
  <si>
    <t>Capacitaciones en bioinsumos, fertilizacion, poda, muestreo de suelos.  Se cuenta con cuatro parcelas demostrativas. Una donde jesus Vega. Otra donde jose J. Camacho. Otra donde Rafael Vindas y una ultltima donde Carlos Solis</t>
  </si>
  <si>
    <t>Capacitaciones en bioinsumos, fertilizacion, poda, muestreo de suelos. // se tien tres parcelas, una de maiz y otras de con biocarbon</t>
  </si>
  <si>
    <t>Emisión de acreditaciones de RTV a productores agropecuarios</t>
  </si>
  <si>
    <t xml:space="preserve">Son servicios que se brindan por demanda </t>
  </si>
  <si>
    <t xml:space="preserve">-   </t>
  </si>
  <si>
    <t>Emisión de permisos para quemas agropecuarias</t>
  </si>
  <si>
    <t>Son servicios que se brindan por demanda</t>
  </si>
  <si>
    <t>Inscripción de productores agropecuarios en el sistema PYMPA y otorgar certificaciones</t>
  </si>
  <si>
    <t>Mantener actualizado el Sistema de Respaldo Documental, con los archivos técnicos que respalden la labor de la Agencia de Extensión Agropecuaria</t>
  </si>
  <si>
    <t>Archivos Físicos y SIRED</t>
  </si>
  <si>
    <t>Apoyo a proyectos de Fomujeres</t>
  </si>
  <si>
    <t>Reuniones y talleres de trabajo para llenado del formulario</t>
  </si>
  <si>
    <t xml:space="preserve">6 en cacao, 2 en ganado bovino, 6 en rubros diversos </t>
  </si>
  <si>
    <t>Inscripción de productores y organizaciones en el sistema DNEA</t>
  </si>
  <si>
    <t>Actividades no programadas</t>
  </si>
  <si>
    <t>Seguimiento a practicantes que se encuentran en prácticas técnicas o  profesionales</t>
  </si>
  <si>
    <t>Apoyo en procesos de capacitación a funcionarios de la institución (Borrar)</t>
  </si>
  <si>
    <t>Capacitación a funcionarios de la institución</t>
  </si>
  <si>
    <t>Actividades no programables</t>
  </si>
  <si>
    <t>Atención a funcionarios nivel central (auditores, coordinadores, jerarcas)</t>
  </si>
  <si>
    <t>Funcionarios de nivel regional</t>
  </si>
  <si>
    <t>Emisión de acreditaciones de RTV a productores agropecuarios (REPETIDA)</t>
  </si>
  <si>
    <t xml:space="preserve">elaboracion de propuesta </t>
  </si>
  <si>
    <t>En coordinación con funcionaria del INAMU</t>
  </si>
  <si>
    <t xml:space="preserve"> -   </t>
  </si>
  <si>
    <t>Control interno; educación finciera, apicultura</t>
  </si>
  <si>
    <t>Viceministros, directora nacional de extensión; técnicos del Pacifico central y zona Norte</t>
  </si>
  <si>
    <t>Atención al decreto de emigrantes</t>
  </si>
  <si>
    <t>Labores no programadas</t>
  </si>
  <si>
    <t>Actividad llavada a cabo por demanda</t>
  </si>
  <si>
    <t>Atención de aforos según decreto COVID</t>
  </si>
  <si>
    <t>Actividad no programada</t>
  </si>
  <si>
    <t>Programaciones semanales</t>
  </si>
  <si>
    <t>actividades no programadas</t>
  </si>
  <si>
    <t xml:space="preserve">Cada semana se sube al SIRED la programación semanal y una minuta mensual de la Agencia </t>
  </si>
  <si>
    <t>Participación en procesos de entrega de insumos</t>
  </si>
  <si>
    <t>Se tienen corrdinaciones con el INDER para aumentar la lista de beneficiarios de Puente agro para el 2023</t>
  </si>
  <si>
    <t>Atencion  Administracion, Coordinador Informatica,coordinador NAMA Ganaderia</t>
  </si>
  <si>
    <t>doc. Emetido umero DRBA-EA-9054</t>
  </si>
  <si>
    <t>informes de seguimiento y administrativos</t>
  </si>
  <si>
    <t>Emisión de permisos para quemas agropecuarias según el Decreto 35368-MAG-S-MINAET.</t>
  </si>
  <si>
    <t>Lista en Sdnea</t>
  </si>
  <si>
    <t>Atención al decreto de migrantes</t>
  </si>
  <si>
    <t>Hoja de recibo de los carnets</t>
  </si>
  <si>
    <t>Atención de aforos según decreto de migrantes</t>
  </si>
  <si>
    <t>Esto se suspendió por levantamiento de medidas Covid</t>
  </si>
  <si>
    <t>Temas variados de Apicultura, AO, Seguros y otros</t>
  </si>
  <si>
    <t xml:space="preserve">Gira ASOPROCONA y Reunión PITTA TOMATE </t>
  </si>
  <si>
    <t>Hoja de asistencia e informe semanal</t>
  </si>
  <si>
    <t>Cuestionarios aplicados</t>
  </si>
  <si>
    <t>Apoyo en procesos de capacitación a funcionarios de otras instituciones</t>
  </si>
  <si>
    <t>Reuniones con organizaciones en DNEA</t>
  </si>
  <si>
    <t>Apoyo al proceso, atención solicitudes productores</t>
  </si>
  <si>
    <t>Actualización en mediciones de carbono en fincas a tecnicos d ela Región.</t>
  </si>
  <si>
    <t>Listas de asistencia, SIREB</t>
  </si>
  <si>
    <t xml:space="preserve">Apoyo a AEA Hortalizas y Reunión formulación de proyetos Huertos urbanos AEA Ciudad Neily y Municipalidad de Corredores. </t>
  </si>
  <si>
    <t>Lista de asistencia e informe semanal</t>
  </si>
  <si>
    <t>Avios de Chile Dulce actualización</t>
  </si>
  <si>
    <t>Informes semanales</t>
  </si>
  <si>
    <t>Levantamiento de Censos agropecuarios</t>
  </si>
  <si>
    <t>Depende de solicitudes a nivel central</t>
  </si>
  <si>
    <t>Aguacate - Aplicultura</t>
  </si>
  <si>
    <t>Datos de la ODK, Listas asistencia</t>
  </si>
  <si>
    <t>Levantamiento de Censos agropecuarios.</t>
  </si>
  <si>
    <t>Censo apicola</t>
  </si>
  <si>
    <t xml:space="preserve">Se realizaron 3 censos de los cuales 15 visitas son de aguacate, 36 de apicultura, cacao 12 visitas y en proceso raíces y tuberculos 15 hechas de momento, se programa una reunion en junio para la toma de datos en raices y tuberculos  </t>
  </si>
  <si>
    <t>Apoyo levantamiento de censos agropecuarios</t>
  </si>
  <si>
    <t>Salida por compromisos de la Región Brunca</t>
  </si>
  <si>
    <t>Censo en cultivo Bambu</t>
  </si>
  <si>
    <t>Gestión de herramientas para las AEA: 8 barrenos, 7 GPS, 1 clinómetro</t>
  </si>
  <si>
    <t>sistema de inventarios, herramientas en las AEA</t>
  </si>
  <si>
    <t>Roger Montero Solís</t>
  </si>
  <si>
    <t>Chorotega</t>
  </si>
  <si>
    <t xml:space="preserve">Gestión de Extensión Agropecuaria </t>
  </si>
  <si>
    <t xml:space="preserve"> Identificación de las personas productoras en Producción orgánica </t>
  </si>
  <si>
    <t>Dirección Regional y todas las AEA.</t>
  </si>
  <si>
    <t>La programación real para este año son 11, ya que se incluyeron 3 del año pasado.</t>
  </si>
  <si>
    <t xml:space="preserve"> Promoción de agricultura orgánica a productores de la región </t>
  </si>
  <si>
    <t>Las dos charlas realizadas fueron por demanda de los productores y no estaban programadas para el 2022. Se incluiran las modificaciones en setiembre del 22</t>
  </si>
  <si>
    <t xml:space="preserve"> Identificación de la organización con Producción orgánica </t>
  </si>
  <si>
    <t xml:space="preserve">                                       -  </t>
  </si>
  <si>
    <t xml:space="preserve"> Formulación o actualización del Diagnóstico de finca del productor </t>
  </si>
  <si>
    <t xml:space="preserve"> Formulación o actualización del Diagnóstico de la organización </t>
  </si>
  <si>
    <t xml:space="preserve"> Formulación o actualización plan de finca realizado con el productor </t>
  </si>
  <si>
    <t xml:space="preserve"> Formulación o actualización del plan de finca realizado con la organización </t>
  </si>
  <si>
    <t xml:space="preserve"> Gestión de Proyectos  </t>
  </si>
  <si>
    <t xml:space="preserve"> Asesoría al productor en la formulación del proyecto orgánico </t>
  </si>
  <si>
    <t xml:space="preserve"> Asesoría a la persona productora en RBAO individual </t>
  </si>
  <si>
    <t xml:space="preserve"> Asesoría a la organización en proyectos orgánicos </t>
  </si>
  <si>
    <t xml:space="preserve"> Manejo Integrado de plaga </t>
  </si>
  <si>
    <t xml:space="preserve"> Asistencia técnica manejo integrado de plagas </t>
  </si>
  <si>
    <t xml:space="preserve"> Manejo Nutricional y Conservación de Suelos </t>
  </si>
  <si>
    <t xml:space="preserve"> Asistencia técnica manejo de fertilización </t>
  </si>
  <si>
    <t xml:space="preserve"> Asistencia técnica en elaboración de bioinsumos </t>
  </si>
  <si>
    <t xml:space="preserve"> Asistencia técnica en uso de microorganismos </t>
  </si>
  <si>
    <t xml:space="preserve"> Manejo Agronómico del Cultivo </t>
  </si>
  <si>
    <t xml:space="preserve"> Asistencia técnica en manejo agronómico del cultivo </t>
  </si>
  <si>
    <t xml:space="preserve"> Apoyo a la gestión para la competitividad y sostenibilidad organizacional y empresarial </t>
  </si>
  <si>
    <t xml:space="preserve"> Asesoría en procesos de comercialización local y regional orgánica por medio de sellos diferenciados en personas productoras y organizaciones GPO </t>
  </si>
  <si>
    <t xml:space="preserve"> Asesoría y seguimiento en el proceso de certificación </t>
  </si>
  <si>
    <t xml:space="preserve"> Giras de intercambio de experiencias/aprendizaje </t>
  </si>
  <si>
    <t xml:space="preserve"> Capacitación en producción orgánica </t>
  </si>
  <si>
    <t xml:space="preserve"> Capacitación en elaboración de bioinsumos </t>
  </si>
  <si>
    <t>Número de demostraciones de método</t>
  </si>
  <si>
    <t>Se ejecutará en el segundo semestre.</t>
  </si>
  <si>
    <t xml:space="preserve"> Capacitación en uso de microorganismos </t>
  </si>
  <si>
    <t xml:space="preserve"> Certificación de Productor orgánico </t>
  </si>
  <si>
    <t xml:space="preserve"> Identificación de personas productores en NAMA Ganadería  </t>
  </si>
  <si>
    <t xml:space="preserve"> Cambio Climático  </t>
  </si>
  <si>
    <t xml:space="preserve"> Formulación o actualización del diagnóstico productivo de fincas NAMA </t>
  </si>
  <si>
    <t xml:space="preserve"> Formulación o actualización del plan de fincas NAMA  </t>
  </si>
  <si>
    <t xml:space="preserve"> Visita al productor para explicar la propuesta de proyecto. Proyecto Gente-Asoc. Costa Rica por Siempre </t>
  </si>
  <si>
    <t xml:space="preserve"> Apoyo en la realización del diagnóstico de finca. Proyecto Gente-Asoc. Costa Rica por Siempre </t>
  </si>
  <si>
    <t xml:space="preserve"> Solicitar cotizaciones de equipos y materiales, realizar presupuesto final. Proyecto Gente-Asoc. Costa Rica por Siempre </t>
  </si>
  <si>
    <t xml:space="preserve"> Formulación de la propuesta. Proyecto Gente-Asoc. Costa Rica por Siempre </t>
  </si>
  <si>
    <t xml:space="preserve"> Productores en NAMA GANADERÍA </t>
  </si>
  <si>
    <t xml:space="preserve"> Productores con asistencia técnica en pastoreo racional </t>
  </si>
  <si>
    <t xml:space="preserve"> Manejo de pasturas </t>
  </si>
  <si>
    <t xml:space="preserve"> Asistencia técnica en pastoreo racional </t>
  </si>
  <si>
    <t xml:space="preserve"> Productores con asistencia técnica en pastos mejorados </t>
  </si>
  <si>
    <t xml:space="preserve"> Asistencia técnica en mejora de pastos </t>
  </si>
  <si>
    <t xml:space="preserve"> Productores con asistencia técnica en cercas vivas </t>
  </si>
  <si>
    <t xml:space="preserve"> Asistencia técnica en cercas vivas </t>
  </si>
  <si>
    <t xml:space="preserve"> Productores con asistencia técnica en planes de fertilización </t>
  </si>
  <si>
    <t xml:space="preserve"> Asistencia técnica en planes de fertilización </t>
  </si>
  <si>
    <t xml:space="preserve"> Manejo Nutricional Pecuario </t>
  </si>
  <si>
    <t xml:space="preserve"> Productores con asistencia técnica en bancos forrajeros </t>
  </si>
  <si>
    <t xml:space="preserve"> Asistencia técnica en bancos forrajeros </t>
  </si>
  <si>
    <t xml:space="preserve"> Productores con asistencia técnica en uso de minerales </t>
  </si>
  <si>
    <t xml:space="preserve">Se ajustará la meta en la modificación de setiembre, por retiro del productor. </t>
  </si>
  <si>
    <t xml:space="preserve"> Asistencia técnica en uso de minerales </t>
  </si>
  <si>
    <t xml:space="preserve"> Productores con asistencia técnica en uso de ensilajes </t>
  </si>
  <si>
    <t xml:space="preserve"> Asistencia técnica en ensilajes </t>
  </si>
  <si>
    <t xml:space="preserve"> Productores con asistencia técnica en producción de pacas de heno </t>
  </si>
  <si>
    <t xml:space="preserve"> Asistencia técnica en pacas de heno </t>
  </si>
  <si>
    <t xml:space="preserve"> Mejora genética del hato </t>
  </si>
  <si>
    <t xml:space="preserve"> Productores con asistencia técnica en mejora genética </t>
  </si>
  <si>
    <t xml:space="preserve"> Asistencia técnica en mejora genética </t>
  </si>
  <si>
    <t xml:space="preserve"> Prácticas agroambientales </t>
  </si>
  <si>
    <t xml:space="preserve"> Productores con asistencia técnica en prácticas agroforestales </t>
  </si>
  <si>
    <t xml:space="preserve"> Asistencia técnica en prácticas agroforestales </t>
  </si>
  <si>
    <t xml:space="preserve"> Productores con asistencia técnica en el uso de granos y leguminosas </t>
  </si>
  <si>
    <t xml:space="preserve"> Asistencia técnica en el uso de granos y leguminosas </t>
  </si>
  <si>
    <t xml:space="preserve"> Productores con capacitación en NAMA Ganadería </t>
  </si>
  <si>
    <t xml:space="preserve"> General Pecuario Capacitación </t>
  </si>
  <si>
    <t xml:space="preserve"> Capacitación en NAMA ganadería </t>
  </si>
  <si>
    <t xml:space="preserve"> Dia de Campo en NAMA ganadería </t>
  </si>
  <si>
    <t xml:space="preserve"> Día de campo en Pastoreo rotacional </t>
  </si>
  <si>
    <t xml:space="preserve">Se reprograma para el segundo semestre </t>
  </si>
  <si>
    <t xml:space="preserve"> Cambio Climático </t>
  </si>
  <si>
    <t xml:space="preserve"> Registro de fincas con medición de reducción de CO2 </t>
  </si>
  <si>
    <t xml:space="preserve"> Registro de medición de emisiones CO2 equivalente </t>
  </si>
  <si>
    <t xml:space="preserve"> Registro de remociones de CO2 equivalente </t>
  </si>
  <si>
    <t xml:space="preserve">Se reprogramó para el segundo semestre, se incluirá en la modificación de setiembre </t>
  </si>
  <si>
    <t xml:space="preserve"> Identificación de personas productores en tecnologías sostenibles  </t>
  </si>
  <si>
    <t xml:space="preserve"> Producción Sostenible </t>
  </si>
  <si>
    <t xml:space="preserve"> Número total de personas productoras </t>
  </si>
  <si>
    <t xml:space="preserve"> SisDNEA </t>
  </si>
  <si>
    <t xml:space="preserve"> Formulación o actualización del Diagnóstico de finca de la persona productora </t>
  </si>
  <si>
    <t xml:space="preserve">  Formulación o actualización del Plan de finca de la persona productora </t>
  </si>
  <si>
    <t>Productores implementando tecnología de Abonos orgánicos. (Ficha 1 - 24)</t>
  </si>
  <si>
    <t>Día demostrativo sobre efecto de abonos orgánicos en cultivos</t>
  </si>
  <si>
    <t>Días demostrativos</t>
  </si>
  <si>
    <t>Intercambio de experiencias entre productores en abonos orgánicos</t>
  </si>
  <si>
    <t>Productores implementando tecnología de Abonos verdes. (Ficha 2 - 25)</t>
  </si>
  <si>
    <t>Asistencia y promoción en el uso de abonos verdes en los cultivos</t>
  </si>
  <si>
    <t>Capacitación en utilización de abonos verdes</t>
  </si>
  <si>
    <t>Actividad de demostración de resultados de los beneficios del uso de abonos verdes</t>
  </si>
  <si>
    <t>Día demostrativo sobre efecto de abonos verdes en el suelo y cultivos</t>
  </si>
  <si>
    <t>Intercambio de experiencias entre productores sobre abonos verdes y cultivos</t>
  </si>
  <si>
    <t>Productores implementando tecnología de Biofermentos. (Ficha 3 - 26)</t>
  </si>
  <si>
    <t>Actividad de demostración de resultados del efecto en el uso de biofermentos</t>
  </si>
  <si>
    <t>Día demostrativo sobre los beneficios del uso de biofermentos en cultivos</t>
  </si>
  <si>
    <t>Intercambio de experiencias entre productores sobre uso de biofermentos en cultivos</t>
  </si>
  <si>
    <t>Productores implementando tecnología de Manejo integrado de cultivos. (4 - 27)</t>
  </si>
  <si>
    <t xml:space="preserve">Asistencia técnica y promoción en el uso de Manejo integrado de cultivos </t>
  </si>
  <si>
    <t>Día demostrativo del beneficio de usos y manejo integrado de cultivos en finca</t>
  </si>
  <si>
    <t>Intercambio de experiencias entre productores sobre uso y manejo integrado de cultivos</t>
  </si>
  <si>
    <t>Productores implementando tecnología de Microorganismos benéficos. (5 - 28 - 32)</t>
  </si>
  <si>
    <t>Capacitación en uso y Manejo de Microorganismos benéficos en cultivos (hortalizas, granos básicos, frutales, otros)</t>
  </si>
  <si>
    <t>Día demostrativo del beneficio de usos de Microorganismos benéficos</t>
  </si>
  <si>
    <t>Intercambio de experiencias entre productores uso y manejo de microorganismos benéficos</t>
  </si>
  <si>
    <t xml:space="preserve"> Productores implementando tecnología de Biopesticidas. (Ficha 6 - 29) </t>
  </si>
  <si>
    <t>Capacitación en uso y manejo de Biopesticidas en los cultivos (hortalizas, granos básicos, frutales, otros)</t>
  </si>
  <si>
    <t>Actividad de demostración de resultados sobre el efecto del uso de Biopesticidas en los cultivos</t>
  </si>
  <si>
    <t>Día demostrativo del beneficio de usos de biopesticidas</t>
  </si>
  <si>
    <t xml:space="preserve"> Productores implementando tecnología de Inocuidad de alimentos en fincas. (Ficha 7 - 30) </t>
  </si>
  <si>
    <t xml:space="preserve"> Manejo Postcosecha </t>
  </si>
  <si>
    <t>Actividad de demostración de resultados en inocuidad de alimentos en finca</t>
  </si>
  <si>
    <t>Día demostrativo sobre inocuidad de alimentos en finca</t>
  </si>
  <si>
    <t>Intercambio de experiencias entre productores sobre inocuidad de alimentos en finca</t>
  </si>
  <si>
    <t xml:space="preserve"> Adaptación al Cambio Climático </t>
  </si>
  <si>
    <t xml:space="preserve"> Productores implementando tecnología de Sistemas agroforestales. (Ficha 8) </t>
  </si>
  <si>
    <t>Asistencia técnica y promoción en establecimiento y desarrollo de Sistemas agroforestales</t>
  </si>
  <si>
    <t>Video de actividades de la capacitación</t>
  </si>
  <si>
    <t>Día demostrativo sobre beneficios en finca de los Sistemas agroforestales</t>
  </si>
  <si>
    <t>Intercambio de experiencias entre productores sobre sistemas agroforestales</t>
  </si>
  <si>
    <t xml:space="preserve"> Productores implementando tecnología de Cercas vivas. (Ficha 9 - 21) </t>
  </si>
  <si>
    <t>Capacitación en establecimiento de Cercas vivas</t>
  </si>
  <si>
    <t>Actividad de demostración de resultados en cercas vivas</t>
  </si>
  <si>
    <t>Día demostrativo sobre beneficios del uso Cercas vivas</t>
  </si>
  <si>
    <t>Intercambio de experiencias entre productores sobre cercas vivas</t>
  </si>
  <si>
    <t xml:space="preserve"> Productores implementando tecnología de Cortinas rompevientos. (Ficha 10 - 4) </t>
  </si>
  <si>
    <t>Asistencia técnica y promoción en establecimiento y desarrollo de Cortinas rompevientos</t>
  </si>
  <si>
    <t>Día demostrativo en establecimiento y desarrollo de Cortinas rompevientos</t>
  </si>
  <si>
    <t>Intercambio de experiencias entre productores sobre establecimiento y desarrollo de cortinas rompe viento</t>
  </si>
  <si>
    <t xml:space="preserve"> Productores implementando tecnología de Viveros de árboles y arbustos. (Ficha 11) </t>
  </si>
  <si>
    <t>Asistencia técnica y promoción en establecimiento y desarrollo de Viveros de árboles y arbustos.</t>
  </si>
  <si>
    <t>Día demostrativo sobre beneficios de Viveros de árboles y arbustos.</t>
  </si>
  <si>
    <t>Intercambio de experiencias entre productores sobre viveros de árboles</t>
  </si>
  <si>
    <t xml:space="preserve"> Producción en ambientes protegidos  </t>
  </si>
  <si>
    <t xml:space="preserve"> Productores implementando tecnología de Producción en ambientes protegidos. (Ficha 12 - 31) </t>
  </si>
  <si>
    <t xml:space="preserve">Asistencia técnica y promoción en tecnología de Producción en ambientes protegidos. </t>
  </si>
  <si>
    <t>Día demostrativo sobre beneficios en tecnología de Producción en ambientes protegidos</t>
  </si>
  <si>
    <t>Se ejecutará en el mes de julio 2022.</t>
  </si>
  <si>
    <t>Intercambio de experiencias entre productores sobre ambientes protegidos</t>
  </si>
  <si>
    <t xml:space="preserve"> Productores implementando tecnología de Solarización. (Ficha 13 - 1) </t>
  </si>
  <si>
    <t>Asistencia técnica y promoción en tecnología de Solarización</t>
  </si>
  <si>
    <t>Día demostrativo sobre beneficios en finca sobre tecnología de Solarización</t>
  </si>
  <si>
    <t>Intercambio de experiencias entre productores sobre solarización</t>
  </si>
  <si>
    <t xml:space="preserve"> Manejo Recurso Hídrico </t>
  </si>
  <si>
    <t xml:space="preserve"> Productores implementando tecnología de Riego por goteo. (Ficha 14 - 11) </t>
  </si>
  <si>
    <t>Asistencia técnica y promoción en establecimiento y desarrollo de Sistemas de Riego por goteo</t>
  </si>
  <si>
    <t>Día demostrativo sobre beneficios en finca de los Sistemas de Riego por goteo</t>
  </si>
  <si>
    <t>Intercambio de experiencias entre productores sobre riego por goteo</t>
  </si>
  <si>
    <t xml:space="preserve"> Instalaciones Agropecuarias </t>
  </si>
  <si>
    <t xml:space="preserve"> Productores implementando tecnología de Microbeneficio ecológico de café. (Ficha 15) </t>
  </si>
  <si>
    <t>Asistencia técnica y promoción en establecimiento y desarrollo de tecnología de microbeneficio ecológico de café.</t>
  </si>
  <si>
    <t>Capacitación en manejo de Sistemas de microbeneficio ecológico de café.</t>
  </si>
  <si>
    <t>Actividad de demostración de resultados del establecimiento de Sistemas de microbeneficio ecológico de café.</t>
  </si>
  <si>
    <t>Día demostrativo sobre beneficios en finca de los Sistemas de microbeneficio ecológico de café.</t>
  </si>
  <si>
    <t>Intercambio de experiencias entre productores sobre microbeneficios de café</t>
  </si>
  <si>
    <t xml:space="preserve"> Productores implementando tecnología de Sistemas silvopastoriles. (Ficha 16) </t>
  </si>
  <si>
    <t>Asistencia técnica y promoción en establecimiento y desarrollo de Sistemas silvopastoriles</t>
  </si>
  <si>
    <t>Por error en la programación se indicó que se realizarían 7 charlas, siendo lo correcto 1 charla con 7 productores.</t>
  </si>
  <si>
    <t>Día demostrativo sobre beneficios en finca de los Sistemas silvopastoriles</t>
  </si>
  <si>
    <t>Intercambio de experiencias entre productores de sistemas silvopastoriles</t>
  </si>
  <si>
    <t xml:space="preserve"> Productores implementando siembra de Pastos mejorados en finca. (Ficha 17 - 15) </t>
  </si>
  <si>
    <t>Asistencia técnica y promoción en establecimiento y desarrollo de Sistemas de siembra de Pastos mejorados en finca</t>
  </si>
  <si>
    <t>Día demostrativo sobre beneficios de siembra de Pastos mejorados en finca</t>
  </si>
  <si>
    <t>Intercambio de experiencias entre productores en pastos mejorados</t>
  </si>
  <si>
    <t xml:space="preserve"> Productores implementando tecnología de Bancos forrajeros. (Ficha 18 - 16) </t>
  </si>
  <si>
    <t>Asistencia técnica y promoción en establecimiento y desarrollo de bancos forrajeros</t>
  </si>
  <si>
    <t>Capacitación en manejo en establecimiento y desarrollo de bancos forrajeros</t>
  </si>
  <si>
    <t>Actividad de demostración de resultados del establecimiento de bancos forrajeros</t>
  </si>
  <si>
    <t>Día demostrativo sobre beneficios en finca de bancos forrajeros</t>
  </si>
  <si>
    <t>Intercambio de experiencias entre productores en bancos forrajeros</t>
  </si>
  <si>
    <t xml:space="preserve"> Productores implementando tecnología de Ensilaje y henificación para épocas críticas. (Ficha 19-  17) </t>
  </si>
  <si>
    <t>Asistencia técnica y promoción en establecimiento y desarrollo de tecnología de Ensilaje y henificación para épocas críticas.</t>
  </si>
  <si>
    <t>Día demostrativo sobre beneficios en finca del establecimiento y desarrollo de tecnología de Ensilaje y henificación para épocas críticas.</t>
  </si>
  <si>
    <t>Intercambio de experiencias entre productores sobre ensilaje y henificación</t>
  </si>
  <si>
    <t xml:space="preserve"> Productores implementando tecnología del uso de Bloques nutricionales proteicos. (Ficha 20 - 19) </t>
  </si>
  <si>
    <t xml:space="preserve">Asistencia técnica y promoción en establecimiento y desarrollo de tecnología del uso de Bloques nutricionales proteicos. </t>
  </si>
  <si>
    <t xml:space="preserve">Día demostrativo sobre beneficios en finca de tecnología del uso de Bloques nutricionales proteicos. </t>
  </si>
  <si>
    <t>Intercambio de experiencias entre productores sobre uso de bloques nutricionales proteicos</t>
  </si>
  <si>
    <t xml:space="preserve"> Productores implementando tecnología de construcción de Abrevaderos y saladeros. (Ficha 21 - 20) </t>
  </si>
  <si>
    <t>Asistencia técnica y promoción de tecnología de construcción de Abrevaderos y saladeros</t>
  </si>
  <si>
    <t>Capacitación en manejo de tecnología de construcción de Abrevaderos y saladeros</t>
  </si>
  <si>
    <t>Actividad de demostración de resultados del establecimiento de tecnología de construcción de Abrevaderos y saladeros</t>
  </si>
  <si>
    <t>Día demostrativo sobre beneficios en finca de tecnología de construcción de Abrevaderos y saladeros</t>
  </si>
  <si>
    <t>Intercambio de experiencias entre productores en construcción de abrevaderos y saladeros</t>
  </si>
  <si>
    <t xml:space="preserve"> Productores implementando tecnología de Estabulación de ganado (Ficha 22 - 18) </t>
  </si>
  <si>
    <t xml:space="preserve">Asistencia técnica y promoción en establecimiento y desarrollo de tecnología de Estabulación de ganado </t>
  </si>
  <si>
    <t xml:space="preserve">Día demostrativo sobre beneficios en finca de tecnología de Estabulación de ganado </t>
  </si>
  <si>
    <t>Intercambio de experiencias entre productores sobre estabulación de ganado</t>
  </si>
  <si>
    <t xml:space="preserve"> Manejo de Remanentes </t>
  </si>
  <si>
    <t xml:space="preserve"> Productores implementando tecnología de Biodigestores. (Ficha 23 - 23) </t>
  </si>
  <si>
    <t>Asistencia técnica y promoción en establecimiento y desarrollo de tecnología de Biodigestores</t>
  </si>
  <si>
    <t>Capacitación en uso y manejo de tecnología de Biodigestores</t>
  </si>
  <si>
    <t>Actividad de demostración de resultados en uso y manejo de tecnología de Biodigestores</t>
  </si>
  <si>
    <t>Día demostrativo sobre beneficios en el uso y manejo de tecnología de Biodigestores</t>
  </si>
  <si>
    <t>Intercambio de experiencias entre productores sobre biodigestores</t>
  </si>
  <si>
    <t>Productores implementando tecnología de Tratamiento de residuos en queserías. (Ficha 24-22)</t>
  </si>
  <si>
    <t>Asistencia técnica y promoción en tecnología de Tratamiento de residuos en queserías.</t>
  </si>
  <si>
    <t>Día demostrativo sobre beneficios en finca de tecnología de Tratamiento de residuos en queserías.</t>
  </si>
  <si>
    <t>Intercambio de experiencias entre productores tratamiento de residuos en queserías</t>
  </si>
  <si>
    <t xml:space="preserve"> Productores implementando tecnología de Cobertura de suelos. (Ficha 25 - 1) </t>
  </si>
  <si>
    <t>Asistencia técnica y promoción en establecimiento y desarrollo de Cobertura de suelos.</t>
  </si>
  <si>
    <t>Día demostrativo sobre beneficios en finca de manejo y desarrollo de Cobertura de suelos.</t>
  </si>
  <si>
    <t>Intercambio de experiencias entre productores sobre cobertura de suelos</t>
  </si>
  <si>
    <t xml:space="preserve"> Productores implementando tecnología de control de la erosión. (Ficha 26 - 2 - 3) </t>
  </si>
  <si>
    <t>Asistencia técnica y promoción en establecimiento y desarrollo de tecnología de control de la erosión</t>
  </si>
  <si>
    <t>Día demostrativo sobre beneficios en finca de tecnología de control de la erosión</t>
  </si>
  <si>
    <t>Intercambio de experiencias entre productores sobre control de la erosión</t>
  </si>
  <si>
    <t xml:space="preserve"> Productores implementando tecnología de Recuperación y control de cárcavas. (Ficha 27 - 7) </t>
  </si>
  <si>
    <t>Asistencia técnica y promoción en establecimiento y desarrollo de tecnología de Recuperación y control de cárcavas</t>
  </si>
  <si>
    <t>Día demostrativo sobre beneficios en finca de tecnología de Recuperación y control de cárcavas</t>
  </si>
  <si>
    <t>Intercambio de experiencias entre productores sobre recuperación y control de cárcavas</t>
  </si>
  <si>
    <t xml:space="preserve"> Productores implementando tecnología de Labranza conservacionista. (Ficha 28 - 5 - 6 - 8) </t>
  </si>
  <si>
    <t>Asistencia técnica y promoción en establecimiento y desarrollo de tecnología de Labranza conservacionista</t>
  </si>
  <si>
    <t>Día demostrativo sobre beneficios en finca de tecnología de Labranza conservacionista</t>
  </si>
  <si>
    <t>Intercambio de experiencias entre productores sobre labranza conservacionista</t>
  </si>
  <si>
    <t xml:space="preserve"> Productores implementando tecnología de Protección de orillas de quebradas, riachuelos y ríos. (Ficha 29 - 12) </t>
  </si>
  <si>
    <t>Asistencia técnica y promoción en establecimiento y desarrollo de tecnología de Protección de orillas de quebradas, riachuelos y ríos</t>
  </si>
  <si>
    <t>Capacitación en manejo de establecimiento y desarrollo de tecnología de Protección de orillas de quebradas, riachuelos y ríos</t>
  </si>
  <si>
    <t>Día demostrativo sobre beneficios en finca de tecnología de Protección de orillas de quebradas, riachuelos y ríos</t>
  </si>
  <si>
    <t>Intercambio de experiencias entre productores sobre establecimiento y desarrollo de tecnología de Protección de orillas de quebradas, riachuelos y ríos</t>
  </si>
  <si>
    <t xml:space="preserve"> Productores implementando tecnología de Reforestación protectora sin aprovechamiento. (Ficha 30 - 13) </t>
  </si>
  <si>
    <t>Asistencia técnica y promoción en establecimiento y desarrollo de tecnología de Reforestación protectora sin aprovechamiento</t>
  </si>
  <si>
    <t>Actividad de demostración de resultados del establecimiento de tecnología de Reforestación protectora sin aprovechamiento</t>
  </si>
  <si>
    <t>Día demostrativo sobre beneficios en finca de tecnología de Reforestación protectora sin aprovechamiento</t>
  </si>
  <si>
    <t>Intercambio de experiencias entre productores sobre tecnología de Reforestación protectora sin aprovechamiento.</t>
  </si>
  <si>
    <t xml:space="preserve"> Productores implementando tecnologías de Sistemas de Uso eficiente de agua (Captaciones y SCALL, reservorios, pozos y otro). Ficha 31 - 9 - 10 - 14) </t>
  </si>
  <si>
    <t>La AEA de Hojancha tenía programado 4 proyectos de SCALL, en el programa Puente Agro del gobierno anterios, sin embargo estan sujetos al financimiento  por parte del INDER.</t>
  </si>
  <si>
    <t>Asistencia técnica y promoción en el establecimiento y desarrollo de tecnologías de Sistemas de Uso eficiente de agua (Captaciones y Scall, reservorios, pozos y otro)</t>
  </si>
  <si>
    <t>Capacitación en establecimiento y desarrollo de tecnologías de Sistemas de Uso eficiente de agua (Captaciones y Scall, reservorios, pozos y otro).</t>
  </si>
  <si>
    <t>Día demostrativo sobre beneficios en finca de tecnologías de Sistemas de Uso eficiente de agua (Captaciones y Scall, reservorios, pozos y otro)</t>
  </si>
  <si>
    <t xml:space="preserve">Intercambio de experiencias entre productores sobre tecnologías de Sistemas de Uso eficiente de agua </t>
  </si>
  <si>
    <t>Registro de productores que implementan siembra escalonada de cultivo de frijol y maíz</t>
  </si>
  <si>
    <t>Asistencia técnica y promoción en la siembra escalonada de cultivo de frijol y maíz</t>
  </si>
  <si>
    <t>Elaboración del Plan de Fertilización en cultivos</t>
  </si>
  <si>
    <t>Asistencia técnica y promoción del plan de fertilización en frijol</t>
  </si>
  <si>
    <t xml:space="preserve">Productores implementando técnicas de fertilización </t>
  </si>
  <si>
    <t xml:space="preserve">Asistencia técnica y promoción en fertilización </t>
  </si>
  <si>
    <t>Capacitación en manejo de fertilización</t>
  </si>
  <si>
    <t>Día demostrativo sobre fertilización en frijol y maíz</t>
  </si>
  <si>
    <t>Asistencia técnica en fertilización con base en la productividad del lote</t>
  </si>
  <si>
    <t xml:space="preserve">Capacitación en fertilización con base en la productividad del lote </t>
  </si>
  <si>
    <t xml:space="preserve"> Mejoramiento Genético </t>
  </si>
  <si>
    <t xml:space="preserve">Asistencia técnica en uso de variedades tolerantes a enfermedades. </t>
  </si>
  <si>
    <t>Capacitación en calibración de equipos y cobertura de aplicación foliar</t>
  </si>
  <si>
    <t>Seguimiento a parcela de monitoreo de roya</t>
  </si>
  <si>
    <t>Aplicación de encuestas de fertilización</t>
  </si>
  <si>
    <t xml:space="preserve"> PLAN NACIONAL DE AGUACATE  </t>
  </si>
  <si>
    <t>Capacitación a personas en el cultivo de aguacate</t>
  </si>
  <si>
    <t>Censo o Encuesta Nacional de Aguacate</t>
  </si>
  <si>
    <t>Se aplicaron en 6 cantones encuestas y el resultado fue un  censo por región</t>
  </si>
  <si>
    <t>Asistencia técnica en manejo integrado de Plagas</t>
  </si>
  <si>
    <t>Capacitación en apicultura</t>
  </si>
  <si>
    <t>Censo Nacional de Apícola</t>
  </si>
  <si>
    <t>Se aplicaron encuestas en los 11 cantones de la Región, el resultado fue 1 censo regional</t>
  </si>
  <si>
    <t xml:space="preserve"> Gestión de la Planificación </t>
  </si>
  <si>
    <t>Informe Final de los resultados de la intervención en tecnologías de producción Sostenible</t>
  </si>
  <si>
    <t>Productores implementando técnicas de agricultura de precisión</t>
  </si>
  <si>
    <t xml:space="preserve"> Maquinaria y Equipo </t>
  </si>
  <si>
    <t>Asistencia técnica en uso de la tecnología IOT para agricultura de precisión</t>
  </si>
  <si>
    <t>El proyecto Agrinnovación no se había concluido, se espera finalizar en el segundo semestre 2022.</t>
  </si>
  <si>
    <t>Asistencia técnica en uso de drones para agricultura de precisión. </t>
  </si>
  <si>
    <t>Asistencia Técnica de buenas prácticas agropecuarias</t>
  </si>
  <si>
    <t>Capacitación en tecnología IOT para agricultura de precisión</t>
  </si>
  <si>
    <t xml:space="preserve"> Bandera Azul Ecológica, categoría agropecuaria </t>
  </si>
  <si>
    <t>Productores con asistencia técnica en Galardón Bandera Azul</t>
  </si>
  <si>
    <t xml:space="preserve">Colaboración a Comités BAE en la formulación de Plan de trabajo del programa BAE. </t>
  </si>
  <si>
    <t>Asesoramiento y seguimiento técnico al Plan de trabajo del comité BAE.</t>
  </si>
  <si>
    <t>Comité de bandera azul, con obtención de galardón BAE y asignación de estrellas blancas.</t>
  </si>
  <si>
    <t>Informe Final de los galardones otorgados a las personas productoras en Bandera Azul</t>
  </si>
  <si>
    <t>Informe Final de los resultados de la intervención sobre sellos ambientales</t>
  </si>
  <si>
    <t xml:space="preserve"> Gestión y Prevención  </t>
  </si>
  <si>
    <t>Informe de situación</t>
  </si>
  <si>
    <t>Planes de inversión</t>
  </si>
  <si>
    <t>Gestión para la compra de insumos o materiales</t>
  </si>
  <si>
    <t xml:space="preserve"> Fortalecimiento Organizacional  </t>
  </si>
  <si>
    <t>Formulación del Plan de trabajo  de la organización</t>
  </si>
  <si>
    <t>Plan de la organización</t>
  </si>
  <si>
    <t>La Asoc. de AATP de Carrillo no continuó por problemas internos.</t>
  </si>
  <si>
    <t xml:space="preserve"> Fortalecimiento Organizacional y Empresarial </t>
  </si>
  <si>
    <t>Formulación o actualización del Plan de Capacitación</t>
  </si>
  <si>
    <t>TC-09</t>
  </si>
  <si>
    <t>Asesoría técnica a las organizaciones en la formulación de proyectos Productivos</t>
  </si>
  <si>
    <t>Pendientes para el segundo semestre.</t>
  </si>
  <si>
    <t>Fortalecimiento Organizacional y Empresarial</t>
  </si>
  <si>
    <t xml:space="preserve"> Asistencia técnica para la ejecución del proyecto de la organización </t>
  </si>
  <si>
    <t>Apoyo a las instituciones financieras en la entrega de insumos, materiales y equipos a los productores beneficiados</t>
  </si>
  <si>
    <t xml:space="preserve">Apoyo a productores y organizaciones en comercialización a través de ferias virtuales o presenciales.  </t>
  </si>
  <si>
    <t>Apoyo a la elaboración y ejecución del proyecto de Centro de Acopio y cadena de distribución de producto</t>
  </si>
  <si>
    <t xml:space="preserve">Organizaciones con capacidades gerenciales y empresariales para el desarrollo de sus proyectos </t>
  </si>
  <si>
    <t>Apoyo a organizaciones que solicitan asesoría en diferentes temas</t>
  </si>
  <si>
    <t xml:space="preserve"> Acciones de coordinación </t>
  </si>
  <si>
    <t xml:space="preserve">Asistencia técnica a personas individuales en la formulación de proyectos agropecuarios  </t>
  </si>
  <si>
    <t>Los fondos para los proyectos que faltan serán desembolsados por IMAS, una vez que los beneficiarios terminen el curso de emprendedurismo (Hojancha)</t>
  </si>
  <si>
    <t>Asistencia técnica para la ejecución del proyecto individuales financiados</t>
  </si>
  <si>
    <t>Personas productoras comercializando sus productos en ferias y redes sociales</t>
  </si>
  <si>
    <t>Emprendimientos de Mujeres financiados por FOMUJER</t>
  </si>
  <si>
    <t>Asistencia técnica a los emprendimientos financiados por FOMUJER</t>
  </si>
  <si>
    <t>Se completaran las metas en el próximo semestre</t>
  </si>
  <si>
    <t>Informe final de la intervención con FOMUJER</t>
  </si>
  <si>
    <t>Productores con puente Agro</t>
  </si>
  <si>
    <t>Diagnóstico de finca en Puente Agro</t>
  </si>
  <si>
    <t>Plan de finca con el productor en Puente Agro</t>
  </si>
  <si>
    <t>Asistencia técnica a fincas Puente Agro 2021</t>
  </si>
  <si>
    <t>Asistencia técnica a fincas Puente Agro 2022</t>
  </si>
  <si>
    <t>Reuniones mensuales para la gestión y coordinación de actividades relacionadas al plan piloto de uso de microorganismos</t>
  </si>
  <si>
    <t xml:space="preserve">Se ajustaran metas en la próxima modificación  </t>
  </si>
  <si>
    <t>Instalación y operación de biofábricas en los cantones de Nicoya, Hojancha, Santa Cruz y Nandayure para la reproducción de microorganismos entomopatógenos.</t>
  </si>
  <si>
    <t xml:space="preserve"> Otras Acciones (Atención de productores individuales) </t>
  </si>
  <si>
    <t>Suministro y distribución de microorganismos a productores</t>
  </si>
  <si>
    <t>Asistencia técnica en uso de microorganismos y bioinsumos.</t>
  </si>
  <si>
    <t xml:space="preserve"> Gestión de la Calidad  </t>
  </si>
  <si>
    <t>Envío de muestras de bioinsumos a laboratorio para análisis</t>
  </si>
  <si>
    <t xml:space="preserve"> Apoyo Metodológico y Técnico </t>
  </si>
  <si>
    <t>Actividades relacionadas con prácticas de reproducción de microrganismos en fincas (capturas, activación, reproducción e inoculación)</t>
  </si>
  <si>
    <t>Intercambio de experiencias sobre microrganismos benéficos</t>
  </si>
  <si>
    <t xml:space="preserve"> Representación en comisiones institucionales e interinstitucionales </t>
  </si>
  <si>
    <t xml:space="preserve"> Participar en el comité de cítricos regional </t>
  </si>
  <si>
    <t>Se debe cambiar la unidad unidad de medida por: Número de AEA participantes. De igual forma la actividad debe ser: Participación en reuniones del Comité de Cítricos de la Península de Nicoya y La Cruz. El Comité de cítricos de la Península de Nicoya acordó realizar 6 reuniones al año, bimensualmente.</t>
  </si>
  <si>
    <t>Traslado y entrega de parasitoides de mosca de la fruta a productores.</t>
  </si>
  <si>
    <t>Visitas a Fincas de productores a otras agencias</t>
  </si>
  <si>
    <t xml:space="preserve">Capacitación a productores en temas específicos de cítricos </t>
  </si>
  <si>
    <t xml:space="preserve">Apoyo en gestiones de adquisición de almácigos de hortalizas para productores del cantón </t>
  </si>
  <si>
    <t xml:space="preserve"> Diversificación agropecuaria </t>
  </si>
  <si>
    <t xml:space="preserve">Seguimiento a proyecto de producción de papa, yuca amarga y dulce y otros cultivos alternativos con el INTA </t>
  </si>
  <si>
    <t xml:space="preserve"> Servicios complementarios 1 </t>
  </si>
  <si>
    <t>Atención de personas productoras con demandas por decretos agropecuarios y sanitarios</t>
  </si>
  <si>
    <t>Se atiende por demanda del productor</t>
  </si>
  <si>
    <t>Atención a productores que solicitan atención Decreto 35368-MAG-S-MINAET.</t>
  </si>
  <si>
    <t> Inscripción de MIPYMES agrícolas para exoneración de impuestos a las sociedades anónimas, como lo cita las Leyes 9024 y 8262</t>
  </si>
  <si>
    <t>Inscribir a los productores agropecuarios en el sistema SDNEA y otorgar las certificaciones respectivas, para la Declaración de Bienes Inmuebles ante las municipalidades, tramites de créditos etc.</t>
  </si>
  <si>
    <t>Número de certificaciones para el trámite de la pensión del Régimen no contributivo de la CCSS, solicitado por personas.</t>
  </si>
  <si>
    <t xml:space="preserve">Gestiones realizadas de acuerdo con Investidura especial para las personas extensionistas para que emitan orden sanitaria por COVID-19 de acuerdo con Resolución del Ministerio de Salud: MS-DM-RM-5178-2020. </t>
  </si>
  <si>
    <t xml:space="preserve">Decreto 38642 Sequía Seguimiento a los activos (Picadoras). Todos los cantones </t>
  </si>
  <si>
    <t xml:space="preserve"> Decreto 38642. Ensiladoras (informe del servicio a las organizaciones), en los cantones de: Nicoya, Hojancha, Nandayure, Santa Cruz, Carrillo, Tilarán y Abangares</t>
  </si>
  <si>
    <t xml:space="preserve"> Decreto 38642. Maquinaria (Solo Liberia)</t>
  </si>
  <si>
    <t>Decretos 38642. Cercas eléctricas. Todos los cantones</t>
  </si>
  <si>
    <t>Decreto 40027. H. Otto. (Vaquillas). Bagaces</t>
  </si>
  <si>
    <t>Atención de protocolo general para la atención de la migración laboral para la época de cosechas en el marco de alerta por COVID 19 2022 Decreto-42766</t>
  </si>
  <si>
    <t xml:space="preserve"> Servicio de información virtual </t>
  </si>
  <si>
    <t xml:space="preserve">  Atención a productores por medios virtuales</t>
  </si>
  <si>
    <t xml:space="preserve"> Atención ocasional a productores, productoras, organizaciones, instituciones y empresas </t>
  </si>
  <si>
    <t>Asistencia técnica a personas productoras no contempladas en los indicadores</t>
  </si>
  <si>
    <t>Atención a demandas de información de productores, organizaciones, Instituciones y empresas.</t>
  </si>
  <si>
    <t xml:space="preserve"> Capacitación a funcionarios por medio de jornadas virtuales</t>
  </si>
  <si>
    <t>Giras de experiencias/aprendizaje a funcionarios</t>
  </si>
  <si>
    <t xml:space="preserve"> Capacitación a Productores por medio de jornadas virtuales</t>
  </si>
  <si>
    <t xml:space="preserve"> Servicio de Información Documental y Referencial  </t>
  </si>
  <si>
    <t xml:space="preserve"> Actualización de informe de área de producción (Para SEPSA de información y comunicación regional) en los meses de febrero, junio y octubre</t>
  </si>
  <si>
    <t>Esta acción se atiende por demanda del productor</t>
  </si>
  <si>
    <t xml:space="preserve"> Gestión de Control Interno </t>
  </si>
  <si>
    <t xml:space="preserve"> NA </t>
  </si>
  <si>
    <t xml:space="preserve">Seguimiento a los sistemas de control interno </t>
  </si>
  <si>
    <t xml:space="preserve"> Coordinación del Comité Sectorial Regional Agropecuario (CSRA) y Comités Sectoriales Locales </t>
  </si>
  <si>
    <t> Comités Locales del Sector Agropecuario ampliado, articulados y operando, según decreto 32488-MAG, numero de reuniones de los COSELES realizadas</t>
  </si>
  <si>
    <t xml:space="preserve"> Comités Sectoriales agropecuarios y ampliados, articulados y operando, según decreto 32488-MAG</t>
  </si>
  <si>
    <t>En la actividad correspondiente a esta fila las agencias programaron por error, se justificará en próxima modificación</t>
  </si>
  <si>
    <t xml:space="preserve"> Participación en Comisión de Emergencias </t>
  </si>
  <si>
    <t xml:space="preserve"> Participación en Pitta Chile-Tomate</t>
  </si>
  <si>
    <t xml:space="preserve"> Comunicación e información para la Extensión Agropecuaria </t>
  </si>
  <si>
    <t>Producción de medios (boletines, videos, programas radiales), producidos en la Agencia (responsable regional de comunicación e información).</t>
  </si>
  <si>
    <t>Se debe incluir los medios de verificación: boletines, programas radiales, hojas divulgativas y otros. Se realizaron 7 videos.</t>
  </si>
  <si>
    <t xml:space="preserve"> Organización y/o representación en ferias y otros eventos </t>
  </si>
  <si>
    <t xml:space="preserve"> Asesoría a las organizaciones en procesos de comercialización a través de ferias  </t>
  </si>
  <si>
    <t xml:space="preserve"> Formulación del plan operativo anual de las AEAs 2023 </t>
  </si>
  <si>
    <t xml:space="preserve"> Formulación de informes semestral y anual de las AEAs 2022 </t>
  </si>
  <si>
    <t xml:space="preserve"> Formulación del plan operativo anual regional 2023 </t>
  </si>
  <si>
    <t xml:space="preserve"> Formulación de informes semestral y anual regional 2022 </t>
  </si>
  <si>
    <t xml:space="preserve">Gestión de la Planificación </t>
  </si>
  <si>
    <t xml:space="preserve">  Consolidación de la Información del Indicador </t>
  </si>
  <si>
    <t>Julio Loaciga</t>
  </si>
  <si>
    <t xml:space="preserve"> Coordinación de proyectos vinculados a las Comisiones Nacionales y los PITTAs. </t>
  </si>
  <si>
    <t xml:space="preserve">  Seguimiento del Indicador </t>
  </si>
  <si>
    <t xml:space="preserve">  Capacitación a Agentes de extensión en Reglamento Producción Orgánica </t>
  </si>
  <si>
    <t>Se adelantó la capacitación por la necesidad de atender la gestión por parte de los productores del RBAO.</t>
  </si>
  <si>
    <t xml:space="preserve"> Sesiones Pitta Orgánico </t>
  </si>
  <si>
    <t>La coordinación del PITTA no ha convocado a sesiones.</t>
  </si>
  <si>
    <t xml:space="preserve"> Asesorías en RBAO </t>
  </si>
  <si>
    <t xml:space="preserve"> Firma de convenios RBAO </t>
  </si>
  <si>
    <t xml:space="preserve"> Informes de logros de la intervención </t>
  </si>
  <si>
    <t>Norma Salazar/Gilberto López</t>
  </si>
  <si>
    <t>La Asociación Costa Rica por Siempre no ha probado la presentación de nuevos proyectos durante este año. Se espera que para el segundo permitan la gestión de estos.</t>
  </si>
  <si>
    <t>Gilberto López</t>
  </si>
  <si>
    <t xml:space="preserve"> Comunicación para la Extensión Agropecuaria </t>
  </si>
  <si>
    <t xml:space="preserve"> Informe final del proyecto. Proyecto Gente-Asoc. Costa Rica por Siempre </t>
  </si>
  <si>
    <t>Consolidado del indicador</t>
  </si>
  <si>
    <t xml:space="preserve">  Seguimiento del Indicador del NAMA ganadería en finca </t>
  </si>
  <si>
    <t xml:space="preserve"> Seguimiento del indicador en Sistema de la DNEA </t>
  </si>
  <si>
    <t xml:space="preserve">  Coordinación para la capacitación a personas productoras en Acciones NAMA Ganadería </t>
  </si>
  <si>
    <t>Gilberto López/AEA Carrillo</t>
  </si>
  <si>
    <t>Día de campo</t>
  </si>
  <si>
    <t xml:space="preserve"> Informe Final de los resultados de la intervención  </t>
  </si>
  <si>
    <t xml:space="preserve"> Informe de cálculo de toneladas equivalentes anuales reducidas por año </t>
  </si>
  <si>
    <t xml:space="preserve"> Informe de cálculo de contribución en la reducción de la emisión de CO2 </t>
  </si>
  <si>
    <t>Departamento Agroambiental DNEA</t>
  </si>
  <si>
    <t xml:space="preserve">  Consolidación de la Información del Indicador en Tecnologías sostenibles en el cultivo de Aguacate </t>
  </si>
  <si>
    <t>Sidney García</t>
  </si>
  <si>
    <t xml:space="preserve"> Productores atendidos en Plan nacional de aguacate </t>
  </si>
  <si>
    <t xml:space="preserve">Sidney García </t>
  </si>
  <si>
    <t>10 fincas atendidas con asistencia técnica durante el año</t>
  </si>
  <si>
    <t xml:space="preserve"> Asistencia técnica a productores del Plan Nacional de Aguacate </t>
  </si>
  <si>
    <t>bajo acompañamiento a las AEAs que programaron rubro</t>
  </si>
  <si>
    <t xml:space="preserve"> Capacitación a personas en el cultivo de aguacate </t>
  </si>
  <si>
    <t>Charla virtual asociada a aspectos de manejo agronomico del cultivo (viveros y establecimiento)</t>
  </si>
  <si>
    <t>Se realizará en el próximo trimestre</t>
  </si>
  <si>
    <t xml:space="preserve"> Evaluación nacional adaptación y rendimiento 2021 2022 La Cruz (ENAR Rojo) 10 entradas INTA UCR MAG Ch </t>
  </si>
  <si>
    <t>Sidney García AEA La Cruz</t>
  </si>
  <si>
    <t>Validación de adaptación y rendimiento de cultivares de  frijol color rojo. INTA UCR lideran la investigación y MAG Chorotega le da soporte técnico local a la acción y transfiere a los productores los resultados.</t>
  </si>
  <si>
    <t xml:space="preserve"> Devolución de resultados a las personas productoras </t>
  </si>
  <si>
    <t>Charla en campo a productores de frijol de Santa Cecilia</t>
  </si>
  <si>
    <t xml:space="preserve"> Evaluación de 54 líneas y variedades de frijol Kol FACI INTA UCR MAG Ch, La Cruz. 2021 2022 </t>
  </si>
  <si>
    <t>Validación de adaptación y rendimiento de 54 líneas de  frijol  INTA UCR lideran la investigación y MAG Chorotega le da soporte técnico local a la acción y transfiere a los productores los resultados.</t>
  </si>
  <si>
    <t>Charla en campo a productores de frijol de Santa Cecilia/corresponde al mismo día de la actividad con ENAR Rojo.</t>
  </si>
  <si>
    <t xml:space="preserve"> Capacitación para el desarrollo de capacidades para la conformación de Comité local de reproducción de semillas y su funcionamiento; a nivel administrativo y en campo. La Cruz, Santa Cecilia </t>
  </si>
  <si>
    <t>Norma Salazar</t>
  </si>
  <si>
    <t xml:space="preserve"> Reproducción de semillas de frijol adaptadas a la zona de La Cruz, de acuerdo al Protocolo para la reproducción local de semilla de frijol (2 parcelas de 0.5 hectáreas cada una  </t>
  </si>
  <si>
    <t>Se estableció dos parcelas y se cosechó una.</t>
  </si>
  <si>
    <t xml:space="preserve">  Seguimiento y apoyo técnico a las AEA en el Plan Nacional de aguacate respecto al indicador de tecnologías de producción sostenible  </t>
  </si>
  <si>
    <t>Se realizó una sesión de trabajo y charla con los productores, INTA, ONS y MAG para devolución de resultados del proyecto.</t>
  </si>
  <si>
    <t xml:space="preserve"> Informe de medio periodo y final de resultados de la intervención en producción  </t>
  </si>
  <si>
    <t xml:space="preserve">  Consolidación de la Información del Indicador en Tecnologías sostenibles  </t>
  </si>
  <si>
    <t>Omar Campos</t>
  </si>
  <si>
    <t xml:space="preserve">  Seguimiento y apoyo técnico a las AEA respecto al indicador de tecnologías de producción sostenible  </t>
  </si>
  <si>
    <t>Acompañamiento a las AEA</t>
  </si>
  <si>
    <t xml:space="preserve">  Capacitación a funcionarios en tecnologías de producción  </t>
  </si>
  <si>
    <t>Interpretación de análisis de suelo/Recomendación de fórmulas fertilizantes</t>
  </si>
  <si>
    <t xml:space="preserve">  Consolidación de la Información del Indicador de Bandera Azul </t>
  </si>
  <si>
    <t xml:space="preserve">  Seguimiento técnico del Indicador de Galardón Bandera Azul Ecológica </t>
  </si>
  <si>
    <t xml:space="preserve">  Capacitación a productores y funcionarios en Galardón Bandera Azul </t>
  </si>
  <si>
    <t xml:space="preserve"> Informe Final de los galardones otorgados a las personas productoras </t>
  </si>
  <si>
    <t xml:space="preserve"> Efecto </t>
  </si>
  <si>
    <t xml:space="preserve"> Coordinación para el apoyo a productores en capacitaciones Agrinnovación  </t>
  </si>
  <si>
    <t>Julio Loaiciga</t>
  </si>
  <si>
    <t xml:space="preserve"> Visitas de seguimiento de los proyectos </t>
  </si>
  <si>
    <t xml:space="preserve"> Informes de avances o finiquito del proyecto </t>
  </si>
  <si>
    <t xml:space="preserve">  Consolidación de la Información del Indicador de comercialización con sellos ambientales  </t>
  </si>
  <si>
    <t xml:space="preserve"> Sistematización y análisis de información de daños y pérdidas por desastres naturales </t>
  </si>
  <si>
    <t>Equipo de Dirección Regional Oscar Vasquez</t>
  </si>
  <si>
    <t xml:space="preserve"> Formulación del Plan de intervención </t>
  </si>
  <si>
    <t xml:space="preserve"> Capacitación en escenarios climáticos </t>
  </si>
  <si>
    <t>Minor Moya</t>
  </si>
  <si>
    <t xml:space="preserve"> Boletín mensual de escenarios climáticos </t>
  </si>
  <si>
    <t>Esta actividad es la misma que la indicada en la fila 444, se debe eliminar 465.</t>
  </si>
  <si>
    <t>Esta actividad es la misma que la indicada en la fila 446, se debe eliminar la 466.</t>
  </si>
  <si>
    <t xml:space="preserve"> FORTALECIMIENTO ORGANIZACIONAL </t>
  </si>
  <si>
    <t xml:space="preserve"> Proyectos en los que interviene Extensión Agropecuaria cuya ejecución no corresponde al MAG </t>
  </si>
  <si>
    <t xml:space="preserve"> Estructura y presentación de proyectos </t>
  </si>
  <si>
    <t>Natalia López</t>
  </si>
  <si>
    <t xml:space="preserve">Esta actividad debe cambiar por Asesoría en formulación de proyectos. </t>
  </si>
  <si>
    <t xml:space="preserve"> Generación de estrategias, metodologías, técnicas e instrumentos </t>
  </si>
  <si>
    <t xml:space="preserve"> Validación de instrumentos del diagnóstico del Proyecto de Riego de Montano, Bagaces </t>
  </si>
  <si>
    <t>Se tiene elaborado el instrumento  dignóstico, aún no se ha validado porque INDER o otros posibles financieros no han definido el apoyo. Se espera realizar en el segundo semestre.</t>
  </si>
  <si>
    <t xml:space="preserve"> Aplicación, recopilación y análisis del diagnóstico del Proyecto de Riego de Montano </t>
  </si>
  <si>
    <t>Se tiene elaborado el instrumento  dignóstico, aún no se ha validado ni aplicado porque INDER o otros posibles financieros no han definido el apoyo. Se espera realizar en el segundo semestre.</t>
  </si>
  <si>
    <t>Gestión de proyectos</t>
  </si>
  <si>
    <t xml:space="preserve">Esta actividad debe cambiar por Apoyo en gestión de proyectos. </t>
  </si>
  <si>
    <t xml:space="preserve">  Asesoría y apoyo a organizaciones para la comercialización en mercados locales y regionales </t>
  </si>
  <si>
    <t>Maricel Duarte</t>
  </si>
  <si>
    <t>Esta actividad está vinculada para la Feria del Gustico pero aún no se han aprobado para este año, se espera cumplir la meta en el segundo semestre.</t>
  </si>
  <si>
    <t xml:space="preserve"> Apoyo a organizaciones en comercialización a través de ferias virtuales o presenciales y redes sociales.   </t>
  </si>
  <si>
    <t>Maricel Duarte/Minor Moya</t>
  </si>
  <si>
    <t xml:space="preserve"> Organizaciones con capacidades gerenciales y empresariales para el desarrollo de sus proyectos  </t>
  </si>
  <si>
    <t xml:space="preserve">Se refier a las organizaciones con planes de fortalecimiento o proyectos </t>
  </si>
  <si>
    <t>Por atender otros asuntos como evaluación de desempeño, expectativas de desempeño, capacitación y otras, además la falta de combustible a imposibilitado cumplir con la programación. Se espera completar la meta en el segundo semestre.</t>
  </si>
  <si>
    <t xml:space="preserve"> Apoyo a productores en la comercialización de sus productos en productos en ferias virtuales o presenciales y redes sociales </t>
  </si>
  <si>
    <t>Se debe corregir la redacción de la actividad.</t>
  </si>
  <si>
    <t xml:space="preserve"> Emprendimientos de Mujeres financiados por FOMUJER </t>
  </si>
  <si>
    <t xml:space="preserve">informe </t>
  </si>
  <si>
    <t>Se ajustará en la programación si sale convocatoria de INAMU, para el Sector Agropecuario</t>
  </si>
  <si>
    <t xml:space="preserve"> Seguimiento a los emprendimientos financiados por FOMUJER </t>
  </si>
  <si>
    <t xml:space="preserve"> Seguimiento al plan de capacitación del Proyecto: Mujeres Productoras agropecuarias, agentes de cambio en la innovación verde y la reactivación económica local </t>
  </si>
  <si>
    <t xml:space="preserve"> Informe final de la intervención con FOMUJER </t>
  </si>
  <si>
    <t xml:space="preserve"> Realizar Informe técnico a la institución financiera de proyectos individuales (Costa Rica por siempre) </t>
  </si>
  <si>
    <t xml:space="preserve"> Informes de avances o finiquito de proyectos de trasferencias </t>
  </si>
  <si>
    <t xml:space="preserve"> Atención a demandas de información sobre temas de cambio climático de productores, organizaciones, Instituciones y empresas. </t>
  </si>
  <si>
    <t xml:space="preserve"> Coordinación del proceso de Control Interno </t>
  </si>
  <si>
    <t>Grettel Méndez</t>
  </si>
  <si>
    <t xml:space="preserve"> Identificación de riesgos del Equipo de Extensión Regional </t>
  </si>
  <si>
    <t xml:space="preserve"> Identificación de riesgos (SEVRI) </t>
  </si>
  <si>
    <t>Oscar Vásquez</t>
  </si>
  <si>
    <t>Por error se programó 2, siendo que sólo se realiza una por año. Se   corregirá en la próxima modificación.</t>
  </si>
  <si>
    <t xml:space="preserve"> Autoevaluación Plan de Mejora (SINERGY) </t>
  </si>
  <si>
    <t xml:space="preserve"> Asistir y Participar Proactivamente en el comité de cítricos regional  </t>
  </si>
  <si>
    <t>Carlos Briceño</t>
  </si>
  <si>
    <t>El Comité tomo la decisión de realizar 6 reuniones anuales, o sea bimensulmente. Aunque se realizan reuniones técnicas para el seguimiento de actividades específicas. Se corrige en la modificación de septiembre.</t>
  </si>
  <si>
    <t xml:space="preserve"> Representar al director en el Consejo Director de la finca experimental de Santa Cruz – UCR.  Y cuando en otras acciones cuando él lo solicite </t>
  </si>
  <si>
    <t xml:space="preserve">  Comités Sectoriales agropecuarios y ampliados, articulados y operando, según decreto 32488-MAG </t>
  </si>
  <si>
    <t xml:space="preserve"> Participación en reuniones Directores Regionales  </t>
  </si>
  <si>
    <t xml:space="preserve"> Brindar directrices al personal a través de reuniones de personal  </t>
  </si>
  <si>
    <t xml:space="preserve"> Convocar y participar en reuniones de COTER </t>
  </si>
  <si>
    <t xml:space="preserve"> Reuniones con Unidad de Extensión y Planificación para brindar directrices sobre programación e informes regionales </t>
  </si>
  <si>
    <t xml:space="preserve"> Participación en la Comisión Interinstitucional de Monitoreo del Fenómeno del Niño (COENOS) </t>
  </si>
  <si>
    <t xml:space="preserve"> Participación en la Comisión Interinstitucional para el Desarrollo de la Cuenca Arenal Tempisque (CIDECAT) </t>
  </si>
  <si>
    <t>El coordinador de CIDECAT supendió reuniones.</t>
  </si>
  <si>
    <t xml:space="preserve"> Participación en las sesiones del Consejo Regional de Desarrollo (COREDES), para la inclusión del sector agropecuario  </t>
  </si>
  <si>
    <t>Presidencia de COREDES suspendió sesiones por falta de quorum.</t>
  </si>
  <si>
    <t xml:space="preserve"> Coordinación del CIR Empleo y Producción </t>
  </si>
  <si>
    <t xml:space="preserve"> Participación en CIR Ambiente </t>
  </si>
  <si>
    <t>El funcionario designado se jubiló, en el mes de mayo</t>
  </si>
  <si>
    <t xml:space="preserve"> Representación en Comisión Científica del Parque Nacional Palo Verde </t>
  </si>
  <si>
    <t>No hubo convocatoria</t>
  </si>
  <si>
    <t xml:space="preserve"> Participación CIR Social </t>
  </si>
  <si>
    <t xml:space="preserve"> Coordinación Regional en Comisión de Quemas Agrícolas Controladas </t>
  </si>
  <si>
    <t>No hubo convocatoria para la segunda reunión</t>
  </si>
  <si>
    <t xml:space="preserve"> Consolidación de la información del área de producción de las agencias </t>
  </si>
  <si>
    <t>SEPSA cambió los criterios para el lavantamiento de información, se hará 1 por año.</t>
  </si>
  <si>
    <t xml:space="preserve"> Coordinar acciones con los niveles nacionales (UPI, DNEA) para BRINDAR SEGUIMIENTO AL PROGRAMA DE Extensión en la Región </t>
  </si>
  <si>
    <t xml:space="preserve"> Coordinar acciones con los niveles nacionales (UPI, DNEA, SEPSA) para generar el POI, Informe Semestral y Anual de labores </t>
  </si>
  <si>
    <t xml:space="preserve"> Reuniones de Coordinación con Dirección Regional y AEA para confección del informe y del POI según los lineamientos nacionales </t>
  </si>
  <si>
    <t xml:space="preserve"> Consolidación de la Programación Regional </t>
  </si>
  <si>
    <t xml:space="preserve"> Consolidación de informe semestral y anual </t>
  </si>
  <si>
    <t xml:space="preserve"> Atención de consultas relacionadas con Planificación, Control Interno de las AEA, y Coordinadores de Extensión </t>
  </si>
  <si>
    <t xml:space="preserve"> Atención de consultas relacionadas con programa de extensión de las AEA, y Coordinadores de Extensión </t>
  </si>
  <si>
    <t xml:space="preserve"> Elaboración de instrumentos de Programación para asesorar y brindar seguimiento a las AEA, y coordinadores de indicadores </t>
  </si>
  <si>
    <t>Grettel Méndez/Sidney García</t>
  </si>
  <si>
    <t xml:space="preserve"> Reuniones de Coordinación y asesoramiento en la elaboración del Plan Operativo Regional y de la A.E.A.  para el análisis y el seguimiento de los informes de las Agencias   </t>
  </si>
  <si>
    <t xml:space="preserve"> Visitas de Seguimiento al POI de Agencia a las AEA´S </t>
  </si>
  <si>
    <t xml:space="preserve"> Gestión para la Planificación Sectorial </t>
  </si>
  <si>
    <t xml:space="preserve"> Participación en las reuniones del Sector Agropecuario Regional </t>
  </si>
  <si>
    <t xml:space="preserve"> Coordinar acciones de Planificación del Sector Agropecuario Regional </t>
  </si>
  <si>
    <t xml:space="preserve"> Generar informes del Sector Agropecuario (Plan de Acciones climáticas, Informe sobre proyectos del CIR Empleo y Producción…) </t>
  </si>
  <si>
    <t>Oscar Vasquez /Grettel Méndez</t>
  </si>
  <si>
    <t>Se repite con la fila 462, se eliminará en la próxima modificación.</t>
  </si>
  <si>
    <t>Se repite con la fila 463, se eliminará en la próxima modificación.</t>
  </si>
  <si>
    <t xml:space="preserve"> Revisión y actualización de la página Web del MAG, regional   </t>
  </si>
  <si>
    <t xml:space="preserve"> Gestión Financiera </t>
  </si>
  <si>
    <t xml:space="preserve"> Elaboración del Anteproyecto de presupuesto anual 2022. </t>
  </si>
  <si>
    <t>Marlen Ángulo</t>
  </si>
  <si>
    <t xml:space="preserve"> Elaboración de Apertura de Reservas, modificaciones de reservas y cuotas, caducos, gastos fijos para la ejecución de Pagos. </t>
  </si>
  <si>
    <t xml:space="preserve"> Ejecución y control del presupuesto regional. Reporte mensual de usos de presupuesto de combustible. </t>
  </si>
  <si>
    <t xml:space="preserve"> Ejecución y control del presupuesto regional. Reporte mensual de usos de presupuesto de viáticos. </t>
  </si>
  <si>
    <t xml:space="preserve"> Ejecución y control del presupuesto regional. Reporte mensual de usos de presupuesto de otras partidas. </t>
  </si>
  <si>
    <t xml:space="preserve"> Elaboración de Modificaciones Presupuestarias internas y externas. </t>
  </si>
  <si>
    <t xml:space="preserve"> Elaboración de informes semestrales e informe anual sobre la gestión administrativa. </t>
  </si>
  <si>
    <t xml:space="preserve"> Determinación de las necesidades de la Región de bienes, insumos o servicios que se deben adquirir a través de contratación administrativas o de compras a través de convenio Marco. </t>
  </si>
  <si>
    <t xml:space="preserve"> Elaboración de las especificaciones técnicas para la formulación de carteles. </t>
  </si>
  <si>
    <t>Se proyecta completar lo programado en el siguiente semestre. Aunque se debe aclarar que la mayoria de las compras se realizan bajo convenio marco, por lo que la actividad se modificará por: Elaboración de las especificaciones técnicas para la formulación de carteles, compra bajo convenio marco o por contrataciones por demanda.</t>
  </si>
  <si>
    <t xml:space="preserve"> Administración, control y seguimiento de los contratos. </t>
  </si>
  <si>
    <t xml:space="preserve"> Custodia y control de los insumos y bienes de la Región </t>
  </si>
  <si>
    <t>Se modificará la actividad, la unidad de medida y medio de verificación.</t>
  </si>
  <si>
    <t xml:space="preserve"> Coordinación seguimiento de las actividades del personal de la Unidad Administrativa. </t>
  </si>
  <si>
    <t xml:space="preserve"> Trámite ante la proveeduría Institucional de las facturas para el pago de Bienes, Insumos y Servicios de la Región, adquiridos por medio de contratación administrativa o compras institucionales </t>
  </si>
  <si>
    <t>Se debe modificar unidad de medidad y medio de verificación.</t>
  </si>
  <si>
    <t xml:space="preserve"> Valoración anual de las necesidades de mantenimiento de la infraestructura de la Región. </t>
  </si>
  <si>
    <t>Se repite con la 527, se debe eliminar la 533.</t>
  </si>
  <si>
    <t xml:space="preserve"> Ejecución, control y seguimiento a los trabajos de mantenimiento a realizar en las edificaciones de la Región. </t>
  </si>
  <si>
    <t xml:space="preserve"> Ejecución, control y seguimiento a los trabajos de reparación y mantenimiento que se realizan a los vehículos institucionales </t>
  </si>
  <si>
    <t>Se debe cambiar la actividad por : reparación y mantenimiento de vehículos, y también se debe modificar la unidad de medidad y medio de verificación.</t>
  </si>
  <si>
    <t xml:space="preserve"> Actualización y revisión de los vehículos de la región, en cuanto a pólizas, rtv, accidentes de tránsito y otros. </t>
  </si>
  <si>
    <t>Se debe modificar la actividad, UM y MV.</t>
  </si>
  <si>
    <t xml:space="preserve">  Control del inventario de todos bienes asignados al personal de la región </t>
  </si>
  <si>
    <t xml:space="preserve"> Elaboración boletas de traslados y remitir a Oficina de Bienes y Servicios para la aplicación en los sistemas </t>
  </si>
  <si>
    <t xml:space="preserve"> Control y seguimiento de los inmuebles en convenio que se ubican en la Región </t>
  </si>
  <si>
    <t xml:space="preserve"> Seguimiento y cumplimiento de las acciones de control Interno. </t>
  </si>
  <si>
    <t xml:space="preserve"> Control y mantenimiento de las Bodegas de Insumos y Materiales ubicadas en la región </t>
  </si>
  <si>
    <t xml:space="preserve"> Reuniones periódicas con Dirección para coordinación y seguimiento de acciones. </t>
  </si>
  <si>
    <t xml:space="preserve"> Seguimiento a convenios de uso de edificios del MAG en la región. </t>
  </si>
  <si>
    <t>Se debe eliminar esta actividad, ya que se repite con la 539.</t>
  </si>
  <si>
    <t xml:space="preserve"> Participación en reuniones de Agentes de extensión y coordinadores de la región. </t>
  </si>
  <si>
    <t xml:space="preserve"> Determinación de expectativas de desempeño 2022 para Agentes de Extensión y Coordinadores Regionales </t>
  </si>
  <si>
    <t xml:space="preserve"> Evaluación de desempeño 2022 para Agentes de Extensión y Coordinadores Regionales </t>
  </si>
  <si>
    <t xml:space="preserve"> Representar al Director Regional según demanda </t>
  </si>
  <si>
    <t xml:space="preserve"> Dirigir, asesorar, supervisar y evaluar las acciones de las AEA y Coordinadores regionales </t>
  </si>
  <si>
    <t xml:space="preserve"> Trámites Administrativos </t>
  </si>
  <si>
    <t xml:space="preserve"> Capacitación a funcionarios </t>
  </si>
  <si>
    <t xml:space="preserve"> Detección de necesidades de capacitación </t>
  </si>
  <si>
    <t xml:space="preserve"> Plan de capacitación Institucional </t>
  </si>
  <si>
    <t>Se debe eliminar una determinación de riesgo, ya que sólo se hace uno.</t>
  </si>
  <si>
    <t xml:space="preserve"> Seguimiento a las acciones del plan de mejora </t>
  </si>
  <si>
    <t xml:space="preserve"> Seguimiento a los sistemas de control interno  </t>
  </si>
  <si>
    <t xml:space="preserve">  Capacitación a funcionarios por medio de jornadas virtuales </t>
  </si>
  <si>
    <t xml:space="preserve">  Capacitación a Productores por medio de medio de jornadas virtuales </t>
  </si>
  <si>
    <t xml:space="preserve"> Representación del MAG ante la EIDIEG </t>
  </si>
  <si>
    <t xml:space="preserve"> Seguimiento a las acciones del plan de la Política (PIEG) </t>
  </si>
  <si>
    <t>Reu/talleres</t>
  </si>
  <si>
    <t xml:space="preserve"> Seguimiento al cumplimiento de la normativa en capacitación </t>
  </si>
  <si>
    <t xml:space="preserve"> Consolidar el informe regional de evaluación del desempeño </t>
  </si>
  <si>
    <t xml:space="preserve"> Informes para el Servicio Civil </t>
  </si>
  <si>
    <t xml:space="preserve"> Representación del MAG en Comisión Empresariedad </t>
  </si>
  <si>
    <t xml:space="preserve"> Representación en Comité de enlace del INA </t>
  </si>
  <si>
    <t>Entrega de insumos donados por empresas privadas a pequeños productores.</t>
  </si>
  <si>
    <t>N</t>
  </si>
  <si>
    <t>Oscar Vásquez Rosales</t>
  </si>
  <si>
    <t>179-1</t>
  </si>
  <si>
    <t>Pacífico Central</t>
  </si>
  <si>
    <t>Identificación de productores interesados</t>
  </si>
  <si>
    <t>N° de productores</t>
  </si>
  <si>
    <t>Agentes de Extensión y Dirección Regional</t>
  </si>
  <si>
    <t xml:space="preserve">Supuestos: 1. No existirá reducción adicional de presupuesto y de personal regional. 2. Poca o nula alteración de la programación por atención a emergencias generadas por eventos climáticos. 3. Nueva administración gubernamental no introducirá cambios sustanciales en la programación institucional. 4. Se repondrá a la brevedad posible los puestos de los funcionarios que se pensionen.  </t>
  </si>
  <si>
    <t>2.Elaboración de Diagnóstico de productores orgánicos y/o organizaciones orgánicas en la región y/o agencia</t>
  </si>
  <si>
    <t>Nº de diagnóstico</t>
  </si>
  <si>
    <t>3. Elaboración de plan de finca de productor o de organización GPO</t>
  </si>
  <si>
    <t>Nº de planes</t>
  </si>
  <si>
    <t>4. Incorporación de los planes de finca y su seguimiento en el Sistema de la DNEA</t>
  </si>
  <si>
    <t>No de productores</t>
  </si>
  <si>
    <t>5. Formulación del Diagnóstico de la organización</t>
  </si>
  <si>
    <t xml:space="preserve">6. Servicios de extensión en el uso y aplicación de técnicas de producción orgánica </t>
  </si>
  <si>
    <t>7. Apoyo en  procesos de comercialización local y regional orgánica por medio de sellos diferenciados en personas productoras y organizaciones GPO</t>
  </si>
  <si>
    <t>Apoyo en  procesos de comercialización local y regional orgánica por medio de sellos diferenciados en personas productoras y organizaciones GPO</t>
  </si>
  <si>
    <t>8. Seguimiento a proceso de certificación o transición</t>
  </si>
  <si>
    <t>9. Seguimiento técnico para la rendición de cuentas en proyectos MAG de producción orgánica</t>
  </si>
  <si>
    <t xml:space="preserve">                    -  </t>
  </si>
  <si>
    <t>10. Apoyo a procesos de comercialización local y regional</t>
  </si>
  <si>
    <t>11. Divulgación e intercambio de experiencias exitosas en sistemas productivos orgánicos</t>
  </si>
  <si>
    <t>Número de eventos</t>
  </si>
  <si>
    <t>Asistir a sesiones Pitta Orgánico</t>
  </si>
  <si>
    <t>1. Identificación de Productores</t>
  </si>
  <si>
    <t>2. Actualización o elaboración de diagnóstico de la finca</t>
  </si>
  <si>
    <t xml:space="preserve">3.  Elaboración del Plan de finca nuevo o actualizado convenido con el productor y su familia </t>
  </si>
  <si>
    <t>4. Diseño y planificación de sistema de pastoreo racional (SPR) por productor</t>
  </si>
  <si>
    <t>5. Incorporación de los planes de finca y su seguimiento en el Sistema de la DNEA</t>
  </si>
  <si>
    <t>6. Servicios de extensión en tecnologías NAMA ganadería para ganadería carne, leche y doble propósito</t>
  </si>
  <si>
    <t>1. Selección de fincas con remociones de CO2 equivalente</t>
  </si>
  <si>
    <t>2. Registro de fincas con remoción de CO2 en SIDNEA</t>
  </si>
  <si>
    <t>3. Elaboración de informe de cálculo de toneladas equivalentes anuales reducidas por año</t>
  </si>
  <si>
    <t>4. Rendición de resultados sobre mejoras en prácticas de producción sostenible en las fincas ganaderas a nivel comunal, regional</t>
  </si>
  <si>
    <t>1. Identificación de Productores</t>
  </si>
  <si>
    <t>2. Actualización o elaboración de diagnóstico de la finca</t>
  </si>
  <si>
    <r>
      <t xml:space="preserve">3. </t>
    </r>
    <r>
      <rPr>
        <b/>
        <sz val="7"/>
        <color theme="1"/>
        <rFont val="Calibri"/>
        <family val="2"/>
        <scheme val="minor"/>
      </rPr>
      <t>Plan de finca nuevo o actualizado convenido con el productor y su familia y con acciones definidas en gestión agroambiental</t>
    </r>
    <r>
      <rPr>
        <b/>
        <sz val="7"/>
        <color rgb="FF000000"/>
        <rFont val="Calibri"/>
        <family val="2"/>
        <scheme val="minor"/>
      </rPr>
      <t>.</t>
    </r>
  </si>
  <si>
    <t>5. Asesoría en la gestión y formulación de proyectos de incentivos ambientales (RBA) a fincas y organizaciones</t>
  </si>
  <si>
    <t>6. Servicios de extensión en: tecnologías de manejo del recurso hídrico, conservación de suelos, etc..</t>
  </si>
  <si>
    <r>
      <t xml:space="preserve">3. </t>
    </r>
    <r>
      <rPr>
        <b/>
        <sz val="7"/>
        <color theme="1"/>
        <rFont val="Calibri"/>
        <family val="2"/>
        <scheme val="minor"/>
      </rPr>
      <t>Plan de finca nuevo o actualizado convenido con el productor y su familia y con acciones definidas en gestión agroambiental</t>
    </r>
  </si>
  <si>
    <t>5. Servicios de extensión en: tecnologías de manejo del recurso hídrico, conservación de suelos, etc..</t>
  </si>
  <si>
    <t>6. Servicios de extensión en: alimentación, cambio de reinas, etc</t>
  </si>
  <si>
    <t>1. Identificación de Productores con BAE</t>
  </si>
  <si>
    <r>
      <t xml:space="preserve">2. </t>
    </r>
    <r>
      <rPr>
        <b/>
        <sz val="7"/>
        <color theme="1"/>
        <rFont val="Calibri"/>
        <family val="2"/>
        <scheme val="minor"/>
      </rPr>
      <t>Actualización o elaboración de diagnóstico de la finca BAE</t>
    </r>
  </si>
  <si>
    <r>
      <t xml:space="preserve">3. </t>
    </r>
    <r>
      <rPr>
        <b/>
        <sz val="7"/>
        <color theme="1"/>
        <rFont val="Calibri"/>
        <family val="2"/>
        <scheme val="minor"/>
      </rPr>
      <t>Plan de finca nuevo o actualizado convenido con el productor y su familia y con acciones definidas en gestión agroambiental BAE</t>
    </r>
  </si>
  <si>
    <t>4. Asesoría y seguimiento a personas productoras en sistemas productivos y organizaciones con emprendimientos, distinciones, galardones o sellos en producción sostenible</t>
  </si>
  <si>
    <t>5. Seguimiento para el uso y aplicación de registros productivos, protocolos y normativas a personas productoras en sistemas productivos y organizaciones que implementan sellos y distinciones en producción sostenible</t>
  </si>
  <si>
    <t>6. Elaboración de informe final de BAE</t>
  </si>
  <si>
    <r>
      <t xml:space="preserve">7. </t>
    </r>
    <r>
      <rPr>
        <b/>
        <sz val="7"/>
        <color theme="1"/>
        <rFont val="Calibri"/>
        <family val="2"/>
        <scheme val="minor"/>
      </rPr>
      <t>Intercambio de experiencias</t>
    </r>
    <r>
      <rPr>
        <b/>
        <sz val="7"/>
        <color rgb="FF000000"/>
        <rFont val="Calibri"/>
        <family val="2"/>
        <scheme val="minor"/>
      </rPr>
      <t xml:space="preserve"> y entrega de banderas</t>
    </r>
  </si>
  <si>
    <t>1. Indentificación de productores y organizaciones comercializando con sellos ambientales</t>
  </si>
  <si>
    <t>2. Servicios de Extensión a productores y organizaciones comercializando con sellos ambientales</t>
  </si>
  <si>
    <t>3. Rendición de cuentas o resultados sobre experiencias exitosas en comercialización con sellos ambientales</t>
  </si>
  <si>
    <t>1. Proceso de levantamiento de daños y pérdidas por desastres naturales</t>
  </si>
  <si>
    <t>Documento de levantamiento de daños</t>
  </si>
  <si>
    <t>2. Elaboración de planes de inversión y fichas técnicas</t>
  </si>
  <si>
    <t>Documento de planes de inversión y fichas técnicas</t>
  </si>
  <si>
    <r>
      <t>3.  </t>
    </r>
    <r>
      <rPr>
        <b/>
        <sz val="7"/>
        <color theme="1"/>
        <rFont val="Calibri"/>
        <family val="2"/>
        <scheme val="minor"/>
      </rPr>
      <t>Capacitación en prevención y gestión del riesgo</t>
    </r>
  </si>
  <si>
    <t># de eventos de capacitación</t>
  </si>
  <si>
    <t>4. Proceso de distribución de insumos para atención de daños y pérdidas</t>
  </si>
  <si>
    <t>V.F</t>
  </si>
  <si>
    <t>AC-16</t>
  </si>
  <si>
    <t>5. Proceso de capacitación en prevención y gestión del riesgo</t>
  </si>
  <si>
    <t># eventos de capacitación</t>
  </si>
  <si>
    <t>6.  Ejecución de planes de acción para el desarrollo de proyectos de rehabilitación agropecuaria y tecnologías por impacto de desastres naturales</t>
  </si>
  <si>
    <t># de planes de acción ejecutados</t>
  </si>
  <si>
    <t>7. Formulación y gestión de proyectos de rehabilitación agropecuaria y tecnologías por impacto de desastres naturales</t>
  </si>
  <si>
    <t># proyectos formulados</t>
  </si>
  <si>
    <t>8.Proceso de seguimiento en la ejecución de proyectos de rehabilitación agropecuaria y tecnologías por impacto de desastres naturales</t>
  </si>
  <si>
    <t># proyectos en ejecución</t>
  </si>
  <si>
    <r>
      <t xml:space="preserve">1. </t>
    </r>
    <r>
      <rPr>
        <b/>
        <sz val="7"/>
        <color theme="1"/>
        <rFont val="Calibri"/>
        <family val="2"/>
        <scheme val="minor"/>
      </rPr>
      <t>Identificación de organizaciones</t>
    </r>
  </si>
  <si>
    <r>
      <t>2. </t>
    </r>
    <r>
      <rPr>
        <b/>
        <sz val="7"/>
        <color theme="1"/>
        <rFont val="Calibri"/>
        <family val="2"/>
        <scheme val="minor"/>
      </rPr>
      <t>Actualización o elaboración de diagnóstico organizacional</t>
    </r>
  </si>
  <si>
    <r>
      <t xml:space="preserve">3. </t>
    </r>
    <r>
      <rPr>
        <b/>
        <sz val="7"/>
        <color theme="1"/>
        <rFont val="Calibri"/>
        <family val="2"/>
        <scheme val="minor"/>
      </rPr>
      <t>Elaboración de un plan de trabajo entre la organización y la Agencia</t>
    </r>
  </si>
  <si>
    <t>Número de planes de trabajo elaborados</t>
  </si>
  <si>
    <t>4. Elaboración de un plan de capacitación entre la organización y la Agencia</t>
  </si>
  <si>
    <t>Número de planes de capacitación elaborados</t>
  </si>
  <si>
    <r>
      <t>1.  </t>
    </r>
    <r>
      <rPr>
        <b/>
        <sz val="7"/>
        <color theme="1"/>
        <rFont val="Calibri"/>
        <family val="2"/>
        <scheme val="minor"/>
      </rPr>
      <t xml:space="preserve">Asesoría en formulación y gestión de proyectos </t>
    </r>
  </si>
  <si>
    <t>Número de proyectos formulados</t>
  </si>
  <si>
    <t>2.   Apoyo técnico, de capacitación y seguimiento a los diferentes proyectos productivos ejecutados en la región</t>
  </si>
  <si>
    <t xml:space="preserve">3. Apoyo a la organización en el seguimiento físico y financiero de los proyectos en ejecución, mediante la formulación de informes trimestrales </t>
  </si>
  <si>
    <t>4. Elaborar informes de ejecución, operación o cierre final de proyectos</t>
  </si>
  <si>
    <t>5. Visitas de verificación sobre avances físicos y financieros que garanticen la adecuada utilización de los recursos asignados a proyectos.</t>
  </si>
  <si>
    <t>Número de visitas a la organización</t>
  </si>
  <si>
    <t xml:space="preserve">2.  Levantamiento de registros de los proyectos de valor agregado en operación </t>
  </si>
  <si>
    <t xml:space="preserve">Número de proyectos </t>
  </si>
  <si>
    <t xml:space="preserve">3. Apoyo a las organizaciones para generacion de valor agregado </t>
  </si>
  <si>
    <t>4. Asesoria y apoyo a organizaciones para la  comercalizacion en  mercados locales y regionales</t>
  </si>
  <si>
    <t>5. Visitas de verificación sobre mejoras agro-productivas, socioeconómicas, ambientales de las organizaciones para analizar la sostenibilidad de las inversiones y tecnologías implementadas con el proyecto</t>
  </si>
  <si>
    <t>6. Rendición de resultados o mejoras en ingresos, empleo, prácticas ambientales, mejoramiento de vida de productores asociados y a nivel comunal</t>
  </si>
  <si>
    <t>Número de eventos de rendición de resultados</t>
  </si>
  <si>
    <t>1. Acreditaciones de RITEVE otorgadas y en cumplimiento de los Decretos 30709-MAG-MOPT y 36750-MOPT-MAG a los productores que la soliciten.</t>
  </si>
  <si>
    <t># boletas de acreditación</t>
  </si>
  <si>
    <t>Expediente administrativo de la AEA</t>
  </si>
  <si>
    <t>2. Permisos para quemas agropecuarias según el Decreto 35368-MAG-S-MINAET.</t>
  </si>
  <si>
    <t># permisos quemas</t>
  </si>
  <si>
    <t>3. Certificación de uso agrícola de la tierra, solicitado por los productores agropecuarios.</t>
  </si>
  <si>
    <t># documentos uso agrícola</t>
  </si>
  <si>
    <t>4. Inscripción de MIPYMES agrícolas para exoneración de impuestos a las sociedades anónimas, como lo cita las Leyes 9024 y 8262</t>
  </si>
  <si>
    <t># MIPYMES inscritas</t>
  </si>
  <si>
    <t>5. Numero de emisiones de certificaciones para la Declaración de Bienes Inmuebles ante las municipalidades.</t>
  </si>
  <si>
    <t># certificaciones emitidas</t>
  </si>
  <si>
    <t>6. Inscribir a los productores agropecuarios en el sistema PYMPA y otorgar las certificaciones respectivas, para la Declaración de Bienes Inmuebles ante las municipalidades, tramites de créditos etc..</t>
  </si>
  <si>
    <t># productores inscritos en PYMPA</t>
  </si>
  <si>
    <t>7. Comités Locales del Sector Agropecuario ampliado, articulados y operando, según decreto 32488-MAG, numero de reuniones de los COSELES realizadas</t>
  </si>
  <si>
    <t># reuniones COSEL</t>
  </si>
  <si>
    <t>8. Comités Sectoriales agropecuarios y ampliados, articulados y operando, según decreto 32488-MAG</t>
  </si>
  <si>
    <t># reuniones Comité sectorial</t>
  </si>
  <si>
    <t>Dirección Regional</t>
  </si>
  <si>
    <t>Reuniones con la Comisión de Emergencias, tanto cantonales como distritales</t>
  </si>
  <si>
    <t>10. Reuniones de las Comisiones Cantonales de Coordinación Interinstitucionales (CCCI) según lo establece el Decreto 36004-PLAN en apoyo a las comunidades solidarias, seguras y saludables</t>
  </si>
  <si>
    <t>Numero de reuniones</t>
  </si>
  <si>
    <t xml:space="preserve">11. Participación en las sesiones del Consejo Regional de Desarrollo (COREDES), para la incusión del sector agropecuario </t>
  </si>
  <si>
    <t># sesiones COREDES</t>
  </si>
  <si>
    <t>12. Apoyo a las organizaciones integradas al Foro Mixto Regional tal como lo establece el Decreto No 36828-MAG</t>
  </si>
  <si>
    <t>TC-10</t>
  </si>
  <si>
    <t>13. Participación en los Consejos de Desarrollo Territorial según la Ley 9036 (INDER), para alineamiento de proyectos</t>
  </si>
  <si>
    <t>TC-11</t>
  </si>
  <si>
    <t>16. Realizar Campañas Recolección desechos agropecuarios</t>
  </si>
  <si>
    <t>campañas recolección</t>
  </si>
  <si>
    <t>TC-12</t>
  </si>
  <si>
    <t>Kilos recolectados de envases</t>
  </si>
  <si>
    <t>TC-13</t>
  </si>
  <si>
    <t>17. Participación en Consejo de Desarrollo Rural Territorial Peninsular</t>
  </si>
  <si>
    <t>TC-14</t>
  </si>
  <si>
    <t>18. Coordinación de la ejecución de los planes de manejo de las cuencas</t>
  </si>
  <si>
    <t>TC-15</t>
  </si>
  <si>
    <t>19. Asistencia a reuniones de CONEA</t>
  </si>
  <si>
    <t>Jefe de Extensión</t>
  </si>
  <si>
    <t>TC-16</t>
  </si>
  <si>
    <t>20. Asistencia a reuniones de coordinadores regionales de planificación, capacitación, información y comunicación</t>
  </si>
  <si>
    <t>Coordinador de planificación</t>
  </si>
  <si>
    <t>TC-17</t>
  </si>
  <si>
    <t>21. Elaboración de planificación</t>
  </si>
  <si>
    <t>TC-18</t>
  </si>
  <si>
    <t>22. Elaboración de informes semestrales y anuales</t>
  </si>
  <si>
    <t>TC-19</t>
  </si>
  <si>
    <t>Servicio complementarios 2</t>
  </si>
  <si>
    <t>23. Elaboración de plan institucional de capacitación</t>
  </si>
  <si>
    <t>TC-20</t>
  </si>
  <si>
    <t>24. Elaboración de informes de áreas, producción y número de productores</t>
  </si>
  <si>
    <t>TC-21</t>
  </si>
  <si>
    <t>25. Actualizar riesgos regionales (SEVRI)</t>
  </si>
  <si>
    <t>TC-22</t>
  </si>
  <si>
    <t>Puente al Agro</t>
  </si>
  <si>
    <t>26. Reuniones de Coordinación</t>
  </si>
  <si>
    <t>TC-23</t>
  </si>
  <si>
    <t>27. Eventos de capacitación y/o divulgación</t>
  </si>
  <si>
    <t xml:space="preserve">Número de eventos </t>
  </si>
  <si>
    <t>TC-24</t>
  </si>
  <si>
    <t>28. Diagnósticos de comunidades y/o grupos de productores</t>
  </si>
  <si>
    <t>Núnero de documentos</t>
  </si>
  <si>
    <t>TC-25</t>
  </si>
  <si>
    <t>29. Elaboración y tramitación de documentos de migrantes</t>
  </si>
  <si>
    <t>TC-26</t>
  </si>
  <si>
    <t>Núnero de migrantes atendidos</t>
  </si>
  <si>
    <t>TC-27</t>
  </si>
  <si>
    <t>30. Inspección de fincas para COVID 19</t>
  </si>
  <si>
    <t>Número de visitas a finca</t>
  </si>
  <si>
    <t>TC-28</t>
  </si>
  <si>
    <t>31. Emisión de órdenes sanitarias</t>
  </si>
  <si>
    <t>31. Coordinación del CIR Empleo y Producción</t>
  </si>
  <si>
    <t>32. Participación en CIR Ambiente</t>
  </si>
  <si>
    <t>33. Participación CIR Social</t>
  </si>
  <si>
    <t>Comunicación e información para la Extensión Agropecuaria</t>
  </si>
  <si>
    <t>34. Coordinación para la producción de boletines, videos, programas radiales producidos en la Agencia (Responsable regional de comunicación e información).</t>
  </si>
  <si>
    <t>Núnero de documentos publicados</t>
  </si>
  <si>
    <t xml:space="preserve"> 35. Actualización de informe de área de producción (Para coordinador de información y comunicación regional) en los meses de enero, junio y octubre</t>
  </si>
  <si>
    <t xml:space="preserve">Núnero de documentos </t>
  </si>
  <si>
    <t>36. Consolidación de la información del área de producción de las agencias</t>
  </si>
  <si>
    <t>37. Emprendimientos de Mujeres  financiados por FOMUJER</t>
  </si>
  <si>
    <t>38. Seguimiento a los emprendimientos financiados por FOMUJER</t>
  </si>
  <si>
    <t>39. Informe final de la intervención con FOMUJER</t>
  </si>
  <si>
    <t>40. Realizar estructura de costo y precios de los insumos agropecuarios</t>
  </si>
  <si>
    <t xml:space="preserve">Realizar censos de actividades productivas: aguacate, apicultura, pitahaya </t>
  </si>
  <si>
    <t>Listas de productores censados por AEA</t>
  </si>
  <si>
    <t>1. Actualización o elaboración del diagnósico del colegio o proyecto</t>
  </si>
  <si>
    <t>2. Elaborar plan de trabajo del colegio o proyecto seleccionado.</t>
  </si>
  <si>
    <t>3. Incorporación de los planes de trabajo y su seguimiento en el Sistema de la DNEA</t>
  </si>
  <si>
    <t>4. Servicios de extensión en: tecnologías de manejo del recurso hídrico, conservación de suelos, etc..</t>
  </si>
  <si>
    <t>Visitas a las Agencias de Extensión, para revisión y brindar  recomendaciones de los diagnósticos elaborados por los técnicos de los productores y Organizaciones, según intervención estratégica.</t>
  </si>
  <si>
    <t>Visitas a las AEA¨s.</t>
  </si>
  <si>
    <t>Lista de asistencia, minutas.</t>
  </si>
  <si>
    <t xml:space="preserve">Supuestos: 1. No existirá reducción adicional de presupuesto y de personal regional. 2. Poca o nula alteración de la programación por atención a emergencias generadas por eventos climáticos. 3. Nueva administración gubernamental no introducirá cambios sustanciales en la programación institucional. 4. Se repondrá a la brevedad posible los puestos de los funcionarios que se pensionen. 5. Las AEA demandan los servicios de apoyo ofrecidos por el Equipo Regional de Extensión. </t>
  </si>
  <si>
    <t xml:space="preserve">Visitar a las AEA para revisar los Planes de manejo (finca), para verificar formato y contenido del documento </t>
  </si>
  <si>
    <t>Visitar las fincas de los productores atendidos por las Agencias de Extensión, para apoyar en la implementación y el seguimiento de los planes de manejo, de acuerdo con las necesidades del productor.</t>
  </si>
  <si>
    <t>Visitas a Finca con los técnicos AEA´s</t>
  </si>
  <si>
    <t xml:space="preserve">Asesorar a las AEA y personal regional en la planificación y ejecución del POI y otras actividades </t>
  </si>
  <si>
    <t>No. De reuniones</t>
  </si>
  <si>
    <t>R. Chaves</t>
  </si>
  <si>
    <t>No de charlas</t>
  </si>
  <si>
    <t>Elaborar planificación operativa anual regional</t>
  </si>
  <si>
    <t>Documento de POI Regional</t>
  </si>
  <si>
    <t>Documento físico o virtual</t>
  </si>
  <si>
    <t>Visitas a las Agencias de Extensión, para corroborar de manera aleatoria, el ingreso de la información de los productores POI, en el sistema de la DNEA, según intervención estratégica y área designada de la UEA.</t>
  </si>
  <si>
    <t xml:space="preserve">Brindar apoyo en el tema de capacitaciones a productores, según lo solicitado por las Agencias de Extensión, a los Técnicos de la UEA, mediante Formulario F-EXT-FUN No.06. </t>
  </si>
  <si>
    <t>Charlas</t>
  </si>
  <si>
    <t>Lista de asistencia, además Agendas, Resúmenes, Invitaciones, Documentos entregados.</t>
  </si>
  <si>
    <t>Demostraciones de método</t>
  </si>
  <si>
    <t>Divulgar actividades de las AEA y sus resultados en los medios sociales</t>
  </si>
  <si>
    <t>No de publicaciones</t>
  </si>
  <si>
    <t>Medios sociales</t>
  </si>
  <si>
    <t>Coordinación del Equipo Técnico Regional, se revisarán las necesidades en temas de capacitación y charlas técnicas, talleres, demostraciones de métodos y días de campo, que ayuden a mejorar el servicio que brindan las agencias a los productores atendidos.</t>
  </si>
  <si>
    <t>Mapeo georreferenciado de los productores atendidos por agencia e indicador</t>
  </si>
  <si>
    <t>Base de Datos</t>
  </si>
  <si>
    <t>Archivo digital</t>
  </si>
  <si>
    <t>Actualización o generación de base de datos de productores por actividad específica (Pecuario, Musáceas, Orgánico, cacao, prácticas sostenibles, Organizaciones)</t>
  </si>
  <si>
    <t>Listado de productores atendidos</t>
  </si>
  <si>
    <t>Elaborar informe semestral, anual y presentación del trabajo realizado al Equipo Técnico Regional.</t>
  </si>
  <si>
    <t>No de Informes</t>
  </si>
  <si>
    <t>Documento Digital</t>
  </si>
  <si>
    <t>No de reuniones</t>
  </si>
  <si>
    <t>Confeccionar o actualizar los "Planes Regionales" (Pecuario, Musáceas, Orgánico, Cacao, Prácticas Sostenibles, Organizaciones).</t>
  </si>
  <si>
    <t>Asistencia presencial o virtual</t>
  </si>
  <si>
    <t>Participar en PITTAs (pitahaya, cítricos, papaya, etc)</t>
  </si>
  <si>
    <t>Participar en reuniones de Equipo Técnico y personal regional</t>
  </si>
  <si>
    <t>Participar en reuniones de COSEL Y Sector Agropecuarios</t>
  </si>
  <si>
    <t>Participar en reuniones de la Dirección Regional</t>
  </si>
  <si>
    <t>Control Interno (Sevrimag y autoevaluación)</t>
  </si>
  <si>
    <t>Muestreos de suelo. NAMA</t>
  </si>
  <si>
    <t xml:space="preserve">Participar en reuniones de comisión Agroinnovación </t>
  </si>
  <si>
    <t xml:space="preserve">Apoyar a las AEA y sus organizaciones de productores en la coordinación y formulación de proyectos </t>
  </si>
  <si>
    <t>No.  De reuniones</t>
  </si>
  <si>
    <t>Minutas impresas</t>
  </si>
  <si>
    <t>Documento Proyecto</t>
  </si>
  <si>
    <t>Documento impreso y digital</t>
  </si>
  <si>
    <t>Apoyar a las AEA y sus organizaciones de productores en el cierre de proyectos financiados por FT</t>
  </si>
  <si>
    <t>No de documentos de cierre</t>
  </si>
  <si>
    <t>Visitas de Seguimiento y Evaluación a las Agencias de Extensión y UEA.</t>
  </si>
  <si>
    <t>No visitas a AEA</t>
  </si>
  <si>
    <t>Informe oficial</t>
  </si>
  <si>
    <t>Presentación de los resultados de las visitas de Seguimiento y Evaluación</t>
  </si>
  <si>
    <t>Apoyo  y seguimiento a los procesos NAMA y MRV ganadería</t>
  </si>
  <si>
    <t>D. Rodríguez</t>
  </si>
  <si>
    <t>Seguimiento a los procesos NAMA y MRV ganadería</t>
  </si>
  <si>
    <t>No de visitas</t>
  </si>
  <si>
    <t>Coordinar  comisión regional de ganadería</t>
  </si>
  <si>
    <t>Evaluacion y seguimiento de actividades en desarrollo con las organizaciones CONAC Club 4s del Pacifico Central.</t>
  </si>
  <si>
    <t>M Chaves</t>
  </si>
  <si>
    <t>Visita a beneficiarios de CONAC</t>
  </si>
  <si>
    <t xml:space="preserve">Documento de línea base </t>
  </si>
  <si>
    <t>Documento física o digital</t>
  </si>
  <si>
    <t>Documento de propuesta de trabajo</t>
  </si>
  <si>
    <t>Evaluación y seguimiento a los proyectos de mujeres financiados en el 2021 por FOMUJER</t>
  </si>
  <si>
    <t>Informe seguimiento</t>
  </si>
  <si>
    <t>Apoyar en la realización de censos agropecuarios</t>
  </si>
  <si>
    <t>Visitas finca</t>
  </si>
  <si>
    <t>Gestionar y brindar capacitaciones en aspectos agropecuarios al personal técnico de las Agencias de Extensión</t>
  </si>
  <si>
    <t>Gira</t>
  </si>
  <si>
    <t>Charla</t>
  </si>
  <si>
    <t>Demostración Método</t>
  </si>
  <si>
    <t>Expediente administrativo</t>
  </si>
  <si>
    <t>Unidad Administrativa</t>
  </si>
  <si>
    <t>Informe de ejecución presupeustaria</t>
  </si>
  <si>
    <t>Modificaciones presupuestaria</t>
  </si>
  <si>
    <t>Apertura de reservas y ordenes de inicio</t>
  </si>
  <si>
    <t>Estados de cuenta</t>
  </si>
  <si>
    <t>Formulario de gastos fijos</t>
  </si>
  <si>
    <t xml:space="preserve">Realizar la valoración de necesidades de la Región para la adquisicón de bienes, insumos o sevicios que se deben adquirir  a traves de contratación administrativas o de compras a traves de convenio Marco </t>
  </si>
  <si>
    <t>Necesidades regionales</t>
  </si>
  <si>
    <t>Especificaciones técnicas</t>
  </si>
  <si>
    <t>Ofertas revisadas</t>
  </si>
  <si>
    <t>Seguimientos de contratos</t>
  </si>
  <si>
    <t>Inventario de suministros</t>
  </si>
  <si>
    <t>Pago de bienes</t>
  </si>
  <si>
    <t>Informe adminstrativo</t>
  </si>
  <si>
    <t>Ejecutar,  controlar y dar seguimiento a  los  trabajos a realizar en las edificaciones de la Región</t>
  </si>
  <si>
    <t>Control y mantenimiento de las Bodegas de Insumos y Materiales ubicadas en la región</t>
  </si>
  <si>
    <t>Gestionar ,  controlar y dar seguimiento a  liquidación  del gasto de combustible y RTV quik pass que generen los funcionarios en la región</t>
  </si>
  <si>
    <t>1. Elaboración de oficios, notas, boletas, entre otra documentación importante</t>
  </si>
  <si>
    <t xml:space="preserve">2. Elaboración de Agendas y  actas de reuniones </t>
  </si>
  <si>
    <t>3. Elaborar y actualizar expedientes de   funcionarios</t>
  </si>
  <si>
    <t>4. Atención al público (llamadas, correos, apoyo a extensionistas, entre otros)</t>
  </si>
  <si>
    <t>6. Apoyo en la ejecución de actividades de campo de extensión</t>
  </si>
  <si>
    <t>7.Archivo de documentación</t>
  </si>
  <si>
    <t xml:space="preserve">8.Apoyo a la comisión de Bandera Azul y Salud ocupacional </t>
  </si>
  <si>
    <t>9- Apoyo en  las agencias de extensión en la Inscripción de productores en el sistema de información de la DNEA</t>
  </si>
  <si>
    <t>10.Confección de boletas de restricción sanitaria vehicular para funcionarios que lo requieran</t>
  </si>
  <si>
    <t xml:space="preserve">11.convocatorias a funcionarios  a actividades de extensión y reuniones </t>
  </si>
  <si>
    <t>12. Hacer informes de liquidaciones de combustible.</t>
  </si>
  <si>
    <t>14. Elaboración de informes de programación de jefaturas</t>
  </si>
  <si>
    <t>15. Elaboración de informes de protocolo COVID y aforo</t>
  </si>
  <si>
    <t>16. Elaboración de informes de subsane de migrantes</t>
  </si>
  <si>
    <t xml:space="preserve">17. Elaboración de informes de los migrantes por Agencias </t>
  </si>
  <si>
    <t>Trasladar y entregar en Oficinas Centrales del ministerio, agencias y otras instituciones diferentes documentos y /u otros que sea necesarios de en forma directa y segura.</t>
  </si>
  <si>
    <t xml:space="preserve">Limpieza y desinfección de las oficinas, aceras y zonas verdes aledañas a las oficinas de la Dirección           </t>
  </si>
  <si>
    <t>Aseo y desinfección de baterías de baños .</t>
  </si>
  <si>
    <t>Limpieza y desinfección del mobiliario y oficina</t>
  </si>
  <si>
    <t xml:space="preserve">Limpieza y aseo en zona de comedor y cocina    </t>
  </si>
  <si>
    <t xml:space="preserve">Apoyo en el orden limpieza y logística en reuniones del personal y actividades de extensión                                                                      </t>
  </si>
  <si>
    <t xml:space="preserve">Preparación de refrigerios para atención en actividades de la Dirección.                                                                 </t>
  </si>
  <si>
    <t xml:space="preserve">Recolección de desechos </t>
  </si>
  <si>
    <t xml:space="preserve">Limpieza de zonas verdes con equipos mecánicos y manuales cortando cesped y recogiendo basura         </t>
  </si>
  <si>
    <t xml:space="preserve">Mantenimiento y reparaciones varias en los edificios y bienes  </t>
  </si>
  <si>
    <t>Ejecutar labores de acarreo, empaque,
carga y descarga de equipo y
mercancías; según necesidad
institucional.</t>
  </si>
  <si>
    <t>Limpieza y desinfección de vehiculos.</t>
  </si>
  <si>
    <t>Huetar Norte</t>
  </si>
  <si>
    <t>Lista de productores</t>
  </si>
  <si>
    <t>Personal de las agencias</t>
  </si>
  <si>
    <t>Sujeto a la permanencia del productor con la certificacion orgánca</t>
  </si>
  <si>
    <t>Identificación de la organización en producción orgánica</t>
  </si>
  <si>
    <t xml:space="preserve">Lista de organizaciones </t>
  </si>
  <si>
    <t>Las organizaciones son debiles para la gestión y por tanto se atrasa el proceso</t>
  </si>
  <si>
    <t>Elaboración o actualización del Diagnóstico de finca</t>
  </si>
  <si>
    <t xml:space="preserve">Documentos </t>
  </si>
  <si>
    <t>Se coordina en conjunto para la elaboración de de los diagnosticos</t>
  </si>
  <si>
    <t>Elaboración o actualización del Diagnóstico productivo de la organización</t>
  </si>
  <si>
    <t>Elaboración o actualización del Plan de finca realizado con el productor</t>
  </si>
  <si>
    <t>Se leabora plan de finca y negociado con el productor</t>
  </si>
  <si>
    <t>Elaboración o actualización del Plan de finca productivo de la organización</t>
  </si>
  <si>
    <t>Reuniones con organizaciones de Producción Orgánica</t>
  </si>
  <si>
    <t>Productores apoyados con gestiones interinstitucionales en producción orgánica</t>
  </si>
  <si>
    <t>Asesoría al productor en la formulación del proyecto orgánico</t>
  </si>
  <si>
    <t>Gestión de RBAO individual</t>
  </si>
  <si>
    <t>Acompañamiento de las acciones de subalternos en el tema de producción orgánica</t>
  </si>
  <si>
    <t>Apoyo en la elaboracion de los expedientes de los productores</t>
  </si>
  <si>
    <t>Participación en las reuniones del PITTA de Agricultura Orgánica</t>
  </si>
  <si>
    <t>Se participa de acuerdo a la convocatoria, dado que no es función de nuestra parte, sino que se participa par aportar al PITTA</t>
  </si>
  <si>
    <t>Asistencia técnica manejo integrado de plagas</t>
  </si>
  <si>
    <t>Se ha tenido problemas con el trasporte, vehiculos por reparar</t>
  </si>
  <si>
    <t>Asistencia técnica manejo de fertilización</t>
  </si>
  <si>
    <t>Vehiculos varados por lo que no se ha podido realizar las visitas a finca</t>
  </si>
  <si>
    <t>Asistencia técnica en elaboración de bioinsumos</t>
  </si>
  <si>
    <t>Depende de la demanda de los productores</t>
  </si>
  <si>
    <t>Asistencia técnica en uso de microorganismos</t>
  </si>
  <si>
    <t>Asistencia técnica en manejo agronómico del cultivo</t>
  </si>
  <si>
    <t>Problemas con los vehiculos que ha afectado las visitas a finca</t>
  </si>
  <si>
    <t xml:space="preserve">Visitas de seguimiento a las actividades tanto de la jefatura o dirección regional </t>
  </si>
  <si>
    <t>Norman Mora Segura</t>
  </si>
  <si>
    <t xml:space="preserve">OBS: se coordinara con Roberth Ulate </t>
  </si>
  <si>
    <t>Jefatura con otras responsabilidades que no ha podido realizar las respectivas visitas de seguimiento</t>
  </si>
  <si>
    <t xml:space="preserve">Elaboración de los informes sobre agricultura orgánica </t>
  </si>
  <si>
    <t>Se plantearon mas de lo previsto por lo que esta afectando esta actividad en la ejecución</t>
  </si>
  <si>
    <t>Productor en transición orgánica</t>
  </si>
  <si>
    <t>Certificación de Productor  orgánico</t>
  </si>
  <si>
    <t>Elaboración de los informes regionales de semestre y anual</t>
  </si>
  <si>
    <t>"de continuidad y 11 productores que se incorporan</t>
  </si>
  <si>
    <t>Elaboración o actualización de los Diagnóstico productivo de fincas NAMA</t>
  </si>
  <si>
    <t>Aunque la meta del año son 192 fincas, por el seguimiento y que se debe cumplir con una meta del periodo que es de 466 fincas y que cada año se debe actualizar los diagnosticos, eso ha afectado la ejecución.</t>
  </si>
  <si>
    <t xml:space="preserve">Elaboración o actualización del Plan de fincas NAMA </t>
  </si>
  <si>
    <t>La actualizacion de todas las fincas del NAMA, esto requiere de tiempo y ha retasado el cumplimiento de lo programado.</t>
  </si>
  <si>
    <t>Visita al productor para explicar la propuesta de proyecto. Proyecto  Gente-Asoc. Costa Rica por Siempre</t>
  </si>
  <si>
    <t>Apoyo  en la realización del diagnostico de finca. Proyecto  Gente-Asoc. Costa Rica por Siempre</t>
  </si>
  <si>
    <t>Realizar  Informe técnico a la institución financiera de proyectos individuales (Costa Rica por siempre)</t>
  </si>
  <si>
    <t>Acompañamiento de las acciones de subalternos en el tema de NAMA</t>
  </si>
  <si>
    <t>Trabaja desarrollado en conjunto con…, para la mediciones de arboles (dispersos y en cerca)</t>
  </si>
  <si>
    <t>Cada jefatura debe cumplir con diversas solicitudes por lo cual ha afectado el debido acompañamiento</t>
  </si>
  <si>
    <t>Tomas de muestras de suelo y su respectivo envio al laboratorio</t>
  </si>
  <si>
    <t>Interpretacion de los analisis de suelo y entrega de resultados al produtor</t>
  </si>
  <si>
    <t>Esta meta se ha visto afectada por los problemas del laboratorio del INTA, dado que no estan recibiendo ni dando los resultados respetivos</t>
  </si>
  <si>
    <t>Mediciones de los arboles (potrero o de cercas vivas) para la inclusión en los registros de la finca</t>
  </si>
  <si>
    <t>Asistencia técnica en pastoreo racional, sostenible y/ regenerativo</t>
  </si>
  <si>
    <t>Se ha visto afectada por problemas con los vehiculos</t>
  </si>
  <si>
    <t>22 con mejas en pasto, 44 visitas</t>
  </si>
  <si>
    <t>Asistencia técnica en el uso de granos y leguminosas</t>
  </si>
  <si>
    <t>Capacitacion en el uso de registros productivos en finca</t>
  </si>
  <si>
    <t>Se ha tenido precaución por aspectos de la pandemia, ya que los productores han manifestado que no asistiran por lo que se han tenido que cancelar</t>
  </si>
  <si>
    <t xml:space="preserve">Elaboración de los informes sobre NAMA Ganadería </t>
  </si>
  <si>
    <t>Como esta actividad requiere de los resultados del laboratorio del INTA, el cual no los esta generando y son parte importante para esta actividad</t>
  </si>
  <si>
    <t xml:space="preserve">Identificación de productores </t>
  </si>
  <si>
    <t>Elaboración o actualización del Plan  de finca con el productor</t>
  </si>
  <si>
    <t>Asistencia técnica  en abonos orgánicos (Ficha 1)</t>
  </si>
  <si>
    <t>Capacitación en abonos orgánicos</t>
  </si>
  <si>
    <t>Asistencia técnica  en abonos verdes (Ficha 2)</t>
  </si>
  <si>
    <t>Capacitación en abonos verdes</t>
  </si>
  <si>
    <t>Asistencia técnica  en biofermentos (Ficha 3)</t>
  </si>
  <si>
    <t>Capacitación en biofermentos</t>
  </si>
  <si>
    <t>Asistencia técnica  en microorganismos benéficos (Ficha 5)</t>
  </si>
  <si>
    <t>Capacitación en microorganismos benéficos</t>
  </si>
  <si>
    <t>Asistencia técnica  en biopesticidas (Ficha 6)</t>
  </si>
  <si>
    <t>Capacitación en biopecticidas</t>
  </si>
  <si>
    <t>Asistencia técnica  en inocuidad de alimentos (Ficha 7)</t>
  </si>
  <si>
    <t>Capacitación en inocuidad de alimentos</t>
  </si>
  <si>
    <t>Asistencia técnica  en sistemas agroforestales (Ficha 8)</t>
  </si>
  <si>
    <t>Capacitación en sistemas agroforestales</t>
  </si>
  <si>
    <t>Asistencia técnica  en cercas vivas (Ficha 9)</t>
  </si>
  <si>
    <t>Capacitación en cercas vivas</t>
  </si>
  <si>
    <t>Las capacitaciones se han visto afectadas por la pendemia (COVID-19)</t>
  </si>
  <si>
    <t>Asistencia técnica  en cortinas rompevientos  (Ficha 10)</t>
  </si>
  <si>
    <t>Capacitación en cortinas rompevientos</t>
  </si>
  <si>
    <t>Asistencia técnica  en viveros de árboles y arbustos (Ficha 11)</t>
  </si>
  <si>
    <t>Capacitación en viveros de árboles y arbustos</t>
  </si>
  <si>
    <t>Asistencia técnica  en producción en ambientes protegidos (Ficha 12)</t>
  </si>
  <si>
    <t>Capacitación en producción en ambientes protegidos</t>
  </si>
  <si>
    <t>Asistencia técnica  en solarización (Ficha 13)</t>
  </si>
  <si>
    <t>Capacitación en producción en solarización</t>
  </si>
  <si>
    <t>Asistencia técnica  en riego por goteo (Ficha 14)</t>
  </si>
  <si>
    <t>Capacitación en riego por goteo</t>
  </si>
  <si>
    <t>Asistencia técnica microbenefcio ecológico (Ficha 15)</t>
  </si>
  <si>
    <t>Capacitación en producción en microbenefio benéfico</t>
  </si>
  <si>
    <t>Asistencia técnica  en sistemas silvopastoriles (Ficha 16)</t>
  </si>
  <si>
    <t>Capacitación en producción en silvopastoriles</t>
  </si>
  <si>
    <t>Asistencia técnica  en pastos mejorados (Ficha 17)</t>
  </si>
  <si>
    <t xml:space="preserve">Capacitación en pastos mejorados </t>
  </si>
  <si>
    <t>Asistencia técnica  en bancos forrajeros (Ficha 18)</t>
  </si>
  <si>
    <t>Capacitación en bancos forrajeros</t>
  </si>
  <si>
    <t>Asistencia técnica  en ensilaje y henificación (Ficha 19)</t>
  </si>
  <si>
    <t>Capacitación en ensilaje y henificación</t>
  </si>
  <si>
    <t>Asistencia técnica  en bloques nutricionales proteicos (Ficha 20)</t>
  </si>
  <si>
    <t>Capacitación en producción en bloques nutricionales  proteicos</t>
  </si>
  <si>
    <t>Asistencia técnica  en abrevaderos y saladeros (Ficha 21)</t>
  </si>
  <si>
    <t>Capacitación en abrevaderos y saladeros</t>
  </si>
  <si>
    <t>Asistencia técnica  en estabulación de ganado  (Ficha 22)</t>
  </si>
  <si>
    <t>Capacitación en estabulación de ganado</t>
  </si>
  <si>
    <t>Asistencia técnica  en biodigestores (Ficha 23)</t>
  </si>
  <si>
    <t>Capacitación en biodigestores</t>
  </si>
  <si>
    <t>Asistencia técnica  en tratamiento de residuos en queserías (Ficha 24)</t>
  </si>
  <si>
    <t>Capacitación en tratamiento de residuos en queserías</t>
  </si>
  <si>
    <t>Asistencia técnica  en cobertura de suelos (Ficha 25)</t>
  </si>
  <si>
    <t>Capacitación en cobertura de suelos</t>
  </si>
  <si>
    <t>Asistencia técnica  en control de erosión (Ficha 26)</t>
  </si>
  <si>
    <t>Capacitación en control de erosión</t>
  </si>
  <si>
    <t>Asistencia técnica  en recuperación y de cárcavas (Ficha 27)</t>
  </si>
  <si>
    <t>Capacitación en recuperación y control de cárcavas</t>
  </si>
  <si>
    <t>Asistencia técnica  en labranza conservacionista (Ficha 28)</t>
  </si>
  <si>
    <t>Capacitación en labranza conservacionista</t>
  </si>
  <si>
    <t>Asistencia técnica  en protección de orillas de quebradas, riachuelos y ríos (Ficha 29)</t>
  </si>
  <si>
    <t>Capacitación en protección de orillas de quebradas, riachuelos y ríos</t>
  </si>
  <si>
    <t>Asistencia técnica  en reforestación protectora sin aprovechamiento (Ficha 30)</t>
  </si>
  <si>
    <t>Capacitación en reforestación protectora sin aprovechamiento</t>
  </si>
  <si>
    <t>Asistencia técnica  en Reservorios de agua (Ficha 9 Manual de Herramientas sobre tecnologías de producción Agropecuaria)</t>
  </si>
  <si>
    <t>Capacitación en Reservorios de agua</t>
  </si>
  <si>
    <t>Asistencia técnica  en cobertura vegetal viva o muerta (Ficha 17 Manual de Herramientas sobre tecnologías de producción Agropecuaria)</t>
  </si>
  <si>
    <t>Capacitación en cobertura vegetal viva o muerta</t>
  </si>
  <si>
    <t>Asistencia técnica  en biojardineras (Ficha 10 Manual de Herramientas sobre tecnologías de producción Agropecuaria)</t>
  </si>
  <si>
    <t>Capacitación en Biojardineras</t>
  </si>
  <si>
    <t>Asistencia técnica  en prácticas de protección del recurso hídrico en las ASADAS (Ficha 13 Manual de Herramientas sobre tecnologías de producción Agropecuaria)</t>
  </si>
  <si>
    <t>Capacitación en Protección del recurso hídrico</t>
  </si>
  <si>
    <t xml:space="preserve">Visitas de seguimiento a las actividades de la agencia </t>
  </si>
  <si>
    <t xml:space="preserve">Asistencia técnica a personas  individuales  en la formulación de proyectos agropecuarios  </t>
  </si>
  <si>
    <t>Capacitación en calibración de equipos y cobertura…</t>
  </si>
  <si>
    <t>Asistencia técnica en manejo integrado de Plagas en apicultura</t>
  </si>
  <si>
    <t>Productores capacitados en Buenas Prácticas Agrícolas (BPA) en apicultura</t>
  </si>
  <si>
    <t xml:space="preserve"> Consolidación de la Información del Indicador en Tecnologías sostenibles en apicultura</t>
  </si>
  <si>
    <t xml:space="preserve"> Seguimiento del Indicador del indicador de tecnologías de producción sostenible en apicultura</t>
  </si>
  <si>
    <t xml:space="preserve"> Capacitación a funcionarios en tecnologías de producción en apicultura</t>
  </si>
  <si>
    <t xml:space="preserve">Informe Final de los resultados de la intervención en producción en apicultura </t>
  </si>
  <si>
    <t xml:space="preserve">Registro de los productores de Agrinnovación </t>
  </si>
  <si>
    <t>Preanálisis requisitos para Agrinnovación</t>
  </si>
  <si>
    <t>Esta actividad se vio afectada por los requisitos que pide el MICITT, con las condiciones con que cuentan los productores de la región</t>
  </si>
  <si>
    <t>Elaboración de diagnósticos de explotaciones agrícolas y pecuarias de Agrinnovación</t>
  </si>
  <si>
    <t>Análisis técnico y preinversión de los proyectos productivos para Agrinnovación</t>
  </si>
  <si>
    <t>Diagnósticos de suelo y agua del programa de Agrinnovación</t>
  </si>
  <si>
    <t>Control de la inocuidad agroalimentaria</t>
  </si>
  <si>
    <t>Plan de manejo agronómico del proyecto con IoT</t>
  </si>
  <si>
    <t xml:space="preserve">Acompañamiento técnico en Agrinnovación </t>
  </si>
  <si>
    <t>Informe Final de los resultados de la intervención en Agrinnovación</t>
  </si>
  <si>
    <t>Registro de los productores de Puente Agro</t>
  </si>
  <si>
    <t>Se tenian otras expectativas, con apoyo del INDER, pero según las comunicaciones no se disponen de recursos para apoyar a los productores seleccionados</t>
  </si>
  <si>
    <t>Elaboración de los diagnósticos de acuerdo a la ficha de Puente Agro</t>
  </si>
  <si>
    <t>Elaboración o actualización de los planes de finca de Puente Agro</t>
  </si>
  <si>
    <t>Visitas de asistencia técnica a los productores de Puente Agro en las diversas técnicas a implementar</t>
  </si>
  <si>
    <t>Por las expectativas que se tenian se programaron mas de lo que se ha podido realizar y por los problemas con los vehiculos</t>
  </si>
  <si>
    <t>Gestión de recursos para el apoyo de las actividades a desarrollar en las fincas de Puente Agro</t>
  </si>
  <si>
    <t>Supuesto; contar con el apoyo institucional del INDER</t>
  </si>
  <si>
    <t>Seguimiento de las acciones a desarrollar en la estrategia de Puente Agro</t>
  </si>
  <si>
    <t>Elaboración de los informes de las acciones desarrolladas bajo la estrategia de Puente Agro</t>
  </si>
  <si>
    <t>Al haber cambio de administración no se ha contado con lineamientos sobre este tema</t>
  </si>
  <si>
    <t>La responsabilidad directa es de los productores, pero el personal apoya la elaboracion de los informes de acuerdo a la capacidad</t>
  </si>
  <si>
    <t xml:space="preserve"> Consolidación de la Información del Indicador de Bandera Azul</t>
  </si>
  <si>
    <t>Se ha encontrado que productores han realizado la gestión de manera directa sin pasar por la agencia o el funcionario que los atendio</t>
  </si>
  <si>
    <t xml:space="preserve"> Seguimiento del Indicador de Galardón Bandera Azul Ecológica</t>
  </si>
  <si>
    <t xml:space="preserve"> Capacitación a productores y funcionarios en Galardón Bandera Azul</t>
  </si>
  <si>
    <t>Informe Final de los galardones otorgados a las personas productoras</t>
  </si>
  <si>
    <t>Personas productoras comercializando su productos en ferias y redes sociales</t>
  </si>
  <si>
    <t>Productores han tenido inconvenientes por aspectos de la pandemia que ha afectado la comercialización</t>
  </si>
  <si>
    <t xml:space="preserve"> Consolidación de la Información del Indicador de comercialización con sellos ambientales </t>
  </si>
  <si>
    <t>No se ha podido recolectar la información y aspectos de la pandemia tambien han afectado</t>
  </si>
  <si>
    <t>Acompañamiento técnico en la consolidación dela producción y   en comercialización de productos con sellos ambientales</t>
  </si>
  <si>
    <t>se ha presentado problemas de coordinación</t>
  </si>
  <si>
    <t xml:space="preserve">Informe Final de los resultados de la intervención </t>
  </si>
  <si>
    <t>Acompañamiento a organizaciones o productores que están ligados a un proceso de comercialización, tanto de productos fresco o con valor agregado</t>
  </si>
  <si>
    <t>Se han presentado problemas de coordinación</t>
  </si>
  <si>
    <r>
      <t>Sistemas y redes de comercialización de productos agropecuarios y agroindustriales desarrollados y puestos en marcha, en la región Huetar Norte</t>
    </r>
    <r>
      <rPr>
        <sz val="11"/>
        <color theme="1"/>
        <rFont val="."/>
      </rPr>
      <t>.</t>
    </r>
  </si>
  <si>
    <t>Levantamiento de daños y pérdidas por desastres naturales o fenomenos naturales que afecten las actividades agropecuarias</t>
  </si>
  <si>
    <t>Sujeto a una afectación climática</t>
  </si>
  <si>
    <t>Seguimiento a los productores beneficiados con insumos o bienes de la CNE</t>
  </si>
  <si>
    <t>Apoyo a las Comisiones Cantonales de Emergencia en la entrega de alimentos ante una emergencia</t>
  </si>
  <si>
    <t>Apoyo a las Comisiones Cantonales de Emergencia en la entrega de articulos de higiene personal, ropa u otros</t>
  </si>
  <si>
    <t>Capacitaciones de perspectivas climaticas en la zona de influencia</t>
  </si>
  <si>
    <t>Distribución de insumos y materiales para las actividades agropecuarias</t>
  </si>
  <si>
    <t>Sujeto a la aprobación de la CNE</t>
  </si>
  <si>
    <t>Capacitación para el desarrollo de capacidades  para la conformación de Comité local de reproducción de semillas y su funcionamiento; a nivel administrativo y en campo.</t>
  </si>
  <si>
    <t xml:space="preserve">Reproducción de semillas de frijol adaptadas a la zona, de acuerdo al Protocolo para la reproducción local de semilla de frijol </t>
  </si>
  <si>
    <t>Se ha tenido problemas de coordinación entre las partes y la cosecha ya paso</t>
  </si>
  <si>
    <t>Devolución de resultados a las personas productoras</t>
  </si>
  <si>
    <t>Formulación  del Plan estratégico de la organización</t>
  </si>
  <si>
    <t>Entiendase como los planes de intervencion con las organizaciones, dado que la agencia no tiene la capacidad para planes estrategicos</t>
  </si>
  <si>
    <t>Para la realización de esta actividad se requiere de tiempo y de la debida coordinación con las organizaciones</t>
  </si>
  <si>
    <t>Se ha tenido problemas con los vehiculos</t>
  </si>
  <si>
    <t>Asesoría técnica a  las organizaciones en la formulación  de proyectos  Productivos</t>
  </si>
  <si>
    <t>Apoyar a las institución financieras en la entrega de insumos, materiales y equipos a los productores beneficiados de las organizaciones</t>
  </si>
  <si>
    <t>Informes de avances o finiquito de proyectos de transferencias</t>
  </si>
  <si>
    <t xml:space="preserve">Apoyo a las organizaciones para generación de valor agregado </t>
  </si>
  <si>
    <t xml:space="preserve"> Asesoría y apoyo a organizaciones para la  comercialización en  mercados locales y regionales</t>
  </si>
  <si>
    <t>El problema con transporte ha afectado la ejecución de esta actividad.</t>
  </si>
  <si>
    <t xml:space="preserve">Apoyo a productores y organizaciones  en comercialización a través de ferias virtuales o presenciales.  </t>
  </si>
  <si>
    <t>Esta actividad se ha visto afectada por la pandemia, dado que en la región se han supendida la realización de actividades que se realizarian</t>
  </si>
  <si>
    <t>Emprendimientos de Mujeres  financiados por FOMUJER</t>
  </si>
  <si>
    <t>Seguimiento a los emprendimientos financiados por FOMUJER</t>
  </si>
  <si>
    <t>Atención de personas  productoras con demandas por decretos agropecuarios y sanitarios</t>
  </si>
  <si>
    <t xml:space="preserve">Certificaciones de acuerdo al Decreto RTV 30709-MAG-MOPT y 36750-MOPT-MAG </t>
  </si>
  <si>
    <t>Supuesto, esta actividad depende de la demanda</t>
  </si>
  <si>
    <t>Este dato se toma del sistema de información de la DNEA</t>
  </si>
  <si>
    <t>Permisos de quemas a productores que solicitan atención Decreto  Decreto 35368-MAG-S-MINAET.</t>
  </si>
  <si>
    <t>Este dato se toma del sistema de información de la DNEA, como declaraciones de PYMPA</t>
  </si>
  <si>
    <t>Se ha visto afeactada por los problemas con los vehiculos para realizar las visitas</t>
  </si>
  <si>
    <t>Atención a personas productora, organizaciones empresas y público en general en las  agencias de extensión agropecuaria de manera ocasional</t>
  </si>
  <si>
    <t>Sujeto a la demanda de los productores</t>
  </si>
  <si>
    <t>Annia Morera González</t>
  </si>
  <si>
    <t>Convocar y tramitar participación de funcionarios en Capacitaciones virtuales y presenciales</t>
  </si>
  <si>
    <t xml:space="preserve"> Capacitación a Productores por medio de  medio de jornadas virtuales</t>
  </si>
  <si>
    <t xml:space="preserve"> Actualización de informe de área de producción (Para coordinador de información y comunicación regional) en los meses de enero, junio y octubre</t>
  </si>
  <si>
    <t xml:space="preserve">Fernando Vargas Pérez </t>
  </si>
  <si>
    <t>Se realizara una sesión para la identificacion de los riesgos y otra para la autoevaluación en la Dirección Regional y cada Agencia le corresponde de la misma manera</t>
  </si>
  <si>
    <t>No se pudo realizar unas actividades que se habian programado por la atención de otros asuntos solicitados por el nivel superior</t>
  </si>
  <si>
    <t>Todo el personal</t>
  </si>
  <si>
    <t xml:space="preserve">Corresponde a cada agencia y a la dirección </t>
  </si>
  <si>
    <t>Seguimiento a los sistemas de control interno</t>
  </si>
  <si>
    <t>Todas las jefaturas</t>
  </si>
  <si>
    <t>Se supone que cada jefatura realiza una vez por trimestre la revisión de los sisetnmas de Control Interno</t>
  </si>
  <si>
    <t>Coordinador del COSEL</t>
  </si>
  <si>
    <t xml:space="preserve">Annia Morera Gonzalez realiza las  gestiones de apoyo logistico para la realizacion de las sesiones del COSEL de San Carlos </t>
  </si>
  <si>
    <t>La realización de estas actividades se han visto afectadas por la atención de otras actividades que otras instituciones o autoridades superiores pidieron de atender</t>
  </si>
  <si>
    <r>
      <rPr>
        <b/>
        <sz val="7"/>
        <color rgb="FF000000"/>
        <rFont val="Times New Roman"/>
        <family val="1"/>
      </rPr>
      <t xml:space="preserve"> </t>
    </r>
    <r>
      <rPr>
        <b/>
        <sz val="7"/>
        <color rgb="FF000000"/>
        <rFont val="Calibri"/>
        <family val="2"/>
        <scheme val="minor"/>
      </rPr>
      <t>Comités Sectoriales Regional Agropecuario y ampliados, articulados y operando, según decreto 32488-MAG</t>
    </r>
  </si>
  <si>
    <t>Alban Valverde Araya realiza las  gestiones de apoyo logistico para la realizacion de las sesiones del CSRA</t>
  </si>
  <si>
    <t>Se vio afectada por la pandemia y por cambios en las jefaturas y la atencion de asuntos emergentes en las fechas programadas</t>
  </si>
  <si>
    <t>Jefes de agencia en las cabeceras de canton</t>
  </si>
  <si>
    <t>Depende de la convocatoria que realice quien lidere la Comisión Cantonal de Emergencias.</t>
  </si>
  <si>
    <t>La convocatoria le corresponde a las municipalidades, y lo previsto no lo han cumplido, ya que no somos los responsables por las convocatorias</t>
  </si>
  <si>
    <t>Apoyo en la ejecución de acciones de logistica a las Comisiones Cantonales de Emergencia</t>
  </si>
  <si>
    <t>OBS, entrega de diarios, agua, transoprte de bienes, alvergues, etc.</t>
  </si>
  <si>
    <t>Los problemas con trasporte han afectado la realización de esta actividad</t>
  </si>
  <si>
    <t>Apoyo en acciones de la bodega cantonal de la Comision Cantonal Emergencia</t>
  </si>
  <si>
    <t>Depende de la convocatoria que realice quien lidere la Comisión Cantonal de Coordonacion Institucional.</t>
  </si>
  <si>
    <t>Las coordinaciones ha suspendido las sesiones que se habian programado y somos participantes y no nos coresponde la coordinación.</t>
  </si>
  <si>
    <t>Dependera de las nuevas directrices, ya que en la presente administración no se ha considerado las sesiones</t>
  </si>
  <si>
    <r>
      <rPr>
        <b/>
        <sz val="7"/>
        <color rgb="FF000000"/>
        <rFont val="Times New Roman"/>
        <family val="1"/>
      </rPr>
      <t xml:space="preserve"> </t>
    </r>
    <r>
      <rPr>
        <b/>
        <sz val="7"/>
        <color rgb="FF000000"/>
        <rFont val="Calibri"/>
        <family val="2"/>
        <scheme val="minor"/>
      </rPr>
      <t>Participación en los Consejos de Desarrollo Territorial según la Ley 9036 (INDER), para alineamiento de proyectos</t>
    </r>
  </si>
  <si>
    <t>Sonia M Calvo Gonzalez</t>
  </si>
  <si>
    <t>Corresponde al de Sarapiquí</t>
  </si>
  <si>
    <t xml:space="preserve">Participación en las sesiones del Consejo Regional de Desarrollo (COREDES), para la inclusión del sector agropecuario </t>
  </si>
  <si>
    <t>Se atiende pero es convocada por MIDEPLAN</t>
  </si>
  <si>
    <t>No se pudo participar en una sesión debido a la atencion de otros asuntos solicitados por la jefatura inmediata</t>
  </si>
  <si>
    <t>Coordinación del CIR Empleo y Producción</t>
  </si>
  <si>
    <t xml:space="preserve">Alban Valverde Araya realiza las  gestiones de apoyo logistico para la realizacion de las sesiones del COSEL de San Carlos. Dependera si hay quorum en las sesiones que se convoquen </t>
  </si>
  <si>
    <t>Participación en CIR Ambiente</t>
  </si>
  <si>
    <t>Se participa, ya que otra institución es la coordinadora de dicho CIR</t>
  </si>
  <si>
    <t>Participación CIR Social</t>
  </si>
  <si>
    <t>Alban Valverde Araya</t>
  </si>
  <si>
    <t>Supuesto que se cuente con la información para tal fin, la cual la deben enviar las agencias</t>
  </si>
  <si>
    <t>Sesiones de trabajo para compartir lineamientos y estrategias de trabajo a través de la ERIEA</t>
  </si>
  <si>
    <t>Partcipación, las convoca el Director Regional, con la participacion de las agencias, Norman Mora y Alban Valverde y el representante del INTA en la región</t>
  </si>
  <si>
    <t>Coordinación de acciones entre dependencias del MAG (INTA, SENASA, SFE de acuerdo con la Directriz 001-2016).</t>
  </si>
  <si>
    <t>Coordinar acciones entre dependencias del MAG (INTA, SENASA, SFE de acuerdo a la Directriz 006-2018, Plan integral para la atención del cultivo de piña).</t>
  </si>
  <si>
    <t>Participación en reuniones de los equipos interinstitucionales de plan único de contaminación de aguas de la zona norte y reglamento de aplicaciones terrestres.</t>
  </si>
  <si>
    <t>Norman Mora Segura y las AEA de Aguas Zarcas, Pital y Venecia</t>
  </si>
  <si>
    <t>Esto lo coordina el MS, por lo que es participación. Auque es una sola comisión participan 4 funcionarios</t>
  </si>
  <si>
    <t>Solicitudes de requisiciones de materiales.</t>
  </si>
  <si>
    <t xml:space="preserve">Jefes de Agencia  </t>
  </si>
  <si>
    <t>Solicitudes de mantenimiento de vehículos o infraestructuras.</t>
  </si>
  <si>
    <t>Solicitud y revisión de boletas de ruedo y vacaciones.</t>
  </si>
  <si>
    <t>Esto puede variar de acuerdo a ajustes de las giras o bien a reprogramacion de vacaciones por motivos especiales</t>
  </si>
  <si>
    <t>Elaboración y/o revisión de liquidaciones de viáticos y combustible.</t>
  </si>
  <si>
    <t>Son tramites meranete administrativos y hay funcioanrios que no presentaron los tramites respectivos.</t>
  </si>
  <si>
    <t>Elaboración y/o revisión de las bitácoras de labores.</t>
  </si>
  <si>
    <t>Mensuales como minimo de cada uno de los funcionarios y de parte de la Dirección si lo considera pr alguna situación especial.</t>
  </si>
  <si>
    <t>Elaboración y/o revisión de itinerarios semanales.</t>
  </si>
  <si>
    <t>Cada funcionario debe presentar a su jefatura el respectivo itinerario a excepcion de que se encuente en vacaciones, por lo que puede haber algun ajuste</t>
  </si>
  <si>
    <t>Supervisión de labores de limpieza (miscelánea).</t>
  </si>
  <si>
    <t xml:space="preserve">Jefes de Agencia </t>
  </si>
  <si>
    <t>Se trata de velar por que se realice el trabajo del contrato de limpieza en cada una de las agencias que cuente con este servicio.</t>
  </si>
  <si>
    <t>Las jefaturas realizar la supervisión, pero por otras tareas que realizan a veces no se registra en los documentos oficiales</t>
  </si>
  <si>
    <t>Elaboración y consolidación del informe semestral y anual de Planificación</t>
  </si>
  <si>
    <t>Cada agencia debe presentar su informe, el cual debe contener el respaldo de las labores del personal de cada agencia.</t>
  </si>
  <si>
    <t>Reuniones con el personal de la agencia</t>
  </si>
  <si>
    <t>Jefes de Agencia</t>
  </si>
  <si>
    <t>Se refiere a la Unidad de Extensión y cada una de las agencias para que se comparta lineamientos de la dirección o de temas de interes de la agencia con su personal.</t>
  </si>
  <si>
    <t xml:space="preserve">Aplicación de censos en las áreas de influencia de la agencia </t>
  </si>
  <si>
    <t>Se tiene programado la realizacion de 3 censos, por lo que el numero de boletas puede cambiar de acuerdo a lo requerido.</t>
  </si>
  <si>
    <t>Atención de consultas o recibo de muestra para el análisis de suelos ante el INTA</t>
  </si>
  <si>
    <t xml:space="preserve">Apoyo en el análisis e interpretación de los resultados de laboratorio de las muestras de suelo </t>
  </si>
  <si>
    <t>Se tiene problemas con el laboratorio del INTA, por lo que no se estan recibiendo los resultados ni el envio de muestras</t>
  </si>
  <si>
    <t>Recibo de denuncias por problemas de mosca del establo para su tramite ante el SFE o SENASA</t>
  </si>
  <si>
    <t>Inspecciones en área de rastrojos, que puedan desarrollarse la mosca del establo</t>
  </si>
  <si>
    <t>Visitas de inspección por denuncia en compañía de funcionarios de SFE o SENASA en el tema de Mosca del establo</t>
  </si>
  <si>
    <t>Acciones para la elaboracion de mapas de alerta temprana para el monitoreo de la mosca del establo en la región</t>
  </si>
  <si>
    <t xml:space="preserve">Reuniones del comité técnico regional de piña </t>
  </si>
  <si>
    <t>Cambio y recolección de las trampas para la mosca de la fruta y envió a SFE</t>
  </si>
  <si>
    <t>Participación en Reuniones y en actividades, como integrante del comité local del Corredor biológico Tenorio - Miravalles</t>
  </si>
  <si>
    <t>Colaborar con otras instituciones y tramites según las solicitudes o directrices superiores con el INDER, Ideas Productivas del IMAS, CVO, CORFOGA, Registro para marcas de ganado, SINAC, etc.)</t>
  </si>
  <si>
    <t>Apoyo a productores que solicitan el plan para el manejo de Camas secas y/o purines</t>
  </si>
  <si>
    <t xml:space="preserve">Apoyo a centros educativos según al convenio Marco de Cooperacion Interinstitucional entre el MEP y el MAG, de noviembre del 2019 </t>
  </si>
  <si>
    <t>Segumiento a las acciones del CTP de Upala</t>
  </si>
  <si>
    <t>Participacion y apoyo a las acciones del Corredor Biologico Ruta Los Maleku</t>
  </si>
  <si>
    <t>Olman Villegas Barrantes</t>
  </si>
  <si>
    <t>Intervinciones en los pueblos indigenas</t>
  </si>
  <si>
    <t>Reuniones del Comité Nacional de Cacao</t>
  </si>
  <si>
    <t xml:space="preserve">La convocatoria es del nivel central y no se conoce las causas del porque no se realizaron las convocatorias pendientes </t>
  </si>
  <si>
    <t>Participacipación en reuniones de coordinación institucional como: PITTAS u otras comisiones dentro del MAG</t>
  </si>
  <si>
    <t>Norman Mora Segura, Jairo Araya Vega</t>
  </si>
  <si>
    <t xml:space="preserve">Se incluye los PITTAS (maíz y Frijol) y la CONEA y Pitta Pimieta y Comisión de procedimeintos </t>
  </si>
  <si>
    <t>ILAIS-Intancia local para el abordaje integral del riesgo suicida, Normativa N° 40881-S-MS</t>
  </si>
  <si>
    <t>Participacion en los Comites locales de COVID 19 y de apoyo al MS</t>
  </si>
  <si>
    <t>La convocatoria la realiza el MS, por lo que se participa de acuerdo a la convocatoria</t>
  </si>
  <si>
    <t>Recepción por medio de correo electrónico  de la Enlace Nacional de la DNEA, invitaciones para Capacitaciones (Cursos, Charlas, Seminarios, etc) para Divulgación de a cada funcionario de la RDAHN</t>
  </si>
  <si>
    <t>Divulgar todas las Capacitaciones, Charlas, Taller, etc. que envía la DNEA</t>
  </si>
  <si>
    <t>Esta actividad depende de las invitaciones a los diversos eventos y se realizo una proyección pero esta ha sido inferior a lo programado</t>
  </si>
  <si>
    <t>Elaboración el Archivo virtual con los documentos recibos y nombre de la Capacitación</t>
  </si>
  <si>
    <t>Elaborar expediente virtual por Capacitación y datos de funcionarios</t>
  </si>
  <si>
    <t>Divulgación de las Capacitaciones a los funcionarios de la Región</t>
  </si>
  <si>
    <t>Comunicar los funcionarios participantes en las Capacitaciones</t>
  </si>
  <si>
    <t>Elaboración del Formulario SPPAC con la información de cada participante y envío a la Enlace Nacional</t>
  </si>
  <si>
    <t>Depende de las Capacitaciones así se realizan los SPPAC. Documento que registra los funiconarios que participarán en Capacitación</t>
  </si>
  <si>
    <t>Recepción la aprobación del SPPAC y el número consecutivo de los Acuerdos de Compromiso respectivos.</t>
  </si>
  <si>
    <t>Elaborar Acuerdos de Compromiso por funcionario según Capacitación</t>
  </si>
  <si>
    <t xml:space="preserve">Elaboración el Acuerdo de Compromiso de cada funcionario participante y Envío de para las firmas respectivas  </t>
  </si>
  <si>
    <t>Recopilar cada acuerdo de compromiso según Capacitación para envío a la Enlace</t>
  </si>
  <si>
    <t xml:space="preserve">Gestión de la devolución del Acuerdo de Compromiso firmado por cada funcionario, con límite de fecha, para Envío de a la Enlace Nacional en las oficinas centrales de la DNEA </t>
  </si>
  <si>
    <t>Se envían oficios con Acuerdos de Compromiso cuando la Capacitación lo amerita</t>
  </si>
  <si>
    <t>Elaboración un Oficio para la Enlace Nacional, donde se detallan los nombres de los funcionarios participantes y se envía con los Acuerdos de Compromiso de los participantes en un sobre a las oficinas centrales de la DNEA</t>
  </si>
  <si>
    <t>Chequear para que los funcionarios tengan el link de la Capacitación</t>
  </si>
  <si>
    <t>Seguimiento a las Capacitaciones virtuales, para que el día de la Capacitación, los funcionarios reciban el link respectivo</t>
  </si>
  <si>
    <t>Escanear y archivar Certificados por funcionario según cada Capacitación</t>
  </si>
  <si>
    <t>Solicitud después de cada Capacitación, copia del Certificado que deben Envío de a Gestión del Desarrollo y archivar respectivamente</t>
  </si>
  <si>
    <t>Reuniones informativas de la Enlace Nacional a las Enlaces Regionales según temas de importancia</t>
  </si>
  <si>
    <t>Participación en reuniones de Enlaces de Capacitación Regional con la Enlace Nacional</t>
  </si>
  <si>
    <t>Chequear y consultar sobre necesides de Capacitación</t>
  </si>
  <si>
    <t>Revisión de las evaluaciones de los funcionarios para determinar necesidades de capacitación</t>
  </si>
  <si>
    <t>Envío del PIC mes octubre</t>
  </si>
  <si>
    <t>Envío de correo solicitando a cada funcionario las necesidades o intereses de capacitación</t>
  </si>
  <si>
    <t>Actualizar base datos de Capacitaciones recibidas</t>
  </si>
  <si>
    <t>Presentación del Plan Institucional de Capacitación (PIC) con las necesidades requeridas por los funcionarios para el siguiente año</t>
  </si>
  <si>
    <t>Entregar información de las Capacitaciones trimestrales a la Enlace Nacinal</t>
  </si>
  <si>
    <t>Verificación por medio de los archivos, los funcionarios que participaron en cada Capacitación</t>
  </si>
  <si>
    <t>Evacuar las consulta de las jefaturas para recibir pasantes</t>
  </si>
  <si>
    <t>Elaboración del Informe trimestral de Capacitaciones realizadas por los funcionarios, para la Enlace Nacional de la DNEA</t>
  </si>
  <si>
    <t>Revisar documentos para recibir pasantes</t>
  </si>
  <si>
    <t>Evacuación de consultas generales vía llamadas telefónicas o correos electrónicos, de los Jefes de Agencia con respecto a los trámites para solicitar la aprobación de un Pasante</t>
  </si>
  <si>
    <t>Elaborar expedientes virtuales y fisicos de cada Pasante</t>
  </si>
  <si>
    <t>Esta actividad ha estado limitada al recibo de pasantes, sobre todo por la pandenia y las directrices emitidas</t>
  </si>
  <si>
    <t>Recepción la documentación establecida para las Pasantías de estudiantes. Los jefes de Agencia hacen llegar los mismos a la Dirección Regional, se me trasladan para revisar y Verificación que sean los requeridos</t>
  </si>
  <si>
    <t>Documento por Pasante</t>
  </si>
  <si>
    <t>Elaboración un expediente virtual y físico con la documentación respectiva de los Pasantes</t>
  </si>
  <si>
    <t xml:space="preserve">Elaboración un Contrato con los datos del Pasante, y envío del mismo al Jefe de la Agencia respectiva para su revisión </t>
  </si>
  <si>
    <t xml:space="preserve">Tramitación de la firma del estudiante y posteriormente solicitar la firma del Director Regional </t>
  </si>
  <si>
    <t>Respaldo de documentos de forma física y digital.</t>
  </si>
  <si>
    <t>Envío de correo electrónico con los expediente de cada Pasante</t>
  </si>
  <si>
    <t>Elaboración Expediente de cada productor</t>
  </si>
  <si>
    <t>Elaborar expedientes virtuales con información de cada productor</t>
  </si>
  <si>
    <t xml:space="preserve">Llamadas y correos para invitar y confirmar la participación en eventos de entrega de la BAE </t>
  </si>
  <si>
    <t>Convocar a los productores a la entrega de galardones</t>
  </si>
  <si>
    <t>Participar en los eventos programados para entrega de  de BAE</t>
  </si>
  <si>
    <t>Elaboración de los formularios de las Evaluaciones de Desempeño para cada funcionario, con la información respectiva dependiendo de la clasificación que le corresponda</t>
  </si>
  <si>
    <t>Elaborar formulario de Evaluación de Desempeño por funcionario</t>
  </si>
  <si>
    <t>Programación  e invitación a las jefaturas y funcionarios via correo electrónico para apersonarse a la Dirección Regional para que se proceda a la Evaluación de Desempeño en fecha específica</t>
  </si>
  <si>
    <t>Realizo un correo convocando</t>
  </si>
  <si>
    <t>Coordinación con las jefaturas respectivas, para que realice la calificación con el colaborador y se firme el Formulario respectivo</t>
  </si>
  <si>
    <t>Enviar Evaluaciones a Gestión de Desarrollo via oficio</t>
  </si>
  <si>
    <t>Recopilación en 3 tantos de Formularios de Evaluación del Desempeño por cada funcionario y llenar los formularios que solicitan en Gestión del Desarrollo con datos de cada funcionario</t>
  </si>
  <si>
    <t xml:space="preserve">Apoyo  al Coordinador de Planificación en el trámite de todos los Formularios de Determinación de Expectativas de la Dirección Regional Huetar Norte </t>
  </si>
  <si>
    <t>Ordenar y archivar documentos por funcionario</t>
  </si>
  <si>
    <t xml:space="preserve">Actualización de la información de los funcionarios de la Dirección Regional Agropecuaria Huetar Norte para los diferentes trámites que se realizan </t>
  </si>
  <si>
    <t>Verificar que la información personal de los funcionarios sea la correcta e incorporar a los nuevos funcionarios</t>
  </si>
  <si>
    <t>Selección de los avíos a elaborar</t>
  </si>
  <si>
    <t>Aurora Madrigal Boza</t>
  </si>
  <si>
    <t xml:space="preserve">Revisión de avíos base en las carpetas con esta información o consultando a diferentes profesionales </t>
  </si>
  <si>
    <t>Adaptación de formato para la toma de datos en la entrevista</t>
  </si>
  <si>
    <t>Coordinación con las Agencias de Extensión Agropecuaria, la entrevista a productores(as) del sistema agropecuario en cuestión</t>
  </si>
  <si>
    <t>Entrevista a productores(as) sobre las distintas labores que realizan en el cultivo o sistema pecuario. Tomando nota de tiempo que invierten en cada labor, los productos que utilizan, cuanto utilizan de cada producto. Además de consultar por otros gastos en que se incurre (transporte, alquiler de tierra, consumo de agua, etc)</t>
  </si>
  <si>
    <t>Organización de información recolectada en el formarto de Excel</t>
  </si>
  <si>
    <t>Revisión en base de datos del SFE sobre los productos permitidos para cada cultivo</t>
  </si>
  <si>
    <t>Solicitud de cotización de los productos que se utilizan en cada sistema agropecuario</t>
  </si>
  <si>
    <t>Elaboración de documento final en Excel con los datos de cada categoría</t>
  </si>
  <si>
    <t>Divulgación del avío nuevo o actualizado</t>
  </si>
  <si>
    <t>Selección de los avíos a actualizar</t>
  </si>
  <si>
    <t>Esta actividad se desarrolla de acuerdo a los avioas que se actualicen en la región, por lo que no se hizo necesario la revisón, dado que se cuenta con una lista amplia de los productos a verificar</t>
  </si>
  <si>
    <t xml:space="preserve">Participación en reuniones de equipo de atención a productora agropecuaria
</t>
  </si>
  <si>
    <t xml:space="preserve">Participación en inducción para realizar gestiones de trámite FOMUJERES
</t>
  </si>
  <si>
    <t>Realización de inducción para realizar gestiones de trámite FOMUJERES a agencias de extensión</t>
  </si>
  <si>
    <t>Revisión y lectura de documentación para realización de gestiones de FOMUJERES (Bases de Participación, formularios, documentos de registro de información, etc)</t>
  </si>
  <si>
    <t xml:space="preserve">Realizar charlas informativas sobre FOMUJERES para productoras </t>
  </si>
  <si>
    <t xml:space="preserve">Recepción y revisión de documentos llenos de las productoras para FOMUJERES </t>
  </si>
  <si>
    <t>Llenado de formularios de FOMUJERES, para cada productora</t>
  </si>
  <si>
    <t>Dar formato a documentación presentada por cada productora y archivarla en carpetas digitales</t>
  </si>
  <si>
    <t>Seguimiento de productoras que enviaron documentación para trámite de FOMUJERES (subsanación de documentos, indicaciones sobre entrevistas, solicitud de permisos, etc)</t>
  </si>
  <si>
    <t>Colaboracion en otras labores que se desarrollan en extensión agropecuaria (actividades, capacitaciones o eventos)</t>
  </si>
  <si>
    <t>Aplicación de encuesta de precios de insumos agropecuarios</t>
  </si>
  <si>
    <t>Actualizacion de los precios de los insumos agropecuarios, de acuerdo a directriz de la DNEA</t>
  </si>
  <si>
    <t>Por lineamiento de la DNEA, esta actividad se paso a realizar una vez cada 2 meses y no como se habia pensado de realizar de manera mensual</t>
  </si>
  <si>
    <t>Huetar Caribe</t>
  </si>
  <si>
    <t xml:space="preserve"> Identificación de personas interesadas en procesos de certificación producción orgánica</t>
  </si>
  <si>
    <t>AEA POCOCI, AEA GUÁCIMO, AEA SIQUIRRES, AEA MATINA, AEA LIMÓN AEA CAHUITA</t>
  </si>
  <si>
    <t xml:space="preserve">Se esta la espera de que ARAO acepte a una productora en el proceso de transición, por lo cual solo se reportan 37.  </t>
  </si>
  <si>
    <t xml:space="preserve"> Identificación de personas organizaciones interesadas en procesos de certificación producción orgánica</t>
  </si>
  <si>
    <t xml:space="preserve">AEA POCOCI          AEA GUÁCIMO    </t>
  </si>
  <si>
    <t>Elaboración de Diagnóstico de personas productoras con sistemas orgánicos y/o organizaciones orgánicas en la región y/o agencia</t>
  </si>
  <si>
    <t>AEA POCOCI          AEA GUÁCIMO        AEA SIQUIRRES     AEA MATINA  AEA LIMÓN AEA CAHUITA</t>
  </si>
  <si>
    <t xml:space="preserve"> Elaboración de plan de finca de productor o de organización GPO</t>
  </si>
  <si>
    <t xml:space="preserve"> Servicios de extensión en el uso y aplicación de técnicas de producción orgánica</t>
  </si>
  <si>
    <t>Elaboración del proyecto RBA orgánico</t>
  </si>
  <si>
    <t>AEA GUÁCIMO</t>
  </si>
  <si>
    <t>Asistencia Tecnica en el uso de abonos orgánicos (Charlas)</t>
  </si>
  <si>
    <t xml:space="preserve">AEA POCOCI          AEA GUÁCIMO        AEA SIQUIRRES     AEA MATINA AEA LIMÓN </t>
  </si>
  <si>
    <t>Asistencia Tecnica en el uso de abonos orgánicos (Demostraciones de método)</t>
  </si>
  <si>
    <t xml:space="preserve">AEA GUÁCIMO   AEA LIMÓN </t>
  </si>
  <si>
    <t>Asistencia Tecnica en el uso de Biofertilizantes</t>
  </si>
  <si>
    <t>AEA POCOCI           AEA SIQUIRRES</t>
  </si>
  <si>
    <t>Asistencia Tecnica en el uso registros productivos</t>
  </si>
  <si>
    <t xml:space="preserve">AEA POCOCI AEA LIMON </t>
  </si>
  <si>
    <t>AEA SIQUIRRES</t>
  </si>
  <si>
    <t>Asistencia Tecnica en el uso lombricompost, MM (Microorganismos de Montaña)</t>
  </si>
  <si>
    <t>Asistencia Tecnica en el uso lombricompost, MM</t>
  </si>
  <si>
    <t>AEA MATINA</t>
  </si>
  <si>
    <t>Asistencia Tecnica en Abonos verdes</t>
  </si>
  <si>
    <t xml:space="preserve"> Proceso de certificación</t>
  </si>
  <si>
    <t>AEA POCOCI</t>
  </si>
  <si>
    <t>Asistencia Tecnica en Bioinsumos</t>
  </si>
  <si>
    <t>AEA SIQUIRRES AEA CAHUITA</t>
  </si>
  <si>
    <t xml:space="preserve">Asistencia tecnica  en muestreo de suelos </t>
  </si>
  <si>
    <t>Asistencia técnica en prevención del Foc R4T</t>
  </si>
  <si>
    <t>AEA CAHUITA</t>
  </si>
  <si>
    <t xml:space="preserve">Asesoría y seguimiento en Insumos permitidos </t>
  </si>
  <si>
    <t>Asistencia Tecnica en Apicultura y Menipocultura.</t>
  </si>
  <si>
    <t xml:space="preserve">AEA LIMÓN </t>
  </si>
  <si>
    <t xml:space="preserve">Demostración de método </t>
  </si>
  <si>
    <t xml:space="preserve">AEA LIMON </t>
  </si>
  <si>
    <t>Productor certificado orgánico</t>
  </si>
  <si>
    <t> Asesoría y Seguimiento a proceso de transición</t>
  </si>
  <si>
    <t xml:space="preserve">AEA POCOCI          AEA GUÁCIMO        AEA SIQUIRRES     AEA MATINA   AEA LIMÓN   AEA CAHUITA </t>
  </si>
  <si>
    <t> Apoyo a procesos de comercialización local y regional</t>
  </si>
  <si>
    <t xml:space="preserve">AEA SIQUIRRES AEA LIMON </t>
  </si>
  <si>
    <t xml:space="preserve"> Plan de Seguimiento para medir resultados a corto o mediano plazo. (Cadena de resultados)</t>
  </si>
  <si>
    <t>AEA POCOCI          AEA GUÁCIMO        AEA SIQUIRRES     AEA MATINA  AEA LIMÓN  AEA CAHUITA</t>
  </si>
  <si>
    <t>Actualización o elaboración de diagnóstico de la finca</t>
  </si>
  <si>
    <t>Plan de finca nuevo o actualizado convenido con el productor y su familia y con acciones definidas en gestión agroambiental</t>
  </si>
  <si>
    <t>Servicios de extensión en tecnologías NAMA ganadería para ganadería carne, leche y doble propósito</t>
  </si>
  <si>
    <t>AEA POCOCI   AEA GUÁCIMO     AEA LIMON  AEA CAHUITA</t>
  </si>
  <si>
    <t>AEA de Guácimo: APOYO DE JUAN DIEGO CORDERO.</t>
  </si>
  <si>
    <t>AEA POCOCI   AEA SIQUIRRES</t>
  </si>
  <si>
    <t xml:space="preserve">AEA SIQUIRRES  AEA LIMON     AEA CAHUITA </t>
  </si>
  <si>
    <t xml:space="preserve">una de estas charlas se cambio por otra actividad, debido a las necesidades representadas en el plan de fincas. </t>
  </si>
  <si>
    <t>AEA MATINA       AEA LIMON   AEA CAHUITA</t>
  </si>
  <si>
    <t xml:space="preserve">AEA POCOCI          AEA GUÁCIMO        AEA MATINA     AEA LIMÓN </t>
  </si>
  <si>
    <t>AEA POCOCI          AEA GUÁCIMO</t>
  </si>
  <si>
    <t>Asitencia técnica en manejo de registros</t>
  </si>
  <si>
    <t>Asistencia técnica en uso de Bioinsumos en ganadería</t>
  </si>
  <si>
    <t xml:space="preserve">Asistencia técnica bienestar animal </t>
  </si>
  <si>
    <t xml:space="preserve">Asistencia técnica en vacunas virales, clostridiales, brucelosis, tuberculosis e inseminación artificial </t>
  </si>
  <si>
    <t>Identificación de Fincas de línea Base</t>
  </si>
  <si>
    <t>AEA POCOCI          AEA GUÁCIMO        AEA SIQUIRRES   AEA MATINA     AEA LIMON   AEA CAHUITA</t>
  </si>
  <si>
    <t>Identificación de productores nuevos</t>
  </si>
  <si>
    <t>AEA POCOCI          AEA GUÁCIMO        AEA SIQUIRRES     AEA MATINA  AEA CAHUITA</t>
  </si>
  <si>
    <t xml:space="preserve">Identificación de productores que continúan con tecnologías sostenibles </t>
  </si>
  <si>
    <t xml:space="preserve">identificación Total de productores </t>
  </si>
  <si>
    <t>Elaboración y Actualización Diagnóstico de finca</t>
  </si>
  <si>
    <t>Elaboración y Actualización Plan  de finca con el productor</t>
  </si>
  <si>
    <t xml:space="preserve"> Servicios de extensión en el uso y aplicación de tecnologías Sostenibles </t>
  </si>
  <si>
    <t>Identificación de familia productora con Ficha PUENTE AGRO</t>
  </si>
  <si>
    <t>AEA POCOCI   AEA SIQUIRRES   AEA CAHUITA</t>
  </si>
  <si>
    <t>Seguimiento a PUENTE AGRO</t>
  </si>
  <si>
    <t xml:space="preserve"> AEA CAHUITA</t>
  </si>
  <si>
    <t>Seguimiento al proyecto de Agro innovación</t>
  </si>
  <si>
    <t xml:space="preserve">AEA POCOCI   AEA CAHUITA </t>
  </si>
  <si>
    <t>AEA POCOCI   AEA MATINA   AEA LIMON    AEA CAHUITA</t>
  </si>
  <si>
    <t>18 sesiones. AEA de Siquirres: un curso de 18 sesiones.</t>
  </si>
  <si>
    <t xml:space="preserve">AEA MATINA  AEA LIMON </t>
  </si>
  <si>
    <t>Asistencia técnica  en biofermentos (Ficha3)</t>
  </si>
  <si>
    <t>Asistencia técnica  en Cosecha de Agua</t>
  </si>
  <si>
    <t>Asistencia técnica  en Control Etológico</t>
  </si>
  <si>
    <t>Asistencia técnica  mejoramiento Genético de Cacao</t>
  </si>
  <si>
    <t>Asistencia técnica en practicas culturales de cultivos</t>
  </si>
  <si>
    <t>Asistencia técnica en el uso de registros</t>
  </si>
  <si>
    <t>Asistencia técnica en control de plagas y enfermedades en yuca</t>
  </si>
  <si>
    <t>Asistencia técnica en control de plagas y enfermedades en pipa y palma</t>
  </si>
  <si>
    <t>Asistencia técnica siembra y elaboración de mezclas para invernaderos</t>
  </si>
  <si>
    <t xml:space="preserve">AEA POCOCI          AEA GUÁCIMO        AEA SIQUIRRES AEA MATINA  AEA LIMON  AEA CAHUITA </t>
  </si>
  <si>
    <t>Número de personas productoras y organizaciones comercializando su producción con sellos ambientales y de calidad en mercados diferenciados</t>
  </si>
  <si>
    <t>AEA MATINA AEA LIMON AEA CAHUITA</t>
  </si>
  <si>
    <t>8 de BPA y 1 BAE</t>
  </si>
  <si>
    <t>Número de proyectos con incentivos</t>
  </si>
  <si>
    <t xml:space="preserve">Identificación de personas productoras interesados en la inscripción de galardón Bandera Azul Ecológica  </t>
  </si>
  <si>
    <t>2 fincas nuevas: Casa Aiko y Platanera Río Sixaola</t>
  </si>
  <si>
    <t xml:space="preserve"> Actualización o elaboración de diagnóstico de la finca</t>
  </si>
  <si>
    <t>Servicios de extensión para la obtención de galardones y certificaciones de Bandera Azul</t>
  </si>
  <si>
    <t>Asistencia técnica  en el acompañamiento para la de galardones y certificaciones de Bandera Azul</t>
  </si>
  <si>
    <t>AEA de Guácimo: APOYO CESAR VARGAS. AEA de Siquirres: administración de finca Bae.</t>
  </si>
  <si>
    <t>AEA de Siquirres: administración de finca Bae..</t>
  </si>
  <si>
    <t>Asistencia Tecnica en sulfocalcio</t>
  </si>
  <si>
    <t xml:space="preserve">Asistencia Tecnica en el uso de plagicidas </t>
  </si>
  <si>
    <t>Asistencia Tecnica en bioinsumos</t>
  </si>
  <si>
    <t>Asistencia Tecnica como muestreo de suelos</t>
  </si>
  <si>
    <t>Incremento de la categoría Agropecuaria del Programa de Bandera Azul</t>
  </si>
  <si>
    <t xml:space="preserve"> Informes de rendición de cuentas de bandera azul 2021</t>
  </si>
  <si>
    <t>Elaboración de material divulgativo (Videos, boletines…)</t>
  </si>
  <si>
    <t>Registro de vídeos</t>
  </si>
  <si>
    <t>Identificación de personas productoras interesados en la BPA</t>
  </si>
  <si>
    <t>AEA GUÁCIMO  AEA CAHUITA</t>
  </si>
  <si>
    <t>Servicios de extensión para el desarrollo del Programa de incentivos por buenas prácticas agrícolas y pecuarias</t>
  </si>
  <si>
    <t>Asistencia técnica  en el acompañamiento para la obtención de certificación de BPA</t>
  </si>
  <si>
    <t>AEA de Guácimo: DM en fabricación de biopesticidas.</t>
  </si>
  <si>
    <t>AEA de Guácimo: Area experimental donde se replicaran 4 fincas se enviaran las muestras SFE.</t>
  </si>
  <si>
    <t xml:space="preserve"> Identificación de personas productoras</t>
  </si>
  <si>
    <t xml:space="preserve">AEA POCOCI          AEA GUÁCIMO        AEA SIQUIRRES     AEA MATINA  AEA LIMON    AEA CAHUITA </t>
  </si>
  <si>
    <t>AEA de Guácimo: PRODUCTORES NAMA</t>
  </si>
  <si>
    <t>Listado de las acciones para la prevención, gestión del riesgo y variabilidad climática identificadas.</t>
  </si>
  <si>
    <t xml:space="preserve"> Identificación de organizaciones</t>
  </si>
  <si>
    <t>AEA POCOCI          AEA GUÁCIMO        AEA SIQUIRRES     AEA MATINA</t>
  </si>
  <si>
    <t>AEA de Guácimo: ASOPROPA, AEA de Siquirres: CEMCA,CAC, Ovejeros AEA de Cahuita: APPTA, KATSATKO, ASOPLATAL, EMPRENDEDORAS DEL CARIBES SUR.</t>
  </si>
  <si>
    <t>Organizaciones nuevas en el 2022</t>
  </si>
  <si>
    <t>AEA de Guácimo: COOPERATIVA 5 ESTRELLAS</t>
  </si>
  <si>
    <t>Actualización o elaboración de diagnóstico organizacional</t>
  </si>
  <si>
    <t>Elaboración de un plan de trabajo entre la organización y la Agencia</t>
  </si>
  <si>
    <t xml:space="preserve">Elaboración de un plan de capacitación entre la organización y la Agencia </t>
  </si>
  <si>
    <t xml:space="preserve">Asesoría y apoyo para generación de un plan estratégico </t>
  </si>
  <si>
    <t>AEA de Guácimo: Temas Charla de asociatividad , Charla de manejo de registros para las 3 organizaciones,  APOYO DE JANETTE AGUILAR.</t>
  </si>
  <si>
    <t xml:space="preserve">Asesoría y apoyo para generación de valor agregado, inclusión de mercados regionales y locales </t>
  </si>
  <si>
    <t>AEA de Siquirres: CAC.</t>
  </si>
  <si>
    <t> Asesoría en formulación y gestión de proyectos</t>
  </si>
  <si>
    <t>AEA POCOCI   AEA MATINA</t>
  </si>
  <si>
    <t>Culminación de proyecto KATSATKO</t>
  </si>
  <si>
    <t>Asistencia técnica a la organización en el seguimiento de los proyectos productivos.</t>
  </si>
  <si>
    <t>Asoplatal</t>
  </si>
  <si>
    <t>AEA POCOCI AEA SIQUIRRES  AEA MATINA</t>
  </si>
  <si>
    <t>AEA de Siquirres: MESIP</t>
  </si>
  <si>
    <t>AEA de Guácimo: ASOPROPA.</t>
  </si>
  <si>
    <t>Asesoría Técnica a la organización en el seguimiento para optar por alguna certificación.</t>
  </si>
  <si>
    <t>Apoyo a la Centros Agrícolas Cantonales en el seguimiento de los proyectos de fuentes de la FEDECAC (fondos de la Ley Corbana) . (Agencias de Limón, Matina, Siquirres y Guácimo).</t>
  </si>
  <si>
    <t xml:space="preserve">AEA GUÁCIMO     AEA SIQUIRRES AEA MATINA   AEA LIMON </t>
  </si>
  <si>
    <t>AEA de Guácimo: CACG AEA Siquirres: informe del apoyo brindado al CAC.</t>
  </si>
  <si>
    <t>Coordinación de apoyo con Clubes 4s.</t>
  </si>
  <si>
    <t xml:space="preserve">AEA POCOCI      AEA SIQUIRRES   AEA MATINA </t>
  </si>
  <si>
    <t>AEA de Pococi: 2 Charlas ganadería, 1 Avícultura.</t>
  </si>
  <si>
    <t xml:space="preserve">2 talleres con cahuita de bionsumos             limon  no tiene coordianción        Matina 1 asoditse </t>
  </si>
  <si>
    <t xml:space="preserve">Coordinación con Universidades, y otras entidades para un proceso de capacitación para el fortalecimiento organizacional. </t>
  </si>
  <si>
    <t xml:space="preserve">AEA GUÁCIMO     AEA SIQUIRRES   AEA LIMON </t>
  </si>
  <si>
    <t>AEA Guácimo: TEC.</t>
  </si>
  <si>
    <t xml:space="preserve"> Número de organizaciones que desarrollan emprendimientos de valor agregado a sus productos y/o servicios que se insertan en nuevos mercados.</t>
  </si>
  <si>
    <t>Comprobación del uso y manejo de registros productivos</t>
  </si>
  <si>
    <t xml:space="preserve">AEA GUÁCIMO     AEA SIQUIRRES   AEA  CAHUITA </t>
  </si>
  <si>
    <t>Proyecto encintar, AEA Guácimo: Informe de Los registros que llevan las organizaciones.</t>
  </si>
  <si>
    <t>Apoyo a personas productoras comercializando su productos en ferias y redes sociales</t>
  </si>
  <si>
    <t>Número de publicaciones</t>
  </si>
  <si>
    <t>Publicaciones en paginas Oficiales</t>
  </si>
  <si>
    <t xml:space="preserve">AEA POCOCI           AEA GUÁCMO     AEA SIQUIRRES AEA MATINA  AEA CAHUITA </t>
  </si>
  <si>
    <t>Numero de proyectos aprobados FOMUJER 2021-2022</t>
  </si>
  <si>
    <t xml:space="preserve">AEA POCOCI           AEA GUÁCMO     AEA SIQUIRRES AEA MATINA AEA CAHUITA </t>
  </si>
  <si>
    <t>AEA Guácimo: CARRANZA ALVAREZ LIDIA MARIA   CHAVES NUÑEZ ELSIE    FALLAS RIOS YAMILETH.</t>
  </si>
  <si>
    <t xml:space="preserve">AEA POCOCI           AEA GUÁCMO     AEA SIQUIRRES AEA MATINA </t>
  </si>
  <si>
    <t>Reporte actualizado de productores atendidos 2022</t>
  </si>
  <si>
    <t xml:space="preserve">AEA POCOCI           AEA GUÁCMO     AEA SIQUIRRES AEA MATINA AEA LIMON  AEA CAHUITA </t>
  </si>
  <si>
    <t> Permisos para quemas agropecuarias según el Decreto 35368-MAG-S-MINAET.</t>
  </si>
  <si>
    <t xml:space="preserve"> Inscribir a los productores agropecuarios en el sistema PYMPA y otorgar las certificaciones respectivas, para la Declaración de Bienes Inmuebles ante las municipalidades, tramites de créditos etc..</t>
  </si>
  <si>
    <t>Coordinación de acciones entre dependencias del MAG (INTA, SENASA, SFE)</t>
  </si>
  <si>
    <t> Participación en los comités locales de emergencia según Decreto 26216-MOPT y sus reglamentos y acuerdos 58-2004 de la CNE.</t>
  </si>
  <si>
    <t xml:space="preserve">AEA POCOCI  AEA CAHUITA </t>
  </si>
  <si>
    <t>Seguimiento a sistemas de Control Interno (SEVRI)</t>
  </si>
  <si>
    <t xml:space="preserve">AEA POCOCI           AEA GUÁCMO     AEA SIQUIRRES AEA MATINA AEA LIMON </t>
  </si>
  <si>
    <t xml:space="preserve"> Seguimiento a sistemas de Control Interno ( Autoevaluación)</t>
  </si>
  <si>
    <t xml:space="preserve">Coordinación para la producción de publicaciones en redes sociales, boletines, videos, programas radiales producidos en la Agencia </t>
  </si>
  <si>
    <t>AEA Guácimo: ENVIAR A BRAYAN SANCHEZ.</t>
  </si>
  <si>
    <t xml:space="preserve">Cantidad de productores atendidos en Oficina </t>
  </si>
  <si>
    <t>Cantidad de productores atendidos de manera ocasional</t>
  </si>
  <si>
    <t xml:space="preserve"> Monitoreo de la Mosca de Establo (Stomoxys calcitrans) (También se contabiliza en Equipo Regional Pecuario)</t>
  </si>
  <si>
    <t>Reuniones de personal de agencia.</t>
  </si>
  <si>
    <t>Monitoreo de la mosca mediterránea</t>
  </si>
  <si>
    <t xml:space="preserve">AEA POCOCI          AEA GUÁCIMO </t>
  </si>
  <si>
    <t>Reuniones de la Dirección Regional</t>
  </si>
  <si>
    <t xml:space="preserve">PITTAs Cítrico </t>
  </si>
  <si>
    <t>Luis Drummond Rodgers</t>
  </si>
  <si>
    <t xml:space="preserve">PITTAs Musáceas </t>
  </si>
  <si>
    <t>PITTAs Cacao</t>
  </si>
  <si>
    <t>Kenet Bolívar Quiel</t>
  </si>
  <si>
    <t>Distribución de insumos por Emergencia Sanitaria</t>
  </si>
  <si>
    <t>AEA POCOCI AEA MATINA</t>
  </si>
  <si>
    <t>Apoyo proyecto de la asociación de mujeres pescadoras y procesadoras de Barra del Colorado</t>
  </si>
  <si>
    <t xml:space="preserve">Actividades de capacitación a otras Agencias. </t>
  </si>
  <si>
    <t xml:space="preserve">AEA SIQUIRRES  AEA LIMON </t>
  </si>
  <si>
    <t>Seguimiento al proyecto Kolfaci</t>
  </si>
  <si>
    <t>AEA MATINA AEA CAHUITA</t>
  </si>
  <si>
    <t>Articulación de instituciones para el aumento de producción para el PAI</t>
  </si>
  <si>
    <t xml:space="preserve">Mesa porcina </t>
  </si>
  <si>
    <t>1.Revisión y recomendaciones de los Diagnósticos elaborados por las Agencias de Extensión.</t>
  </si>
  <si>
    <t>Visitas a las AEA´s</t>
  </si>
  <si>
    <t>TODOS UEA</t>
  </si>
  <si>
    <t>Realizar informe, antes de finalizar el primer trimestre, al jefe de Extensión y Agentes de Extensión, de las revisiones y recomendaciones de los diagnósticos elaborados por las AEA´s.</t>
  </si>
  <si>
    <t>2.Revisión y recomendaciones de los Planes de Manejo elaborados por las Agencias de Extensión.</t>
  </si>
  <si>
    <t>Revisar los Planes de manejo, para verificar formato y contenido del documento y que impulse la dignificación de las familias de los pequeños y medianos productores que atienden las Agencias de Extensión y Organizaciones y verificar que  incorporen los indicadores del Plan Nacional y Operativo Institucional.</t>
  </si>
  <si>
    <t>Realizar informe, al finalizar el primer trimestre, al jefe de Extensión y Agentes de Extensión, de las revisiones y recomendaciones de los planes de manejo elaborados por las AEA´s.</t>
  </si>
  <si>
    <t>3.Asesoría Técnica con las Agencias de Extensión</t>
  </si>
  <si>
    <t>Visitas a las fincas de los productores atendidos por las Agencias de Extensión, para apoyar en la implementación y el seguimiento de los planes de manejo, de acuerdo con las necesidades del productor.</t>
  </si>
  <si>
    <t>Realizar un informe semestral al jefe de Extensión y Agentes de Extensión, de las visitas de asesoría técnica realizadas, según la información descrita en el formato oficial, definido para este reporte.</t>
  </si>
  <si>
    <t>4.Revisión y recomendaciones de las Cadenas de Resultados, de las prácticas implementadas en los planes de manejo, elaborados por las Agencias de Extensión</t>
  </si>
  <si>
    <t>Asesorar la ejecución de la herramienta para la "Cadena de Resultados" y brindar seguimiento, a la implementación de las Prácticas que describieron, en los planes de manejo, elaborados por los técnicos de las AEA´s y socializado con los productores y Organizaciones, según intervención estratégica para una adecuada respuesta a planificación de la coordinación, implementación y supervisión del enfoque de gestión para resultados de desarrollo.</t>
  </si>
  <si>
    <t>Realizar informes, con los detalles de las tres actualizaciones que presentarán las agencias de extensión durante el año, de todas las cadenas de resultados comprometidos en el POI por cada Agencia, según lo estableció planificación y por intervención estratégica y de la muestra de productores seleccionados.</t>
  </si>
  <si>
    <t>5.Acompañamiento a los técnicos de extensión, para brindarle seguimiento a las Cadenas de Resultados de las prácticas implementadas</t>
  </si>
  <si>
    <t>Visitas a las fincas de los productores seleccionadas, por las Agencias de Extensión, para brindar apoyo y seguimiento en la implementación de las Cadenas de Resultados, en sus tres fases: "Inicial, Seguimiento y Logros".</t>
  </si>
  <si>
    <t>Realizar informe, al jefe de Extensión y Agentes de Extensión, de las visitas realizadas y resumen de las recomendaciones realizadas, relacionadas a las visitas en el campo u organizaciones para las cadenas de resultados.</t>
  </si>
  <si>
    <t>6.Verificación del Sistema de Información de extensión agropecuaria del MAG "DNEA" de los productores atendidos por las AEA¨s. según intervención estratégica.</t>
  </si>
  <si>
    <t xml:space="preserve">Realizar informe, al jefe de Extensión y Agentes de Extensión, de las visitas realizadas y un resumen de las observaciones relacionadas del ingreso de la información de los productores POI. </t>
  </si>
  <si>
    <t>7.Apoyo logístico en capacitaciones a grupos de productores</t>
  </si>
  <si>
    <t>Brindar capacitaciones a productores, según lo solicitado por las Agencias de Extensión, a los Técnicos de la UEA, mediante Formulario F-EXT-FUN No.06.</t>
  </si>
  <si>
    <t>8.Confección de las "Necesidades de apoyo Técnico de la UEA" para el próximo año.</t>
  </si>
  <si>
    <t>Visitas a las Agencias de Extensión, para confeccionar el formulario de las necesidades de apoyo técnico de la UEA para el siguiente periodo, como medida de planificación, según intervención estratégica y área designada de la UEA.</t>
  </si>
  <si>
    <t>Se realizará informe, con el formato oficial en el mes de octubre, al jefe de Extensión y Planificación.</t>
  </si>
  <si>
    <t>Coordinación con los equipos regionales. "Musáceas, Orgánico; Bandera Azul, Pecuario, Prácticas Sostenibles y Organizacional".</t>
  </si>
  <si>
    <t>Coordinar actividades con los miembros de los Equipos Técnicos Regionales, y darle seguimiento, a las actividades que se realizarán con los Productores atendidos en las AEA¨s y estandarizar conceptos y metodologías de trabajo, entre todas las agencias, con el apoyo de los Coordinadores Regionales. (Equipos Regionales involucrados en la UEA: Pecuaria, Orgánica, Bandera Azul, Prácticas Sostenibles, Organizacional y Musáceas).</t>
  </si>
  <si>
    <t>Capacitación a los Equipos técnicos regionales: "Musáceas, Orgánico; Bandera Azul, Pecuario, Prácticas Sostenibles y Organizacional".</t>
  </si>
  <si>
    <t>Reporte de Actividades grupales de capacitación, a técnicos de los equipos regionales</t>
  </si>
  <si>
    <t>Durante las visitas de los Extensionistas, a las fincas de los productores, se tomarán los puntos de Geolocalización, lo que permitirá realizar una visualización del impacto en el área de servicio de las Agencias de Extensión y de la UEA.</t>
  </si>
  <si>
    <t>Actualización o generación de base de datos de productores por actividad específica (Pecuario, Musáceas, Orgánico, cacao, prácticas sostenibles, bandera azul, BPA, y Organizaciones)</t>
  </si>
  <si>
    <t>Listado digital, de todos los productores y organizaciones atendidas por las agencias de extensión en cada rubro y que pertenecen a cada intervención estratégica. (Productores en musáceas, orgánica, bandera azul, prácticas sostenibles, BPA, pecuaria, Nama, y organizacional).</t>
  </si>
  <si>
    <t>Presentación del apoyo brindado a las Agencias de Extensión</t>
  </si>
  <si>
    <t>Informe anual y presentación del trabajo realizado con las Agencias de Extensión y el impacto positivo a los productores atendidos por cada área de trabajo.</t>
  </si>
  <si>
    <t>Trabajar en una línea de trabajo regional 2023, según la actividad que involucra a los técnicos de la UEA, y rubro competente.</t>
  </si>
  <si>
    <t>Efectuar planes de vuelo para análisis multiespectrales con el uso del Dron, en fincas de productores atendidos por las Agencias de Extensión Agropecuaria.</t>
  </si>
  <si>
    <t>Brayan Sánchez Ureña</t>
  </si>
  <si>
    <t>Realizar ortofotos o imágenes multiespectrales con el uso del Dron para dar seguimiento al estado de los cultivos o dar mayor soporte técnico a los proyectos que realizan las Agencias de Extensión Agropecuaria.</t>
  </si>
  <si>
    <t>Participación en Mesa Caribe, con el Clúster Agroindustrial</t>
  </si>
  <si>
    <t xml:space="preserve">Impulsar el mejoramiento y sostenibilidad de la gestión institucional, mediante servicios que respondan a las necesidades de los ciudadanos y la institución. </t>
  </si>
  <si>
    <t>Actualizar el Sondeo Técnico profesional a los funcionarios de la Huetar Caribe</t>
  </si>
  <si>
    <t>Actualizar el Sondeo de Temas de interés a los funcionarios de la Huetar Caribe</t>
  </si>
  <si>
    <t>Presentación del Sondeo de Temas de interés y técnico profesional de los funcionarios de la Huetar Caribe</t>
  </si>
  <si>
    <t>Lineamientos y metodologías de apoyo a las agencias de extensión</t>
  </si>
  <si>
    <t>Christian Rodríguez Artavia</t>
  </si>
  <si>
    <t>Visitas de seguimiento y evaluación a las Agencias de Extensión.</t>
  </si>
  <si>
    <t>Informe de las Visitas de seguimiento y evaluación a las Agencias de Extensión.</t>
  </si>
  <si>
    <t>Presentación de los Resultados de las Visitas de seguimiento y evaluación a las Agencias de Extensión.</t>
  </si>
  <si>
    <t>Reuniones de coordinación con el Comité Técnico Regional. COTER</t>
  </si>
  <si>
    <t>Actividades de apoyo a la Dirección Regional Huetar Caribe</t>
  </si>
  <si>
    <t xml:space="preserve">Reuniones de participación de la Comisión Nacional de Extensión Agropecuaria la ( CONEA ). </t>
  </si>
  <si>
    <t>Reuniones mensuales de coordinación con el equipo de la Unidad de Extensión Agropecuaria</t>
  </si>
  <si>
    <t>Reuniones mensuales de coordinación con los agentes de extensión y con el equipo de la Unidad de Extensión Agropecuaria y COTER.</t>
  </si>
  <si>
    <t>Participación en los PITTAs (Musáceas)</t>
  </si>
  <si>
    <t>Patricio Rojas  Sanabria</t>
  </si>
  <si>
    <t>No se han realizado más convocatorias</t>
  </si>
  <si>
    <t>Participación en los PITTAs (Orgánico)</t>
  </si>
  <si>
    <t>Cesar Vargas Segura</t>
  </si>
  <si>
    <t>Participación activa en el Comité técnico de prevención Foc</t>
  </si>
  <si>
    <t>Enlace de coordinación, para los Talleres de trabajo dentro del sistema de Control Interno y seguimiento a nivel Regional (Sevrimag y autoevaluación)</t>
  </si>
  <si>
    <t>Desarrollar las acciones del proceso de control interno (SEVRIMAG - Autoevaluación)</t>
  </si>
  <si>
    <t>Taller de trabajo, dentro del sistema de Control Interno Sevrimag, para la UEA.</t>
  </si>
  <si>
    <t>Taller de trabajo, dentro del sistema de Control Interno, para la Autoevaluación.</t>
  </si>
  <si>
    <t>Coordinación de la Comisión Regional del picudo de las palmas</t>
  </si>
  <si>
    <t>Jeannette Aguilar Salón</t>
  </si>
  <si>
    <t>Participación en la Comisión Nacional de Plagas</t>
  </si>
  <si>
    <t>Coordinación de las Actividades de Capacitación Regional (Reportar las actividades de capacitación y el desglose de los funcionarios participantes por actividad).</t>
  </si>
  <si>
    <t>Participación en el NAMA Musáceas</t>
  </si>
  <si>
    <t>Apoyar a las Agencias de Extensión, con reportes de sospecha de Foc, para realizar muestreos del Fusarium.</t>
  </si>
  <si>
    <t>Coordinar y realizar los Muestreos de suelo, de las Fincas de la línea base NAMA, para toda la región Huetar Caribe.</t>
  </si>
  <si>
    <t>Juan Diego Cordero Castro</t>
  </si>
  <si>
    <t>Incrementar prácticas de prevención, mitigación y adaptación al cambio climático en sistemas de ganadería sostenible mediante la estrategia NAMA</t>
  </si>
  <si>
    <t>Enlace en la Comisión de Agro innovación.</t>
  </si>
  <si>
    <t>Participación en el proceso de capacitación de Agro innovación.</t>
  </si>
  <si>
    <t>Participación en el Comité del Proyecto, de la Planta Polifuncional</t>
  </si>
  <si>
    <t>Coordinación y gestión para el curso regional de Foc</t>
  </si>
  <si>
    <t>Actualización del documento de la Agro cadena de Plátano</t>
  </si>
  <si>
    <t xml:space="preserve">Estrategia de fortalecimiento empresarial y organizacional agropecuario y rural para el fomento de valor agregado y el acceso a la comercialización sostenible y competitiva </t>
  </si>
  <si>
    <t xml:space="preserve">Participación en el Comité interinstitucional Regional del ambiente. </t>
  </si>
  <si>
    <t>Participación en el Comité interinstitucional de ganadería para el Caribe</t>
  </si>
  <si>
    <t>Desarrollar modelos de producción orgánica  en fincas ganaderas y agrícolas</t>
  </si>
  <si>
    <t>Análisis e interpretación de datos en ODK (Open Data Kit)</t>
  </si>
  <si>
    <t>Monitoreo aleatorio de la información insertada en el Sistema de la DNEA, por parte de las agencias de extensión.</t>
  </si>
  <si>
    <t>Revisión y publicación de información relevante de las AEA´s, en los medios oficiales digitales de comunicación, de manera permanente.</t>
  </si>
  <si>
    <t>Asistencia técnica a 71 productores de Yuca, que participan en el Proyecto para la planta polivalente de valor agregado.</t>
  </si>
  <si>
    <t xml:space="preserve">Brindar asesoría técnica,
capacitación, acompañamiento a proyectos y emprendimientos productivos a personas productora orgánicas y GPO, con el fin de promover y mantener la producción orgánica. </t>
  </si>
  <si>
    <t>Este rubro se le solicito a la dirección Regional, modificarla, debido a que el proyecto no ha iniciado y solo se realizarán estas 18 visitas.</t>
  </si>
  <si>
    <t>María Marta Vargas Abarca</t>
  </si>
  <si>
    <t>Coordinar acciones con los niveles nacionales (UPI, DNEA, SEPSA) para generar el POI, Informe Semestral y Anual de labores</t>
  </si>
  <si>
    <t xml:space="preserve"> Coordinación y seguimiento del Plan Operativo Regional y de la A.E.A.  para el análisis y el seguimiento de los informes de las Agencias  </t>
  </si>
  <si>
    <t xml:space="preserve">visitas de seguimiento a las AEA por semestres </t>
  </si>
  <si>
    <t>Elaboración del anteproyecto anual presupuestario</t>
  </si>
  <si>
    <t xml:space="preserve">GIOVANNY VINDAS </t>
  </si>
  <si>
    <t>informe de inversión por subpartidas</t>
  </si>
  <si>
    <t>Elaboración de Apertura de Reservas, modificaciones de reservas  y cuotas, caducos, gastos fijos  para la ejecución de Pagos</t>
  </si>
  <si>
    <t>Número de formularios</t>
  </si>
  <si>
    <t xml:space="preserve">Elaboración de Modificicaciones Presupuestarias </t>
  </si>
  <si>
    <t>oficio para modificaciones de presupuesto</t>
  </si>
  <si>
    <t xml:space="preserve">Gestión, control y seguimiento de los insumos y bienes que se adquieren por convenio Marco </t>
  </si>
  <si>
    <t>Custodía y control de los  insumos, bienes e inmuebles de la Región</t>
  </si>
  <si>
    <t>Tramitar ante la proveeduría Institucional  las  facturas para el pago de Bienes, Insumos y Servicios de la Región, adquiridos por medio de contratación administrativa o compras institucionales</t>
  </si>
  <si>
    <t xml:space="preserve">Planificación el mantenimiento y  limpieza de zonas verdes en las Dirección, Agencias y Promotorias de Extensión </t>
  </si>
  <si>
    <t xml:space="preserve">Correo electronico </t>
  </si>
  <si>
    <t xml:space="preserve">Cronograma </t>
  </si>
  <si>
    <t>Tramitar,  controlar y dar seguimiento a  los pagos de Viaticos  que se generen en la región</t>
  </si>
  <si>
    <t>Tramitar,  controlar y dar seguimiento a  los pagos de  combustible que se generen en la región</t>
  </si>
  <si>
    <t>Ejecutar,  controlar y dar seguimiento a  los  trabajos de reparación y mantenimiento que se realizan a los vehiculos institucionales</t>
  </si>
  <si>
    <t>Realizar analisis de uso de los vehículos a traves de los GPS y boletas vehiculares</t>
  </si>
  <si>
    <t>Actualización y revisión de los vehiculos de lnstitucionales, en cuanto a pólizas, rtv, accidentes de tránsito y otros</t>
  </si>
  <si>
    <t xml:space="preserve">Control y seguimiento anual a las evaluaciones y expedientes del  desempeño </t>
  </si>
  <si>
    <t>Apoyo a la gestión del proceso de capacitación del personal</t>
  </si>
  <si>
    <t>Elaborar boletas de traslados y remitir a a Oficina de Bienes y Servicios para la aplicación en los sistemas</t>
  </si>
  <si>
    <t xml:space="preserve">Determinar la viabilidad de los requerimientos en Acciones de Mejora para el Sistema de Control Interno (Autoevaluación y SEVRIMAG) </t>
  </si>
  <si>
    <t>GIOVANNY VINDAS YENDRI DELGADO</t>
  </si>
  <si>
    <t xml:space="preserve">Integrar las Acciones de Mejora por AEA a los Plan de Inversión y presupuesto </t>
  </si>
  <si>
    <t xml:space="preserve">Brindar respuesta de forma porcentual de la implementación de las acciones y dar critero razonado ante la no implementación. </t>
  </si>
  <si>
    <t>Actualización periodicamente del sistema para los reportes de avance e informes en el área de Control Inteno Institucional</t>
  </si>
  <si>
    <t xml:space="preserve">Atención de las Acciones de Mejora  y Hallazgos  de la Auditoría Interna </t>
  </si>
  <si>
    <t>N° de organizaciones atendidas</t>
  </si>
  <si>
    <t xml:space="preserve">U. PROYECTOS </t>
  </si>
  <si>
    <t>Reuniones Ideas de Proyectos</t>
  </si>
  <si>
    <t xml:space="preserve">Se aumento las reuniones a solucitud de las organizaciones interesadas en proyectos. </t>
  </si>
  <si>
    <t>Elaboración del Anteproyecto a Organizaciones</t>
  </si>
  <si>
    <t>Visitas para Recopilación de Información</t>
  </si>
  <si>
    <t>Formulacion y Elaboracion de Documento de Proyecto</t>
  </si>
  <si>
    <t>Presentaciones de proyectos al COSAR</t>
  </si>
  <si>
    <t>Replanteamientos o reformulaciones de documentos de proyectos.</t>
  </si>
  <si>
    <r>
      <t xml:space="preserve">Actividades no programables </t>
    </r>
    <r>
      <rPr>
        <b/>
        <vertAlign val="superscript"/>
        <sz val="9"/>
        <color rgb="FFFF0000"/>
        <rFont val="Calibri"/>
        <family val="2"/>
        <scheme val="minor"/>
      </rPr>
      <t>16</t>
    </r>
  </si>
  <si>
    <r>
      <t xml:space="preserve">1.  </t>
    </r>
    <r>
      <rPr>
        <sz val="7"/>
        <color rgb="FF000000"/>
        <rFont val="Calibri"/>
        <family val="2"/>
        <scheme val="minor"/>
      </rPr>
      <t>Ejecución de planes de acción para el desarrollo de proyectos de rehabilitación agropecuaria y tecnologías por impacto de desastres naturales</t>
    </r>
  </si>
  <si>
    <t xml:space="preserve">EQUIPO REGIONAL HUETAR CARIBE </t>
  </si>
  <si>
    <t xml:space="preserve">Decreto de emergencia por desastre natural </t>
  </si>
  <si>
    <r>
      <t xml:space="preserve">2. </t>
    </r>
    <r>
      <rPr>
        <sz val="7"/>
        <color rgb="FF000000"/>
        <rFont val="Calibri"/>
        <family val="2"/>
        <scheme val="minor"/>
      </rPr>
      <t>Distribución de insumos para atención de daños y pérdidas</t>
    </r>
  </si>
  <si>
    <r>
      <t xml:space="preserve">3. </t>
    </r>
    <r>
      <rPr>
        <sz val="7"/>
        <color rgb="FF000000"/>
        <rFont val="Calibri"/>
        <family val="2"/>
        <scheme val="minor"/>
      </rPr>
      <t>Capacitación en prevención y gestión del riesgo</t>
    </r>
  </si>
  <si>
    <r>
      <t xml:space="preserve">4. </t>
    </r>
    <r>
      <rPr>
        <sz val="7"/>
        <color rgb="FF000000"/>
        <rFont val="Calibri"/>
        <family val="2"/>
        <scheme val="minor"/>
      </rPr>
      <t>Ejecución de las agendas de prevención, gestión del riesgo y climática para la rehabilitación y adaptación a desastres naturales</t>
    </r>
  </si>
  <si>
    <r>
      <t xml:space="preserve">5. </t>
    </r>
    <r>
      <rPr>
        <sz val="7"/>
        <color rgb="FF000000"/>
        <rFont val="Calibri"/>
        <family val="2"/>
        <scheme val="minor"/>
      </rPr>
      <t>Proceso de seguimiento en la ejecución de proyectos de rehabilitación agropecuaria y tecnologías por impacto de desastres naturales</t>
    </r>
  </si>
  <si>
    <t>Actualización de la bases de datos de raíces y tubérculos  (CENSO)</t>
  </si>
  <si>
    <t xml:space="preserve">Todas las Agencias de Extesión </t>
  </si>
  <si>
    <t>Actualización de la bases de datos de guanábana(CENSO)</t>
  </si>
  <si>
    <t>Actualización de la bases de datos de PIPA (CENSO)</t>
  </si>
  <si>
    <t>Actualización de la bases de datos de apícola (CENSO)</t>
  </si>
  <si>
    <t>Numero de proyectos aprobados FOMUJER 2022-2023</t>
  </si>
  <si>
    <t>Apoyo en la comercialización de musáceas a pequeños productores Matina</t>
  </si>
  <si>
    <t xml:space="preserve">AEA MATINA </t>
  </si>
  <si>
    <t>Apoyo en la comercialización de musáceas a pequeños productores Siquirres</t>
  </si>
  <si>
    <t xml:space="preserve">AEA SIQUIRRES </t>
  </si>
  <si>
    <t>Coordinación de con el colegio agropecuario Siquirres y Matina Convenio MAG- MEP</t>
  </si>
  <si>
    <t xml:space="preserve">AEA MATINA AEA SIQUIRRES </t>
  </si>
  <si>
    <t>Yendre Delgado Deldado</t>
  </si>
  <si>
    <r>
      <t xml:space="preserve">Corresponde a la vinculación de la actividad con uno de los </t>
    </r>
    <r>
      <rPr>
        <b/>
        <sz val="9"/>
        <color theme="1"/>
        <rFont val="Calibri"/>
        <family val="2"/>
        <scheme val="minor"/>
      </rPr>
      <t>Objetivos de Desarrollo Sostenible (ODS)</t>
    </r>
    <r>
      <rPr>
        <sz val="9"/>
        <color theme="1"/>
        <rFont val="Calibri"/>
        <family val="2"/>
        <scheme val="minor"/>
      </rPr>
      <t>. Para más detalle, ir a la hoja "Niveles de vinculación" y</t>
    </r>
    <r>
      <rPr>
        <sz val="9"/>
        <rFont val="Calibri"/>
        <family val="2"/>
        <scheme val="minor"/>
      </rPr>
      <t xml:space="preserve"> acceder</t>
    </r>
    <r>
      <rPr>
        <sz val="9"/>
        <color theme="1"/>
        <rFont val="Calibri"/>
        <family val="2"/>
        <scheme val="minor"/>
      </rPr>
      <t xml:space="preserve"> (link) al icono o foto del ODS correspondiente.</t>
    </r>
  </si>
  <si>
    <r>
      <t xml:space="preserve">Corresponde a la vinculación de la actividad con uno de los indicadores del </t>
    </r>
    <r>
      <rPr>
        <b/>
        <sz val="9"/>
        <color theme="1"/>
        <rFont val="Calibri"/>
        <family val="2"/>
        <scheme val="minor"/>
      </rPr>
      <t>Plan Nacional de Desarrollo e Inversión Pública (PNDIP).</t>
    </r>
    <r>
      <rPr>
        <sz val="9"/>
        <color theme="1"/>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</si>
  <si>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9"/>
        <color theme="1"/>
        <rFont val="Calibri"/>
        <family val="2"/>
        <scheme val="minor"/>
      </rPr>
      <t>Plan Sectorial (PS)</t>
    </r>
    <r>
      <rPr>
        <sz val="9"/>
        <color theme="1"/>
        <rFont val="Calibri"/>
        <family val="2"/>
        <scheme val="minor"/>
      </rPr>
      <t>. Para más detalle, ir a la hoja "Niveles de vinculación" y revisar el indicador correspondiente.</t>
    </r>
  </si>
  <si>
    <r>
      <t xml:space="preserve">Corresponde a la vinculación de la actividad con uno de los indicadores del </t>
    </r>
    <r>
      <rPr>
        <b/>
        <sz val="9"/>
        <color theme="1"/>
        <rFont val="Calibri"/>
        <family val="2"/>
        <scheme val="minor"/>
      </rPr>
      <t>Plan Estratégico Institucional (PEI)</t>
    </r>
    <r>
      <rPr>
        <sz val="9"/>
        <color theme="1"/>
        <rFont val="Calibri"/>
        <family val="2"/>
        <scheme val="minor"/>
      </rPr>
      <t>. Para más detalle, ir a la hoja "Niveles de vinculación" y revisar el indicador correspondiente.</t>
    </r>
  </si>
  <si>
    <r>
      <t xml:space="preserve">Corresponde a la vinculación de la actividad con uno de los objetivos del </t>
    </r>
    <r>
      <rPr>
        <b/>
        <sz val="9"/>
        <color theme="1"/>
        <rFont val="Calibri"/>
        <family val="2"/>
        <scheme val="minor"/>
      </rPr>
      <t>Decreto Ejecutivo No. 40863-MAG</t>
    </r>
    <r>
      <rPr>
        <sz val="9"/>
        <color theme="1"/>
        <rFont val="Calibri"/>
        <family val="2"/>
        <scheme val="minor"/>
      </rPr>
      <t>.  Para más detalle, ir a la hoja "Niveles de vinculación" y revisar el indicador correspondiente.</t>
    </r>
  </si>
  <si>
    <t>Asesoría Impartida</t>
  </si>
  <si>
    <t>1. Área que imparte</t>
  </si>
  <si>
    <t>2. Funcionario</t>
  </si>
  <si>
    <t>3. Dependencia Asesorada</t>
  </si>
  <si>
    <t>4. Tema de la asesoría</t>
  </si>
  <si>
    <t>5. Beneficiarios</t>
  </si>
  <si>
    <t>6. Fecha de la asesoría</t>
  </si>
  <si>
    <t>7. Lugar</t>
  </si>
  <si>
    <t>8. Cantidad de tiempo</t>
  </si>
  <si>
    <t>9. Observaciones</t>
  </si>
  <si>
    <t>Mujeres</t>
  </si>
  <si>
    <t>Hombres</t>
  </si>
  <si>
    <t>Otra identificación</t>
  </si>
  <si>
    <t>Edades</t>
  </si>
  <si>
    <t>Hora de inicio</t>
  </si>
  <si>
    <t>Hora Fin</t>
  </si>
  <si>
    <t>13-34</t>
  </si>
  <si>
    <t>35-64</t>
  </si>
  <si>
    <t>+65</t>
  </si>
  <si>
    <t>Fuente/ Medios de verificación:</t>
  </si>
  <si>
    <t>AI-209-2021, AI-090-2022, AI-242-2022</t>
  </si>
  <si>
    <t>Informe Diagnostico para mejorar prácticas de seguridad de la información con visión a coto y mediano plazo.</t>
  </si>
  <si>
    <t>Solicitud de ajsute del POI con base en el oficio AI-242-2022.</t>
  </si>
  <si>
    <t>Limitaciones de personal técnico para el desarrollo de la propuestas. Se ajustó con base a lo solicitado en el oficio DAI-074-22.</t>
  </si>
  <si>
    <t>Por error se registraron las cantidades identificadas por trimestre, sin embargo, lo que realizamente se elaboran son 2 planillas por mes, que corresponde a 6 por trimestre y de ser necesario adicionales. Se ajustó con base a lo establecido en el oficio GIRH-666-2022.</t>
  </si>
  <si>
    <t>Se ajustó con base a lo establecido en el oficio GIRH-666-2022.</t>
  </si>
  <si>
    <t>La dirección DNEA asignó a un equipo de trabajo con funcionarios de regiones diferentes e instancias de sede central para llevar los temas de gestión en forma ordenada y metódica, asumiendo la coordinación la UDM. 
Se modificá la actividad según lo establecido en el oficio DNEA-512-2022.
Esta actividad se vincula con la intervención estratégica 4 del PEI, no así con los indicadores 4.1 y 4.2, ya que la UDM contribuye con la Estrategia de fortalecimiento empresarial y organizacional agropecuario y rural, sin embargo no es la responsable del cumplimiento de los indicadores 4.1 y 4.2.</t>
  </si>
  <si>
    <t>Zobeida Sanchez y Anyela Murillo</t>
  </si>
  <si>
    <t>Zayra Quesada, Zobeida Sanchez y Anyela Murillo</t>
  </si>
  <si>
    <t>DNEA-200-2022, DNEA-512-2022</t>
  </si>
  <si>
    <t xml:space="preserve">Elaboración de la propuesta de instrumento para el seguimiento y evaluación de las Regiones de Desarrollo </t>
  </si>
  <si>
    <t>Zobeida Sanchez, Anyela Murillo y Zobeida Sánchez</t>
  </si>
  <si>
    <t>Karla Mena M.</t>
  </si>
  <si>
    <t>Organización de las reuniones de la Comisión Nacional de Extensión Agropecuaria (CONEA): Elaboración de la Agenda, convocatoria, moderar la reunión, elaboración de la ayuda memoria, control y seguimiento de acuerdos</t>
  </si>
  <si>
    <t>Zayra Quesada</t>
  </si>
  <si>
    <t>Zayra Quesada y Anyela Murillo</t>
  </si>
  <si>
    <t>Estas reuniones son relevantes para la DNEA, en la identificación de problemas y soluciones por adoptar para una efectiva conducción de los programas, proyectos y acciones de extensión.</t>
  </si>
  <si>
    <t>Esta actividad se incorporó con el oficio DNEA-512-2022.</t>
  </si>
  <si>
    <t xml:space="preserve">Implementar el uso de INTRANET en la Unidad de Desarrollo Metodológico, con el propósito de tener la información segura y disponible para los integrantes de la Unidad </t>
  </si>
  <si>
    <t>INTRANET impleemntada.</t>
  </si>
  <si>
    <t>Web Institucional</t>
  </si>
  <si>
    <t>Anyela Murillo</t>
  </si>
  <si>
    <t xml:space="preserve">El uso de INTRANET es de suma importancia para una mejor comunicación entre los funcionarios de la UDM y mejorar el trabajo en equipo </t>
  </si>
  <si>
    <t>Revisión del uso y aplicación del SISDNEA para la administración y jefaturas.</t>
  </si>
  <si>
    <t>Informes de uso y aplicación del sistema SISDNEA.</t>
  </si>
  <si>
    <t>Informes elaborados</t>
  </si>
  <si>
    <t>Tener conocimiento sobre la información y los alcances que se obtienen del SISDNEA y sus posibles mejoras.</t>
  </si>
  <si>
    <t>Estudio y valoración de nuevas técnicas incluidas en la caja de herramientas para ser utilizadas por los extensionistas en el trabajo con productores, productoras y sus organizaciones.</t>
  </si>
  <si>
    <t xml:space="preserve">Nuevas técncias incluidas en la caja de herramientas. </t>
  </si>
  <si>
    <t>Poner a disposición de las extensionistas técnicas novedosas y fáciles de implementar para el trabajo con los productores agropecuarios</t>
  </si>
  <si>
    <t>Instrumento construido</t>
  </si>
  <si>
    <t>Apoyo al Área de Comunicación Rural del Departamento de Información y Comunicación Rural, en la construcción de un instrumento cpara  conocer el uso que le dan los funcionarios de la DNEA a los servicios que presta esta área y mejorarlos.</t>
  </si>
  <si>
    <t>Informe elaborado</t>
  </si>
  <si>
    <t>Mejorar los servicios brindados por el Área de Comunicación Rural del Departamento de Información y Comunicación</t>
  </si>
  <si>
    <t>Elaboración de una guía y estructura técnica para la aplicación de encuestas agropecuarias.</t>
  </si>
  <si>
    <t>Guía elaborada</t>
  </si>
  <si>
    <t>Contar con una guía y estructura técnica para encuestas agropecuarias.</t>
  </si>
  <si>
    <t>Taller de trabajo para analizar los servicios que brinda la Dirección Nacional de Extensión Agropecuaria, con el propósito de actualizar un programa de trabajo de la UDM.</t>
  </si>
  <si>
    <t>Taller  realizado</t>
  </si>
  <si>
    <t>Zayra Quesada, Zobeida Sanchez, Heiner Murillo  y Anyela Murillo</t>
  </si>
  <si>
    <t>Contar con información brindada por extensionistas que permita brindar los servicios de la UDM de acuerdo a las necesidades regionales</t>
  </si>
  <si>
    <t>Mesas de negociación entre departamentos de la sede central y las Direcciones Regionales donde puedan coordinar el trabajo en conjunto para el siguiente año.</t>
  </si>
  <si>
    <t>Mesas de trabajo realizadas</t>
  </si>
  <si>
    <t>Coordinación de oferta de servicios por parte de los departamentos del nivel central de la DNEA y demanda de servicios por parte de las Direcciones Regionales, con el fin de hacer la programación de manera conjunta para el año 2023.</t>
  </si>
  <si>
    <t>AEA Corralillo, Turrialba, Tierra Blanca</t>
  </si>
  <si>
    <t xml:space="preserve"> Asistencia técnica y promoción en Inocuidad de alimentos en finca </t>
  </si>
  <si>
    <t>Guillermo Campos Solano.</t>
  </si>
  <si>
    <t xml:space="preserve"> Mejoramiento en sistemas productivos de especies menores </t>
  </si>
  <si>
    <t>Cristina Rodriguez/Guillermo Campos.</t>
  </si>
  <si>
    <t xml:space="preserve"> Manejo Nutricional  y Conservación de Suelos </t>
  </si>
  <si>
    <t xml:space="preserve"> Mesas Biologicas </t>
  </si>
  <si>
    <t xml:space="preserve">C. Alfaro </t>
  </si>
  <si>
    <t xml:space="preserve"> Procesos Agroindustriales </t>
  </si>
  <si>
    <t>Didier Núñez Cordero</t>
  </si>
  <si>
    <t xml:space="preserve"> Expediente administrativo de proyectos </t>
  </si>
  <si>
    <t xml:space="preserve"> Ileana Alvarado/Cesar Guillen </t>
  </si>
  <si>
    <t xml:space="preserve"> Visitas de verficación nexo causal (Tormenta ETA) </t>
  </si>
  <si>
    <t xml:space="preserve"> Gestión y  Prevención  </t>
  </si>
  <si>
    <t>AEA Tarrazú, Frailes y Dota</t>
  </si>
  <si>
    <t xml:space="preserve"> Reuniones para el establecimiento de Huertas Escolares </t>
  </si>
  <si>
    <t>AEA Coronado</t>
  </si>
  <si>
    <t xml:space="preserve"> Seguimiento huerta escolar </t>
  </si>
  <si>
    <t>AEA Coroa</t>
  </si>
  <si>
    <t xml:space="preserve"> Capacitacion BPA </t>
  </si>
  <si>
    <t>AEA Tierra Blanca</t>
  </si>
  <si>
    <t xml:space="preserve"> Capacitacion en Cañamo </t>
  </si>
  <si>
    <t>Todas las AEA</t>
  </si>
  <si>
    <t>Capacitacion de Agriinovacion 4.0</t>
  </si>
  <si>
    <t>Comisión Ovop Coronado</t>
  </si>
  <si>
    <t>Año Jubileo San Iisidro del Labrador</t>
  </si>
  <si>
    <t xml:space="preserve"> Plan de trabajo tecnico de la finca del Liceo Hernan Vargasde Juan Viñas </t>
  </si>
  <si>
    <t>Marisol Díaz Calvo, Didier Núñez Cordero</t>
  </si>
  <si>
    <t xml:space="preserve"> Visitas y muestreos a productores de fresa (Por Plaga cuarentenaria) </t>
  </si>
  <si>
    <t xml:space="preserve"> Otras Acciones  (Atención de productores individuales) </t>
  </si>
  <si>
    <t>Mariam Zúñiga, raquel Cruz</t>
  </si>
  <si>
    <t>Capacitacion INA Produccion de hongos entomopatogenos</t>
  </si>
  <si>
    <t>C. Alfaro / Dorian</t>
  </si>
  <si>
    <t xml:space="preserve"> Participación en los Consejos de Desarrollo Territorial según la Ley 9036 (INDER), para alineamiento de proyectos </t>
  </si>
  <si>
    <t>B. Molina</t>
  </si>
  <si>
    <t xml:space="preserve"> Pasante, apoyo en visitas de seguimiento y demostracion de metodo </t>
  </si>
  <si>
    <t>Carlos Chacón Montero</t>
  </si>
  <si>
    <t>Polinizacion en el cultivo de chayote (UNA)</t>
  </si>
  <si>
    <t>Ileana Alvarado/Cesar Guillen</t>
  </si>
  <si>
    <t>Proyecto curvas de Obsorcion en el cultivo del chayote (INTA)</t>
  </si>
  <si>
    <t>Controladores Biologicos  en el cultivo del chayote (TEC)</t>
  </si>
  <si>
    <t xml:space="preserve">Paquete tecnologico  y censo en el cultivo del chayote </t>
  </si>
  <si>
    <t xml:space="preserve"> Capacitación a las sociedades de usuarios de agua </t>
  </si>
  <si>
    <t>González Zúñiga Jairo.  Pereira Camacho Wendy.</t>
  </si>
  <si>
    <t xml:space="preserve"> Programa de capacitacion en BPA </t>
  </si>
  <si>
    <t>Campaña de recolección de enavses de productos fitosanitarios</t>
  </si>
  <si>
    <t xml:space="preserve"> Acciones de coordinación </t>
  </si>
  <si>
    <t xml:space="preserve">             18 </t>
  </si>
  <si>
    <t>Annie López--Marialurdes</t>
  </si>
  <si>
    <t>AEA Turrialba y Pacayas</t>
  </si>
  <si>
    <t>Se incluyó según lo establecido en el oficio RDCO-275-2022.</t>
  </si>
  <si>
    <t xml:space="preserve">Capacitación: Curso basico en barismo de café </t>
  </si>
  <si>
    <r>
      <t xml:space="preserve">Personas Productoras atendidas en </t>
    </r>
    <r>
      <rPr>
        <b/>
        <sz val="7"/>
        <rFont val="Calibri (Cuerpo)"/>
      </rPr>
      <t xml:space="preserve">Proyectos: ACTIVA CATIE  </t>
    </r>
  </si>
  <si>
    <t>RDCO-354-2021, RDCO-103-2022 y RDCO-275-2022</t>
  </si>
  <si>
    <t>AEA  CAHUITA AEA MATINA</t>
  </si>
  <si>
    <t xml:space="preserve">  AEA CAHUITA AEA MATINA</t>
  </si>
  <si>
    <t xml:space="preserve">       AEA LIMON </t>
  </si>
  <si>
    <t>AEA SIQUIRRES AEA CAHUITA AEA MATINA</t>
  </si>
  <si>
    <t>Número  de Brochure</t>
  </si>
  <si>
    <t>AEA SIQUIRRES  AEA CAHUITA AEA MATINA</t>
  </si>
  <si>
    <t>Asistencia técnica en el Manejo adecuado de finca de doble propósito.</t>
  </si>
  <si>
    <t>Asistencia técnica en crianza de terneras</t>
  </si>
  <si>
    <t xml:space="preserve">Asistencia técnica de nutrición y producción en ganado de engorde </t>
  </si>
  <si>
    <t>Asistencia técnica mejoramiento manejo sanitario preventivo ganado engorde.</t>
  </si>
  <si>
    <t>Asistencia técnica tips para una adecuada aplicación de agroquímicos</t>
  </si>
  <si>
    <t>Asistencia técnica planes de financiamiento.</t>
  </si>
  <si>
    <t>seguimiento a PUENTE AGRO</t>
  </si>
  <si>
    <t xml:space="preserve"> AEA CAHUITA AEA POCOCí AEA Siquirres</t>
  </si>
  <si>
    <t>AEA POCOCI     AEA LIMON AEA MATINA AEA GUÁCIMO</t>
  </si>
  <si>
    <t>Número de demostración de método</t>
  </si>
  <si>
    <t xml:space="preserve">AEA GUÁCIMO </t>
  </si>
  <si>
    <t>AEA GUÁCMO</t>
  </si>
  <si>
    <t xml:space="preserve">demostración de método </t>
  </si>
  <si>
    <t xml:space="preserve">AEA SIQUIRRES     AEA CAHUITA   AEA MATINA AEA GUÁCIMO </t>
  </si>
  <si>
    <t>AEA SIQUIRRES AEA GUACIMO</t>
  </si>
  <si>
    <t>AEA SIQUIRRES AEA MATINA AEA GUÁCIMO</t>
  </si>
  <si>
    <t>AEA SIQUIRRES AEA LIMON AEA Matina</t>
  </si>
  <si>
    <t>Asistencia técnica de deficiencias nutricionales en palma.</t>
  </si>
  <si>
    <t>Asistencia técnica manejo de cultivos</t>
  </si>
  <si>
    <t xml:space="preserve">intercambio de experiencias de BAE </t>
  </si>
  <si>
    <t xml:space="preserve">Número charlas </t>
  </si>
  <si>
    <t>lista de asistencia</t>
  </si>
  <si>
    <t>AEA POCOCI                 AEA SIQUIRRES</t>
  </si>
  <si>
    <t>AEA LIMON AEA SIQUIRRES</t>
  </si>
  <si>
    <t xml:space="preserve">AEA SIQUIRRES AEA LIMON AEA Matina </t>
  </si>
  <si>
    <t>Asesoría Técnica a la organización en el cultivo de papaya</t>
  </si>
  <si>
    <t xml:space="preserve">Número de charlas </t>
  </si>
  <si>
    <t xml:space="preserve">Asesoría Técnica a la organización en Finanzas </t>
  </si>
  <si>
    <t>asesoria en finanzas</t>
  </si>
  <si>
    <t xml:space="preserve">se ejecutara en el proximo semestre </t>
  </si>
  <si>
    <t xml:space="preserve">Esta actividad se realizara para el segundo semestre. </t>
  </si>
  <si>
    <t>Se programa para el II semestre</t>
  </si>
  <si>
    <t xml:space="preserve">Los productores que se tenían con proyecto uno de ellos de la agencia de Cahuita fallecio y la familia no esta interesada en seguir con el proyecto.  Y la Agencia de Matina el productor manifesto por medio de una carta que ya no quería formar parte del proyecto. </t>
  </si>
  <si>
    <t>Se realizarán en el III Trimestre</t>
  </si>
  <si>
    <t>Se solicito una modificación de este rubro para sustituirla por vuelos con el Dron.</t>
  </si>
  <si>
    <t>Se debe de realizar una modificación ya que eran 6 informes no 12</t>
  </si>
  <si>
    <t>Solo se realizaron 3 y no las 5 programadas</t>
  </si>
  <si>
    <t>Se realizara una modificación en el POI debido a la demanda de organizaciones interesadas en proyectos.</t>
  </si>
  <si>
    <t>No se han realizado  convocatorias</t>
  </si>
  <si>
    <t>Proyecto Katsako con el IMAS y KABATAKONANA CON EL IMAS</t>
  </si>
  <si>
    <t>Es solo una organización no dos como se programo, debido a que una de ellas no se encontraba al día,debido a esto son 39 planes. Se realizara el oficio de modificación.</t>
  </si>
  <si>
    <t>Es solo una organización no dos como se programo, debido a que una de ellas no se encontraba al día. Se realizara el oficio de modificación.</t>
  </si>
  <si>
    <t>Llenado de formulario para la entrega del incentivo</t>
  </si>
  <si>
    <t>Se impartio un taller de vainilla, una charla y una demostración de metodo se sustituyeron por las actividades asistencia Tecnica en Apicultura y Menipocultura.</t>
  </si>
  <si>
    <t xml:space="preserve">Se adelanto para el primer semestre la actividad programada para el segundo. </t>
  </si>
  <si>
    <t>Se reprograma para proximo trimestre</t>
  </si>
  <si>
    <t>Una de estas charlas se reprogamara para el proximo semestre</t>
  </si>
  <si>
    <t xml:space="preserve">Una de estas charlas se cambio por otra actividad, debido a las necesidades representadas en el plan de fincas. </t>
  </si>
  <si>
    <t xml:space="preserve">La visitas al productor dependen de las necesidades que se evidencien en el plan de trabajo por lo que trabajamos con un minimo de 6 visitas al productor pero no con un maximo por lo que esta actividad va sobrepasar el 100% en el año. </t>
  </si>
  <si>
    <t xml:space="preserve">Se realizo una demostración de metodo no una charla en poda de citricos. </t>
  </si>
  <si>
    <t xml:space="preserve">Debido a la importancia de la prevención del FocR4T han aumentado las charlas a solicitud de los productores. </t>
  </si>
  <si>
    <t>Se realizara para el segundo semestre.</t>
  </si>
  <si>
    <t>Se realizaron charla de registros, 1 en bionsumos, 1 calibración de equipos</t>
  </si>
  <si>
    <t xml:space="preserve">Realizaron las reuniones en el primer semestre. </t>
  </si>
  <si>
    <t xml:space="preserve">No se ha requerido este apoyo de las organizaciones </t>
  </si>
  <si>
    <t xml:space="preserve">Por parte de migración no se siguió con el proceso. </t>
  </si>
  <si>
    <t xml:space="preserve">Por los problemas de sequía en la zona por solicitud de los productores hubo que hacer visitas extras. </t>
  </si>
  <si>
    <t>Es por convocatoria solo se ha realizado una</t>
  </si>
  <si>
    <t xml:space="preserve">Se realizaron dos visitas más de lo programado debido a que dicha actividad es por demanda.  Coopebosque, Coopebambú, Asociaciones de agricultores de río hondo. </t>
  </si>
  <si>
    <t xml:space="preserve">Se han realizado un perfil de ganadería para ASOTEC, perfil de mejoras del Ato ganadero del CTP, perfil de proyecto de fincas de Abaca, perfil de proyecto de banano criollo y maiz para el territorio indigena cabecar de pozo azul en matina, perfil del CAC Matina mejora de fincas ganaderas y gallinas ponedoras. Todos los proyectos presentados al INDER </t>
  </si>
  <si>
    <t>RDHC-DR-200-2021, RDHC-DR-081-2022. DRHC-DR-154-2022</t>
  </si>
  <si>
    <t>Disponibilidad de recuros por parte del MAG. El productor cumpla con los requisitos.</t>
  </si>
  <si>
    <t>RDAHN-0033-2022, RDAHN-039-2022, RDAHN-106-2022</t>
  </si>
  <si>
    <t>Los productores de las Agencias mostraron mayor interés de conocer sobre la actividad orgánica.</t>
  </si>
  <si>
    <t>Los productores muestran mayor interés.</t>
  </si>
  <si>
    <t>Presencia de HLB en la finca por lo que se adelantó muestreo al segundo trimestre, en Santa Cruz.</t>
  </si>
  <si>
    <t>Aumento en la  demanda de productores con interés de elaboracion de bioinsumos en Santa Cruz.</t>
  </si>
  <si>
    <t>Esta capacitación se adelantó del tercer trimestre al segundo, esto por ser  la primera vez que los productores están en el proceso de transición orgánica, en Santa Cruz.</t>
  </si>
  <si>
    <t>Por solicitud del productor se aumenta la asistencia técnica en Santa Cruz.</t>
  </si>
  <si>
    <t>Aumento de la demanda en la agencia de Nicoya.</t>
  </si>
  <si>
    <t>Por necesidad de los productores se incrementa en 5 las visitas de asistencia técnica en el primer semestre, en agencia de Nicoya.</t>
  </si>
  <si>
    <t>Debido a que un  productor no va a continuar con el proyecto.  Esta es una decisión del productor, en Santa Cruz.</t>
  </si>
  <si>
    <t>Se adelantó las visitas, ya que el encargado se pensionaba y  colaboró con el avance en la programación de la Agencia de Abangares, durante el primer semestre.</t>
  </si>
  <si>
    <t>Se adelantó las visitas, ya que el encargado se va a pensionar y ha ayudado en el avance en la Agencia de Abangares.</t>
  </si>
  <si>
    <t>A la capacitación llegaron más productores de los que estaban citados en Santa Cruz.</t>
  </si>
  <si>
    <t>Incremento en la demostración de método a los productores por demanda.</t>
  </si>
  <si>
    <t>Inicialmente se programó el apoyo a la actividad con un funcionario del INTA, el cual se incapacitó, lo cual provocó la reprogramación del evento.</t>
  </si>
  <si>
    <t>DRCH-390-2021, DRCH-099-22, DRCH-269-2022</t>
  </si>
  <si>
    <t>Docuemntación</t>
  </si>
  <si>
    <t>Diagnostico y plan de finca u organización</t>
  </si>
  <si>
    <t>Informe semanal</t>
  </si>
  <si>
    <t>BPA: Buenas practicas Agrícolas</t>
  </si>
  <si>
    <t>Conservación: Asesoría para fomentar la conservación de suelos y agua Producción sostenible</t>
  </si>
  <si>
    <t>NAMA: Asesoría en la implementación Buenas Prácticas Pecuarias (BPP)</t>
  </si>
  <si>
    <t>DRB-232-2021, DRB-126-2022 y DRB-177-2022.</t>
  </si>
  <si>
    <t>Se ajustó con base a lo solicitado en el oficio RDPC-DR-144-2022.</t>
  </si>
  <si>
    <t xml:space="preserve">7. Capacitar a productores en la utilización de Buenas Prácticas Agrícolas </t>
  </si>
  <si>
    <t>5. Convocatorias a reuniones , sector agropecuario,  Cir empleo, Erea y a  productores en actividades de extensión.</t>
  </si>
  <si>
    <t>9. Participación en los comités locales de emergencia según Decreto 26216-MOPT y sus reglamentos y acuerdos 58-2004 de la CNE.</t>
  </si>
  <si>
    <t xml:space="preserve">Apoyar a las AEA y sus organizaciones de productores en la formulación de proyectos de inversión </t>
  </si>
  <si>
    <t>Aplicación Herramienta de Gestión Empresarial y Organizacional</t>
  </si>
  <si>
    <t>Talleres s/ Fortalecimiento Organizacional para personal del MAG</t>
  </si>
  <si>
    <t>Elaborar Herramienta de Registros y análisis económico y productivo</t>
  </si>
  <si>
    <t>Taller para personal del MAG sobre Uso y Análisis de datos de Herramienta de Registros Económicos y Productivos</t>
  </si>
  <si>
    <t>Capacitar a productores sobre uso de registros económicos y productivos</t>
  </si>
  <si>
    <t>Elaborar costos de producción para organizaciones</t>
  </si>
  <si>
    <t>Fortalecimiento Organizacional a grupos de productores</t>
  </si>
  <si>
    <t>Apoyo a Proyectos Regionales</t>
  </si>
  <si>
    <t>Sondeo de precio de insumos agropecuarios</t>
  </si>
  <si>
    <t>RDPC-DR-0004-2022 y RDPC-RD-144-2022.</t>
  </si>
  <si>
    <t>GIRH-749-2021 y GIRH-666-2022</t>
  </si>
  <si>
    <t>MAG-AJ-0597-2022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</si>
</sst>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quot;₡&quot;#,##0;[Red]\-&quot;₡&quot;#,##0"/>
    <numFmt numFmtId="165" formatCode="_-* #,##0_-;\-* #,##0_-;_-* &quot;-&quot;??_-;_-@_-"/>
    <numFmt numFmtId="166" formatCode="_-* #,##0.0_-;\-* #,##0.0_-;_-* &quot;-&quot;??_-;_-@_-"/>
    <numFmt numFmtId="167" formatCode="0.0%"/>
    <numFmt numFmtId="168" formatCode="&quot;₡&quot;#,##0"/>
    <numFmt numFmtId="169" formatCode="&quot;₡&quot;#,##0.00"/>
  </numFmts>
  <fonts count="115">
    <font>
      <sz val="11"/>
      <color theme="1"/>
      <name val="Calibri"/>
      <family val="2"/>
      <scheme val="minor"/>
    </font>
    <font>
      <sz val="12"/>
      <color theme="1"/>
      <name val="Calibri"/>
      <family val="2"/>
      <scheme val="minor"/>
    </font>
    <font>
      <b/>
      <sz val="11"/>
      <color theme="0"/>
      <name val="Calibri"/>
      <family val="2"/>
      <scheme val="minor"/>
    </font>
    <font>
      <b/>
      <sz val="7"/>
      <color rgb="FFFFFFFF"/>
      <name val="Calibri"/>
      <family val="2"/>
      <scheme val="minor"/>
    </font>
    <font>
      <b/>
      <sz val="6"/>
      <color rgb="FFFFFFFF"/>
      <name val="Calibri"/>
      <family val="2"/>
      <scheme val="minor"/>
    </font>
    <font>
      <sz val="7"/>
      <color rgb="FF000000"/>
      <name val="Calibri"/>
      <family val="2"/>
      <scheme val="minor"/>
    </font>
    <font>
      <sz val="7"/>
      <color theme="1"/>
      <name val="Calibri"/>
      <family val="2"/>
      <scheme val="minor"/>
    </font>
    <font>
      <sz val="8"/>
      <color rgb="FF000000"/>
      <name val="Calibri"/>
      <family val="2"/>
      <scheme val="minor"/>
    </font>
    <font>
      <b/>
      <sz val="8"/>
      <color rgb="FFFFFFFF"/>
      <name val="Calibri"/>
      <family val="2"/>
      <scheme val="minor"/>
    </font>
    <font>
      <sz val="10"/>
      <color rgb="FF000000"/>
      <name val="Calibri"/>
      <family val="2"/>
      <scheme val="minor"/>
    </font>
    <font>
      <b/>
      <sz val="8"/>
      <color theme="0"/>
      <name val="Calibri"/>
      <family val="2"/>
      <scheme val="minor"/>
    </font>
    <font>
      <sz val="10"/>
      <color theme="1"/>
      <name val="Calibri"/>
      <family val="2"/>
      <scheme val="minor"/>
    </font>
    <font>
      <b/>
      <sz val="10"/>
      <color rgb="FFFFFFFF"/>
      <name val="Calibri"/>
      <family val="2"/>
      <scheme val="minor"/>
    </font>
    <font>
      <sz val="11"/>
      <color theme="1"/>
      <name val="Calibri"/>
      <family val="2"/>
      <scheme val="minor"/>
    </font>
    <font>
      <b/>
      <sz val="11"/>
      <color theme="1"/>
      <name val="Calibri"/>
      <family val="2"/>
      <scheme val="minor"/>
    </font>
    <font>
      <b/>
      <sz val="7"/>
      <color theme="1"/>
      <name val="Calibri"/>
      <family val="2"/>
      <scheme val="minor"/>
    </font>
    <font>
      <b/>
      <sz val="14"/>
      <color theme="1"/>
      <name val="Calibri"/>
      <family val="2"/>
      <scheme val="minor"/>
    </font>
    <font>
      <u/>
      <sz val="11"/>
      <color theme="10"/>
      <name val="Calibri"/>
      <family val="2"/>
      <scheme val="minor"/>
    </font>
    <font>
      <u/>
      <sz val="16"/>
      <color theme="10"/>
      <name val="Calibri"/>
      <family val="2"/>
      <scheme val="minor"/>
    </font>
    <font>
      <sz val="11"/>
      <color theme="0"/>
      <name val="Calibri"/>
      <family val="2"/>
      <scheme val="minor"/>
    </font>
    <font>
      <sz val="7"/>
      <color rgb="FFFF0000"/>
      <name val="Calibri"/>
      <family val="2"/>
      <scheme val="minor"/>
    </font>
    <font>
      <sz val="11"/>
      <name val="Calibri"/>
      <family val="2"/>
      <scheme val="minor"/>
    </font>
    <font>
      <sz val="7"/>
      <name val="Calibri"/>
      <family val="2"/>
      <scheme val="minor"/>
    </font>
    <font>
      <b/>
      <sz val="7"/>
      <color theme="0"/>
      <name val="Calibri"/>
      <family val="2"/>
      <scheme val="minor"/>
    </font>
    <font>
      <b/>
      <sz val="7"/>
      <name val="Calibri"/>
      <family val="2"/>
      <scheme val="minor"/>
    </font>
    <font>
      <u/>
      <sz val="14"/>
      <color theme="10"/>
      <name val="Calibri"/>
      <family val="2"/>
      <scheme val="minor"/>
    </font>
    <font>
      <sz val="14"/>
      <color theme="1"/>
      <name val="Calibri"/>
      <family val="2"/>
      <scheme val="minor"/>
    </font>
    <font>
      <sz val="8"/>
      <name val="Calibri"/>
      <family val="2"/>
      <scheme val="minor"/>
    </font>
    <font>
      <b/>
      <sz val="7"/>
      <color rgb="FF000000"/>
      <name val="Calibri"/>
      <family val="2"/>
      <scheme val="minor"/>
    </font>
    <font>
      <sz val="5"/>
      <color theme="1"/>
      <name val="Calibri"/>
      <family val="2"/>
      <scheme val="minor"/>
    </font>
    <font>
      <sz val="9"/>
      <color theme="1" tint="0.34998626667073579"/>
      <name val="Calibri"/>
      <family val="2"/>
      <scheme val="minor"/>
    </font>
    <font>
      <sz val="8"/>
      <color theme="0"/>
      <name val="Calibri"/>
      <family val="2"/>
      <scheme val="minor"/>
    </font>
    <font>
      <b/>
      <sz val="12"/>
      <color theme="1"/>
      <name val="Calibri"/>
      <family val="2"/>
      <scheme val="minor"/>
    </font>
    <font>
      <b/>
      <sz val="9"/>
      <color theme="1"/>
      <name val="Calibri"/>
      <family val="2"/>
      <scheme val="minor"/>
    </font>
    <font>
      <b/>
      <vertAlign val="superscript"/>
      <sz val="7"/>
      <color rgb="FFFF0000"/>
      <name val="Calibri (Cuerpo)"/>
    </font>
    <font>
      <vertAlign val="superscript"/>
      <sz val="11"/>
      <name val="Calibri (Cuerpo)"/>
    </font>
    <font>
      <sz val="11"/>
      <color theme="1"/>
      <name val="."/>
    </font>
    <font>
      <b/>
      <vertAlign val="superscript"/>
      <sz val="8"/>
      <color rgb="FFFF0000"/>
      <name val="Calibri (Cuerpo)"/>
    </font>
    <font>
      <sz val="7"/>
      <name val="Calibri (Cuerpo)"/>
    </font>
    <font>
      <b/>
      <sz val="11"/>
      <name val="Calibri"/>
      <family val="2"/>
      <scheme val="minor"/>
    </font>
    <font>
      <vertAlign val="superscript"/>
      <sz val="11"/>
      <color theme="1"/>
      <name val="Calibri"/>
      <family val="2"/>
      <scheme val="minor"/>
    </font>
    <font>
      <sz val="11"/>
      <color rgb="FF00B050"/>
      <name val="Calibri"/>
      <family val="2"/>
      <scheme val="minor"/>
    </font>
    <font>
      <sz val="6"/>
      <name val="Calibri"/>
      <family val="2"/>
      <scheme val="minor"/>
    </font>
    <font>
      <i/>
      <sz val="6"/>
      <color theme="1"/>
      <name val="Calibri"/>
      <family val="2"/>
      <scheme val="minor"/>
    </font>
    <font>
      <i/>
      <sz val="6"/>
      <color rgb="FF000000"/>
      <name val="Calibri"/>
      <family val="2"/>
      <scheme val="minor"/>
    </font>
    <font>
      <i/>
      <sz val="6"/>
      <name val="Calibri"/>
      <family val="2"/>
      <scheme val="minor"/>
    </font>
    <font>
      <b/>
      <i/>
      <sz val="6"/>
      <name val="Calibri"/>
      <family val="2"/>
      <scheme val="minor"/>
    </font>
    <font>
      <sz val="6"/>
      <color theme="1"/>
      <name val="Calibri"/>
      <family val="2"/>
      <scheme val="minor"/>
    </font>
    <font>
      <b/>
      <sz val="6"/>
      <name val="Calibri"/>
      <family val="2"/>
      <scheme val="minor"/>
    </font>
    <font>
      <sz val="6"/>
      <color rgb="FF000000"/>
      <name val="Calibri"/>
      <family val="2"/>
      <scheme val="minor"/>
    </font>
    <font>
      <i/>
      <sz val="7"/>
      <name val="Calibri"/>
      <family val="2"/>
      <scheme val="minor"/>
    </font>
    <font>
      <b/>
      <i/>
      <sz val="7"/>
      <name val="Calibri"/>
      <family val="2"/>
      <scheme val="minor"/>
    </font>
    <font>
      <b/>
      <sz val="22"/>
      <color theme="1"/>
      <name val="Calibri"/>
      <family val="2"/>
      <scheme val="minor"/>
    </font>
    <font>
      <b/>
      <sz val="26"/>
      <color theme="1"/>
      <name val="Calibri"/>
      <family val="2"/>
      <scheme val="minor"/>
    </font>
    <font>
      <sz val="8"/>
      <color theme="1"/>
      <name val="Calibri"/>
      <family val="2"/>
      <scheme val="minor"/>
    </font>
    <font>
      <b/>
      <sz val="7"/>
      <color rgb="FF000000"/>
      <name val="Times New Roman"/>
      <family val="1"/>
    </font>
    <font>
      <b/>
      <sz val="7"/>
      <color rgb="FFFF0000"/>
      <name val="Calibri (Cuerpo)"/>
    </font>
    <font>
      <b/>
      <sz val="7"/>
      <color rgb="FFFF0000"/>
      <name val="Calibri"/>
      <family val="2"/>
      <scheme val="minor"/>
    </font>
    <font>
      <sz val="7"/>
      <color theme="0"/>
      <name val="Calibri"/>
      <family val="2"/>
      <scheme val="minor"/>
    </font>
    <font>
      <vertAlign val="superscript"/>
      <sz val="7"/>
      <color rgb="FFFF0000"/>
      <name val="Calibri (Cuerpo)"/>
    </font>
    <font>
      <sz val="7"/>
      <color rgb="FFFFFFFF"/>
      <name val="Calibri"/>
      <family val="2"/>
      <scheme val="minor"/>
    </font>
    <font>
      <vertAlign val="superscript"/>
      <sz val="8"/>
      <color rgb="FFFF0000"/>
      <name val="Calibri (Cuerpo)"/>
    </font>
    <font>
      <b/>
      <u/>
      <sz val="7"/>
      <color rgb="FF000000"/>
      <name val="Calibri (Cuerpo)"/>
    </font>
    <font>
      <b/>
      <sz val="7"/>
      <name val="Calibri (Cuerpo)"/>
    </font>
    <font>
      <b/>
      <sz val="7"/>
      <name val="Arial"/>
      <family val="2"/>
    </font>
    <font>
      <sz val="7"/>
      <color theme="4" tint="-0.249977111117893"/>
      <name val="Calibri"/>
      <family val="2"/>
      <scheme val="minor"/>
    </font>
    <font>
      <b/>
      <vertAlign val="superscript"/>
      <sz val="7"/>
      <color indexed="10"/>
      <name val="Calibri (Cuerpo)"/>
    </font>
    <font>
      <b/>
      <vertAlign val="superscript"/>
      <sz val="8"/>
      <color indexed="10"/>
      <name val="Calibri (Cuerpo)"/>
    </font>
    <font>
      <b/>
      <sz val="7"/>
      <color indexed="8"/>
      <name val="Calibri"/>
      <family val="2"/>
    </font>
    <font>
      <sz val="7"/>
      <color indexed="8"/>
      <name val="Calibri"/>
      <family val="2"/>
    </font>
    <font>
      <sz val="9"/>
      <color rgb="FF595959"/>
      <name val="Calibri"/>
      <family val="2"/>
      <scheme val="minor"/>
    </font>
    <font>
      <sz val="12"/>
      <color rgb="FF000000"/>
      <name val="Calibri"/>
      <family val="2"/>
      <scheme val="minor"/>
    </font>
    <font>
      <sz val="14"/>
      <color rgb="FF000000"/>
      <name val="Calibri"/>
      <family val="2"/>
      <scheme val="minor"/>
    </font>
    <font>
      <sz val="8"/>
      <color rgb="FFFFFFFF"/>
      <name val="Calibri"/>
      <family val="2"/>
      <scheme val="minor"/>
    </font>
    <font>
      <b/>
      <vertAlign val="superscript"/>
      <sz val="7"/>
      <color rgb="FFFF0000"/>
      <name val="Calibri"/>
      <family val="2"/>
      <scheme val="minor"/>
    </font>
    <font>
      <b/>
      <vertAlign val="superscript"/>
      <sz val="8"/>
      <color rgb="FFFF0000"/>
      <name val="Calibri"/>
      <family val="2"/>
      <scheme val="minor"/>
    </font>
    <font>
      <sz val="5"/>
      <color rgb="FF000000"/>
      <name val="Calibri"/>
      <family val="2"/>
      <scheme val="minor"/>
    </font>
    <font>
      <sz val="9"/>
      <color theme="1"/>
      <name val="Calibri"/>
      <family val="2"/>
      <scheme val="minor"/>
    </font>
    <font>
      <sz val="9"/>
      <color theme="0"/>
      <name val="Calibri"/>
      <family val="2"/>
      <scheme val="minor"/>
    </font>
    <font>
      <b/>
      <sz val="9"/>
      <color theme="0"/>
      <name val="Calibri"/>
      <family val="2"/>
      <scheme val="minor"/>
    </font>
    <font>
      <b/>
      <vertAlign val="superscript"/>
      <sz val="9"/>
      <color rgb="FFFF0000"/>
      <name val="Calibri"/>
      <family val="2"/>
      <scheme val="minor"/>
    </font>
    <font>
      <sz val="9"/>
      <color rgb="FFFF0000"/>
      <name val="Calibri"/>
      <family val="2"/>
      <scheme val="minor"/>
    </font>
    <font>
      <sz val="9"/>
      <color rgb="FF000000"/>
      <name val="Calibri"/>
      <family val="2"/>
      <scheme val="minor"/>
    </font>
    <font>
      <sz val="9"/>
      <name val="Calibri"/>
      <family val="2"/>
      <scheme val="minor"/>
    </font>
    <font>
      <sz val="7"/>
      <color theme="2" tint="-0.749992370372631"/>
      <name val="Calibri"/>
      <family val="2"/>
      <scheme val="minor"/>
    </font>
    <font>
      <b/>
      <sz val="7"/>
      <color theme="2" tint="-0.749992370372631"/>
      <name val="Calibri"/>
      <family val="2"/>
      <scheme val="minor"/>
    </font>
    <font>
      <u/>
      <sz val="7"/>
      <color theme="10"/>
      <name val="Calibri"/>
      <family val="2"/>
      <scheme val="minor"/>
    </font>
    <font>
      <b/>
      <u/>
      <sz val="7"/>
      <color theme="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b/>
      <sz val="7"/>
      <color rgb="FF00B050"/>
      <name val="Calibri"/>
      <family val="2"/>
      <scheme val="minor"/>
    </font>
    <font>
      <i/>
      <sz val="6"/>
      <color rgb="FF00B050"/>
      <name val="Calibri"/>
      <family val="2"/>
      <scheme val="minor"/>
    </font>
    <font>
      <b/>
      <i/>
      <sz val="6"/>
      <name val="Calibri (Cuerpo)"/>
    </font>
    <font>
      <sz val="6"/>
      <color rgb="FF00B050"/>
      <name val="Calibri"/>
      <family val="2"/>
      <scheme val="minor"/>
    </font>
    <font>
      <u/>
      <sz val="6"/>
      <color theme="10"/>
      <name val="Calibri"/>
      <family val="2"/>
      <scheme val="minor"/>
    </font>
    <font>
      <sz val="7"/>
      <color rgb="FF00B050"/>
      <name val="Calibri"/>
      <family val="2"/>
      <scheme val="minor"/>
    </font>
    <font>
      <b/>
      <sz val="7"/>
      <color rgb="FFFFFF00"/>
      <name val="Calibri"/>
      <family val="2"/>
      <scheme val="minor"/>
    </font>
    <font>
      <i/>
      <sz val="6"/>
      <color rgb="FFFF0000"/>
      <name val="Calibri"/>
      <family val="2"/>
      <scheme val="minor"/>
    </font>
    <font>
      <b/>
      <i/>
      <sz val="7"/>
      <color rgb="FFFFFF00"/>
      <name val="Calibri"/>
      <family val="2"/>
      <scheme val="minor"/>
    </font>
    <font>
      <i/>
      <sz val="6"/>
      <color rgb="FFFFFF00"/>
      <name val="Calibri"/>
      <family val="2"/>
      <scheme val="minor"/>
    </font>
    <font>
      <i/>
      <sz val="6"/>
      <color rgb="FF000000"/>
      <name val="Calibri"/>
      <family val="2"/>
    </font>
    <font>
      <b/>
      <i/>
      <sz val="7"/>
      <color rgb="FF00B050"/>
      <name val="Calibri"/>
      <family val="2"/>
      <scheme val="minor"/>
    </font>
    <font>
      <b/>
      <i/>
      <sz val="7"/>
      <color rgb="FFFF0000"/>
      <name val="Calibri"/>
      <family val="2"/>
      <scheme val="minor"/>
    </font>
    <font>
      <i/>
      <sz val="7"/>
      <color theme="1"/>
      <name val="Calibri"/>
      <family val="2"/>
      <scheme val="minor"/>
    </font>
    <font>
      <b/>
      <sz val="7"/>
      <name val="Calibri"/>
      <family val="2"/>
    </font>
    <font>
      <sz val="7"/>
      <name val="Calibri"/>
      <family val="2"/>
    </font>
    <font>
      <b/>
      <sz val="8"/>
      <color rgb="FFFFFFFF"/>
      <name val="Calibri"/>
      <family val="2"/>
    </font>
    <font>
      <b/>
      <vertAlign val="superscript"/>
      <sz val="8"/>
      <color rgb="FFFF0000"/>
      <name val="Calibri"/>
      <family val="2"/>
    </font>
    <font>
      <b/>
      <sz val="8"/>
      <color theme="0"/>
      <name val="Calibri"/>
      <family val="2"/>
    </font>
    <font>
      <sz val="9"/>
      <color rgb="FF000000"/>
      <name val="Calibri"/>
      <family val="2"/>
    </font>
    <font>
      <sz val="9"/>
      <color theme="1"/>
      <name val="Calibri"/>
      <family val="2"/>
    </font>
    <font>
      <sz val="7"/>
      <color rgb="FF000000"/>
      <name val="Calibri"/>
      <family val="2"/>
    </font>
    <font>
      <b/>
      <sz val="7"/>
      <color rgb="FF000000"/>
      <name val="Calibri"/>
      <family val="2"/>
    </font>
  </fonts>
  <fills count="24">
    <fill>
      <patternFill patternType="none"/>
    </fill>
    <fill>
      <patternFill patternType="gray125"/>
    </fill>
    <fill>
      <patternFill patternType="solid">
        <fgColor rgb="FF0F243E"/>
        <bgColor indexed="64"/>
      </patternFill>
    </fill>
    <fill>
      <patternFill patternType="solid">
        <fgColor rgb="FFF2F2F2"/>
        <bgColor indexed="64"/>
      </patternFill>
    </fill>
    <fill>
      <patternFill patternType="solid">
        <fgColor rgb="FFD9D9D9"/>
        <bgColor indexed="64"/>
      </patternFill>
    </fill>
    <fill>
      <patternFill patternType="solid">
        <fgColor theme="2" tint="-0.249977111117893"/>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0F243E"/>
        <bgColor rgb="FF000000"/>
      </patternFill>
    </fill>
    <fill>
      <patternFill patternType="solid">
        <fgColor rgb="FFF2F2F2"/>
        <bgColor rgb="FF000000"/>
      </patternFill>
    </fill>
    <fill>
      <patternFill patternType="solid">
        <fgColor rgb="FF04385B"/>
        <bgColor rgb="FF000000"/>
      </patternFill>
    </fill>
    <fill>
      <patternFill patternType="solid">
        <fgColor rgb="FFD9D9D9"/>
        <bgColor rgb="FF000000"/>
      </patternFill>
    </fill>
    <fill>
      <patternFill patternType="solid">
        <fgColor rgb="FFAEAAAA"/>
        <bgColor rgb="FF000000"/>
      </patternFill>
    </fill>
    <fill>
      <patternFill patternType="solid">
        <fgColor rgb="FFFFFFFF"/>
        <bgColor rgb="FF000000"/>
      </patternFill>
    </fill>
    <fill>
      <patternFill patternType="solid">
        <fgColor theme="1" tint="0.249977111117893"/>
        <bgColor indexed="64"/>
      </patternFill>
    </fill>
    <fill>
      <patternFill patternType="solid">
        <fgColor theme="3" tint="0.39997558519241921"/>
        <bgColor indexed="64"/>
      </patternFill>
    </fill>
    <fill>
      <patternFill patternType="solid">
        <fgColor theme="2" tint="-0.749992370372631"/>
        <bgColor indexed="64"/>
      </patternFill>
    </fill>
    <fill>
      <patternFill patternType="solid">
        <fgColor theme="5" tint="0.79998168889431442"/>
        <bgColor indexed="64"/>
      </patternFill>
    </fill>
    <fill>
      <patternFill patternType="solid">
        <fgColor theme="0" tint="-4.9989318521683403E-2"/>
        <bgColor rgb="FF000000"/>
      </patternFill>
    </fill>
  </fills>
  <borders count="66">
    <border>
      <left/>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bottom/>
      <diagonal/>
    </border>
    <border>
      <left style="thick">
        <color rgb="FFFFFFFF"/>
      </left>
      <right/>
      <top style="thick">
        <color rgb="FFFFFFFF"/>
      </top>
      <bottom/>
      <diagonal/>
    </border>
    <border>
      <left style="thin">
        <color theme="0"/>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medium">
        <color theme="0"/>
      </top>
      <bottom style="thin">
        <color theme="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style="thick">
        <color rgb="FFFFFFFF"/>
      </top>
      <bottom/>
      <diagonal/>
    </border>
    <border>
      <left/>
      <right/>
      <top style="thick">
        <color rgb="FFFFFFFF"/>
      </top>
      <bottom style="thin">
        <color indexed="64"/>
      </bottom>
      <diagonal/>
    </border>
    <border>
      <left style="thin">
        <color rgb="FFFFFFFF"/>
      </left>
      <right/>
      <top/>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right style="thin">
        <color rgb="FFFFFFFF"/>
      </right>
      <top/>
      <bottom/>
      <diagonal/>
    </border>
    <border>
      <left/>
      <right style="thin">
        <color rgb="FFFFFFFF"/>
      </right>
      <top/>
      <bottom style="thin">
        <color rgb="FFFFFFFF"/>
      </bottom>
      <diagonal/>
    </border>
    <border>
      <left/>
      <right/>
      <top style="thin">
        <color rgb="FFFFFFFF"/>
      </top>
      <bottom style="thin">
        <color rgb="FFFFFFFF"/>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style="thin">
        <color rgb="FFFFFFFF"/>
      </left>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right style="thick">
        <color theme="0"/>
      </right>
      <top style="thick">
        <color rgb="FFFFFFFF"/>
      </top>
      <bottom/>
      <diagonal/>
    </border>
    <border>
      <left/>
      <right style="thick">
        <color rgb="FFFFFFFF"/>
      </right>
      <top/>
      <bottom/>
      <diagonal/>
    </border>
  </borders>
  <cellStyleXfs count="4">
    <xf numFmtId="0" fontId="0" fillId="0" borderId="0"/>
    <xf numFmtId="43" fontId="13" fillId="0" borderId="0" applyFont="0" applyFill="0" applyBorder="0" applyAlignment="0" applyProtection="0"/>
    <xf numFmtId="0" fontId="17" fillId="0" borderId="0" applyNumberFormat="0" applyFill="0" applyBorder="0" applyAlignment="0" applyProtection="0"/>
    <xf numFmtId="9" fontId="13" fillId="0" borderId="0" applyFont="0" applyFill="0" applyBorder="0" applyAlignment="0" applyProtection="0"/>
  </cellStyleXfs>
  <cellXfs count="715">
    <xf numFmtId="0" fontId="0" fillId="0" borderId="0" xfId="0"/>
    <xf numFmtId="0" fontId="7" fillId="4"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4" borderId="2" xfId="0" applyFont="1" applyFill="1" applyBorder="1" applyAlignment="1">
      <alignment horizontal="center" vertical="center"/>
    </xf>
    <xf numFmtId="0" fontId="7" fillId="3" borderId="2" xfId="0" applyFont="1" applyFill="1" applyBorder="1" applyAlignment="1">
      <alignment horizontal="center" vertical="center" wrapText="1"/>
    </xf>
    <xf numFmtId="0" fontId="11" fillId="0" borderId="0" xfId="0" applyFont="1" applyAlignment="1">
      <alignment vertical="center" wrapText="1"/>
    </xf>
    <xf numFmtId="0" fontId="11" fillId="4" borderId="2" xfId="0" applyFont="1" applyFill="1" applyBorder="1" applyAlignment="1">
      <alignment vertical="top" wrapText="1"/>
    </xf>
    <xf numFmtId="0" fontId="11" fillId="3" borderId="2" xfId="0" applyFont="1" applyFill="1" applyBorder="1" applyAlignment="1">
      <alignment vertical="top" wrapText="1"/>
    </xf>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4" borderId="1" xfId="0" applyFont="1" applyFill="1" applyBorder="1" applyAlignment="1">
      <alignment horizontal="center" vertical="center" wrapText="1"/>
    </xf>
    <xf numFmtId="49" fontId="4" fillId="2" borderId="14" xfId="0" applyNumberFormat="1" applyFont="1" applyFill="1" applyBorder="1" applyAlignment="1">
      <alignment horizontal="center" vertical="center" wrapText="1"/>
    </xf>
    <xf numFmtId="0" fontId="0" fillId="5" borderId="0" xfId="0" applyFill="1"/>
    <xf numFmtId="0" fontId="17" fillId="0" borderId="0" xfId="2"/>
    <xf numFmtId="0" fontId="13" fillId="0" borderId="0" xfId="0" applyFont="1"/>
    <xf numFmtId="0" fontId="19" fillId="7" borderId="0" xfId="0" applyFont="1" applyFill="1"/>
    <xf numFmtId="0" fontId="22" fillId="8" borderId="2" xfId="0" applyFont="1" applyFill="1" applyBorder="1" applyAlignment="1" applyProtection="1">
      <alignment horizontal="center" vertical="center" wrapText="1"/>
      <protection locked="0"/>
    </xf>
    <xf numFmtId="0" fontId="22" fillId="8" borderId="2" xfId="0" applyFont="1" applyFill="1" applyBorder="1" applyAlignment="1" applyProtection="1">
      <alignment horizontal="justify" vertical="top" wrapText="1"/>
      <protection locked="0"/>
    </xf>
    <xf numFmtId="0" fontId="14" fillId="0" borderId="18" xfId="0" applyFont="1" applyBorder="1" applyAlignment="1">
      <alignment horizontal="center" vertical="center"/>
    </xf>
    <xf numFmtId="0" fontId="14" fillId="0" borderId="18" xfId="0" applyFont="1" applyBorder="1" applyAlignment="1">
      <alignment horizontal="center"/>
    </xf>
    <xf numFmtId="0" fontId="0" fillId="0" borderId="18" xfId="0" applyBorder="1" applyAlignment="1">
      <alignment horizontal="center" vertical="center"/>
    </xf>
    <xf numFmtId="0" fontId="11" fillId="0" borderId="18" xfId="0" applyFont="1" applyBorder="1" applyAlignment="1">
      <alignment horizontal="center"/>
    </xf>
    <xf numFmtId="0" fontId="11" fillId="0" borderId="18" xfId="0" applyFont="1" applyBorder="1"/>
    <xf numFmtId="0" fontId="11" fillId="0" borderId="18" xfId="0" applyFont="1" applyBorder="1" applyAlignment="1">
      <alignment horizontal="center" vertical="center"/>
    </xf>
    <xf numFmtId="0" fontId="33" fillId="12" borderId="18" xfId="0" applyFont="1" applyFill="1" applyBorder="1" applyAlignment="1">
      <alignment horizontal="center" vertical="center"/>
    </xf>
    <xf numFmtId="0" fontId="0" fillId="0" borderId="18" xfId="0" applyBorder="1" applyAlignment="1">
      <alignment horizontal="justify" vertical="top" wrapText="1"/>
    </xf>
    <xf numFmtId="0" fontId="14" fillId="9" borderId="18" xfId="0" applyFont="1" applyFill="1" applyBorder="1" applyAlignment="1">
      <alignment horizontal="center" vertical="center" wrapText="1"/>
    </xf>
    <xf numFmtId="0" fontId="0" fillId="11" borderId="18" xfId="0" applyFill="1" applyBorder="1" applyAlignment="1">
      <alignment horizontal="justify" vertical="center" wrapText="1"/>
    </xf>
    <xf numFmtId="0" fontId="0" fillId="0" borderId="18" xfId="0" applyBorder="1" applyAlignment="1">
      <alignment horizontal="center" vertical="center" wrapText="1"/>
    </xf>
    <xf numFmtId="0" fontId="14" fillId="0" borderId="18" xfId="0" applyFont="1" applyBorder="1" applyAlignment="1">
      <alignment horizontal="justify" vertical="top" wrapText="1"/>
    </xf>
    <xf numFmtId="0" fontId="17" fillId="0" borderId="18" xfId="2" applyBorder="1"/>
    <xf numFmtId="0" fontId="17" fillId="0" borderId="18" xfId="2" applyFill="1" applyBorder="1"/>
    <xf numFmtId="0" fontId="21" fillId="0" borderId="18" xfId="0" applyFont="1" applyBorder="1" applyAlignment="1">
      <alignment horizontal="justify" vertical="center" wrapText="1"/>
    </xf>
    <xf numFmtId="0" fontId="21" fillId="0" borderId="18" xfId="0" applyFont="1" applyBorder="1" applyAlignment="1">
      <alignment horizontal="center" vertical="center" wrapText="1"/>
    </xf>
    <xf numFmtId="0" fontId="21" fillId="0" borderId="18" xfId="0" applyFont="1" applyBorder="1" applyAlignment="1">
      <alignment vertical="center" wrapText="1"/>
    </xf>
    <xf numFmtId="0" fontId="16" fillId="0" borderId="0" xfId="0" applyFont="1"/>
    <xf numFmtId="0" fontId="18" fillId="0" borderId="23" xfId="2" applyFont="1" applyBorder="1" applyAlignment="1" applyProtection="1">
      <alignment horizontal="center"/>
    </xf>
    <xf numFmtId="0" fontId="2" fillId="7" borderId="18" xfId="0" applyFont="1" applyFill="1" applyBorder="1" applyAlignment="1">
      <alignment horizontal="center" vertical="center"/>
    </xf>
    <xf numFmtId="0" fontId="2" fillId="7" borderId="18" xfId="0" applyFont="1" applyFill="1" applyBorder="1" applyAlignment="1">
      <alignment horizontal="center" vertical="center" wrapText="1"/>
    </xf>
    <xf numFmtId="0" fontId="17" fillId="0" borderId="0" xfId="2" applyAlignment="1" applyProtection="1">
      <alignment horizontal="left" vertical="center"/>
    </xf>
    <xf numFmtId="0" fontId="16" fillId="0" borderId="18" xfId="0" applyFont="1" applyBorder="1" applyAlignment="1">
      <alignment horizontal="center" vertical="center"/>
    </xf>
    <xf numFmtId="0" fontId="14" fillId="0" borderId="18" xfId="0" applyFont="1" applyBorder="1" applyAlignment="1">
      <alignment horizontal="center" vertical="center" wrapText="1"/>
    </xf>
    <xf numFmtId="49" fontId="0" fillId="0" borderId="18" xfId="0" applyNumberFormat="1" applyBorder="1" applyAlignment="1">
      <alignment horizontal="justify" vertical="center" wrapText="1"/>
    </xf>
    <xf numFmtId="49" fontId="0" fillId="0" borderId="18" xfId="0" applyNumberFormat="1" applyBorder="1" applyAlignment="1">
      <alignment horizontal="center" vertical="center" wrapText="1"/>
    </xf>
    <xf numFmtId="3" fontId="0" fillId="0" borderId="18" xfId="0" applyNumberForma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14" fillId="0" borderId="27" xfId="0" applyFont="1" applyBorder="1" applyAlignment="1">
      <alignment horizontal="center" vertical="center" wrapText="1"/>
    </xf>
    <xf numFmtId="0" fontId="14" fillId="0" borderId="34" xfId="0" applyFont="1" applyBorder="1" applyAlignment="1">
      <alignment horizontal="center" vertical="center" wrapText="1"/>
    </xf>
    <xf numFmtId="0" fontId="0" fillId="0" borderId="18" xfId="0" applyBorder="1" applyAlignment="1">
      <alignment horizontal="justify" vertical="center" wrapText="1"/>
    </xf>
    <xf numFmtId="0" fontId="14" fillId="0" borderId="0" xfId="0" applyFont="1"/>
    <xf numFmtId="49" fontId="0" fillId="0" borderId="18" xfId="0" applyNumberFormat="1" applyBorder="1" applyAlignment="1">
      <alignment horizontal="left" vertical="center" wrapText="1"/>
    </xf>
    <xf numFmtId="49" fontId="21" fillId="0" borderId="18" xfId="0" applyNumberFormat="1" applyFont="1" applyBorder="1" applyAlignment="1">
      <alignment horizontal="justify" vertical="center" wrapText="1"/>
    </xf>
    <xf numFmtId="0" fontId="0" fillId="0" borderId="0" xfId="0" applyAlignment="1">
      <alignment vertical="center"/>
    </xf>
    <xf numFmtId="0" fontId="25" fillId="0" borderId="0" xfId="2" applyFont="1" applyAlignment="1" applyProtection="1">
      <alignment horizontal="center" vertical="center"/>
    </xf>
    <xf numFmtId="0" fontId="17" fillId="0" borderId="0" xfId="2" applyProtection="1"/>
    <xf numFmtId="0" fontId="30" fillId="0" borderId="0" xfId="0" applyFont="1"/>
    <xf numFmtId="0" fontId="6" fillId="0" borderId="0" xfId="0" applyFont="1"/>
    <xf numFmtId="0" fontId="26" fillId="0" borderId="0" xfId="0" applyFont="1"/>
    <xf numFmtId="0" fontId="3" fillId="2" borderId="39"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4" fillId="9" borderId="2" xfId="1" applyNumberFormat="1" applyFont="1" applyFill="1" applyBorder="1" applyAlignment="1" applyProtection="1">
      <alignment horizontal="center" vertical="center"/>
    </xf>
    <xf numFmtId="165" fontId="24" fillId="8" borderId="2" xfId="1" applyNumberFormat="1" applyFont="1" applyFill="1" applyBorder="1" applyAlignment="1" applyProtection="1">
      <alignment horizontal="center" vertical="center" wrapText="1"/>
    </xf>
    <xf numFmtId="43" fontId="24" fillId="8" borderId="2" xfId="1" applyFont="1" applyFill="1" applyBorder="1" applyAlignment="1" applyProtection="1">
      <alignment horizontal="center" vertical="center" wrapText="1"/>
    </xf>
    <xf numFmtId="1" fontId="6" fillId="6" borderId="0" xfId="0" applyNumberFormat="1" applyFont="1" applyFill="1"/>
    <xf numFmtId="0" fontId="20" fillId="6"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0" fillId="6" borderId="0" xfId="0" applyFont="1" applyFill="1" applyAlignment="1">
      <alignment horizontal="center" vertical="center" wrapText="1"/>
    </xf>
    <xf numFmtId="0" fontId="6" fillId="6" borderId="0" xfId="0" applyFont="1" applyFill="1" applyAlignment="1">
      <alignment horizontal="center"/>
    </xf>
    <xf numFmtId="0" fontId="6" fillId="6" borderId="0" xfId="0" applyFont="1" applyFill="1" applyAlignment="1">
      <alignment horizontal="left"/>
    </xf>
    <xf numFmtId="0" fontId="28" fillId="6" borderId="0" xfId="0" applyFont="1" applyFill="1" applyAlignment="1">
      <alignment horizontal="left" vertical="center" wrapText="1" indent="1"/>
    </xf>
    <xf numFmtId="0" fontId="28" fillId="6" borderId="0" xfId="0" applyFont="1" applyFill="1" applyAlignment="1">
      <alignment horizontal="center" vertical="center" wrapText="1"/>
    </xf>
    <xf numFmtId="0" fontId="5" fillId="6" borderId="0" xfId="0" applyFont="1" applyFill="1" applyAlignment="1">
      <alignment horizontal="center" vertical="center" wrapText="1"/>
    </xf>
    <xf numFmtId="1" fontId="15" fillId="6" borderId="0" xfId="0" applyNumberFormat="1" applyFont="1" applyFill="1"/>
    <xf numFmtId="1" fontId="29" fillId="6" borderId="0" xfId="0" applyNumberFormat="1" applyFont="1" applyFill="1"/>
    <xf numFmtId="0" fontId="29" fillId="0" borderId="0" xfId="0" applyFont="1"/>
    <xf numFmtId="0" fontId="6" fillId="6" borderId="0" xfId="0" applyFont="1" applyFill="1"/>
    <xf numFmtId="0" fontId="6" fillId="6" borderId="4" xfId="0" applyFont="1" applyFill="1" applyBorder="1" applyAlignment="1">
      <alignment vertical="center" wrapText="1"/>
    </xf>
    <xf numFmtId="0" fontId="22" fillId="0" borderId="0" xfId="0" applyFont="1"/>
    <xf numFmtId="9" fontId="22" fillId="8" borderId="2" xfId="3" applyFont="1" applyFill="1" applyBorder="1" applyAlignment="1" applyProtection="1">
      <alignment horizontal="center" vertical="center" wrapText="1"/>
      <protection locked="0"/>
    </xf>
    <xf numFmtId="0" fontId="5" fillId="8" borderId="2" xfId="0" applyFont="1" applyFill="1" applyBorder="1" applyAlignment="1" applyProtection="1">
      <alignment horizontal="justify" vertical="center" wrapText="1"/>
      <protection locked="0"/>
    </xf>
    <xf numFmtId="165" fontId="6" fillId="8" borderId="2" xfId="1" applyNumberFormat="1" applyFont="1" applyFill="1" applyBorder="1" applyAlignment="1" applyProtection="1">
      <alignment horizontal="center" vertical="center"/>
      <protection locked="0"/>
    </xf>
    <xf numFmtId="0" fontId="24" fillId="5" borderId="2" xfId="1" applyNumberFormat="1" applyFont="1" applyFill="1" applyBorder="1" applyAlignment="1" applyProtection="1">
      <alignment horizontal="center" vertical="center"/>
      <protection locked="0"/>
    </xf>
    <xf numFmtId="0" fontId="5" fillId="6" borderId="49" xfId="0" applyFont="1" applyFill="1" applyBorder="1" applyAlignment="1" applyProtection="1">
      <alignment horizontal="center" vertical="center" wrapText="1"/>
      <protection locked="0"/>
    </xf>
    <xf numFmtId="0" fontId="5" fillId="6" borderId="23" xfId="0" applyFont="1" applyFill="1" applyBorder="1" applyAlignment="1" applyProtection="1">
      <alignment horizontal="center" vertical="center" wrapText="1"/>
      <protection locked="0"/>
    </xf>
    <xf numFmtId="1" fontId="15" fillId="6" borderId="0" xfId="0" applyNumberFormat="1" applyFont="1" applyFill="1" applyAlignment="1">
      <alignment horizontal="center"/>
    </xf>
    <xf numFmtId="0" fontId="15" fillId="3" borderId="23" xfId="0" applyFont="1" applyFill="1" applyBorder="1" applyAlignment="1" applyProtection="1">
      <alignment horizontal="left" vertical="center" wrapText="1"/>
      <protection locked="0"/>
    </xf>
    <xf numFmtId="0" fontId="23" fillId="2" borderId="7" xfId="0" applyFont="1" applyFill="1" applyBorder="1" applyAlignment="1">
      <alignment horizontal="center" vertical="center" wrapText="1"/>
    </xf>
    <xf numFmtId="1" fontId="22" fillId="6" borderId="0" xfId="0" applyNumberFormat="1" applyFont="1" applyFill="1"/>
    <xf numFmtId="0" fontId="39" fillId="0" borderId="18" xfId="0" applyFont="1" applyBorder="1" applyAlignment="1">
      <alignment horizontal="center" vertical="center"/>
    </xf>
    <xf numFmtId="0" fontId="18" fillId="0" borderId="0" xfId="2" applyFont="1" applyBorder="1" applyAlignment="1" applyProtection="1">
      <alignment horizontal="center"/>
    </xf>
    <xf numFmtId="0" fontId="0" fillId="0" borderId="18" xfId="0" applyBorder="1" applyAlignment="1">
      <alignment horizontal="left" indent="1"/>
    </xf>
    <xf numFmtId="0" fontId="14" fillId="0" borderId="18" xfId="0" applyFont="1" applyBorder="1"/>
    <xf numFmtId="0" fontId="14" fillId="0" borderId="0" xfId="0" applyFont="1" applyAlignment="1">
      <alignment horizontal="center"/>
    </xf>
    <xf numFmtId="0" fontId="0" fillId="0" borderId="18" xfId="0" applyBorder="1" applyAlignment="1">
      <alignment horizontal="left" vertical="center" wrapText="1" indent="7"/>
    </xf>
    <xf numFmtId="0" fontId="18" fillId="0" borderId="0" xfId="2" applyFont="1" applyBorder="1" applyAlignment="1" applyProtection="1"/>
    <xf numFmtId="49" fontId="41" fillId="0" borderId="18" xfId="0" applyNumberFormat="1" applyFont="1" applyBorder="1" applyAlignment="1">
      <alignment horizontal="center" vertical="center" wrapText="1"/>
    </xf>
    <xf numFmtId="43" fontId="24" fillId="8" borderId="2" xfId="1" applyFont="1" applyFill="1" applyBorder="1" applyAlignment="1" applyProtection="1">
      <alignment horizontal="center" vertical="center" wrapText="1"/>
      <protection locked="0"/>
    </xf>
    <xf numFmtId="9" fontId="24" fillId="8" borderId="2" xfId="3" applyFont="1" applyFill="1" applyBorder="1" applyAlignment="1" applyProtection="1">
      <alignment horizontal="center" vertical="center" wrapText="1"/>
    </xf>
    <xf numFmtId="9" fontId="24" fillId="8" borderId="2" xfId="3" applyFont="1" applyFill="1" applyBorder="1" applyAlignment="1" applyProtection="1">
      <alignment horizontal="center" vertical="center" wrapText="1"/>
      <protection locked="0"/>
    </xf>
    <xf numFmtId="165" fontId="24" fillId="8" borderId="2" xfId="1" applyNumberFormat="1" applyFont="1" applyFill="1" applyBorder="1" applyAlignment="1" applyProtection="1">
      <alignment horizontal="center" vertical="center" wrapText="1"/>
      <protection locked="0"/>
    </xf>
    <xf numFmtId="0" fontId="24" fillId="8" borderId="2" xfId="0" applyFont="1" applyFill="1" applyBorder="1" applyAlignment="1" applyProtection="1">
      <alignment horizontal="center" vertical="center" wrapText="1"/>
      <protection locked="0"/>
    </xf>
    <xf numFmtId="0" fontId="24" fillId="8" borderId="2" xfId="0" applyFont="1" applyFill="1" applyBorder="1" applyAlignment="1" applyProtection="1">
      <alignment horizontal="justify" vertical="center" wrapText="1"/>
      <protection locked="0"/>
    </xf>
    <xf numFmtId="0" fontId="24" fillId="8" borderId="2" xfId="0" applyFont="1" applyFill="1" applyBorder="1" applyAlignment="1">
      <alignment horizontal="center" vertical="center" wrapText="1"/>
    </xf>
    <xf numFmtId="0" fontId="24" fillId="8" borderId="2" xfId="0" applyFont="1" applyFill="1" applyBorder="1" applyAlignment="1" applyProtection="1">
      <alignment horizontal="justify" vertical="top" wrapText="1"/>
      <protection locked="0"/>
    </xf>
    <xf numFmtId="0" fontId="15" fillId="0" borderId="0" xfId="0" applyFont="1"/>
    <xf numFmtId="0" fontId="28" fillId="3" borderId="2" xfId="0" applyFont="1" applyFill="1" applyBorder="1" applyAlignment="1">
      <alignment vertical="center" wrapText="1"/>
    </xf>
    <xf numFmtId="0" fontId="42" fillId="9" borderId="2" xfId="1" applyNumberFormat="1" applyFont="1" applyFill="1" applyBorder="1" applyAlignment="1" applyProtection="1">
      <alignment horizontal="right" vertical="center"/>
    </xf>
    <xf numFmtId="165" fontId="45" fillId="8" borderId="2" xfId="1" applyNumberFormat="1" applyFont="1" applyFill="1" applyBorder="1" applyAlignment="1" applyProtection="1">
      <alignment horizontal="center" vertical="center" wrapText="1"/>
      <protection locked="0"/>
    </xf>
    <xf numFmtId="165" fontId="46" fillId="8" borderId="2" xfId="1" applyNumberFormat="1" applyFont="1" applyFill="1" applyBorder="1" applyAlignment="1" applyProtection="1">
      <alignment horizontal="center" vertical="center" wrapText="1"/>
    </xf>
    <xf numFmtId="0" fontId="45" fillId="8" borderId="2" xfId="0" applyFont="1" applyFill="1" applyBorder="1" applyAlignment="1" applyProtection="1">
      <alignment horizontal="center" vertical="center" wrapText="1"/>
      <protection locked="0"/>
    </xf>
    <xf numFmtId="43" fontId="45" fillId="8" borderId="2" xfId="1" applyFont="1" applyFill="1" applyBorder="1" applyAlignment="1" applyProtection="1">
      <alignment horizontal="center" vertical="center" wrapText="1"/>
      <protection locked="0"/>
    </xf>
    <xf numFmtId="9" fontId="45" fillId="8" borderId="2" xfId="3" applyFont="1" applyFill="1" applyBorder="1" applyAlignment="1" applyProtection="1">
      <alignment horizontal="center" vertical="center" wrapText="1"/>
    </xf>
    <xf numFmtId="0" fontId="45" fillId="8" borderId="2" xfId="0" applyFont="1" applyFill="1" applyBorder="1" applyAlignment="1">
      <alignment horizontal="center" vertical="center" wrapText="1"/>
    </xf>
    <xf numFmtId="0" fontId="45" fillId="8" borderId="2" xfId="0" applyFont="1" applyFill="1" applyBorder="1" applyAlignment="1" applyProtection="1">
      <alignment horizontal="justify" vertical="top" wrapText="1"/>
      <protection locked="0"/>
    </xf>
    <xf numFmtId="0" fontId="47" fillId="0" borderId="0" xfId="0" applyFont="1"/>
    <xf numFmtId="165" fontId="42" fillId="8" borderId="2" xfId="1" applyNumberFormat="1" applyFont="1" applyFill="1" applyBorder="1" applyAlignment="1" applyProtection="1">
      <alignment horizontal="center" vertical="center" wrapText="1"/>
      <protection locked="0"/>
    </xf>
    <xf numFmtId="165" fontId="48" fillId="8" borderId="2" xfId="1" applyNumberFormat="1"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wrapText="1"/>
      <protection locked="0"/>
    </xf>
    <xf numFmtId="43" fontId="42" fillId="8" borderId="2" xfId="1" applyFont="1" applyFill="1" applyBorder="1" applyAlignment="1" applyProtection="1">
      <alignment horizontal="center" vertical="center" wrapText="1"/>
      <protection locked="0"/>
    </xf>
    <xf numFmtId="9" fontId="42" fillId="8" borderId="2" xfId="3" applyFont="1" applyFill="1" applyBorder="1" applyAlignment="1" applyProtection="1">
      <alignment horizontal="center" vertical="center" wrapText="1"/>
    </xf>
    <xf numFmtId="0" fontId="42" fillId="8" borderId="2" xfId="0" applyFont="1" applyFill="1" applyBorder="1" applyAlignment="1">
      <alignment horizontal="center" vertical="center" wrapText="1"/>
    </xf>
    <xf numFmtId="0" fontId="42" fillId="8" borderId="2" xfId="0" applyFont="1" applyFill="1" applyBorder="1" applyAlignment="1" applyProtection="1">
      <alignment horizontal="justify" vertical="top" wrapText="1"/>
      <protection locked="0"/>
    </xf>
    <xf numFmtId="0" fontId="45" fillId="9" borderId="2" xfId="1" applyNumberFormat="1" applyFont="1" applyFill="1" applyBorder="1" applyAlignment="1" applyProtection="1">
      <alignment horizontal="right" vertical="center"/>
    </xf>
    <xf numFmtId="165" fontId="45" fillId="8" borderId="2" xfId="1" applyNumberFormat="1" applyFont="1" applyFill="1" applyBorder="1" applyAlignment="1" applyProtection="1">
      <alignment horizontal="center" vertical="center" wrapText="1"/>
    </xf>
    <xf numFmtId="0" fontId="43" fillId="0" borderId="0" xfId="0" applyFont="1"/>
    <xf numFmtId="9" fontId="50" fillId="8" borderId="2" xfId="3" applyFont="1" applyFill="1" applyBorder="1" applyAlignment="1" applyProtection="1">
      <alignment horizontal="center" vertical="center" wrapText="1"/>
    </xf>
    <xf numFmtId="0" fontId="50" fillId="8" borderId="2" xfId="0" applyFont="1" applyFill="1" applyBorder="1" applyAlignment="1">
      <alignment horizontal="center" vertical="center" wrapText="1"/>
    </xf>
    <xf numFmtId="9" fontId="51" fillId="8" borderId="2" xfId="3" applyFont="1" applyFill="1" applyBorder="1" applyAlignment="1" applyProtection="1">
      <alignment horizontal="center" vertical="center" wrapText="1"/>
    </xf>
    <xf numFmtId="0" fontId="51" fillId="8" borderId="2" xfId="0" applyFont="1" applyFill="1" applyBorder="1" applyAlignment="1">
      <alignment horizontal="center" vertical="center" wrapText="1"/>
    </xf>
    <xf numFmtId="165" fontId="51" fillId="8" borderId="2" xfId="1" applyNumberFormat="1" applyFont="1" applyFill="1" applyBorder="1" applyAlignment="1" applyProtection="1">
      <alignment horizontal="center" vertical="center" wrapText="1"/>
      <protection locked="0"/>
    </xf>
    <xf numFmtId="166" fontId="24" fillId="8" borderId="2" xfId="1" applyNumberFormat="1" applyFont="1" applyFill="1" applyBorder="1" applyAlignment="1" applyProtection="1">
      <alignment horizontal="center" vertical="center" wrapText="1"/>
    </xf>
    <xf numFmtId="9" fontId="45" fillId="8" borderId="2" xfId="1" applyNumberFormat="1" applyFont="1" applyFill="1" applyBorder="1" applyAlignment="1" applyProtection="1">
      <alignment horizontal="center" vertical="center" wrapText="1"/>
      <protection locked="0"/>
    </xf>
    <xf numFmtId="0" fontId="5" fillId="8" borderId="2" xfId="0" applyFont="1" applyFill="1" applyBorder="1" applyAlignment="1" applyProtection="1">
      <alignment horizontal="center" vertical="center" wrapText="1"/>
      <protection locked="0"/>
    </xf>
    <xf numFmtId="0" fontId="51" fillId="8" borderId="2" xfId="0" applyFont="1" applyFill="1" applyBorder="1" applyAlignment="1" applyProtection="1">
      <alignment horizontal="justify" vertical="top" wrapText="1"/>
      <protection locked="0"/>
    </xf>
    <xf numFmtId="43" fontId="51" fillId="8" borderId="2" xfId="1" applyFont="1" applyFill="1" applyBorder="1" applyAlignment="1" applyProtection="1">
      <alignment horizontal="center" vertical="center" wrapText="1"/>
      <protection locked="0"/>
    </xf>
    <xf numFmtId="165" fontId="22" fillId="8" borderId="2" xfId="1" applyNumberFormat="1" applyFont="1" applyFill="1" applyBorder="1" applyAlignment="1" applyProtection="1">
      <alignment horizontal="center" vertical="center" wrapText="1"/>
    </xf>
    <xf numFmtId="0" fontId="53" fillId="0" borderId="0" xfId="0" applyFont="1"/>
    <xf numFmtId="0" fontId="54" fillId="0" borderId="0" xfId="0" applyFont="1"/>
    <xf numFmtId="0" fontId="14" fillId="0" borderId="0" xfId="0" applyFont="1" applyAlignment="1">
      <alignment horizontal="center" wrapText="1"/>
    </xf>
    <xf numFmtId="0" fontId="6" fillId="0" borderId="0" xfId="0" applyFont="1" applyAlignment="1">
      <alignment horizontal="center" vertical="center"/>
    </xf>
    <xf numFmtId="0" fontId="6" fillId="0" borderId="0" xfId="0" applyFont="1" applyAlignment="1">
      <alignment horizontal="left"/>
    </xf>
    <xf numFmtId="0" fontId="6" fillId="6" borderId="0" xfId="0" applyFont="1" applyFill="1" applyAlignment="1">
      <alignment horizontal="center" vertical="center"/>
    </xf>
    <xf numFmtId="0" fontId="6" fillId="6" borderId="4" xfId="0" applyFont="1" applyFill="1" applyBorder="1" applyAlignment="1">
      <alignment horizontal="center" vertical="center" wrapText="1"/>
    </xf>
    <xf numFmtId="0" fontId="6" fillId="6" borderId="4" xfId="0" applyFont="1" applyFill="1" applyBorder="1" applyAlignment="1">
      <alignment horizontal="left" vertical="center" wrapText="1"/>
    </xf>
    <xf numFmtId="0" fontId="6" fillId="8" borderId="2" xfId="0" applyFont="1" applyFill="1" applyBorder="1" applyAlignment="1" applyProtection="1">
      <alignment horizontal="center" vertical="center" wrapText="1"/>
      <protection locked="0"/>
    </xf>
    <xf numFmtId="0" fontId="22" fillId="8" borderId="2" xfId="0" applyFont="1" applyFill="1" applyBorder="1" applyAlignment="1">
      <alignment horizontal="center" vertical="center" wrapText="1"/>
    </xf>
    <xf numFmtId="0" fontId="45" fillId="9" borderId="2" xfId="1" applyNumberFormat="1" applyFont="1" applyFill="1" applyBorder="1" applyAlignment="1" applyProtection="1">
      <alignment horizontal="center" vertical="center"/>
    </xf>
    <xf numFmtId="165" fontId="24" fillId="8" borderId="2" xfId="1" applyNumberFormat="1" applyFont="1" applyFill="1" applyBorder="1" applyAlignment="1" applyProtection="1">
      <alignment horizontal="left" vertical="center" wrapText="1"/>
    </xf>
    <xf numFmtId="0" fontId="22" fillId="9" borderId="2" xfId="1" applyNumberFormat="1" applyFont="1" applyFill="1" applyBorder="1" applyAlignment="1" applyProtection="1">
      <alignment horizontal="center" vertical="center"/>
    </xf>
    <xf numFmtId="43" fontId="22" fillId="8" borderId="2" xfId="1" applyFont="1" applyFill="1" applyBorder="1" applyAlignment="1" applyProtection="1">
      <alignment horizontal="center" vertical="center" wrapText="1"/>
    </xf>
    <xf numFmtId="0" fontId="24" fillId="8" borderId="2" xfId="1" applyNumberFormat="1" applyFont="1" applyFill="1" applyBorder="1" applyAlignment="1" applyProtection="1">
      <alignment horizontal="center" vertical="center" wrapText="1"/>
    </xf>
    <xf numFmtId="0" fontId="45" fillId="8" borderId="2" xfId="0" applyFont="1" applyFill="1" applyBorder="1" applyAlignment="1" applyProtection="1">
      <alignment horizontal="center" vertical="top" wrapText="1"/>
      <protection locked="0"/>
    </xf>
    <xf numFmtId="165" fontId="24" fillId="8" borderId="2" xfId="0" applyNumberFormat="1" applyFont="1" applyFill="1" applyBorder="1" applyAlignment="1" applyProtection="1">
      <alignment horizontal="justify" vertical="center" wrapText="1"/>
      <protection locked="0"/>
    </xf>
    <xf numFmtId="43" fontId="24" fillId="8" borderId="2" xfId="1" applyFont="1" applyFill="1" applyBorder="1" applyAlignment="1" applyProtection="1">
      <alignment horizontal="justify" vertical="center" wrapText="1"/>
      <protection locked="0"/>
    </xf>
    <xf numFmtId="9" fontId="24" fillId="8" borderId="2" xfId="3" applyFont="1" applyFill="1" applyBorder="1" applyAlignment="1">
      <alignment horizontal="center" vertical="center" wrapText="1"/>
    </xf>
    <xf numFmtId="0" fontId="42" fillId="8" borderId="2" xfId="0" applyFont="1" applyFill="1" applyBorder="1" applyAlignment="1" applyProtection="1">
      <alignment horizontal="justify" vertical="center" wrapText="1"/>
      <protection locked="0"/>
    </xf>
    <xf numFmtId="43" fontId="24" fillId="8" borderId="2" xfId="1" applyFont="1" applyFill="1" applyBorder="1" applyAlignment="1" applyProtection="1">
      <alignment horizontal="justify" vertical="center" wrapText="1"/>
    </xf>
    <xf numFmtId="43" fontId="24" fillId="8" borderId="2" xfId="1" applyFont="1" applyFill="1" applyBorder="1" applyAlignment="1">
      <alignment horizontal="justify" vertical="center" wrapText="1"/>
    </xf>
    <xf numFmtId="0" fontId="6" fillId="6" borderId="0" xfId="0" applyFont="1" applyFill="1" applyAlignment="1">
      <alignment vertical="center" wrapText="1"/>
    </xf>
    <xf numFmtId="0" fontId="24" fillId="5" borderId="2" xfId="1" applyNumberFormat="1" applyFont="1" applyFill="1" applyBorder="1" applyAlignment="1" applyProtection="1">
      <alignment horizontal="center" vertical="center"/>
    </xf>
    <xf numFmtId="165" fontId="15" fillId="8" borderId="2" xfId="1" applyNumberFormat="1" applyFont="1" applyFill="1" applyBorder="1" applyAlignment="1" applyProtection="1">
      <alignment horizontal="center" vertical="center"/>
    </xf>
    <xf numFmtId="0" fontId="28" fillId="8" borderId="2" xfId="0" applyFont="1" applyFill="1" applyBorder="1" applyAlignment="1">
      <alignment horizontal="justify" vertical="center" wrapText="1"/>
    </xf>
    <xf numFmtId="0" fontId="28" fillId="8" borderId="2" xfId="0" applyFont="1" applyFill="1" applyBorder="1" applyAlignment="1">
      <alignment horizontal="center" vertical="center" wrapText="1"/>
    </xf>
    <xf numFmtId="0" fontId="24" fillId="8" borderId="2" xfId="0" applyFont="1" applyFill="1" applyBorder="1" applyAlignment="1">
      <alignment horizontal="justify" vertical="center" wrapText="1"/>
    </xf>
    <xf numFmtId="0" fontId="92" fillId="8" borderId="2" xfId="0" applyFont="1" applyFill="1" applyBorder="1" applyAlignment="1">
      <alignment horizontal="center" vertical="center" wrapText="1"/>
    </xf>
    <xf numFmtId="0" fontId="46" fillId="8" borderId="2" xfId="0" applyFont="1" applyFill="1" applyBorder="1" applyAlignment="1" applyProtection="1">
      <alignment horizontal="justify" vertical="top" wrapText="1"/>
      <protection locked="0"/>
    </xf>
    <xf numFmtId="0" fontId="42" fillId="5" borderId="2" xfId="1" applyNumberFormat="1" applyFont="1" applyFill="1" applyBorder="1" applyAlignment="1" applyProtection="1">
      <alignment horizontal="center" vertical="center"/>
    </xf>
    <xf numFmtId="165" fontId="43" fillId="8" borderId="2" xfId="1" applyNumberFormat="1" applyFont="1" applyFill="1" applyBorder="1" applyAlignment="1" applyProtection="1">
      <alignment horizontal="center" vertical="center"/>
    </xf>
    <xf numFmtId="0" fontId="44" fillId="8" borderId="2" xfId="0" applyFont="1" applyFill="1" applyBorder="1" applyAlignment="1">
      <alignment horizontal="left" vertical="center" wrapText="1" indent="1"/>
    </xf>
    <xf numFmtId="0" fontId="44" fillId="8" borderId="2" xfId="0" applyFont="1" applyFill="1" applyBorder="1" applyAlignment="1">
      <alignment horizontal="center" vertical="center" wrapText="1"/>
    </xf>
    <xf numFmtId="0" fontId="45" fillId="8" borderId="2" xfId="0" applyFont="1" applyFill="1" applyBorder="1" applyAlignment="1">
      <alignment horizontal="justify" vertical="center" wrapText="1"/>
    </xf>
    <xf numFmtId="0" fontId="93" fillId="8" borderId="2" xfId="0" applyFont="1" applyFill="1" applyBorder="1" applyAlignment="1">
      <alignment horizontal="center" vertical="center" wrapText="1"/>
    </xf>
    <xf numFmtId="43" fontId="46" fillId="8" borderId="2" xfId="1" applyFont="1" applyFill="1" applyBorder="1" applyAlignment="1" applyProtection="1">
      <alignment horizontal="center" vertical="center" wrapText="1"/>
    </xf>
    <xf numFmtId="0" fontId="15" fillId="8" borderId="2" xfId="0" applyFont="1" applyFill="1" applyBorder="1" applyAlignment="1">
      <alignment horizontal="justify" vertical="center" wrapText="1"/>
    </xf>
    <xf numFmtId="0" fontId="48" fillId="5" borderId="2" xfId="1" applyNumberFormat="1" applyFont="1" applyFill="1" applyBorder="1" applyAlignment="1" applyProtection="1">
      <alignment horizontal="center" vertical="center"/>
    </xf>
    <xf numFmtId="165" fontId="47" fillId="8" borderId="2" xfId="1" applyNumberFormat="1" applyFont="1" applyFill="1" applyBorder="1" applyAlignment="1" applyProtection="1">
      <alignment horizontal="center" vertical="center"/>
    </xf>
    <xf numFmtId="0" fontId="49" fillId="8" borderId="2" xfId="0" applyFont="1" applyFill="1" applyBorder="1" applyAlignment="1">
      <alignment horizontal="left" vertical="center" wrapText="1" indent="1"/>
    </xf>
    <xf numFmtId="0" fontId="49" fillId="8" borderId="2" xfId="0" applyFont="1" applyFill="1" applyBorder="1" applyAlignment="1">
      <alignment horizontal="center" vertical="center" wrapText="1"/>
    </xf>
    <xf numFmtId="165" fontId="42" fillId="8" borderId="2" xfId="1" applyNumberFormat="1" applyFont="1" applyFill="1" applyBorder="1" applyAlignment="1" applyProtection="1">
      <alignment horizontal="center" vertical="center" wrapText="1"/>
    </xf>
    <xf numFmtId="0" fontId="47" fillId="8" borderId="2" xfId="0" applyFont="1" applyFill="1" applyBorder="1" applyAlignment="1">
      <alignment horizontal="justify" vertical="center" wrapText="1"/>
    </xf>
    <xf numFmtId="0" fontId="95" fillId="8" borderId="2" xfId="0" applyFont="1" applyFill="1" applyBorder="1" applyAlignment="1">
      <alignment horizontal="center" vertical="center" wrapText="1"/>
    </xf>
    <xf numFmtId="43" fontId="48" fillId="8" borderId="2" xfId="1" applyFont="1" applyFill="1" applyBorder="1" applyAlignment="1" applyProtection="1">
      <alignment horizontal="center" vertical="center" wrapText="1"/>
    </xf>
    <xf numFmtId="0" fontId="43" fillId="8" borderId="2" xfId="0" applyFont="1" applyFill="1" applyBorder="1" applyAlignment="1">
      <alignment horizontal="justify" vertical="center" wrapText="1"/>
    </xf>
    <xf numFmtId="0" fontId="44" fillId="8" borderId="2" xfId="0" applyFont="1" applyFill="1" applyBorder="1" applyAlignment="1">
      <alignment horizontal="justify" vertical="center" wrapText="1"/>
    </xf>
    <xf numFmtId="43" fontId="45" fillId="8" borderId="2" xfId="1" applyFont="1" applyFill="1" applyBorder="1" applyAlignment="1" applyProtection="1">
      <alignment horizontal="center" vertical="center" wrapText="1"/>
    </xf>
    <xf numFmtId="165" fontId="51" fillId="8" borderId="2" xfId="1" applyNumberFormat="1" applyFont="1" applyFill="1" applyBorder="1" applyAlignment="1" applyProtection="1">
      <alignment horizontal="center" vertical="center" wrapText="1"/>
    </xf>
    <xf numFmtId="0" fontId="96" fillId="8" borderId="2" xfId="2" applyFont="1" applyFill="1" applyBorder="1" applyAlignment="1" applyProtection="1">
      <alignment horizontal="justify" vertical="center" wrapText="1"/>
      <protection locked="0"/>
    </xf>
    <xf numFmtId="0" fontId="45" fillId="8" borderId="2" xfId="0" applyFont="1" applyFill="1" applyBorder="1" applyAlignment="1">
      <alignment horizontal="left" vertical="center" wrapText="1" indent="1"/>
    </xf>
    <xf numFmtId="165" fontId="45" fillId="8" borderId="2" xfId="1" applyNumberFormat="1" applyFont="1" applyFill="1" applyBorder="1" applyAlignment="1" applyProtection="1">
      <alignment horizontal="center" vertical="center"/>
    </xf>
    <xf numFmtId="0" fontId="42" fillId="8" borderId="2" xfId="2" applyFont="1" applyFill="1" applyBorder="1" applyAlignment="1" applyProtection="1">
      <alignment horizontal="center" vertical="center" wrapText="1"/>
      <protection locked="0"/>
    </xf>
    <xf numFmtId="0" fontId="96" fillId="8" borderId="2" xfId="2" applyFont="1" applyFill="1" applyBorder="1" applyAlignment="1" applyProtection="1">
      <alignment horizontal="center" vertical="center" wrapText="1"/>
      <protection locked="0"/>
    </xf>
    <xf numFmtId="165" fontId="50" fillId="8" borderId="2" xfId="1" applyNumberFormat="1" applyFont="1" applyFill="1" applyBorder="1" applyAlignment="1" applyProtection="1">
      <alignment horizontal="center" vertical="center" wrapText="1"/>
    </xf>
    <xf numFmtId="0" fontId="45" fillId="5" borderId="2" xfId="1" applyNumberFormat="1" applyFont="1" applyFill="1" applyBorder="1" applyAlignment="1" applyProtection="1">
      <alignment horizontal="center" vertical="center"/>
    </xf>
    <xf numFmtId="165" fontId="15" fillId="8" borderId="2" xfId="1" applyNumberFormat="1" applyFont="1" applyFill="1" applyBorder="1" applyAlignment="1" applyProtection="1">
      <alignment horizontal="left" vertical="center" wrapText="1"/>
    </xf>
    <xf numFmtId="0" fontId="97" fillId="8" borderId="2" xfId="0" applyFont="1" applyFill="1" applyBorder="1" applyAlignment="1">
      <alignment horizontal="center" vertical="center" wrapText="1"/>
    </xf>
    <xf numFmtId="167" fontId="24" fillId="8" borderId="2" xfId="3" applyNumberFormat="1" applyFont="1" applyFill="1" applyBorder="1" applyAlignment="1" applyProtection="1">
      <alignment horizontal="center" vertical="center" wrapText="1"/>
    </xf>
    <xf numFmtId="10" fontId="46" fillId="8" borderId="2" xfId="1" applyNumberFormat="1" applyFont="1" applyFill="1" applyBorder="1" applyAlignment="1" applyProtection="1">
      <alignment horizontal="center" vertical="center" wrapText="1"/>
    </xf>
    <xf numFmtId="9" fontId="46" fillId="8" borderId="2" xfId="3" applyFont="1" applyFill="1" applyBorder="1" applyAlignment="1" applyProtection="1">
      <alignment horizontal="center" vertical="center" wrapText="1"/>
    </xf>
    <xf numFmtId="0" fontId="98" fillId="8" borderId="2" xfId="0" applyFont="1" applyFill="1" applyBorder="1" applyAlignment="1">
      <alignment horizontal="center" vertical="center" wrapText="1"/>
    </xf>
    <xf numFmtId="9" fontId="24" fillId="8" borderId="2" xfId="1" applyNumberFormat="1" applyFont="1" applyFill="1" applyBorder="1" applyAlignment="1" applyProtection="1">
      <alignment horizontal="center" vertical="center" wrapText="1"/>
    </xf>
    <xf numFmtId="0" fontId="42" fillId="8" borderId="2" xfId="0" applyFont="1" applyFill="1" applyBorder="1" applyAlignment="1">
      <alignment horizontal="justify" vertical="center" wrapText="1"/>
    </xf>
    <xf numFmtId="0" fontId="49" fillId="8" borderId="2" xfId="0" applyFont="1" applyFill="1" applyBorder="1" applyAlignment="1">
      <alignment horizontal="justify" vertical="center" wrapText="1"/>
    </xf>
    <xf numFmtId="9" fontId="45" fillId="8" borderId="2" xfId="1" applyNumberFormat="1" applyFont="1" applyFill="1" applyBorder="1" applyAlignment="1" applyProtection="1">
      <alignment horizontal="center" vertical="center" wrapText="1"/>
    </xf>
    <xf numFmtId="0" fontId="99" fillId="8" borderId="2" xfId="0" applyFont="1" applyFill="1" applyBorder="1" applyAlignment="1">
      <alignment horizontal="center" vertical="center" wrapText="1"/>
    </xf>
    <xf numFmtId="166" fontId="42" fillId="8" borderId="2" xfId="1" applyNumberFormat="1" applyFont="1" applyFill="1" applyBorder="1" applyAlignment="1" applyProtection="1">
      <alignment horizontal="center" vertical="center" wrapText="1"/>
    </xf>
    <xf numFmtId="166" fontId="42" fillId="8" borderId="2" xfId="1" applyNumberFormat="1" applyFont="1" applyFill="1" applyBorder="1" applyAlignment="1" applyProtection="1">
      <alignment horizontal="left" vertical="center" wrapText="1"/>
    </xf>
    <xf numFmtId="0" fontId="42" fillId="14" borderId="2" xfId="0" applyFont="1" applyFill="1" applyBorder="1" applyAlignment="1" applyProtection="1">
      <alignment horizontal="justify" vertical="top" wrapText="1"/>
      <protection locked="0"/>
    </xf>
    <xf numFmtId="0" fontId="100" fillId="8" borderId="2" xfId="0" applyFont="1" applyFill="1" applyBorder="1" applyAlignment="1">
      <alignment horizontal="center" vertical="center" wrapText="1"/>
    </xf>
    <xf numFmtId="43" fontId="51" fillId="8" borderId="2" xfId="1" applyFont="1" applyFill="1" applyBorder="1" applyAlignment="1" applyProtection="1">
      <alignment horizontal="center" vertical="center" wrapText="1"/>
    </xf>
    <xf numFmtId="0" fontId="101" fillId="8" borderId="2" xfId="0" applyFont="1" applyFill="1" applyBorder="1" applyAlignment="1">
      <alignment horizontal="center" vertical="center" wrapText="1"/>
    </xf>
    <xf numFmtId="0" fontId="102" fillId="0" borderId="0" xfId="0" applyFont="1" applyAlignment="1">
      <alignment vertical="center" wrapText="1"/>
    </xf>
    <xf numFmtId="0" fontId="103" fillId="8" borderId="2" xfId="0" applyFont="1" applyFill="1" applyBorder="1" applyAlignment="1">
      <alignment horizontal="center" vertical="center" wrapText="1"/>
    </xf>
    <xf numFmtId="0" fontId="51" fillId="8" borderId="2" xfId="0" applyFont="1" applyFill="1" applyBorder="1" applyAlignment="1" applyProtection="1">
      <alignment horizontal="center" vertical="center" wrapText="1"/>
      <protection locked="0"/>
    </xf>
    <xf numFmtId="0" fontId="104" fillId="8" borderId="2" xfId="0" applyFont="1" applyFill="1" applyBorder="1" applyAlignment="1">
      <alignment horizontal="center" vertical="center" wrapText="1"/>
    </xf>
    <xf numFmtId="165" fontId="24" fillId="5" borderId="2" xfId="1" applyNumberFormat="1" applyFont="1" applyFill="1" applyBorder="1" applyAlignment="1" applyProtection="1">
      <alignment horizontal="center" vertical="center"/>
    </xf>
    <xf numFmtId="165" fontId="6" fillId="8" borderId="2" xfId="1" applyNumberFormat="1" applyFont="1" applyFill="1" applyBorder="1" applyAlignment="1" applyProtection="1">
      <alignment horizontal="center" vertical="center"/>
    </xf>
    <xf numFmtId="0" fontId="5" fillId="8" borderId="2" xfId="0" applyFont="1" applyFill="1" applyBorder="1" applyAlignment="1">
      <alignment horizontal="justify" vertical="center" wrapText="1"/>
    </xf>
    <xf numFmtId="0" fontId="5" fillId="8" borderId="2" xfId="0" applyFont="1" applyFill="1" applyBorder="1" applyAlignment="1">
      <alignment horizontal="center" vertical="center" wrapText="1"/>
    </xf>
    <xf numFmtId="0" fontId="6" fillId="8" borderId="2" xfId="0" applyFont="1" applyFill="1" applyBorder="1" applyAlignment="1">
      <alignment horizontal="justify" vertical="top" wrapText="1"/>
    </xf>
    <xf numFmtId="0" fontId="22" fillId="8" borderId="2" xfId="0" applyFont="1" applyFill="1" applyBorder="1" applyAlignment="1">
      <alignment horizontal="justify" vertical="center" wrapText="1"/>
    </xf>
    <xf numFmtId="0" fontId="6" fillId="8" borderId="2" xfId="0" applyFont="1" applyFill="1" applyBorder="1" applyAlignment="1">
      <alignment horizontal="center" vertical="center" wrapText="1"/>
    </xf>
    <xf numFmtId="0" fontId="22" fillId="8" borderId="2" xfId="0" applyFont="1" applyFill="1" applyBorder="1" applyAlignment="1" applyProtection="1">
      <alignment horizontal="center" vertical="top" wrapText="1"/>
      <protection locked="0"/>
    </xf>
    <xf numFmtId="0" fontId="5" fillId="6" borderId="23" xfId="0" applyFont="1" applyFill="1" applyBorder="1" applyAlignment="1">
      <alignment horizontal="center" vertical="center" wrapText="1"/>
    </xf>
    <xf numFmtId="0" fontId="15" fillId="3" borderId="23" xfId="0" applyFont="1" applyFill="1" applyBorder="1" applyAlignment="1">
      <alignment horizontal="left" vertical="center" wrapText="1"/>
    </xf>
    <xf numFmtId="165" fontId="6" fillId="8" borderId="2" xfId="1" applyNumberFormat="1" applyFont="1" applyFill="1" applyBorder="1" applyAlignment="1" applyProtection="1">
      <alignment horizontal="center" vertical="top"/>
    </xf>
    <xf numFmtId="165" fontId="6" fillId="8" borderId="2" xfId="1" applyNumberFormat="1" applyFont="1" applyFill="1" applyBorder="1" applyAlignment="1" applyProtection="1">
      <alignment horizontal="left" vertical="top" wrapText="1"/>
    </xf>
    <xf numFmtId="0" fontId="1" fillId="0" borderId="0" xfId="0" applyFont="1"/>
    <xf numFmtId="164" fontId="24" fillId="8" borderId="2" xfId="1" applyNumberFormat="1" applyFont="1" applyFill="1" applyBorder="1" applyAlignment="1" applyProtection="1">
      <alignment horizontal="center" vertical="center" wrapText="1"/>
    </xf>
    <xf numFmtId="165" fontId="15" fillId="8" borderId="2" xfId="1" applyNumberFormat="1" applyFont="1" applyFill="1" applyBorder="1" applyAlignment="1" applyProtection="1">
      <alignment horizontal="center" vertical="center" wrapText="1"/>
    </xf>
    <xf numFmtId="0" fontId="24" fillId="9" borderId="2" xfId="1" applyNumberFormat="1" applyFont="1" applyFill="1" applyBorder="1" applyAlignment="1" applyProtection="1">
      <alignment horizontal="center" vertical="center" wrapText="1"/>
    </xf>
    <xf numFmtId="0" fontId="24" fillId="5" borderId="2" xfId="1" applyNumberFormat="1" applyFont="1" applyFill="1" applyBorder="1" applyAlignment="1" applyProtection="1">
      <alignment horizontal="center" vertical="center" wrapText="1"/>
    </xf>
    <xf numFmtId="165" fontId="43" fillId="8" borderId="2" xfId="1" applyNumberFormat="1" applyFont="1" applyFill="1" applyBorder="1" applyAlignment="1" applyProtection="1">
      <alignment horizontal="left" vertical="center" wrapText="1" indent="1"/>
    </xf>
    <xf numFmtId="165" fontId="43" fillId="8" borderId="2" xfId="1" applyNumberFormat="1" applyFont="1" applyFill="1" applyBorder="1" applyAlignment="1" applyProtection="1">
      <alignment horizontal="left" vertical="center" indent="1"/>
    </xf>
    <xf numFmtId="165" fontId="15" fillId="8" borderId="2" xfId="1" applyNumberFormat="1" applyFont="1" applyFill="1" applyBorder="1" applyAlignment="1" applyProtection="1">
      <alignment horizontal="left" vertical="center"/>
    </xf>
    <xf numFmtId="0" fontId="43" fillId="9" borderId="2" xfId="1" applyNumberFormat="1" applyFont="1" applyFill="1" applyBorder="1" applyAlignment="1" applyProtection="1">
      <alignment horizontal="right" vertical="center"/>
    </xf>
    <xf numFmtId="0" fontId="43" fillId="5" borderId="2" xfId="1" applyNumberFormat="1" applyFont="1" applyFill="1" applyBorder="1" applyAlignment="1" applyProtection="1">
      <alignment horizontal="center" vertical="center"/>
    </xf>
    <xf numFmtId="165" fontId="43" fillId="8" borderId="2" xfId="1" applyNumberFormat="1" applyFont="1" applyFill="1" applyBorder="1" applyAlignment="1" applyProtection="1">
      <alignment horizontal="center" vertical="center" wrapText="1"/>
    </xf>
    <xf numFmtId="0" fontId="42" fillId="9" borderId="2" xfId="1" applyNumberFormat="1" applyFont="1" applyFill="1" applyBorder="1" applyAlignment="1" applyProtection="1">
      <alignment horizontal="right" vertical="center" wrapText="1"/>
    </xf>
    <xf numFmtId="0" fontId="42" fillId="5" borderId="2" xfId="1" applyNumberFormat="1" applyFont="1" applyFill="1" applyBorder="1" applyAlignment="1" applyProtection="1">
      <alignment horizontal="center" vertical="center" wrapText="1"/>
    </xf>
    <xf numFmtId="43" fontId="24" fillId="8" borderId="2" xfId="1" applyFont="1" applyFill="1" applyBorder="1" applyAlignment="1" applyProtection="1">
      <alignment horizontal="center" vertical="center"/>
    </xf>
    <xf numFmtId="43" fontId="24" fillId="8" borderId="2" xfId="1" applyFont="1" applyFill="1" applyBorder="1" applyAlignment="1">
      <alignment horizontal="center" vertical="center" wrapText="1"/>
    </xf>
    <xf numFmtId="0" fontId="24" fillId="9" borderId="2" xfId="1" applyNumberFormat="1" applyFont="1" applyFill="1" applyBorder="1" applyAlignment="1">
      <alignment horizontal="center" vertical="center"/>
    </xf>
    <xf numFmtId="0" fontId="24" fillId="5" borderId="2" xfId="1" applyNumberFormat="1" applyFont="1" applyFill="1" applyBorder="1" applyAlignment="1">
      <alignment horizontal="center" vertical="center"/>
    </xf>
    <xf numFmtId="165" fontId="15" fillId="8" borderId="2" xfId="1" applyNumberFormat="1" applyFont="1" applyFill="1" applyBorder="1" applyAlignment="1">
      <alignment horizontal="center" vertical="center" wrapText="1"/>
    </xf>
    <xf numFmtId="165" fontId="15" fillId="8" borderId="2" xfId="1" applyNumberFormat="1" applyFont="1" applyFill="1" applyBorder="1" applyAlignment="1">
      <alignment horizontal="center" vertical="center"/>
    </xf>
    <xf numFmtId="165" fontId="24" fillId="8" borderId="2" xfId="1" applyNumberFormat="1" applyFont="1" applyFill="1" applyBorder="1" applyAlignment="1">
      <alignment horizontal="center" vertical="center" wrapText="1"/>
    </xf>
    <xf numFmtId="0" fontId="24" fillId="8" borderId="2" xfId="0" applyFont="1" applyFill="1" applyBorder="1" applyAlignment="1">
      <alignment horizontal="center" wrapText="1"/>
    </xf>
    <xf numFmtId="0" fontId="5" fillId="6" borderId="4" xfId="0" applyFont="1" applyFill="1" applyBorder="1" applyAlignment="1">
      <alignment horizontal="left" vertical="center" wrapText="1"/>
    </xf>
    <xf numFmtId="0" fontId="5" fillId="6" borderId="0" xfId="0" applyFont="1" applyFill="1" applyAlignment="1">
      <alignment horizontal="left" vertical="center" wrapText="1"/>
    </xf>
    <xf numFmtId="165" fontId="43" fillId="8" borderId="2" xfId="1" applyNumberFormat="1" applyFont="1" applyFill="1" applyBorder="1" applyAlignment="1" applyProtection="1">
      <alignment horizontal="left" vertical="center"/>
    </xf>
    <xf numFmtId="164" fontId="45" fillId="8" borderId="2" xfId="1" applyNumberFormat="1" applyFont="1" applyFill="1" applyBorder="1" applyAlignment="1" applyProtection="1">
      <alignment horizontal="center" vertical="center" wrapText="1"/>
    </xf>
    <xf numFmtId="0" fontId="43" fillId="8" borderId="2" xfId="1" applyNumberFormat="1" applyFont="1" applyFill="1" applyBorder="1" applyAlignment="1" applyProtection="1">
      <alignment horizontal="left" vertical="center" wrapText="1" indent="1"/>
    </xf>
    <xf numFmtId="168" fontId="45" fillId="8" borderId="2" xfId="1" applyNumberFormat="1" applyFont="1" applyFill="1" applyBorder="1" applyAlignment="1" applyProtection="1">
      <alignment horizontal="center" vertical="center" wrapText="1"/>
    </xf>
    <xf numFmtId="165" fontId="15" fillId="8" borderId="2" xfId="1" applyNumberFormat="1" applyFont="1" applyFill="1" applyBorder="1" applyAlignment="1" applyProtection="1">
      <alignment vertical="center" wrapText="1"/>
    </xf>
    <xf numFmtId="165" fontId="6" fillId="8" borderId="2" xfId="1" applyNumberFormat="1" applyFont="1" applyFill="1" applyBorder="1" applyAlignment="1" applyProtection="1">
      <alignment horizontal="justify" vertical="center" wrapText="1"/>
    </xf>
    <xf numFmtId="165" fontId="6" fillId="8" borderId="2" xfId="1" applyNumberFormat="1" applyFont="1" applyFill="1" applyBorder="1" applyAlignment="1" applyProtection="1">
      <alignment horizontal="left" vertical="center"/>
    </xf>
    <xf numFmtId="43" fontId="42" fillId="8" borderId="2" xfId="1" applyFont="1" applyFill="1" applyBorder="1" applyAlignment="1" applyProtection="1">
      <alignment horizontal="justify" vertical="center" wrapText="1"/>
    </xf>
    <xf numFmtId="43" fontId="45" fillId="8" borderId="2" xfId="1" applyFont="1" applyFill="1" applyBorder="1" applyAlignment="1" applyProtection="1">
      <alignment horizontal="justify" vertical="center" wrapText="1"/>
    </xf>
    <xf numFmtId="43" fontId="45" fillId="8" borderId="2" xfId="1" applyFont="1" applyFill="1" applyBorder="1" applyAlignment="1" applyProtection="1">
      <alignment horizontal="justify" vertical="top" wrapText="1"/>
    </xf>
    <xf numFmtId="43" fontId="42" fillId="8" borderId="2" xfId="1" applyFont="1" applyFill="1" applyBorder="1" applyAlignment="1" applyProtection="1">
      <alignment horizontal="center" vertical="center" wrapText="1"/>
    </xf>
    <xf numFmtId="165" fontId="24" fillId="8" borderId="2" xfId="1" applyNumberFormat="1" applyFont="1" applyFill="1" applyBorder="1" applyAlignment="1" applyProtection="1">
      <alignment horizontal="center" vertical="center"/>
    </xf>
    <xf numFmtId="9" fontId="22" fillId="8" borderId="2" xfId="3" applyFont="1" applyFill="1" applyBorder="1" applyAlignment="1" applyProtection="1">
      <alignment horizontal="center" vertical="center" wrapText="1"/>
    </xf>
    <xf numFmtId="165" fontId="6" fillId="8" borderId="2" xfId="1" applyNumberFormat="1" applyFont="1" applyFill="1" applyBorder="1" applyAlignment="1" applyProtection="1">
      <alignment horizontal="left" vertical="center" wrapText="1"/>
    </xf>
    <xf numFmtId="165" fontId="6" fillId="8" borderId="2" xfId="1" applyNumberFormat="1" applyFont="1" applyFill="1" applyBorder="1" applyAlignment="1" applyProtection="1">
      <alignment horizontal="center" vertical="center" wrapText="1"/>
    </xf>
    <xf numFmtId="0" fontId="22" fillId="5" borderId="2" xfId="1" applyNumberFormat="1" applyFont="1" applyFill="1" applyBorder="1" applyAlignment="1" applyProtection="1">
      <alignment horizontal="center" vertical="center"/>
    </xf>
    <xf numFmtId="43" fontId="22" fillId="8" borderId="2" xfId="1" applyFont="1" applyFill="1" applyBorder="1" applyAlignment="1" applyProtection="1">
      <alignment horizontal="justify" vertical="center" wrapText="1"/>
    </xf>
    <xf numFmtId="0" fontId="86" fillId="6" borderId="23" xfId="2" applyFont="1" applyFill="1" applyBorder="1" applyAlignment="1" applyProtection="1">
      <alignment horizontal="center" vertical="center" wrapText="1"/>
    </xf>
    <xf numFmtId="0" fontId="83" fillId="0" borderId="0" xfId="1" applyNumberFormat="1" applyFont="1" applyFill="1" applyBorder="1" applyAlignment="1" applyProtection="1">
      <alignment horizontal="left" vertical="center"/>
    </xf>
    <xf numFmtId="165" fontId="83" fillId="0" borderId="0" xfId="1" applyNumberFormat="1" applyFont="1" applyFill="1" applyBorder="1" applyAlignment="1" applyProtection="1">
      <alignment horizontal="left" vertical="center" wrapText="1"/>
    </xf>
    <xf numFmtId="0" fontId="10" fillId="2" borderId="0" xfId="0" applyFont="1" applyFill="1" applyAlignment="1">
      <alignment horizontal="center" vertical="center"/>
    </xf>
    <xf numFmtId="165" fontId="24" fillId="8" borderId="2" xfId="0" applyNumberFormat="1" applyFont="1" applyFill="1" applyBorder="1" applyAlignment="1">
      <alignment horizontal="justify" vertical="center" wrapText="1"/>
    </xf>
    <xf numFmtId="0" fontId="5" fillId="8" borderId="2" xfId="0" applyFont="1" applyFill="1" applyBorder="1" applyAlignment="1">
      <alignment horizontal="justify" vertical="top" wrapText="1"/>
    </xf>
    <xf numFmtId="0" fontId="22" fillId="8" borderId="2" xfId="0" applyFont="1" applyFill="1" applyBorder="1" applyAlignment="1">
      <alignment horizontal="justify" vertical="top" wrapText="1"/>
    </xf>
    <xf numFmtId="0" fontId="5" fillId="6" borderId="49" xfId="0" applyFont="1" applyFill="1" applyBorder="1" applyAlignment="1">
      <alignment horizontal="center" vertical="center" wrapText="1"/>
    </xf>
    <xf numFmtId="0" fontId="6" fillId="8" borderId="2" xfId="0" applyFont="1" applyFill="1" applyBorder="1" applyAlignment="1">
      <alignment horizontal="justify" vertical="center" wrapText="1"/>
    </xf>
    <xf numFmtId="0" fontId="6" fillId="0" borderId="0" xfId="0" applyFont="1" applyAlignment="1">
      <alignment horizontal="center"/>
    </xf>
    <xf numFmtId="165" fontId="24" fillId="8" borderId="2" xfId="1" applyNumberFormat="1" applyFont="1" applyFill="1" applyBorder="1" applyAlignment="1" applyProtection="1">
      <alignment horizontal="left" vertical="center"/>
    </xf>
    <xf numFmtId="165" fontId="24" fillId="8" borderId="2" xfId="1" applyNumberFormat="1" applyFont="1" applyFill="1" applyBorder="1" applyAlignment="1" applyProtection="1">
      <alignment vertical="center" wrapText="1"/>
    </xf>
    <xf numFmtId="0" fontId="65" fillId="0" borderId="0" xfId="0" applyFont="1"/>
    <xf numFmtId="165" fontId="15" fillId="8" borderId="2" xfId="1" applyNumberFormat="1" applyFont="1" applyFill="1" applyBorder="1" applyAlignment="1" applyProtection="1">
      <alignment horizontal="center" vertical="top" wrapText="1"/>
    </xf>
    <xf numFmtId="165" fontId="15" fillId="8" borderId="2" xfId="1" applyNumberFormat="1" applyFont="1" applyFill="1" applyBorder="1" applyAlignment="1" applyProtection="1">
      <alignment horizontal="center" vertical="top"/>
    </xf>
    <xf numFmtId="165" fontId="24" fillId="8" borderId="2" xfId="1" applyNumberFormat="1" applyFont="1" applyFill="1" applyBorder="1" applyAlignment="1" applyProtection="1">
      <alignment horizontal="left" vertical="top" wrapText="1"/>
    </xf>
    <xf numFmtId="165" fontId="24" fillId="8" borderId="2" xfId="1" applyNumberFormat="1" applyFont="1" applyFill="1" applyBorder="1" applyAlignment="1" applyProtection="1">
      <alignment horizontal="left" vertical="top"/>
    </xf>
    <xf numFmtId="0" fontId="24" fillId="8" borderId="2" xfId="0" applyFont="1" applyFill="1" applyBorder="1" applyAlignment="1">
      <alignment horizontal="center" vertical="top" wrapText="1"/>
    </xf>
    <xf numFmtId="0" fontId="28" fillId="8" borderId="2" xfId="0" applyFont="1" applyFill="1" applyBorder="1" applyAlignment="1">
      <alignment horizontal="center" vertical="top" wrapText="1"/>
    </xf>
    <xf numFmtId="0" fontId="24" fillId="8" borderId="2" xfId="0" applyFont="1" applyFill="1" applyBorder="1" applyAlignment="1">
      <alignment horizontal="justify" vertical="top" wrapText="1"/>
    </xf>
    <xf numFmtId="165" fontId="15" fillId="8" borderId="2" xfId="1" applyNumberFormat="1" applyFont="1" applyFill="1" applyBorder="1" applyAlignment="1" applyProtection="1">
      <alignment horizontal="left" vertical="top" wrapText="1"/>
    </xf>
    <xf numFmtId="0" fontId="24" fillId="5" borderId="2" xfId="1" applyNumberFormat="1" applyFont="1" applyFill="1" applyBorder="1" applyAlignment="1" applyProtection="1">
      <alignment horizontal="center" vertical="top"/>
    </xf>
    <xf numFmtId="165" fontId="24" fillId="8" borderId="2" xfId="1" applyNumberFormat="1" applyFont="1" applyFill="1" applyBorder="1" applyAlignment="1" applyProtection="1">
      <alignment horizontal="center" vertical="top" wrapText="1"/>
    </xf>
    <xf numFmtId="165" fontId="24" fillId="8" borderId="2" xfId="1" applyNumberFormat="1" applyFont="1" applyFill="1" applyBorder="1" applyAlignment="1" applyProtection="1">
      <alignment horizontal="center" vertical="top"/>
    </xf>
    <xf numFmtId="165" fontId="24" fillId="8" borderId="2" xfId="1" applyNumberFormat="1" applyFont="1" applyFill="1" applyBorder="1" applyAlignment="1" applyProtection="1">
      <alignment vertical="top" wrapText="1"/>
    </xf>
    <xf numFmtId="0" fontId="20" fillId="0" borderId="0" xfId="0" applyFont="1"/>
    <xf numFmtId="165" fontId="24" fillId="8" borderId="2" xfId="1" applyNumberFormat="1" applyFont="1" applyFill="1" applyBorder="1" applyAlignment="1" applyProtection="1">
      <alignment horizontal="justify" vertical="center" wrapText="1"/>
    </xf>
    <xf numFmtId="165" fontId="15" fillId="8" borderId="2" xfId="1" applyNumberFormat="1" applyFont="1" applyFill="1" applyBorder="1" applyAlignment="1" applyProtection="1">
      <alignment horizontal="justify" vertical="center" wrapText="1"/>
    </xf>
    <xf numFmtId="165" fontId="15" fillId="8" borderId="2" xfId="1" applyNumberFormat="1" applyFont="1" applyFill="1" applyBorder="1" applyAlignment="1" applyProtection="1">
      <alignment horizontal="justify" vertical="top" wrapText="1"/>
    </xf>
    <xf numFmtId="165" fontId="22" fillId="8" borderId="2" xfId="1" applyNumberFormat="1" applyFont="1" applyFill="1" applyBorder="1" applyAlignment="1" applyProtection="1">
      <alignment horizontal="left" vertical="center" wrapText="1"/>
    </xf>
    <xf numFmtId="165" fontId="22" fillId="8" borderId="2" xfId="1" applyNumberFormat="1" applyFont="1" applyFill="1" applyBorder="1" applyAlignment="1" applyProtection="1">
      <alignment horizontal="left" vertical="center"/>
    </xf>
    <xf numFmtId="1" fontId="6" fillId="6" borderId="0" xfId="0" applyNumberFormat="1" applyFont="1" applyFill="1" applyAlignment="1">
      <alignment horizontal="center"/>
    </xf>
    <xf numFmtId="0" fontId="15" fillId="8" borderId="2" xfId="0" applyFont="1" applyFill="1" applyBorder="1" applyAlignment="1">
      <alignment horizontal="center" vertical="center" wrapText="1"/>
    </xf>
    <xf numFmtId="0" fontId="43" fillId="8" borderId="2" xfId="0" applyFont="1" applyFill="1" applyBorder="1" applyAlignment="1">
      <alignment horizontal="left" vertical="top" wrapText="1" indent="1"/>
    </xf>
    <xf numFmtId="0" fontId="43" fillId="8" borderId="2" xfId="0" applyFont="1" applyFill="1" applyBorder="1" applyAlignment="1">
      <alignment horizontal="center" vertical="center" wrapText="1"/>
    </xf>
    <xf numFmtId="0" fontId="43" fillId="8" borderId="2" xfId="0" applyFont="1" applyFill="1" applyBorder="1" applyAlignment="1">
      <alignment horizontal="center" vertical="top" wrapText="1"/>
    </xf>
    <xf numFmtId="165" fontId="42" fillId="8" borderId="2" xfId="0" applyNumberFormat="1" applyFont="1" applyFill="1" applyBorder="1" applyAlignment="1">
      <alignment horizontal="justify" vertical="center" wrapText="1"/>
    </xf>
    <xf numFmtId="0" fontId="45" fillId="8" borderId="2" xfId="0" applyFont="1" applyFill="1" applyBorder="1" applyAlignment="1">
      <alignment horizontal="justify" vertical="top" wrapText="1"/>
    </xf>
    <xf numFmtId="165" fontId="45" fillId="8" borderId="2" xfId="0" applyNumberFormat="1" applyFont="1" applyFill="1" applyBorder="1" applyAlignment="1">
      <alignment horizontal="justify" vertical="center" wrapText="1"/>
    </xf>
    <xf numFmtId="0" fontId="45" fillId="8" borderId="2" xfId="0" applyFont="1" applyFill="1" applyBorder="1" applyAlignment="1">
      <alignment horizontal="left" vertical="top" wrapText="1" indent="1"/>
    </xf>
    <xf numFmtId="0" fontId="106" fillId="14" borderId="2" xfId="0" applyFont="1" applyFill="1" applyBorder="1" applyAlignment="1">
      <alignment wrapText="1"/>
    </xf>
    <xf numFmtId="0" fontId="6" fillId="0" borderId="0" xfId="0" applyFont="1" applyAlignment="1">
      <alignment vertical="center"/>
    </xf>
    <xf numFmtId="165" fontId="22" fillId="8" borderId="2" xfId="0" applyNumberFormat="1" applyFont="1" applyFill="1" applyBorder="1" applyAlignment="1">
      <alignment horizontal="justify" vertical="center" wrapText="1"/>
    </xf>
    <xf numFmtId="0" fontId="6" fillId="0" borderId="0" xfId="0" applyFont="1" applyAlignment="1">
      <alignment horizontal="center" wrapText="1"/>
    </xf>
    <xf numFmtId="0" fontId="6" fillId="0" borderId="0" xfId="0" applyFont="1" applyAlignment="1">
      <alignment horizontal="center" vertical="center" wrapText="1"/>
    </xf>
    <xf numFmtId="0" fontId="6" fillId="0" borderId="0" xfId="0" applyFont="1" applyAlignment="1">
      <alignment horizontal="left" wrapText="1"/>
    </xf>
    <xf numFmtId="0" fontId="6" fillId="3" borderId="23" xfId="0" applyFont="1" applyFill="1" applyBorder="1" applyAlignment="1">
      <alignment horizontal="left" vertical="center" wrapText="1"/>
    </xf>
    <xf numFmtId="0" fontId="60" fillId="2" borderId="39"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60" fillId="2" borderId="7" xfId="0" applyFont="1" applyFill="1" applyBorder="1" applyAlignment="1">
      <alignment horizontal="left" vertical="center" wrapText="1"/>
    </xf>
    <xf numFmtId="0" fontId="107" fillId="14" borderId="2" xfId="0" applyFont="1" applyFill="1" applyBorder="1" applyAlignment="1">
      <alignment wrapText="1"/>
    </xf>
    <xf numFmtId="1" fontId="6" fillId="6" borderId="0" xfId="0" applyNumberFormat="1" applyFont="1" applyFill="1" applyAlignment="1">
      <alignment horizontal="center" wrapText="1"/>
    </xf>
    <xf numFmtId="1" fontId="6" fillId="6" borderId="0" xfId="0" applyNumberFormat="1" applyFont="1" applyFill="1" applyAlignment="1">
      <alignment horizontal="center" vertical="center" wrapText="1"/>
    </xf>
    <xf numFmtId="1" fontId="6" fillId="6" borderId="0" xfId="0" applyNumberFormat="1" applyFont="1" applyFill="1" applyAlignment="1">
      <alignment horizontal="left" wrapText="1"/>
    </xf>
    <xf numFmtId="0" fontId="20" fillId="6" borderId="0" xfId="0" applyFont="1" applyFill="1" applyAlignment="1">
      <alignment horizontal="left" vertical="center" wrapText="1"/>
    </xf>
    <xf numFmtId="0" fontId="20" fillId="6" borderId="4" xfId="0" applyFont="1" applyFill="1" applyBorder="1" applyAlignment="1">
      <alignment horizontal="left" vertical="center" wrapText="1"/>
    </xf>
    <xf numFmtId="0" fontId="6" fillId="6" borderId="0" xfId="0" applyFont="1" applyFill="1" applyAlignment="1">
      <alignment horizontal="center" wrapText="1"/>
    </xf>
    <xf numFmtId="0" fontId="6" fillId="6" borderId="0" xfId="0" applyFont="1" applyFill="1" applyAlignment="1">
      <alignment horizontal="center" vertical="center" wrapText="1"/>
    </xf>
    <xf numFmtId="0" fontId="6" fillId="6" borderId="0" xfId="0" applyFont="1" applyFill="1" applyAlignment="1">
      <alignment horizontal="left" wrapText="1"/>
    </xf>
    <xf numFmtId="0" fontId="70" fillId="0" borderId="0" xfId="0" applyFont="1"/>
    <xf numFmtId="0" fontId="5" fillId="0" borderId="0" xfId="0" applyFont="1"/>
    <xf numFmtId="0" fontId="71" fillId="0" borderId="0" xfId="0" applyFont="1"/>
    <xf numFmtId="0" fontId="72" fillId="0" borderId="0" xfId="0" applyFont="1"/>
    <xf numFmtId="0" fontId="28" fillId="14" borderId="23" xfId="0" applyFont="1" applyFill="1" applyBorder="1" applyAlignment="1">
      <alignment horizontal="left" vertical="center" wrapText="1"/>
    </xf>
    <xf numFmtId="0" fontId="3" fillId="13" borderId="51" xfId="0" applyFont="1" applyFill="1" applyBorder="1" applyAlignment="1">
      <alignment horizontal="center" vertical="center" wrapText="1"/>
    </xf>
    <xf numFmtId="0" fontId="3" fillId="13" borderId="54" xfId="0" applyFont="1" applyFill="1" applyBorder="1" applyAlignment="1">
      <alignment horizontal="center" vertical="center" wrapText="1"/>
    </xf>
    <xf numFmtId="0" fontId="3" fillId="13" borderId="53" xfId="0" applyFont="1" applyFill="1" applyBorder="1" applyAlignment="1">
      <alignment horizontal="center" vertical="center" wrapText="1"/>
    </xf>
    <xf numFmtId="0" fontId="24" fillId="16" borderId="2" xfId="0" applyFont="1" applyFill="1" applyBorder="1" applyAlignment="1">
      <alignment horizontal="center" vertical="center"/>
    </xf>
    <xf numFmtId="0" fontId="24" fillId="17" borderId="2" xfId="0" applyFont="1" applyFill="1" applyBorder="1" applyAlignment="1">
      <alignment horizontal="center" vertical="center"/>
    </xf>
    <xf numFmtId="165" fontId="5" fillId="14" borderId="2" xfId="0" applyNumberFormat="1" applyFont="1" applyFill="1" applyBorder="1" applyAlignment="1">
      <alignment horizontal="center" vertical="center"/>
    </xf>
    <xf numFmtId="165" fontId="5" fillId="14" borderId="2" xfId="0" applyNumberFormat="1" applyFont="1" applyFill="1" applyBorder="1" applyAlignment="1">
      <alignment horizontal="left" vertical="center" wrapText="1"/>
    </xf>
    <xf numFmtId="0" fontId="5" fillId="14" borderId="2" xfId="0" applyFont="1" applyFill="1" applyBorder="1" applyAlignment="1">
      <alignment horizontal="justify" vertical="top" wrapText="1"/>
    </xf>
    <xf numFmtId="0" fontId="5" fillId="14" borderId="2" xfId="0" applyFont="1" applyFill="1" applyBorder="1" applyAlignment="1">
      <alignment horizontal="center" vertical="top" wrapText="1"/>
    </xf>
    <xf numFmtId="0" fontId="22" fillId="14" borderId="2" xfId="0" applyFont="1" applyFill="1" applyBorder="1" applyAlignment="1">
      <alignment horizontal="center" vertical="center" wrapText="1"/>
    </xf>
    <xf numFmtId="43" fontId="24" fillId="14" borderId="2" xfId="0" applyNumberFormat="1" applyFont="1" applyFill="1" applyBorder="1" applyAlignment="1">
      <alignment horizontal="center" vertical="center" wrapText="1"/>
    </xf>
    <xf numFmtId="0" fontId="5" fillId="14" borderId="2" xfId="0" applyFont="1" applyFill="1" applyBorder="1" applyAlignment="1">
      <alignment horizontal="center" vertical="center" wrapText="1"/>
    </xf>
    <xf numFmtId="1" fontId="28" fillId="18" borderId="0" xfId="0" applyNumberFormat="1" applyFont="1" applyFill="1"/>
    <xf numFmtId="1" fontId="76" fillId="18" borderId="0" xfId="0" applyNumberFormat="1" applyFont="1" applyFill="1"/>
    <xf numFmtId="1" fontId="5" fillId="18" borderId="0" xfId="0" applyNumberFormat="1" applyFont="1" applyFill="1"/>
    <xf numFmtId="0" fontId="20" fillId="18" borderId="0" xfId="0" applyFont="1" applyFill="1" applyAlignment="1">
      <alignment horizontal="center" vertical="center" wrapText="1"/>
    </xf>
    <xf numFmtId="0" fontId="5" fillId="18" borderId="4" xfId="0" applyFont="1" applyFill="1" applyBorder="1" applyAlignment="1">
      <alignment horizontal="center" vertical="center" wrapText="1"/>
    </xf>
    <xf numFmtId="0" fontId="5" fillId="18" borderId="0" xfId="0" applyFont="1" applyFill="1" applyAlignment="1">
      <alignment horizontal="center" vertical="center" wrapText="1"/>
    </xf>
    <xf numFmtId="1" fontId="28" fillId="18" borderId="0" xfId="0" applyNumberFormat="1" applyFont="1" applyFill="1" applyAlignment="1">
      <alignment horizontal="center"/>
    </xf>
    <xf numFmtId="0" fontId="76" fillId="0" borderId="0" xfId="0" applyFont="1"/>
    <xf numFmtId="0" fontId="5" fillId="18" borderId="0" xfId="0" applyFont="1" applyFill="1"/>
    <xf numFmtId="0" fontId="20" fillId="18" borderId="4" xfId="0" applyFont="1" applyFill="1" applyBorder="1" applyAlignment="1">
      <alignment horizontal="center" vertical="center" wrapText="1"/>
    </xf>
    <xf numFmtId="1" fontId="22" fillId="18" borderId="0" xfId="0" applyNumberFormat="1" applyFont="1" applyFill="1"/>
    <xf numFmtId="0" fontId="5" fillId="18" borderId="4" xfId="0" applyFont="1" applyFill="1" applyBorder="1" applyAlignment="1">
      <alignment vertical="center" wrapText="1"/>
    </xf>
    <xf numFmtId="0" fontId="5" fillId="18" borderId="0" xfId="0" applyFont="1" applyFill="1" applyAlignment="1">
      <alignment vertical="center" wrapText="1"/>
    </xf>
    <xf numFmtId="0" fontId="28" fillId="8" borderId="2" xfId="0" applyFont="1" applyFill="1" applyBorder="1" applyAlignment="1">
      <alignment vertical="center" wrapText="1"/>
    </xf>
    <xf numFmtId="0" fontId="5" fillId="8" borderId="2" xfId="0" applyFont="1" applyFill="1" applyBorder="1" applyAlignment="1">
      <alignment vertical="center" wrapText="1"/>
    </xf>
    <xf numFmtId="165" fontId="22" fillId="8" borderId="2" xfId="1" applyNumberFormat="1" applyFont="1" applyFill="1" applyBorder="1" applyAlignment="1" applyProtection="1">
      <alignment horizontal="center" vertical="center"/>
    </xf>
    <xf numFmtId="0" fontId="22" fillId="8" borderId="2" xfId="0" applyFont="1" applyFill="1" applyBorder="1" applyAlignment="1">
      <alignment vertical="center" wrapText="1"/>
    </xf>
    <xf numFmtId="0" fontId="20" fillId="6" borderId="0" xfId="0" applyFont="1" applyFill="1" applyAlignment="1">
      <alignment vertical="center" wrapText="1"/>
    </xf>
    <xf numFmtId="0" fontId="20" fillId="6" borderId="4" xfId="0" applyFont="1" applyFill="1" applyBorder="1" applyAlignment="1">
      <alignment vertical="center" wrapText="1"/>
    </xf>
    <xf numFmtId="0" fontId="44" fillId="8" borderId="2" xfId="0" applyFont="1" applyFill="1" applyBorder="1" applyAlignment="1">
      <alignment horizontal="left" vertical="center" wrapText="1"/>
    </xf>
    <xf numFmtId="0" fontId="22" fillId="9" borderId="2" xfId="1" applyNumberFormat="1" applyFont="1" applyFill="1" applyBorder="1" applyAlignment="1" applyProtection="1">
      <alignment horizontal="right" vertical="center"/>
    </xf>
    <xf numFmtId="165" fontId="85" fillId="8" borderId="2" xfId="1" applyNumberFormat="1" applyFont="1" applyFill="1" applyBorder="1" applyAlignment="1" applyProtection="1">
      <alignment horizontal="left" vertical="center"/>
    </xf>
    <xf numFmtId="165" fontId="84" fillId="8" borderId="2" xfId="1" applyNumberFormat="1" applyFont="1" applyFill="1" applyBorder="1" applyAlignment="1" applyProtection="1">
      <alignment horizontal="left" vertical="center"/>
    </xf>
    <xf numFmtId="0" fontId="105" fillId="8" borderId="2" xfId="0" applyFont="1" applyFill="1" applyBorder="1" applyAlignment="1">
      <alignment horizontal="center" vertical="center" wrapText="1"/>
    </xf>
    <xf numFmtId="0" fontId="44" fillId="8" borderId="2" xfId="0" applyFont="1" applyFill="1" applyBorder="1" applyAlignment="1">
      <alignment vertical="center" wrapText="1"/>
    </xf>
    <xf numFmtId="0" fontId="45" fillId="8" borderId="2" xfId="0" applyFont="1" applyFill="1" applyBorder="1" applyAlignment="1">
      <alignment horizontal="left" vertical="center" wrapText="1"/>
    </xf>
    <xf numFmtId="0" fontId="24" fillId="8" borderId="2" xfId="0" applyFont="1" applyFill="1" applyBorder="1" applyAlignment="1">
      <alignment vertical="center" wrapText="1"/>
    </xf>
    <xf numFmtId="0" fontId="15" fillId="8" borderId="2" xfId="0" applyFont="1" applyFill="1" applyBorder="1" applyAlignment="1">
      <alignment horizontal="justify" vertical="top" wrapText="1"/>
    </xf>
    <xf numFmtId="0" fontId="45" fillId="8" borderId="2" xfId="0" applyFont="1" applyFill="1" applyBorder="1" applyAlignment="1">
      <alignment vertical="center" wrapText="1"/>
    </xf>
    <xf numFmtId="0" fontId="43" fillId="8" borderId="2" xfId="0" applyFont="1" applyFill="1" applyBorder="1" applyAlignment="1">
      <alignment vertical="center" wrapText="1"/>
    </xf>
    <xf numFmtId="0" fontId="15" fillId="8" borderId="2" xfId="0" applyFont="1" applyFill="1" applyBorder="1" applyAlignment="1">
      <alignment horizontal="left" vertical="center" wrapText="1"/>
    </xf>
    <xf numFmtId="165" fontId="45" fillId="8" borderId="2" xfId="1" applyNumberFormat="1" applyFont="1" applyFill="1" applyBorder="1" applyAlignment="1" applyProtection="1">
      <alignment vertical="center" wrapText="1"/>
    </xf>
    <xf numFmtId="0" fontId="5" fillId="8" borderId="2" xfId="0" applyFont="1" applyFill="1" applyBorder="1" applyAlignment="1">
      <alignment horizontal="center" vertical="top" wrapText="1"/>
    </xf>
    <xf numFmtId="0" fontId="6" fillId="0" borderId="0" xfId="0" applyFont="1" applyAlignment="1">
      <alignment wrapText="1"/>
    </xf>
    <xf numFmtId="169" fontId="6" fillId="0" borderId="0" xfId="0" applyNumberFormat="1" applyFont="1"/>
    <xf numFmtId="0" fontId="5" fillId="6" borderId="0" xfId="0" applyFont="1" applyFill="1" applyAlignment="1">
      <alignment horizontal="right" vertical="center" wrapText="1"/>
    </xf>
    <xf numFmtId="1" fontId="6" fillId="6" borderId="0" xfId="0" applyNumberFormat="1" applyFont="1" applyFill="1" applyAlignment="1">
      <alignment wrapText="1"/>
    </xf>
    <xf numFmtId="0" fontId="6" fillId="6" borderId="0" xfId="0" applyFont="1" applyFill="1" applyAlignment="1">
      <alignment wrapText="1"/>
    </xf>
    <xf numFmtId="169" fontId="6" fillId="6" borderId="0" xfId="0" applyNumberFormat="1" applyFont="1" applyFill="1"/>
    <xf numFmtId="0" fontId="14" fillId="22" borderId="0" xfId="0" applyFont="1" applyFill="1"/>
    <xf numFmtId="165" fontId="77" fillId="0" borderId="0" xfId="1" applyNumberFormat="1" applyFont="1" applyFill="1" applyBorder="1" applyAlignment="1" applyProtection="1">
      <alignment horizontal="left" vertical="center" wrapText="1"/>
    </xf>
    <xf numFmtId="165" fontId="77" fillId="0" borderId="0" xfId="1" applyNumberFormat="1" applyFont="1" applyFill="1" applyBorder="1" applyAlignment="1" applyProtection="1">
      <alignment horizontal="left" vertical="center"/>
    </xf>
    <xf numFmtId="0" fontId="82" fillId="0" borderId="0" xfId="0" applyFont="1" applyAlignment="1">
      <alignment horizontal="left" vertical="center" wrapText="1"/>
    </xf>
    <xf numFmtId="0" fontId="83" fillId="0" borderId="0" xfId="0" applyFont="1" applyAlignment="1">
      <alignment horizontal="left" vertical="center" wrapText="1"/>
    </xf>
    <xf numFmtId="3" fontId="0" fillId="0" borderId="0" xfId="0" applyNumberFormat="1"/>
    <xf numFmtId="0" fontId="24" fillId="23" borderId="2" xfId="0" applyFont="1" applyFill="1" applyBorder="1" applyAlignment="1">
      <alignment horizontal="center" vertical="center" wrapText="1"/>
    </xf>
    <xf numFmtId="0" fontId="22" fillId="8" borderId="2" xfId="0" applyFont="1" applyFill="1" applyBorder="1" applyAlignment="1">
      <alignment horizontal="left" vertical="center" wrapText="1"/>
    </xf>
    <xf numFmtId="43" fontId="5" fillId="8" borderId="2" xfId="0" applyNumberFormat="1" applyFont="1" applyFill="1" applyBorder="1" applyAlignment="1">
      <alignment horizontal="center" vertical="center" wrapText="1"/>
    </xf>
    <xf numFmtId="43" fontId="5" fillId="6" borderId="4" xfId="0" applyNumberFormat="1" applyFont="1" applyFill="1" applyBorder="1" applyAlignment="1">
      <alignment horizontal="center" vertical="center" wrapText="1"/>
    </xf>
    <xf numFmtId="43" fontId="5" fillId="6" borderId="0" xfId="0" applyNumberFormat="1" applyFont="1" applyFill="1" applyAlignment="1">
      <alignment horizontal="center" vertical="center" wrapText="1"/>
    </xf>
    <xf numFmtId="0" fontId="20" fillId="0" borderId="0" xfId="0" applyFont="1" applyAlignment="1">
      <alignment horizontal="center"/>
    </xf>
    <xf numFmtId="0" fontId="57" fillId="2" borderId="7" xfId="0" applyFont="1" applyFill="1" applyBorder="1" applyAlignment="1">
      <alignment horizontal="center" vertical="center" wrapText="1"/>
    </xf>
    <xf numFmtId="0" fontId="106" fillId="14" borderId="2" xfId="0" applyFont="1" applyFill="1" applyBorder="1" applyAlignment="1">
      <alignment horizontal="center" vertical="center" wrapText="1"/>
    </xf>
    <xf numFmtId="1" fontId="20" fillId="6" borderId="0" xfId="0" applyNumberFormat="1" applyFont="1" applyFill="1" applyAlignment="1">
      <alignment horizontal="center"/>
    </xf>
    <xf numFmtId="0" fontId="20" fillId="6" borderId="0" xfId="0" applyFont="1" applyFill="1" applyAlignment="1">
      <alignment horizontal="center"/>
    </xf>
    <xf numFmtId="0" fontId="77" fillId="0" borderId="0" xfId="0" applyFont="1"/>
    <xf numFmtId="0" fontId="77" fillId="0" borderId="0" xfId="0" applyFont="1" applyAlignment="1">
      <alignment wrapText="1"/>
    </xf>
    <xf numFmtId="0" fontId="77" fillId="0" borderId="0" xfId="0" applyFont="1" applyAlignment="1">
      <alignment horizontal="center" vertical="center"/>
    </xf>
    <xf numFmtId="0" fontId="77" fillId="0" borderId="0" xfId="0" applyFont="1" applyAlignment="1">
      <alignment horizontal="left"/>
    </xf>
    <xf numFmtId="0" fontId="77" fillId="0" borderId="0" xfId="0" applyFont="1" applyAlignment="1">
      <alignment vertical="center"/>
    </xf>
    <xf numFmtId="0" fontId="33" fillId="3" borderId="23" xfId="0" applyFont="1" applyFill="1" applyBorder="1" applyAlignment="1">
      <alignment horizontal="left" vertical="center" wrapText="1"/>
    </xf>
    <xf numFmtId="0" fontId="24" fillId="8" borderId="2" xfId="0" applyFont="1" applyFill="1" applyBorder="1" applyAlignment="1">
      <alignment horizontal="center" vertical="center"/>
    </xf>
    <xf numFmtId="0" fontId="5" fillId="8" borderId="2" xfId="0" applyFont="1" applyFill="1" applyBorder="1" applyAlignment="1">
      <alignment horizontal="center" vertical="center"/>
    </xf>
    <xf numFmtId="0" fontId="22" fillId="8" borderId="2" xfId="0" applyFont="1" applyFill="1" applyBorder="1" applyAlignment="1">
      <alignment horizontal="center" vertical="center"/>
    </xf>
    <xf numFmtId="0" fontId="6" fillId="8" borderId="2" xfId="0" applyFont="1" applyFill="1" applyBorder="1" applyAlignment="1">
      <alignment horizontal="center" vertical="center"/>
    </xf>
    <xf numFmtId="1" fontId="33" fillId="6" borderId="0" xfId="0" applyNumberFormat="1" applyFont="1" applyFill="1"/>
    <xf numFmtId="1" fontId="77" fillId="6" borderId="0" xfId="0" applyNumberFormat="1" applyFont="1" applyFill="1"/>
    <xf numFmtId="1" fontId="77" fillId="6" borderId="0" xfId="0" applyNumberFormat="1" applyFont="1" applyFill="1" applyAlignment="1">
      <alignment wrapText="1"/>
    </xf>
    <xf numFmtId="1" fontId="77" fillId="6" borderId="0" xfId="0" applyNumberFormat="1" applyFont="1" applyFill="1" applyAlignment="1">
      <alignment horizontal="center" vertical="center"/>
    </xf>
    <xf numFmtId="0" fontId="81" fillId="6" borderId="0" xfId="0" applyFont="1" applyFill="1" applyAlignment="1">
      <alignment horizontal="left" vertical="center" wrapText="1"/>
    </xf>
    <xf numFmtId="0" fontId="82" fillId="6" borderId="4" xfId="0" applyFont="1" applyFill="1" applyBorder="1" applyAlignment="1">
      <alignment horizontal="center" vertical="center" wrapText="1"/>
    </xf>
    <xf numFmtId="0" fontId="82" fillId="6" borderId="4" xfId="0" applyFont="1" applyFill="1" applyBorder="1" applyAlignment="1">
      <alignment vertical="center" wrapText="1"/>
    </xf>
    <xf numFmtId="0" fontId="82" fillId="6" borderId="0" xfId="0" applyFont="1" applyFill="1" applyAlignment="1">
      <alignment horizontal="center" vertical="center" wrapText="1"/>
    </xf>
    <xf numFmtId="1" fontId="33" fillId="6" borderId="0" xfId="0" applyNumberFormat="1" applyFont="1" applyFill="1" applyAlignment="1">
      <alignment horizontal="center"/>
    </xf>
    <xf numFmtId="0" fontId="77" fillId="6" borderId="0" xfId="0" applyFont="1" applyFill="1" applyAlignment="1">
      <alignment horizontal="left"/>
    </xf>
    <xf numFmtId="0" fontId="81" fillId="6" borderId="4" xfId="0" applyFont="1" applyFill="1" applyBorder="1" applyAlignment="1">
      <alignment horizontal="left" vertical="center" wrapText="1"/>
    </xf>
    <xf numFmtId="0" fontId="82" fillId="6" borderId="0" xfId="0" applyFont="1" applyFill="1" applyAlignment="1">
      <alignment vertical="center" wrapText="1"/>
    </xf>
    <xf numFmtId="0" fontId="77" fillId="6" borderId="0" xfId="0" applyFont="1" applyFill="1"/>
    <xf numFmtId="1" fontId="83" fillId="6" borderId="0" xfId="0" applyNumberFormat="1" applyFont="1" applyFill="1"/>
    <xf numFmtId="0" fontId="77" fillId="6" borderId="0" xfId="0" applyFont="1" applyFill="1" applyAlignment="1">
      <alignment wrapText="1"/>
    </xf>
    <xf numFmtId="0" fontId="77" fillId="6" borderId="0" xfId="0" applyFont="1" applyFill="1" applyAlignment="1">
      <alignment horizontal="center" vertical="center"/>
    </xf>
    <xf numFmtId="0" fontId="77" fillId="6" borderId="4" xfId="0" applyFont="1" applyFill="1" applyBorder="1" applyAlignment="1">
      <alignment horizontal="left" vertical="center" wrapText="1"/>
    </xf>
    <xf numFmtId="0" fontId="77" fillId="6" borderId="4" xfId="0" applyFont="1" applyFill="1" applyBorder="1" applyAlignment="1">
      <alignment vertical="center" wrapText="1"/>
    </xf>
    <xf numFmtId="0" fontId="77" fillId="6" borderId="0" xfId="0" applyFont="1" applyFill="1" applyAlignment="1">
      <alignment vertical="center" wrapText="1"/>
    </xf>
    <xf numFmtId="0" fontId="83" fillId="0" borderId="0" xfId="0" applyFont="1"/>
    <xf numFmtId="0" fontId="77" fillId="6" borderId="0" xfId="0" applyFont="1" applyFill="1" applyAlignment="1">
      <alignment vertical="center"/>
    </xf>
    <xf numFmtId="0" fontId="11" fillId="0" borderId="0" xfId="0" applyFont="1" applyAlignment="1">
      <alignment vertical="center"/>
    </xf>
    <xf numFmtId="0" fontId="28" fillId="8" borderId="2" xfId="0" applyFont="1" applyFill="1" applyBorder="1" applyAlignment="1">
      <alignment horizontal="justify" vertical="top" wrapText="1"/>
    </xf>
    <xf numFmtId="0" fontId="106" fillId="17" borderId="2" xfId="0" applyFont="1" applyFill="1" applyBorder="1" applyAlignment="1">
      <alignment horizontal="center"/>
    </xf>
    <xf numFmtId="0" fontId="113" fillId="3" borderId="2" xfId="0" applyFont="1" applyFill="1" applyBorder="1"/>
    <xf numFmtId="0" fontId="113" fillId="14" borderId="2" xfId="0" applyFont="1" applyFill="1" applyBorder="1" applyAlignment="1">
      <alignment wrapText="1"/>
    </xf>
    <xf numFmtId="0" fontId="22" fillId="8" borderId="2" xfId="0" applyFont="1" applyFill="1" applyBorder="1" applyAlignment="1" applyProtection="1">
      <alignment horizontal="justify" vertical="center" wrapText="1"/>
      <protection locked="0"/>
    </xf>
    <xf numFmtId="43" fontId="22" fillId="8" borderId="2" xfId="1" applyFont="1" applyFill="1" applyBorder="1" applyAlignment="1" applyProtection="1">
      <alignment horizontal="center" vertical="center" wrapText="1"/>
      <protection locked="0"/>
    </xf>
    <xf numFmtId="0" fontId="107" fillId="3" borderId="2" xfId="0" applyFont="1" applyFill="1" applyBorder="1" applyAlignment="1">
      <alignment wrapText="1"/>
    </xf>
    <xf numFmtId="0" fontId="113" fillId="3" borderId="2" xfId="0" applyFont="1" applyFill="1" applyBorder="1" applyAlignment="1">
      <alignment wrapText="1"/>
    </xf>
    <xf numFmtId="0" fontId="113" fillId="3" borderId="2" xfId="0" applyFont="1" applyFill="1" applyBorder="1" applyAlignment="1">
      <alignment vertical="center"/>
    </xf>
    <xf numFmtId="0" fontId="113" fillId="14" borderId="4" xfId="0" applyFont="1" applyFill="1" applyBorder="1" applyAlignment="1">
      <alignment wrapText="1"/>
    </xf>
    <xf numFmtId="0" fontId="113" fillId="3" borderId="65" xfId="0" applyFont="1" applyFill="1" applyBorder="1" applyAlignment="1">
      <alignment wrapText="1"/>
    </xf>
    <xf numFmtId="0" fontId="6" fillId="8" borderId="2" xfId="0" applyFont="1" applyFill="1" applyBorder="1" applyAlignment="1" applyProtection="1">
      <alignment horizontal="justify" vertical="center" wrapText="1"/>
      <protection locked="0"/>
    </xf>
    <xf numFmtId="0" fontId="113" fillId="14" borderId="4" xfId="0" applyFont="1" applyFill="1" applyBorder="1"/>
    <xf numFmtId="0" fontId="114" fillId="14" borderId="2" xfId="0" applyFont="1" applyFill="1" applyBorder="1" applyAlignment="1">
      <alignment wrapText="1"/>
    </xf>
    <xf numFmtId="0" fontId="28" fillId="23" borderId="2" xfId="0" applyFont="1" applyFill="1" applyBorder="1" applyAlignment="1">
      <alignment horizontal="center" vertical="center" wrapText="1"/>
    </xf>
    <xf numFmtId="0" fontId="28" fillId="23" borderId="2" xfId="0" applyFont="1" applyFill="1" applyBorder="1" applyAlignment="1">
      <alignment horizontal="justify" vertical="center" wrapText="1"/>
    </xf>
    <xf numFmtId="0" fontId="0" fillId="0" borderId="18" xfId="0" applyBorder="1" applyAlignment="1">
      <alignment horizontal="justify" vertical="center" wrapText="1"/>
    </xf>
    <xf numFmtId="0" fontId="0" fillId="0" borderId="31" xfId="0" applyBorder="1" applyAlignment="1">
      <alignment horizontal="justify" vertical="center" wrapText="1"/>
    </xf>
    <xf numFmtId="0" fontId="0" fillId="0" borderId="17" xfId="0" applyBorder="1" applyAlignment="1">
      <alignment horizontal="justify" vertical="center" wrapText="1"/>
    </xf>
    <xf numFmtId="0" fontId="0" fillId="0" borderId="32" xfId="0" applyBorder="1" applyAlignment="1">
      <alignment horizontal="justify" vertical="center" wrapText="1"/>
    </xf>
    <xf numFmtId="0" fontId="2" fillId="7" borderId="31"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32" xfId="0" applyFont="1" applyFill="1" applyBorder="1" applyAlignment="1">
      <alignment horizontal="center" vertical="center"/>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0" fillId="0" borderId="25" xfId="0"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26" xfId="0"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18" fillId="0" borderId="0" xfId="2" applyFont="1" applyBorder="1" applyAlignment="1" applyProtection="1">
      <alignment horizontal="center"/>
    </xf>
    <xf numFmtId="0" fontId="0" fillId="0" borderId="27" xfId="0" applyBorder="1" applyAlignment="1">
      <alignment horizontal="justify" vertical="center" wrapText="1"/>
    </xf>
    <xf numFmtId="0" fontId="0" fillId="0" borderId="34" xfId="0" applyBorder="1" applyAlignment="1">
      <alignment horizontal="justify" vertical="center" wrapText="1"/>
    </xf>
    <xf numFmtId="0" fontId="16" fillId="0" borderId="27"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0" fillId="0" borderId="18" xfId="0" applyBorder="1" applyAlignment="1">
      <alignment horizontal="center" vertical="center" wrapText="1"/>
    </xf>
    <xf numFmtId="49" fontId="0" fillId="0" borderId="31"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32" xfId="0" applyNumberFormat="1" applyBorder="1" applyAlignment="1">
      <alignment horizontal="center" vertical="center" wrapText="1"/>
    </xf>
    <xf numFmtId="49" fontId="0" fillId="0" borderId="18" xfId="0" applyNumberFormat="1" applyBorder="1" applyAlignment="1">
      <alignment horizontal="center" vertical="center" wrapText="1"/>
    </xf>
    <xf numFmtId="0" fontId="16" fillId="0" borderId="18" xfId="0" applyFont="1" applyBorder="1" applyAlignment="1">
      <alignment horizontal="center" vertical="center"/>
    </xf>
    <xf numFmtId="0" fontId="0" fillId="0" borderId="31"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6" fillId="0" borderId="27" xfId="0" applyFont="1" applyBorder="1" applyAlignment="1">
      <alignment horizontal="center" vertical="top"/>
    </xf>
    <xf numFmtId="0" fontId="16" fillId="0" borderId="33" xfId="0" applyFont="1" applyBorder="1" applyAlignment="1">
      <alignment horizontal="center" vertical="top"/>
    </xf>
    <xf numFmtId="0" fontId="16" fillId="0" borderId="34" xfId="0" applyFont="1" applyBorder="1" applyAlignment="1">
      <alignment horizontal="center" vertical="top"/>
    </xf>
    <xf numFmtId="0" fontId="0" fillId="0" borderId="18" xfId="0" applyBorder="1" applyAlignment="1">
      <alignment horizontal="center" vertical="center"/>
    </xf>
    <xf numFmtId="0" fontId="32" fillId="0" borderId="0" xfId="0" applyFont="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0" borderId="25" xfId="0" applyBorder="1" applyAlignment="1">
      <alignment horizontal="center" vertical="top" wrapText="1"/>
    </xf>
    <xf numFmtId="0" fontId="0" fillId="0" borderId="0" xfId="0" applyAlignment="1">
      <alignment horizontal="center" vertical="top" wrapText="1"/>
    </xf>
    <xf numFmtId="0" fontId="0" fillId="0" borderId="22" xfId="0" applyBorder="1" applyAlignment="1">
      <alignment horizontal="center" vertical="top" wrapText="1"/>
    </xf>
    <xf numFmtId="0" fontId="0" fillId="0" borderId="26" xfId="0" applyBorder="1" applyAlignment="1">
      <alignment horizontal="center" vertical="top" wrapText="1"/>
    </xf>
    <xf numFmtId="0" fontId="0" fillId="0" borderId="23"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justify" vertical="top" wrapText="1"/>
    </xf>
    <xf numFmtId="0" fontId="0" fillId="0" borderId="33" xfId="0" applyBorder="1" applyAlignment="1">
      <alignment horizontal="justify" vertical="top" wrapText="1"/>
    </xf>
    <xf numFmtId="0" fontId="0" fillId="0" borderId="34" xfId="0" applyBorder="1" applyAlignment="1">
      <alignment horizontal="justify" vertical="top" wrapText="1"/>
    </xf>
    <xf numFmtId="0" fontId="25" fillId="0" borderId="0" xfId="2" applyFont="1" applyAlignment="1" applyProtection="1">
      <alignment horizontal="center" vertical="center"/>
    </xf>
    <xf numFmtId="0" fontId="14" fillId="0" borderId="0" xfId="0" applyFont="1" applyAlignment="1">
      <alignment horizontal="center" vertical="center"/>
    </xf>
    <xf numFmtId="0" fontId="14" fillId="0" borderId="23" xfId="0" applyFont="1" applyBorder="1" applyAlignment="1">
      <alignment horizontal="center" vertical="center"/>
    </xf>
    <xf numFmtId="0" fontId="33" fillId="11" borderId="18" xfId="0" applyFont="1" applyFill="1" applyBorder="1" applyAlignment="1">
      <alignment horizontal="center" vertical="center"/>
    </xf>
    <xf numFmtId="0" fontId="33" fillId="12" borderId="18" xfId="0" applyFont="1" applyFill="1" applyBorder="1" applyAlignment="1">
      <alignment horizontal="center" vertical="center"/>
    </xf>
    <xf numFmtId="0" fontId="11" fillId="0" borderId="27" xfId="0" applyFont="1" applyBorder="1" applyAlignment="1">
      <alignment horizontal="center" vertical="center"/>
    </xf>
    <xf numFmtId="0" fontId="11" fillId="0" borderId="33" xfId="0" applyFont="1" applyBorder="1" applyAlignment="1">
      <alignment horizontal="center" vertical="center"/>
    </xf>
    <xf numFmtId="0" fontId="11" fillId="0" borderId="18" xfId="0" applyFont="1" applyBorder="1" applyAlignment="1">
      <alignment horizontal="center" vertical="center"/>
    </xf>
    <xf numFmtId="0" fontId="11" fillId="0" borderId="34" xfId="0" applyFont="1" applyBorder="1" applyAlignment="1">
      <alignment horizontal="center" vertical="center"/>
    </xf>
    <xf numFmtId="0" fontId="14" fillId="11" borderId="31" xfId="0" applyFont="1" applyFill="1" applyBorder="1" applyAlignment="1">
      <alignment horizontal="center"/>
    </xf>
    <xf numFmtId="0" fontId="14" fillId="11" borderId="17" xfId="0" applyFont="1" applyFill="1" applyBorder="1" applyAlignment="1">
      <alignment horizontal="center"/>
    </xf>
    <xf numFmtId="0" fontId="14" fillId="11" borderId="32" xfId="0" applyFont="1" applyFill="1" applyBorder="1" applyAlignment="1">
      <alignment horizontal="center"/>
    </xf>
    <xf numFmtId="0" fontId="0" fillId="11" borderId="31" xfId="0" applyFill="1" applyBorder="1" applyAlignment="1">
      <alignment horizontal="center" vertical="center" wrapText="1"/>
    </xf>
    <xf numFmtId="0" fontId="0" fillId="11" borderId="17" xfId="0" applyFill="1" applyBorder="1" applyAlignment="1">
      <alignment horizontal="center" vertical="center" wrapText="1"/>
    </xf>
    <xf numFmtId="0" fontId="0" fillId="11" borderId="32" xfId="0" applyFill="1" applyBorder="1" applyAlignment="1">
      <alignment horizontal="center" vertical="center" wrapText="1"/>
    </xf>
    <xf numFmtId="0" fontId="17" fillId="0" borderId="27" xfId="2" applyBorder="1" applyAlignment="1">
      <alignment horizontal="left" vertical="center"/>
    </xf>
    <xf numFmtId="0" fontId="17" fillId="0" borderId="34" xfId="2" applyBorder="1" applyAlignment="1">
      <alignment horizontal="left" vertical="center"/>
    </xf>
    <xf numFmtId="0" fontId="33" fillId="11" borderId="28" xfId="0" applyFont="1" applyFill="1" applyBorder="1" applyAlignment="1">
      <alignment horizontal="center" vertical="center"/>
    </xf>
    <xf numFmtId="0" fontId="33" fillId="11" borderId="30" xfId="0" applyFont="1" applyFill="1" applyBorder="1" applyAlignment="1">
      <alignment horizontal="center" vertical="center"/>
    </xf>
    <xf numFmtId="0" fontId="33" fillId="11" borderId="25" xfId="0" applyFont="1" applyFill="1" applyBorder="1" applyAlignment="1">
      <alignment horizontal="center" vertical="center"/>
    </xf>
    <xf numFmtId="0" fontId="33" fillId="11" borderId="22" xfId="0" applyFont="1" applyFill="1" applyBorder="1" applyAlignment="1">
      <alignment horizontal="center" vertical="center"/>
    </xf>
    <xf numFmtId="0" fontId="33" fillId="11" borderId="26" xfId="0" applyFont="1" applyFill="1" applyBorder="1" applyAlignment="1">
      <alignment horizontal="center" vertical="center"/>
    </xf>
    <xf numFmtId="0" fontId="33" fillId="11" borderId="24" xfId="0" applyFont="1" applyFill="1" applyBorder="1" applyAlignment="1">
      <alignment horizontal="center" vertical="center"/>
    </xf>
    <xf numFmtId="0" fontId="14" fillId="12" borderId="18" xfId="0" applyFont="1" applyFill="1" applyBorder="1" applyAlignment="1">
      <alignment horizontal="center"/>
    </xf>
    <xf numFmtId="0" fontId="33" fillId="12" borderId="28" xfId="0" applyFont="1" applyFill="1" applyBorder="1" applyAlignment="1">
      <alignment horizontal="center" vertical="center"/>
    </xf>
    <xf numFmtId="0" fontId="33" fillId="12" borderId="30" xfId="0" applyFont="1" applyFill="1" applyBorder="1" applyAlignment="1">
      <alignment horizontal="center" vertical="center"/>
    </xf>
    <xf numFmtId="0" fontId="33" fillId="12" borderId="26" xfId="0" applyFont="1" applyFill="1" applyBorder="1" applyAlignment="1">
      <alignment horizontal="center" vertical="center"/>
    </xf>
    <xf numFmtId="0" fontId="33" fillId="12" borderId="24" xfId="0" applyFont="1" applyFill="1" applyBorder="1" applyAlignment="1">
      <alignment horizontal="center" vertical="center"/>
    </xf>
    <xf numFmtId="0" fontId="52" fillId="0" borderId="0" xfId="0" applyFont="1" applyAlignment="1">
      <alignment horizontal="center" vertical="center"/>
    </xf>
    <xf numFmtId="0" fontId="14" fillId="0" borderId="0" xfId="0" applyFont="1" applyAlignment="1">
      <alignment horizontal="left" wrapText="1"/>
    </xf>
    <xf numFmtId="0" fontId="0" fillId="0" borderId="0" xfId="0" applyAlignment="1">
      <alignment horizontal="left" wrapText="1"/>
    </xf>
    <xf numFmtId="0" fontId="23" fillId="2" borderId="35" xfId="0" applyFont="1" applyFill="1" applyBorder="1" applyAlignment="1">
      <alignment horizontal="center" vertical="center"/>
    </xf>
    <xf numFmtId="0" fontId="23" fillId="2" borderId="37" xfId="0" applyFont="1" applyFill="1" applyBorder="1" applyAlignment="1">
      <alignment horizontal="center" vertical="center"/>
    </xf>
    <xf numFmtId="0" fontId="23" fillId="2" borderId="36" xfId="0" applyFont="1" applyFill="1" applyBorder="1" applyAlignment="1">
      <alignment horizontal="center" vertical="center"/>
    </xf>
    <xf numFmtId="0" fontId="3" fillId="20" borderId="41" xfId="0" applyFont="1" applyFill="1" applyBorder="1" applyAlignment="1">
      <alignment horizontal="center" vertical="center" wrapText="1"/>
    </xf>
    <xf numFmtId="0" fontId="0" fillId="20" borderId="44" xfId="0" applyFill="1" applyBorder="1" applyAlignment="1">
      <alignment horizontal="center" vertical="center" wrapText="1"/>
    </xf>
    <xf numFmtId="0" fontId="0" fillId="20" borderId="42"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37" xfId="0" applyFill="1" applyBorder="1" applyAlignment="1">
      <alignment horizontal="center" vertical="center" wrapText="1"/>
    </xf>
    <xf numFmtId="0" fontId="0" fillId="20" borderId="36" xfId="0" applyFill="1" applyBorder="1" applyAlignment="1">
      <alignment horizontal="center" vertical="center" wrapText="1"/>
    </xf>
    <xf numFmtId="0" fontId="24" fillId="5" borderId="39" xfId="0" applyFont="1" applyFill="1" applyBorder="1" applyAlignment="1">
      <alignment horizontal="center" vertical="center" wrapText="1"/>
    </xf>
    <xf numFmtId="0" fontId="24" fillId="5" borderId="45" xfId="0" applyFont="1" applyFill="1" applyBorder="1" applyAlignment="1">
      <alignment horizontal="center" vertical="center" wrapText="1"/>
    </xf>
    <xf numFmtId="0" fontId="23" fillId="19" borderId="19" xfId="0" applyFont="1" applyFill="1" applyBorder="1" applyAlignment="1">
      <alignment horizontal="center" vertical="center"/>
    </xf>
    <xf numFmtId="0" fontId="23" fillId="19" borderId="20" xfId="0" applyFont="1" applyFill="1" applyBorder="1" applyAlignment="1">
      <alignment horizontal="center" vertical="center"/>
    </xf>
    <xf numFmtId="0" fontId="23" fillId="19" borderId="21" xfId="0" applyFont="1" applyFill="1" applyBorder="1" applyAlignment="1">
      <alignment horizontal="center" vertical="center"/>
    </xf>
    <xf numFmtId="0" fontId="3" fillId="21" borderId="41" xfId="0" applyFont="1" applyFill="1" applyBorder="1" applyAlignment="1">
      <alignment horizontal="center" vertical="center" wrapText="1"/>
    </xf>
    <xf numFmtId="0" fontId="15" fillId="21" borderId="43" xfId="0" applyFont="1" applyFill="1" applyBorder="1" applyAlignment="1">
      <alignment horizontal="center" vertical="center"/>
    </xf>
    <xf numFmtId="0" fontId="31" fillId="2" borderId="43" xfId="0" applyFont="1" applyFill="1" applyBorder="1" applyAlignment="1">
      <alignment horizontal="right" vertical="center"/>
    </xf>
    <xf numFmtId="0" fontId="31" fillId="2" borderId="0" xfId="0" applyFont="1" applyFill="1" applyAlignment="1">
      <alignment horizontal="right" vertical="center"/>
    </xf>
    <xf numFmtId="0" fontId="23" fillId="10" borderId="42"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36" xfId="0" applyFont="1" applyFill="1" applyBorder="1" applyAlignment="1">
      <alignment horizontal="center" vertical="center" wrapText="1"/>
    </xf>
    <xf numFmtId="0" fontId="23" fillId="2" borderId="19"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23" fillId="2" borderId="35" xfId="0" applyFont="1" applyFill="1" applyBorder="1" applyAlignment="1">
      <alignment horizontal="left" vertical="center" wrapText="1"/>
    </xf>
    <xf numFmtId="0" fontId="23" fillId="2" borderId="37" xfId="0" applyFont="1" applyFill="1" applyBorder="1" applyAlignment="1">
      <alignment horizontal="left" vertical="center" wrapText="1"/>
    </xf>
    <xf numFmtId="0" fontId="23" fillId="2" borderId="36" xfId="0" applyFont="1" applyFill="1" applyBorder="1" applyAlignment="1">
      <alignment horizontal="left" vertical="center" wrapText="1"/>
    </xf>
    <xf numFmtId="0" fontId="3" fillId="10" borderId="41" xfId="0" applyFont="1" applyFill="1" applyBorder="1" applyAlignment="1">
      <alignment horizontal="center" vertical="center" wrapText="1"/>
    </xf>
    <xf numFmtId="0" fontId="3" fillId="10" borderId="44" xfId="0" applyFont="1" applyFill="1" applyBorder="1" applyAlignment="1">
      <alignment horizontal="center" vertical="center" wrapText="1"/>
    </xf>
    <xf numFmtId="0" fontId="3" fillId="10" borderId="35"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2" borderId="7" xfId="0" applyFont="1" applyFill="1" applyBorder="1" applyAlignment="1">
      <alignment horizontal="center" vertical="center" textRotation="255" wrapText="1"/>
    </xf>
    <xf numFmtId="0" fontId="3" fillId="2" borderId="39"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20" xfId="0" applyFont="1" applyFill="1" applyBorder="1" applyAlignment="1">
      <alignment horizontal="center" vertical="center"/>
    </xf>
    <xf numFmtId="0" fontId="23" fillId="2" borderId="21" xfId="0" applyFont="1" applyFill="1" applyBorder="1" applyAlignment="1">
      <alignment horizontal="center" vertical="center"/>
    </xf>
    <xf numFmtId="0" fontId="0" fillId="0" borderId="46" xfId="0" applyBorder="1" applyAlignment="1">
      <alignment horizontal="center" vertical="center" wrapText="1"/>
    </xf>
    <xf numFmtId="0" fontId="5" fillId="6" borderId="6" xfId="0" applyFont="1" applyFill="1" applyBorder="1" applyAlignment="1">
      <alignment horizontal="right" vertical="center" wrapText="1"/>
    </xf>
    <xf numFmtId="0" fontId="5" fillId="6" borderId="3" xfId="0" applyFont="1" applyFill="1" applyBorder="1" applyAlignment="1">
      <alignment horizontal="right" vertical="center" wrapText="1"/>
    </xf>
    <xf numFmtId="0" fontId="28" fillId="6" borderId="5" xfId="0" applyFont="1" applyFill="1" applyBorder="1" applyAlignment="1">
      <alignment horizontal="right" vertical="center" wrapText="1"/>
    </xf>
    <xf numFmtId="0" fontId="28" fillId="6" borderId="0" xfId="0" applyFont="1" applyFill="1" applyAlignment="1">
      <alignment horizontal="right" vertical="center" wrapText="1"/>
    </xf>
    <xf numFmtId="0" fontId="3" fillId="10" borderId="45" xfId="0" applyFont="1" applyFill="1" applyBorder="1" applyAlignment="1">
      <alignment horizontal="center" vertical="center" wrapText="1"/>
    </xf>
    <xf numFmtId="0" fontId="3" fillId="10" borderId="43" xfId="0" applyFont="1" applyFill="1" applyBorder="1" applyAlignment="1">
      <alignment horizontal="center" vertical="center" wrapText="1"/>
    </xf>
    <xf numFmtId="0" fontId="3" fillId="20" borderId="45" xfId="0" applyFont="1" applyFill="1" applyBorder="1" applyAlignment="1">
      <alignment horizontal="center" vertical="center" wrapText="1"/>
    </xf>
    <xf numFmtId="0" fontId="15" fillId="20" borderId="45" xfId="0" applyFont="1" applyFill="1" applyBorder="1" applyAlignment="1">
      <alignment horizontal="center" vertical="center"/>
    </xf>
    <xf numFmtId="0" fontId="3" fillId="20" borderId="43" xfId="0" applyFont="1" applyFill="1" applyBorder="1" applyAlignment="1">
      <alignment horizontal="center" vertical="center" wrapText="1"/>
    </xf>
    <xf numFmtId="0" fontId="15" fillId="20" borderId="43" xfId="0" applyFont="1" applyFill="1" applyBorder="1" applyAlignment="1">
      <alignment horizontal="center" vertical="center"/>
    </xf>
    <xf numFmtId="0" fontId="110" fillId="2" borderId="3"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43" xfId="0" applyFont="1" applyFill="1" applyBorder="1" applyAlignment="1">
      <alignment horizontal="center" vertical="center"/>
    </xf>
    <xf numFmtId="0" fontId="10" fillId="2" borderId="0" xfId="0" applyFont="1" applyFill="1" applyAlignment="1">
      <alignment horizontal="center" vertical="center"/>
    </xf>
    <xf numFmtId="0" fontId="15" fillId="0" borderId="45" xfId="0" applyFont="1" applyBorder="1" applyAlignment="1">
      <alignment horizontal="center" vertical="center"/>
    </xf>
    <xf numFmtId="0" fontId="3" fillId="2" borderId="43" xfId="0" applyFont="1" applyFill="1" applyBorder="1" applyAlignment="1">
      <alignment horizontal="center" vertical="center" wrapText="1"/>
    </xf>
    <xf numFmtId="0" fontId="15" fillId="0" borderId="43" xfId="0" applyFont="1" applyBorder="1" applyAlignment="1">
      <alignment horizontal="center" vertical="center"/>
    </xf>
    <xf numFmtId="0" fontId="3" fillId="2" borderId="41" xfId="0" applyFont="1" applyFill="1" applyBorder="1" applyAlignment="1">
      <alignment horizontal="center" vertical="center" wrapText="1"/>
    </xf>
    <xf numFmtId="0" fontId="23" fillId="2" borderId="43" xfId="0" applyFont="1" applyFill="1" applyBorder="1" applyAlignment="1">
      <alignment horizontal="center" vertical="center"/>
    </xf>
    <xf numFmtId="0" fontId="23" fillId="2" borderId="0" xfId="0" applyFont="1" applyFill="1" applyAlignment="1">
      <alignment horizontal="center" vertical="center"/>
    </xf>
    <xf numFmtId="0" fontId="3" fillId="2" borderId="4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9" xfId="0" applyFont="1" applyFill="1" applyBorder="1" applyAlignment="1">
      <alignment horizontal="center" vertical="center" textRotation="255" wrapText="1"/>
    </xf>
    <xf numFmtId="0" fontId="3" fillId="2" borderId="45" xfId="0" applyFont="1" applyFill="1" applyBorder="1" applyAlignment="1">
      <alignment horizontal="center" vertical="center" textRotation="255" wrapText="1"/>
    </xf>
    <xf numFmtId="0" fontId="3" fillId="2" borderId="46" xfId="0" applyFont="1" applyFill="1" applyBorder="1" applyAlignment="1">
      <alignment horizontal="center" vertical="center" textRotation="255" wrapText="1"/>
    </xf>
    <xf numFmtId="0" fontId="23" fillId="2" borderId="42" xfId="0" applyFont="1" applyFill="1" applyBorder="1" applyAlignment="1">
      <alignment horizontal="center" vertical="center" wrapText="1"/>
    </xf>
    <xf numFmtId="0" fontId="23" fillId="2" borderId="47"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58" fillId="10" borderId="42" xfId="0" applyFont="1" applyFill="1" applyBorder="1" applyAlignment="1">
      <alignment horizontal="center" vertical="center" wrapText="1"/>
    </xf>
    <xf numFmtId="0" fontId="58" fillId="10" borderId="47" xfId="0" applyFont="1" applyFill="1" applyBorder="1" applyAlignment="1">
      <alignment horizontal="center" vertical="center" wrapText="1"/>
    </xf>
    <xf numFmtId="0" fontId="58" fillId="10" borderId="36"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20" xfId="0" applyFont="1" applyFill="1" applyBorder="1" applyAlignment="1">
      <alignment horizontal="center" vertical="center" wrapText="1"/>
    </xf>
    <xf numFmtId="0" fontId="58" fillId="2" borderId="21" xfId="0" applyFont="1" applyFill="1" applyBorder="1" applyAlignment="1">
      <alignment horizontal="center" vertical="center" wrapText="1"/>
    </xf>
    <xf numFmtId="0" fontId="58" fillId="2" borderId="35" xfId="0" applyFont="1" applyFill="1" applyBorder="1" applyAlignment="1">
      <alignment horizontal="left" vertical="center" wrapText="1"/>
    </xf>
    <xf numFmtId="0" fontId="58" fillId="2" borderId="37" xfId="0" applyFont="1" applyFill="1" applyBorder="1" applyAlignment="1">
      <alignment horizontal="left" vertical="center" wrapText="1"/>
    </xf>
    <xf numFmtId="0" fontId="58" fillId="2" borderId="36" xfId="0" applyFont="1" applyFill="1" applyBorder="1" applyAlignment="1">
      <alignment horizontal="left" vertical="center" wrapText="1"/>
    </xf>
    <xf numFmtId="0" fontId="31" fillId="2" borderId="3" xfId="0" applyFont="1" applyFill="1" applyBorder="1" applyAlignment="1">
      <alignment horizontal="center" vertical="center"/>
    </xf>
    <xf numFmtId="0" fontId="60" fillId="10" borderId="41" xfId="0" applyFont="1" applyFill="1" applyBorder="1" applyAlignment="1">
      <alignment horizontal="center" vertical="center" wrapText="1"/>
    </xf>
    <xf numFmtId="0" fontId="60" fillId="10" borderId="44" xfId="0" applyFont="1" applyFill="1" applyBorder="1" applyAlignment="1">
      <alignment horizontal="center" vertical="center" wrapText="1"/>
    </xf>
    <xf numFmtId="0" fontId="60" fillId="10" borderId="35" xfId="0" applyFont="1" applyFill="1" applyBorder="1" applyAlignment="1">
      <alignment horizontal="center" vertical="center" wrapText="1"/>
    </xf>
    <xf numFmtId="0" fontId="60" fillId="10" borderId="37" xfId="0" applyFont="1" applyFill="1" applyBorder="1" applyAlignment="1">
      <alignment horizontal="center" vertical="center" wrapText="1"/>
    </xf>
    <xf numFmtId="0" fontId="60" fillId="2" borderId="7" xfId="0" applyFont="1" applyFill="1" applyBorder="1" applyAlignment="1">
      <alignment horizontal="center" vertical="center" textRotation="255" wrapText="1"/>
    </xf>
    <xf numFmtId="0" fontId="60" fillId="2" borderId="39" xfId="0" applyFont="1" applyFill="1" applyBorder="1" applyAlignment="1">
      <alignment horizontal="center" vertical="center" wrapText="1"/>
    </xf>
    <xf numFmtId="0" fontId="60" fillId="2" borderId="45" xfId="0" applyFont="1" applyFill="1" applyBorder="1" applyAlignment="1">
      <alignment horizontal="center" vertical="center" wrapText="1"/>
    </xf>
    <xf numFmtId="0" fontId="60" fillId="2" borderId="4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58" fillId="2" borderId="19"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60" fillId="10" borderId="43" xfId="0" applyFont="1" applyFill="1" applyBorder="1" applyAlignment="1">
      <alignment horizontal="center" vertical="center" wrapText="1"/>
    </xf>
    <xf numFmtId="0" fontId="60" fillId="10" borderId="45" xfId="0" applyFont="1" applyFill="1" applyBorder="1" applyAlignment="1">
      <alignment horizontal="center" vertical="center" wrapText="1"/>
    </xf>
    <xf numFmtId="0" fontId="8" fillId="13" borderId="3" xfId="0" applyFont="1" applyFill="1" applyBorder="1" applyAlignment="1">
      <alignment horizontal="center" vertical="center"/>
    </xf>
    <xf numFmtId="0" fontId="3" fillId="13" borderId="57" xfId="0" applyFont="1" applyFill="1" applyBorder="1" applyAlignment="1">
      <alignment horizontal="center" vertical="center"/>
    </xf>
    <xf numFmtId="0" fontId="3" fillId="13" borderId="55" xfId="0" applyFont="1" applyFill="1" applyBorder="1" applyAlignment="1">
      <alignment horizontal="center" vertical="center"/>
    </xf>
    <xf numFmtId="0" fontId="3" fillId="13" borderId="51" xfId="0" applyFont="1" applyFill="1" applyBorder="1" applyAlignment="1">
      <alignment horizontal="center" vertical="center"/>
    </xf>
    <xf numFmtId="0" fontId="3" fillId="13" borderId="63" xfId="0" applyFont="1" applyFill="1" applyBorder="1" applyAlignment="1">
      <alignment horizontal="center" vertical="center" wrapText="1"/>
    </xf>
    <xf numFmtId="0" fontId="3" fillId="13" borderId="62" xfId="0" applyFont="1" applyFill="1" applyBorder="1" applyAlignment="1">
      <alignment horizontal="center" vertical="center" wrapText="1"/>
    </xf>
    <xf numFmtId="0" fontId="3" fillId="13" borderId="61"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55" xfId="0" applyFont="1" applyFill="1" applyBorder="1" applyAlignment="1">
      <alignment horizontal="center" vertical="center" wrapText="1"/>
    </xf>
    <xf numFmtId="0" fontId="3" fillId="13" borderId="51" xfId="0" applyFont="1" applyFill="1" applyBorder="1" applyAlignment="1">
      <alignment horizontal="center" vertical="center" wrapText="1"/>
    </xf>
    <xf numFmtId="0" fontId="3" fillId="13" borderId="60" xfId="0" applyFont="1" applyFill="1" applyBorder="1" applyAlignment="1">
      <alignment horizontal="left" vertical="center" wrapText="1"/>
    </xf>
    <xf numFmtId="0" fontId="3" fillId="13" borderId="56" xfId="0" applyFont="1" applyFill="1" applyBorder="1" applyAlignment="1">
      <alignment horizontal="left" vertical="center" wrapText="1"/>
    </xf>
    <xf numFmtId="0" fontId="3" fillId="13" borderId="54" xfId="0" applyFont="1" applyFill="1" applyBorder="1" applyAlignment="1">
      <alignment horizontal="left" vertical="center" wrapText="1"/>
    </xf>
    <xf numFmtId="0" fontId="3" fillId="15" borderId="58" xfId="0" applyFont="1" applyFill="1" applyBorder="1" applyAlignment="1">
      <alignment horizontal="center" vertical="center" wrapText="1"/>
    </xf>
    <xf numFmtId="0" fontId="3" fillId="15" borderId="59" xfId="0" applyFont="1" applyFill="1" applyBorder="1" applyAlignment="1">
      <alignment horizontal="center" vertical="center" wrapText="1"/>
    </xf>
    <xf numFmtId="0" fontId="3" fillId="15" borderId="60"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 fillId="13" borderId="63" xfId="0" applyFont="1" applyFill="1" applyBorder="1" applyAlignment="1">
      <alignment horizontal="center" vertical="center" textRotation="255" wrapText="1"/>
    </xf>
    <xf numFmtId="0" fontId="3" fillId="13" borderId="62" xfId="0" applyFont="1" applyFill="1" applyBorder="1" applyAlignment="1">
      <alignment horizontal="center" vertical="center" textRotation="255" wrapText="1"/>
    </xf>
    <xf numFmtId="0" fontId="3" fillId="13" borderId="61" xfId="0" applyFont="1" applyFill="1" applyBorder="1" applyAlignment="1">
      <alignment horizontal="center" vertical="center" textRotation="255" wrapText="1"/>
    </xf>
    <xf numFmtId="0" fontId="3" fillId="13" borderId="58" xfId="0" applyFont="1" applyFill="1" applyBorder="1" applyAlignment="1">
      <alignment horizontal="center" vertical="center" wrapText="1"/>
    </xf>
    <xf numFmtId="0" fontId="3" fillId="13" borderId="59" xfId="0" applyFont="1" applyFill="1" applyBorder="1" applyAlignment="1">
      <alignment horizontal="center" vertical="center" wrapText="1"/>
    </xf>
    <xf numFmtId="0" fontId="3" fillId="13" borderId="52" xfId="0" applyFont="1" applyFill="1" applyBorder="1" applyAlignment="1">
      <alignment horizontal="center" vertical="center" wrapText="1"/>
    </xf>
    <xf numFmtId="0" fontId="3" fillId="13" borderId="60" xfId="0" applyFont="1" applyFill="1" applyBorder="1" applyAlignment="1">
      <alignment horizontal="center" vertical="center" wrapText="1"/>
    </xf>
    <xf numFmtId="0" fontId="3" fillId="13" borderId="56" xfId="0" applyFont="1" applyFill="1" applyBorder="1" applyAlignment="1">
      <alignment horizontal="center" vertical="center" wrapText="1"/>
    </xf>
    <xf numFmtId="0" fontId="3" fillId="13" borderId="54" xfId="0" applyFont="1" applyFill="1" applyBorder="1" applyAlignment="1">
      <alignment horizontal="center" vertical="center" wrapText="1"/>
    </xf>
    <xf numFmtId="0" fontId="3" fillId="15" borderId="63" xfId="0" applyFont="1" applyFill="1" applyBorder="1" applyAlignment="1">
      <alignment horizontal="center" vertical="center" wrapText="1"/>
    </xf>
    <xf numFmtId="0" fontId="3" fillId="15" borderId="62" xfId="0" applyFont="1" applyFill="1" applyBorder="1" applyAlignment="1">
      <alignment horizontal="center" vertical="center" wrapText="1"/>
    </xf>
    <xf numFmtId="0" fontId="3" fillId="15" borderId="50" xfId="0" applyFont="1" applyFill="1" applyBorder="1" applyAlignment="1">
      <alignment horizontal="center" vertical="center" wrapText="1"/>
    </xf>
    <xf numFmtId="0" fontId="73" fillId="13" borderId="50" xfId="0" applyFont="1" applyFill="1" applyBorder="1" applyAlignment="1">
      <alignment horizontal="right" vertical="center"/>
    </xf>
    <xf numFmtId="0" fontId="73" fillId="13" borderId="0" xfId="0" applyFont="1" applyFill="1" applyAlignment="1">
      <alignment horizontal="right" vertical="center"/>
    </xf>
    <xf numFmtId="0" fontId="3" fillId="15" borderId="52" xfId="0" applyFont="1" applyFill="1" applyBorder="1" applyAlignment="1">
      <alignment horizontal="center" vertical="center" wrapText="1"/>
    </xf>
    <xf numFmtId="0" fontId="3" fillId="15" borderId="53" xfId="0" applyFont="1" applyFill="1" applyBorder="1" applyAlignment="1">
      <alignment horizontal="center" vertical="center" wrapText="1"/>
    </xf>
    <xf numFmtId="0" fontId="3" fillId="15" borderId="54" xfId="0" applyFont="1" applyFill="1" applyBorder="1" applyAlignment="1">
      <alignment horizontal="center" vertical="center" wrapText="1"/>
    </xf>
    <xf numFmtId="0" fontId="28" fillId="6" borderId="6" xfId="0" applyFont="1" applyFill="1" applyBorder="1" applyAlignment="1">
      <alignment horizontal="right" vertical="center" wrapText="1"/>
    </xf>
    <xf numFmtId="0" fontId="3" fillId="10" borderId="39" xfId="0" applyFont="1" applyFill="1" applyBorder="1" applyAlignment="1">
      <alignment horizontal="center" vertical="center" wrapText="1"/>
    </xf>
    <xf numFmtId="169" fontId="3" fillId="10" borderId="41" xfId="0" applyNumberFormat="1" applyFont="1" applyFill="1" applyBorder="1" applyAlignment="1">
      <alignment horizontal="center" vertical="center" wrapText="1"/>
    </xf>
    <xf numFmtId="169" fontId="3" fillId="10" borderId="44" xfId="0" applyNumberFormat="1" applyFont="1" applyFill="1" applyBorder="1" applyAlignment="1">
      <alignment horizontal="center" vertical="center" wrapText="1"/>
    </xf>
    <xf numFmtId="169" fontId="3" fillId="10" borderId="35" xfId="0" applyNumberFormat="1" applyFont="1" applyFill="1" applyBorder="1" applyAlignment="1">
      <alignment horizontal="center" vertical="center" wrapText="1"/>
    </xf>
    <xf numFmtId="169" fontId="3" fillId="10" borderId="37" xfId="0" applyNumberFormat="1" applyFont="1" applyFill="1" applyBorder="1" applyAlignment="1">
      <alignment horizontal="center" vertical="center" wrapText="1"/>
    </xf>
    <xf numFmtId="169" fontId="3" fillId="10" borderId="45" xfId="0" applyNumberFormat="1" applyFont="1" applyFill="1" applyBorder="1" applyAlignment="1">
      <alignment horizontal="center" vertical="center" wrapText="1"/>
    </xf>
    <xf numFmtId="169" fontId="3" fillId="10" borderId="43" xfId="0" applyNumberFormat="1" applyFont="1" applyFill="1" applyBorder="1" applyAlignment="1">
      <alignment horizontal="center" vertical="center" wrapText="1"/>
    </xf>
    <xf numFmtId="169" fontId="10" fillId="2" borderId="3" xfId="0" applyNumberFormat="1" applyFont="1" applyFill="1" applyBorder="1" applyAlignment="1">
      <alignment horizontal="center"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3" fillId="2" borderId="35" xfId="0" applyFont="1" applyFill="1" applyBorder="1" applyAlignment="1">
      <alignment horizontal="left" vertical="center"/>
    </xf>
    <xf numFmtId="0" fontId="23" fillId="2" borderId="37" xfId="0" applyFont="1" applyFill="1" applyBorder="1" applyAlignment="1">
      <alignment horizontal="left" vertical="center"/>
    </xf>
    <xf numFmtId="0" fontId="23" fillId="2" borderId="36" xfId="0" applyFont="1" applyFill="1" applyBorder="1" applyAlignment="1">
      <alignment horizontal="left" vertical="center"/>
    </xf>
    <xf numFmtId="0" fontId="79" fillId="7" borderId="3" xfId="0" applyFont="1" applyFill="1" applyBorder="1" applyAlignment="1">
      <alignment horizontal="center" vertical="center"/>
    </xf>
    <xf numFmtId="0" fontId="79" fillId="7" borderId="64" xfId="0" applyFont="1" applyFill="1" applyBorder="1" applyAlignment="1">
      <alignment horizontal="center" vertical="center"/>
    </xf>
    <xf numFmtId="0" fontId="6" fillId="0" borderId="46" xfId="0" applyFont="1" applyBorder="1" applyAlignment="1">
      <alignment horizontal="center" vertical="center" wrapText="1"/>
    </xf>
    <xf numFmtId="0" fontId="78" fillId="2" borderId="43" xfId="0" applyFont="1" applyFill="1" applyBorder="1" applyAlignment="1">
      <alignment horizontal="right" vertical="center"/>
    </xf>
    <xf numFmtId="0" fontId="78" fillId="2" borderId="0" xfId="0" applyFont="1" applyFill="1" applyAlignment="1">
      <alignment horizontal="right" vertical="center"/>
    </xf>
    <xf numFmtId="0" fontId="12" fillId="2" borderId="11"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10" xfId="0"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4"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3">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MAG" defaultPivotStyle="PivotStyleLight16">
    <tableStyle name="MAG" pivot="0" count="3" xr9:uid="{4DE2D552-8B5F-43F2-BD43-8CAD8E52CAB2}">
      <tableStyleElement type="headerRow" dxfId="2"/>
      <tableStyleElement type="firstRowStripe" dxfId="1"/>
      <tableStyleElement type="secondRowStripe" dxfId="0"/>
    </tableStyle>
  </tableStyles>
  <colors>
    <mruColors>
      <color rgb="FF0F243E"/>
      <color rgb="FFD9D9D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s>
</file>

<file path=xl/drawings/_rels/drawing10.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13.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16.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18.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8.jpeg"/></Relationships>
</file>

<file path=xl/drawings/_rels/drawing19.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s://www.un.org/sustainabledevelopment/es/energy/" TargetMode="External"/><Relationship Id="rId18" Type="http://schemas.openxmlformats.org/officeDocument/2006/relationships/image" Target="../media/image19.jpeg"/><Relationship Id="rId26" Type="http://schemas.openxmlformats.org/officeDocument/2006/relationships/image" Target="../media/image21.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18.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23.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20.jpeg"/><Relationship Id="rId27" Type="http://schemas.openxmlformats.org/officeDocument/2006/relationships/hyperlink" Target="https://www.un.org/sustainabledevelopment/es/oceans/" TargetMode="External"/><Relationship Id="rId30" Type="http://schemas.openxmlformats.org/officeDocument/2006/relationships/image" Target="../media/image2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1.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9.jpeg"/></Relationships>
</file>

<file path=xl/drawings/_rels/drawing22.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8.jpeg"/></Relationships>
</file>

<file path=xl/drawings/_rels/drawing23.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30.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6.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2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3.xml.rels><?xml version="1.0" encoding="UTF-8" standalone="yes"?>
<Relationships xmlns="http://schemas.openxmlformats.org/package/2006/relationships"><Relationship Id="rId8" Type="http://schemas.openxmlformats.org/officeDocument/2006/relationships/hyperlink" Target="#'Asuntos Internacionales'!A1"/><Relationship Id="rId13" Type="http://schemas.openxmlformats.org/officeDocument/2006/relationships/hyperlink" Target="#'Producci&#243;n Agroambiental'!A1"/><Relationship Id="rId18" Type="http://schemas.openxmlformats.org/officeDocument/2006/relationships/hyperlink" Target="#'Archivo Institucional'!A1"/><Relationship Id="rId26" Type="http://schemas.openxmlformats.org/officeDocument/2006/relationships/hyperlink" Target="#'Huetar Norte'!A1"/><Relationship Id="rId3" Type="http://schemas.openxmlformats.org/officeDocument/2006/relationships/hyperlink" Target="#'Planificaci&#243;n Institucional'!A1"/><Relationship Id="rId21" Type="http://schemas.openxmlformats.org/officeDocument/2006/relationships/hyperlink" Target="#'Central Occidental'!A1"/><Relationship Id="rId7" Type="http://schemas.openxmlformats.org/officeDocument/2006/relationships/hyperlink" Target="#SEPSA!A1"/><Relationship Id="rId12" Type="http://schemas.openxmlformats.org/officeDocument/2006/relationships/hyperlink" Target="#'Emprendimiento Rural'!A1"/><Relationship Id="rId17" Type="http://schemas.openxmlformats.org/officeDocument/2006/relationships/hyperlink" Target="#Proveedur&#237;a!A1"/><Relationship Id="rId25" Type="http://schemas.openxmlformats.org/officeDocument/2006/relationships/hyperlink" Target="#'Pac&#237;fico Central'!A1"/><Relationship Id="rId2" Type="http://schemas.openxmlformats.org/officeDocument/2006/relationships/hyperlink" Target="#'Asesor&#237;a Jur&#237;dica'!A1"/><Relationship Id="rId16" Type="http://schemas.openxmlformats.org/officeDocument/2006/relationships/hyperlink" Target="#Financiero!A1"/><Relationship Id="rId20" Type="http://schemas.openxmlformats.org/officeDocument/2006/relationships/hyperlink" Target="#'Central Oriental'!A1"/><Relationship Id="rId29" Type="http://schemas.openxmlformats.org/officeDocument/2006/relationships/hyperlink" Target="https://www.sfe.go.cr/SitePages/SFE_Transparente/2.Rendicion_de_cuentas.aspx" TargetMode="External"/><Relationship Id="rId1" Type="http://schemas.openxmlformats.org/officeDocument/2006/relationships/hyperlink" Target="#Despacho!A1"/><Relationship Id="rId6" Type="http://schemas.openxmlformats.org/officeDocument/2006/relationships/hyperlink" Target="#Prensa!A1"/><Relationship Id="rId11" Type="http://schemas.openxmlformats.org/officeDocument/2006/relationships/hyperlink" Target="#DAF!A1"/><Relationship Id="rId24" Type="http://schemas.openxmlformats.org/officeDocument/2006/relationships/hyperlink" Target="#Brunca!A1"/><Relationship Id="rId5" Type="http://schemas.openxmlformats.org/officeDocument/2006/relationships/hyperlink" Target="#'Informaci&#243;n y Comunucaci&#243;n'!A1"/><Relationship Id="rId15" Type="http://schemas.openxmlformats.org/officeDocument/2006/relationships/hyperlink" Target="#'Recursos Humanos'!A1"/><Relationship Id="rId23" Type="http://schemas.openxmlformats.org/officeDocument/2006/relationships/hyperlink" Target="#Chorotega!A1"/><Relationship Id="rId28" Type="http://schemas.openxmlformats.org/officeDocument/2006/relationships/hyperlink" Target="#'Desarrollo Metodol&#243;gico'!A1"/><Relationship Id="rId10" Type="http://schemas.openxmlformats.org/officeDocument/2006/relationships/hyperlink" Target="#'Auditor&#237;a Interna'!A1"/><Relationship Id="rId19" Type="http://schemas.openxmlformats.org/officeDocument/2006/relationships/hyperlink" Target="#'Unidad de Inform&#225;tica'!A1"/><Relationship Id="rId31" Type="http://schemas.openxmlformats.org/officeDocument/2006/relationships/image" Target="../media/image25.jpeg"/><Relationship Id="rId4" Type="http://schemas.openxmlformats.org/officeDocument/2006/relationships/hyperlink" Target="#DNEA!A1"/><Relationship Id="rId9" Type="http://schemas.openxmlformats.org/officeDocument/2006/relationships/hyperlink" Target="#'Contralor&#237;a de Servicios'!A1"/><Relationship Id="rId14" Type="http://schemas.openxmlformats.org/officeDocument/2006/relationships/hyperlink" Target="#'Producci&#243;n Org&#225;nica'!A1"/><Relationship Id="rId22" Type="http://schemas.openxmlformats.org/officeDocument/2006/relationships/hyperlink" Target="#'Central Sur'!A1"/><Relationship Id="rId27" Type="http://schemas.openxmlformats.org/officeDocument/2006/relationships/hyperlink" Target="#'Huetar Caribe'!A1"/><Relationship Id="rId30" Type="http://schemas.openxmlformats.org/officeDocument/2006/relationships/image" Target="../media/image24.png"/></Relationships>
</file>

<file path=xl/drawings/_rels/drawing30.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4.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6.xml.rels><?xml version="1.0" encoding="UTF-8" standalone="yes"?>
<Relationships xmlns="http://schemas.openxmlformats.org/package/2006/relationships"><Relationship Id="rId2" Type="http://schemas.openxmlformats.org/officeDocument/2006/relationships/hyperlink" Target="#'POI-2022'!A1"/><Relationship Id="rId1"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_rels/drawing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hyperlink" Target="#'POI-2022'!A1"/></Relationships>
</file>

<file path=xl/drawings/drawing1.xml><?xml version="1.0" encoding="utf-8"?>
<xdr:wsDr xmlns:xdr="http://schemas.openxmlformats.org/drawingml/2006/spreadsheetDrawing" xmlns:a="http://schemas.openxmlformats.org/drawingml/2006/main">
  <xdr:twoCellAnchor editAs="oneCell">
    <xdr:from>
      <xdr:col>2</xdr:col>
      <xdr:colOff>185750</xdr:colOff>
      <xdr:row>3</xdr:row>
      <xdr:rowOff>179388</xdr:rowOff>
    </xdr:from>
    <xdr:to>
      <xdr:col>4</xdr:col>
      <xdr:colOff>49225</xdr:colOff>
      <xdr:row>8</xdr:row>
      <xdr:rowOff>1588</xdr:rowOff>
    </xdr:to>
    <xdr:pic>
      <xdr:nvPicPr>
        <xdr:cNvPr id="3" name="Imagen 2" descr="Objetivo 1: FIN DE LA POBREZA">
          <a:hlinkClick xmlns:r="http://schemas.openxmlformats.org/officeDocument/2006/relationships" r:id="rId1"/>
          <a:extLst>
            <a:ext uri="{FF2B5EF4-FFF2-40B4-BE49-F238E27FC236}">
              <a16:creationId xmlns:a16="http://schemas.microsoft.com/office/drawing/2014/main" id="{AD14E13B-19AB-41D6-A6A7-8C66329A0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000" y="782638"/>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3174</xdr:rowOff>
    </xdr:to>
    <xdr:pic>
      <xdr:nvPicPr>
        <xdr:cNvPr id="4" name="Imagen 3" descr="Objetivo 2 - HAMBRE CERO">
          <a:hlinkClick xmlns:r="http://schemas.openxmlformats.org/officeDocument/2006/relationships" r:id="rId3"/>
          <a:extLst>
            <a:ext uri="{FF2B5EF4-FFF2-40B4-BE49-F238E27FC236}">
              <a16:creationId xmlns:a16="http://schemas.microsoft.com/office/drawing/2014/main" id="{BB3468BC-3B3C-4A4F-8DBA-E37F45F66C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702" y="785813"/>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3174</xdr:rowOff>
    </xdr:to>
    <xdr:pic>
      <xdr:nvPicPr>
        <xdr:cNvPr id="5" name="Imagen 4" descr="Objetivo 3 - SALUD Y BIENESTAR">
          <a:hlinkClick xmlns:r="http://schemas.openxmlformats.org/officeDocument/2006/relationships" r:id="rId5"/>
          <a:extLst>
            <a:ext uri="{FF2B5EF4-FFF2-40B4-BE49-F238E27FC236}">
              <a16:creationId xmlns:a16="http://schemas.microsoft.com/office/drawing/2014/main" id="{605A5815-DC87-425D-B33C-B5DA43A9C5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97639" y="783936"/>
          <a:ext cx="787977" cy="7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8946</xdr:rowOff>
    </xdr:to>
    <xdr:pic>
      <xdr:nvPicPr>
        <xdr:cNvPr id="6" name="Imagen 5" descr="Objetivo 4 - EDUCACIÓN DE CALIDAD">
          <a:hlinkClick xmlns:r="http://schemas.openxmlformats.org/officeDocument/2006/relationships" r:id="rId7"/>
          <a:extLst>
            <a:ext uri="{FF2B5EF4-FFF2-40B4-BE49-F238E27FC236}">
              <a16:creationId xmlns:a16="http://schemas.microsoft.com/office/drawing/2014/main" id="{40C68DA9-63AC-4AA6-ABDE-5780E236257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23715" y="790868"/>
          <a:ext cx="757393" cy="74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9668</xdr:rowOff>
    </xdr:to>
    <xdr:pic>
      <xdr:nvPicPr>
        <xdr:cNvPr id="7" name="Imagen 6" descr="Objetivo 5 - IGUALDAD DE GÉNERO">
          <a:hlinkClick xmlns:r="http://schemas.openxmlformats.org/officeDocument/2006/relationships" r:id="rId9"/>
          <a:extLst>
            <a:ext uri="{FF2B5EF4-FFF2-40B4-BE49-F238E27FC236}">
              <a16:creationId xmlns:a16="http://schemas.microsoft.com/office/drawing/2014/main" id="{A0DAEC35-77F5-42BB-A70E-40B3FCBDA0C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4577" y="79735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6928</xdr:rowOff>
    </xdr:to>
    <xdr:pic>
      <xdr:nvPicPr>
        <xdr:cNvPr id="8" name="Imagen 7" descr="Objetivo 6 - AGUA LIMPIA Y SANEAMIENTO">
          <a:hlinkClick xmlns:r="http://schemas.openxmlformats.org/officeDocument/2006/relationships" r:id="rId11"/>
          <a:extLst>
            <a:ext uri="{FF2B5EF4-FFF2-40B4-BE49-F238E27FC236}">
              <a16:creationId xmlns:a16="http://schemas.microsoft.com/office/drawing/2014/main" id="{A4E7507F-6BDD-49B1-97D6-D31F5520353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4517" y="80096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64653</xdr:rowOff>
    </xdr:to>
    <xdr:pic>
      <xdr:nvPicPr>
        <xdr:cNvPr id="9" name="Imagen 8" descr="Objetivo 7 - AGUA ENERGÍA ASEQUIBLE Y NO CONTAMINANTE. Foto ONU">
          <a:hlinkClick xmlns:r="http://schemas.openxmlformats.org/officeDocument/2006/relationships" r:id="rId13"/>
          <a:extLst>
            <a:ext uri="{FF2B5EF4-FFF2-40B4-BE49-F238E27FC236}">
              <a16:creationId xmlns:a16="http://schemas.microsoft.com/office/drawing/2014/main" id="{8B9A2B2A-59E8-4312-AA08-E2FB044EDC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25865" y="1581725"/>
          <a:ext cx="733135"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60032</xdr:rowOff>
    </xdr:to>
    <xdr:pic>
      <xdr:nvPicPr>
        <xdr:cNvPr id="10" name="Imagen 9" descr="Objetivo 8 - AGUA TRABAJO DECENTE Y CRECIMIENTO ECONÓMICO. Foto ONU">
          <a:hlinkClick xmlns:r="http://schemas.openxmlformats.org/officeDocument/2006/relationships" r:id="rId15"/>
          <a:extLst>
            <a:ext uri="{FF2B5EF4-FFF2-40B4-BE49-F238E27FC236}">
              <a16:creationId xmlns:a16="http://schemas.microsoft.com/office/drawing/2014/main" id="{5DCB61B8-410D-41C7-9BC2-4375148F8DF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13130" y="1580279"/>
          <a:ext cx="73096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57871</xdr:rowOff>
    </xdr:to>
    <xdr:pic>
      <xdr:nvPicPr>
        <xdr:cNvPr id="11" name="Imagen 10" descr="Objetivo 9 - AGUA INDUSTRIA, INNOVACIÓN E INFRAESTRUCTURA">
          <a:hlinkClick xmlns:r="http://schemas.openxmlformats.org/officeDocument/2006/relationships" r:id="rId17"/>
          <a:extLst>
            <a:ext uri="{FF2B5EF4-FFF2-40B4-BE49-F238E27FC236}">
              <a16:creationId xmlns:a16="http://schemas.microsoft.com/office/drawing/2014/main" id="{944375A0-BE60-4E32-984E-6FC67F50631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96776" y="1578118"/>
          <a:ext cx="784360"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60041</xdr:rowOff>
    </xdr:to>
    <xdr:pic>
      <xdr:nvPicPr>
        <xdr:cNvPr id="12" name="Imagen 11" descr="Objetivo 10 - REDUCCIÓN DE LAS DESIGUALDADES">
          <a:hlinkClick xmlns:r="http://schemas.openxmlformats.org/officeDocument/2006/relationships" r:id="rId19"/>
          <a:extLst>
            <a:ext uri="{FF2B5EF4-FFF2-40B4-BE49-F238E27FC236}">
              <a16:creationId xmlns:a16="http://schemas.microsoft.com/office/drawing/2014/main" id="{EA3DA15B-4E44-4A88-9D26-D4B5897146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23724" y="1580288"/>
          <a:ext cx="75304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66677</xdr:rowOff>
    </xdr:to>
    <xdr:pic>
      <xdr:nvPicPr>
        <xdr:cNvPr id="13" name="Imagen 12" descr="Objetivo 11 - CIUDADES Y COMUNIDADES SOSTENIBLES">
          <a:hlinkClick xmlns:r="http://schemas.openxmlformats.org/officeDocument/2006/relationships" r:id="rId21"/>
          <a:extLst>
            <a:ext uri="{FF2B5EF4-FFF2-40B4-BE49-F238E27FC236}">
              <a16:creationId xmlns:a16="http://schemas.microsoft.com/office/drawing/2014/main" id="{899C5A3F-3D27-4BC9-AB3C-24237175E20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15465" y="1585477"/>
          <a:ext cx="735853" cy="74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66100</xdr:rowOff>
    </xdr:to>
    <xdr:pic>
      <xdr:nvPicPr>
        <xdr:cNvPr id="14" name="Imagen 13" descr="Objetivo 12 - PRODUCCIÓN Y CONSUMOS RESPONSABLES">
          <a:hlinkClick xmlns:r="http://schemas.openxmlformats.org/officeDocument/2006/relationships" r:id="rId23"/>
          <a:extLst>
            <a:ext uri="{FF2B5EF4-FFF2-40B4-BE49-F238E27FC236}">
              <a16:creationId xmlns:a16="http://schemas.microsoft.com/office/drawing/2014/main" id="{BE1B54FE-3CDA-4233-80B2-6F36ECEE95B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388862" y="1581722"/>
          <a:ext cx="730229" cy="75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15" name="Imagen 14" descr="Objetivo 13 - ACCIÓN POR EL CLIMA">
          <a:hlinkClick xmlns:r="http://schemas.openxmlformats.org/officeDocument/2006/relationships" r:id="rId25"/>
          <a:extLst>
            <a:ext uri="{FF2B5EF4-FFF2-40B4-BE49-F238E27FC236}">
              <a16:creationId xmlns:a16="http://schemas.microsoft.com/office/drawing/2014/main" id="{13CFC6D8-1D9D-412E-9938-11B76D157B2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43360" y="2380383"/>
          <a:ext cx="762000" cy="768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16" name="Imagen 15" descr="Objetivo 14 - VIDA SUBMARINA">
          <a:hlinkClick xmlns:r="http://schemas.openxmlformats.org/officeDocument/2006/relationships" r:id="rId27"/>
          <a:extLst>
            <a:ext uri="{FF2B5EF4-FFF2-40B4-BE49-F238E27FC236}">
              <a16:creationId xmlns:a16="http://schemas.microsoft.com/office/drawing/2014/main" id="{095E41A2-C437-4C99-A9DC-88E293A3A6D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34801" y="2371148"/>
          <a:ext cx="731035" cy="7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17" name="Imagen 16" descr="Objetivo 15 - VIDA DE ECOSISTEMAS TERRESTRES">
          <a:hlinkClick xmlns:r="http://schemas.openxmlformats.org/officeDocument/2006/relationships" r:id="rId29"/>
          <a:extLst>
            <a:ext uri="{FF2B5EF4-FFF2-40B4-BE49-F238E27FC236}">
              <a16:creationId xmlns:a16="http://schemas.microsoft.com/office/drawing/2014/main" id="{483AC8CB-EDE3-443B-8F81-B20C1EF97DB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07772" y="2378363"/>
          <a:ext cx="812429"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18" name="Imagen 17" descr="Peace, justice and strong institutions">
          <a:hlinkClick xmlns:r="http://schemas.openxmlformats.org/officeDocument/2006/relationships" r:id="rId31"/>
          <a:extLst>
            <a:ext uri="{FF2B5EF4-FFF2-40B4-BE49-F238E27FC236}">
              <a16:creationId xmlns:a16="http://schemas.microsoft.com/office/drawing/2014/main" id="{4AE863B2-E8AA-4B00-ADE6-D165ADFBEA79}"/>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167907" y="2372592"/>
          <a:ext cx="772741"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19" name="Imagen 18" descr="Objetivo 17 - ALIANZAS PARA LOGRAR LOS OBJETIVOS">
          <a:hlinkClick xmlns:r="http://schemas.openxmlformats.org/officeDocument/2006/relationships" r:id="rId33"/>
          <a:extLst>
            <a:ext uri="{FF2B5EF4-FFF2-40B4-BE49-F238E27FC236}">
              <a16:creationId xmlns:a16="http://schemas.microsoft.com/office/drawing/2014/main" id="{BA445F78-24F9-42B0-BA73-BCA267E5930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999177" y="2378362"/>
          <a:ext cx="761802"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912446</xdr:colOff>
      <xdr:row>1</xdr:row>
      <xdr:rowOff>105277</xdr:rowOff>
    </xdr:from>
    <xdr:to>
      <xdr:col>20</xdr:col>
      <xdr:colOff>2119</xdr:colOff>
      <xdr:row>7</xdr:row>
      <xdr:rowOff>66431</xdr:rowOff>
    </xdr:to>
    <xdr:pic>
      <xdr:nvPicPr>
        <xdr:cNvPr id="2" name="Imagen 1" descr="C:\Users\Maikol\AppData\Local\Microsoft\Windows\INetCache\Content.Word\LOGO COMUNICADOS-01-01.jpg">
          <a:extLst>
            <a:ext uri="{FF2B5EF4-FFF2-40B4-BE49-F238E27FC236}">
              <a16:creationId xmlns:a16="http://schemas.microsoft.com/office/drawing/2014/main" id="{DFFA104A-D313-B04C-B7AE-C5250E6845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6146" y="257677"/>
          <a:ext cx="1848748" cy="926354"/>
        </a:xfrm>
        <a:prstGeom prst="rect">
          <a:avLst/>
        </a:prstGeom>
        <a:noFill/>
        <a:ln>
          <a:noFill/>
        </a:ln>
      </xdr:spPr>
    </xdr:pic>
    <xdr:clientData/>
  </xdr:twoCellAnchor>
  <xdr:twoCellAnchor>
    <xdr:from>
      <xdr:col>7</xdr:col>
      <xdr:colOff>254000</xdr:colOff>
      <xdr:row>6</xdr:row>
      <xdr:rowOff>69850</xdr:rowOff>
    </xdr:from>
    <xdr:to>
      <xdr:col>7</xdr:col>
      <xdr:colOff>1636348</xdr:colOff>
      <xdr:row>10</xdr:row>
      <xdr:rowOff>9769</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67DF6226-CCF8-474C-8553-6DBADBA3D1F5}"/>
            </a:ext>
            <a:ext uri="{C183D7F6-B498-43B3-948B-1728B52AA6E4}">
              <adec:decorative xmlns:adec="http://schemas.microsoft.com/office/drawing/2017/decorative" val="1"/>
            </a:ext>
          </a:extLst>
        </xdr:cNvPr>
        <xdr:cNvSpPr/>
      </xdr:nvSpPr>
      <xdr:spPr>
        <a:xfrm>
          <a:off x="3731846" y="1056542"/>
          <a:ext cx="1382348" cy="4869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704850</xdr:colOff>
      <xdr:row>1</xdr:row>
      <xdr:rowOff>152400</xdr:rowOff>
    </xdr:from>
    <xdr:to>
      <xdr:col>20</xdr:col>
      <xdr:colOff>2607</xdr:colOff>
      <xdr:row>7</xdr:row>
      <xdr:rowOff>28575</xdr:rowOff>
    </xdr:to>
    <xdr:pic>
      <xdr:nvPicPr>
        <xdr:cNvPr id="3" name="Imagen 2" descr="C:\Users\Maikol\AppData\Local\Microsoft\Windows\INetCache\Content.Word\LOGO COMUNICADOS-01-01.jpg">
          <a:extLst>
            <a:ext uri="{FF2B5EF4-FFF2-40B4-BE49-F238E27FC236}">
              <a16:creationId xmlns:a16="http://schemas.microsoft.com/office/drawing/2014/main" id="{ABF1F226-F807-2E42-A033-28D0163AC7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304800"/>
          <a:ext cx="1602807" cy="819150"/>
        </a:xfrm>
        <a:prstGeom prst="rect">
          <a:avLst/>
        </a:prstGeom>
        <a:noFill/>
        <a:ln>
          <a:noFill/>
        </a:ln>
      </xdr:spPr>
    </xdr:pic>
    <xdr:clientData/>
  </xdr:twoCellAnchor>
  <xdr:twoCellAnchor>
    <xdr:from>
      <xdr:col>7</xdr:col>
      <xdr:colOff>165100</xdr:colOff>
      <xdr:row>6</xdr:row>
      <xdr:rowOff>63500</xdr:rowOff>
    </xdr:from>
    <xdr:to>
      <xdr:col>7</xdr:col>
      <xdr:colOff>1547448</xdr:colOff>
      <xdr:row>9</xdr:row>
      <xdr:rowOff>136769</xdr:rowOff>
    </xdr:to>
    <xdr:sp macro="" textlink="">
      <xdr:nvSpPr>
        <xdr:cNvPr id="4" name="Flecha: hacia la izquierda 1">
          <a:hlinkClick xmlns:r="http://schemas.openxmlformats.org/officeDocument/2006/relationships" r:id="rId2"/>
          <a:extLst>
            <a:ext uri="{FF2B5EF4-FFF2-40B4-BE49-F238E27FC236}">
              <a16:creationId xmlns:a16="http://schemas.microsoft.com/office/drawing/2014/main" id="{E8D12F19-D4B1-2649-860A-74DC90D75387}"/>
            </a:ext>
            <a:ext uri="{C183D7F6-B498-43B3-948B-1728B52AA6E4}">
              <adec:decorative xmlns:adec="http://schemas.microsoft.com/office/drawing/2017/decorative" val="1"/>
            </a:ext>
          </a:extLst>
        </xdr:cNvPr>
        <xdr:cNvSpPr/>
      </xdr:nvSpPr>
      <xdr:spPr>
        <a:xfrm>
          <a:off x="3657600" y="1041400"/>
          <a:ext cx="1382348" cy="4923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214924</xdr:colOff>
      <xdr:row>6</xdr:row>
      <xdr:rowOff>63498</xdr:rowOff>
    </xdr:from>
    <xdr:to>
      <xdr:col>7</xdr:col>
      <xdr:colOff>1597272</xdr:colOff>
      <xdr:row>9</xdr:row>
      <xdr:rowOff>88486</xdr:rowOff>
    </xdr:to>
    <xdr:sp macro="" textlink="">
      <xdr:nvSpPr>
        <xdr:cNvPr id="2" name="Flecha: hacia la izquierda 2">
          <a:hlinkClick xmlns:r="http://schemas.openxmlformats.org/officeDocument/2006/relationships" r:id="rId1"/>
          <a:extLst>
            <a:ext uri="{FF2B5EF4-FFF2-40B4-BE49-F238E27FC236}">
              <a16:creationId xmlns:a16="http://schemas.microsoft.com/office/drawing/2014/main" id="{7587058C-55F0-474A-BB51-94C370B66C57}"/>
            </a:ext>
            <a:ext uri="{C183D7F6-B498-43B3-948B-1728B52AA6E4}">
              <adec:decorative xmlns:adec="http://schemas.microsoft.com/office/drawing/2017/decorative" val="1"/>
            </a:ext>
          </a:extLst>
        </xdr:cNvPr>
        <xdr:cNvSpPr/>
      </xdr:nvSpPr>
      <xdr:spPr>
        <a:xfrm>
          <a:off x="3707424" y="1041398"/>
          <a:ext cx="1382348" cy="44408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962514</xdr:colOff>
      <xdr:row>2</xdr:row>
      <xdr:rowOff>36390</xdr:rowOff>
    </xdr:from>
    <xdr:to>
      <xdr:col>19</xdr:col>
      <xdr:colOff>1524654</xdr:colOff>
      <xdr:row>7</xdr:row>
      <xdr:rowOff>114300</xdr:rowOff>
    </xdr:to>
    <xdr:pic>
      <xdr:nvPicPr>
        <xdr:cNvPr id="3" name="Imagen 2" descr="C:\Users\Maikol\AppData\Local\Microsoft\Windows\INetCache\Content.Word\LOGO COMUNICADOS-01-01.jpg">
          <a:extLst>
            <a:ext uri="{FF2B5EF4-FFF2-40B4-BE49-F238E27FC236}">
              <a16:creationId xmlns:a16="http://schemas.microsoft.com/office/drawing/2014/main" id="{92FAEBB6-7430-7749-A54F-F3028B0F2FE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44964" y="388815"/>
          <a:ext cx="1619415" cy="82086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772991</xdr:colOff>
      <xdr:row>2</xdr:row>
      <xdr:rowOff>83051</xdr:rowOff>
    </xdr:from>
    <xdr:to>
      <xdr:col>19</xdr:col>
      <xdr:colOff>1274317</xdr:colOff>
      <xdr:row>7</xdr:row>
      <xdr:rowOff>111858</xdr:rowOff>
    </xdr:to>
    <xdr:pic>
      <xdr:nvPicPr>
        <xdr:cNvPr id="2" name="Imagen 1" descr="C:\Users\Maikol\AppData\Local\Microsoft\Windows\INetCache\Content.Word\LOGO COMUNICADOS-01-01.jpg">
          <a:extLst>
            <a:ext uri="{FF2B5EF4-FFF2-40B4-BE49-F238E27FC236}">
              <a16:creationId xmlns:a16="http://schemas.microsoft.com/office/drawing/2014/main" id="{D9183307-6993-2B43-8FD6-AF6853251D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12641" y="435476"/>
          <a:ext cx="1530026" cy="771757"/>
        </a:xfrm>
        <a:prstGeom prst="rect">
          <a:avLst/>
        </a:prstGeom>
        <a:noFill/>
        <a:ln>
          <a:noFill/>
        </a:ln>
      </xdr:spPr>
    </xdr:pic>
    <xdr:clientData/>
  </xdr:twoCellAnchor>
  <xdr:twoCellAnchor>
    <xdr:from>
      <xdr:col>7</xdr:col>
      <xdr:colOff>221512</xdr:colOff>
      <xdr:row>6</xdr:row>
      <xdr:rowOff>26134</xdr:rowOff>
    </xdr:from>
    <xdr:to>
      <xdr:col>7</xdr:col>
      <xdr:colOff>1714500</xdr:colOff>
      <xdr:row>10</xdr:row>
      <xdr:rowOff>12045</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11C7415-3090-AB46-AA45-C48FD787EB3A}"/>
            </a:ext>
            <a:ext uri="{C183D7F6-B498-43B3-948B-1728B52AA6E4}">
              <adec:decorative xmlns:adec="http://schemas.microsoft.com/office/drawing/2017/decorative" val="1"/>
            </a:ext>
          </a:extLst>
        </xdr:cNvPr>
        <xdr:cNvSpPr/>
      </xdr:nvSpPr>
      <xdr:spPr>
        <a:xfrm>
          <a:off x="3574312" y="988159"/>
          <a:ext cx="1492988" cy="61456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952500</xdr:colOff>
      <xdr:row>1</xdr:row>
      <xdr:rowOff>190500</xdr:rowOff>
    </xdr:from>
    <xdr:to>
      <xdr:col>20</xdr:col>
      <xdr:colOff>9690</xdr:colOff>
      <xdr:row>7</xdr:row>
      <xdr:rowOff>65210</xdr:rowOff>
    </xdr:to>
    <xdr:pic>
      <xdr:nvPicPr>
        <xdr:cNvPr id="3" name="Imagen 2" descr="C:\Users\Maikol\AppData\Local\Microsoft\Windows\INetCache\Content.Word\LOGO COMUNICADOS-01-01.jpg">
          <a:extLst>
            <a:ext uri="{FF2B5EF4-FFF2-40B4-BE49-F238E27FC236}">
              <a16:creationId xmlns:a16="http://schemas.microsoft.com/office/drawing/2014/main" id="{C097ECF1-2AAC-CA43-A7FF-77793778E7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58900" y="342900"/>
          <a:ext cx="1851190" cy="846260"/>
        </a:xfrm>
        <a:prstGeom prst="rect">
          <a:avLst/>
        </a:prstGeom>
        <a:noFill/>
        <a:ln>
          <a:noFill/>
        </a:ln>
      </xdr:spPr>
    </xdr:pic>
    <xdr:clientData/>
  </xdr:twoCellAnchor>
  <xdr:twoCellAnchor>
    <xdr:from>
      <xdr:col>7</xdr:col>
      <xdr:colOff>203200</xdr:colOff>
      <xdr:row>6</xdr:row>
      <xdr:rowOff>63500</xdr:rowOff>
    </xdr:from>
    <xdr:to>
      <xdr:col>7</xdr:col>
      <xdr:colOff>1585548</xdr:colOff>
      <xdr:row>9</xdr:row>
      <xdr:rowOff>88488</xdr:rowOff>
    </xdr:to>
    <xdr:sp macro="" textlink="">
      <xdr:nvSpPr>
        <xdr:cNvPr id="5" name="Flecha: hacia la izquierda 2">
          <a:hlinkClick xmlns:r="http://schemas.openxmlformats.org/officeDocument/2006/relationships" r:id="rId2"/>
          <a:extLst>
            <a:ext uri="{FF2B5EF4-FFF2-40B4-BE49-F238E27FC236}">
              <a16:creationId xmlns:a16="http://schemas.microsoft.com/office/drawing/2014/main" id="{3FC4C2FE-BFD2-EF42-A161-D894FAF66373}"/>
            </a:ext>
            <a:ext uri="{C183D7F6-B498-43B3-948B-1728B52AA6E4}">
              <adec:decorative xmlns:adec="http://schemas.microsoft.com/office/drawing/2017/decorative" val="1"/>
            </a:ext>
          </a:extLst>
        </xdr:cNvPr>
        <xdr:cNvSpPr/>
      </xdr:nvSpPr>
      <xdr:spPr>
        <a:xfrm>
          <a:off x="3860800" y="1041400"/>
          <a:ext cx="1382348" cy="44408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205149</xdr:colOff>
      <xdr:row>6</xdr:row>
      <xdr:rowOff>0</xdr:rowOff>
    </xdr:from>
    <xdr:to>
      <xdr:col>7</xdr:col>
      <xdr:colOff>1631459</xdr:colOff>
      <xdr:row>9</xdr:row>
      <xdr:rowOff>111357</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218CDE0-4F78-DF4D-8BBA-D94F2031138F}"/>
            </a:ext>
            <a:ext uri="{C183D7F6-B498-43B3-948B-1728B52AA6E4}">
              <adec:decorative xmlns:adec="http://schemas.microsoft.com/office/drawing/2017/decorative" val="1"/>
            </a:ext>
          </a:extLst>
        </xdr:cNvPr>
        <xdr:cNvSpPr/>
      </xdr:nvSpPr>
      <xdr:spPr>
        <a:xfrm>
          <a:off x="4767380" y="986692"/>
          <a:ext cx="1426310" cy="521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1085362</xdr:colOff>
      <xdr:row>2</xdr:row>
      <xdr:rowOff>16608</xdr:rowOff>
    </xdr:from>
    <xdr:to>
      <xdr:col>20</xdr:col>
      <xdr:colOff>1142</xdr:colOff>
      <xdr:row>7</xdr:row>
      <xdr:rowOff>105753</xdr:rowOff>
    </xdr:to>
    <xdr:pic>
      <xdr:nvPicPr>
        <xdr:cNvPr id="3" name="Imagen 2" descr="C:\Users\Maikol\AppData\Local\Microsoft\Windows\INetCache\Content.Word\LOGO COMUNICADOS-01-01.jpg">
          <a:extLst>
            <a:ext uri="{FF2B5EF4-FFF2-40B4-BE49-F238E27FC236}">
              <a16:creationId xmlns:a16="http://schemas.microsoft.com/office/drawing/2014/main" id="{BBC7E68D-0105-664E-84E1-9E54E2D5ED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2562" y="372208"/>
          <a:ext cx="1887580" cy="83527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661377</xdr:colOff>
      <xdr:row>1</xdr:row>
      <xdr:rowOff>82062</xdr:rowOff>
    </xdr:from>
    <xdr:to>
      <xdr:col>21</xdr:col>
      <xdr:colOff>563224</xdr:colOff>
      <xdr:row>6</xdr:row>
      <xdr:rowOff>69219</xdr:rowOff>
    </xdr:to>
    <xdr:pic>
      <xdr:nvPicPr>
        <xdr:cNvPr id="2" name="Imagen 1">
          <a:extLst>
            <a:ext uri="{FF2B5EF4-FFF2-40B4-BE49-F238E27FC236}">
              <a16:creationId xmlns:a16="http://schemas.microsoft.com/office/drawing/2014/main" id="{72659378-4539-4BA8-96E5-7FF07E66B3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64677" y="272562"/>
          <a:ext cx="1787797" cy="806307"/>
        </a:xfrm>
        <a:prstGeom prst="rect">
          <a:avLst/>
        </a:prstGeom>
        <a:noFill/>
        <a:ln>
          <a:noFill/>
        </a:ln>
      </xdr:spPr>
    </xdr:pic>
    <xdr:clientData/>
  </xdr:twoCellAnchor>
  <xdr:twoCellAnchor>
    <xdr:from>
      <xdr:col>7</xdr:col>
      <xdr:colOff>205149</xdr:colOff>
      <xdr:row>6</xdr:row>
      <xdr:rowOff>29310</xdr:rowOff>
    </xdr:from>
    <xdr:to>
      <xdr:col>7</xdr:col>
      <xdr:colOff>1631459</xdr:colOff>
      <xdr:row>10</xdr:row>
      <xdr:rowOff>33206</xdr:rowOff>
    </xdr:to>
    <xdr:sp macro="" textlink="">
      <xdr:nvSpPr>
        <xdr:cNvPr id="3" name="Flecha: hacia la izquierda 3">
          <a:hlinkClick xmlns:r="http://schemas.openxmlformats.org/officeDocument/2006/relationships" r:id="rId2"/>
          <a:extLst>
            <a:ext uri="{FF2B5EF4-FFF2-40B4-BE49-F238E27FC236}">
              <a16:creationId xmlns:a16="http://schemas.microsoft.com/office/drawing/2014/main" id="{40197C5E-1026-7B46-A0E8-1379A04FC8DB}"/>
            </a:ext>
            <a:ext uri="{C183D7F6-B498-43B3-948B-1728B52AA6E4}">
              <adec:decorative xmlns:adec="http://schemas.microsoft.com/office/drawing/2017/decorative" val="1"/>
            </a:ext>
          </a:extLst>
        </xdr:cNvPr>
        <xdr:cNvSpPr/>
      </xdr:nvSpPr>
      <xdr:spPr>
        <a:xfrm>
          <a:off x="3809995" y="1055079"/>
          <a:ext cx="1426310" cy="5118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101600</xdr:colOff>
      <xdr:row>5</xdr:row>
      <xdr:rowOff>25400</xdr:rowOff>
    </xdr:from>
    <xdr:to>
      <xdr:col>7</xdr:col>
      <xdr:colOff>1483948</xdr:colOff>
      <xdr:row>8</xdr:row>
      <xdr:rowOff>139689</xdr:rowOff>
    </xdr:to>
    <xdr:sp macro="" textlink="">
      <xdr:nvSpPr>
        <xdr:cNvPr id="6" name="Flecha: hacia la izquierda 3">
          <a:hlinkClick xmlns:r="http://schemas.openxmlformats.org/officeDocument/2006/relationships" r:id="rId1"/>
          <a:extLst>
            <a:ext uri="{FF2B5EF4-FFF2-40B4-BE49-F238E27FC236}">
              <a16:creationId xmlns:a16="http://schemas.microsoft.com/office/drawing/2014/main" id="{9FBBD10F-D56F-CF4D-92D6-118BE64136FC}"/>
            </a:ext>
            <a:ext uri="{C183D7F6-B498-43B3-948B-1728B52AA6E4}">
              <adec:decorative xmlns:adec="http://schemas.microsoft.com/office/drawing/2017/decorative" val="1"/>
            </a:ext>
          </a:extLst>
        </xdr:cNvPr>
        <xdr:cNvSpPr/>
      </xdr:nvSpPr>
      <xdr:spPr>
        <a:xfrm>
          <a:off x="4241800" y="8763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901700</xdr:colOff>
      <xdr:row>1</xdr:row>
      <xdr:rowOff>63500</xdr:rowOff>
    </xdr:from>
    <xdr:to>
      <xdr:col>19</xdr:col>
      <xdr:colOff>1590108</xdr:colOff>
      <xdr:row>6</xdr:row>
      <xdr:rowOff>127000</xdr:rowOff>
    </xdr:to>
    <xdr:pic>
      <xdr:nvPicPr>
        <xdr:cNvPr id="7" name="Imagen 6" descr="C:\Users\Maikol\AppData\Local\Microsoft\Windows\INetCache\Content.Word\LOGO COMUNICADOS-01-01.jpg">
          <a:extLst>
            <a:ext uri="{FF2B5EF4-FFF2-40B4-BE49-F238E27FC236}">
              <a16:creationId xmlns:a16="http://schemas.microsoft.com/office/drawing/2014/main" id="{DD1EADB5-5C91-C844-ABB8-9233397108D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22400" y="215900"/>
          <a:ext cx="1891733" cy="8509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990600</xdr:colOff>
      <xdr:row>1</xdr:row>
      <xdr:rowOff>194408</xdr:rowOff>
    </xdr:from>
    <xdr:to>
      <xdr:col>20</xdr:col>
      <xdr:colOff>272</xdr:colOff>
      <xdr:row>7</xdr:row>
      <xdr:rowOff>94130</xdr:rowOff>
    </xdr:to>
    <xdr:pic>
      <xdr:nvPicPr>
        <xdr:cNvPr id="4" name="Imagen 3">
          <a:extLst>
            <a:ext uri="{FF2B5EF4-FFF2-40B4-BE49-F238E27FC236}">
              <a16:creationId xmlns:a16="http://schemas.microsoft.com/office/drawing/2014/main" id="{1C82AE0B-E097-024A-9FDA-ECB8188260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1400" y="346808"/>
          <a:ext cx="1876697" cy="864922"/>
        </a:xfrm>
        <a:prstGeom prst="rect">
          <a:avLst/>
        </a:prstGeom>
        <a:noFill/>
        <a:ln>
          <a:noFill/>
        </a:ln>
      </xdr:spPr>
    </xdr:pic>
    <xdr:clientData/>
  </xdr:twoCellAnchor>
  <xdr:twoCellAnchor>
    <xdr:from>
      <xdr:col>7</xdr:col>
      <xdr:colOff>175842</xdr:colOff>
      <xdr:row>6</xdr:row>
      <xdr:rowOff>76204</xdr:rowOff>
    </xdr:from>
    <xdr:to>
      <xdr:col>7</xdr:col>
      <xdr:colOff>1602152</xdr:colOff>
      <xdr:row>9</xdr:row>
      <xdr:rowOff>88892</xdr:rowOff>
    </xdr:to>
    <xdr:sp macro="" textlink="">
      <xdr:nvSpPr>
        <xdr:cNvPr id="5" name="Flecha: hacia la izquierda 3">
          <a:hlinkClick xmlns:r="http://schemas.openxmlformats.org/officeDocument/2006/relationships" r:id="rId2"/>
          <a:extLst>
            <a:ext uri="{FF2B5EF4-FFF2-40B4-BE49-F238E27FC236}">
              <a16:creationId xmlns:a16="http://schemas.microsoft.com/office/drawing/2014/main" id="{E8423806-DC70-2B47-9F04-D2677BE742BE}"/>
            </a:ext>
            <a:ext uri="{C183D7F6-B498-43B3-948B-1728B52AA6E4}">
              <adec:decorative xmlns:adec="http://schemas.microsoft.com/office/drawing/2017/decorative" val="1"/>
            </a:ext>
          </a:extLst>
        </xdr:cNvPr>
        <xdr:cNvSpPr/>
      </xdr:nvSpPr>
      <xdr:spPr>
        <a:xfrm>
          <a:off x="3846142" y="1054104"/>
          <a:ext cx="1426310" cy="43178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101600</xdr:colOff>
      <xdr:row>2</xdr:row>
      <xdr:rowOff>0</xdr:rowOff>
    </xdr:from>
    <xdr:to>
      <xdr:col>19</xdr:col>
      <xdr:colOff>873397</xdr:colOff>
      <xdr:row>7</xdr:row>
      <xdr:rowOff>106097</xdr:rowOff>
    </xdr:to>
    <xdr:pic>
      <xdr:nvPicPr>
        <xdr:cNvPr id="3" name="Imagen 2">
          <a:extLst>
            <a:ext uri="{FF2B5EF4-FFF2-40B4-BE49-F238E27FC236}">
              <a16:creationId xmlns:a16="http://schemas.microsoft.com/office/drawing/2014/main" id="{9CB2EB57-B9B1-F041-AE40-03ED3D622D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6800" y="355600"/>
          <a:ext cx="1876697" cy="864922"/>
        </a:xfrm>
        <a:prstGeom prst="rect">
          <a:avLst/>
        </a:prstGeom>
        <a:noFill/>
        <a:ln>
          <a:noFill/>
        </a:ln>
      </xdr:spPr>
    </xdr:pic>
    <xdr:clientData/>
  </xdr:twoCellAnchor>
  <xdr:twoCellAnchor>
    <xdr:from>
      <xdr:col>7</xdr:col>
      <xdr:colOff>127000</xdr:colOff>
      <xdr:row>6</xdr:row>
      <xdr:rowOff>63500</xdr:rowOff>
    </xdr:from>
    <xdr:to>
      <xdr:col>7</xdr:col>
      <xdr:colOff>1553310</xdr:colOff>
      <xdr:row>10</xdr:row>
      <xdr:rowOff>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386C6852-E189-3049-8CBD-85809C1B494B}"/>
            </a:ext>
            <a:ext uri="{C183D7F6-B498-43B3-948B-1728B52AA6E4}">
              <adec:decorative xmlns:adec="http://schemas.microsoft.com/office/drawing/2017/decorative" val="1"/>
            </a:ext>
          </a:extLst>
        </xdr:cNvPr>
        <xdr:cNvSpPr/>
      </xdr:nvSpPr>
      <xdr:spPr>
        <a:xfrm>
          <a:off x="3619500" y="1041400"/>
          <a:ext cx="1426310" cy="495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14111</xdr:colOff>
      <xdr:row>4</xdr:row>
      <xdr:rowOff>11712</xdr:rowOff>
    </xdr:from>
    <xdr:to>
      <xdr:col>3</xdr:col>
      <xdr:colOff>1</xdr:colOff>
      <xdr:row>4</xdr:row>
      <xdr:rowOff>740834</xdr:rowOff>
    </xdr:to>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6C03234D-3032-3D46-9BD4-9027F172D1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111" y="1535712"/>
          <a:ext cx="832556" cy="7291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4</xdr:row>
      <xdr:rowOff>740833</xdr:rowOff>
    </xdr:from>
    <xdr:to>
      <xdr:col>3</xdr:col>
      <xdr:colOff>1</xdr:colOff>
      <xdr:row>5</xdr:row>
      <xdr:rowOff>742462</xdr:rowOff>
    </xdr:to>
    <xdr:pic>
      <xdr:nvPicPr>
        <xdr:cNvPr id="3" name="Imagen 2" descr="Objetivo 2 - HAMBRE CERO">
          <a:hlinkClick xmlns:r="http://schemas.openxmlformats.org/officeDocument/2006/relationships" r:id="rId3"/>
          <a:extLst>
            <a:ext uri="{FF2B5EF4-FFF2-40B4-BE49-F238E27FC236}">
              <a16:creationId xmlns:a16="http://schemas.microsoft.com/office/drawing/2014/main" id="{379F3312-CDDA-3A46-B4B1-DC673B908A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2111" y="2264833"/>
          <a:ext cx="832556" cy="7495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14110</xdr:colOff>
      <xdr:row>6</xdr:row>
      <xdr:rowOff>9770</xdr:rowOff>
    </xdr:from>
    <xdr:to>
      <xdr:col>3</xdr:col>
      <xdr:colOff>1</xdr:colOff>
      <xdr:row>6</xdr:row>
      <xdr:rowOff>742462</xdr:rowOff>
    </xdr:to>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278B84C4-13E8-6C42-96BA-A6A42D2B6E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2110" y="3029548"/>
          <a:ext cx="832557"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7</xdr:row>
      <xdr:rowOff>0</xdr:rowOff>
    </xdr:from>
    <xdr:to>
      <xdr:col>3</xdr:col>
      <xdr:colOff>1</xdr:colOff>
      <xdr:row>8</xdr:row>
      <xdr:rowOff>0</xdr:rowOff>
    </xdr:to>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8708A91F-93B5-AD4F-89CB-59C488B4DA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95056" y="3767667"/>
          <a:ext cx="839611"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8</xdr:row>
      <xdr:rowOff>9770</xdr:rowOff>
    </xdr:from>
    <xdr:to>
      <xdr:col>3</xdr:col>
      <xdr:colOff>1</xdr:colOff>
      <xdr:row>8</xdr:row>
      <xdr:rowOff>742462</xdr:rowOff>
    </xdr:to>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C61AC21D-54A6-D245-8672-146E097ABC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7768" y="4525326"/>
          <a:ext cx="843954"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9</xdr:row>
      <xdr:rowOff>9768</xdr:rowOff>
    </xdr:from>
    <xdr:to>
      <xdr:col>3</xdr:col>
      <xdr:colOff>1</xdr:colOff>
      <xdr:row>10</xdr:row>
      <xdr:rowOff>1</xdr:rowOff>
    </xdr:to>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AAF4C9DB-7E1E-3B42-B1CC-E01B5C32EAE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2111" y="5273212"/>
          <a:ext cx="839611" cy="7381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xdr:row>
      <xdr:rowOff>747889</xdr:rowOff>
    </xdr:from>
    <xdr:to>
      <xdr:col>3</xdr:col>
      <xdr:colOff>1</xdr:colOff>
      <xdr:row>11</xdr:row>
      <xdr:rowOff>0</xdr:rowOff>
    </xdr:to>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2E752325-2387-C849-972A-033C5D6CCD4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88000" y="6011333"/>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11</xdr:row>
      <xdr:rowOff>9769</xdr:rowOff>
    </xdr:from>
    <xdr:to>
      <xdr:col>3</xdr:col>
      <xdr:colOff>1</xdr:colOff>
      <xdr:row>11</xdr:row>
      <xdr:rowOff>733778</xdr:rowOff>
    </xdr:to>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B2ADE2C7-082D-1B45-B7ED-39DAE0E9DCF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88000" y="6768991"/>
          <a:ext cx="853722" cy="7240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12</xdr:row>
      <xdr:rowOff>19539</xdr:rowOff>
    </xdr:from>
    <xdr:to>
      <xdr:col>3</xdr:col>
      <xdr:colOff>1</xdr:colOff>
      <xdr:row>13</xdr:row>
      <xdr:rowOff>0</xdr:rowOff>
    </xdr:to>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E9055F15-F9DE-874F-8345-20328DC337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97769" y="7526650"/>
          <a:ext cx="836898" cy="72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9769</xdr:rowOff>
    </xdr:from>
    <xdr:to>
      <xdr:col>3</xdr:col>
      <xdr:colOff>1</xdr:colOff>
      <xdr:row>14</xdr:row>
      <xdr:rowOff>9769</xdr:rowOff>
    </xdr:to>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57247584-143C-E346-8F89-61FAAB36E86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88000" y="8264769"/>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14</xdr:row>
      <xdr:rowOff>7056</xdr:rowOff>
    </xdr:from>
    <xdr:to>
      <xdr:col>3</xdr:col>
      <xdr:colOff>1</xdr:colOff>
      <xdr:row>15</xdr:row>
      <xdr:rowOff>1</xdr:rowOff>
    </xdr:to>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E44EFB83-A9D0-2249-B67B-A32EB42B2B5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597769" y="9009945"/>
          <a:ext cx="843953" cy="7408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9769</xdr:rowOff>
    </xdr:from>
    <xdr:to>
      <xdr:col>3</xdr:col>
      <xdr:colOff>1</xdr:colOff>
      <xdr:row>16</xdr:row>
      <xdr:rowOff>10691</xdr:rowOff>
    </xdr:to>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B08D3F09-1EFC-D745-84C3-16FCC7359D5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588000" y="9760547"/>
          <a:ext cx="853722" cy="7424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16</xdr:row>
      <xdr:rowOff>19539</xdr:rowOff>
    </xdr:from>
    <xdr:to>
      <xdr:col>3</xdr:col>
      <xdr:colOff>1</xdr:colOff>
      <xdr:row>17</xdr:row>
      <xdr:rowOff>9769</xdr:rowOff>
    </xdr:to>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0DD60346-CC88-6D46-93BA-3E439C8BB8D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588000" y="10518206"/>
          <a:ext cx="853722" cy="738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17</xdr:row>
      <xdr:rowOff>19538</xdr:rowOff>
    </xdr:from>
    <xdr:to>
      <xdr:col>3</xdr:col>
      <xdr:colOff>1</xdr:colOff>
      <xdr:row>18</xdr:row>
      <xdr:rowOff>0</xdr:rowOff>
    </xdr:to>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3C7CEC30-403B-8840-A9EE-550644D6B11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97768" y="11332307"/>
          <a:ext cx="840155" cy="7326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17</xdr:row>
      <xdr:rowOff>733778</xdr:rowOff>
    </xdr:from>
    <xdr:to>
      <xdr:col>3</xdr:col>
      <xdr:colOff>1</xdr:colOff>
      <xdr:row>19</xdr:row>
      <xdr:rowOff>1</xdr:rowOff>
    </xdr:to>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8A62185E-D816-E646-B02D-63D1F88B909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588000" y="11980334"/>
          <a:ext cx="846667" cy="76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19</xdr:row>
      <xdr:rowOff>7056</xdr:rowOff>
    </xdr:from>
    <xdr:to>
      <xdr:col>3</xdr:col>
      <xdr:colOff>544</xdr:colOff>
      <xdr:row>19</xdr:row>
      <xdr:rowOff>740834</xdr:rowOff>
    </xdr:to>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10057961-B151-D240-BA1F-87A5CFD0DC8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595056" y="12749389"/>
          <a:ext cx="847209" cy="7337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3</xdr:col>
      <xdr:colOff>1</xdr:colOff>
      <xdr:row>20</xdr:row>
      <xdr:rowOff>740835</xdr:rowOff>
    </xdr:to>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1F5DEF36-5C4A-1549-B513-AA3479B965F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588000" y="13490222"/>
          <a:ext cx="853722" cy="740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253997</xdr:colOff>
      <xdr:row>6</xdr:row>
      <xdr:rowOff>0</xdr:rowOff>
    </xdr:from>
    <xdr:to>
      <xdr:col>7</xdr:col>
      <xdr:colOff>1636345</xdr:colOff>
      <xdr:row>9</xdr:row>
      <xdr:rowOff>111357</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7A50A6E0-FEFB-5F4D-8D48-DB252AA7861B}"/>
            </a:ext>
            <a:ext uri="{C183D7F6-B498-43B3-948B-1728B52AA6E4}">
              <adec:decorative xmlns:adec="http://schemas.microsoft.com/office/drawing/2017/decorative" val="1"/>
            </a:ext>
          </a:extLst>
        </xdr:cNvPr>
        <xdr:cNvSpPr/>
      </xdr:nvSpPr>
      <xdr:spPr>
        <a:xfrm>
          <a:off x="3987797" y="977900"/>
          <a:ext cx="1382348" cy="53045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1304925</xdr:colOff>
      <xdr:row>1</xdr:row>
      <xdr:rowOff>162413</xdr:rowOff>
    </xdr:from>
    <xdr:to>
      <xdr:col>20</xdr:col>
      <xdr:colOff>217531</xdr:colOff>
      <xdr:row>7</xdr:row>
      <xdr:rowOff>81817</xdr:rowOff>
    </xdr:to>
    <xdr:pic>
      <xdr:nvPicPr>
        <xdr:cNvPr id="3" name="Imagen 2" descr="C:\Users\Maikol\AppData\Local\Microsoft\Windows\INetCache\Content.Word\LOGO COMUNICADOS-01-01.jpg">
          <a:extLst>
            <a:ext uri="{FF2B5EF4-FFF2-40B4-BE49-F238E27FC236}">
              <a16:creationId xmlns:a16="http://schemas.microsoft.com/office/drawing/2014/main" id="{2A0A61E5-D9DE-EA4B-AB1B-ED41CCB58A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3825" y="314813"/>
          <a:ext cx="1722481" cy="843329"/>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927100</xdr:colOff>
      <xdr:row>3</xdr:row>
      <xdr:rowOff>746</xdr:rowOff>
    </xdr:from>
    <xdr:to>
      <xdr:col>20</xdr:col>
      <xdr:colOff>165</xdr:colOff>
      <xdr:row>7</xdr:row>
      <xdr:rowOff>25400</xdr:rowOff>
    </xdr:to>
    <xdr:pic>
      <xdr:nvPicPr>
        <xdr:cNvPr id="2" name="Imagen 1" descr="C:\Users\Maikol\AppData\Local\Microsoft\Windows\INetCache\Content.Word\LOGO COMUNICADOS-01-01.jpg">
          <a:extLst>
            <a:ext uri="{FF2B5EF4-FFF2-40B4-BE49-F238E27FC236}">
              <a16:creationId xmlns:a16="http://schemas.microsoft.com/office/drawing/2014/main" id="{DB0621ED-76CA-7946-87FA-BA477AC490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5100" y="483346"/>
          <a:ext cx="1501940" cy="659654"/>
        </a:xfrm>
        <a:prstGeom prst="rect">
          <a:avLst/>
        </a:prstGeom>
        <a:noFill/>
        <a:ln>
          <a:noFill/>
        </a:ln>
      </xdr:spPr>
    </xdr:pic>
    <xdr:clientData/>
  </xdr:twoCellAnchor>
  <xdr:twoCellAnchor>
    <xdr:from>
      <xdr:col>7</xdr:col>
      <xdr:colOff>304800</xdr:colOff>
      <xdr:row>6</xdr:row>
      <xdr:rowOff>88900</xdr:rowOff>
    </xdr:from>
    <xdr:to>
      <xdr:col>7</xdr:col>
      <xdr:colOff>1731110</xdr:colOff>
      <xdr:row>9</xdr:row>
      <xdr:rowOff>101588</xdr:rowOff>
    </xdr:to>
    <xdr:sp macro="" textlink="">
      <xdr:nvSpPr>
        <xdr:cNvPr id="3" name="Flecha: hacia la izquierda 3">
          <a:hlinkClick xmlns:r="http://schemas.openxmlformats.org/officeDocument/2006/relationships" r:id="rId2"/>
          <a:extLst>
            <a:ext uri="{FF2B5EF4-FFF2-40B4-BE49-F238E27FC236}">
              <a16:creationId xmlns:a16="http://schemas.microsoft.com/office/drawing/2014/main" id="{D0B7968E-B725-BC4F-8122-751AEF4C1FA4}"/>
            </a:ext>
            <a:ext uri="{C183D7F6-B498-43B3-948B-1728B52AA6E4}">
              <adec:decorative xmlns:adec="http://schemas.microsoft.com/office/drawing/2017/decorative" val="1"/>
            </a:ext>
          </a:extLst>
        </xdr:cNvPr>
        <xdr:cNvSpPr/>
      </xdr:nvSpPr>
      <xdr:spPr>
        <a:xfrm>
          <a:off x="3797300" y="1066800"/>
          <a:ext cx="1426310" cy="43178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1016000</xdr:colOff>
      <xdr:row>2</xdr:row>
      <xdr:rowOff>3908</xdr:rowOff>
    </xdr:from>
    <xdr:to>
      <xdr:col>20</xdr:col>
      <xdr:colOff>272</xdr:colOff>
      <xdr:row>7</xdr:row>
      <xdr:rowOff>56030</xdr:rowOff>
    </xdr:to>
    <xdr:pic>
      <xdr:nvPicPr>
        <xdr:cNvPr id="2" name="Imagen 1">
          <a:extLst>
            <a:ext uri="{FF2B5EF4-FFF2-40B4-BE49-F238E27FC236}">
              <a16:creationId xmlns:a16="http://schemas.microsoft.com/office/drawing/2014/main" id="{BDD31952-C49D-6F48-A396-EF5C2C23E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66800" y="359508"/>
          <a:ext cx="1841772" cy="814122"/>
        </a:xfrm>
        <a:prstGeom prst="rect">
          <a:avLst/>
        </a:prstGeom>
        <a:noFill/>
        <a:ln>
          <a:noFill/>
        </a:ln>
      </xdr:spPr>
    </xdr:pic>
    <xdr:clientData/>
  </xdr:twoCellAnchor>
  <xdr:twoCellAnchor>
    <xdr:from>
      <xdr:col>7</xdr:col>
      <xdr:colOff>175842</xdr:colOff>
      <xdr:row>6</xdr:row>
      <xdr:rowOff>127004</xdr:rowOff>
    </xdr:from>
    <xdr:to>
      <xdr:col>7</xdr:col>
      <xdr:colOff>1602152</xdr:colOff>
      <xdr:row>9</xdr:row>
      <xdr:rowOff>228592</xdr:rowOff>
    </xdr:to>
    <xdr:sp macro="" textlink="">
      <xdr:nvSpPr>
        <xdr:cNvPr id="3" name="Flecha: hacia la izquierda 3">
          <a:hlinkClick xmlns:r="http://schemas.openxmlformats.org/officeDocument/2006/relationships" r:id="rId2"/>
          <a:extLst>
            <a:ext uri="{FF2B5EF4-FFF2-40B4-BE49-F238E27FC236}">
              <a16:creationId xmlns:a16="http://schemas.microsoft.com/office/drawing/2014/main" id="{412D1930-5412-0741-AE2C-6D5B1D518790}"/>
            </a:ext>
            <a:ext uri="{C183D7F6-B498-43B3-948B-1728B52AA6E4}">
              <adec:decorative xmlns:adec="http://schemas.microsoft.com/office/drawing/2017/decorative" val="1"/>
            </a:ext>
          </a:extLst>
        </xdr:cNvPr>
        <xdr:cNvSpPr/>
      </xdr:nvSpPr>
      <xdr:spPr>
        <a:xfrm>
          <a:off x="3985842" y="1113696"/>
          <a:ext cx="1426310" cy="5118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787578</xdr:colOff>
      <xdr:row>2</xdr:row>
      <xdr:rowOff>58349</xdr:rowOff>
    </xdr:from>
    <xdr:to>
      <xdr:col>19</xdr:col>
      <xdr:colOff>1264587</xdr:colOff>
      <xdr:row>8</xdr:row>
      <xdr:rowOff>48485</xdr:rowOff>
    </xdr:to>
    <xdr:pic>
      <xdr:nvPicPr>
        <xdr:cNvPr id="2" name="Imagen 1" descr="C:\Users\Maikol\AppData\Local\Microsoft\Windows\INetCache\Content.Word\LOGO COMUNICADOS-01-01.jpg">
          <a:extLst>
            <a:ext uri="{FF2B5EF4-FFF2-40B4-BE49-F238E27FC236}">
              <a16:creationId xmlns:a16="http://schemas.microsoft.com/office/drawing/2014/main" id="{5E11FA31-1AFD-9A41-82C7-CC192EE1B2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7478" y="413949"/>
          <a:ext cx="1753359" cy="895011"/>
        </a:xfrm>
        <a:prstGeom prst="rect">
          <a:avLst/>
        </a:prstGeom>
        <a:noFill/>
        <a:ln>
          <a:noFill/>
        </a:ln>
      </xdr:spPr>
    </xdr:pic>
    <xdr:clientData/>
  </xdr:twoCellAnchor>
  <xdr:twoCellAnchor>
    <xdr:from>
      <xdr:col>7</xdr:col>
      <xdr:colOff>190500</xdr:colOff>
      <xdr:row>6</xdr:row>
      <xdr:rowOff>57150</xdr:rowOff>
    </xdr:from>
    <xdr:to>
      <xdr:col>7</xdr:col>
      <xdr:colOff>1572848</xdr:colOff>
      <xdr:row>10</xdr:row>
      <xdr:rowOff>39077</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19B53D18-03D3-CC45-8D34-1C0A7E852E5E}"/>
            </a:ext>
            <a:ext uri="{C183D7F6-B498-43B3-948B-1728B52AA6E4}">
              <adec:decorative xmlns:adec="http://schemas.microsoft.com/office/drawing/2017/decorative" val="1"/>
            </a:ext>
          </a:extLst>
        </xdr:cNvPr>
        <xdr:cNvSpPr/>
      </xdr:nvSpPr>
      <xdr:spPr>
        <a:xfrm>
          <a:off x="4322885" y="1043842"/>
          <a:ext cx="1382348" cy="5290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87921</xdr:colOff>
      <xdr:row>6</xdr:row>
      <xdr:rowOff>39080</xdr:rowOff>
    </xdr:from>
    <xdr:to>
      <xdr:col>7</xdr:col>
      <xdr:colOff>1514231</xdr:colOff>
      <xdr:row>10</xdr:row>
      <xdr:rowOff>13669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92C9B3F-C9D1-4003-B249-5A0298E126C0}"/>
            </a:ext>
            <a:ext uri="{C183D7F6-B498-43B3-948B-1728B52AA6E4}">
              <adec:decorative xmlns:adec="http://schemas.microsoft.com/office/drawing/2017/decorative" val="1"/>
            </a:ext>
          </a:extLst>
        </xdr:cNvPr>
        <xdr:cNvSpPr/>
      </xdr:nvSpPr>
      <xdr:spPr>
        <a:xfrm>
          <a:off x="3332771" y="1163030"/>
          <a:ext cx="1432660" cy="6953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922216</xdr:colOff>
      <xdr:row>1</xdr:row>
      <xdr:rowOff>168032</xdr:rowOff>
    </xdr:from>
    <xdr:to>
      <xdr:col>20</xdr:col>
      <xdr:colOff>35378</xdr:colOff>
      <xdr:row>6</xdr:row>
      <xdr:rowOff>114692</xdr:rowOff>
    </xdr:to>
    <xdr:pic>
      <xdr:nvPicPr>
        <xdr:cNvPr id="3" name="Imagen 2" descr="C:\Users\Maikol\AppData\Local\Microsoft\Windows\INetCache\Content.Word\LOGO COMUNICADOS-01-01.jpg">
          <a:extLst>
            <a:ext uri="{FF2B5EF4-FFF2-40B4-BE49-F238E27FC236}">
              <a16:creationId xmlns:a16="http://schemas.microsoft.com/office/drawing/2014/main" id="{FC5688F7-A342-4390-B041-01F94D94834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02966" y="345832"/>
          <a:ext cx="1703962" cy="75628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87921</xdr:colOff>
      <xdr:row>6</xdr:row>
      <xdr:rowOff>39080</xdr:rowOff>
    </xdr:from>
    <xdr:to>
      <xdr:col>7</xdr:col>
      <xdr:colOff>1514231</xdr:colOff>
      <xdr:row>10</xdr:row>
      <xdr:rowOff>13669</xdr:rowOff>
    </xdr:to>
    <xdr:sp macro="" textlink="">
      <xdr:nvSpPr>
        <xdr:cNvPr id="6" name="Flecha: hacia la izquierda 3">
          <a:hlinkClick xmlns:r="http://schemas.openxmlformats.org/officeDocument/2006/relationships" r:id="rId1"/>
          <a:extLst>
            <a:ext uri="{FF2B5EF4-FFF2-40B4-BE49-F238E27FC236}">
              <a16:creationId xmlns:a16="http://schemas.microsoft.com/office/drawing/2014/main" id="{4D97C002-A4F7-C94B-AFF8-3601C889AE5F}"/>
            </a:ext>
            <a:ext uri="{C183D7F6-B498-43B3-948B-1728B52AA6E4}">
              <adec:decorative xmlns:adec="http://schemas.microsoft.com/office/drawing/2017/decorative" val="1"/>
            </a:ext>
          </a:extLst>
        </xdr:cNvPr>
        <xdr:cNvSpPr/>
      </xdr:nvSpPr>
      <xdr:spPr>
        <a:xfrm>
          <a:off x="3618521" y="1029680"/>
          <a:ext cx="1426310"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973993</xdr:colOff>
      <xdr:row>2</xdr:row>
      <xdr:rowOff>52755</xdr:rowOff>
    </xdr:from>
    <xdr:to>
      <xdr:col>19</xdr:col>
      <xdr:colOff>1589130</xdr:colOff>
      <xdr:row>7</xdr:row>
      <xdr:rowOff>1955</xdr:rowOff>
    </xdr:to>
    <xdr:pic>
      <xdr:nvPicPr>
        <xdr:cNvPr id="7" name="Imagen 6" descr="C:\Users\Maikol\AppData\Local\Microsoft\Windows\INetCache\Content.Word\LOGO COMUNICADOS-01-01.jpg">
          <a:extLst>
            <a:ext uri="{FF2B5EF4-FFF2-40B4-BE49-F238E27FC236}">
              <a16:creationId xmlns:a16="http://schemas.microsoft.com/office/drawing/2014/main" id="{A381F550-835D-6341-B479-3A1230F71E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94593" y="408355"/>
          <a:ext cx="1866087" cy="7239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331614</xdr:colOff>
      <xdr:row>6</xdr:row>
      <xdr:rowOff>7596</xdr:rowOff>
    </xdr:from>
    <xdr:to>
      <xdr:col>7</xdr:col>
      <xdr:colOff>1713962</xdr:colOff>
      <xdr:row>10</xdr:row>
      <xdr:rowOff>0</xdr:rowOff>
    </xdr:to>
    <xdr:sp macro="" textlink="">
      <xdr:nvSpPr>
        <xdr:cNvPr id="4" name="Flecha: hacia la izquierda 1">
          <a:hlinkClick xmlns:r="http://schemas.openxmlformats.org/officeDocument/2006/relationships" r:id="rId1"/>
          <a:extLst>
            <a:ext uri="{FF2B5EF4-FFF2-40B4-BE49-F238E27FC236}">
              <a16:creationId xmlns:a16="http://schemas.microsoft.com/office/drawing/2014/main" id="{0DD72383-6863-EF41-BB96-E890BBEF84F4}"/>
            </a:ext>
            <a:ext uri="{C183D7F6-B498-43B3-948B-1728B52AA6E4}">
              <adec:decorative xmlns:adec="http://schemas.microsoft.com/office/drawing/2017/decorative" val="1"/>
            </a:ext>
          </a:extLst>
        </xdr:cNvPr>
        <xdr:cNvSpPr/>
      </xdr:nvSpPr>
      <xdr:spPr>
        <a:xfrm>
          <a:off x="4205114" y="985496"/>
          <a:ext cx="1382348" cy="5512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535354</xdr:colOff>
      <xdr:row>1</xdr:row>
      <xdr:rowOff>125046</xdr:rowOff>
    </xdr:from>
    <xdr:to>
      <xdr:col>20</xdr:col>
      <xdr:colOff>4317</xdr:colOff>
      <xdr:row>7</xdr:row>
      <xdr:rowOff>74246</xdr:rowOff>
    </xdr:to>
    <xdr:pic>
      <xdr:nvPicPr>
        <xdr:cNvPr id="5" name="Imagen 4" descr="C:\Users\Maikol\AppData\Local\Microsoft\Windows\INetCache\Content.Word\LOGO COMUNICADOS-01-01.jpg">
          <a:extLst>
            <a:ext uri="{FF2B5EF4-FFF2-40B4-BE49-F238E27FC236}">
              <a16:creationId xmlns:a16="http://schemas.microsoft.com/office/drawing/2014/main" id="{517B6047-D0C0-B947-80C8-5B50E1C8D4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46654" y="277446"/>
          <a:ext cx="1856563" cy="85090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205149</xdr:colOff>
      <xdr:row>6</xdr:row>
      <xdr:rowOff>9772</xdr:rowOff>
    </xdr:from>
    <xdr:to>
      <xdr:col>7</xdr:col>
      <xdr:colOff>1587497</xdr:colOff>
      <xdr:row>10</xdr:row>
      <xdr:rowOff>41253</xdr:rowOff>
    </xdr:to>
    <xdr:sp macro="" textlink="">
      <xdr:nvSpPr>
        <xdr:cNvPr id="4" name="Flecha: hacia la izquierda 1">
          <a:hlinkClick xmlns:r="http://schemas.openxmlformats.org/officeDocument/2006/relationships" r:id="rId1"/>
          <a:extLst>
            <a:ext uri="{FF2B5EF4-FFF2-40B4-BE49-F238E27FC236}">
              <a16:creationId xmlns:a16="http://schemas.microsoft.com/office/drawing/2014/main" id="{E5242941-4996-7547-A42D-793AFA818583}"/>
            </a:ext>
            <a:ext uri="{C183D7F6-B498-43B3-948B-1728B52AA6E4}">
              <adec:decorative xmlns:adec="http://schemas.microsoft.com/office/drawing/2017/decorative" val="1"/>
            </a:ext>
          </a:extLst>
        </xdr:cNvPr>
        <xdr:cNvSpPr/>
      </xdr:nvSpPr>
      <xdr:spPr>
        <a:xfrm>
          <a:off x="3811949" y="1025772"/>
          <a:ext cx="1382348" cy="53948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412262</xdr:colOff>
      <xdr:row>2</xdr:row>
      <xdr:rowOff>9769</xdr:rowOff>
    </xdr:from>
    <xdr:to>
      <xdr:col>19</xdr:col>
      <xdr:colOff>1266258</xdr:colOff>
      <xdr:row>6</xdr:row>
      <xdr:rowOff>102089</xdr:rowOff>
    </xdr:to>
    <xdr:pic>
      <xdr:nvPicPr>
        <xdr:cNvPr id="5" name="Imagen 4" descr="C:\Users\Maikol\AppData\Local\Microsoft\Windows\INetCache\Content.Word\LOGO COMUNICADOS-01-01.jpg">
          <a:extLst>
            <a:ext uri="{FF2B5EF4-FFF2-40B4-BE49-F238E27FC236}">
              <a16:creationId xmlns:a16="http://schemas.microsoft.com/office/drawing/2014/main" id="{BF9336DA-4668-A141-BFAE-8F9617C902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21962" y="403469"/>
          <a:ext cx="2022396" cy="71462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203200</xdr:colOff>
      <xdr:row>6</xdr:row>
      <xdr:rowOff>48849</xdr:rowOff>
    </xdr:from>
    <xdr:to>
      <xdr:col>7</xdr:col>
      <xdr:colOff>1585548</xdr:colOff>
      <xdr:row>10</xdr:row>
      <xdr:rowOff>0</xdr:rowOff>
    </xdr:to>
    <xdr:sp macro="" textlink="">
      <xdr:nvSpPr>
        <xdr:cNvPr id="2" name="Flecha: hacia la izquierda 2">
          <a:hlinkClick xmlns:r="http://schemas.openxmlformats.org/officeDocument/2006/relationships" r:id="rId1"/>
          <a:extLst>
            <a:ext uri="{FF2B5EF4-FFF2-40B4-BE49-F238E27FC236}">
              <a16:creationId xmlns:a16="http://schemas.microsoft.com/office/drawing/2014/main" id="{8600C32C-1A4A-0B4D-8D0C-9C28541D780D}"/>
            </a:ext>
            <a:ext uri="{C183D7F6-B498-43B3-948B-1728B52AA6E4}">
              <adec:decorative xmlns:adec="http://schemas.microsoft.com/office/drawing/2017/decorative" val="1"/>
            </a:ext>
          </a:extLst>
        </xdr:cNvPr>
        <xdr:cNvSpPr/>
      </xdr:nvSpPr>
      <xdr:spPr>
        <a:xfrm>
          <a:off x="3983892" y="1035541"/>
          <a:ext cx="1382348" cy="49822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542925</xdr:colOff>
      <xdr:row>1</xdr:row>
      <xdr:rowOff>154475</xdr:rowOff>
    </xdr:from>
    <xdr:to>
      <xdr:col>19</xdr:col>
      <xdr:colOff>1273463</xdr:colOff>
      <xdr:row>7</xdr:row>
      <xdr:rowOff>35534</xdr:rowOff>
    </xdr:to>
    <xdr:pic>
      <xdr:nvPicPr>
        <xdr:cNvPr id="3" name="Imagen 2" descr="C:\Users\Maikol\AppData\Local\Microsoft\Windows\INetCache\Content.Word\LOGO COMUNICADOS-01-01.jpg">
          <a:extLst>
            <a:ext uri="{FF2B5EF4-FFF2-40B4-BE49-F238E27FC236}">
              <a16:creationId xmlns:a16="http://schemas.microsoft.com/office/drawing/2014/main" id="{D7F673DB-9215-8446-ABC0-1F18E826D93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17625" y="306875"/>
          <a:ext cx="1832263" cy="84625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309568</xdr:colOff>
      <xdr:row>6</xdr:row>
      <xdr:rowOff>23813</xdr:rowOff>
    </xdr:from>
    <xdr:to>
      <xdr:col>7</xdr:col>
      <xdr:colOff>1691916</xdr:colOff>
      <xdr:row>10</xdr:row>
      <xdr:rowOff>29307</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D449E9E-5AF2-1A41-B511-2E479728F213}"/>
            </a:ext>
            <a:ext uri="{C183D7F6-B498-43B3-948B-1728B52AA6E4}">
              <adec:decorative xmlns:adec="http://schemas.microsoft.com/office/drawing/2017/decorative" val="1"/>
            </a:ext>
          </a:extLst>
        </xdr:cNvPr>
        <xdr:cNvSpPr/>
      </xdr:nvSpPr>
      <xdr:spPr>
        <a:xfrm>
          <a:off x="4314953" y="1000736"/>
          <a:ext cx="1382348" cy="55257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34</xdr:col>
      <xdr:colOff>333131</xdr:colOff>
      <xdr:row>1</xdr:row>
      <xdr:rowOff>137747</xdr:rowOff>
    </xdr:from>
    <xdr:to>
      <xdr:col>35</xdr:col>
      <xdr:colOff>1087481</xdr:colOff>
      <xdr:row>7</xdr:row>
      <xdr:rowOff>25401</xdr:rowOff>
    </xdr:to>
    <xdr:pic>
      <xdr:nvPicPr>
        <xdr:cNvPr id="3" name="Imagen 2" descr="C:\Users\Maikol\AppData\Local\Microsoft\Windows\INetCache\Content.Word\LOGO COMUNICADOS-01-01.jpg">
          <a:extLst>
            <a:ext uri="{FF2B5EF4-FFF2-40B4-BE49-F238E27FC236}">
              <a16:creationId xmlns:a16="http://schemas.microsoft.com/office/drawing/2014/main" id="{2780E472-7955-4045-BB94-8D86DA8D924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231" y="290147"/>
          <a:ext cx="1859250" cy="8401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635244</xdr:colOff>
      <xdr:row>3</xdr:row>
      <xdr:rowOff>9768</xdr:rowOff>
    </xdr:from>
    <xdr:to>
      <xdr:col>12</xdr:col>
      <xdr:colOff>269580</xdr:colOff>
      <xdr:row>5</xdr:row>
      <xdr:rowOff>162466</xdr:rowOff>
    </xdr:to>
    <xdr:sp macro="" textlink="">
      <xdr:nvSpPr>
        <xdr:cNvPr id="2" name="Text Box 1">
          <a:hlinkClick xmlns:r="http://schemas.openxmlformats.org/officeDocument/2006/relationships" r:id="rId1"/>
          <a:extLst>
            <a:ext uri="{FF2B5EF4-FFF2-40B4-BE49-F238E27FC236}">
              <a16:creationId xmlns:a16="http://schemas.microsoft.com/office/drawing/2014/main" id="{3B4FBFF2-05AD-3D42-82CE-39AA3A1BCBD4}"/>
            </a:ext>
          </a:extLst>
        </xdr:cNvPr>
        <xdr:cNvSpPr txBox="1">
          <a:spLocks noChangeArrowheads="1"/>
        </xdr:cNvSpPr>
      </xdr:nvSpPr>
      <xdr:spPr bwMode="auto">
        <a:xfrm>
          <a:off x="8267944" y="1482968"/>
          <a:ext cx="1285336" cy="5336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11</xdr:col>
      <xdr:colOff>443891</xdr:colOff>
      <xdr:row>5</xdr:row>
      <xdr:rowOff>162466</xdr:rowOff>
    </xdr:from>
    <xdr:to>
      <xdr:col>11</xdr:col>
      <xdr:colOff>443891</xdr:colOff>
      <xdr:row>19</xdr:row>
      <xdr:rowOff>86945</xdr:rowOff>
    </xdr:to>
    <xdr:cxnSp macro="">
      <xdr:nvCxnSpPr>
        <xdr:cNvPr id="3" name="3 Conector recto">
          <a:extLst>
            <a:ext uri="{FF2B5EF4-FFF2-40B4-BE49-F238E27FC236}">
              <a16:creationId xmlns:a16="http://schemas.microsoft.com/office/drawing/2014/main" id="{9F5E01CB-985F-7E4D-A5B0-C07603E272F0}"/>
            </a:ext>
          </a:extLst>
        </xdr:cNvPr>
        <xdr:cNvCxnSpPr>
          <a:stCxn id="2" idx="2"/>
          <a:endCxn id="4" idx="0"/>
        </xdr:cNvCxnSpPr>
      </xdr:nvCxnSpPr>
      <xdr:spPr>
        <a:xfrm flipH="1">
          <a:off x="8902091" y="2016666"/>
          <a:ext cx="0" cy="25914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607647</xdr:colOff>
      <xdr:row>19</xdr:row>
      <xdr:rowOff>86945</xdr:rowOff>
    </xdr:from>
    <xdr:to>
      <xdr:col>12</xdr:col>
      <xdr:colOff>280085</xdr:colOff>
      <xdr:row>22</xdr:row>
      <xdr:rowOff>58371</xdr:rowOff>
    </xdr:to>
    <xdr:sp macro="" textlink="">
      <xdr:nvSpPr>
        <xdr:cNvPr id="4" name="Text Box 1">
          <a:extLst>
            <a:ext uri="{FF2B5EF4-FFF2-40B4-BE49-F238E27FC236}">
              <a16:creationId xmlns:a16="http://schemas.microsoft.com/office/drawing/2014/main" id="{90FB6648-6940-B140-873F-4F4C958307A5}"/>
            </a:ext>
          </a:extLst>
        </xdr:cNvPr>
        <xdr:cNvSpPr txBox="1">
          <a:spLocks noChangeArrowheads="1"/>
        </xdr:cNvSpPr>
      </xdr:nvSpPr>
      <xdr:spPr bwMode="auto">
        <a:xfrm>
          <a:off x="8240347" y="4608145"/>
          <a:ext cx="1323438" cy="54292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8</xdr:col>
      <xdr:colOff>100623</xdr:colOff>
      <xdr:row>6</xdr:row>
      <xdr:rowOff>52021</xdr:rowOff>
    </xdr:from>
    <xdr:to>
      <xdr:col>9</xdr:col>
      <xdr:colOff>439326</xdr:colOff>
      <xdr:row>9</xdr:row>
      <xdr:rowOff>19538</xdr:rowOff>
    </xdr:to>
    <xdr:sp macro="" textlink="">
      <xdr:nvSpPr>
        <xdr:cNvPr id="5" name="Text Box 1">
          <a:hlinkClick xmlns:r="http://schemas.openxmlformats.org/officeDocument/2006/relationships" r:id="rId2"/>
          <a:extLst>
            <a:ext uri="{FF2B5EF4-FFF2-40B4-BE49-F238E27FC236}">
              <a16:creationId xmlns:a16="http://schemas.microsoft.com/office/drawing/2014/main" id="{E9E0A515-6360-A046-BAC1-A389A5B5E895}"/>
            </a:ext>
          </a:extLst>
        </xdr:cNvPr>
        <xdr:cNvSpPr txBox="1">
          <a:spLocks noChangeArrowheads="1"/>
        </xdr:cNvSpPr>
      </xdr:nvSpPr>
      <xdr:spPr bwMode="auto">
        <a:xfrm>
          <a:off x="6082323" y="2096721"/>
          <a:ext cx="1164203"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8</xdr:col>
      <xdr:colOff>81817</xdr:colOff>
      <xdr:row>9</xdr:row>
      <xdr:rowOff>117231</xdr:rowOff>
    </xdr:from>
    <xdr:to>
      <xdr:col>9</xdr:col>
      <xdr:colOff>468111</xdr:colOff>
      <xdr:row>12</xdr:row>
      <xdr:rowOff>58659</xdr:rowOff>
    </xdr:to>
    <xdr:sp macro="" textlink="">
      <xdr:nvSpPr>
        <xdr:cNvPr id="6" name="Text Box 1">
          <a:hlinkClick xmlns:r="http://schemas.openxmlformats.org/officeDocument/2006/relationships" r:id="rId3"/>
          <a:extLst>
            <a:ext uri="{FF2B5EF4-FFF2-40B4-BE49-F238E27FC236}">
              <a16:creationId xmlns:a16="http://schemas.microsoft.com/office/drawing/2014/main" id="{CFD31585-AFF3-5E44-9565-F563CAF278F2}"/>
            </a:ext>
          </a:extLst>
        </xdr:cNvPr>
        <xdr:cNvSpPr txBox="1">
          <a:spLocks noChangeArrowheads="1"/>
        </xdr:cNvSpPr>
      </xdr:nvSpPr>
      <xdr:spPr bwMode="auto">
        <a:xfrm>
          <a:off x="6063517" y="2733431"/>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9</xdr:col>
      <xdr:colOff>439371</xdr:colOff>
      <xdr:row>7</xdr:row>
      <xdr:rowOff>127559</xdr:rowOff>
    </xdr:from>
    <xdr:to>
      <xdr:col>11</xdr:col>
      <xdr:colOff>444939</xdr:colOff>
      <xdr:row>12</xdr:row>
      <xdr:rowOff>163712</xdr:rowOff>
    </xdr:to>
    <xdr:cxnSp macro="">
      <xdr:nvCxnSpPr>
        <xdr:cNvPr id="7" name="12 Forma">
          <a:extLst>
            <a:ext uri="{FF2B5EF4-FFF2-40B4-BE49-F238E27FC236}">
              <a16:creationId xmlns:a16="http://schemas.microsoft.com/office/drawing/2014/main" id="{30F5CC9C-8233-E741-8208-96CFE5EBBC95}"/>
            </a:ext>
          </a:extLst>
        </xdr:cNvPr>
        <xdr:cNvCxnSpPr>
          <a:endCxn id="5" idx="3"/>
        </xdr:cNvCxnSpPr>
      </xdr:nvCxnSpPr>
      <xdr:spPr>
        <a:xfrm rot="10800000">
          <a:off x="7246571" y="2362759"/>
          <a:ext cx="1656568" cy="98865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467947</xdr:colOff>
      <xdr:row>10</xdr:row>
      <xdr:rowOff>179724</xdr:rowOff>
    </xdr:from>
    <xdr:to>
      <xdr:col>11</xdr:col>
      <xdr:colOff>412391</xdr:colOff>
      <xdr:row>12</xdr:row>
      <xdr:rowOff>168673</xdr:rowOff>
    </xdr:to>
    <xdr:cxnSp macro="">
      <xdr:nvCxnSpPr>
        <xdr:cNvPr id="8" name="13 Forma">
          <a:extLst>
            <a:ext uri="{FF2B5EF4-FFF2-40B4-BE49-F238E27FC236}">
              <a16:creationId xmlns:a16="http://schemas.microsoft.com/office/drawing/2014/main" id="{45611334-654C-A144-B481-4295C057F4F9}"/>
            </a:ext>
          </a:extLst>
        </xdr:cNvPr>
        <xdr:cNvCxnSpPr>
          <a:endCxn id="6" idx="3"/>
        </xdr:cNvCxnSpPr>
      </xdr:nvCxnSpPr>
      <xdr:spPr>
        <a:xfrm rot="10800000">
          <a:off x="7275147" y="2986424"/>
          <a:ext cx="1595444" cy="3699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712258</xdr:colOff>
      <xdr:row>23</xdr:row>
      <xdr:rowOff>118003</xdr:rowOff>
    </xdr:from>
    <xdr:to>
      <xdr:col>9</xdr:col>
      <xdr:colOff>196455</xdr:colOff>
      <xdr:row>26</xdr:row>
      <xdr:rowOff>76728</xdr:rowOff>
    </xdr:to>
    <xdr:sp macro="" textlink="">
      <xdr:nvSpPr>
        <xdr:cNvPr id="9" name="Text Box 1">
          <a:hlinkClick xmlns:r="http://schemas.openxmlformats.org/officeDocument/2006/relationships" r:id="rId4"/>
          <a:extLst>
            <a:ext uri="{FF2B5EF4-FFF2-40B4-BE49-F238E27FC236}">
              <a16:creationId xmlns:a16="http://schemas.microsoft.com/office/drawing/2014/main" id="{6F69C5E4-CA6D-7C4C-B65B-1A3F164407D8}"/>
            </a:ext>
          </a:extLst>
        </xdr:cNvPr>
        <xdr:cNvSpPr txBox="1">
          <a:spLocks noChangeArrowheads="1"/>
        </xdr:cNvSpPr>
      </xdr:nvSpPr>
      <xdr:spPr bwMode="auto">
        <a:xfrm>
          <a:off x="5868458" y="5401203"/>
          <a:ext cx="1135197"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11</xdr:col>
      <xdr:colOff>443891</xdr:colOff>
      <xdr:row>22</xdr:row>
      <xdr:rowOff>58370</xdr:rowOff>
    </xdr:from>
    <xdr:to>
      <xdr:col>16</xdr:col>
      <xdr:colOff>62734</xdr:colOff>
      <xdr:row>23</xdr:row>
      <xdr:rowOff>129730</xdr:rowOff>
    </xdr:to>
    <xdr:cxnSp macro="">
      <xdr:nvCxnSpPr>
        <xdr:cNvPr id="10" name="23 Forma">
          <a:extLst>
            <a:ext uri="{FF2B5EF4-FFF2-40B4-BE49-F238E27FC236}">
              <a16:creationId xmlns:a16="http://schemas.microsoft.com/office/drawing/2014/main" id="{211D8314-56F0-9A4F-9666-A3F08957E307}"/>
            </a:ext>
          </a:extLst>
        </xdr:cNvPr>
        <xdr:cNvCxnSpPr>
          <a:cxnSpLocks/>
          <a:stCxn id="4" idx="2"/>
          <a:endCxn id="29" idx="0"/>
        </xdr:cNvCxnSpPr>
      </xdr:nvCxnSpPr>
      <xdr:spPr>
        <a:xfrm rot="16200000" flipH="1">
          <a:off x="10644333" y="3408828"/>
          <a:ext cx="261860" cy="37463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22</xdr:row>
      <xdr:rowOff>58372</xdr:rowOff>
    </xdr:from>
    <xdr:to>
      <xdr:col>11</xdr:col>
      <xdr:colOff>443935</xdr:colOff>
      <xdr:row>23</xdr:row>
      <xdr:rowOff>118004</xdr:rowOff>
    </xdr:to>
    <xdr:cxnSp macro="">
      <xdr:nvCxnSpPr>
        <xdr:cNvPr id="11" name="23 Forma">
          <a:extLst>
            <a:ext uri="{FF2B5EF4-FFF2-40B4-BE49-F238E27FC236}">
              <a16:creationId xmlns:a16="http://schemas.microsoft.com/office/drawing/2014/main" id="{5E1D6AB2-EA65-B94E-888C-6177D576A463}"/>
            </a:ext>
          </a:extLst>
        </xdr:cNvPr>
        <xdr:cNvCxnSpPr>
          <a:stCxn id="4" idx="2"/>
          <a:endCxn id="9" idx="0"/>
        </xdr:cNvCxnSpPr>
      </xdr:nvCxnSpPr>
      <xdr:spPr>
        <a:xfrm rot="5400000">
          <a:off x="7540791" y="4039860"/>
          <a:ext cx="250132" cy="24725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294473</xdr:colOff>
      <xdr:row>28</xdr:row>
      <xdr:rowOff>58430</xdr:rowOff>
    </xdr:from>
    <xdr:to>
      <xdr:col>6</xdr:col>
      <xdr:colOff>611100</xdr:colOff>
      <xdr:row>31</xdr:row>
      <xdr:rowOff>86630</xdr:rowOff>
    </xdr:to>
    <xdr:sp macro="" textlink="">
      <xdr:nvSpPr>
        <xdr:cNvPr id="12" name="Text Box 1">
          <a:hlinkClick xmlns:r="http://schemas.openxmlformats.org/officeDocument/2006/relationships" r:id="rId5"/>
          <a:extLst>
            <a:ext uri="{FF2B5EF4-FFF2-40B4-BE49-F238E27FC236}">
              <a16:creationId xmlns:a16="http://schemas.microsoft.com/office/drawing/2014/main" id="{EF92171C-19E9-9C49-949B-878B5059E5F5}"/>
            </a:ext>
          </a:extLst>
        </xdr:cNvPr>
        <xdr:cNvSpPr txBox="1">
          <a:spLocks noChangeArrowheads="1"/>
        </xdr:cNvSpPr>
      </xdr:nvSpPr>
      <xdr:spPr bwMode="auto">
        <a:xfrm>
          <a:off x="3799673" y="6294130"/>
          <a:ext cx="1142127" cy="59970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6</xdr:col>
      <xdr:colOff>31052</xdr:colOff>
      <xdr:row>26</xdr:row>
      <xdr:rowOff>76727</xdr:rowOff>
    </xdr:from>
    <xdr:to>
      <xdr:col>8</xdr:col>
      <xdr:colOff>447852</xdr:colOff>
      <xdr:row>28</xdr:row>
      <xdr:rowOff>58429</xdr:rowOff>
    </xdr:to>
    <xdr:cxnSp macro="">
      <xdr:nvCxnSpPr>
        <xdr:cNvPr id="13" name="23 Forma">
          <a:extLst>
            <a:ext uri="{FF2B5EF4-FFF2-40B4-BE49-F238E27FC236}">
              <a16:creationId xmlns:a16="http://schemas.microsoft.com/office/drawing/2014/main" id="{3CCC987B-457B-2A42-9366-076DAD903A10}"/>
            </a:ext>
          </a:extLst>
        </xdr:cNvPr>
        <xdr:cNvCxnSpPr>
          <a:stCxn id="9" idx="2"/>
          <a:endCxn id="12" idx="0"/>
        </xdr:cNvCxnSpPr>
      </xdr:nvCxnSpPr>
      <xdr:spPr>
        <a:xfrm rot="5400000">
          <a:off x="5214301" y="5078878"/>
          <a:ext cx="362702" cy="20678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11</xdr:col>
      <xdr:colOff>237665</xdr:colOff>
      <xdr:row>28</xdr:row>
      <xdr:rowOff>40541</xdr:rowOff>
    </xdr:to>
    <xdr:cxnSp macro="">
      <xdr:nvCxnSpPr>
        <xdr:cNvPr id="14" name="23 Forma">
          <a:extLst>
            <a:ext uri="{FF2B5EF4-FFF2-40B4-BE49-F238E27FC236}">
              <a16:creationId xmlns:a16="http://schemas.microsoft.com/office/drawing/2014/main" id="{8DBF3C7E-B8F3-C547-9D76-E3077D5AB2E7}"/>
            </a:ext>
          </a:extLst>
        </xdr:cNvPr>
        <xdr:cNvCxnSpPr>
          <a:cxnSpLocks/>
          <a:stCxn id="9" idx="2"/>
          <a:endCxn id="32" idx="0"/>
        </xdr:cNvCxnSpPr>
      </xdr:nvCxnSpPr>
      <xdr:spPr>
        <a:xfrm rot="16200000" flipH="1">
          <a:off x="7390315" y="4970691"/>
          <a:ext cx="344813" cy="22662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555105</xdr:colOff>
      <xdr:row>26</xdr:row>
      <xdr:rowOff>76728</xdr:rowOff>
    </xdr:from>
    <xdr:to>
      <xdr:col>8</xdr:col>
      <xdr:colOff>447974</xdr:colOff>
      <xdr:row>28</xdr:row>
      <xdr:rowOff>52917</xdr:rowOff>
    </xdr:to>
    <xdr:cxnSp macro="">
      <xdr:nvCxnSpPr>
        <xdr:cNvPr id="15" name="23 Forma">
          <a:extLst>
            <a:ext uri="{FF2B5EF4-FFF2-40B4-BE49-F238E27FC236}">
              <a16:creationId xmlns:a16="http://schemas.microsoft.com/office/drawing/2014/main" id="{5ECD769E-DF39-7149-8B80-6E5B3AB5461C}"/>
            </a:ext>
          </a:extLst>
        </xdr:cNvPr>
        <xdr:cNvCxnSpPr>
          <a:cxnSpLocks/>
          <a:stCxn id="9" idx="2"/>
          <a:endCxn id="30" idx="0"/>
        </xdr:cNvCxnSpPr>
      </xdr:nvCxnSpPr>
      <xdr:spPr>
        <a:xfrm rot="5400000">
          <a:off x="5891895" y="5750838"/>
          <a:ext cx="357189" cy="7183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246797</xdr:colOff>
      <xdr:row>26</xdr:row>
      <xdr:rowOff>76728</xdr:rowOff>
    </xdr:from>
    <xdr:to>
      <xdr:col>8</xdr:col>
      <xdr:colOff>447854</xdr:colOff>
      <xdr:row>46</xdr:row>
      <xdr:rowOff>0</xdr:rowOff>
    </xdr:to>
    <xdr:cxnSp macro="">
      <xdr:nvCxnSpPr>
        <xdr:cNvPr id="16" name="23 Forma">
          <a:extLst>
            <a:ext uri="{FF2B5EF4-FFF2-40B4-BE49-F238E27FC236}">
              <a16:creationId xmlns:a16="http://schemas.microsoft.com/office/drawing/2014/main" id="{9EB3315B-9975-2345-AA5C-ECAB454277F2}"/>
            </a:ext>
          </a:extLst>
        </xdr:cNvPr>
        <xdr:cNvCxnSpPr>
          <a:cxnSpLocks/>
          <a:stCxn id="9" idx="2"/>
          <a:endCxn id="50" idx="0"/>
        </xdr:cNvCxnSpPr>
      </xdr:nvCxnSpPr>
      <xdr:spPr>
        <a:xfrm rot="5400000">
          <a:off x="4049640" y="7284785"/>
          <a:ext cx="3733272" cy="10265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402545</xdr:colOff>
      <xdr:row>26</xdr:row>
      <xdr:rowOff>85281</xdr:rowOff>
    </xdr:from>
    <xdr:to>
      <xdr:col>16</xdr:col>
      <xdr:colOff>73196</xdr:colOff>
      <xdr:row>28</xdr:row>
      <xdr:rowOff>39685</xdr:rowOff>
    </xdr:to>
    <xdr:cxnSp macro="">
      <xdr:nvCxnSpPr>
        <xdr:cNvPr id="17" name="23 Forma">
          <a:extLst>
            <a:ext uri="{FF2B5EF4-FFF2-40B4-BE49-F238E27FC236}">
              <a16:creationId xmlns:a16="http://schemas.microsoft.com/office/drawing/2014/main" id="{C8D2DC09-FAAA-D14E-A634-A37C1988B200}"/>
            </a:ext>
          </a:extLst>
        </xdr:cNvPr>
        <xdr:cNvCxnSpPr>
          <a:cxnSpLocks/>
          <a:stCxn id="29" idx="2"/>
          <a:endCxn id="34" idx="0"/>
        </xdr:cNvCxnSpPr>
      </xdr:nvCxnSpPr>
      <xdr:spPr>
        <a:xfrm rot="5400000">
          <a:off x="10017841" y="4328861"/>
          <a:ext cx="311591" cy="206380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68385</xdr:colOff>
      <xdr:row>12</xdr:row>
      <xdr:rowOff>156308</xdr:rowOff>
    </xdr:from>
    <xdr:to>
      <xdr:col>9</xdr:col>
      <xdr:colOff>454679</xdr:colOff>
      <xdr:row>15</xdr:row>
      <xdr:rowOff>97736</xdr:rowOff>
    </xdr:to>
    <xdr:sp macro="" textlink="">
      <xdr:nvSpPr>
        <xdr:cNvPr id="18" name="Text Box 1">
          <a:hlinkClick xmlns:r="http://schemas.openxmlformats.org/officeDocument/2006/relationships" r:id="rId6"/>
          <a:extLst>
            <a:ext uri="{FF2B5EF4-FFF2-40B4-BE49-F238E27FC236}">
              <a16:creationId xmlns:a16="http://schemas.microsoft.com/office/drawing/2014/main" id="{5DC6979B-6014-6143-8571-3ADFBFC8C9EC}"/>
            </a:ext>
          </a:extLst>
        </xdr:cNvPr>
        <xdr:cNvSpPr txBox="1">
          <a:spLocks noChangeArrowheads="1"/>
        </xdr:cNvSpPr>
      </xdr:nvSpPr>
      <xdr:spPr bwMode="auto">
        <a:xfrm>
          <a:off x="6050085" y="3344008"/>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Prensa</a:t>
          </a:r>
          <a:endParaRPr lang="es-CR" sz="1100" b="1" i="0" u="none" strike="noStrike" baseline="0">
            <a:solidFill>
              <a:srgbClr val="000000"/>
            </a:solidFill>
            <a:latin typeface="Calibri"/>
          </a:endParaRPr>
        </a:p>
      </xdr:txBody>
    </xdr:sp>
    <xdr:clientData/>
  </xdr:twoCellAnchor>
  <xdr:twoCellAnchor>
    <xdr:from>
      <xdr:col>8</xdr:col>
      <xdr:colOff>48846</xdr:colOff>
      <xdr:row>16</xdr:row>
      <xdr:rowOff>9768</xdr:rowOff>
    </xdr:from>
    <xdr:to>
      <xdr:col>9</xdr:col>
      <xdr:colOff>422114</xdr:colOff>
      <xdr:row>18</xdr:row>
      <xdr:rowOff>136811</xdr:rowOff>
    </xdr:to>
    <xdr:sp macro="" textlink="">
      <xdr:nvSpPr>
        <xdr:cNvPr id="19" name="Text Box 1">
          <a:hlinkClick xmlns:r="http://schemas.openxmlformats.org/officeDocument/2006/relationships" r:id="rId7"/>
          <a:extLst>
            <a:ext uri="{FF2B5EF4-FFF2-40B4-BE49-F238E27FC236}">
              <a16:creationId xmlns:a16="http://schemas.microsoft.com/office/drawing/2014/main" id="{6192C2D1-BCAD-BF4B-A8E3-45FA1C5E3FB3}"/>
            </a:ext>
          </a:extLst>
        </xdr:cNvPr>
        <xdr:cNvSpPr txBox="1">
          <a:spLocks noChangeArrowheads="1"/>
        </xdr:cNvSpPr>
      </xdr:nvSpPr>
      <xdr:spPr bwMode="auto">
        <a:xfrm>
          <a:off x="6030546" y="3959468"/>
          <a:ext cx="1198768" cy="5080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9</xdr:col>
      <xdr:colOff>454515</xdr:colOff>
      <xdr:row>12</xdr:row>
      <xdr:rowOff>168672</xdr:rowOff>
    </xdr:from>
    <xdr:to>
      <xdr:col>11</xdr:col>
      <xdr:colOff>422328</xdr:colOff>
      <xdr:row>14</xdr:row>
      <xdr:rowOff>35245</xdr:rowOff>
    </xdr:to>
    <xdr:cxnSp macro="">
      <xdr:nvCxnSpPr>
        <xdr:cNvPr id="20" name="13 Forma">
          <a:extLst>
            <a:ext uri="{FF2B5EF4-FFF2-40B4-BE49-F238E27FC236}">
              <a16:creationId xmlns:a16="http://schemas.microsoft.com/office/drawing/2014/main" id="{D17DEC11-9218-C94D-A10A-63E4A0F91965}"/>
            </a:ext>
          </a:extLst>
        </xdr:cNvPr>
        <xdr:cNvCxnSpPr>
          <a:endCxn id="18" idx="3"/>
        </xdr:cNvCxnSpPr>
      </xdr:nvCxnSpPr>
      <xdr:spPr>
        <a:xfrm rot="10800000" flipV="1">
          <a:off x="7261715" y="3356372"/>
          <a:ext cx="1618813" cy="2475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422276</xdr:colOff>
      <xdr:row>12</xdr:row>
      <xdr:rowOff>168671</xdr:rowOff>
    </xdr:from>
    <xdr:to>
      <xdr:col>11</xdr:col>
      <xdr:colOff>437159</xdr:colOff>
      <xdr:row>17</xdr:row>
      <xdr:rowOff>73289</xdr:rowOff>
    </xdr:to>
    <xdr:cxnSp macro="">
      <xdr:nvCxnSpPr>
        <xdr:cNvPr id="21" name="13 Forma">
          <a:extLst>
            <a:ext uri="{FF2B5EF4-FFF2-40B4-BE49-F238E27FC236}">
              <a16:creationId xmlns:a16="http://schemas.microsoft.com/office/drawing/2014/main" id="{FA296AFB-4DBE-5F42-96CB-3EBF76455FDC}"/>
            </a:ext>
          </a:extLst>
        </xdr:cNvPr>
        <xdr:cNvCxnSpPr>
          <a:endCxn id="19" idx="3"/>
        </xdr:cNvCxnSpPr>
      </xdr:nvCxnSpPr>
      <xdr:spPr>
        <a:xfrm rot="10800000" flipV="1">
          <a:off x="7229476" y="3356371"/>
          <a:ext cx="1665883" cy="85711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444898</xdr:colOff>
      <xdr:row>9</xdr:row>
      <xdr:rowOff>16004</xdr:rowOff>
    </xdr:from>
    <xdr:to>
      <xdr:col>13</xdr:col>
      <xdr:colOff>452083</xdr:colOff>
      <xdr:row>12</xdr:row>
      <xdr:rowOff>168671</xdr:rowOff>
    </xdr:to>
    <xdr:cxnSp macro="">
      <xdr:nvCxnSpPr>
        <xdr:cNvPr id="22" name="13 Forma">
          <a:extLst>
            <a:ext uri="{FF2B5EF4-FFF2-40B4-BE49-F238E27FC236}">
              <a16:creationId xmlns:a16="http://schemas.microsoft.com/office/drawing/2014/main" id="{357F9C6C-0849-1C43-9A5F-7D78ACC6D172}"/>
            </a:ext>
          </a:extLst>
        </xdr:cNvPr>
        <xdr:cNvCxnSpPr>
          <a:stCxn id="25" idx="1"/>
        </xdr:cNvCxnSpPr>
      </xdr:nvCxnSpPr>
      <xdr:spPr>
        <a:xfrm rot="10800000" flipV="1">
          <a:off x="8903098" y="2632204"/>
          <a:ext cx="1658185" cy="72416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479623</xdr:colOff>
      <xdr:row>11</xdr:row>
      <xdr:rowOff>14883</xdr:rowOff>
    </xdr:from>
    <xdr:to>
      <xdr:col>15</xdr:col>
      <xdr:colOff>3775</xdr:colOff>
      <xdr:row>13</xdr:row>
      <xdr:rowOff>165955</xdr:rowOff>
    </xdr:to>
    <xdr:sp macro="" textlink="">
      <xdr:nvSpPr>
        <xdr:cNvPr id="23" name="Text Box 1">
          <a:hlinkClick xmlns:r="http://schemas.openxmlformats.org/officeDocument/2006/relationships" r:id="rId8"/>
          <a:extLst>
            <a:ext uri="{FF2B5EF4-FFF2-40B4-BE49-F238E27FC236}">
              <a16:creationId xmlns:a16="http://schemas.microsoft.com/office/drawing/2014/main" id="{0D40ED61-058C-D24E-BBDB-BE2290DF8BCC}"/>
            </a:ext>
          </a:extLst>
        </xdr:cNvPr>
        <xdr:cNvSpPr txBox="1">
          <a:spLocks noChangeArrowheads="1"/>
        </xdr:cNvSpPr>
      </xdr:nvSpPr>
      <xdr:spPr bwMode="auto">
        <a:xfrm>
          <a:off x="10588823" y="3012083"/>
          <a:ext cx="1175152" cy="5320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14</xdr:row>
      <xdr:rowOff>84336</xdr:rowOff>
    </xdr:from>
    <xdr:to>
      <xdr:col>14</xdr:col>
      <xdr:colOff>803400</xdr:colOff>
      <xdr:row>17</xdr:row>
      <xdr:rowOff>51853</xdr:rowOff>
    </xdr:to>
    <xdr:sp macro="" textlink="">
      <xdr:nvSpPr>
        <xdr:cNvPr id="24" name="Text Box 1">
          <a:hlinkClick xmlns:r="http://schemas.openxmlformats.org/officeDocument/2006/relationships" r:id="rId9"/>
          <a:extLst>
            <a:ext uri="{FF2B5EF4-FFF2-40B4-BE49-F238E27FC236}">
              <a16:creationId xmlns:a16="http://schemas.microsoft.com/office/drawing/2014/main" id="{E663CE1D-F728-E04F-B86B-80389E40A7E2}"/>
            </a:ext>
          </a:extLst>
        </xdr:cNvPr>
        <xdr:cNvSpPr txBox="1">
          <a:spLocks noChangeArrowheads="1"/>
        </xdr:cNvSpPr>
      </xdr:nvSpPr>
      <xdr:spPr bwMode="auto">
        <a:xfrm>
          <a:off x="10561241" y="3653036"/>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7</xdr:row>
      <xdr:rowOff>124024</xdr:rowOff>
    </xdr:from>
    <xdr:to>
      <xdr:col>14</xdr:col>
      <xdr:colOff>803400</xdr:colOff>
      <xdr:row>10</xdr:row>
      <xdr:rowOff>91541</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14C8203A-E1E4-0B4F-B38E-BFA71D51EBFB}"/>
            </a:ext>
          </a:extLst>
        </xdr:cNvPr>
        <xdr:cNvSpPr txBox="1">
          <a:spLocks noChangeArrowheads="1"/>
        </xdr:cNvSpPr>
      </xdr:nvSpPr>
      <xdr:spPr bwMode="auto">
        <a:xfrm>
          <a:off x="10561241" y="2359224"/>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11</xdr:col>
      <xdr:colOff>422276</xdr:colOff>
      <xdr:row>12</xdr:row>
      <xdr:rowOff>168674</xdr:rowOff>
    </xdr:from>
    <xdr:to>
      <xdr:col>13</xdr:col>
      <xdr:colOff>452042</xdr:colOff>
      <xdr:row>15</xdr:row>
      <xdr:rowOff>159873</xdr:rowOff>
    </xdr:to>
    <xdr:cxnSp macro="">
      <xdr:nvCxnSpPr>
        <xdr:cNvPr id="26" name="13 Forma">
          <a:extLst>
            <a:ext uri="{FF2B5EF4-FFF2-40B4-BE49-F238E27FC236}">
              <a16:creationId xmlns:a16="http://schemas.microsoft.com/office/drawing/2014/main" id="{CE487155-8569-B84C-AE65-F4C892BCFF24}"/>
            </a:ext>
          </a:extLst>
        </xdr:cNvPr>
        <xdr:cNvCxnSpPr>
          <a:stCxn id="24" idx="1"/>
        </xdr:cNvCxnSpPr>
      </xdr:nvCxnSpPr>
      <xdr:spPr>
        <a:xfrm rot="10800000">
          <a:off x="8880476" y="3356374"/>
          <a:ext cx="1680766" cy="56269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454605</xdr:colOff>
      <xdr:row>12</xdr:row>
      <xdr:rowOff>90420</xdr:rowOff>
    </xdr:from>
    <xdr:to>
      <xdr:col>13</xdr:col>
      <xdr:colOff>479623</xdr:colOff>
      <xdr:row>12</xdr:row>
      <xdr:rowOff>170698</xdr:rowOff>
    </xdr:to>
    <xdr:cxnSp macro="">
      <xdr:nvCxnSpPr>
        <xdr:cNvPr id="27" name="13 Forma">
          <a:extLst>
            <a:ext uri="{FF2B5EF4-FFF2-40B4-BE49-F238E27FC236}">
              <a16:creationId xmlns:a16="http://schemas.microsoft.com/office/drawing/2014/main" id="{2AFF4561-18F8-2347-8560-6B84E2F9B123}"/>
            </a:ext>
          </a:extLst>
        </xdr:cNvPr>
        <xdr:cNvCxnSpPr>
          <a:cxnSpLocks/>
        </xdr:cNvCxnSpPr>
      </xdr:nvCxnSpPr>
      <xdr:spPr>
        <a:xfrm rot="10800000" flipV="1">
          <a:off x="8280980" y="2820920"/>
          <a:ext cx="177126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47795</xdr:colOff>
      <xdr:row>17</xdr:row>
      <xdr:rowOff>73289</xdr:rowOff>
    </xdr:from>
    <xdr:to>
      <xdr:col>8</xdr:col>
      <xdr:colOff>48846</xdr:colOff>
      <xdr:row>21</xdr:row>
      <xdr:rowOff>116075</xdr:rowOff>
    </xdr:to>
    <xdr:cxnSp macro="">
      <xdr:nvCxnSpPr>
        <xdr:cNvPr id="28" name="Conector recto 27">
          <a:extLst>
            <a:ext uri="{FF2B5EF4-FFF2-40B4-BE49-F238E27FC236}">
              <a16:creationId xmlns:a16="http://schemas.microsoft.com/office/drawing/2014/main" id="{F65784BA-389F-504F-A215-54FC764C1B05}"/>
            </a:ext>
          </a:extLst>
        </xdr:cNvPr>
        <xdr:cNvCxnSpPr>
          <a:stCxn id="19" idx="1"/>
        </xdr:cNvCxnSpPr>
      </xdr:nvCxnSpPr>
      <xdr:spPr>
        <a:xfrm flipH="1">
          <a:off x="6029495" y="4213489"/>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313130</xdr:colOff>
      <xdr:row>23</xdr:row>
      <xdr:rowOff>129731</xdr:rowOff>
    </xdr:from>
    <xdr:to>
      <xdr:col>16</xdr:col>
      <xdr:colOff>627803</xdr:colOff>
      <xdr:row>26</xdr:row>
      <xdr:rowOff>88456</xdr:rowOff>
    </xdr:to>
    <xdr:sp macro="" textlink="">
      <xdr:nvSpPr>
        <xdr:cNvPr id="29" name="Text Box 1">
          <a:hlinkClick xmlns:r="http://schemas.openxmlformats.org/officeDocument/2006/relationships" r:id="rId11"/>
          <a:extLst>
            <a:ext uri="{FF2B5EF4-FFF2-40B4-BE49-F238E27FC236}">
              <a16:creationId xmlns:a16="http://schemas.microsoft.com/office/drawing/2014/main" id="{E19589DA-4DB8-0447-9999-21BB89FC5803}"/>
            </a:ext>
          </a:extLst>
        </xdr:cNvPr>
        <xdr:cNvSpPr txBox="1">
          <a:spLocks noChangeArrowheads="1"/>
        </xdr:cNvSpPr>
      </xdr:nvSpPr>
      <xdr:spPr bwMode="auto">
        <a:xfrm>
          <a:off x="12073330" y="5412931"/>
          <a:ext cx="1140173"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Administrativa</a:t>
          </a:r>
        </a:p>
        <a:p>
          <a:pPr algn="ctr" rtl="0">
            <a:lnSpc>
              <a:spcPts val="1200"/>
            </a:lnSpc>
            <a:defRPr sz="1000"/>
          </a:pPr>
          <a:r>
            <a:rPr lang="es-CR" sz="1100" b="1" i="0" u="none" strike="noStrike" baseline="0">
              <a:solidFill>
                <a:srgbClr val="000000"/>
              </a:solidFill>
              <a:latin typeface="Calibri"/>
            </a:rPr>
            <a:t>Financiera</a:t>
          </a:r>
          <a:endParaRPr lang="es-CR" sz="1100" b="0" i="0" u="none" strike="noStrike" baseline="0">
            <a:solidFill>
              <a:srgbClr val="000000"/>
            </a:solidFill>
            <a:latin typeface="Calibri"/>
          </a:endParaRPr>
        </a:p>
      </xdr:txBody>
    </xdr:sp>
    <xdr:clientData/>
  </xdr:twoCellAnchor>
  <xdr:twoCellAnchor>
    <xdr:from>
      <xdr:col>6</xdr:col>
      <xdr:colOff>740851</xdr:colOff>
      <xdr:row>28</xdr:row>
      <xdr:rowOff>52917</xdr:rowOff>
    </xdr:from>
    <xdr:to>
      <xdr:col>8</xdr:col>
      <xdr:colOff>369175</xdr:colOff>
      <xdr:row>31</xdr:row>
      <xdr:rowOff>80263</xdr:rowOff>
    </xdr:to>
    <xdr:sp macro="" textlink="">
      <xdr:nvSpPr>
        <xdr:cNvPr id="30" name="Text Box 1">
          <a:hlinkClick xmlns:r="http://schemas.openxmlformats.org/officeDocument/2006/relationships" r:id="rId12"/>
          <a:extLst>
            <a:ext uri="{FF2B5EF4-FFF2-40B4-BE49-F238E27FC236}">
              <a16:creationId xmlns:a16="http://schemas.microsoft.com/office/drawing/2014/main" id="{7F517E04-F877-B646-A7CC-9C9D66970975}"/>
            </a:ext>
          </a:extLst>
        </xdr:cNvPr>
        <xdr:cNvSpPr txBox="1">
          <a:spLocks noChangeArrowheads="1"/>
        </xdr:cNvSpPr>
      </xdr:nvSpPr>
      <xdr:spPr bwMode="auto">
        <a:xfrm>
          <a:off x="5071551" y="6288617"/>
          <a:ext cx="1279324" cy="59884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9</xdr:col>
      <xdr:colOff>9388</xdr:colOff>
      <xdr:row>28</xdr:row>
      <xdr:rowOff>34141</xdr:rowOff>
    </xdr:from>
    <xdr:to>
      <xdr:col>10</xdr:col>
      <xdr:colOff>313323</xdr:colOff>
      <xdr:row>31</xdr:row>
      <xdr:rowOff>39688</xdr:rowOff>
    </xdr:to>
    <xdr:sp macro="" textlink="">
      <xdr:nvSpPr>
        <xdr:cNvPr id="31" name="Text Box 1">
          <a:hlinkClick xmlns:r="http://schemas.openxmlformats.org/officeDocument/2006/relationships" r:id="rId13"/>
          <a:extLst>
            <a:ext uri="{FF2B5EF4-FFF2-40B4-BE49-F238E27FC236}">
              <a16:creationId xmlns:a16="http://schemas.microsoft.com/office/drawing/2014/main" id="{802CECA8-C4C2-2641-9BED-D0B62E37486E}"/>
            </a:ext>
          </a:extLst>
        </xdr:cNvPr>
        <xdr:cNvSpPr txBox="1">
          <a:spLocks noChangeArrowheads="1"/>
        </xdr:cNvSpPr>
      </xdr:nvSpPr>
      <xdr:spPr bwMode="auto">
        <a:xfrm>
          <a:off x="6816588" y="6269841"/>
          <a:ext cx="1129435" cy="5770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10</xdr:col>
      <xdr:colOff>501120</xdr:colOff>
      <xdr:row>28</xdr:row>
      <xdr:rowOff>40541</xdr:rowOff>
    </xdr:from>
    <xdr:to>
      <xdr:col>11</xdr:col>
      <xdr:colOff>805056</xdr:colOff>
      <xdr:row>31</xdr:row>
      <xdr:rowOff>39688</xdr:rowOff>
    </xdr:to>
    <xdr:sp macro="" textlink="">
      <xdr:nvSpPr>
        <xdr:cNvPr id="32" name="Text Box 1">
          <a:hlinkClick xmlns:r="http://schemas.openxmlformats.org/officeDocument/2006/relationships" r:id="rId14"/>
          <a:extLst>
            <a:ext uri="{FF2B5EF4-FFF2-40B4-BE49-F238E27FC236}">
              <a16:creationId xmlns:a16="http://schemas.microsoft.com/office/drawing/2014/main" id="{DBA47D05-7D7E-3740-B7D4-AFC1B74BF3B3}"/>
            </a:ext>
          </a:extLst>
        </xdr:cNvPr>
        <xdr:cNvSpPr txBox="1">
          <a:spLocks noChangeArrowheads="1"/>
        </xdr:cNvSpPr>
      </xdr:nvSpPr>
      <xdr:spPr bwMode="auto">
        <a:xfrm>
          <a:off x="8133820" y="6276241"/>
          <a:ext cx="1129436"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8</xdr:col>
      <xdr:colOff>447878</xdr:colOff>
      <xdr:row>26</xdr:row>
      <xdr:rowOff>76728</xdr:rowOff>
    </xdr:from>
    <xdr:to>
      <xdr:col>9</xdr:col>
      <xdr:colOff>576781</xdr:colOff>
      <xdr:row>28</xdr:row>
      <xdr:rowOff>34141</xdr:rowOff>
    </xdr:to>
    <xdr:cxnSp macro="">
      <xdr:nvCxnSpPr>
        <xdr:cNvPr id="33" name="23 Forma">
          <a:extLst>
            <a:ext uri="{FF2B5EF4-FFF2-40B4-BE49-F238E27FC236}">
              <a16:creationId xmlns:a16="http://schemas.microsoft.com/office/drawing/2014/main" id="{A074EBE0-6B39-BA4E-BFAE-261970805398}"/>
            </a:ext>
          </a:extLst>
        </xdr:cNvPr>
        <xdr:cNvCxnSpPr>
          <a:cxnSpLocks/>
          <a:stCxn id="9" idx="2"/>
          <a:endCxn id="31" idx="0"/>
        </xdr:cNvCxnSpPr>
      </xdr:nvCxnSpPr>
      <xdr:spPr>
        <a:xfrm rot="16200000" flipH="1">
          <a:off x="6737573" y="5623433"/>
          <a:ext cx="338413" cy="9544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511968</xdr:colOff>
      <xdr:row>28</xdr:row>
      <xdr:rowOff>39685</xdr:rowOff>
    </xdr:from>
    <xdr:to>
      <xdr:col>14</xdr:col>
      <xdr:colOff>293120</xdr:colOff>
      <xdr:row>31</xdr:row>
      <xdr:rowOff>83343</xdr:rowOff>
    </xdr:to>
    <xdr:sp macro="" textlink="">
      <xdr:nvSpPr>
        <xdr:cNvPr id="34" name="Text Box 1">
          <a:hlinkClick xmlns:r="http://schemas.openxmlformats.org/officeDocument/2006/relationships" r:id="rId15"/>
          <a:extLst>
            <a:ext uri="{FF2B5EF4-FFF2-40B4-BE49-F238E27FC236}">
              <a16:creationId xmlns:a16="http://schemas.microsoft.com/office/drawing/2014/main" id="{BDAE7E5F-8622-4144-BD84-9F00C1F85D0A}"/>
            </a:ext>
          </a:extLst>
        </xdr:cNvPr>
        <xdr:cNvSpPr txBox="1">
          <a:spLocks noChangeArrowheads="1"/>
        </xdr:cNvSpPr>
      </xdr:nvSpPr>
      <xdr:spPr bwMode="auto">
        <a:xfrm>
          <a:off x="8453437" y="5516560"/>
          <a:ext cx="1376589" cy="57943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14</xdr:col>
      <xdr:colOff>606426</xdr:colOff>
      <xdr:row>28</xdr:row>
      <xdr:rowOff>26458</xdr:rowOff>
    </xdr:from>
    <xdr:to>
      <xdr:col>16</xdr:col>
      <xdr:colOff>79840</xdr:colOff>
      <xdr:row>31</xdr:row>
      <xdr:rowOff>25605</xdr:rowOff>
    </xdr:to>
    <xdr:sp macro="" textlink="">
      <xdr:nvSpPr>
        <xdr:cNvPr id="35" name="Text Box 1">
          <a:hlinkClick xmlns:r="http://schemas.openxmlformats.org/officeDocument/2006/relationships" r:id="rId16"/>
          <a:extLst>
            <a:ext uri="{FF2B5EF4-FFF2-40B4-BE49-F238E27FC236}">
              <a16:creationId xmlns:a16="http://schemas.microsoft.com/office/drawing/2014/main" id="{A3CC1E4C-25D3-ED40-99CF-5C294BA89C68}"/>
            </a:ext>
          </a:extLst>
        </xdr:cNvPr>
        <xdr:cNvSpPr txBox="1">
          <a:spLocks noChangeArrowheads="1"/>
        </xdr:cNvSpPr>
      </xdr:nvSpPr>
      <xdr:spPr bwMode="auto">
        <a:xfrm>
          <a:off x="11541126" y="6262158"/>
          <a:ext cx="1124414"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16</xdr:col>
      <xdr:colOff>422275</xdr:colOff>
      <xdr:row>28</xdr:row>
      <xdr:rowOff>0</xdr:rowOff>
    </xdr:from>
    <xdr:to>
      <xdr:col>17</xdr:col>
      <xdr:colOff>752025</xdr:colOff>
      <xdr:row>30</xdr:row>
      <xdr:rowOff>184356</xdr:rowOff>
    </xdr:to>
    <xdr:sp macro="" textlink="">
      <xdr:nvSpPr>
        <xdr:cNvPr id="36" name="Text Box 1">
          <a:hlinkClick xmlns:r="http://schemas.openxmlformats.org/officeDocument/2006/relationships" r:id="rId17"/>
          <a:extLst>
            <a:ext uri="{FF2B5EF4-FFF2-40B4-BE49-F238E27FC236}">
              <a16:creationId xmlns:a16="http://schemas.microsoft.com/office/drawing/2014/main" id="{D8A9748E-E447-2E46-980E-3D516B83C97D}"/>
            </a:ext>
          </a:extLst>
        </xdr:cNvPr>
        <xdr:cNvSpPr txBox="1">
          <a:spLocks noChangeArrowheads="1"/>
        </xdr:cNvSpPr>
      </xdr:nvSpPr>
      <xdr:spPr bwMode="auto">
        <a:xfrm>
          <a:off x="13007975" y="6235700"/>
          <a:ext cx="1155250" cy="5653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15</xdr:col>
      <xdr:colOff>343004</xdr:colOff>
      <xdr:row>26</xdr:row>
      <xdr:rowOff>88457</xdr:rowOff>
    </xdr:from>
    <xdr:to>
      <xdr:col>16</xdr:col>
      <xdr:colOff>63566</xdr:colOff>
      <xdr:row>28</xdr:row>
      <xdr:rowOff>26459</xdr:rowOff>
    </xdr:to>
    <xdr:cxnSp macro="">
      <xdr:nvCxnSpPr>
        <xdr:cNvPr id="37" name="23 Forma">
          <a:extLst>
            <a:ext uri="{FF2B5EF4-FFF2-40B4-BE49-F238E27FC236}">
              <a16:creationId xmlns:a16="http://schemas.microsoft.com/office/drawing/2014/main" id="{116BF07F-755A-4D4B-9B4D-2A442801675A}"/>
            </a:ext>
          </a:extLst>
        </xdr:cNvPr>
        <xdr:cNvCxnSpPr>
          <a:cxnSpLocks/>
          <a:stCxn id="29" idx="2"/>
          <a:endCxn id="35" idx="0"/>
        </xdr:cNvCxnSpPr>
      </xdr:nvCxnSpPr>
      <xdr:spPr>
        <a:xfrm rot="5400000">
          <a:off x="12216734" y="5829627"/>
          <a:ext cx="319002" cy="5460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17</xdr:col>
      <xdr:colOff>171496</xdr:colOff>
      <xdr:row>28</xdr:row>
      <xdr:rowOff>-1</xdr:rowOff>
    </xdr:to>
    <xdr:cxnSp macro="">
      <xdr:nvCxnSpPr>
        <xdr:cNvPr id="38" name="23 Forma">
          <a:extLst>
            <a:ext uri="{FF2B5EF4-FFF2-40B4-BE49-F238E27FC236}">
              <a16:creationId xmlns:a16="http://schemas.microsoft.com/office/drawing/2014/main" id="{3F2F15FE-84B5-B74E-9A55-6DBF3C20E42E}"/>
            </a:ext>
          </a:extLst>
        </xdr:cNvPr>
        <xdr:cNvCxnSpPr>
          <a:cxnSpLocks/>
          <a:stCxn id="29" idx="2"/>
          <a:endCxn id="36" idx="0"/>
        </xdr:cNvCxnSpPr>
      </xdr:nvCxnSpPr>
      <xdr:spPr>
        <a:xfrm rot="16200000" flipH="1">
          <a:off x="12968653" y="5621655"/>
          <a:ext cx="292544" cy="9355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19</xdr:col>
      <xdr:colOff>53020</xdr:colOff>
      <xdr:row>32</xdr:row>
      <xdr:rowOff>158748</xdr:rowOff>
    </xdr:to>
    <xdr:cxnSp macro="">
      <xdr:nvCxnSpPr>
        <xdr:cNvPr id="39" name="23 Forma">
          <a:extLst>
            <a:ext uri="{FF2B5EF4-FFF2-40B4-BE49-F238E27FC236}">
              <a16:creationId xmlns:a16="http://schemas.microsoft.com/office/drawing/2014/main" id="{3F9DD323-8084-064A-AAC4-2F934477B6CD}"/>
            </a:ext>
          </a:extLst>
        </xdr:cNvPr>
        <xdr:cNvCxnSpPr>
          <a:cxnSpLocks/>
          <a:stCxn id="29" idx="2"/>
          <a:endCxn id="40" idx="0"/>
        </xdr:cNvCxnSpPr>
      </xdr:nvCxnSpPr>
      <xdr:spPr>
        <a:xfrm rot="16200000" flipH="1">
          <a:off x="13274540" y="5315768"/>
          <a:ext cx="1213293" cy="24680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316442</xdr:colOff>
      <xdr:row>32</xdr:row>
      <xdr:rowOff>158749</xdr:rowOff>
    </xdr:from>
    <xdr:to>
      <xdr:col>19</xdr:col>
      <xdr:colOff>633069</xdr:colOff>
      <xdr:row>35</xdr:row>
      <xdr:rowOff>157896</xdr:rowOff>
    </xdr:to>
    <xdr:sp macro="" textlink="">
      <xdr:nvSpPr>
        <xdr:cNvPr id="40" name="Text Box 1">
          <a:hlinkClick xmlns:r="http://schemas.openxmlformats.org/officeDocument/2006/relationships" r:id="rId18"/>
          <a:extLst>
            <a:ext uri="{FF2B5EF4-FFF2-40B4-BE49-F238E27FC236}">
              <a16:creationId xmlns:a16="http://schemas.microsoft.com/office/drawing/2014/main" id="{C3D0D07B-4695-1749-995B-20CA4BEF6159}"/>
            </a:ext>
          </a:extLst>
        </xdr:cNvPr>
        <xdr:cNvSpPr txBox="1">
          <a:spLocks noChangeArrowheads="1"/>
        </xdr:cNvSpPr>
      </xdr:nvSpPr>
      <xdr:spPr bwMode="auto">
        <a:xfrm>
          <a:off x="14553142" y="715644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19</xdr:col>
      <xdr:colOff>791633</xdr:colOff>
      <xdr:row>33</xdr:row>
      <xdr:rowOff>0</xdr:rowOff>
    </xdr:from>
    <xdr:to>
      <xdr:col>21</xdr:col>
      <xdr:colOff>290049</xdr:colOff>
      <xdr:row>35</xdr:row>
      <xdr:rowOff>184355</xdr:rowOff>
    </xdr:to>
    <xdr:sp macro="" textlink="">
      <xdr:nvSpPr>
        <xdr:cNvPr id="41" name="Text Box 1">
          <a:hlinkClick xmlns:r="http://schemas.openxmlformats.org/officeDocument/2006/relationships" r:id="rId19"/>
          <a:extLst>
            <a:ext uri="{FF2B5EF4-FFF2-40B4-BE49-F238E27FC236}">
              <a16:creationId xmlns:a16="http://schemas.microsoft.com/office/drawing/2014/main" id="{2A7F8DFC-82B0-6947-8291-0812FD2F7EAE}"/>
            </a:ext>
          </a:extLst>
        </xdr:cNvPr>
        <xdr:cNvSpPr txBox="1">
          <a:spLocks noChangeArrowheads="1"/>
        </xdr:cNvSpPr>
      </xdr:nvSpPr>
      <xdr:spPr bwMode="auto">
        <a:xfrm>
          <a:off x="15853833" y="7188200"/>
          <a:ext cx="1149416" cy="5653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11</xdr:col>
      <xdr:colOff>427567</xdr:colOff>
      <xdr:row>18</xdr:row>
      <xdr:rowOff>21167</xdr:rowOff>
    </xdr:from>
    <xdr:to>
      <xdr:col>20</xdr:col>
      <xdr:colOff>540909</xdr:colOff>
      <xdr:row>33</xdr:row>
      <xdr:rowOff>0</xdr:rowOff>
    </xdr:to>
    <xdr:cxnSp macro="">
      <xdr:nvCxnSpPr>
        <xdr:cNvPr id="42" name="23 Forma">
          <a:extLst>
            <a:ext uri="{FF2B5EF4-FFF2-40B4-BE49-F238E27FC236}">
              <a16:creationId xmlns:a16="http://schemas.microsoft.com/office/drawing/2014/main" id="{669802B8-B41C-D740-B86F-80D99907969A}"/>
            </a:ext>
          </a:extLst>
        </xdr:cNvPr>
        <xdr:cNvCxnSpPr>
          <a:cxnSpLocks/>
          <a:endCxn id="41" idx="0"/>
        </xdr:cNvCxnSpPr>
      </xdr:nvCxnSpPr>
      <xdr:spPr>
        <a:xfrm>
          <a:off x="8885767" y="4351867"/>
          <a:ext cx="7542842" cy="283633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30</xdr:row>
      <xdr:rowOff>184357</xdr:rowOff>
    </xdr:from>
    <xdr:to>
      <xdr:col>17</xdr:col>
      <xdr:colOff>171514</xdr:colOff>
      <xdr:row>34</xdr:row>
      <xdr:rowOff>78949</xdr:rowOff>
    </xdr:to>
    <xdr:cxnSp macro="">
      <xdr:nvCxnSpPr>
        <xdr:cNvPr id="43" name="23 Forma">
          <a:extLst>
            <a:ext uri="{FF2B5EF4-FFF2-40B4-BE49-F238E27FC236}">
              <a16:creationId xmlns:a16="http://schemas.microsoft.com/office/drawing/2014/main" id="{D915A8DB-26BE-E84E-82DC-0B373287D490}"/>
            </a:ext>
          </a:extLst>
        </xdr:cNvPr>
        <xdr:cNvCxnSpPr>
          <a:cxnSpLocks/>
          <a:stCxn id="36" idx="2"/>
          <a:endCxn id="44" idx="1"/>
        </xdr:cNvCxnSpPr>
      </xdr:nvCxnSpPr>
      <xdr:spPr>
        <a:xfrm rot="5400000">
          <a:off x="12986893" y="6861827"/>
          <a:ext cx="656592" cy="5350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32</xdr:row>
      <xdr:rowOff>171979</xdr:rowOff>
    </xdr:from>
    <xdr:to>
      <xdr:col>17</xdr:col>
      <xdr:colOff>778590</xdr:colOff>
      <xdr:row>35</xdr:row>
      <xdr:rowOff>171126</xdr:rowOff>
    </xdr:to>
    <xdr:sp macro="" textlink="">
      <xdr:nvSpPr>
        <xdr:cNvPr id="44" name="Text Box 1">
          <a:extLst>
            <a:ext uri="{FF2B5EF4-FFF2-40B4-BE49-F238E27FC236}">
              <a16:creationId xmlns:a16="http://schemas.microsoft.com/office/drawing/2014/main" id="{0E43B058-362C-0040-9522-79244EE4A791}"/>
            </a:ext>
          </a:extLst>
        </xdr:cNvPr>
        <xdr:cNvSpPr txBox="1">
          <a:spLocks noChangeArrowheads="1"/>
        </xdr:cNvSpPr>
      </xdr:nvSpPr>
      <xdr:spPr bwMode="auto">
        <a:xfrm>
          <a:off x="13047663" y="716967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16</xdr:col>
      <xdr:colOff>421745</xdr:colOff>
      <xdr:row>41</xdr:row>
      <xdr:rowOff>-1</xdr:rowOff>
    </xdr:from>
    <xdr:to>
      <xdr:col>17</xdr:col>
      <xdr:colOff>804752</xdr:colOff>
      <xdr:row>44</xdr:row>
      <xdr:rowOff>39688</xdr:rowOff>
    </xdr:to>
    <xdr:sp macro="" textlink="">
      <xdr:nvSpPr>
        <xdr:cNvPr id="45" name="Text Box 1">
          <a:extLst>
            <a:ext uri="{FF2B5EF4-FFF2-40B4-BE49-F238E27FC236}">
              <a16:creationId xmlns:a16="http://schemas.microsoft.com/office/drawing/2014/main" id="{1827A4CC-A7B8-3948-A918-856D42E9FA01}"/>
            </a:ext>
          </a:extLst>
        </xdr:cNvPr>
        <xdr:cNvSpPr txBox="1">
          <a:spLocks noChangeArrowheads="1"/>
        </xdr:cNvSpPr>
      </xdr:nvSpPr>
      <xdr:spPr bwMode="auto">
        <a:xfrm>
          <a:off x="13007445" y="8712199"/>
          <a:ext cx="1208507" cy="61118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16</xdr:col>
      <xdr:colOff>461961</xdr:colOff>
      <xdr:row>37</xdr:row>
      <xdr:rowOff>0</xdr:rowOff>
    </xdr:from>
    <xdr:to>
      <xdr:col>17</xdr:col>
      <xdr:colOff>791620</xdr:colOff>
      <xdr:row>39</xdr:row>
      <xdr:rowOff>184356</xdr:rowOff>
    </xdr:to>
    <xdr:sp macro="" textlink="">
      <xdr:nvSpPr>
        <xdr:cNvPr id="46" name="Text Box 1">
          <a:extLst>
            <a:ext uri="{FF2B5EF4-FFF2-40B4-BE49-F238E27FC236}">
              <a16:creationId xmlns:a16="http://schemas.microsoft.com/office/drawing/2014/main" id="{0CABD1DD-6BCB-2C4A-A249-043F5F82E417}"/>
            </a:ext>
          </a:extLst>
        </xdr:cNvPr>
        <xdr:cNvSpPr txBox="1">
          <a:spLocks noChangeArrowheads="1"/>
        </xdr:cNvSpPr>
      </xdr:nvSpPr>
      <xdr:spPr bwMode="auto">
        <a:xfrm>
          <a:off x="13047661" y="7950200"/>
          <a:ext cx="1155159" cy="5653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16</xdr:col>
      <xdr:colOff>461962</xdr:colOff>
      <xdr:row>30</xdr:row>
      <xdr:rowOff>184356</xdr:rowOff>
    </xdr:from>
    <xdr:to>
      <xdr:col>17</xdr:col>
      <xdr:colOff>171515</xdr:colOff>
      <xdr:row>38</xdr:row>
      <xdr:rowOff>92178</xdr:rowOff>
    </xdr:to>
    <xdr:cxnSp macro="">
      <xdr:nvCxnSpPr>
        <xdr:cNvPr id="47" name="23 Forma">
          <a:extLst>
            <a:ext uri="{FF2B5EF4-FFF2-40B4-BE49-F238E27FC236}">
              <a16:creationId xmlns:a16="http://schemas.microsoft.com/office/drawing/2014/main" id="{B9D70613-9D1D-4848-9941-03669BCFD16E}"/>
            </a:ext>
          </a:extLst>
        </xdr:cNvPr>
        <xdr:cNvCxnSpPr>
          <a:cxnSpLocks/>
          <a:stCxn id="36" idx="2"/>
          <a:endCxn id="46" idx="1"/>
        </xdr:cNvCxnSpPr>
      </xdr:nvCxnSpPr>
      <xdr:spPr>
        <a:xfrm rot="5400000">
          <a:off x="12599278" y="7249440"/>
          <a:ext cx="1431822" cy="5350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405870</xdr:colOff>
      <xdr:row>30</xdr:row>
      <xdr:rowOff>184357</xdr:rowOff>
    </xdr:from>
    <xdr:to>
      <xdr:col>17</xdr:col>
      <xdr:colOff>156040</xdr:colOff>
      <xdr:row>42</xdr:row>
      <xdr:rowOff>112449</xdr:rowOff>
    </xdr:to>
    <xdr:cxnSp macro="">
      <xdr:nvCxnSpPr>
        <xdr:cNvPr id="48" name="23 Forma">
          <a:extLst>
            <a:ext uri="{FF2B5EF4-FFF2-40B4-BE49-F238E27FC236}">
              <a16:creationId xmlns:a16="http://schemas.microsoft.com/office/drawing/2014/main" id="{589E31D9-F067-E340-83F9-59801C8200C8}"/>
            </a:ext>
          </a:extLst>
        </xdr:cNvPr>
        <xdr:cNvCxnSpPr>
          <a:cxnSpLocks/>
        </xdr:cNvCxnSpPr>
      </xdr:nvCxnSpPr>
      <xdr:spPr>
        <a:xfrm rot="5400000">
          <a:off x="11802472" y="7139255"/>
          <a:ext cx="2214092" cy="623295"/>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46</xdr:row>
      <xdr:rowOff>0</xdr:rowOff>
    </xdr:from>
    <xdr:to>
      <xdr:col>6</xdr:col>
      <xdr:colOff>314673</xdr:colOff>
      <xdr:row>48</xdr:row>
      <xdr:rowOff>143934</xdr:rowOff>
    </xdr:to>
    <xdr:sp macro="" textlink="">
      <xdr:nvSpPr>
        <xdr:cNvPr id="49" name="Text Box 1">
          <a:hlinkClick xmlns:r="http://schemas.openxmlformats.org/officeDocument/2006/relationships" r:id="rId20"/>
          <a:extLst>
            <a:ext uri="{FF2B5EF4-FFF2-40B4-BE49-F238E27FC236}">
              <a16:creationId xmlns:a16="http://schemas.microsoft.com/office/drawing/2014/main" id="{2E144FC4-C485-5E44-9D5B-734946A12BD1}"/>
            </a:ext>
          </a:extLst>
        </xdr:cNvPr>
        <xdr:cNvSpPr txBox="1">
          <a:spLocks noChangeArrowheads="1"/>
        </xdr:cNvSpPr>
      </xdr:nvSpPr>
      <xdr:spPr bwMode="auto">
        <a:xfrm>
          <a:off x="3505200" y="9664700"/>
          <a:ext cx="114017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6</xdr:col>
      <xdr:colOff>514350</xdr:colOff>
      <xdr:row>46</xdr:row>
      <xdr:rowOff>0</xdr:rowOff>
    </xdr:from>
    <xdr:to>
      <xdr:col>7</xdr:col>
      <xdr:colOff>816353</xdr:colOff>
      <xdr:row>48</xdr:row>
      <xdr:rowOff>143934</xdr:rowOff>
    </xdr:to>
    <xdr:sp macro="" textlink="">
      <xdr:nvSpPr>
        <xdr:cNvPr id="50" name="Text Box 1">
          <a:hlinkClick xmlns:r="http://schemas.openxmlformats.org/officeDocument/2006/relationships" r:id="rId21"/>
          <a:extLst>
            <a:ext uri="{FF2B5EF4-FFF2-40B4-BE49-F238E27FC236}">
              <a16:creationId xmlns:a16="http://schemas.microsoft.com/office/drawing/2014/main" id="{8B6ECB18-C317-9643-A22C-BD0BBA5C47F2}"/>
            </a:ext>
          </a:extLst>
        </xdr:cNvPr>
        <xdr:cNvSpPr txBox="1">
          <a:spLocks noChangeArrowheads="1"/>
        </xdr:cNvSpPr>
      </xdr:nvSpPr>
      <xdr:spPr bwMode="auto">
        <a:xfrm>
          <a:off x="4845050" y="9664700"/>
          <a:ext cx="112750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8</xdr:col>
      <xdr:colOff>184679</xdr:colOff>
      <xdr:row>45</xdr:row>
      <xdr:rowOff>171980</xdr:rowOff>
    </xdr:from>
    <xdr:to>
      <xdr:col>9</xdr:col>
      <xdr:colOff>499352</xdr:colOff>
      <xdr:row>48</xdr:row>
      <xdr:rowOff>118079</xdr:rowOff>
    </xdr:to>
    <xdr:sp macro="" textlink="">
      <xdr:nvSpPr>
        <xdr:cNvPr id="51" name="Text Box 1">
          <a:hlinkClick xmlns:r="http://schemas.openxmlformats.org/officeDocument/2006/relationships" r:id="rId22"/>
          <a:extLst>
            <a:ext uri="{FF2B5EF4-FFF2-40B4-BE49-F238E27FC236}">
              <a16:creationId xmlns:a16="http://schemas.microsoft.com/office/drawing/2014/main" id="{B893C7D8-8180-D94D-BA36-1DD14A1C3971}"/>
            </a:ext>
          </a:extLst>
        </xdr:cNvPr>
        <xdr:cNvSpPr txBox="1">
          <a:spLocks noChangeArrowheads="1"/>
        </xdr:cNvSpPr>
      </xdr:nvSpPr>
      <xdr:spPr bwMode="auto">
        <a:xfrm>
          <a:off x="6166379" y="9646180"/>
          <a:ext cx="1140173"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9</xdr:col>
      <xdr:colOff>672571</xdr:colOff>
      <xdr:row>45</xdr:row>
      <xdr:rowOff>171980</xdr:rowOff>
    </xdr:from>
    <xdr:to>
      <xdr:col>11</xdr:col>
      <xdr:colOff>144152</xdr:colOff>
      <xdr:row>48</xdr:row>
      <xdr:rowOff>118079</xdr:rowOff>
    </xdr:to>
    <xdr:sp macro="" textlink="">
      <xdr:nvSpPr>
        <xdr:cNvPr id="52" name="Text Box 1">
          <a:hlinkClick xmlns:r="http://schemas.openxmlformats.org/officeDocument/2006/relationships" r:id="rId23"/>
          <a:extLst>
            <a:ext uri="{FF2B5EF4-FFF2-40B4-BE49-F238E27FC236}">
              <a16:creationId xmlns:a16="http://schemas.microsoft.com/office/drawing/2014/main" id="{9CCAD658-B23D-BC45-A261-4254098CBD56}"/>
            </a:ext>
          </a:extLst>
        </xdr:cNvPr>
        <xdr:cNvSpPr txBox="1">
          <a:spLocks noChangeArrowheads="1"/>
        </xdr:cNvSpPr>
      </xdr:nvSpPr>
      <xdr:spPr bwMode="auto">
        <a:xfrm>
          <a:off x="7479771" y="9646180"/>
          <a:ext cx="1122581"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11</xdr:col>
      <xdr:colOff>299415</xdr:colOff>
      <xdr:row>45</xdr:row>
      <xdr:rowOff>176039</xdr:rowOff>
    </xdr:from>
    <xdr:to>
      <xdr:col>12</xdr:col>
      <xdr:colOff>614088</xdr:colOff>
      <xdr:row>48</xdr:row>
      <xdr:rowOff>137647</xdr:rowOff>
    </xdr:to>
    <xdr:sp macro="" textlink="">
      <xdr:nvSpPr>
        <xdr:cNvPr id="53" name="Text Box 1">
          <a:hlinkClick xmlns:r="http://schemas.openxmlformats.org/officeDocument/2006/relationships" r:id="rId24"/>
          <a:extLst>
            <a:ext uri="{FF2B5EF4-FFF2-40B4-BE49-F238E27FC236}">
              <a16:creationId xmlns:a16="http://schemas.microsoft.com/office/drawing/2014/main" id="{7D45995E-D7D4-A443-B624-D9A12E768C34}"/>
            </a:ext>
          </a:extLst>
        </xdr:cNvPr>
        <xdr:cNvSpPr txBox="1">
          <a:spLocks noChangeArrowheads="1"/>
        </xdr:cNvSpPr>
      </xdr:nvSpPr>
      <xdr:spPr bwMode="auto">
        <a:xfrm>
          <a:off x="8757615" y="9650239"/>
          <a:ext cx="1140173" cy="5204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13</xdr:col>
      <xdr:colOff>0</xdr:colOff>
      <xdr:row>46</xdr:row>
      <xdr:rowOff>0</xdr:rowOff>
    </xdr:from>
    <xdr:to>
      <xdr:col>14</xdr:col>
      <xdr:colOff>314672</xdr:colOff>
      <xdr:row>48</xdr:row>
      <xdr:rowOff>143934</xdr:rowOff>
    </xdr:to>
    <xdr:sp macro="" textlink="">
      <xdr:nvSpPr>
        <xdr:cNvPr id="54" name="Text Box 1">
          <a:hlinkClick xmlns:r="http://schemas.openxmlformats.org/officeDocument/2006/relationships" r:id="rId25"/>
          <a:extLst>
            <a:ext uri="{FF2B5EF4-FFF2-40B4-BE49-F238E27FC236}">
              <a16:creationId xmlns:a16="http://schemas.microsoft.com/office/drawing/2014/main" id="{BE682C18-4B9A-5A4A-A1C9-0C7E6AD91109}"/>
            </a:ext>
          </a:extLst>
        </xdr:cNvPr>
        <xdr:cNvSpPr txBox="1">
          <a:spLocks noChangeArrowheads="1"/>
        </xdr:cNvSpPr>
      </xdr:nvSpPr>
      <xdr:spPr bwMode="auto">
        <a:xfrm>
          <a:off x="10109200" y="9664700"/>
          <a:ext cx="1140172"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14</xdr:col>
      <xdr:colOff>448733</xdr:colOff>
      <xdr:row>45</xdr:row>
      <xdr:rowOff>171980</xdr:rowOff>
    </xdr:from>
    <xdr:to>
      <xdr:col>15</xdr:col>
      <xdr:colOff>776507</xdr:colOff>
      <xdr:row>48</xdr:row>
      <xdr:rowOff>118079</xdr:rowOff>
    </xdr:to>
    <xdr:sp macro="" textlink="">
      <xdr:nvSpPr>
        <xdr:cNvPr id="55" name="Text Box 1">
          <a:hlinkClick xmlns:r="http://schemas.openxmlformats.org/officeDocument/2006/relationships" r:id="rId26"/>
          <a:extLst>
            <a:ext uri="{FF2B5EF4-FFF2-40B4-BE49-F238E27FC236}">
              <a16:creationId xmlns:a16="http://schemas.microsoft.com/office/drawing/2014/main" id="{4ACA9B34-3272-6F42-9A6F-97AEFAA5B911}"/>
            </a:ext>
          </a:extLst>
        </xdr:cNvPr>
        <xdr:cNvSpPr txBox="1">
          <a:spLocks noChangeArrowheads="1"/>
        </xdr:cNvSpPr>
      </xdr:nvSpPr>
      <xdr:spPr bwMode="auto">
        <a:xfrm>
          <a:off x="11383433" y="9646180"/>
          <a:ext cx="1153274"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16</xdr:col>
      <xdr:colOff>145520</xdr:colOff>
      <xdr:row>46</xdr:row>
      <xdr:rowOff>13230</xdr:rowOff>
    </xdr:from>
    <xdr:to>
      <xdr:col>17</xdr:col>
      <xdr:colOff>473293</xdr:colOff>
      <xdr:row>48</xdr:row>
      <xdr:rowOff>144666</xdr:rowOff>
    </xdr:to>
    <xdr:sp macro="" textlink="">
      <xdr:nvSpPr>
        <xdr:cNvPr id="56" name="Text Box 1">
          <a:hlinkClick xmlns:r="http://schemas.openxmlformats.org/officeDocument/2006/relationships" r:id="rId27"/>
          <a:extLst>
            <a:ext uri="{FF2B5EF4-FFF2-40B4-BE49-F238E27FC236}">
              <a16:creationId xmlns:a16="http://schemas.microsoft.com/office/drawing/2014/main" id="{21851F0E-7BAD-D54D-AAC0-CC36909E1C08}"/>
            </a:ext>
          </a:extLst>
        </xdr:cNvPr>
        <xdr:cNvSpPr txBox="1">
          <a:spLocks noChangeArrowheads="1"/>
        </xdr:cNvSpPr>
      </xdr:nvSpPr>
      <xdr:spPr bwMode="auto">
        <a:xfrm>
          <a:off x="12731220" y="9677930"/>
          <a:ext cx="1153273" cy="4997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5</xdr:col>
      <xdr:colOff>566414</xdr:colOff>
      <xdr:row>26</xdr:row>
      <xdr:rowOff>76728</xdr:rowOff>
    </xdr:from>
    <xdr:to>
      <xdr:col>8</xdr:col>
      <xdr:colOff>447902</xdr:colOff>
      <xdr:row>46</xdr:row>
      <xdr:rowOff>0</xdr:rowOff>
    </xdr:to>
    <xdr:cxnSp macro="">
      <xdr:nvCxnSpPr>
        <xdr:cNvPr id="57" name="23 Forma">
          <a:extLst>
            <a:ext uri="{FF2B5EF4-FFF2-40B4-BE49-F238E27FC236}">
              <a16:creationId xmlns:a16="http://schemas.microsoft.com/office/drawing/2014/main" id="{CAD96D47-0E8E-6943-B252-FB427931FA8B}"/>
            </a:ext>
          </a:extLst>
        </xdr:cNvPr>
        <xdr:cNvCxnSpPr>
          <a:cxnSpLocks/>
          <a:stCxn id="9" idx="2"/>
          <a:endCxn id="49" idx="0"/>
        </xdr:cNvCxnSpPr>
      </xdr:nvCxnSpPr>
      <xdr:spPr>
        <a:xfrm rot="5400000">
          <a:off x="3383972" y="6619070"/>
          <a:ext cx="3733272" cy="23579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76727</xdr:rowOff>
    </xdr:from>
    <xdr:to>
      <xdr:col>16</xdr:col>
      <xdr:colOff>724670</xdr:colOff>
      <xdr:row>46</xdr:row>
      <xdr:rowOff>13229</xdr:rowOff>
    </xdr:to>
    <xdr:cxnSp macro="">
      <xdr:nvCxnSpPr>
        <xdr:cNvPr id="58" name="23 Forma">
          <a:extLst>
            <a:ext uri="{FF2B5EF4-FFF2-40B4-BE49-F238E27FC236}">
              <a16:creationId xmlns:a16="http://schemas.microsoft.com/office/drawing/2014/main" id="{07EC430E-8BE2-574E-8340-7AF296C3D856}"/>
            </a:ext>
          </a:extLst>
        </xdr:cNvPr>
        <xdr:cNvCxnSpPr>
          <a:cxnSpLocks/>
          <a:stCxn id="9" idx="2"/>
          <a:endCxn id="56" idx="0"/>
        </xdr:cNvCxnSpPr>
      </xdr:nvCxnSpPr>
      <xdr:spPr>
        <a:xfrm rot="16200000" flipH="1">
          <a:off x="7996724" y="4364282"/>
          <a:ext cx="3746502" cy="68807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12</xdr:col>
      <xdr:colOff>50931</xdr:colOff>
      <xdr:row>45</xdr:row>
      <xdr:rowOff>176038</xdr:rowOff>
    </xdr:to>
    <xdr:cxnSp macro="">
      <xdr:nvCxnSpPr>
        <xdr:cNvPr id="59" name="23 Forma">
          <a:extLst>
            <a:ext uri="{FF2B5EF4-FFF2-40B4-BE49-F238E27FC236}">
              <a16:creationId xmlns:a16="http://schemas.microsoft.com/office/drawing/2014/main" id="{275C1802-65E5-C74C-9789-C3E0EF3C0F55}"/>
            </a:ext>
          </a:extLst>
        </xdr:cNvPr>
        <xdr:cNvCxnSpPr>
          <a:cxnSpLocks/>
          <a:stCxn id="9" idx="2"/>
          <a:endCxn id="53" idx="0"/>
        </xdr:cNvCxnSpPr>
      </xdr:nvCxnSpPr>
      <xdr:spPr>
        <a:xfrm rot="16200000" flipH="1">
          <a:off x="6022700" y="6338307"/>
          <a:ext cx="3718811" cy="29050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13</xdr:col>
      <xdr:colOff>566427</xdr:colOff>
      <xdr:row>46</xdr:row>
      <xdr:rowOff>-1</xdr:rowOff>
    </xdr:to>
    <xdr:cxnSp macro="">
      <xdr:nvCxnSpPr>
        <xdr:cNvPr id="60" name="23 Forma">
          <a:extLst>
            <a:ext uri="{FF2B5EF4-FFF2-40B4-BE49-F238E27FC236}">
              <a16:creationId xmlns:a16="http://schemas.microsoft.com/office/drawing/2014/main" id="{2F9DFFA9-BEC1-DE4D-B49D-CB92702DA93E}"/>
            </a:ext>
          </a:extLst>
        </xdr:cNvPr>
        <xdr:cNvCxnSpPr>
          <a:cxnSpLocks/>
          <a:stCxn id="9" idx="2"/>
          <a:endCxn id="54" idx="0"/>
        </xdr:cNvCxnSpPr>
      </xdr:nvCxnSpPr>
      <xdr:spPr>
        <a:xfrm rot="16200000" flipH="1">
          <a:off x="6685968" y="5675039"/>
          <a:ext cx="3733272" cy="42460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15</xdr:col>
      <xdr:colOff>197047</xdr:colOff>
      <xdr:row>45</xdr:row>
      <xdr:rowOff>171980</xdr:rowOff>
    </xdr:to>
    <xdr:cxnSp macro="">
      <xdr:nvCxnSpPr>
        <xdr:cNvPr id="61" name="23 Forma">
          <a:extLst>
            <a:ext uri="{FF2B5EF4-FFF2-40B4-BE49-F238E27FC236}">
              <a16:creationId xmlns:a16="http://schemas.microsoft.com/office/drawing/2014/main" id="{B20E4983-75E0-4743-9E0F-860ACB7C3ADA}"/>
            </a:ext>
          </a:extLst>
        </xdr:cNvPr>
        <xdr:cNvCxnSpPr>
          <a:cxnSpLocks/>
          <a:stCxn id="9" idx="2"/>
          <a:endCxn id="55" idx="0"/>
        </xdr:cNvCxnSpPr>
      </xdr:nvCxnSpPr>
      <xdr:spPr>
        <a:xfrm rot="16200000" flipH="1">
          <a:off x="7336037" y="5024969"/>
          <a:ext cx="3714752" cy="55276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76728</xdr:rowOff>
    </xdr:from>
    <xdr:to>
      <xdr:col>10</xdr:col>
      <xdr:colOff>420979</xdr:colOff>
      <xdr:row>45</xdr:row>
      <xdr:rowOff>171980</xdr:rowOff>
    </xdr:to>
    <xdr:cxnSp macro="">
      <xdr:nvCxnSpPr>
        <xdr:cNvPr id="62" name="23 Forma">
          <a:extLst>
            <a:ext uri="{FF2B5EF4-FFF2-40B4-BE49-F238E27FC236}">
              <a16:creationId xmlns:a16="http://schemas.microsoft.com/office/drawing/2014/main" id="{35289348-9B66-F144-AE42-8FA4C36AF5F6}"/>
            </a:ext>
          </a:extLst>
        </xdr:cNvPr>
        <xdr:cNvCxnSpPr>
          <a:cxnSpLocks/>
          <a:stCxn id="9" idx="2"/>
          <a:endCxn id="52" idx="0"/>
        </xdr:cNvCxnSpPr>
      </xdr:nvCxnSpPr>
      <xdr:spPr>
        <a:xfrm rot="16200000" flipH="1">
          <a:off x="5384253" y="6976754"/>
          <a:ext cx="3714752" cy="16241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8</xdr:col>
      <xdr:colOff>765379</xdr:colOff>
      <xdr:row>45</xdr:row>
      <xdr:rowOff>171980</xdr:rowOff>
    </xdr:to>
    <xdr:cxnSp macro="">
      <xdr:nvCxnSpPr>
        <xdr:cNvPr id="63" name="23 Forma">
          <a:extLst>
            <a:ext uri="{FF2B5EF4-FFF2-40B4-BE49-F238E27FC236}">
              <a16:creationId xmlns:a16="http://schemas.microsoft.com/office/drawing/2014/main" id="{DDEB085E-75F7-AB46-ACCF-40DD2FD9909E}"/>
            </a:ext>
          </a:extLst>
        </xdr:cNvPr>
        <xdr:cNvCxnSpPr>
          <a:cxnSpLocks/>
          <a:stCxn id="9" idx="2"/>
          <a:endCxn id="51" idx="0"/>
        </xdr:cNvCxnSpPr>
      </xdr:nvCxnSpPr>
      <xdr:spPr>
        <a:xfrm rot="16200000" flipH="1">
          <a:off x="4730953" y="7630053"/>
          <a:ext cx="371475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237593</xdr:colOff>
      <xdr:row>33</xdr:row>
      <xdr:rowOff>0</xdr:rowOff>
    </xdr:from>
    <xdr:to>
      <xdr:col>5</xdr:col>
      <xdr:colOff>273842</xdr:colOff>
      <xdr:row>36</xdr:row>
      <xdr:rowOff>2586</xdr:rowOff>
    </xdr:to>
    <xdr:sp macro="" textlink="">
      <xdr:nvSpPr>
        <xdr:cNvPr id="64" name="Text Box 1">
          <a:hlinkClick xmlns:r="http://schemas.openxmlformats.org/officeDocument/2006/relationships" r:id="rId28"/>
          <a:extLst>
            <a:ext uri="{FF2B5EF4-FFF2-40B4-BE49-F238E27FC236}">
              <a16:creationId xmlns:a16="http://schemas.microsoft.com/office/drawing/2014/main" id="{00EBA405-6F27-FB4F-ABE2-191A5D0343C1}"/>
            </a:ext>
          </a:extLst>
        </xdr:cNvPr>
        <xdr:cNvSpPr txBox="1">
          <a:spLocks noChangeArrowheads="1"/>
        </xdr:cNvSpPr>
      </xdr:nvSpPr>
      <xdr:spPr bwMode="auto">
        <a:xfrm>
          <a:off x="1559187" y="6369844"/>
          <a:ext cx="1072093" cy="53836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4</xdr:col>
      <xdr:colOff>538691</xdr:colOff>
      <xdr:row>25</xdr:row>
      <xdr:rowOff>9656</xdr:rowOff>
    </xdr:from>
    <xdr:to>
      <xdr:col>7</xdr:col>
      <xdr:colOff>715434</xdr:colOff>
      <xdr:row>33</xdr:row>
      <xdr:rowOff>0</xdr:rowOff>
    </xdr:to>
    <xdr:cxnSp macro="">
      <xdr:nvCxnSpPr>
        <xdr:cNvPr id="65" name="23 Forma">
          <a:extLst>
            <a:ext uri="{FF2B5EF4-FFF2-40B4-BE49-F238E27FC236}">
              <a16:creationId xmlns:a16="http://schemas.microsoft.com/office/drawing/2014/main" id="{A0081484-891B-FB4D-8585-D34D1C2EE0E1}"/>
            </a:ext>
          </a:extLst>
        </xdr:cNvPr>
        <xdr:cNvCxnSpPr>
          <a:stCxn id="9" idx="1"/>
          <a:endCxn id="64" idx="0"/>
        </xdr:cNvCxnSpPr>
      </xdr:nvCxnSpPr>
      <xdr:spPr>
        <a:xfrm rot="10800000" flipV="1">
          <a:off x="2098410" y="4950750"/>
          <a:ext cx="2569899" cy="141909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269631</xdr:colOff>
      <xdr:row>4</xdr:row>
      <xdr:rowOff>86117</xdr:rowOff>
    </xdr:from>
    <xdr:to>
      <xdr:col>22</xdr:col>
      <xdr:colOff>120165</xdr:colOff>
      <xdr:row>51</xdr:row>
      <xdr:rowOff>171621</xdr:rowOff>
    </xdr:to>
    <xdr:cxnSp macro="">
      <xdr:nvCxnSpPr>
        <xdr:cNvPr id="66" name="23 Forma">
          <a:extLst>
            <a:ext uri="{FF2B5EF4-FFF2-40B4-BE49-F238E27FC236}">
              <a16:creationId xmlns:a16="http://schemas.microsoft.com/office/drawing/2014/main" id="{95C7DA64-3ECD-0549-A89E-CA4BEF7ED4DB}"/>
            </a:ext>
          </a:extLst>
        </xdr:cNvPr>
        <xdr:cNvCxnSpPr>
          <a:cxnSpLocks/>
          <a:stCxn id="2" idx="3"/>
        </xdr:cNvCxnSpPr>
      </xdr:nvCxnSpPr>
      <xdr:spPr>
        <a:xfrm>
          <a:off x="9553331" y="1749817"/>
          <a:ext cx="8105534" cy="921680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287867</xdr:colOff>
      <xdr:row>52</xdr:row>
      <xdr:rowOff>155223</xdr:rowOff>
    </xdr:from>
    <xdr:to>
      <xdr:col>10</xdr:col>
      <xdr:colOff>609073</xdr:colOff>
      <xdr:row>55</xdr:row>
      <xdr:rowOff>176388</xdr:rowOff>
    </xdr:to>
    <xdr:sp macro="" textlink="">
      <xdr:nvSpPr>
        <xdr:cNvPr id="67" name="Text Box 1">
          <a:extLst>
            <a:ext uri="{FF2B5EF4-FFF2-40B4-BE49-F238E27FC236}">
              <a16:creationId xmlns:a16="http://schemas.microsoft.com/office/drawing/2014/main" id="{47C9A34A-3D9F-734F-9ACC-05872708A557}"/>
            </a:ext>
          </a:extLst>
        </xdr:cNvPr>
        <xdr:cNvSpPr txBox="1">
          <a:spLocks noChangeArrowheads="1"/>
        </xdr:cNvSpPr>
      </xdr:nvSpPr>
      <xdr:spPr bwMode="auto">
        <a:xfrm>
          <a:off x="7095067" y="11140723"/>
          <a:ext cx="1146706"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10</xdr:col>
      <xdr:colOff>790221</xdr:colOff>
      <xdr:row>52</xdr:row>
      <xdr:rowOff>148168</xdr:rowOff>
    </xdr:from>
    <xdr:to>
      <xdr:col>13</xdr:col>
      <xdr:colOff>100</xdr:colOff>
      <xdr:row>56</xdr:row>
      <xdr:rowOff>7056</xdr:rowOff>
    </xdr:to>
    <xdr:sp macro="" textlink="">
      <xdr:nvSpPr>
        <xdr:cNvPr id="68" name="Text Box 1">
          <a:extLst>
            <a:ext uri="{FF2B5EF4-FFF2-40B4-BE49-F238E27FC236}">
              <a16:creationId xmlns:a16="http://schemas.microsoft.com/office/drawing/2014/main" id="{8B2D414B-A119-B34C-8F1D-E444944D58FE}"/>
            </a:ext>
          </a:extLst>
        </xdr:cNvPr>
        <xdr:cNvSpPr txBox="1">
          <a:spLocks noChangeArrowheads="1"/>
        </xdr:cNvSpPr>
      </xdr:nvSpPr>
      <xdr:spPr bwMode="auto">
        <a:xfrm>
          <a:off x="8422921" y="11133668"/>
          <a:ext cx="1686379" cy="6208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13</xdr:col>
      <xdr:colOff>125589</xdr:colOff>
      <xdr:row>52</xdr:row>
      <xdr:rowOff>162278</xdr:rowOff>
    </xdr:from>
    <xdr:to>
      <xdr:col>14</xdr:col>
      <xdr:colOff>434054</xdr:colOff>
      <xdr:row>55</xdr:row>
      <xdr:rowOff>183443</xdr:rowOff>
    </xdr:to>
    <xdr:sp macro="" textlink="">
      <xdr:nvSpPr>
        <xdr:cNvPr id="69" name="Text Box 1">
          <a:extLst>
            <a:ext uri="{FF2B5EF4-FFF2-40B4-BE49-F238E27FC236}">
              <a16:creationId xmlns:a16="http://schemas.microsoft.com/office/drawing/2014/main" id="{2E4BBC16-B6C3-DE41-A316-1333F6E951FC}"/>
            </a:ext>
          </a:extLst>
        </xdr:cNvPr>
        <xdr:cNvSpPr txBox="1">
          <a:spLocks noChangeArrowheads="1"/>
        </xdr:cNvSpPr>
      </xdr:nvSpPr>
      <xdr:spPr bwMode="auto">
        <a:xfrm>
          <a:off x="10234789" y="11147778"/>
          <a:ext cx="1133965"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14</xdr:col>
      <xdr:colOff>616656</xdr:colOff>
      <xdr:row>52</xdr:row>
      <xdr:rowOff>176389</xdr:rowOff>
    </xdr:from>
    <xdr:to>
      <xdr:col>16</xdr:col>
      <xdr:colOff>112164</xdr:colOff>
      <xdr:row>56</xdr:row>
      <xdr:rowOff>14110</xdr:rowOff>
    </xdr:to>
    <xdr:sp macro="" textlink="">
      <xdr:nvSpPr>
        <xdr:cNvPr id="70" name="Text Box 1">
          <a:extLst>
            <a:ext uri="{FF2B5EF4-FFF2-40B4-BE49-F238E27FC236}">
              <a16:creationId xmlns:a16="http://schemas.microsoft.com/office/drawing/2014/main" id="{F2100706-C76B-0042-869A-53EE54DE1ACF}"/>
            </a:ext>
          </a:extLst>
        </xdr:cNvPr>
        <xdr:cNvSpPr txBox="1">
          <a:spLocks noChangeArrowheads="1"/>
        </xdr:cNvSpPr>
      </xdr:nvSpPr>
      <xdr:spPr bwMode="auto">
        <a:xfrm>
          <a:off x="11551356" y="11161889"/>
          <a:ext cx="1146508"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16</xdr:col>
      <xdr:colOff>307622</xdr:colOff>
      <xdr:row>52</xdr:row>
      <xdr:rowOff>169334</xdr:rowOff>
    </xdr:from>
    <xdr:to>
      <xdr:col>17</xdr:col>
      <xdr:colOff>603204</xdr:colOff>
      <xdr:row>56</xdr:row>
      <xdr:rowOff>7055</xdr:rowOff>
    </xdr:to>
    <xdr:sp macro="" textlink="">
      <xdr:nvSpPr>
        <xdr:cNvPr id="71" name="Text Box 1">
          <a:extLst>
            <a:ext uri="{FF2B5EF4-FFF2-40B4-BE49-F238E27FC236}">
              <a16:creationId xmlns:a16="http://schemas.microsoft.com/office/drawing/2014/main" id="{27FA0093-F1A4-A54A-A888-51B5A079BE8D}"/>
            </a:ext>
          </a:extLst>
        </xdr:cNvPr>
        <xdr:cNvSpPr txBox="1">
          <a:spLocks noChangeArrowheads="1"/>
        </xdr:cNvSpPr>
      </xdr:nvSpPr>
      <xdr:spPr bwMode="auto">
        <a:xfrm>
          <a:off x="12893322" y="11154834"/>
          <a:ext cx="1121082"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17</xdr:col>
      <xdr:colOff>797277</xdr:colOff>
      <xdr:row>52</xdr:row>
      <xdr:rowOff>176390</xdr:rowOff>
    </xdr:from>
    <xdr:to>
      <xdr:col>19</xdr:col>
      <xdr:colOff>280047</xdr:colOff>
      <xdr:row>56</xdr:row>
      <xdr:rowOff>14111</xdr:rowOff>
    </xdr:to>
    <xdr:sp macro="" textlink="">
      <xdr:nvSpPr>
        <xdr:cNvPr id="72" name="Text Box 1">
          <a:hlinkClick xmlns:r="http://schemas.openxmlformats.org/officeDocument/2006/relationships" r:id="rId29"/>
          <a:extLst>
            <a:ext uri="{FF2B5EF4-FFF2-40B4-BE49-F238E27FC236}">
              <a16:creationId xmlns:a16="http://schemas.microsoft.com/office/drawing/2014/main" id="{6640DBC0-396A-124C-BD39-B464ADE00001}"/>
            </a:ext>
          </a:extLst>
        </xdr:cNvPr>
        <xdr:cNvSpPr txBox="1">
          <a:spLocks noChangeArrowheads="1"/>
        </xdr:cNvSpPr>
      </xdr:nvSpPr>
      <xdr:spPr bwMode="auto">
        <a:xfrm>
          <a:off x="14208477" y="11161890"/>
          <a:ext cx="1133770"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1</xdr:col>
      <xdr:colOff>17162</xdr:colOff>
      <xdr:row>51</xdr:row>
      <xdr:rowOff>63500</xdr:rowOff>
    </xdr:from>
    <xdr:to>
      <xdr:col>24</xdr:col>
      <xdr:colOff>714375</xdr:colOff>
      <xdr:row>51</xdr:row>
      <xdr:rowOff>120135</xdr:rowOff>
    </xdr:to>
    <xdr:cxnSp macro="">
      <xdr:nvCxnSpPr>
        <xdr:cNvPr id="73" name="Conector recto 72">
          <a:extLst>
            <a:ext uri="{FF2B5EF4-FFF2-40B4-BE49-F238E27FC236}">
              <a16:creationId xmlns:a16="http://schemas.microsoft.com/office/drawing/2014/main" id="{869B93B0-5FD1-014A-B119-6F8A7E6F7CCA}"/>
            </a:ext>
          </a:extLst>
        </xdr:cNvPr>
        <xdr:cNvCxnSpPr/>
      </xdr:nvCxnSpPr>
      <xdr:spPr>
        <a:xfrm flipV="1">
          <a:off x="223537" y="10429875"/>
          <a:ext cx="18556588"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15</xdr:col>
      <xdr:colOff>364448</xdr:colOff>
      <xdr:row>52</xdr:row>
      <xdr:rowOff>95789</xdr:rowOff>
    </xdr:from>
    <xdr:to>
      <xdr:col>22</xdr:col>
      <xdr:colOff>697391</xdr:colOff>
      <xdr:row>52</xdr:row>
      <xdr:rowOff>176388</xdr:rowOff>
    </xdr:to>
    <xdr:cxnSp macro="">
      <xdr:nvCxnSpPr>
        <xdr:cNvPr id="74" name="23 Forma">
          <a:extLst>
            <a:ext uri="{FF2B5EF4-FFF2-40B4-BE49-F238E27FC236}">
              <a16:creationId xmlns:a16="http://schemas.microsoft.com/office/drawing/2014/main" id="{2DEEA12B-0D2C-4B40-8218-5EA05B568546}"/>
            </a:ext>
          </a:extLst>
        </xdr:cNvPr>
        <xdr:cNvCxnSpPr>
          <a:cxnSpLocks/>
          <a:endCxn id="70" idx="0"/>
        </xdr:cNvCxnSpPr>
      </xdr:nvCxnSpPr>
      <xdr:spPr>
        <a:xfrm rot="10800000" flipV="1">
          <a:off x="12124648" y="11081289"/>
          <a:ext cx="611144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46147</xdr:colOff>
      <xdr:row>52</xdr:row>
      <xdr:rowOff>78626</xdr:rowOff>
    </xdr:from>
    <xdr:to>
      <xdr:col>22</xdr:col>
      <xdr:colOff>759191</xdr:colOff>
      <xdr:row>52</xdr:row>
      <xdr:rowOff>169333</xdr:rowOff>
    </xdr:to>
    <xdr:cxnSp macro="">
      <xdr:nvCxnSpPr>
        <xdr:cNvPr id="75" name="23 Forma">
          <a:extLst>
            <a:ext uri="{FF2B5EF4-FFF2-40B4-BE49-F238E27FC236}">
              <a16:creationId xmlns:a16="http://schemas.microsoft.com/office/drawing/2014/main" id="{1E58E0BF-84EA-4343-A47C-4E00B9EA79AB}"/>
            </a:ext>
          </a:extLst>
        </xdr:cNvPr>
        <xdr:cNvCxnSpPr>
          <a:cxnSpLocks/>
          <a:endCxn id="71" idx="0"/>
        </xdr:cNvCxnSpPr>
      </xdr:nvCxnSpPr>
      <xdr:spPr>
        <a:xfrm rot="10800000" flipV="1">
          <a:off x="13457347" y="11064126"/>
          <a:ext cx="48405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532369</xdr:colOff>
      <xdr:row>52</xdr:row>
      <xdr:rowOff>78626</xdr:rowOff>
    </xdr:from>
    <xdr:to>
      <xdr:col>22</xdr:col>
      <xdr:colOff>586834</xdr:colOff>
      <xdr:row>52</xdr:row>
      <xdr:rowOff>176390</xdr:rowOff>
    </xdr:to>
    <xdr:cxnSp macro="">
      <xdr:nvCxnSpPr>
        <xdr:cNvPr id="76" name="23 Forma">
          <a:extLst>
            <a:ext uri="{FF2B5EF4-FFF2-40B4-BE49-F238E27FC236}">
              <a16:creationId xmlns:a16="http://schemas.microsoft.com/office/drawing/2014/main" id="{A8E87CF6-6744-D544-BAA9-6F2417587529}"/>
            </a:ext>
          </a:extLst>
        </xdr:cNvPr>
        <xdr:cNvCxnSpPr>
          <a:cxnSpLocks/>
          <a:endCxn id="72" idx="0"/>
        </xdr:cNvCxnSpPr>
      </xdr:nvCxnSpPr>
      <xdr:spPr>
        <a:xfrm rot="10800000" flipV="1">
          <a:off x="14769069" y="11064126"/>
          <a:ext cx="335646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682750</xdr:colOff>
      <xdr:row>52</xdr:row>
      <xdr:rowOff>93392</xdr:rowOff>
    </xdr:from>
    <xdr:to>
      <xdr:col>22</xdr:col>
      <xdr:colOff>768420</xdr:colOff>
      <xdr:row>52</xdr:row>
      <xdr:rowOff>162278</xdr:rowOff>
    </xdr:to>
    <xdr:cxnSp macro="">
      <xdr:nvCxnSpPr>
        <xdr:cNvPr id="77" name="23 Forma">
          <a:extLst>
            <a:ext uri="{FF2B5EF4-FFF2-40B4-BE49-F238E27FC236}">
              <a16:creationId xmlns:a16="http://schemas.microsoft.com/office/drawing/2014/main" id="{BA6AF0F3-E0F3-CE46-9653-0A71DF9BB790}"/>
            </a:ext>
          </a:extLst>
        </xdr:cNvPr>
        <xdr:cNvCxnSpPr>
          <a:cxnSpLocks/>
          <a:endCxn id="69" idx="0"/>
        </xdr:cNvCxnSpPr>
      </xdr:nvCxnSpPr>
      <xdr:spPr>
        <a:xfrm rot="10800000" flipV="1">
          <a:off x="10791950" y="11078892"/>
          <a:ext cx="7515170"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791728</xdr:colOff>
      <xdr:row>52</xdr:row>
      <xdr:rowOff>78626</xdr:rowOff>
    </xdr:from>
    <xdr:to>
      <xdr:col>22</xdr:col>
      <xdr:colOff>751998</xdr:colOff>
      <xdr:row>52</xdr:row>
      <xdr:rowOff>148168</xdr:rowOff>
    </xdr:to>
    <xdr:cxnSp macro="">
      <xdr:nvCxnSpPr>
        <xdr:cNvPr id="78" name="23 Forma">
          <a:extLst>
            <a:ext uri="{FF2B5EF4-FFF2-40B4-BE49-F238E27FC236}">
              <a16:creationId xmlns:a16="http://schemas.microsoft.com/office/drawing/2014/main" id="{1B27281F-C5B6-3C4A-9D8E-1F9D1F1A0709}"/>
            </a:ext>
          </a:extLst>
        </xdr:cNvPr>
        <xdr:cNvCxnSpPr>
          <a:cxnSpLocks/>
          <a:endCxn id="68" idx="0"/>
        </xdr:cNvCxnSpPr>
      </xdr:nvCxnSpPr>
      <xdr:spPr>
        <a:xfrm rot="10800000" flipV="1">
          <a:off x="9249928" y="11064126"/>
          <a:ext cx="904077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39092</xdr:colOff>
      <xdr:row>52</xdr:row>
      <xdr:rowOff>90999</xdr:rowOff>
    </xdr:from>
    <xdr:to>
      <xdr:col>22</xdr:col>
      <xdr:colOff>628373</xdr:colOff>
      <xdr:row>52</xdr:row>
      <xdr:rowOff>155223</xdr:rowOff>
    </xdr:to>
    <xdr:cxnSp macro="">
      <xdr:nvCxnSpPr>
        <xdr:cNvPr id="79" name="23 Forma">
          <a:extLst>
            <a:ext uri="{FF2B5EF4-FFF2-40B4-BE49-F238E27FC236}">
              <a16:creationId xmlns:a16="http://schemas.microsoft.com/office/drawing/2014/main" id="{151BF05E-031A-D84E-B8C0-31845862857A}"/>
            </a:ext>
          </a:extLst>
        </xdr:cNvPr>
        <xdr:cNvCxnSpPr>
          <a:cxnSpLocks/>
          <a:endCxn id="67" idx="0"/>
        </xdr:cNvCxnSpPr>
      </xdr:nvCxnSpPr>
      <xdr:spPr>
        <a:xfrm rot="10800000" flipV="1">
          <a:off x="7671792" y="11076499"/>
          <a:ext cx="1049528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0</xdr:rowOff>
    </xdr:from>
    <xdr:to>
      <xdr:col>25</xdr:col>
      <xdr:colOff>307988</xdr:colOff>
      <xdr:row>7</xdr:row>
      <xdr:rowOff>59070</xdr:rowOff>
    </xdr:to>
    <xdr:sp macro="" textlink="">
      <xdr:nvSpPr>
        <xdr:cNvPr id="80" name="Text Box 1">
          <a:extLst>
            <a:ext uri="{FF2B5EF4-FFF2-40B4-BE49-F238E27FC236}">
              <a16:creationId xmlns:a16="http://schemas.microsoft.com/office/drawing/2014/main" id="{86129F0D-D4ED-7443-A2B2-DCEA8CF54B8D}"/>
            </a:ext>
          </a:extLst>
        </xdr:cNvPr>
        <xdr:cNvSpPr txBox="1">
          <a:spLocks noChangeArrowheads="1"/>
        </xdr:cNvSpPr>
      </xdr:nvSpPr>
      <xdr:spPr bwMode="auto">
        <a:xfrm>
          <a:off x="18364200" y="1663700"/>
          <a:ext cx="1958988" cy="63057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22</xdr:col>
      <xdr:colOff>803940</xdr:colOff>
      <xdr:row>7</xdr:row>
      <xdr:rowOff>162442</xdr:rowOff>
    </xdr:from>
    <xdr:to>
      <xdr:col>25</xdr:col>
      <xdr:colOff>291114</xdr:colOff>
      <xdr:row>10</xdr:row>
      <xdr:rowOff>147674</xdr:rowOff>
    </xdr:to>
    <xdr:sp macro="" textlink="">
      <xdr:nvSpPr>
        <xdr:cNvPr id="81" name="Text Box 1">
          <a:extLst>
            <a:ext uri="{FF2B5EF4-FFF2-40B4-BE49-F238E27FC236}">
              <a16:creationId xmlns:a16="http://schemas.microsoft.com/office/drawing/2014/main" id="{484603C3-8EEE-0246-B355-D7EE7899A362}"/>
            </a:ext>
          </a:extLst>
        </xdr:cNvPr>
        <xdr:cNvSpPr txBox="1">
          <a:spLocks noChangeArrowheads="1"/>
        </xdr:cNvSpPr>
      </xdr:nvSpPr>
      <xdr:spPr bwMode="auto">
        <a:xfrm>
          <a:off x="18342640" y="2397642"/>
          <a:ext cx="1963674" cy="55673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23</xdr:col>
      <xdr:colOff>44302</xdr:colOff>
      <xdr:row>11</xdr:row>
      <xdr:rowOff>118139</xdr:rowOff>
    </xdr:from>
    <xdr:to>
      <xdr:col>25</xdr:col>
      <xdr:colOff>291289</xdr:colOff>
      <xdr:row>15</xdr:row>
      <xdr:rowOff>0</xdr:rowOff>
    </xdr:to>
    <xdr:sp macro="" textlink="">
      <xdr:nvSpPr>
        <xdr:cNvPr id="82" name="Text Box 1">
          <a:extLst>
            <a:ext uri="{FF2B5EF4-FFF2-40B4-BE49-F238E27FC236}">
              <a16:creationId xmlns:a16="http://schemas.microsoft.com/office/drawing/2014/main" id="{C1FCBC42-F483-2742-AA4C-3519BB8518A1}"/>
            </a:ext>
          </a:extLst>
        </xdr:cNvPr>
        <xdr:cNvSpPr txBox="1">
          <a:spLocks noChangeArrowheads="1"/>
        </xdr:cNvSpPr>
      </xdr:nvSpPr>
      <xdr:spPr bwMode="auto">
        <a:xfrm>
          <a:off x="18408502" y="3115339"/>
          <a:ext cx="1897987" cy="6438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22</xdr:col>
      <xdr:colOff>614029</xdr:colOff>
      <xdr:row>2</xdr:row>
      <xdr:rowOff>369186</xdr:rowOff>
    </xdr:from>
    <xdr:to>
      <xdr:col>25</xdr:col>
      <xdr:colOff>554959</xdr:colOff>
      <xdr:row>24</xdr:row>
      <xdr:rowOff>44302</xdr:rowOff>
    </xdr:to>
    <xdr:sp macro="" textlink="">
      <xdr:nvSpPr>
        <xdr:cNvPr id="83" name="Rectángulo 82">
          <a:extLst>
            <a:ext uri="{FF2B5EF4-FFF2-40B4-BE49-F238E27FC236}">
              <a16:creationId xmlns:a16="http://schemas.microsoft.com/office/drawing/2014/main" id="{6A39C995-6CCD-FD44-BBCC-CE5EC4BFEA96}"/>
            </a:ext>
          </a:extLst>
        </xdr:cNvPr>
        <xdr:cNvSpPr/>
      </xdr:nvSpPr>
      <xdr:spPr>
        <a:xfrm>
          <a:off x="18152729" y="1410586"/>
          <a:ext cx="2417430" cy="4107416"/>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23</xdr:col>
      <xdr:colOff>29535</xdr:colOff>
      <xdr:row>15</xdr:row>
      <xdr:rowOff>103373</xdr:rowOff>
    </xdr:from>
    <xdr:to>
      <xdr:col>25</xdr:col>
      <xdr:colOff>291316</xdr:colOff>
      <xdr:row>19</xdr:row>
      <xdr:rowOff>14767</xdr:rowOff>
    </xdr:to>
    <xdr:sp macro="" textlink="">
      <xdr:nvSpPr>
        <xdr:cNvPr id="84" name="Text Box 1">
          <a:extLst>
            <a:ext uri="{FF2B5EF4-FFF2-40B4-BE49-F238E27FC236}">
              <a16:creationId xmlns:a16="http://schemas.microsoft.com/office/drawing/2014/main" id="{81D0C434-9614-0349-90E8-182BA53678B5}"/>
            </a:ext>
          </a:extLst>
        </xdr:cNvPr>
        <xdr:cNvSpPr txBox="1">
          <a:spLocks noChangeArrowheads="1"/>
        </xdr:cNvSpPr>
      </xdr:nvSpPr>
      <xdr:spPr bwMode="auto">
        <a:xfrm>
          <a:off x="18393735" y="3862573"/>
          <a:ext cx="1912781" cy="6733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23</xdr:col>
      <xdr:colOff>29535</xdr:colOff>
      <xdr:row>19</xdr:row>
      <xdr:rowOff>132908</xdr:rowOff>
    </xdr:from>
    <xdr:to>
      <xdr:col>25</xdr:col>
      <xdr:colOff>306110</xdr:colOff>
      <xdr:row>23</xdr:row>
      <xdr:rowOff>29535</xdr:rowOff>
    </xdr:to>
    <xdr:sp macro="" textlink="">
      <xdr:nvSpPr>
        <xdr:cNvPr id="85" name="Text Box 1">
          <a:extLst>
            <a:ext uri="{FF2B5EF4-FFF2-40B4-BE49-F238E27FC236}">
              <a16:creationId xmlns:a16="http://schemas.microsoft.com/office/drawing/2014/main" id="{5C8CB254-2D51-604A-9775-FEF3E68A2C47}"/>
            </a:ext>
          </a:extLst>
        </xdr:cNvPr>
        <xdr:cNvSpPr txBox="1">
          <a:spLocks noChangeArrowheads="1"/>
        </xdr:cNvSpPr>
      </xdr:nvSpPr>
      <xdr:spPr bwMode="auto">
        <a:xfrm>
          <a:off x="18393735" y="4654108"/>
          <a:ext cx="1927575" cy="6586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4</xdr:col>
      <xdr:colOff>868363</xdr:colOff>
      <xdr:row>47</xdr:row>
      <xdr:rowOff>68036</xdr:rowOff>
    </xdr:from>
    <xdr:to>
      <xdr:col>4</xdr:col>
      <xdr:colOff>869414</xdr:colOff>
      <xdr:row>50</xdr:row>
      <xdr:rowOff>88144</xdr:rowOff>
    </xdr:to>
    <xdr:cxnSp macro="">
      <xdr:nvCxnSpPr>
        <xdr:cNvPr id="86" name="Conector recto 85">
          <a:extLst>
            <a:ext uri="{FF2B5EF4-FFF2-40B4-BE49-F238E27FC236}">
              <a16:creationId xmlns:a16="http://schemas.microsoft.com/office/drawing/2014/main" id="{6FA08FA4-C8FC-2F46-8231-A3DBD263B75E}"/>
            </a:ext>
          </a:extLst>
        </xdr:cNvPr>
        <xdr:cNvCxnSpPr/>
      </xdr:nvCxnSpPr>
      <xdr:spPr>
        <a:xfrm flipH="1">
          <a:off x="2408238" y="9466036"/>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503347</xdr:colOff>
      <xdr:row>47</xdr:row>
      <xdr:rowOff>62872</xdr:rowOff>
    </xdr:from>
    <xdr:to>
      <xdr:col>6</xdr:col>
      <xdr:colOff>504398</xdr:colOff>
      <xdr:row>50</xdr:row>
      <xdr:rowOff>82980</xdr:rowOff>
    </xdr:to>
    <xdr:cxnSp macro="">
      <xdr:nvCxnSpPr>
        <xdr:cNvPr id="87" name="Conector recto 86">
          <a:extLst>
            <a:ext uri="{FF2B5EF4-FFF2-40B4-BE49-F238E27FC236}">
              <a16:creationId xmlns:a16="http://schemas.microsoft.com/office/drawing/2014/main" id="{B69740F1-3144-5A4F-B009-7C5DE14A4CF7}"/>
            </a:ext>
          </a:extLst>
        </xdr:cNvPr>
        <xdr:cNvCxnSpPr/>
      </xdr:nvCxnSpPr>
      <xdr:spPr>
        <a:xfrm flipH="1">
          <a:off x="4834047" y="9905372"/>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192040</xdr:colOff>
      <xdr:row>47</xdr:row>
      <xdr:rowOff>81733</xdr:rowOff>
    </xdr:from>
    <xdr:to>
      <xdr:col>8</xdr:col>
      <xdr:colOff>193091</xdr:colOff>
      <xdr:row>50</xdr:row>
      <xdr:rowOff>101841</xdr:rowOff>
    </xdr:to>
    <xdr:cxnSp macro="">
      <xdr:nvCxnSpPr>
        <xdr:cNvPr id="88" name="Conector recto 87">
          <a:extLst>
            <a:ext uri="{FF2B5EF4-FFF2-40B4-BE49-F238E27FC236}">
              <a16:creationId xmlns:a16="http://schemas.microsoft.com/office/drawing/2014/main" id="{10287C40-0E27-484E-9243-BA044B8C037F}"/>
            </a:ext>
          </a:extLst>
        </xdr:cNvPr>
        <xdr:cNvCxnSpPr/>
      </xdr:nvCxnSpPr>
      <xdr:spPr>
        <a:xfrm flipH="1">
          <a:off x="5272040" y="947973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666939</xdr:colOff>
      <xdr:row>47</xdr:row>
      <xdr:rowOff>56585</xdr:rowOff>
    </xdr:from>
    <xdr:to>
      <xdr:col>9</xdr:col>
      <xdr:colOff>667990</xdr:colOff>
      <xdr:row>50</xdr:row>
      <xdr:rowOff>76693</xdr:rowOff>
    </xdr:to>
    <xdr:cxnSp macro="">
      <xdr:nvCxnSpPr>
        <xdr:cNvPr id="89" name="Conector recto 88">
          <a:extLst>
            <a:ext uri="{FF2B5EF4-FFF2-40B4-BE49-F238E27FC236}">
              <a16:creationId xmlns:a16="http://schemas.microsoft.com/office/drawing/2014/main" id="{75DFAD8C-42E4-C449-919A-53C1C966CA8A}"/>
            </a:ext>
          </a:extLst>
        </xdr:cNvPr>
        <xdr:cNvCxnSpPr/>
      </xdr:nvCxnSpPr>
      <xdr:spPr>
        <a:xfrm flipH="1">
          <a:off x="7474139" y="9899085"/>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302034</xdr:colOff>
      <xdr:row>47</xdr:row>
      <xdr:rowOff>132030</xdr:rowOff>
    </xdr:from>
    <xdr:to>
      <xdr:col>11</xdr:col>
      <xdr:colOff>303085</xdr:colOff>
      <xdr:row>50</xdr:row>
      <xdr:rowOff>152138</xdr:rowOff>
    </xdr:to>
    <xdr:cxnSp macro="">
      <xdr:nvCxnSpPr>
        <xdr:cNvPr id="90" name="Conector recto 89">
          <a:extLst>
            <a:ext uri="{FF2B5EF4-FFF2-40B4-BE49-F238E27FC236}">
              <a16:creationId xmlns:a16="http://schemas.microsoft.com/office/drawing/2014/main" id="{DEB43A73-2308-B848-B2EF-53A5CCE3709D}"/>
            </a:ext>
          </a:extLst>
        </xdr:cNvPr>
        <xdr:cNvCxnSpPr/>
      </xdr:nvCxnSpPr>
      <xdr:spPr>
        <a:xfrm flipH="1">
          <a:off x="8760234" y="9974530"/>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870264</xdr:colOff>
      <xdr:row>47</xdr:row>
      <xdr:rowOff>83243</xdr:rowOff>
    </xdr:from>
    <xdr:to>
      <xdr:col>12</xdr:col>
      <xdr:colOff>871315</xdr:colOff>
      <xdr:row>50</xdr:row>
      <xdr:rowOff>103351</xdr:rowOff>
    </xdr:to>
    <xdr:cxnSp macro="">
      <xdr:nvCxnSpPr>
        <xdr:cNvPr id="91" name="Conector recto 90">
          <a:extLst>
            <a:ext uri="{FF2B5EF4-FFF2-40B4-BE49-F238E27FC236}">
              <a16:creationId xmlns:a16="http://schemas.microsoft.com/office/drawing/2014/main" id="{F0CE26F8-4CD2-FC47-B0AD-631A1D76EFC2}"/>
            </a:ext>
          </a:extLst>
        </xdr:cNvPr>
        <xdr:cNvCxnSpPr/>
      </xdr:nvCxnSpPr>
      <xdr:spPr>
        <a:xfrm flipH="1">
          <a:off x="9442764" y="948124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437050</xdr:colOff>
      <xdr:row>47</xdr:row>
      <xdr:rowOff>94308</xdr:rowOff>
    </xdr:from>
    <xdr:to>
      <xdr:col>14</xdr:col>
      <xdr:colOff>438101</xdr:colOff>
      <xdr:row>50</xdr:row>
      <xdr:rowOff>114416</xdr:rowOff>
    </xdr:to>
    <xdr:cxnSp macro="">
      <xdr:nvCxnSpPr>
        <xdr:cNvPr id="92" name="Conector recto 91">
          <a:extLst>
            <a:ext uri="{FF2B5EF4-FFF2-40B4-BE49-F238E27FC236}">
              <a16:creationId xmlns:a16="http://schemas.microsoft.com/office/drawing/2014/main" id="{A133CBB8-5438-0344-92A1-D93CB3A77DC4}"/>
            </a:ext>
          </a:extLst>
        </xdr:cNvPr>
        <xdr:cNvCxnSpPr/>
      </xdr:nvCxnSpPr>
      <xdr:spPr>
        <a:xfrm flipH="1">
          <a:off x="10755800" y="949230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144604</xdr:colOff>
      <xdr:row>47</xdr:row>
      <xdr:rowOff>56584</xdr:rowOff>
    </xdr:from>
    <xdr:to>
      <xdr:col>16</xdr:col>
      <xdr:colOff>145655</xdr:colOff>
      <xdr:row>50</xdr:row>
      <xdr:rowOff>76692</xdr:rowOff>
    </xdr:to>
    <xdr:cxnSp macro="">
      <xdr:nvCxnSpPr>
        <xdr:cNvPr id="93" name="Conector recto 92">
          <a:extLst>
            <a:ext uri="{FF2B5EF4-FFF2-40B4-BE49-F238E27FC236}">
              <a16:creationId xmlns:a16="http://schemas.microsoft.com/office/drawing/2014/main" id="{EFE107BF-BCB9-D24B-AAEB-0ADB94D2DEDA}"/>
            </a:ext>
          </a:extLst>
        </xdr:cNvPr>
        <xdr:cNvCxnSpPr/>
      </xdr:nvCxnSpPr>
      <xdr:spPr>
        <a:xfrm flipH="1">
          <a:off x="12730304" y="9899084"/>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12574</xdr:colOff>
      <xdr:row>48</xdr:row>
      <xdr:rowOff>182201</xdr:rowOff>
    </xdr:from>
    <xdr:to>
      <xdr:col>6</xdr:col>
      <xdr:colOff>446837</xdr:colOff>
      <xdr:row>51</xdr:row>
      <xdr:rowOff>50453</xdr:rowOff>
    </xdr:to>
    <xdr:sp macro="" textlink="">
      <xdr:nvSpPr>
        <xdr:cNvPr id="94" name="Rectángulo 93">
          <a:extLst>
            <a:ext uri="{FF2B5EF4-FFF2-40B4-BE49-F238E27FC236}">
              <a16:creationId xmlns:a16="http://schemas.microsoft.com/office/drawing/2014/main" id="{FF07C1C6-F3B7-034A-B4C2-72190F4E51F7}"/>
            </a:ext>
          </a:extLst>
        </xdr:cNvPr>
        <xdr:cNvSpPr/>
      </xdr:nvSpPr>
      <xdr:spPr>
        <a:xfrm>
          <a:off x="3517774" y="10215201"/>
          <a:ext cx="1259763"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6</xdr:col>
      <xdr:colOff>522208</xdr:colOff>
      <xdr:row>48</xdr:row>
      <xdr:rowOff>232498</xdr:rowOff>
    </xdr:from>
    <xdr:to>
      <xdr:col>8</xdr:col>
      <xdr:colOff>119716</xdr:colOff>
      <xdr:row>51</xdr:row>
      <xdr:rowOff>100750</xdr:rowOff>
    </xdr:to>
    <xdr:sp macro="" textlink="">
      <xdr:nvSpPr>
        <xdr:cNvPr id="95" name="Rectángulo 94">
          <a:extLst>
            <a:ext uri="{FF2B5EF4-FFF2-40B4-BE49-F238E27FC236}">
              <a16:creationId xmlns:a16="http://schemas.microsoft.com/office/drawing/2014/main" id="{03E4FD44-A737-2F4A-BB18-1C497F7A052E}"/>
            </a:ext>
          </a:extLst>
        </xdr:cNvPr>
        <xdr:cNvSpPr/>
      </xdr:nvSpPr>
      <xdr:spPr>
        <a:xfrm>
          <a:off x="4852908" y="10265498"/>
          <a:ext cx="1248508"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8</xdr:col>
      <xdr:colOff>204614</xdr:colOff>
      <xdr:row>49</xdr:row>
      <xdr:rowOff>4276</xdr:rowOff>
    </xdr:from>
    <xdr:to>
      <xdr:col>9</xdr:col>
      <xdr:colOff>571500</xdr:colOff>
      <xdr:row>51</xdr:row>
      <xdr:rowOff>63028</xdr:rowOff>
    </xdr:to>
    <xdr:sp macro="" textlink="">
      <xdr:nvSpPr>
        <xdr:cNvPr id="96" name="Rectángulo 95">
          <a:extLst>
            <a:ext uri="{FF2B5EF4-FFF2-40B4-BE49-F238E27FC236}">
              <a16:creationId xmlns:a16="http://schemas.microsoft.com/office/drawing/2014/main" id="{92180E70-9093-014E-8A11-4328511CFFFE}"/>
            </a:ext>
          </a:extLst>
        </xdr:cNvPr>
        <xdr:cNvSpPr/>
      </xdr:nvSpPr>
      <xdr:spPr>
        <a:xfrm>
          <a:off x="5284614" y="9783276"/>
          <a:ext cx="1240011"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685800</xdr:colOff>
      <xdr:row>48</xdr:row>
      <xdr:rowOff>201189</xdr:rowOff>
    </xdr:from>
    <xdr:to>
      <xdr:col>11</xdr:col>
      <xdr:colOff>283308</xdr:colOff>
      <xdr:row>51</xdr:row>
      <xdr:rowOff>56585</xdr:rowOff>
    </xdr:to>
    <xdr:sp macro="" textlink="">
      <xdr:nvSpPr>
        <xdr:cNvPr id="97" name="Rectángulo 96">
          <a:extLst>
            <a:ext uri="{FF2B5EF4-FFF2-40B4-BE49-F238E27FC236}">
              <a16:creationId xmlns:a16="http://schemas.microsoft.com/office/drawing/2014/main" id="{9163308A-F6B0-344B-8592-ECFCC85A07E6}"/>
            </a:ext>
          </a:extLst>
        </xdr:cNvPr>
        <xdr:cNvSpPr/>
      </xdr:nvSpPr>
      <xdr:spPr>
        <a:xfrm>
          <a:off x="7493000" y="10234189"/>
          <a:ext cx="124850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11</xdr:col>
      <xdr:colOff>352331</xdr:colOff>
      <xdr:row>48</xdr:row>
      <xdr:rowOff>201188</xdr:rowOff>
    </xdr:from>
    <xdr:to>
      <xdr:col>12</xdr:col>
      <xdr:colOff>786594</xdr:colOff>
      <xdr:row>51</xdr:row>
      <xdr:rowOff>56584</xdr:rowOff>
    </xdr:to>
    <xdr:sp macro="" textlink="">
      <xdr:nvSpPr>
        <xdr:cNvPr id="98" name="Rectángulo 97">
          <a:extLst>
            <a:ext uri="{FF2B5EF4-FFF2-40B4-BE49-F238E27FC236}">
              <a16:creationId xmlns:a16="http://schemas.microsoft.com/office/drawing/2014/main" id="{C7B3A1A0-7106-034A-A2B1-74C5E9515435}"/>
            </a:ext>
          </a:extLst>
        </xdr:cNvPr>
        <xdr:cNvSpPr/>
      </xdr:nvSpPr>
      <xdr:spPr>
        <a:xfrm>
          <a:off x="8810531" y="10234188"/>
          <a:ext cx="1259763"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13</xdr:col>
      <xdr:colOff>25149</xdr:colOff>
      <xdr:row>48</xdr:row>
      <xdr:rowOff>176040</xdr:rowOff>
    </xdr:from>
    <xdr:to>
      <xdr:col>14</xdr:col>
      <xdr:colOff>364836</xdr:colOff>
      <xdr:row>51</xdr:row>
      <xdr:rowOff>31436</xdr:rowOff>
    </xdr:to>
    <xdr:sp macro="" textlink="">
      <xdr:nvSpPr>
        <xdr:cNvPr id="99" name="Rectángulo 98">
          <a:extLst>
            <a:ext uri="{FF2B5EF4-FFF2-40B4-BE49-F238E27FC236}">
              <a16:creationId xmlns:a16="http://schemas.microsoft.com/office/drawing/2014/main" id="{E523C180-B5EF-3245-90CB-F7B3A027ECA8}"/>
            </a:ext>
          </a:extLst>
        </xdr:cNvPr>
        <xdr:cNvSpPr/>
      </xdr:nvSpPr>
      <xdr:spPr>
        <a:xfrm>
          <a:off x="10134349" y="10209040"/>
          <a:ext cx="1165187"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492125</xdr:colOff>
      <xdr:row>48</xdr:row>
      <xdr:rowOff>166327</xdr:rowOff>
    </xdr:from>
    <xdr:to>
      <xdr:col>15</xdr:col>
      <xdr:colOff>862685</xdr:colOff>
      <xdr:row>51</xdr:row>
      <xdr:rowOff>34579</xdr:rowOff>
    </xdr:to>
    <xdr:sp macro="" textlink="">
      <xdr:nvSpPr>
        <xdr:cNvPr id="100" name="Rectángulo 99">
          <a:extLst>
            <a:ext uri="{FF2B5EF4-FFF2-40B4-BE49-F238E27FC236}">
              <a16:creationId xmlns:a16="http://schemas.microsoft.com/office/drawing/2014/main" id="{6FBD2269-6EC1-3243-9B4B-22F0B42049A7}"/>
            </a:ext>
          </a:extLst>
        </xdr:cNvPr>
        <xdr:cNvSpPr/>
      </xdr:nvSpPr>
      <xdr:spPr>
        <a:xfrm>
          <a:off x="10810875" y="9754827"/>
          <a:ext cx="1243685"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16</xdr:col>
      <xdr:colOff>195026</xdr:colOff>
      <xdr:row>48</xdr:row>
      <xdr:rowOff>213763</xdr:rowOff>
    </xdr:from>
    <xdr:to>
      <xdr:col>17</xdr:col>
      <xdr:colOff>616564</xdr:colOff>
      <xdr:row>51</xdr:row>
      <xdr:rowOff>69159</xdr:rowOff>
    </xdr:to>
    <xdr:sp macro="" textlink="">
      <xdr:nvSpPr>
        <xdr:cNvPr id="101" name="Rectángulo 100">
          <a:extLst>
            <a:ext uri="{FF2B5EF4-FFF2-40B4-BE49-F238E27FC236}">
              <a16:creationId xmlns:a16="http://schemas.microsoft.com/office/drawing/2014/main" id="{9ED1E06E-BC4C-2942-95A4-71681E1D83C5}"/>
            </a:ext>
          </a:extLst>
        </xdr:cNvPr>
        <xdr:cNvSpPr/>
      </xdr:nvSpPr>
      <xdr:spPr>
        <a:xfrm>
          <a:off x="12780726" y="10246763"/>
          <a:ext cx="124703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2</xdr:col>
      <xdr:colOff>142875</xdr:colOff>
      <xdr:row>1</xdr:row>
      <xdr:rowOff>152400</xdr:rowOff>
    </xdr:from>
    <xdr:to>
      <xdr:col>7</xdr:col>
      <xdr:colOff>742951</xdr:colOff>
      <xdr:row>18</xdr:row>
      <xdr:rowOff>104898</xdr:rowOff>
    </xdr:to>
    <xdr:pic>
      <xdr:nvPicPr>
        <xdr:cNvPr id="102" name="Imagen 230">
          <a:extLst>
            <a:ext uri="{FF2B5EF4-FFF2-40B4-BE49-F238E27FC236}">
              <a16:creationId xmlns:a16="http://schemas.microsoft.com/office/drawing/2014/main" id="{B0FEFE7F-3ECF-8A49-AE64-271133151E11}"/>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74750" y="517525"/>
          <a:ext cx="3695700" cy="34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111125</xdr:colOff>
      <xdr:row>9</xdr:row>
      <xdr:rowOff>63500</xdr:rowOff>
    </xdr:from>
    <xdr:to>
      <xdr:col>19</xdr:col>
      <xdr:colOff>323283</xdr:colOff>
      <xdr:row>13</xdr:row>
      <xdr:rowOff>139700</xdr:rowOff>
    </xdr:to>
    <xdr:pic>
      <xdr:nvPicPr>
        <xdr:cNvPr id="103" name="Imagen 102" descr="C:\Users\Maikol\AppData\Local\Microsoft\Windows\INetCache\Content.Word\LOGO COMUNICADOS-01-01.jpg">
          <a:extLst>
            <a:ext uri="{FF2B5EF4-FFF2-40B4-BE49-F238E27FC236}">
              <a16:creationId xmlns:a16="http://schemas.microsoft.com/office/drawing/2014/main" id="{59D9474A-AA0C-6645-BE83-4B3F8A6ED0A1}"/>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430125" y="2222500"/>
          <a:ext cx="1863158" cy="8382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127977</xdr:colOff>
      <xdr:row>3</xdr:row>
      <xdr:rowOff>112345</xdr:rowOff>
    </xdr:from>
    <xdr:to>
      <xdr:col>19</xdr:col>
      <xdr:colOff>1095297</xdr:colOff>
      <xdr:row>7</xdr:row>
      <xdr:rowOff>976</xdr:rowOff>
    </xdr:to>
    <xdr:pic>
      <xdr:nvPicPr>
        <xdr:cNvPr id="4" name="Imagen 3" descr="C:\Users\Maikol\AppData\Local\Microsoft\Windows\INetCache\Content.Word\LOGO COMUNICADOS-01-01.jpg">
          <a:extLst>
            <a:ext uri="{FF2B5EF4-FFF2-40B4-BE49-F238E27FC236}">
              <a16:creationId xmlns:a16="http://schemas.microsoft.com/office/drawing/2014/main" id="{E3098BA0-F416-9346-BA3E-051398A0FD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5277" y="544145"/>
          <a:ext cx="1970620" cy="612531"/>
        </a:xfrm>
        <a:prstGeom prst="rect">
          <a:avLst/>
        </a:prstGeom>
        <a:noFill/>
        <a:ln>
          <a:noFill/>
        </a:ln>
      </xdr:spPr>
    </xdr:pic>
    <xdr:clientData/>
  </xdr:twoCellAnchor>
  <xdr:twoCellAnchor>
    <xdr:from>
      <xdr:col>7</xdr:col>
      <xdr:colOff>330200</xdr:colOff>
      <xdr:row>6</xdr:row>
      <xdr:rowOff>38100</xdr:rowOff>
    </xdr:from>
    <xdr:to>
      <xdr:col>7</xdr:col>
      <xdr:colOff>1712548</xdr:colOff>
      <xdr:row>9</xdr:row>
      <xdr:rowOff>114789</xdr:rowOff>
    </xdr:to>
    <xdr:sp macro="" textlink="">
      <xdr:nvSpPr>
        <xdr:cNvPr id="5" name="Flecha: hacia la izquierda 1">
          <a:hlinkClick xmlns:r="http://schemas.openxmlformats.org/officeDocument/2006/relationships" r:id="rId2"/>
          <a:extLst>
            <a:ext uri="{FF2B5EF4-FFF2-40B4-BE49-F238E27FC236}">
              <a16:creationId xmlns:a16="http://schemas.microsoft.com/office/drawing/2014/main" id="{AE27C596-25AD-794F-A4FE-48D5FA474DEE}"/>
            </a:ext>
            <a:ext uri="{C183D7F6-B498-43B3-948B-1728B52AA6E4}">
              <adec:decorative xmlns:adec="http://schemas.microsoft.com/office/drawing/2017/decorative" val="1"/>
            </a:ext>
          </a:extLst>
        </xdr:cNvPr>
        <xdr:cNvSpPr/>
      </xdr:nvSpPr>
      <xdr:spPr>
        <a:xfrm>
          <a:off x="4140200" y="876300"/>
          <a:ext cx="1382348" cy="5592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234950</xdr:colOff>
      <xdr:row>6</xdr:row>
      <xdr:rowOff>63499</xdr:rowOff>
    </xdr:from>
    <xdr:to>
      <xdr:col>7</xdr:col>
      <xdr:colOff>1617298</xdr:colOff>
      <xdr:row>9</xdr:row>
      <xdr:rowOff>136768</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BC3BD865-16CA-7943-912D-34C6752C744C}"/>
            </a:ext>
            <a:ext uri="{C183D7F6-B498-43B3-948B-1728B52AA6E4}">
              <adec:decorative xmlns:adec="http://schemas.microsoft.com/office/drawing/2017/decorative" val="1"/>
            </a:ext>
          </a:extLst>
        </xdr:cNvPr>
        <xdr:cNvSpPr/>
      </xdr:nvSpPr>
      <xdr:spPr>
        <a:xfrm>
          <a:off x="3790950" y="1050191"/>
          <a:ext cx="1382348" cy="48357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1081454</xdr:colOff>
      <xdr:row>2</xdr:row>
      <xdr:rowOff>23446</xdr:rowOff>
    </xdr:from>
    <xdr:to>
      <xdr:col>20</xdr:col>
      <xdr:colOff>10911</xdr:colOff>
      <xdr:row>7</xdr:row>
      <xdr:rowOff>105996</xdr:rowOff>
    </xdr:to>
    <xdr:pic>
      <xdr:nvPicPr>
        <xdr:cNvPr id="3" name="Imagen 2" descr="C:\Users\Maikol\AppData\Local\Microsoft\Windows\INetCache\Content.Word\LOGO COMUNICADOS-01-01.jpg">
          <a:extLst>
            <a:ext uri="{FF2B5EF4-FFF2-40B4-BE49-F238E27FC236}">
              <a16:creationId xmlns:a16="http://schemas.microsoft.com/office/drawing/2014/main" id="{6DA9FB8E-2475-E448-A79D-5378D1AF4A5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57654" y="379046"/>
          <a:ext cx="1850457" cy="8382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711200</xdr:colOff>
      <xdr:row>2</xdr:row>
      <xdr:rowOff>38100</xdr:rowOff>
    </xdr:from>
    <xdr:to>
      <xdr:col>19</xdr:col>
      <xdr:colOff>1469458</xdr:colOff>
      <xdr:row>9</xdr:row>
      <xdr:rowOff>9525</xdr:rowOff>
    </xdr:to>
    <xdr:pic>
      <xdr:nvPicPr>
        <xdr:cNvPr id="3" name="Imagen 2" descr="C:\Users\Maikol\AppData\Local\Microsoft\Windows\INetCache\Content.Word\LOGO COMUNICADOS-01-01.jpg">
          <a:extLst>
            <a:ext uri="{FF2B5EF4-FFF2-40B4-BE49-F238E27FC236}">
              <a16:creationId xmlns:a16="http://schemas.microsoft.com/office/drawing/2014/main" id="{F6206468-37D3-264E-BD12-D8507A731E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0200" y="393700"/>
          <a:ext cx="1863158" cy="838200"/>
        </a:xfrm>
        <a:prstGeom prst="rect">
          <a:avLst/>
        </a:prstGeom>
        <a:noFill/>
        <a:ln>
          <a:noFill/>
        </a:ln>
      </xdr:spPr>
    </xdr:pic>
    <xdr:clientData/>
  </xdr:twoCellAnchor>
  <xdr:twoCellAnchor>
    <xdr:from>
      <xdr:col>7</xdr:col>
      <xdr:colOff>177800</xdr:colOff>
      <xdr:row>6</xdr:row>
      <xdr:rowOff>114300</xdr:rowOff>
    </xdr:from>
    <xdr:to>
      <xdr:col>7</xdr:col>
      <xdr:colOff>1560148</xdr:colOff>
      <xdr:row>10</xdr:row>
      <xdr:rowOff>12689</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1270DACE-4142-CC42-B5AD-472FA76DA18F}"/>
            </a:ext>
            <a:ext uri="{C183D7F6-B498-43B3-948B-1728B52AA6E4}">
              <adec:decorative xmlns:adec="http://schemas.microsoft.com/office/drawing/2017/decorative" val="1"/>
            </a:ext>
          </a:extLst>
        </xdr:cNvPr>
        <xdr:cNvSpPr/>
      </xdr:nvSpPr>
      <xdr:spPr>
        <a:xfrm>
          <a:off x="3670300" y="10922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330200</xdr:colOff>
      <xdr:row>6</xdr:row>
      <xdr:rowOff>0</xdr:rowOff>
    </xdr:from>
    <xdr:to>
      <xdr:col>7</xdr:col>
      <xdr:colOff>1712548</xdr:colOff>
      <xdr:row>9</xdr:row>
      <xdr:rowOff>102566</xdr:rowOff>
    </xdr:to>
    <xdr:sp macro="" textlink="">
      <xdr:nvSpPr>
        <xdr:cNvPr id="2" name="Flecha: hacia la izquierda 2">
          <a:hlinkClick xmlns:r="http://schemas.openxmlformats.org/officeDocument/2006/relationships" r:id="rId1"/>
          <a:extLst>
            <a:ext uri="{FF2B5EF4-FFF2-40B4-BE49-F238E27FC236}">
              <a16:creationId xmlns:a16="http://schemas.microsoft.com/office/drawing/2014/main" id="{A239911A-2E93-8743-9FE4-D16D298CA2B1}"/>
            </a:ext>
            <a:ext uri="{C183D7F6-B498-43B3-948B-1728B52AA6E4}">
              <adec:decorative xmlns:adec="http://schemas.microsoft.com/office/drawing/2017/decorative" val="1"/>
            </a:ext>
          </a:extLst>
        </xdr:cNvPr>
        <xdr:cNvSpPr/>
      </xdr:nvSpPr>
      <xdr:spPr>
        <a:xfrm>
          <a:off x="3822700" y="977900"/>
          <a:ext cx="1382348" cy="52166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1168645</xdr:colOff>
      <xdr:row>1</xdr:row>
      <xdr:rowOff>190011</xdr:rowOff>
    </xdr:from>
    <xdr:to>
      <xdr:col>19</xdr:col>
      <xdr:colOff>1488020</xdr:colOff>
      <xdr:row>7</xdr:row>
      <xdr:rowOff>58615</xdr:rowOff>
    </xdr:to>
    <xdr:pic>
      <xdr:nvPicPr>
        <xdr:cNvPr id="3" name="Imagen 2" descr="C:\Users\Maikol\AppData\Local\Microsoft\Windows\INetCache\Content.Word\LOGO COMUNICADOS-01-01.jpg">
          <a:extLst>
            <a:ext uri="{FF2B5EF4-FFF2-40B4-BE49-F238E27FC236}">
              <a16:creationId xmlns:a16="http://schemas.microsoft.com/office/drawing/2014/main" id="{F67302BD-8635-9C4B-BF7F-A0E4060AD40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6695" y="342411"/>
          <a:ext cx="1681450" cy="82110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814559</xdr:colOff>
      <xdr:row>3</xdr:row>
      <xdr:rowOff>87887</xdr:rowOff>
    </xdr:from>
    <xdr:to>
      <xdr:col>19</xdr:col>
      <xdr:colOff>1294784</xdr:colOff>
      <xdr:row>7</xdr:row>
      <xdr:rowOff>2247</xdr:rowOff>
    </xdr:to>
    <xdr:pic>
      <xdr:nvPicPr>
        <xdr:cNvPr id="2" name="Imagen 1" descr="C:\Users\Maikol\AppData\Local\Microsoft\Windows\INetCache\Content.Word\LOGO COMUNICADOS-01-01.jpg">
          <a:extLst>
            <a:ext uri="{FF2B5EF4-FFF2-40B4-BE49-F238E27FC236}">
              <a16:creationId xmlns:a16="http://schemas.microsoft.com/office/drawing/2014/main" id="{D3BD9827-F928-5846-AE97-57AA6651EC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0659" y="570487"/>
          <a:ext cx="1651800" cy="543010"/>
        </a:xfrm>
        <a:prstGeom prst="rect">
          <a:avLst/>
        </a:prstGeom>
        <a:noFill/>
        <a:ln>
          <a:noFill/>
        </a:ln>
      </xdr:spPr>
    </xdr:pic>
    <xdr:clientData/>
  </xdr:twoCellAnchor>
  <xdr:twoCellAnchor>
    <xdr:from>
      <xdr:col>7</xdr:col>
      <xdr:colOff>88900</xdr:colOff>
      <xdr:row>6</xdr:row>
      <xdr:rowOff>12700</xdr:rowOff>
    </xdr:from>
    <xdr:to>
      <xdr:col>7</xdr:col>
      <xdr:colOff>1471248</xdr:colOff>
      <xdr:row>9</xdr:row>
      <xdr:rowOff>126989</xdr:rowOff>
    </xdr:to>
    <xdr:sp macro="" textlink="">
      <xdr:nvSpPr>
        <xdr:cNvPr id="3" name="Flecha: hacia la izquierda 3">
          <a:hlinkClick xmlns:r="http://schemas.openxmlformats.org/officeDocument/2006/relationships" r:id="rId2"/>
          <a:extLst>
            <a:ext uri="{FF2B5EF4-FFF2-40B4-BE49-F238E27FC236}">
              <a16:creationId xmlns:a16="http://schemas.microsoft.com/office/drawing/2014/main" id="{4DDCEDBE-5FB3-9E41-BF9B-9FB765EBF8D7}"/>
            </a:ext>
            <a:ext uri="{C183D7F6-B498-43B3-948B-1728B52AA6E4}">
              <adec:decorative xmlns:adec="http://schemas.microsoft.com/office/drawing/2017/decorative" val="1"/>
            </a:ext>
          </a:extLst>
        </xdr:cNvPr>
        <xdr:cNvSpPr/>
      </xdr:nvSpPr>
      <xdr:spPr>
        <a:xfrm>
          <a:off x="3911600" y="9906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200274</xdr:colOff>
      <xdr:row>6</xdr:row>
      <xdr:rowOff>43954</xdr:rowOff>
    </xdr:from>
    <xdr:to>
      <xdr:col>7</xdr:col>
      <xdr:colOff>1582622</xdr:colOff>
      <xdr:row>10</xdr:row>
      <xdr:rowOff>9768</xdr:rowOff>
    </xdr:to>
    <xdr:sp macro="" textlink="">
      <xdr:nvSpPr>
        <xdr:cNvPr id="2" name="Flecha: hacia la izquierda 2">
          <a:hlinkClick xmlns:r="http://schemas.openxmlformats.org/officeDocument/2006/relationships" r:id="rId1"/>
          <a:extLst>
            <a:ext uri="{FF2B5EF4-FFF2-40B4-BE49-F238E27FC236}">
              <a16:creationId xmlns:a16="http://schemas.microsoft.com/office/drawing/2014/main" id="{6CA8D2C8-0070-064F-B9BF-698FAF824B17}"/>
            </a:ext>
            <a:ext uri="{C183D7F6-B498-43B3-948B-1728B52AA6E4}">
              <adec:decorative xmlns:adec="http://schemas.microsoft.com/office/drawing/2017/decorative" val="1"/>
            </a:ext>
          </a:extLst>
        </xdr:cNvPr>
        <xdr:cNvSpPr/>
      </xdr:nvSpPr>
      <xdr:spPr>
        <a:xfrm>
          <a:off x="3707428" y="1030646"/>
          <a:ext cx="1382348" cy="5128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19</xdr:col>
      <xdr:colOff>226158</xdr:colOff>
      <xdr:row>1</xdr:row>
      <xdr:rowOff>160460</xdr:rowOff>
    </xdr:from>
    <xdr:to>
      <xdr:col>19</xdr:col>
      <xdr:colOff>1906631</xdr:colOff>
      <xdr:row>7</xdr:row>
      <xdr:rowOff>30285</xdr:rowOff>
    </xdr:to>
    <xdr:pic>
      <xdr:nvPicPr>
        <xdr:cNvPr id="3" name="Imagen 2" descr="C:\Users\Maikol\AppData\Local\Microsoft\Windows\INetCache\Content.Word\LOGO COMUNICADOS-01-01.jpg">
          <a:extLst>
            <a:ext uri="{FF2B5EF4-FFF2-40B4-BE49-F238E27FC236}">
              <a16:creationId xmlns:a16="http://schemas.microsoft.com/office/drawing/2014/main" id="{08E3546F-59F5-4F42-81DD-BCCE1DFC7A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13383" y="312860"/>
          <a:ext cx="1680473" cy="8096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200273</xdr:colOff>
      <xdr:row>6</xdr:row>
      <xdr:rowOff>58621</xdr:rowOff>
    </xdr:from>
    <xdr:to>
      <xdr:col>7</xdr:col>
      <xdr:colOff>1582621</xdr:colOff>
      <xdr:row>10</xdr:row>
      <xdr:rowOff>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8C939D3-B5DA-8A45-B17B-3D0F2552BCD1}"/>
            </a:ext>
            <a:ext uri="{C183D7F6-B498-43B3-948B-1728B52AA6E4}">
              <adec:decorative xmlns:adec="http://schemas.microsoft.com/office/drawing/2017/decorative" val="1"/>
            </a:ext>
          </a:extLst>
        </xdr:cNvPr>
        <xdr:cNvSpPr/>
      </xdr:nvSpPr>
      <xdr:spPr>
        <a:xfrm>
          <a:off x="4098196" y="1045313"/>
          <a:ext cx="1382348" cy="48845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1031632</xdr:colOff>
      <xdr:row>2</xdr:row>
      <xdr:rowOff>73269</xdr:rowOff>
    </xdr:from>
    <xdr:to>
      <xdr:col>19</xdr:col>
      <xdr:colOff>1466772</xdr:colOff>
      <xdr:row>8</xdr:row>
      <xdr:rowOff>6594</xdr:rowOff>
    </xdr:to>
    <xdr:pic>
      <xdr:nvPicPr>
        <xdr:cNvPr id="3" name="Imagen 2" descr="C:\Users\Maikol\AppData\Local\Microsoft\Windows\INetCache\Content.Word\LOGO COMUNICADOS-01-01.jpg">
          <a:extLst>
            <a:ext uri="{FF2B5EF4-FFF2-40B4-BE49-F238E27FC236}">
              <a16:creationId xmlns:a16="http://schemas.microsoft.com/office/drawing/2014/main" id="{6960432B-5C0C-BD4C-B47E-C505D682F1A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07832" y="428869"/>
          <a:ext cx="1854365" cy="8382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200272</xdr:colOff>
      <xdr:row>6</xdr:row>
      <xdr:rowOff>63494</xdr:rowOff>
    </xdr:from>
    <xdr:to>
      <xdr:col>7</xdr:col>
      <xdr:colOff>1582620</xdr:colOff>
      <xdr:row>10</xdr:row>
      <xdr:rowOff>19538</xdr:rowOff>
    </xdr:to>
    <xdr:sp macro="" textlink="">
      <xdr:nvSpPr>
        <xdr:cNvPr id="2" name="Flecha: hacia la izquierda 2">
          <a:hlinkClick xmlns:r="http://schemas.openxmlformats.org/officeDocument/2006/relationships" r:id="rId1"/>
          <a:extLst>
            <a:ext uri="{FF2B5EF4-FFF2-40B4-BE49-F238E27FC236}">
              <a16:creationId xmlns:a16="http://schemas.microsoft.com/office/drawing/2014/main" id="{194D8037-FDB2-2949-8466-DA0E449F491E}"/>
            </a:ext>
            <a:ext uri="{C183D7F6-B498-43B3-948B-1728B52AA6E4}">
              <adec:decorative xmlns:adec="http://schemas.microsoft.com/office/drawing/2017/decorative" val="1"/>
            </a:ext>
          </a:extLst>
        </xdr:cNvPr>
        <xdr:cNvSpPr/>
      </xdr:nvSpPr>
      <xdr:spPr>
        <a:xfrm>
          <a:off x="3678118" y="1050186"/>
          <a:ext cx="1382348" cy="50312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 POI-2022</a:t>
          </a:r>
        </a:p>
      </xdr:txBody>
    </xdr:sp>
    <xdr:clientData/>
  </xdr:twoCellAnchor>
  <xdr:twoCellAnchor editAs="oneCell">
    <xdr:from>
      <xdr:col>18</xdr:col>
      <xdr:colOff>1152525</xdr:colOff>
      <xdr:row>2</xdr:row>
      <xdr:rowOff>104775</xdr:rowOff>
    </xdr:from>
    <xdr:to>
      <xdr:col>19</xdr:col>
      <xdr:colOff>1583758</xdr:colOff>
      <xdr:row>8</xdr:row>
      <xdr:rowOff>49579</xdr:rowOff>
    </xdr:to>
    <xdr:pic>
      <xdr:nvPicPr>
        <xdr:cNvPr id="3" name="Imagen 2" descr="C:\Users\Maikol\AppData\Local\Microsoft\Windows\INetCache\Content.Word\LOGO COMUNICADOS-01-01.jpg">
          <a:extLst>
            <a:ext uri="{FF2B5EF4-FFF2-40B4-BE49-F238E27FC236}">
              <a16:creationId xmlns:a16="http://schemas.microsoft.com/office/drawing/2014/main" id="{15157BE7-BFD9-6245-828E-0A33317895E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3950" y="457200"/>
          <a:ext cx="1631383" cy="817929"/>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Adrián Goméz Díaz" id="{93A1DD70-37AE-114B-9D5C-422778005EF0}" userId="S::agomezd@mag.go.cr::aa1f56d0-2464-46a2-8a0f-9b6c60e3ad81" providerId="AD"/>
</personList>
</file>

<file path=xl/theme/theme1.xml><?xml version="1.0" encoding="utf-8"?>
<a:theme xmlns:a="http://schemas.openxmlformats.org/drawingml/2006/main" name="Office Theme">
  <a:themeElements>
    <a:clrScheme name="MAG">
      <a:dk1>
        <a:sysClr val="windowText" lastClr="000000"/>
      </a:dk1>
      <a:lt1>
        <a:sysClr val="window" lastClr="FFFFFF"/>
      </a:lt1>
      <a:dk2>
        <a:srgbClr val="44546A"/>
      </a:dk2>
      <a:lt2>
        <a:srgbClr val="E7E6E6"/>
      </a:lt2>
      <a:accent1>
        <a:srgbClr val="0972B9"/>
      </a:accent1>
      <a:accent2>
        <a:srgbClr val="EE8A1E"/>
      </a:accent2>
      <a:accent3>
        <a:srgbClr val="95005D"/>
      </a:accent3>
      <a:accent4>
        <a:srgbClr val="83BD3F"/>
      </a:accent4>
      <a:accent5>
        <a:srgbClr val="410169"/>
      </a:accent5>
      <a:accent6>
        <a:srgbClr val="F9DA0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O93" dT="2021-12-10T18:54:50.99" personId="{93A1DD70-37AE-114B-9D5C-422778005EF0}" id="{E9EFA101-B956-814A-871E-22BC44ED312A}" done="1">
    <text>Corresponde a tres días por proyecto por tres personas por 10 proyectos</text>
  </threadedComment>
  <threadedComment ref="AO93" dT="2022-01-24T13:45:42.63" personId="{93A1DD70-37AE-114B-9D5C-422778005EF0}" id="{83E57600-3B38-2F45-A728-B590A3F906E5}" parentId="{E9EFA101-B956-814A-871E-22BC44ED312A}">
    <text>Atender el traslado No. 2022-0192 del 24 de enero de 2022 por  parte del Despacho. Con respecto al oficio DFOE-FIP-0029-(983)-02022-MAG.</text>
  </threadedComment>
  <threadedComment ref="O161" dT="2022-04-08T15:25:00.12" personId="{93A1DD70-37AE-114B-9D5C-422778005EF0}" id="{9E916674-5C71-8C4F-8E32-7349EE211659}">
    <text>TD 2022-1000 ECA-G-2022-56 Requisitos miembros JD ECA. (Atendido), TD 2022-0993 DFOE-SEM-0474 (06147-2022) (Atendido), TD 2022-1111 2022-OFICIO SENARA-DAF-RH-0148-2022 (Atendido)</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hacienda.go.cr/docs/5e99b4565837f_Art%2036%20-%20Met_Prog_Pre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mag1.sharepoint.com/:b:/g/personal/agomezd_mag_go_cr/EarBnfK4datJmz_c_wK5rIcB6e9JQ4TggF4OFVVh3p80Tg?e=dDhrQ7"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pgrweb.go.cr/scij/Busqueda/Normativa/Normas/nrm_texto_completo.aspx?param1=NRTC&amp;nValor1=1&amp;nValor2=85882&amp;nValor3=111197&amp;strTipM=TC" TargetMode="External"/><Relationship Id="rId2" Type="http://schemas.openxmlformats.org/officeDocument/2006/relationships/hyperlink" Target="http://www.mag.go.cr/bibliotecavirtual/E14-11089.pdf" TargetMode="External"/><Relationship Id="rId1" Type="http://schemas.openxmlformats.org/officeDocument/2006/relationships/hyperlink" Target="https://www.mideplan.go.cr/plan-nacional-inversion-public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8" Type="http://schemas.openxmlformats.org/officeDocument/2006/relationships/hyperlink" Target="https://mag1.sharepoint.com/:w:/r/sites/intranet/planificacion/gestioncalidad/Documentos%20compartidos/Sistema%20Gestion/8-%20Medicion-analisis-mejora/1%20Procedimientos/8P04,%20Control%20de%20servicios%20no%20conformes.docx?d=wdcd6f809ba2c406490ce366ddcf5c2f3&amp;csf=1&amp;web=1&amp;e=hqrBpo" TargetMode="External"/><Relationship Id="rId13" Type="http://schemas.openxmlformats.org/officeDocument/2006/relationships/hyperlink" Target="https://mag1.sharepoint.com/:b:/s/intranet/planificacion/gestioncalidad/EaMy4jW9FPREilPIWcFqEEgB0l0pdbqFTUOPxOOD27JXEg?e=DNernW" TargetMode="External"/><Relationship Id="rId18" Type="http://schemas.openxmlformats.org/officeDocument/2006/relationships/hyperlink" Target="https://mag1.sharepoint.com/:b:/s/intranet/planificacion/gestioncalidad/EdA1v0dVLN5EpsFxuKk7DtgBcjx9jeEn2QGDXm9OJnd18Q?e=HCaJO9" TargetMode="External"/><Relationship Id="rId26" Type="http://schemas.openxmlformats.org/officeDocument/2006/relationships/hyperlink" Target="https://mag1.sharepoint.com/:w:/r/sites/intranet/planificacion/gestioncalidad/Documentos%20compartidos/Sistema%20Gestion/6-%20Gestion%20de%20Recursos/1%20Procedimientos/6P01-05,%20Gesti%C3%B3n%20de%20Empleo.docx?d=wae99c02a0c364f079fcf9cea81d39f97&amp;csf=1&amp;web=1&amp;e=BHyZmK" TargetMode="External"/><Relationship Id="rId3" Type="http://schemas.openxmlformats.org/officeDocument/2006/relationships/hyperlink" Target="https://mag1.sharepoint.com/:b:/s/intranet/planificacion/gestioncalidad/EQWGSjfMJ9pKpQDjTGp2ieABinqNc32bi5su_fEIleTJ-w?e=AHTNa6" TargetMode="External"/><Relationship Id="rId21" Type="http://schemas.openxmlformats.org/officeDocument/2006/relationships/hyperlink" Target="https://mag1.sharepoint.com/:b:/r/sites/intranet/planificacion/gestioncalidad/Documentos%20compartidos/Sistema%20Gestion/6-%20Gestion%20de%20Recursos/1%20Procedimientos/6P03-03%20Seguimiento%20y%20Control%20Presupuestario.pdf?csf=1&amp;web=1&amp;e=moaZhs" TargetMode="External"/><Relationship Id="rId34" Type="http://schemas.openxmlformats.org/officeDocument/2006/relationships/hyperlink" Target="https://mag1.sharepoint.com/:b:/s/intranet/planificacion/gestioncalidad/EYGhipexiw1Jnu654L14SMIB1G8qJjKw1ss0n5YAHKnVtQ?e=0qsiql" TargetMode="External"/><Relationship Id="rId7" Type="http://schemas.openxmlformats.org/officeDocument/2006/relationships/hyperlink" Target="https://mag1.sharepoint.com/:b:/r/sites/intranet/planificacion/gestioncalidad/Documentos%20compartidos/Sistema%20Gestion/8-%20Medicion-analisis-mejora/1%20Procedimientos/8P03,%20%20Acciones%20correctivas%20y%20preventivas.pdf?csf=1&amp;web=1&amp;e=MstXgZ" TargetMode="External"/><Relationship Id="rId12" Type="http://schemas.openxmlformats.org/officeDocument/2006/relationships/hyperlink" Target="https://mag1.sharepoint.com/:b:/s/intranet/planificacion/gestioncalidad/ETaLSJ2t4V1EtG52ZzSvbNUB6NDlzjwSpG8puvGr7knKyQ?e=yjI7RR" TargetMode="External"/><Relationship Id="rId17" Type="http://schemas.openxmlformats.org/officeDocument/2006/relationships/hyperlink" Target="https://mag1.sharepoint.com/:w:/s/intranet/planificacion/gestioncalidad/EaAVckAGnjxFoiov0HN-bGkBxnKMxU10tfjTSNCJMJo6wA?e=FsBCoZ" TargetMode="External"/><Relationship Id="rId25"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3" Type="http://schemas.openxmlformats.org/officeDocument/2006/relationships/hyperlink" Target="https://mag1.sharepoint.com/:w:/r/sites/intranet/planificacion/gestioncalidad/Documentos%20compartidos/Sistema%20Gestion/6-%20Gestion%20de%20Recursos/1%20Procedimientos/6P04-02%20Gesti%C3%B3n%20de%20Servicios.docx?d=w6f3b9a6c0502466fa03a2794991aa222&amp;csf=1&amp;web=1&amp;e=fre44e" TargetMode="External"/><Relationship Id="rId2" Type="http://schemas.openxmlformats.org/officeDocument/2006/relationships/hyperlink" Target="https://mag1.sharepoint.com/:b:/s/intranet/planificacion/gestioncalidad/ERhpK3bYW_xMmnVKiuobrxwB1rEEPiXvfiKoLKeSXJYfFw?e=3FrXOR" TargetMode="External"/><Relationship Id="rId16" Type="http://schemas.openxmlformats.org/officeDocument/2006/relationships/hyperlink" Target="https://mag1.sharepoint.com/:w:/s/intranet/planificacion/gestioncalidad/EVWdbid0sWBKtHX_fWdSjNsBmsBtaSUDfCiu6am9jgyJaw?e=I69BLZ" TargetMode="External"/><Relationship Id="rId20" Type="http://schemas.openxmlformats.org/officeDocument/2006/relationships/hyperlink" Target="https://mag1.sharepoint.com/:b:/r/sites/intranet/planificacion/gestioncalidad/Documentos%20compartidos/Sistema%20Gestion/6-%20Gestion%20de%20Recursos/1%20Procedimientos/6P03-02%20Programaci%C3%B3n%20y%20%20Ejecuci%C3%B3n%20Presupuestaria.pdf?csf=1&amp;web=1&amp;e=iwWoBy" TargetMode="External"/><Relationship Id="rId29" Type="http://schemas.openxmlformats.org/officeDocument/2006/relationships/hyperlink" Target="https://mag1.sharepoint.com/:b:/s/intranet/planificacion/gestioncalidad/EQMaQ8AdYHpJiRbrBsWhk4IBHyQqxnrbmtUgNteum3XH0w?e=VwVlI8" TargetMode="External"/><Relationship Id="rId1" Type="http://schemas.openxmlformats.org/officeDocument/2006/relationships/hyperlink" Target="https://mag1.sharepoint.com/:b:/s/intranet/planificacion/gestioncalidad/EQOETMRyHWNHpGrZmu8c6BABx4Jf9sj9b20mliFPU57z3w?e=ZH9PoT" TargetMode="External"/><Relationship Id="rId6"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1" Type="http://schemas.openxmlformats.org/officeDocument/2006/relationships/hyperlink" Target="https://mag1.sharepoint.com/:w:/r/sites/intranet/planificacion/gestioncalidad/Documentos%20compartidos/Sistema%20Gestion/8-%20Medicion-analisis-mejora/1%20Procedimientos/8P05-03,%20Servicios%20Preventivos.doc?d=w58a436776c624d10baa4d88c53e459cb&amp;csf=1&amp;web=1&amp;e=6J2hcR" TargetMode="External"/><Relationship Id="rId24"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2" Type="http://schemas.openxmlformats.org/officeDocument/2006/relationships/hyperlink" Target="https://mag1.sharepoint.com/:b:/s/intranet/planificacion/gestioncalidad/Ec-QifB3ygRFnuLXpNADxCcBEKC-3HwFDCeyCPA_s3Fojw?e=b05lJX" TargetMode="External"/><Relationship Id="rId37" Type="http://schemas.openxmlformats.org/officeDocument/2006/relationships/drawing" Target="../drawings/drawing2.xml"/><Relationship Id="rId5"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5" Type="http://schemas.openxmlformats.org/officeDocument/2006/relationships/hyperlink" Target="https://mag1.sharepoint.com/:w:/r/sites/intranet/planificacion/gestioncalidad/Documentos%20compartidos/Sistema%20Gestion/6-%20Gestion%20de%20Recursos/1%20Procedimientos/6P02-01%20Gestion%20de%20las%20Tecnologias%20de%20Informacion.doc?d=we33ba96c2d134647b89d65679ee64a55&amp;csf=1&amp;web=1&amp;e=elKaSc" TargetMode="External"/><Relationship Id="rId23" Type="http://schemas.openxmlformats.org/officeDocument/2006/relationships/hyperlink" Target="https://mag1.sharepoint.com/:w:/r/sites/intranet/planificacion/gestioncalidad/Documentos%20compartidos/Sistema%20Gestion/6-%20Gestion%20de%20Recursos/1%20Procedimientos/6P01-02%20Gesti%C3%B3n%20de%20las%20relaciones%20%20humanas%20y%20sociales.doc?d=w6af0ed1817194523b775cd49ec14ddc4&amp;csf=1&amp;web=1&amp;e=WFSVjJ" TargetMode="External"/><Relationship Id="rId28" Type="http://schemas.openxmlformats.org/officeDocument/2006/relationships/hyperlink" Target="https://mag1.sharepoint.com/:b:/s/intranet/planificacion/gestioncalidad/EQMaQ8AdYHpJiRbrBsWhk4IBHyQqxnrbmtUgNteum3XH0w?e=VwVlI8" TargetMode="External"/><Relationship Id="rId36" Type="http://schemas.openxmlformats.org/officeDocument/2006/relationships/printerSettings" Target="../printerSettings/printerSettings2.bin"/><Relationship Id="rId10" Type="http://schemas.openxmlformats.org/officeDocument/2006/relationships/hyperlink" Target="https://mag1.sharepoint.com/:w:/r/sites/intranet/planificacion/gestioncalidad/Documentos%20compartidos/Sistema%20Gestion/8-%20Medicion-analisis-mejora/1%20Procedimientos/8P05-02,%20Atenci%C3%B3n%20de%20Hechos%20I.doc?d=wf7823cc6c82d4d1e9e2e737a1da4f372&amp;csf=1&amp;web=1&amp;e=qbhYdh" TargetMode="External"/><Relationship Id="rId19" Type="http://schemas.openxmlformats.org/officeDocument/2006/relationships/hyperlink" Target="https://mag1.sharepoint.com/:b:/r/sites/intranet/planificacion/gestioncalidad/Documentos%20compartidos/Sistema%20Gestion/6-%20Gestion%20de%20Recursos/1%20Procedimientos/6P03-01%20Formulacio%CC%81n%20Presupuestaria.pdf?csf=1&amp;web=1&amp;e=x6GilF" TargetMode="External"/><Relationship Id="rId31" Type="http://schemas.openxmlformats.org/officeDocument/2006/relationships/hyperlink" Target="https://mag1.sharepoint.com/:b:/s/intranet/planificacion/gestioncalidad/Ec-QifB3ygRFnuLXpNADxCcBEKC-3HwFDCeyCPA_s3Fojw?e=b05lJX" TargetMode="External"/><Relationship Id="rId4" Type="http://schemas.openxmlformats.org/officeDocument/2006/relationships/hyperlink" Target="https://mag1.sharepoint.com/:b:/s/intranet/planificacion/gestioncalidad/EZpD7FsofvFFh1yebq6NGv8B_mWNwiVw9Tzh4DCcS1b8Ew?e=lPcxLp" TargetMode="External"/><Relationship Id="rId9" Type="http://schemas.openxmlformats.org/officeDocument/2006/relationships/hyperlink" Target="https://mag1.sharepoint.com/:w:/r/sites/intranet/planificacion/gestioncalidad/Documentos%20compartidos/Sistema%20Gestion/8-%20Medicion-analisis-mejora/1%20Procedimientos/8P05-01,%20Estudios%20de%20Auditor%C3%ADa.doc?d=w840f4f37108b40b7b58019211dd12b15&amp;csf=1&amp;web=1&amp;e=mBsmwn" TargetMode="External"/><Relationship Id="rId14" Type="http://schemas.openxmlformats.org/officeDocument/2006/relationships/hyperlink" Target="https://mag1.sharepoint.com/:b:/s/intranet/planificacion/gestioncalidad/EbbM446vz0NNmTq52HJHDCoBcqFHQgw1lTo2i3ru9tsb9Q?e=xI7spN" TargetMode="External"/><Relationship Id="rId22" Type="http://schemas.openxmlformats.org/officeDocument/2006/relationships/hyperlink" Target="https://mag1.sharepoint.com/:b:/r/sites/intranet/planificacion/gestioncalidad/Documentos%20compartidos/Sistema%20Gestion/6-%20Gestion%20de%20Recursos/1%20Procedimientos/6P01-01%20Gesti%C3%B3n%20de%20servicios%20y%20compensaci%C3%B3n%20del%20personal.pdf?csf=1&amp;web=1&amp;e=4xBjFf" TargetMode="External"/><Relationship Id="rId27" Type="http://schemas.openxmlformats.org/officeDocument/2006/relationships/hyperlink" Target="https://mag1.sharepoint.com/:w:/r/sites/intranet/planificacion/gestioncalidad/Documentos%20compartidos/Sistema%20Gestion/6-%20Gestion%20de%20Recursos/1%20Procedimientos/6P01-06,%20%20Gesti%C3%B3n%20integral%20de%20la%20salud.doc?d=w8f547be8a92340a981f0a5c74861e319&amp;csf=1&amp;web=1&amp;e=RsYzGE" TargetMode="External"/><Relationship Id="rId30" Type="http://schemas.openxmlformats.org/officeDocument/2006/relationships/hyperlink" Target="https://mag1.sharepoint.com/:b:/s/intranet/planificacion/gestioncalidad/EaGsatJS-dpDmNGDcspoCW0BUHHdGHCoL3waTSwdWNJHFA?e=Zf61ir" TargetMode="External"/><Relationship Id="rId35" Type="http://schemas.openxmlformats.org/officeDocument/2006/relationships/hyperlink" Target="https://mag1.sharepoint.com/:b:/s/intranet/planificacion/gestioncalidad/EXV2CcYQHVZDlLFdWqzkoJgBiiEYB9g3sELh9HRVVoleLg?e=qEfN9X"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https://mag1.sharepoint.com/:li:/s/intranet/planificacion/sitiointernoupi/E-c8SzcxRwNOnus6UDAA9wQB-P-M3d_4UL0YzK6SbwlP5g?e=k3oqqd" TargetMode="External"/><Relationship Id="rId13" Type="http://schemas.openxmlformats.org/officeDocument/2006/relationships/hyperlink" Target="http://www.mag.go.cr/circulares/control-int-acta02-2022.pdf" TargetMode="External"/><Relationship Id="rId18" Type="http://schemas.openxmlformats.org/officeDocument/2006/relationships/hyperlink" Target="http://www.mag.go.cr/acerca_del_mag/estructura/oficinas/control-interno/Informe-N1-2022-Entes-Fiscalizadores-MACU.pdf" TargetMode="External"/><Relationship Id="rId3" Type="http://schemas.openxmlformats.org/officeDocument/2006/relationships/hyperlink" Target="https://mag1.sharepoint.com/:li:/s/intranet/planificacion/sitiointernoupi/Ez69Jo91cjtCva6CWqLNQXkBa8fsz-dZSNo6FFcdki8gYw?e=hgEnbf" TargetMode="External"/><Relationship Id="rId21" Type="http://schemas.openxmlformats.org/officeDocument/2006/relationships/vmlDrawing" Target="../drawings/vmlDrawing1.vml"/><Relationship Id="rId7" Type="http://schemas.openxmlformats.org/officeDocument/2006/relationships/hyperlink" Target="https://mag1.sharepoint.com/:li:/s/intranet/planificacion/sitiointernoupi/E5DdQr8QKYZGhIx9LZ7z7TUBBdpYjZoGO0iW6BlPRJrJxw?e=xlOTO9" TargetMode="External"/><Relationship Id="rId12" Type="http://schemas.openxmlformats.org/officeDocument/2006/relationships/hyperlink" Target="http://www.mag.go.cr/acerca_del_mag/estructura/oficinas/control-interno/Informe-N2-2022-MASEF.pdf" TargetMode="External"/><Relationship Id="rId17" Type="http://schemas.openxmlformats.org/officeDocument/2006/relationships/hyperlink" Target="https://mag1.sharepoint.com/sites/intranet/Lists/Reuniones/AllItems.aspx?skipSignal=true&amp;FilterField1=LinkTitle&amp;FilterValue1=2022&amp;FilterType1=Computed&amp;FilterDisplay1=2022&amp;viewid=0ffb3e2a%2D9088%2D44c8%2D8d85%2Df00ce9c7da69" TargetMode="External"/><Relationship Id="rId2" Type="http://schemas.openxmlformats.org/officeDocument/2006/relationships/hyperlink" Target="https://mag1.sharepoint.com/:li:/s/intranet/planificacion/sitiointernoupi/E20yVhLskPhJgk4nTTX15hABM8YS55mlgfJunueVyOpIcA?e=Aqp17v" TargetMode="External"/><Relationship Id="rId16" Type="http://schemas.openxmlformats.org/officeDocument/2006/relationships/hyperlink" Target="https://mag1.sharepoint.com/sites/intranet/Lists/Correspondencia%20Enviada/Attachments/75/UPI-067-2022%20Solicitud%20Info%20Llafrak%20Juanilama%20(2013).pdf" TargetMode="External"/><Relationship Id="rId20" Type="http://schemas.openxmlformats.org/officeDocument/2006/relationships/drawing" Target="../drawings/drawing6.xml"/><Relationship Id="rId1" Type="http://schemas.openxmlformats.org/officeDocument/2006/relationships/hyperlink" Target="https://mag1.sharepoint.com/:li:/s/intranet/planificacion/sitiointernoupi/ExpC7UsG2WNGoHqrDohPX6EBrG_IAKJ5t10rXcz-lK8R1g?e=MS0uaO" TargetMode="External"/><Relationship Id="rId6" Type="http://schemas.openxmlformats.org/officeDocument/2006/relationships/hyperlink" Target="https://mag1.sharepoint.com/:li:/s/intranet/planificacion/sitiointernoupi/E7i7foGmVeVJlVHm3hgCNxIBSVTMeDb0V5pzpFU4aXKi3Q?e=ZC7Cmf" TargetMode="External"/><Relationship Id="rId11" Type="http://schemas.openxmlformats.org/officeDocument/2006/relationships/hyperlink" Target="https://mag1.sharepoint.com/:li:/s/intranet/planificacion/sitiointernoupi/Ey30axw0kllBnM2czp7WedMBDfXXC0u3WnusGX4tInJw9w?e=aMhAR1" TargetMode="External"/><Relationship Id="rId5" Type="http://schemas.openxmlformats.org/officeDocument/2006/relationships/hyperlink" Target="https://mag1.sharepoint.com/:li:/s/intranet/planificacion/sitiointernoupi/E8UBaM32FXJAvDKIpGv74toBP-NYRoi8X8LLRWdeVPZszQ?e=veMKi7" TargetMode="External"/><Relationship Id="rId15" Type="http://schemas.openxmlformats.org/officeDocument/2006/relationships/hyperlink" Target="https://mag1.sharepoint.com/sites/intranet/Lists/Correspondencia%20Enviada/Attachments/91/UPI-083-2022%20Renato%20A.,%20Seguimiento%20Estrategia.pdf" TargetMode="External"/><Relationship Id="rId23" Type="http://schemas.microsoft.com/office/2017/10/relationships/threadedComment" Target="../threadedComments/threadedComment1.xml"/><Relationship Id="rId10" Type="http://schemas.openxmlformats.org/officeDocument/2006/relationships/hyperlink" Target="https://mag1.sharepoint.com/:li:/s/intranet/planificacion/sitiointernoupi/E6ShDqTKVoBMuDF6B8K3zLABGosNtllXU89ThSBDSPpApw?e=dzKJdd" TargetMode="External"/><Relationship Id="rId19" Type="http://schemas.openxmlformats.org/officeDocument/2006/relationships/hyperlink" Target="https://mag1.sharepoint.com/:li:/s/intranet/planificacion/sitiointernoupi/E08RWoSwOf5IkqJNbJCOU9EBCRuQ118GifOKLaBpmTaCzw?e=AIrkDq" TargetMode="External"/><Relationship Id="rId4" Type="http://schemas.openxmlformats.org/officeDocument/2006/relationships/hyperlink" Target="https://mag1.sharepoint.com/:li:/s/intranet/planificacion/sitiointernoupi/E1GhUqi6IUBMpU55hILweJcBihrWVmlnLnAdkR-eno25kw?e=G0ndQ0" TargetMode="External"/><Relationship Id="rId9" Type="http://schemas.openxmlformats.org/officeDocument/2006/relationships/hyperlink" Target="https://mag1.sharepoint.com/:f:/g/personal/agomezd_mag_go_cr/EjGRlEVm8mdKnjrwz9942tIBcsMPsey1FJqcYXk8G-Z2fA?e=xeNPa4" TargetMode="External"/><Relationship Id="rId14" Type="http://schemas.openxmlformats.org/officeDocument/2006/relationships/hyperlink" Target="http://www.mag.go.cr/circulares/control-int-acta02-2022.pdf" TargetMode="External"/><Relationship Id="rId22"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E529-1920-4C77-A26E-8D83BAA83EAC}">
  <sheetPr codeName="Hoja1"/>
  <dimension ref="A1:N26"/>
  <sheetViews>
    <sheetView workbookViewId="0">
      <selection activeCell="B3" sqref="B3"/>
    </sheetView>
  </sheetViews>
  <sheetFormatPr baseColWidth="10" defaultColWidth="11.44140625" defaultRowHeight="14.4"/>
  <cols>
    <col min="1" max="1" width="24.44140625" bestFit="1" customWidth="1"/>
    <col min="3" max="3" width="20.44140625" bestFit="1" customWidth="1"/>
    <col min="5" max="5" width="10.33203125" bestFit="1" customWidth="1"/>
    <col min="7" max="7" width="21.77734375" bestFit="1" customWidth="1"/>
  </cols>
  <sheetData>
    <row r="1" spans="1:14">
      <c r="A1" s="14"/>
      <c r="B1" s="14"/>
      <c r="C1" s="14"/>
      <c r="D1" s="14"/>
      <c r="E1" s="14"/>
      <c r="F1" s="14"/>
      <c r="G1" s="14"/>
      <c r="H1" s="14"/>
      <c r="I1" s="14"/>
      <c r="J1" s="14"/>
      <c r="K1" s="14"/>
      <c r="L1" s="14"/>
      <c r="M1" s="14"/>
      <c r="N1" s="14"/>
    </row>
    <row r="2" spans="1:14">
      <c r="A2" s="15" t="s">
        <v>0</v>
      </c>
      <c r="B2" s="14"/>
      <c r="C2" s="14"/>
      <c r="D2" s="14"/>
      <c r="E2" s="14"/>
      <c r="F2" s="14"/>
      <c r="G2" s="14"/>
      <c r="H2" s="14"/>
      <c r="I2" s="14"/>
      <c r="J2" s="14"/>
      <c r="K2" s="14"/>
      <c r="L2" s="14"/>
      <c r="M2" s="14"/>
      <c r="N2" s="14"/>
    </row>
    <row r="3" spans="1:14">
      <c r="A3" s="14" t="s">
        <v>1</v>
      </c>
      <c r="B3" s="14" t="s">
        <v>2</v>
      </c>
      <c r="C3" s="14"/>
      <c r="D3" s="14"/>
      <c r="E3" s="14"/>
      <c r="F3" s="14"/>
      <c r="G3" s="14"/>
      <c r="H3" s="14"/>
      <c r="I3" s="14"/>
      <c r="J3" s="14"/>
      <c r="K3" s="14"/>
      <c r="L3" s="14"/>
      <c r="M3" s="14"/>
      <c r="N3" s="14"/>
    </row>
    <row r="4" spans="1:14">
      <c r="A4" s="14" t="s">
        <v>3</v>
      </c>
      <c r="B4" s="14" t="s">
        <v>4</v>
      </c>
      <c r="C4" s="14"/>
      <c r="D4" s="14"/>
      <c r="E4" s="14"/>
      <c r="F4" s="14"/>
      <c r="G4" s="14"/>
      <c r="H4" s="14"/>
      <c r="I4" s="14"/>
      <c r="J4" s="14"/>
      <c r="K4" s="14"/>
      <c r="L4" s="14"/>
      <c r="M4" s="14"/>
      <c r="N4" s="14"/>
    </row>
    <row r="5" spans="1:14">
      <c r="A5" s="14" t="s">
        <v>5</v>
      </c>
      <c r="B5" s="14" t="s">
        <v>6</v>
      </c>
      <c r="C5" s="14"/>
      <c r="D5" s="14"/>
      <c r="E5" s="14"/>
      <c r="F5" s="14"/>
      <c r="G5" s="14"/>
      <c r="H5" s="14"/>
      <c r="I5" s="14"/>
      <c r="J5" s="14"/>
      <c r="K5" s="14"/>
      <c r="L5" s="14"/>
      <c r="M5" s="14"/>
      <c r="N5" s="14"/>
    </row>
    <row r="6" spans="1:14">
      <c r="A6" s="14" t="s">
        <v>7</v>
      </c>
      <c r="B6" s="14" t="s">
        <v>8</v>
      </c>
      <c r="C6" s="14"/>
      <c r="D6" s="14"/>
      <c r="E6" s="14"/>
      <c r="F6" s="14"/>
      <c r="G6" s="14"/>
      <c r="H6" s="14"/>
      <c r="I6" s="14"/>
      <c r="J6" s="14"/>
      <c r="K6" s="14"/>
      <c r="L6" s="14"/>
      <c r="M6" s="14"/>
      <c r="N6" s="14"/>
    </row>
    <row r="7" spans="1:14">
      <c r="A7" s="14"/>
      <c r="B7" s="13" t="s">
        <v>9</v>
      </c>
      <c r="C7" s="14"/>
      <c r="D7" s="14"/>
      <c r="E7" s="14"/>
      <c r="F7" s="14"/>
      <c r="G7" s="14"/>
      <c r="H7" s="14"/>
      <c r="I7" s="14"/>
      <c r="J7" s="14"/>
      <c r="K7" s="14"/>
      <c r="L7" s="14"/>
      <c r="M7" s="14"/>
      <c r="N7" s="14"/>
    </row>
    <row r="8" spans="1:14">
      <c r="A8" s="14"/>
      <c r="B8" s="14"/>
      <c r="C8" s="14"/>
      <c r="D8" s="14"/>
      <c r="E8" s="14"/>
      <c r="F8" s="14"/>
      <c r="G8" s="14"/>
      <c r="H8" s="14"/>
      <c r="I8" s="14"/>
      <c r="J8" s="14"/>
      <c r="K8" s="14"/>
      <c r="L8" s="14"/>
      <c r="M8" s="14"/>
      <c r="N8" s="14"/>
    </row>
    <row r="9" spans="1:14">
      <c r="A9" s="14"/>
      <c r="B9" s="14"/>
      <c r="C9" s="14"/>
      <c r="D9" s="14"/>
      <c r="E9" s="14"/>
      <c r="F9" s="14"/>
      <c r="G9" s="14"/>
      <c r="H9" s="14"/>
      <c r="I9" s="14"/>
      <c r="J9" s="14"/>
      <c r="K9" s="14"/>
      <c r="L9" s="14"/>
      <c r="M9" s="14"/>
      <c r="N9" s="14"/>
    </row>
    <row r="10" spans="1:14">
      <c r="A10" s="14"/>
      <c r="B10" s="14"/>
      <c r="C10" s="14"/>
      <c r="D10" s="14"/>
      <c r="E10" s="14"/>
      <c r="F10" s="14"/>
      <c r="G10" s="14"/>
      <c r="H10" s="14"/>
      <c r="I10" s="14"/>
      <c r="J10" s="14"/>
      <c r="K10" s="14"/>
      <c r="L10" s="14"/>
      <c r="M10" s="14"/>
      <c r="N10" s="14"/>
    </row>
    <row r="11" spans="1:14">
      <c r="A11" s="14" t="s">
        <v>10</v>
      </c>
      <c r="B11" s="14"/>
      <c r="C11" s="14"/>
      <c r="D11" s="14"/>
      <c r="E11" s="14"/>
      <c r="F11" s="14"/>
      <c r="G11" s="14"/>
      <c r="H11" s="14"/>
      <c r="I11" s="14"/>
      <c r="J11" s="14"/>
      <c r="K11" s="14"/>
      <c r="L11" s="14"/>
      <c r="M11" s="14"/>
      <c r="N11" s="14"/>
    </row>
    <row r="12" spans="1:14">
      <c r="A12" s="14"/>
      <c r="B12" s="14"/>
      <c r="C12" s="14"/>
      <c r="D12" s="14"/>
      <c r="E12" s="14"/>
      <c r="F12" s="14"/>
      <c r="G12" s="14"/>
      <c r="H12" s="14"/>
      <c r="I12" s="14"/>
      <c r="J12" s="14"/>
      <c r="K12" s="14"/>
      <c r="L12" s="14"/>
      <c r="M12" s="14"/>
      <c r="N12" s="14"/>
    </row>
    <row r="13" spans="1:14">
      <c r="A13" s="15" t="s">
        <v>11</v>
      </c>
      <c r="B13" s="14"/>
      <c r="D13" s="14"/>
      <c r="F13" s="14"/>
      <c r="I13" s="14"/>
      <c r="J13" s="14"/>
      <c r="K13" s="14"/>
      <c r="L13" s="14"/>
      <c r="M13" s="14"/>
      <c r="N13" s="14"/>
    </row>
    <row r="14" spans="1:14">
      <c r="A14" s="14" t="s">
        <v>12</v>
      </c>
      <c r="B14" s="14"/>
      <c r="D14" s="14"/>
      <c r="F14" s="14"/>
      <c r="I14" s="14"/>
      <c r="J14" s="14"/>
      <c r="K14" s="14"/>
      <c r="L14" s="14"/>
      <c r="M14" s="14"/>
      <c r="N14" s="14"/>
    </row>
    <row r="15" spans="1:14">
      <c r="A15" s="14" t="s">
        <v>13</v>
      </c>
      <c r="B15" s="14"/>
      <c r="D15" s="14"/>
      <c r="F15" s="14"/>
      <c r="I15" s="14"/>
      <c r="J15" s="14"/>
      <c r="K15" s="14"/>
      <c r="L15" s="14"/>
      <c r="M15" s="14"/>
      <c r="N15" s="14"/>
    </row>
    <row r="16" spans="1:14">
      <c r="A16" s="14" t="s">
        <v>14</v>
      </c>
      <c r="B16" s="14"/>
      <c r="D16" s="14"/>
      <c r="E16" s="14"/>
      <c r="F16" s="14"/>
      <c r="I16" s="14"/>
      <c r="J16" s="14"/>
      <c r="K16" s="14"/>
      <c r="L16" s="14"/>
      <c r="M16" s="14"/>
      <c r="N16" s="14"/>
    </row>
    <row r="17" spans="1:14">
      <c r="A17" s="14"/>
      <c r="B17" s="14"/>
      <c r="D17" s="14"/>
      <c r="E17" s="14"/>
      <c r="F17" s="14"/>
      <c r="I17" s="14"/>
      <c r="J17" s="14"/>
      <c r="K17" s="14"/>
      <c r="L17" s="14"/>
      <c r="M17" s="14"/>
      <c r="N17" s="14"/>
    </row>
    <row r="18" spans="1:14">
      <c r="A18" s="15" t="s">
        <v>15</v>
      </c>
      <c r="B18" s="14"/>
      <c r="D18" s="14"/>
      <c r="E18" s="14"/>
      <c r="F18" s="14"/>
      <c r="G18" s="14"/>
      <c r="H18" s="14"/>
      <c r="I18" s="14"/>
      <c r="J18" s="14"/>
      <c r="K18" s="14"/>
      <c r="L18" s="14"/>
      <c r="M18" s="14"/>
      <c r="N18" s="14"/>
    </row>
    <row r="19" spans="1:14">
      <c r="A19" s="14" t="s">
        <v>16</v>
      </c>
      <c r="B19" s="14" t="s">
        <v>17</v>
      </c>
      <c r="C19" s="14"/>
      <c r="D19" s="14"/>
      <c r="E19" s="14"/>
      <c r="F19" s="14"/>
      <c r="G19" s="14"/>
      <c r="H19" s="14"/>
      <c r="I19" s="14"/>
      <c r="J19" s="14"/>
      <c r="K19" s="14"/>
      <c r="L19" s="14"/>
      <c r="M19" s="14"/>
      <c r="N19" s="14"/>
    </row>
    <row r="20" spans="1:14">
      <c r="A20" s="14" t="s">
        <v>18</v>
      </c>
      <c r="B20" s="14" t="s">
        <v>19</v>
      </c>
      <c r="C20" s="14"/>
      <c r="D20" s="14"/>
      <c r="E20" s="14"/>
      <c r="F20" s="14"/>
      <c r="G20" s="14"/>
      <c r="H20" s="14"/>
      <c r="I20" s="14"/>
      <c r="J20" s="14"/>
      <c r="K20" s="14"/>
      <c r="L20" s="14"/>
      <c r="M20" s="14"/>
      <c r="N20" s="14"/>
    </row>
    <row r="21" spans="1:14">
      <c r="A21" s="14" t="s">
        <v>20</v>
      </c>
      <c r="B21" s="14" t="s">
        <v>21</v>
      </c>
      <c r="C21" s="14"/>
      <c r="D21" s="14"/>
      <c r="E21" s="14"/>
      <c r="F21" s="14"/>
      <c r="G21" s="14"/>
      <c r="H21" s="14"/>
      <c r="I21" s="14"/>
      <c r="J21" s="14"/>
      <c r="K21" s="14"/>
      <c r="L21" s="14"/>
      <c r="M21" s="14"/>
      <c r="N21" s="14"/>
    </row>
    <row r="22" spans="1:14">
      <c r="A22" s="14" t="s">
        <v>22</v>
      </c>
      <c r="B22" s="14" t="s">
        <v>23</v>
      </c>
      <c r="C22" s="14"/>
      <c r="D22" s="14"/>
      <c r="E22" s="14"/>
      <c r="F22" s="14"/>
      <c r="G22" s="14"/>
      <c r="H22" s="14"/>
      <c r="I22" s="14"/>
      <c r="J22" s="14"/>
      <c r="K22" s="14"/>
      <c r="L22" s="14"/>
      <c r="M22" s="14"/>
      <c r="N22" s="14"/>
    </row>
    <row r="23" spans="1:14">
      <c r="A23" s="14"/>
      <c r="B23" s="14"/>
      <c r="C23" s="14"/>
      <c r="D23" s="14"/>
      <c r="E23" s="14"/>
      <c r="F23" s="14"/>
      <c r="G23" s="14"/>
      <c r="H23" s="14"/>
      <c r="I23" s="14"/>
      <c r="J23" s="14"/>
      <c r="K23" s="14"/>
      <c r="L23" s="14"/>
      <c r="M23" s="14"/>
      <c r="N23" s="14"/>
    </row>
    <row r="24" spans="1:14">
      <c r="A24" s="15" t="s">
        <v>24</v>
      </c>
      <c r="B24" s="14"/>
      <c r="C24" s="14"/>
      <c r="D24" s="14"/>
      <c r="E24" s="14"/>
      <c r="F24" s="14"/>
      <c r="G24" s="14"/>
      <c r="H24" s="14"/>
      <c r="I24" s="14"/>
      <c r="J24" s="14"/>
      <c r="K24" s="14"/>
      <c r="L24" s="14"/>
      <c r="M24" s="14"/>
      <c r="N24" s="14"/>
    </row>
    <row r="25" spans="1:14">
      <c r="A25" s="14" t="s">
        <v>25</v>
      </c>
      <c r="B25" s="14"/>
      <c r="C25" s="14"/>
      <c r="D25" s="14"/>
      <c r="E25" s="14"/>
      <c r="F25" s="14"/>
      <c r="G25" s="14"/>
      <c r="H25" s="14"/>
      <c r="I25" s="14"/>
      <c r="J25" s="14"/>
      <c r="K25" s="14"/>
      <c r="L25" s="14"/>
      <c r="M25" s="14"/>
      <c r="N25" s="14"/>
    </row>
    <row r="26" spans="1:14">
      <c r="A26" s="14" t="s">
        <v>26</v>
      </c>
    </row>
  </sheetData>
  <hyperlinks>
    <hyperlink ref="B7" r:id="rId1" xr:uid="{8B08E9A2-FCAC-42DF-BF70-E9BDF9E71581}"/>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E81C-8533-6B4D-9D7B-47B60F1FFF13}">
  <sheetPr codeName="Hoja10"/>
  <dimension ref="A1:AM180"/>
  <sheetViews>
    <sheetView showGridLines="0" topLeftCell="A2" zoomScaleNormal="100" workbookViewId="0">
      <selection activeCell="V16" sqref="V16"/>
    </sheetView>
  </sheetViews>
  <sheetFormatPr baseColWidth="10" defaultColWidth="11.44140625" defaultRowHeight="9.6"/>
  <cols>
    <col min="1" max="1" width="3.77734375" style="59" bestFit="1" customWidth="1"/>
    <col min="2" max="6" width="3.77734375" style="59" customWidth="1"/>
    <col min="7" max="7" width="25.109375" style="278" customWidth="1"/>
    <col min="8" max="8" width="30.77734375" style="59" bestFit="1" customWidth="1"/>
    <col min="9" max="9" width="6.77734375" style="278" customWidth="1"/>
    <col min="10" max="10" width="26.33203125" style="59" bestFit="1" customWidth="1"/>
    <col min="11" max="11" width="3.6640625" style="59" customWidth="1"/>
    <col min="12" max="12" width="16" style="59" customWidth="1"/>
    <col min="13" max="13" width="18.44140625" style="59" bestFit="1" customWidth="1"/>
    <col min="14" max="17" width="4.109375" style="59" customWidth="1"/>
    <col min="18" max="18" width="5.109375" style="59" bestFit="1" customWidth="1"/>
    <col min="19" max="19" width="18" style="59" customWidth="1"/>
    <col min="20" max="20" width="22" style="59" customWidth="1"/>
    <col min="21" max="21" width="11.44140625" style="59"/>
    <col min="22" max="22" width="9.109375" style="59" customWidth="1"/>
    <col min="23" max="24" width="11.44140625" style="59"/>
    <col min="25" max="25" width="19.109375" style="59" customWidth="1"/>
    <col min="26" max="26" width="0" style="59" hidden="1" customWidth="1"/>
    <col min="27" max="27" width="10.109375" style="59" hidden="1" customWidth="1"/>
    <col min="28" max="30" width="0" style="59" hidden="1" customWidth="1"/>
    <col min="31" max="31" width="8.77734375" style="59" hidden="1" customWidth="1"/>
    <col min="32" max="34" width="0" style="59" hidden="1" customWidth="1"/>
    <col min="35" max="35" width="15.77734375" style="59" customWidth="1"/>
    <col min="36" max="36" width="15.6640625" style="59" customWidth="1"/>
    <col min="37" max="16384" width="11.44140625" style="59"/>
  </cols>
  <sheetData>
    <row r="1" spans="1:36" ht="12">
      <c r="A1" s="58" t="s">
        <v>589</v>
      </c>
    </row>
    <row r="2" spans="1:36" ht="15.6">
      <c r="A2" s="229" t="s">
        <v>590</v>
      </c>
    </row>
    <row r="3" spans="1:36" ht="10.050000000000001" customHeight="1">
      <c r="A3" s="229"/>
    </row>
    <row r="4" spans="1:36" ht="10.050000000000001" customHeight="1">
      <c r="A4" s="229"/>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170</v>
      </c>
    </row>
    <row r="9" spans="1:36" ht="10.199999999999999">
      <c r="A9" s="562" t="s">
        <v>1570</v>
      </c>
      <c r="B9" s="563"/>
      <c r="C9" s="563"/>
      <c r="D9" s="563"/>
      <c r="E9" s="563"/>
      <c r="F9" s="563"/>
      <c r="G9" s="226" t="s">
        <v>1571</v>
      </c>
    </row>
    <row r="10" spans="1:36" ht="10.199999999999999">
      <c r="A10" s="562" t="s">
        <v>596</v>
      </c>
      <c r="B10" s="563"/>
      <c r="C10" s="563"/>
      <c r="D10" s="563"/>
      <c r="E10" s="563"/>
      <c r="F10" s="563"/>
      <c r="G10" s="226" t="s">
        <v>172</v>
      </c>
    </row>
    <row r="11" spans="1:36" ht="5.25" customHeight="1"/>
    <row r="12" spans="1:36" ht="37.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25" customHeight="1">
      <c r="A13" s="565"/>
      <c r="B13" s="610" t="s">
        <v>603</v>
      </c>
      <c r="C13" s="577" t="s">
        <v>604</v>
      </c>
      <c r="D13" s="577" t="s">
        <v>605</v>
      </c>
      <c r="E13" s="577" t="s">
        <v>606</v>
      </c>
      <c r="F13" s="577" t="s">
        <v>607</v>
      </c>
      <c r="G13" s="578" t="s">
        <v>1572</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27" customHeight="1">
      <c r="A14" s="565"/>
      <c r="B14" s="611"/>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32.25" customHeight="1">
      <c r="A15" s="566"/>
      <c r="B15" s="612"/>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192">
      <c r="A16" s="63">
        <v>1</v>
      </c>
      <c r="B16" s="162">
        <v>0</v>
      </c>
      <c r="C16" s="162">
        <v>0</v>
      </c>
      <c r="D16" s="162">
        <v>0</v>
      </c>
      <c r="E16" s="162">
        <v>0</v>
      </c>
      <c r="F16" s="162">
        <v>8</v>
      </c>
      <c r="G16" s="231" t="s">
        <v>1573</v>
      </c>
      <c r="H16" s="166" t="s">
        <v>1574</v>
      </c>
      <c r="I16" s="163" t="s">
        <v>18</v>
      </c>
      <c r="J16" s="150" t="s">
        <v>1575</v>
      </c>
      <c r="K16" s="279">
        <v>7</v>
      </c>
      <c r="L16" s="165" t="s">
        <v>1576</v>
      </c>
      <c r="M16" s="165" t="s">
        <v>1577</v>
      </c>
      <c r="N16" s="64">
        <v>24</v>
      </c>
      <c r="O16" s="64">
        <v>24</v>
      </c>
      <c r="P16" s="64">
        <v>24</v>
      </c>
      <c r="Q16" s="64">
        <v>24</v>
      </c>
      <c r="R16" s="280">
        <f>N16+O16+P16+Q16</f>
        <v>96</v>
      </c>
      <c r="S16" s="166" t="s">
        <v>1578</v>
      </c>
      <c r="T16" s="166" t="s">
        <v>1579</v>
      </c>
      <c r="U16" s="159">
        <f t="shared" ref="U16:U79" si="0">N16+O16</f>
        <v>48</v>
      </c>
      <c r="V16" s="273">
        <v>34</v>
      </c>
      <c r="W16" s="100">
        <f t="shared" ref="W16:W79" si="1">IF(V16="","No hay ejecución",IF(AND(U16&gt;0), V16/U16,"No hay Programación"))</f>
        <v>0.70833333333333337</v>
      </c>
      <c r="X16" s="105" t="str">
        <f t="shared" ref="X16:X79" si="2">IF(W16="No hay ejecución","NA",IF(W16&gt;=90%,"De acuerdo a lo programado",IF(W16&gt;=70%,"Atraso Leve",IF(W16&lt;70%,"En Riesgo de no Cumplimiento"))))</f>
        <v>Atraso Leve</v>
      </c>
      <c r="Y16" s="166" t="s">
        <v>1580</v>
      </c>
      <c r="Z16" s="159">
        <f t="shared" ref="Z16:Z79" si="3">P16+Q16</f>
        <v>48</v>
      </c>
      <c r="AA16" s="159"/>
      <c r="AB16" s="100" t="str">
        <f>IF(AA16="","No hay ejecución",IF(AND(Z16&gt;0), AA16/Z16,"No hay Programación"))</f>
        <v>No hay ejecución</v>
      </c>
      <c r="AC16" s="105" t="str">
        <f t="shared" ref="AC16:AC79" si="4">IF(AB16="No hay ejecución","NA",IF(AB16&gt;=90%,"De acuerdo a lo programado",IF(AB16&gt;=70%,"Atraso Leve",IF(AB16&lt;70%,"En Riesgo de no Cumplimiento"))))</f>
        <v>NA</v>
      </c>
      <c r="AD16" s="166"/>
      <c r="AE16" s="65">
        <f>V16+AA16</f>
        <v>34</v>
      </c>
      <c r="AF16" s="100">
        <f t="shared" ref="AF16:AF79" si="5">IF(AE16="","No hay ejecución",IF(AND(AE16&gt;0), AE16/R16,"No hay Programación"))</f>
        <v>0.35416666666666669</v>
      </c>
      <c r="AG16" s="105" t="str">
        <f>IF(AF16="No hay ejecución","NA",IF(AF16&gt;=90%,"De acuerdo a lo programado",IF(AF16&gt;=70%,"Atraso Leve",IF(AF16&lt;70%,"Incumplimiento"))))</f>
        <v>Incumplimiento</v>
      </c>
      <c r="AH16" s="166"/>
      <c r="AI16" s="65" t="s">
        <v>502</v>
      </c>
      <c r="AJ16" s="105" t="s">
        <v>502</v>
      </c>
    </row>
    <row r="17" spans="1:39" customFormat="1" ht="48">
      <c r="A17" s="63">
        <v>2</v>
      </c>
      <c r="B17" s="162">
        <v>0</v>
      </c>
      <c r="C17" s="162">
        <v>0</v>
      </c>
      <c r="D17" s="162">
        <v>0</v>
      </c>
      <c r="E17" s="162">
        <v>0</v>
      </c>
      <c r="F17" s="162">
        <v>8</v>
      </c>
      <c r="G17" s="231" t="s">
        <v>1573</v>
      </c>
      <c r="H17" s="166" t="s">
        <v>1581</v>
      </c>
      <c r="I17" s="163" t="s">
        <v>18</v>
      </c>
      <c r="J17" s="150" t="s">
        <v>1575</v>
      </c>
      <c r="K17" s="279">
        <v>7</v>
      </c>
      <c r="L17" s="165" t="s">
        <v>1582</v>
      </c>
      <c r="M17" s="165" t="s">
        <v>1583</v>
      </c>
      <c r="N17" s="64">
        <v>24</v>
      </c>
      <c r="O17" s="64">
        <v>24</v>
      </c>
      <c r="P17" s="64">
        <v>24</v>
      </c>
      <c r="Q17" s="64">
        <v>24</v>
      </c>
      <c r="R17" s="280">
        <v>96</v>
      </c>
      <c r="S17" s="166" t="s">
        <v>1578</v>
      </c>
      <c r="T17" s="166" t="s">
        <v>1579</v>
      </c>
      <c r="U17" s="159">
        <f t="shared" si="0"/>
        <v>48</v>
      </c>
      <c r="V17" s="273">
        <v>34</v>
      </c>
      <c r="W17" s="100">
        <f t="shared" si="1"/>
        <v>0.70833333333333337</v>
      </c>
      <c r="X17" s="105" t="str">
        <f t="shared" si="2"/>
        <v>Atraso Leve</v>
      </c>
      <c r="Y17" s="166" t="s">
        <v>1584</v>
      </c>
      <c r="Z17" s="159">
        <f t="shared" si="3"/>
        <v>48</v>
      </c>
      <c r="AA17" s="159"/>
      <c r="AB17" s="100" t="str">
        <f t="shared" ref="AB17:AB80" si="6">IF(AA17="","No hay ejecución",IF(AND(Z17&gt;0), AA17/Z17,"No hay Programación"))</f>
        <v>No hay ejecución</v>
      </c>
      <c r="AC17" s="105" t="str">
        <f t="shared" si="4"/>
        <v>NA</v>
      </c>
      <c r="AD17" s="166"/>
      <c r="AE17" s="65">
        <f t="shared" ref="AE17:AE80" si="7">V17+AA17</f>
        <v>34</v>
      </c>
      <c r="AF17" s="100">
        <f t="shared" si="5"/>
        <v>0.35416666666666669</v>
      </c>
      <c r="AG17" s="105" t="str">
        <f t="shared" ref="AG17:AG80" si="8">IF(AF17="No hay ejecución","NA",IF(AF17&gt;=90%,"De acuerdo a lo programado",IF(AF17&gt;=70%,"Atraso Leve",IF(AF17&lt;70%,"Incumplimiento"))))</f>
        <v>Incumplimiento</v>
      </c>
      <c r="AH17" s="166"/>
      <c r="AI17" s="65" t="s">
        <v>502</v>
      </c>
      <c r="AJ17" s="105" t="s">
        <v>502</v>
      </c>
      <c r="AK17" s="59"/>
      <c r="AL17" s="59"/>
      <c r="AM17" s="59"/>
    </row>
    <row r="18" spans="1:39" customFormat="1" ht="38.4">
      <c r="A18" s="63">
        <v>3</v>
      </c>
      <c r="B18" s="162" t="s">
        <v>403</v>
      </c>
      <c r="C18" s="162">
        <v>0</v>
      </c>
      <c r="D18" s="162">
        <v>0</v>
      </c>
      <c r="E18" s="162">
        <v>0</v>
      </c>
      <c r="F18" s="162">
        <v>8</v>
      </c>
      <c r="G18" s="231" t="s">
        <v>1573</v>
      </c>
      <c r="H18" s="166" t="s">
        <v>1585</v>
      </c>
      <c r="I18" s="163" t="s">
        <v>18</v>
      </c>
      <c r="J18" s="150" t="s">
        <v>1575</v>
      </c>
      <c r="K18" s="279">
        <v>7</v>
      </c>
      <c r="L18" s="165" t="s">
        <v>1582</v>
      </c>
      <c r="M18" s="165" t="s">
        <v>1586</v>
      </c>
      <c r="N18" s="64">
        <v>8</v>
      </c>
      <c r="O18" s="64">
        <v>0</v>
      </c>
      <c r="P18" s="64">
        <v>0</v>
      </c>
      <c r="Q18" s="64">
        <v>0</v>
      </c>
      <c r="R18" s="64">
        <f t="shared" ref="R18:R81" si="9">N18+O18+P18+Q18</f>
        <v>8</v>
      </c>
      <c r="S18" s="166" t="s">
        <v>1587</v>
      </c>
      <c r="T18" s="105" t="s">
        <v>172</v>
      </c>
      <c r="U18" s="159">
        <f t="shared" si="0"/>
        <v>8</v>
      </c>
      <c r="V18" s="273">
        <v>8</v>
      </c>
      <c r="W18" s="100">
        <f t="shared" si="1"/>
        <v>1</v>
      </c>
      <c r="X18" s="105" t="str">
        <f t="shared" si="2"/>
        <v>De acuerdo a lo programado</v>
      </c>
      <c r="Y18" s="166"/>
      <c r="Z18" s="159">
        <f t="shared" si="3"/>
        <v>0</v>
      </c>
      <c r="AA18" s="159"/>
      <c r="AB18" s="100" t="str">
        <f t="shared" si="6"/>
        <v>No hay ejecución</v>
      </c>
      <c r="AC18" s="105" t="str">
        <f t="shared" si="4"/>
        <v>NA</v>
      </c>
      <c r="AD18" s="166"/>
      <c r="AE18" s="65">
        <f t="shared" si="7"/>
        <v>8</v>
      </c>
      <c r="AF18" s="100">
        <f t="shared" si="5"/>
        <v>1</v>
      </c>
      <c r="AG18" s="105" t="str">
        <f t="shared" si="8"/>
        <v>De acuerdo a lo programado</v>
      </c>
      <c r="AH18" s="166"/>
      <c r="AI18" s="65" t="s">
        <v>502</v>
      </c>
      <c r="AJ18" s="105" t="s">
        <v>502</v>
      </c>
      <c r="AK18" s="59"/>
      <c r="AL18" s="59"/>
      <c r="AM18" s="59"/>
    </row>
    <row r="19" spans="1:39" customFormat="1" ht="38.4">
      <c r="A19" s="63">
        <v>4</v>
      </c>
      <c r="B19" s="162">
        <v>0</v>
      </c>
      <c r="C19" s="162">
        <v>0</v>
      </c>
      <c r="D19" s="162">
        <v>0</v>
      </c>
      <c r="E19" s="162">
        <v>0</v>
      </c>
      <c r="F19" s="162">
        <v>8</v>
      </c>
      <c r="G19" s="231" t="s">
        <v>1573</v>
      </c>
      <c r="H19" s="166" t="s">
        <v>1588</v>
      </c>
      <c r="I19" s="163" t="s">
        <v>18</v>
      </c>
      <c r="J19" s="150" t="s">
        <v>1575</v>
      </c>
      <c r="K19" s="279">
        <v>7</v>
      </c>
      <c r="L19" s="165" t="s">
        <v>1589</v>
      </c>
      <c r="M19" s="165" t="s">
        <v>1590</v>
      </c>
      <c r="N19" s="64">
        <v>7</v>
      </c>
      <c r="O19" s="64">
        <v>0</v>
      </c>
      <c r="P19" s="64">
        <v>0</v>
      </c>
      <c r="Q19" s="64">
        <v>0</v>
      </c>
      <c r="R19" s="280">
        <f t="shared" si="9"/>
        <v>7</v>
      </c>
      <c r="S19" s="166" t="s">
        <v>1591</v>
      </c>
      <c r="T19" s="105" t="s">
        <v>172</v>
      </c>
      <c r="U19" s="159">
        <f t="shared" si="0"/>
        <v>7</v>
      </c>
      <c r="V19" s="273">
        <v>7</v>
      </c>
      <c r="W19" s="100">
        <f t="shared" si="1"/>
        <v>1</v>
      </c>
      <c r="X19" s="105" t="str">
        <f t="shared" si="2"/>
        <v>De acuerdo a lo programado</v>
      </c>
      <c r="Y19" s="166"/>
      <c r="Z19" s="159">
        <f t="shared" si="3"/>
        <v>0</v>
      </c>
      <c r="AA19" s="159"/>
      <c r="AB19" s="100" t="str">
        <f t="shared" si="6"/>
        <v>No hay ejecución</v>
      </c>
      <c r="AC19" s="105" t="str">
        <f t="shared" si="4"/>
        <v>NA</v>
      </c>
      <c r="AD19" s="166"/>
      <c r="AE19" s="65">
        <f t="shared" si="7"/>
        <v>7</v>
      </c>
      <c r="AF19" s="100">
        <f t="shared" si="5"/>
        <v>1</v>
      </c>
      <c r="AG19" s="105" t="str">
        <f t="shared" si="8"/>
        <v>De acuerdo a lo programado</v>
      </c>
      <c r="AH19" s="166"/>
      <c r="AI19" s="65" t="s">
        <v>502</v>
      </c>
      <c r="AJ19" s="105" t="s">
        <v>502</v>
      </c>
      <c r="AK19" s="59"/>
      <c r="AL19" s="59"/>
      <c r="AM19" s="59"/>
    </row>
    <row r="20" spans="1:39" customFormat="1" ht="19.2">
      <c r="A20" s="63">
        <v>5</v>
      </c>
      <c r="B20" s="162">
        <v>0</v>
      </c>
      <c r="C20" s="162">
        <v>0</v>
      </c>
      <c r="D20" s="162">
        <v>0</v>
      </c>
      <c r="E20" s="162">
        <v>0</v>
      </c>
      <c r="F20" s="162">
        <v>8</v>
      </c>
      <c r="G20" s="231" t="s">
        <v>1573</v>
      </c>
      <c r="H20" s="196" t="s">
        <v>1592</v>
      </c>
      <c r="I20" s="163" t="s">
        <v>18</v>
      </c>
      <c r="J20" s="150" t="s">
        <v>1575</v>
      </c>
      <c r="K20" s="279">
        <v>4</v>
      </c>
      <c r="L20" s="105" t="s">
        <v>1593</v>
      </c>
      <c r="M20" s="165" t="s">
        <v>1594</v>
      </c>
      <c r="N20" s="64">
        <v>0</v>
      </c>
      <c r="O20" s="64">
        <v>1</v>
      </c>
      <c r="P20" s="64">
        <v>0</v>
      </c>
      <c r="Q20" s="64">
        <v>0</v>
      </c>
      <c r="R20" s="280">
        <f t="shared" si="9"/>
        <v>1</v>
      </c>
      <c r="S20" s="166" t="s">
        <v>1595</v>
      </c>
      <c r="T20" s="105" t="s">
        <v>172</v>
      </c>
      <c r="U20" s="159">
        <f t="shared" si="0"/>
        <v>1</v>
      </c>
      <c r="V20" s="273">
        <v>1</v>
      </c>
      <c r="W20" s="100">
        <f t="shared" si="1"/>
        <v>1</v>
      </c>
      <c r="X20" s="105" t="str">
        <f t="shared" si="2"/>
        <v>De acuerdo a lo programado</v>
      </c>
      <c r="Y20" s="166"/>
      <c r="Z20" s="159">
        <f t="shared" si="3"/>
        <v>0</v>
      </c>
      <c r="AA20" s="159"/>
      <c r="AB20" s="100" t="str">
        <f t="shared" si="6"/>
        <v>No hay ejecución</v>
      </c>
      <c r="AC20" s="105" t="str">
        <f t="shared" si="4"/>
        <v>NA</v>
      </c>
      <c r="AD20" s="166"/>
      <c r="AE20" s="65">
        <f t="shared" si="7"/>
        <v>1</v>
      </c>
      <c r="AF20" s="100">
        <f t="shared" si="5"/>
        <v>1</v>
      </c>
      <c r="AG20" s="105" t="str">
        <f t="shared" si="8"/>
        <v>De acuerdo a lo programado</v>
      </c>
      <c r="AH20" s="166"/>
      <c r="AI20" s="65" t="s">
        <v>502</v>
      </c>
      <c r="AJ20" s="105" t="s">
        <v>502</v>
      </c>
      <c r="AK20" s="59"/>
      <c r="AL20" s="59"/>
      <c r="AM20" s="59"/>
    </row>
    <row r="21" spans="1:39" customFormat="1" ht="28.8">
      <c r="A21" s="63">
        <v>6</v>
      </c>
      <c r="B21" s="162">
        <v>0</v>
      </c>
      <c r="C21" s="162">
        <v>0</v>
      </c>
      <c r="D21" s="162">
        <v>0</v>
      </c>
      <c r="E21" s="162">
        <v>0</v>
      </c>
      <c r="F21" s="162">
        <v>8</v>
      </c>
      <c r="G21" s="231" t="s">
        <v>1573</v>
      </c>
      <c r="H21" s="196" t="s">
        <v>1596</v>
      </c>
      <c r="I21" s="163" t="s">
        <v>18</v>
      </c>
      <c r="J21" s="150" t="s">
        <v>1597</v>
      </c>
      <c r="K21" s="279">
        <v>1</v>
      </c>
      <c r="L21" s="165" t="s">
        <v>1582</v>
      </c>
      <c r="M21" s="165" t="s">
        <v>1598</v>
      </c>
      <c r="N21" s="64">
        <v>1</v>
      </c>
      <c r="O21" s="64">
        <v>0</v>
      </c>
      <c r="P21" s="64">
        <v>0</v>
      </c>
      <c r="Q21" s="64">
        <v>0</v>
      </c>
      <c r="R21" s="280">
        <f t="shared" si="9"/>
        <v>1</v>
      </c>
      <c r="S21" s="166" t="s">
        <v>1599</v>
      </c>
      <c r="T21" s="166" t="s">
        <v>1600</v>
      </c>
      <c r="U21" s="159">
        <f t="shared" si="0"/>
        <v>1</v>
      </c>
      <c r="V21" s="273">
        <v>1</v>
      </c>
      <c r="W21" s="100">
        <f t="shared" si="1"/>
        <v>1</v>
      </c>
      <c r="X21" s="105" t="str">
        <f t="shared" si="2"/>
        <v>De acuerdo a lo programado</v>
      </c>
      <c r="Y21" s="166"/>
      <c r="Z21" s="159">
        <f t="shared" si="3"/>
        <v>0</v>
      </c>
      <c r="AA21" s="159"/>
      <c r="AB21" s="100" t="str">
        <f t="shared" si="6"/>
        <v>No hay ejecución</v>
      </c>
      <c r="AC21" s="105" t="str">
        <f t="shared" si="4"/>
        <v>NA</v>
      </c>
      <c r="AD21" s="166"/>
      <c r="AE21" s="65">
        <f t="shared" si="7"/>
        <v>1</v>
      </c>
      <c r="AF21" s="100">
        <f t="shared" si="5"/>
        <v>1</v>
      </c>
      <c r="AG21" s="105" t="str">
        <f t="shared" si="8"/>
        <v>De acuerdo a lo programado</v>
      </c>
      <c r="AH21" s="166"/>
      <c r="AI21" s="65" t="s">
        <v>502</v>
      </c>
      <c r="AJ21" s="105" t="s">
        <v>502</v>
      </c>
      <c r="AK21" s="59"/>
      <c r="AL21" s="59"/>
      <c r="AM21" s="59"/>
    </row>
    <row r="22" spans="1:39" customFormat="1" ht="28.8">
      <c r="A22" s="63">
        <v>7</v>
      </c>
      <c r="B22" s="162">
        <v>0</v>
      </c>
      <c r="C22" s="162">
        <v>0</v>
      </c>
      <c r="D22" s="162">
        <v>0</v>
      </c>
      <c r="E22" s="162">
        <v>0</v>
      </c>
      <c r="F22" s="162">
        <v>8</v>
      </c>
      <c r="G22" s="231" t="s">
        <v>1573</v>
      </c>
      <c r="H22" s="196" t="s">
        <v>1601</v>
      </c>
      <c r="I22" s="163" t="s">
        <v>18</v>
      </c>
      <c r="J22" s="150" t="s">
        <v>1597</v>
      </c>
      <c r="K22" s="279">
        <v>1</v>
      </c>
      <c r="L22" s="165" t="s">
        <v>1582</v>
      </c>
      <c r="M22" s="165" t="s">
        <v>1598</v>
      </c>
      <c r="N22" s="64">
        <v>1</v>
      </c>
      <c r="O22" s="280">
        <v>0</v>
      </c>
      <c r="P22" s="280">
        <v>0</v>
      </c>
      <c r="Q22" s="280">
        <v>0</v>
      </c>
      <c r="R22" s="280">
        <f t="shared" si="9"/>
        <v>1</v>
      </c>
      <c r="S22" s="166" t="s">
        <v>1599</v>
      </c>
      <c r="T22" s="166" t="s">
        <v>1600</v>
      </c>
      <c r="U22" s="159">
        <f t="shared" si="0"/>
        <v>1</v>
      </c>
      <c r="V22" s="273">
        <v>1</v>
      </c>
      <c r="W22" s="100">
        <f t="shared" si="1"/>
        <v>1</v>
      </c>
      <c r="X22" s="105" t="str">
        <f t="shared" si="2"/>
        <v>De acuerdo a lo programado</v>
      </c>
      <c r="Y22" s="166"/>
      <c r="Z22" s="159">
        <f t="shared" si="3"/>
        <v>0</v>
      </c>
      <c r="AA22" s="159"/>
      <c r="AB22" s="100" t="str">
        <f t="shared" si="6"/>
        <v>No hay ejecución</v>
      </c>
      <c r="AC22" s="105" t="str">
        <f t="shared" si="4"/>
        <v>NA</v>
      </c>
      <c r="AD22" s="166"/>
      <c r="AE22" s="65">
        <f t="shared" si="7"/>
        <v>1</v>
      </c>
      <c r="AF22" s="100">
        <f t="shared" si="5"/>
        <v>1</v>
      </c>
      <c r="AG22" s="105" t="str">
        <f t="shared" si="8"/>
        <v>De acuerdo a lo programado</v>
      </c>
      <c r="AH22" s="166"/>
      <c r="AI22" s="65" t="s">
        <v>502</v>
      </c>
      <c r="AJ22" s="105" t="s">
        <v>502</v>
      </c>
      <c r="AK22" s="59"/>
      <c r="AL22" s="59"/>
      <c r="AM22" s="59"/>
    </row>
    <row r="23" spans="1:39" customFormat="1" ht="19.2">
      <c r="A23" s="63">
        <v>8</v>
      </c>
      <c r="B23" s="162">
        <v>0</v>
      </c>
      <c r="C23" s="162">
        <v>0</v>
      </c>
      <c r="D23" s="162">
        <v>0</v>
      </c>
      <c r="E23" s="162">
        <v>0</v>
      </c>
      <c r="F23" s="162">
        <v>8</v>
      </c>
      <c r="G23" s="231" t="s">
        <v>1573</v>
      </c>
      <c r="H23" s="196" t="s">
        <v>1602</v>
      </c>
      <c r="I23" s="163" t="s">
        <v>18</v>
      </c>
      <c r="J23" s="150" t="s">
        <v>1575</v>
      </c>
      <c r="K23" s="279">
        <v>4</v>
      </c>
      <c r="L23" s="165" t="s">
        <v>1603</v>
      </c>
      <c r="M23" s="165" t="s">
        <v>1604</v>
      </c>
      <c r="N23" s="64">
        <v>1</v>
      </c>
      <c r="O23" s="64">
        <v>1</v>
      </c>
      <c r="P23" s="64">
        <v>1</v>
      </c>
      <c r="Q23" s="64">
        <v>1</v>
      </c>
      <c r="R23" s="280">
        <f>N23+O23+P23+Q23</f>
        <v>4</v>
      </c>
      <c r="S23" s="166" t="s">
        <v>1605</v>
      </c>
      <c r="T23" s="166" t="s">
        <v>1606</v>
      </c>
      <c r="U23" s="159">
        <f t="shared" si="0"/>
        <v>2</v>
      </c>
      <c r="V23" s="273">
        <v>2</v>
      </c>
      <c r="W23" s="100">
        <f t="shared" si="1"/>
        <v>1</v>
      </c>
      <c r="X23" s="105" t="str">
        <f t="shared" si="2"/>
        <v>De acuerdo a lo programado</v>
      </c>
      <c r="Y23" s="166"/>
      <c r="Z23" s="159">
        <f t="shared" si="3"/>
        <v>2</v>
      </c>
      <c r="AA23" s="159"/>
      <c r="AB23" s="100" t="str">
        <f t="shared" si="6"/>
        <v>No hay ejecución</v>
      </c>
      <c r="AC23" s="105" t="str">
        <f t="shared" si="4"/>
        <v>NA</v>
      </c>
      <c r="AD23" s="166"/>
      <c r="AE23" s="65">
        <f t="shared" si="7"/>
        <v>2</v>
      </c>
      <c r="AF23" s="100">
        <f t="shared" si="5"/>
        <v>0.5</v>
      </c>
      <c r="AG23" s="105" t="str">
        <f t="shared" si="8"/>
        <v>Incumplimiento</v>
      </c>
      <c r="AH23" s="166"/>
      <c r="AI23" s="65" t="s">
        <v>502</v>
      </c>
      <c r="AJ23" s="105" t="s">
        <v>502</v>
      </c>
      <c r="AK23" s="59"/>
      <c r="AL23" s="59"/>
      <c r="AM23" s="59"/>
    </row>
    <row r="24" spans="1:39" customFormat="1" ht="57.6">
      <c r="A24" s="63">
        <v>9</v>
      </c>
      <c r="B24" s="162">
        <v>0</v>
      </c>
      <c r="C24" s="162">
        <v>0</v>
      </c>
      <c r="D24" s="162">
        <v>0</v>
      </c>
      <c r="E24" s="162">
        <v>0</v>
      </c>
      <c r="F24" s="162">
        <v>8</v>
      </c>
      <c r="G24" s="231" t="s">
        <v>1573</v>
      </c>
      <c r="H24" s="196" t="s">
        <v>1607</v>
      </c>
      <c r="I24" s="163" t="s">
        <v>20</v>
      </c>
      <c r="J24" s="150" t="s">
        <v>1575</v>
      </c>
      <c r="K24" s="279">
        <v>7</v>
      </c>
      <c r="L24" s="165" t="s">
        <v>1608</v>
      </c>
      <c r="M24" s="165" t="s">
        <v>1609</v>
      </c>
      <c r="N24" s="64">
        <v>1</v>
      </c>
      <c r="O24" s="64">
        <v>2</v>
      </c>
      <c r="P24" s="64">
        <v>1</v>
      </c>
      <c r="Q24" s="64">
        <v>2</v>
      </c>
      <c r="R24" s="280">
        <f t="shared" si="9"/>
        <v>6</v>
      </c>
      <c r="S24" s="166" t="s">
        <v>1610</v>
      </c>
      <c r="T24" s="105" t="s">
        <v>172</v>
      </c>
      <c r="U24" s="159">
        <f t="shared" si="0"/>
        <v>3</v>
      </c>
      <c r="V24" s="273">
        <v>2</v>
      </c>
      <c r="W24" s="100">
        <f t="shared" si="1"/>
        <v>0.66666666666666663</v>
      </c>
      <c r="X24" s="105" t="str">
        <f t="shared" si="2"/>
        <v>En Riesgo de no Cumplimiento</v>
      </c>
      <c r="Y24" s="166" t="s">
        <v>1611</v>
      </c>
      <c r="Z24" s="159">
        <f t="shared" si="3"/>
        <v>3</v>
      </c>
      <c r="AA24" s="159"/>
      <c r="AB24" s="100" t="str">
        <f t="shared" si="6"/>
        <v>No hay ejecución</v>
      </c>
      <c r="AC24" s="105" t="str">
        <f t="shared" si="4"/>
        <v>NA</v>
      </c>
      <c r="AD24" s="166"/>
      <c r="AE24" s="65">
        <f t="shared" si="7"/>
        <v>2</v>
      </c>
      <c r="AF24" s="100">
        <f t="shared" si="5"/>
        <v>0.33333333333333331</v>
      </c>
      <c r="AG24" s="105" t="str">
        <f t="shared" si="8"/>
        <v>Incumplimiento</v>
      </c>
      <c r="AH24" s="166"/>
      <c r="AI24" s="65" t="s">
        <v>502</v>
      </c>
      <c r="AJ24" s="105" t="s">
        <v>502</v>
      </c>
      <c r="AK24" s="59"/>
      <c r="AL24" s="59"/>
      <c r="AM24" s="59"/>
    </row>
    <row r="25" spans="1:39" customFormat="1" ht="86.4">
      <c r="A25" s="63">
        <v>10</v>
      </c>
      <c r="B25" s="162">
        <v>0</v>
      </c>
      <c r="C25" s="162">
        <v>0</v>
      </c>
      <c r="D25" s="162">
        <v>0</v>
      </c>
      <c r="E25" s="162">
        <v>0</v>
      </c>
      <c r="F25" s="162">
        <v>8</v>
      </c>
      <c r="G25" s="231" t="s">
        <v>1573</v>
      </c>
      <c r="H25" s="196" t="s">
        <v>1612</v>
      </c>
      <c r="I25" s="163" t="s">
        <v>20</v>
      </c>
      <c r="J25" s="150" t="s">
        <v>1575</v>
      </c>
      <c r="K25" s="279">
        <v>7</v>
      </c>
      <c r="L25" s="165" t="s">
        <v>1608</v>
      </c>
      <c r="M25" s="165" t="s">
        <v>1613</v>
      </c>
      <c r="N25" s="64">
        <v>0</v>
      </c>
      <c r="O25" s="64">
        <v>8</v>
      </c>
      <c r="P25" s="64">
        <v>0</v>
      </c>
      <c r="Q25" s="64">
        <v>0</v>
      </c>
      <c r="R25" s="280">
        <f t="shared" si="9"/>
        <v>8</v>
      </c>
      <c r="S25" s="166" t="s">
        <v>1610</v>
      </c>
      <c r="T25" s="105" t="s">
        <v>172</v>
      </c>
      <c r="U25" s="159">
        <f t="shared" si="0"/>
        <v>8</v>
      </c>
      <c r="V25" s="273">
        <v>5</v>
      </c>
      <c r="W25" s="100">
        <f t="shared" si="1"/>
        <v>0.625</v>
      </c>
      <c r="X25" s="105" t="str">
        <f t="shared" si="2"/>
        <v>En Riesgo de no Cumplimiento</v>
      </c>
      <c r="Y25" s="166" t="s">
        <v>1614</v>
      </c>
      <c r="Z25" s="159">
        <f t="shared" si="3"/>
        <v>0</v>
      </c>
      <c r="AA25" s="159"/>
      <c r="AB25" s="100" t="str">
        <f t="shared" si="6"/>
        <v>No hay ejecución</v>
      </c>
      <c r="AC25" s="105" t="str">
        <f t="shared" si="4"/>
        <v>NA</v>
      </c>
      <c r="AD25" s="166"/>
      <c r="AE25" s="65">
        <f t="shared" si="7"/>
        <v>5</v>
      </c>
      <c r="AF25" s="100">
        <f t="shared" si="5"/>
        <v>0.625</v>
      </c>
      <c r="AG25" s="105" t="str">
        <f t="shared" si="8"/>
        <v>Incumplimiento</v>
      </c>
      <c r="AH25" s="166"/>
      <c r="AI25" s="65" t="s">
        <v>502</v>
      </c>
      <c r="AJ25" s="105" t="s">
        <v>502</v>
      </c>
      <c r="AK25" s="59"/>
      <c r="AL25" s="59"/>
      <c r="AM25" s="59"/>
    </row>
    <row r="26" spans="1:39" customFormat="1" ht="38.4">
      <c r="A26" s="63">
        <v>11</v>
      </c>
      <c r="B26" s="162">
        <v>0</v>
      </c>
      <c r="C26" s="162">
        <v>0</v>
      </c>
      <c r="D26" s="162">
        <v>0</v>
      </c>
      <c r="E26" s="162">
        <v>0</v>
      </c>
      <c r="F26" s="162">
        <v>8</v>
      </c>
      <c r="G26" s="231" t="s">
        <v>1573</v>
      </c>
      <c r="H26" s="196" t="s">
        <v>1615</v>
      </c>
      <c r="I26" s="163" t="s">
        <v>18</v>
      </c>
      <c r="J26" s="150" t="s">
        <v>1575</v>
      </c>
      <c r="K26" s="279">
        <v>4</v>
      </c>
      <c r="L26" s="165" t="s">
        <v>1616</v>
      </c>
      <c r="M26" s="165" t="s">
        <v>1617</v>
      </c>
      <c r="N26" s="64">
        <v>0</v>
      </c>
      <c r="O26" s="64">
        <v>1</v>
      </c>
      <c r="P26" s="64">
        <v>0</v>
      </c>
      <c r="Q26" s="64">
        <v>1</v>
      </c>
      <c r="R26" s="280">
        <f t="shared" si="9"/>
        <v>2</v>
      </c>
      <c r="S26" s="166" t="s">
        <v>1618</v>
      </c>
      <c r="T26" s="105" t="s">
        <v>172</v>
      </c>
      <c r="U26" s="159">
        <f t="shared" si="0"/>
        <v>1</v>
      </c>
      <c r="V26" s="273">
        <v>1</v>
      </c>
      <c r="W26" s="100">
        <f t="shared" si="1"/>
        <v>1</v>
      </c>
      <c r="X26" s="105" t="str">
        <f t="shared" si="2"/>
        <v>De acuerdo a lo programado</v>
      </c>
      <c r="Y26" s="166"/>
      <c r="Z26" s="159">
        <f t="shared" si="3"/>
        <v>1</v>
      </c>
      <c r="AA26" s="159"/>
      <c r="AB26" s="100" t="str">
        <f t="shared" si="6"/>
        <v>No hay ejecución</v>
      </c>
      <c r="AC26" s="105" t="str">
        <f t="shared" si="4"/>
        <v>NA</v>
      </c>
      <c r="AD26" s="166"/>
      <c r="AE26" s="65">
        <f t="shared" si="7"/>
        <v>1</v>
      </c>
      <c r="AF26" s="100">
        <f t="shared" si="5"/>
        <v>0.5</v>
      </c>
      <c r="AG26" s="105" t="str">
        <f t="shared" si="8"/>
        <v>Incumplimiento</v>
      </c>
      <c r="AH26" s="166"/>
      <c r="AI26" s="65" t="s">
        <v>502</v>
      </c>
      <c r="AJ26" s="105" t="s">
        <v>502</v>
      </c>
      <c r="AK26" s="59"/>
      <c r="AL26" s="59"/>
      <c r="AM26" s="59"/>
    </row>
    <row r="27" spans="1:39" customFormat="1" ht="48">
      <c r="A27" s="63">
        <v>12</v>
      </c>
      <c r="B27" s="162">
        <v>0</v>
      </c>
      <c r="C27" s="162">
        <v>0</v>
      </c>
      <c r="D27" s="162">
        <v>0</v>
      </c>
      <c r="E27" s="162">
        <v>0</v>
      </c>
      <c r="F27" s="162">
        <v>8</v>
      </c>
      <c r="G27" s="231" t="s">
        <v>1573</v>
      </c>
      <c r="H27" s="150" t="s">
        <v>1619</v>
      </c>
      <c r="I27" s="163" t="s">
        <v>20</v>
      </c>
      <c r="J27" s="150" t="s">
        <v>1575</v>
      </c>
      <c r="K27" s="279">
        <v>4</v>
      </c>
      <c r="L27" s="165" t="s">
        <v>1616</v>
      </c>
      <c r="M27" s="165" t="s">
        <v>1620</v>
      </c>
      <c r="N27" s="64">
        <v>0</v>
      </c>
      <c r="O27" s="64">
        <v>5</v>
      </c>
      <c r="P27" s="64">
        <v>5</v>
      </c>
      <c r="Q27" s="64">
        <v>5</v>
      </c>
      <c r="R27" s="280">
        <f t="shared" si="9"/>
        <v>15</v>
      </c>
      <c r="S27" s="166" t="s">
        <v>1621</v>
      </c>
      <c r="T27" s="105" t="s">
        <v>172</v>
      </c>
      <c r="U27" s="159">
        <f t="shared" si="0"/>
        <v>5</v>
      </c>
      <c r="V27" s="273">
        <v>5</v>
      </c>
      <c r="W27" s="100">
        <f t="shared" si="1"/>
        <v>1</v>
      </c>
      <c r="X27" s="105" t="str">
        <f t="shared" si="2"/>
        <v>De acuerdo a lo programado</v>
      </c>
      <c r="Y27" s="166"/>
      <c r="Z27" s="159">
        <f t="shared" si="3"/>
        <v>10</v>
      </c>
      <c r="AA27" s="159"/>
      <c r="AB27" s="100" t="str">
        <f t="shared" si="6"/>
        <v>No hay ejecución</v>
      </c>
      <c r="AC27" s="105" t="str">
        <f t="shared" si="4"/>
        <v>NA</v>
      </c>
      <c r="AD27" s="166"/>
      <c r="AE27" s="65">
        <f t="shared" si="7"/>
        <v>5</v>
      </c>
      <c r="AF27" s="100">
        <f t="shared" si="5"/>
        <v>0.33333333333333331</v>
      </c>
      <c r="AG27" s="105" t="str">
        <f t="shared" si="8"/>
        <v>Incumplimiento</v>
      </c>
      <c r="AH27" s="166"/>
      <c r="AI27" s="65" t="s">
        <v>502</v>
      </c>
      <c r="AJ27" s="105" t="s">
        <v>502</v>
      </c>
      <c r="AK27" s="59"/>
      <c r="AL27" s="59"/>
      <c r="AM27" s="59"/>
    </row>
    <row r="28" spans="1:39" customFormat="1" ht="28.8">
      <c r="A28" s="63">
        <v>13</v>
      </c>
      <c r="B28" s="162">
        <v>0</v>
      </c>
      <c r="C28" s="162">
        <v>0</v>
      </c>
      <c r="D28" s="162">
        <v>0</v>
      </c>
      <c r="E28" s="162">
        <v>0</v>
      </c>
      <c r="F28" s="162">
        <v>8</v>
      </c>
      <c r="G28" s="231" t="s">
        <v>1573</v>
      </c>
      <c r="H28" s="196" t="s">
        <v>1622</v>
      </c>
      <c r="I28" s="163" t="s">
        <v>18</v>
      </c>
      <c r="J28" s="150" t="s">
        <v>1575</v>
      </c>
      <c r="K28" s="279">
        <v>4</v>
      </c>
      <c r="L28" s="165" t="s">
        <v>1623</v>
      </c>
      <c r="M28" s="165" t="s">
        <v>1624</v>
      </c>
      <c r="N28" s="64">
        <v>0</v>
      </c>
      <c r="O28" s="64">
        <v>1</v>
      </c>
      <c r="P28" s="64">
        <v>1</v>
      </c>
      <c r="Q28" s="64">
        <v>2</v>
      </c>
      <c r="R28" s="280">
        <f t="shared" si="9"/>
        <v>4</v>
      </c>
      <c r="S28" s="166" t="s">
        <v>1621</v>
      </c>
      <c r="T28" s="105" t="s">
        <v>172</v>
      </c>
      <c r="U28" s="159">
        <f t="shared" si="0"/>
        <v>1</v>
      </c>
      <c r="V28" s="273">
        <v>1</v>
      </c>
      <c r="W28" s="100">
        <f t="shared" si="1"/>
        <v>1</v>
      </c>
      <c r="X28" s="105" t="str">
        <f t="shared" si="2"/>
        <v>De acuerdo a lo programado</v>
      </c>
      <c r="Y28" s="166"/>
      <c r="Z28" s="159">
        <f t="shared" si="3"/>
        <v>3</v>
      </c>
      <c r="AA28" s="159"/>
      <c r="AB28" s="100" t="str">
        <f t="shared" si="6"/>
        <v>No hay ejecución</v>
      </c>
      <c r="AC28" s="105" t="str">
        <f t="shared" si="4"/>
        <v>NA</v>
      </c>
      <c r="AD28" s="166"/>
      <c r="AE28" s="65">
        <f t="shared" si="7"/>
        <v>1</v>
      </c>
      <c r="AF28" s="100">
        <f t="shared" si="5"/>
        <v>0.25</v>
      </c>
      <c r="AG28" s="105" t="str">
        <f t="shared" si="8"/>
        <v>Incumplimiento</v>
      </c>
      <c r="AH28" s="166"/>
      <c r="AI28" s="65" t="s">
        <v>502</v>
      </c>
      <c r="AJ28" s="105" t="s">
        <v>502</v>
      </c>
      <c r="AK28" s="59"/>
      <c r="AL28" s="59"/>
      <c r="AM28" s="59"/>
    </row>
    <row r="29" spans="1:39" customFormat="1" ht="19.2">
      <c r="A29" s="63">
        <v>14</v>
      </c>
      <c r="B29" s="162">
        <v>0</v>
      </c>
      <c r="C29" s="162">
        <v>0</v>
      </c>
      <c r="D29" s="162">
        <v>0</v>
      </c>
      <c r="E29" s="162">
        <v>0</v>
      </c>
      <c r="F29" s="162">
        <v>8</v>
      </c>
      <c r="G29" s="231" t="s">
        <v>1573</v>
      </c>
      <c r="H29" s="196" t="s">
        <v>1625</v>
      </c>
      <c r="I29" s="163" t="s">
        <v>18</v>
      </c>
      <c r="J29" s="150" t="s">
        <v>1575</v>
      </c>
      <c r="K29" s="279">
        <v>7</v>
      </c>
      <c r="L29" s="165" t="s">
        <v>1616</v>
      </c>
      <c r="M29" s="165" t="s">
        <v>1626</v>
      </c>
      <c r="N29" s="64">
        <v>1</v>
      </c>
      <c r="O29" s="64">
        <v>0</v>
      </c>
      <c r="P29" s="64">
        <v>0</v>
      </c>
      <c r="Q29" s="64">
        <v>0</v>
      </c>
      <c r="R29" s="280">
        <f>N29+O29+P29+Q29</f>
        <v>1</v>
      </c>
      <c r="S29" s="166" t="s">
        <v>1627</v>
      </c>
      <c r="T29" s="105" t="s">
        <v>172</v>
      </c>
      <c r="U29" s="159">
        <f t="shared" si="0"/>
        <v>1</v>
      </c>
      <c r="V29" s="273">
        <v>1</v>
      </c>
      <c r="W29" s="100">
        <f t="shared" si="1"/>
        <v>1</v>
      </c>
      <c r="X29" s="105" t="str">
        <f t="shared" si="2"/>
        <v>De acuerdo a lo programado</v>
      </c>
      <c r="Y29" s="166"/>
      <c r="Z29" s="159">
        <f t="shared" si="3"/>
        <v>0</v>
      </c>
      <c r="AA29" s="159"/>
      <c r="AB29" s="100" t="str">
        <f t="shared" si="6"/>
        <v>No hay ejecución</v>
      </c>
      <c r="AC29" s="105" t="str">
        <f t="shared" si="4"/>
        <v>NA</v>
      </c>
      <c r="AD29" s="166"/>
      <c r="AE29" s="65">
        <f t="shared" si="7"/>
        <v>1</v>
      </c>
      <c r="AF29" s="100">
        <f t="shared" si="5"/>
        <v>1</v>
      </c>
      <c r="AG29" s="105" t="str">
        <f t="shared" si="8"/>
        <v>De acuerdo a lo programado</v>
      </c>
      <c r="AH29" s="166"/>
      <c r="AI29" s="65" t="s">
        <v>502</v>
      </c>
      <c r="AJ29" s="105" t="s">
        <v>502</v>
      </c>
      <c r="AK29" s="281"/>
      <c r="AL29" s="281"/>
      <c r="AM29" s="281"/>
    </row>
    <row r="30" spans="1:39" customFormat="1" ht="19.2">
      <c r="A30" s="63">
        <v>15</v>
      </c>
      <c r="B30" s="162">
        <v>0</v>
      </c>
      <c r="C30" s="162">
        <v>0</v>
      </c>
      <c r="D30" s="162">
        <v>0</v>
      </c>
      <c r="E30" s="162">
        <v>0</v>
      </c>
      <c r="F30" s="162">
        <v>8</v>
      </c>
      <c r="G30" s="231" t="s">
        <v>1573</v>
      </c>
      <c r="H30" s="196" t="s">
        <v>1628</v>
      </c>
      <c r="I30" s="163" t="s">
        <v>20</v>
      </c>
      <c r="J30" s="150" t="s">
        <v>1575</v>
      </c>
      <c r="K30" s="279">
        <v>7</v>
      </c>
      <c r="L30" s="165" t="s">
        <v>1616</v>
      </c>
      <c r="M30" s="165" t="s">
        <v>1629</v>
      </c>
      <c r="N30" s="64">
        <v>1</v>
      </c>
      <c r="O30" s="64">
        <v>0</v>
      </c>
      <c r="P30" s="64">
        <v>0</v>
      </c>
      <c r="Q30" s="64">
        <v>0</v>
      </c>
      <c r="R30" s="280">
        <f t="shared" si="9"/>
        <v>1</v>
      </c>
      <c r="S30" s="166" t="s">
        <v>1627</v>
      </c>
      <c r="T30" s="105" t="s">
        <v>172</v>
      </c>
      <c r="U30" s="159">
        <f t="shared" si="0"/>
        <v>1</v>
      </c>
      <c r="V30" s="273">
        <v>1</v>
      </c>
      <c r="W30" s="100">
        <f t="shared" si="1"/>
        <v>1</v>
      </c>
      <c r="X30" s="105" t="str">
        <f t="shared" si="2"/>
        <v>De acuerdo a lo programado</v>
      </c>
      <c r="Y30" s="166"/>
      <c r="Z30" s="159">
        <f t="shared" si="3"/>
        <v>0</v>
      </c>
      <c r="AA30" s="159"/>
      <c r="AB30" s="100" t="str">
        <f t="shared" si="6"/>
        <v>No hay ejecución</v>
      </c>
      <c r="AC30" s="105" t="str">
        <f t="shared" si="4"/>
        <v>NA</v>
      </c>
      <c r="AD30" s="166"/>
      <c r="AE30" s="65">
        <f t="shared" si="7"/>
        <v>1</v>
      </c>
      <c r="AF30" s="100">
        <f t="shared" si="5"/>
        <v>1</v>
      </c>
      <c r="AG30" s="105" t="str">
        <f t="shared" si="8"/>
        <v>De acuerdo a lo programado</v>
      </c>
      <c r="AH30" s="166"/>
      <c r="AI30" s="65" t="s">
        <v>502</v>
      </c>
      <c r="AJ30" s="105" t="s">
        <v>502</v>
      </c>
      <c r="AK30" s="59"/>
      <c r="AL30" s="59"/>
      <c r="AM30" s="59"/>
    </row>
    <row r="31" spans="1:39" customFormat="1" ht="19.2">
      <c r="A31" s="63">
        <v>16</v>
      </c>
      <c r="B31" s="162">
        <v>0</v>
      </c>
      <c r="C31" s="162">
        <v>0</v>
      </c>
      <c r="D31" s="162">
        <v>0</v>
      </c>
      <c r="E31" s="162">
        <v>0</v>
      </c>
      <c r="F31" s="162">
        <v>8</v>
      </c>
      <c r="G31" s="231" t="s">
        <v>1630</v>
      </c>
      <c r="H31" s="196" t="s">
        <v>1631</v>
      </c>
      <c r="I31" s="163" t="s">
        <v>18</v>
      </c>
      <c r="J31" s="150" t="s">
        <v>1575</v>
      </c>
      <c r="K31" s="279">
        <v>2</v>
      </c>
      <c r="L31" s="105" t="s">
        <v>1582</v>
      </c>
      <c r="M31" s="165" t="s">
        <v>659</v>
      </c>
      <c r="N31" s="64">
        <v>1</v>
      </c>
      <c r="O31" s="64">
        <v>0</v>
      </c>
      <c r="P31" s="64">
        <v>0</v>
      </c>
      <c r="Q31" s="64">
        <v>0</v>
      </c>
      <c r="R31" s="280">
        <f t="shared" si="9"/>
        <v>1</v>
      </c>
      <c r="S31" s="166" t="s">
        <v>1632</v>
      </c>
      <c r="T31" s="105" t="s">
        <v>172</v>
      </c>
      <c r="U31" s="159">
        <f t="shared" si="0"/>
        <v>1</v>
      </c>
      <c r="V31" s="273">
        <v>1</v>
      </c>
      <c r="W31" s="100">
        <f t="shared" si="1"/>
        <v>1</v>
      </c>
      <c r="X31" s="105" t="str">
        <f t="shared" si="2"/>
        <v>De acuerdo a lo programado</v>
      </c>
      <c r="Y31" s="166"/>
      <c r="Z31" s="159">
        <f t="shared" si="3"/>
        <v>0</v>
      </c>
      <c r="AA31" s="159"/>
      <c r="AB31" s="100" t="str">
        <f t="shared" si="6"/>
        <v>No hay ejecución</v>
      </c>
      <c r="AC31" s="105" t="str">
        <f t="shared" si="4"/>
        <v>NA</v>
      </c>
      <c r="AD31" s="166"/>
      <c r="AE31" s="65">
        <f t="shared" si="7"/>
        <v>1</v>
      </c>
      <c r="AF31" s="100">
        <f t="shared" si="5"/>
        <v>1</v>
      </c>
      <c r="AG31" s="105" t="str">
        <f t="shared" si="8"/>
        <v>De acuerdo a lo programado</v>
      </c>
      <c r="AH31" s="166"/>
      <c r="AI31" s="65" t="s">
        <v>502</v>
      </c>
      <c r="AJ31" s="105" t="s">
        <v>502</v>
      </c>
      <c r="AK31" s="59"/>
      <c r="AL31" s="59"/>
      <c r="AM31" s="59"/>
    </row>
    <row r="32" spans="1:39" customFormat="1" ht="19.2">
      <c r="A32" s="63">
        <v>17</v>
      </c>
      <c r="B32" s="162">
        <v>0</v>
      </c>
      <c r="C32" s="162">
        <v>0</v>
      </c>
      <c r="D32" s="162">
        <v>0</v>
      </c>
      <c r="E32" s="162">
        <v>0</v>
      </c>
      <c r="F32" s="162">
        <v>8</v>
      </c>
      <c r="G32" s="231" t="s">
        <v>1630</v>
      </c>
      <c r="H32" s="196" t="s">
        <v>1633</v>
      </c>
      <c r="I32" s="163" t="s">
        <v>18</v>
      </c>
      <c r="J32" s="150" t="s">
        <v>1575</v>
      </c>
      <c r="K32" s="279">
        <v>1</v>
      </c>
      <c r="L32" s="105" t="s">
        <v>1634</v>
      </c>
      <c r="M32" s="165" t="s">
        <v>1635</v>
      </c>
      <c r="N32" s="64">
        <v>0</v>
      </c>
      <c r="O32" s="64">
        <v>0</v>
      </c>
      <c r="P32" s="64">
        <v>1</v>
      </c>
      <c r="Q32" s="64">
        <v>0</v>
      </c>
      <c r="R32" s="280">
        <f t="shared" si="9"/>
        <v>1</v>
      </c>
      <c r="S32" s="166" t="s">
        <v>1632</v>
      </c>
      <c r="T32" s="105" t="s">
        <v>172</v>
      </c>
      <c r="U32" s="159">
        <f t="shared" si="0"/>
        <v>0</v>
      </c>
      <c r="V32" s="273"/>
      <c r="W32" s="100" t="str">
        <f t="shared" si="1"/>
        <v>No hay ejecución</v>
      </c>
      <c r="X32" s="105" t="str">
        <f t="shared" si="2"/>
        <v>NA</v>
      </c>
      <c r="Y32" s="166"/>
      <c r="Z32" s="159">
        <f t="shared" si="3"/>
        <v>1</v>
      </c>
      <c r="AA32" s="159"/>
      <c r="AB32" s="100" t="str">
        <f t="shared" si="6"/>
        <v>No hay ejecución</v>
      </c>
      <c r="AC32" s="105" t="str">
        <f t="shared" si="4"/>
        <v>NA</v>
      </c>
      <c r="AD32" s="166"/>
      <c r="AE32" s="65">
        <f t="shared" si="7"/>
        <v>0</v>
      </c>
      <c r="AF32" s="100" t="str">
        <f t="shared" si="5"/>
        <v>No hay Programación</v>
      </c>
      <c r="AG32" s="105" t="str">
        <f t="shared" si="8"/>
        <v>De acuerdo a lo programado</v>
      </c>
      <c r="AH32" s="166"/>
      <c r="AI32" s="65" t="s">
        <v>502</v>
      </c>
      <c r="AJ32" s="105" t="s">
        <v>502</v>
      </c>
      <c r="AK32" s="59"/>
      <c r="AL32" s="59"/>
      <c r="AM32" s="59"/>
    </row>
    <row r="33" spans="1:36" ht="19.2">
      <c r="A33" s="63">
        <v>18</v>
      </c>
      <c r="B33" s="162">
        <v>0</v>
      </c>
      <c r="C33" s="162">
        <v>0</v>
      </c>
      <c r="D33" s="162">
        <v>0</v>
      </c>
      <c r="E33" s="162">
        <v>0</v>
      </c>
      <c r="F33" s="162">
        <v>8</v>
      </c>
      <c r="G33" s="231" t="s">
        <v>1630</v>
      </c>
      <c r="H33" s="196" t="s">
        <v>1636</v>
      </c>
      <c r="I33" s="163" t="s">
        <v>20</v>
      </c>
      <c r="J33" s="150" t="s">
        <v>1575</v>
      </c>
      <c r="K33" s="279">
        <v>1</v>
      </c>
      <c r="L33" s="105" t="s">
        <v>1634</v>
      </c>
      <c r="M33" s="165" t="s">
        <v>1635</v>
      </c>
      <c r="N33" s="64">
        <v>0</v>
      </c>
      <c r="O33" s="64">
        <v>1</v>
      </c>
      <c r="P33" s="64">
        <v>0</v>
      </c>
      <c r="Q33" s="64">
        <v>1</v>
      </c>
      <c r="R33" s="280">
        <f t="shared" si="9"/>
        <v>2</v>
      </c>
      <c r="S33" s="166" t="s">
        <v>1637</v>
      </c>
      <c r="T33" s="105" t="s">
        <v>172</v>
      </c>
      <c r="U33" s="159">
        <f t="shared" si="0"/>
        <v>1</v>
      </c>
      <c r="V33" s="273">
        <v>1</v>
      </c>
      <c r="W33" s="100">
        <f t="shared" si="1"/>
        <v>1</v>
      </c>
      <c r="X33" s="105" t="str">
        <f t="shared" si="2"/>
        <v>De acuerdo a lo programado</v>
      </c>
      <c r="Y33" s="166"/>
      <c r="Z33" s="159">
        <f t="shared" si="3"/>
        <v>1</v>
      </c>
      <c r="AA33" s="159"/>
      <c r="AB33" s="100" t="str">
        <f t="shared" si="6"/>
        <v>No hay ejecución</v>
      </c>
      <c r="AC33" s="105" t="str">
        <f t="shared" si="4"/>
        <v>NA</v>
      </c>
      <c r="AD33" s="166"/>
      <c r="AE33" s="65">
        <f t="shared" si="7"/>
        <v>1</v>
      </c>
      <c r="AF33" s="100">
        <f t="shared" si="5"/>
        <v>0.5</v>
      </c>
      <c r="AG33" s="105" t="str">
        <f t="shared" si="8"/>
        <v>Incumplimiento</v>
      </c>
      <c r="AH33" s="166"/>
      <c r="AI33" s="65" t="s">
        <v>502</v>
      </c>
      <c r="AJ33" s="105" t="s">
        <v>502</v>
      </c>
    </row>
    <row r="34" spans="1:36" ht="30" thickTop="1" thickBot="1">
      <c r="A34" s="63">
        <v>19</v>
      </c>
      <c r="B34" s="162">
        <v>0</v>
      </c>
      <c r="C34" s="162">
        <v>0</v>
      </c>
      <c r="D34" s="162">
        <v>0</v>
      </c>
      <c r="E34" s="162">
        <v>0</v>
      </c>
      <c r="F34" s="162">
        <v>8</v>
      </c>
      <c r="G34" s="231" t="s">
        <v>1630</v>
      </c>
      <c r="H34" s="196" t="s">
        <v>1638</v>
      </c>
      <c r="I34" s="163" t="s">
        <v>20</v>
      </c>
      <c r="J34" s="150" t="s">
        <v>1575</v>
      </c>
      <c r="K34" s="279">
        <v>2</v>
      </c>
      <c r="L34" s="105" t="s">
        <v>1593</v>
      </c>
      <c r="M34" s="165" t="s">
        <v>1639</v>
      </c>
      <c r="N34" s="64">
        <v>0</v>
      </c>
      <c r="O34" s="64"/>
      <c r="P34" s="64">
        <v>1</v>
      </c>
      <c r="Q34" s="64">
        <v>0</v>
      </c>
      <c r="R34" s="280">
        <f t="shared" si="9"/>
        <v>1</v>
      </c>
      <c r="S34" s="166" t="s">
        <v>1595</v>
      </c>
      <c r="T34" s="105" t="s">
        <v>172</v>
      </c>
      <c r="U34" s="159">
        <f t="shared" si="0"/>
        <v>0</v>
      </c>
      <c r="V34" s="273"/>
      <c r="W34" s="100" t="str">
        <f t="shared" si="1"/>
        <v>No hay ejecución</v>
      </c>
      <c r="X34" s="105" t="str">
        <f t="shared" si="2"/>
        <v>NA</v>
      </c>
      <c r="Y34" s="166"/>
      <c r="Z34" s="159">
        <f t="shared" si="3"/>
        <v>1</v>
      </c>
      <c r="AA34" s="159"/>
      <c r="AB34" s="100" t="str">
        <f t="shared" si="6"/>
        <v>No hay ejecución</v>
      </c>
      <c r="AC34" s="105" t="str">
        <f t="shared" si="4"/>
        <v>NA</v>
      </c>
      <c r="AD34" s="166"/>
      <c r="AE34" s="65">
        <f t="shared" si="7"/>
        <v>0</v>
      </c>
      <c r="AF34" s="100" t="str">
        <f t="shared" si="5"/>
        <v>No hay Programación</v>
      </c>
      <c r="AG34" s="105" t="str">
        <f t="shared" si="8"/>
        <v>De acuerdo a lo programado</v>
      </c>
      <c r="AH34" s="166"/>
      <c r="AI34" s="65" t="s">
        <v>502</v>
      </c>
      <c r="AJ34" s="105" t="s">
        <v>502</v>
      </c>
    </row>
    <row r="35" spans="1:36" ht="30" thickTop="1" thickBot="1">
      <c r="A35" s="63">
        <v>20</v>
      </c>
      <c r="B35" s="162">
        <v>0</v>
      </c>
      <c r="C35" s="162">
        <v>0</v>
      </c>
      <c r="D35" s="162">
        <v>0</v>
      </c>
      <c r="E35" s="162">
        <v>0</v>
      </c>
      <c r="F35" s="162">
        <v>8</v>
      </c>
      <c r="G35" s="231" t="s">
        <v>1630</v>
      </c>
      <c r="H35" s="196" t="s">
        <v>1640</v>
      </c>
      <c r="I35" s="163" t="s">
        <v>20</v>
      </c>
      <c r="J35" s="150" t="s">
        <v>1575</v>
      </c>
      <c r="K35" s="279">
        <v>2</v>
      </c>
      <c r="L35" s="105" t="s">
        <v>1641</v>
      </c>
      <c r="M35" s="165" t="s">
        <v>1642</v>
      </c>
      <c r="N35" s="64">
        <v>0</v>
      </c>
      <c r="O35" s="64">
        <v>0</v>
      </c>
      <c r="P35" s="64">
        <v>1</v>
      </c>
      <c r="Q35" s="64">
        <v>0</v>
      </c>
      <c r="R35" s="280">
        <f>N35+O35+P35+Q35</f>
        <v>1</v>
      </c>
      <c r="S35" s="166" t="s">
        <v>1595</v>
      </c>
      <c r="T35" s="105" t="s">
        <v>172</v>
      </c>
      <c r="U35" s="159">
        <f t="shared" si="0"/>
        <v>0</v>
      </c>
      <c r="V35" s="273"/>
      <c r="W35" s="100" t="str">
        <f t="shared" si="1"/>
        <v>No hay ejecución</v>
      </c>
      <c r="X35" s="105" t="str">
        <f t="shared" si="2"/>
        <v>NA</v>
      </c>
      <c r="Y35" s="166"/>
      <c r="Z35" s="159">
        <f t="shared" si="3"/>
        <v>1</v>
      </c>
      <c r="AA35" s="159"/>
      <c r="AB35" s="100" t="str">
        <f t="shared" si="6"/>
        <v>No hay ejecución</v>
      </c>
      <c r="AC35" s="105" t="str">
        <f t="shared" si="4"/>
        <v>NA</v>
      </c>
      <c r="AD35" s="166"/>
      <c r="AE35" s="65">
        <f t="shared" si="7"/>
        <v>0</v>
      </c>
      <c r="AF35" s="100" t="str">
        <f t="shared" si="5"/>
        <v>No hay Programación</v>
      </c>
      <c r="AG35" s="105" t="str">
        <f t="shared" si="8"/>
        <v>De acuerdo a lo programado</v>
      </c>
      <c r="AH35" s="166"/>
      <c r="AI35" s="65" t="s">
        <v>502</v>
      </c>
      <c r="AJ35" s="105" t="s">
        <v>502</v>
      </c>
    </row>
    <row r="36" spans="1:36" ht="30" thickTop="1" thickBot="1">
      <c r="A36" s="63">
        <v>21</v>
      </c>
      <c r="B36" s="162">
        <v>0</v>
      </c>
      <c r="C36" s="162">
        <v>0</v>
      </c>
      <c r="D36" s="162">
        <v>0</v>
      </c>
      <c r="E36" s="162">
        <v>0</v>
      </c>
      <c r="F36" s="162">
        <v>8</v>
      </c>
      <c r="G36" s="231" t="s">
        <v>1630</v>
      </c>
      <c r="H36" s="196" t="s">
        <v>1643</v>
      </c>
      <c r="I36" s="163" t="s">
        <v>20</v>
      </c>
      <c r="J36" s="150" t="s">
        <v>1575</v>
      </c>
      <c r="K36" s="279">
        <v>2</v>
      </c>
      <c r="L36" s="105" t="s">
        <v>1641</v>
      </c>
      <c r="M36" s="165" t="s">
        <v>1644</v>
      </c>
      <c r="N36" s="64">
        <v>0</v>
      </c>
      <c r="O36" s="64">
        <v>0</v>
      </c>
      <c r="P36" s="64">
        <v>0</v>
      </c>
      <c r="Q36" s="64">
        <v>1</v>
      </c>
      <c r="R36" s="280">
        <f t="shared" si="9"/>
        <v>1</v>
      </c>
      <c r="S36" s="166" t="s">
        <v>1595</v>
      </c>
      <c r="T36" s="105" t="s">
        <v>172</v>
      </c>
      <c r="U36" s="159">
        <f t="shared" si="0"/>
        <v>0</v>
      </c>
      <c r="V36" s="273"/>
      <c r="W36" s="100" t="str">
        <f t="shared" si="1"/>
        <v>No hay ejecución</v>
      </c>
      <c r="X36" s="105" t="str">
        <f t="shared" si="2"/>
        <v>NA</v>
      </c>
      <c r="Y36" s="166"/>
      <c r="Z36" s="159">
        <f t="shared" si="3"/>
        <v>1</v>
      </c>
      <c r="AA36" s="159"/>
      <c r="AB36" s="100" t="str">
        <f t="shared" si="6"/>
        <v>No hay ejecución</v>
      </c>
      <c r="AC36" s="105" t="str">
        <f t="shared" si="4"/>
        <v>NA</v>
      </c>
      <c r="AD36" s="166"/>
      <c r="AE36" s="65">
        <f t="shared" si="7"/>
        <v>0</v>
      </c>
      <c r="AF36" s="100" t="str">
        <f t="shared" si="5"/>
        <v>No hay Programación</v>
      </c>
      <c r="AG36" s="105" t="str">
        <f t="shared" si="8"/>
        <v>De acuerdo a lo programado</v>
      </c>
      <c r="AH36" s="166"/>
      <c r="AI36" s="65" t="s">
        <v>502</v>
      </c>
      <c r="AJ36" s="105" t="s">
        <v>502</v>
      </c>
    </row>
    <row r="37" spans="1:36" ht="49.2" thickTop="1" thickBot="1">
      <c r="A37" s="63">
        <v>22</v>
      </c>
      <c r="B37" s="162">
        <v>0</v>
      </c>
      <c r="C37" s="162">
        <v>0</v>
      </c>
      <c r="D37" s="162">
        <v>0</v>
      </c>
      <c r="E37" s="162">
        <v>0</v>
      </c>
      <c r="F37" s="162">
        <v>8</v>
      </c>
      <c r="G37" s="231" t="s">
        <v>1630</v>
      </c>
      <c r="H37" s="196" t="s">
        <v>1645</v>
      </c>
      <c r="I37" s="163" t="s">
        <v>20</v>
      </c>
      <c r="J37" s="150" t="s">
        <v>1575</v>
      </c>
      <c r="K37" s="279">
        <v>2</v>
      </c>
      <c r="L37" s="105" t="s">
        <v>1641</v>
      </c>
      <c r="M37" s="165" t="s">
        <v>1644</v>
      </c>
      <c r="N37" s="64">
        <v>0</v>
      </c>
      <c r="O37" s="64">
        <v>0</v>
      </c>
      <c r="P37" s="64">
        <v>0</v>
      </c>
      <c r="Q37" s="64">
        <v>1</v>
      </c>
      <c r="R37" s="280">
        <f t="shared" si="9"/>
        <v>1</v>
      </c>
      <c r="S37" s="166" t="s">
        <v>1595</v>
      </c>
      <c r="T37" s="105" t="s">
        <v>172</v>
      </c>
      <c r="U37" s="159">
        <f t="shared" si="0"/>
        <v>0</v>
      </c>
      <c r="V37" s="273"/>
      <c r="W37" s="100" t="str">
        <f t="shared" si="1"/>
        <v>No hay ejecución</v>
      </c>
      <c r="X37" s="105" t="str">
        <f t="shared" si="2"/>
        <v>NA</v>
      </c>
      <c r="Y37" s="166"/>
      <c r="Z37" s="159">
        <f t="shared" si="3"/>
        <v>1</v>
      </c>
      <c r="AA37" s="159"/>
      <c r="AB37" s="100" t="str">
        <f t="shared" si="6"/>
        <v>No hay ejecución</v>
      </c>
      <c r="AC37" s="105" t="str">
        <f t="shared" si="4"/>
        <v>NA</v>
      </c>
      <c r="AD37" s="166"/>
      <c r="AE37" s="65">
        <f t="shared" si="7"/>
        <v>0</v>
      </c>
      <c r="AF37" s="100" t="str">
        <f t="shared" si="5"/>
        <v>No hay Programación</v>
      </c>
      <c r="AG37" s="105" t="str">
        <f t="shared" si="8"/>
        <v>De acuerdo a lo programado</v>
      </c>
      <c r="AH37" s="166"/>
      <c r="AI37" s="65" t="s">
        <v>502</v>
      </c>
      <c r="AJ37" s="105" t="s">
        <v>502</v>
      </c>
    </row>
    <row r="38" spans="1:36" ht="38.4">
      <c r="A38" s="63">
        <v>23</v>
      </c>
      <c r="B38" s="162">
        <v>0</v>
      </c>
      <c r="C38" s="162">
        <v>0</v>
      </c>
      <c r="D38" s="162">
        <v>0</v>
      </c>
      <c r="E38" s="162">
        <v>0</v>
      </c>
      <c r="F38" s="162">
        <v>8</v>
      </c>
      <c r="G38" s="231" t="s">
        <v>1630</v>
      </c>
      <c r="H38" s="166" t="s">
        <v>1646</v>
      </c>
      <c r="I38" s="163" t="s">
        <v>20</v>
      </c>
      <c r="J38" s="150" t="s">
        <v>1575</v>
      </c>
      <c r="K38" s="279">
        <v>2</v>
      </c>
      <c r="L38" s="105" t="s">
        <v>1616</v>
      </c>
      <c r="M38" s="165" t="s">
        <v>1620</v>
      </c>
      <c r="N38" s="64">
        <v>0</v>
      </c>
      <c r="O38" s="64">
        <v>1</v>
      </c>
      <c r="P38" s="64">
        <v>0</v>
      </c>
      <c r="Q38" s="64">
        <v>1</v>
      </c>
      <c r="R38" s="280">
        <f t="shared" si="9"/>
        <v>2</v>
      </c>
      <c r="S38" s="166" t="s">
        <v>1647</v>
      </c>
      <c r="T38" s="105" t="s">
        <v>172</v>
      </c>
      <c r="U38" s="159">
        <f t="shared" si="0"/>
        <v>1</v>
      </c>
      <c r="V38" s="273">
        <v>0</v>
      </c>
      <c r="W38" s="100">
        <f t="shared" si="1"/>
        <v>0</v>
      </c>
      <c r="X38" s="105" t="str">
        <f t="shared" si="2"/>
        <v>En Riesgo de no Cumplimiento</v>
      </c>
      <c r="Y38" s="166" t="s">
        <v>1648</v>
      </c>
      <c r="Z38" s="159">
        <f t="shared" si="3"/>
        <v>1</v>
      </c>
      <c r="AA38" s="159"/>
      <c r="AB38" s="100" t="str">
        <f t="shared" si="6"/>
        <v>No hay ejecución</v>
      </c>
      <c r="AC38" s="105" t="str">
        <f t="shared" si="4"/>
        <v>NA</v>
      </c>
      <c r="AD38" s="166"/>
      <c r="AE38" s="65">
        <f t="shared" si="7"/>
        <v>0</v>
      </c>
      <c r="AF38" s="100" t="str">
        <f t="shared" si="5"/>
        <v>No hay Programación</v>
      </c>
      <c r="AG38" s="105" t="str">
        <f t="shared" si="8"/>
        <v>De acuerdo a lo programado</v>
      </c>
      <c r="AH38" s="166"/>
      <c r="AI38" s="65" t="s">
        <v>502</v>
      </c>
      <c r="AJ38" s="105" t="s">
        <v>502</v>
      </c>
    </row>
    <row r="39" spans="1:36" ht="48">
      <c r="A39" s="63">
        <v>24</v>
      </c>
      <c r="B39" s="162" t="s">
        <v>400</v>
      </c>
      <c r="C39" s="162">
        <v>0</v>
      </c>
      <c r="D39" s="162">
        <v>0</v>
      </c>
      <c r="E39" s="162">
        <v>0</v>
      </c>
      <c r="F39" s="162">
        <v>8</v>
      </c>
      <c r="G39" s="231" t="s">
        <v>1630</v>
      </c>
      <c r="H39" s="166" t="s">
        <v>1649</v>
      </c>
      <c r="I39" s="163" t="s">
        <v>18</v>
      </c>
      <c r="J39" s="150" t="s">
        <v>1575</v>
      </c>
      <c r="K39" s="279">
        <v>2</v>
      </c>
      <c r="L39" s="105" t="s">
        <v>1616</v>
      </c>
      <c r="M39" s="165" t="s">
        <v>1650</v>
      </c>
      <c r="N39" s="64">
        <v>0</v>
      </c>
      <c r="O39" s="64">
        <v>1</v>
      </c>
      <c r="P39" s="64">
        <v>0</v>
      </c>
      <c r="Q39" s="64">
        <v>0</v>
      </c>
      <c r="R39" s="280">
        <f t="shared" si="9"/>
        <v>1</v>
      </c>
      <c r="S39" s="166" t="s">
        <v>1651</v>
      </c>
      <c r="T39" s="105" t="s">
        <v>172</v>
      </c>
      <c r="U39" s="159">
        <f t="shared" si="0"/>
        <v>1</v>
      </c>
      <c r="V39" s="273">
        <v>1</v>
      </c>
      <c r="W39" s="100">
        <f t="shared" si="1"/>
        <v>1</v>
      </c>
      <c r="X39" s="105" t="str">
        <f t="shared" si="2"/>
        <v>De acuerdo a lo programado</v>
      </c>
      <c r="Y39" s="166"/>
      <c r="Z39" s="159">
        <f t="shared" si="3"/>
        <v>0</v>
      </c>
      <c r="AA39" s="159"/>
      <c r="AB39" s="100" t="str">
        <f t="shared" si="6"/>
        <v>No hay ejecución</v>
      </c>
      <c r="AC39" s="105" t="str">
        <f t="shared" si="4"/>
        <v>NA</v>
      </c>
      <c r="AD39" s="166"/>
      <c r="AE39" s="65">
        <f t="shared" si="7"/>
        <v>1</v>
      </c>
      <c r="AF39" s="100">
        <f t="shared" si="5"/>
        <v>1</v>
      </c>
      <c r="AG39" s="105" t="str">
        <f t="shared" si="8"/>
        <v>De acuerdo a lo programado</v>
      </c>
      <c r="AH39" s="166"/>
      <c r="AI39" s="65" t="s">
        <v>502</v>
      </c>
      <c r="AJ39" s="105" t="s">
        <v>502</v>
      </c>
    </row>
    <row r="40" spans="1:36" ht="39.6" thickTop="1" thickBot="1">
      <c r="A40" s="63">
        <v>25</v>
      </c>
      <c r="B40" s="162" t="s">
        <v>370</v>
      </c>
      <c r="C40" s="162">
        <v>0</v>
      </c>
      <c r="D40" s="162">
        <v>0</v>
      </c>
      <c r="E40" s="162">
        <v>0</v>
      </c>
      <c r="F40" s="162">
        <v>8</v>
      </c>
      <c r="G40" s="64" t="s">
        <v>1630</v>
      </c>
      <c r="H40" s="166" t="s">
        <v>1652</v>
      </c>
      <c r="I40" s="263" t="s">
        <v>18</v>
      </c>
      <c r="J40" s="150" t="s">
        <v>1575</v>
      </c>
      <c r="K40" s="279">
        <v>2</v>
      </c>
      <c r="L40" s="105" t="s">
        <v>1616</v>
      </c>
      <c r="M40" s="105" t="s">
        <v>1653</v>
      </c>
      <c r="N40" s="64">
        <v>0</v>
      </c>
      <c r="O40" s="64">
        <v>0</v>
      </c>
      <c r="P40" s="64">
        <v>0</v>
      </c>
      <c r="Q40" s="64">
        <v>1</v>
      </c>
      <c r="R40" s="64">
        <f>N40+O40+P40+Q40</f>
        <v>1</v>
      </c>
      <c r="S40" s="166" t="s">
        <v>1654</v>
      </c>
      <c r="T40" s="105" t="s">
        <v>172</v>
      </c>
      <c r="U40" s="159">
        <f t="shared" si="0"/>
        <v>0</v>
      </c>
      <c r="V40" s="273"/>
      <c r="W40" s="100" t="str">
        <f t="shared" si="1"/>
        <v>No hay ejecución</v>
      </c>
      <c r="X40" s="105" t="str">
        <f t="shared" si="2"/>
        <v>NA</v>
      </c>
      <c r="Y40" s="166"/>
      <c r="Z40" s="159">
        <f t="shared" si="3"/>
        <v>1</v>
      </c>
      <c r="AA40" s="159"/>
      <c r="AB40" s="100" t="str">
        <f t="shared" si="6"/>
        <v>No hay ejecución</v>
      </c>
      <c r="AC40" s="105" t="str">
        <f t="shared" si="4"/>
        <v>NA</v>
      </c>
      <c r="AD40" s="166"/>
      <c r="AE40" s="65">
        <f t="shared" si="7"/>
        <v>0</v>
      </c>
      <c r="AF40" s="100" t="str">
        <f t="shared" si="5"/>
        <v>No hay Programación</v>
      </c>
      <c r="AG40" s="105" t="str">
        <f t="shared" si="8"/>
        <v>De acuerdo a lo programado</v>
      </c>
      <c r="AH40" s="166"/>
      <c r="AI40" s="65" t="s">
        <v>502</v>
      </c>
      <c r="AJ40" s="105" t="s">
        <v>502</v>
      </c>
    </row>
    <row r="41" spans="1:36" ht="28.8">
      <c r="A41" s="63">
        <v>26</v>
      </c>
      <c r="B41" s="162" t="s">
        <v>370</v>
      </c>
      <c r="C41" s="162">
        <v>0</v>
      </c>
      <c r="D41" s="162">
        <v>0</v>
      </c>
      <c r="E41" s="162">
        <v>0</v>
      </c>
      <c r="F41" s="162">
        <v>8</v>
      </c>
      <c r="G41" s="231" t="s">
        <v>1655</v>
      </c>
      <c r="H41" s="166" t="s">
        <v>1656</v>
      </c>
      <c r="I41" s="163" t="s">
        <v>18</v>
      </c>
      <c r="J41" s="150" t="s">
        <v>1657</v>
      </c>
      <c r="K41" s="279">
        <v>13</v>
      </c>
      <c r="L41" s="105" t="s">
        <v>1593</v>
      </c>
      <c r="M41" s="165" t="s">
        <v>1658</v>
      </c>
      <c r="N41" s="64">
        <v>1</v>
      </c>
      <c r="O41" s="64">
        <v>0</v>
      </c>
      <c r="P41" s="64">
        <v>0</v>
      </c>
      <c r="Q41" s="64">
        <v>0</v>
      </c>
      <c r="R41" s="280">
        <f t="shared" si="9"/>
        <v>1</v>
      </c>
      <c r="S41" s="166" t="s">
        <v>1659</v>
      </c>
      <c r="T41" s="105" t="s">
        <v>172</v>
      </c>
      <c r="U41" s="159">
        <f t="shared" si="0"/>
        <v>1</v>
      </c>
      <c r="V41" s="273">
        <v>1</v>
      </c>
      <c r="W41" s="100">
        <f t="shared" si="1"/>
        <v>1</v>
      </c>
      <c r="X41" s="105" t="str">
        <f t="shared" si="2"/>
        <v>De acuerdo a lo programado</v>
      </c>
      <c r="Y41" s="166"/>
      <c r="Z41" s="159">
        <f t="shared" si="3"/>
        <v>0</v>
      </c>
      <c r="AA41" s="159"/>
      <c r="AB41" s="100" t="str">
        <f t="shared" si="6"/>
        <v>No hay ejecución</v>
      </c>
      <c r="AC41" s="105" t="str">
        <f t="shared" si="4"/>
        <v>NA</v>
      </c>
      <c r="AD41" s="166"/>
      <c r="AE41" s="65">
        <f t="shared" si="7"/>
        <v>1</v>
      </c>
      <c r="AF41" s="100">
        <f t="shared" si="5"/>
        <v>1</v>
      </c>
      <c r="AG41" s="105" t="str">
        <f t="shared" si="8"/>
        <v>De acuerdo a lo programado</v>
      </c>
      <c r="AH41" s="166"/>
      <c r="AI41" s="65" t="s">
        <v>502</v>
      </c>
      <c r="AJ41" s="105" t="s">
        <v>502</v>
      </c>
    </row>
    <row r="42" spans="1:36" ht="28.8">
      <c r="A42" s="63">
        <v>27</v>
      </c>
      <c r="B42" s="162">
        <v>0</v>
      </c>
      <c r="C42" s="162">
        <v>0</v>
      </c>
      <c r="D42" s="162">
        <v>0</v>
      </c>
      <c r="E42" s="162">
        <v>0</v>
      </c>
      <c r="F42" s="162">
        <v>8</v>
      </c>
      <c r="G42" s="231" t="s">
        <v>1655</v>
      </c>
      <c r="H42" s="166" t="s">
        <v>1660</v>
      </c>
      <c r="I42" s="163" t="s">
        <v>20</v>
      </c>
      <c r="J42" s="150" t="s">
        <v>1657</v>
      </c>
      <c r="K42" s="279">
        <v>13</v>
      </c>
      <c r="L42" s="165" t="s">
        <v>1661</v>
      </c>
      <c r="M42" s="165" t="s">
        <v>1662</v>
      </c>
      <c r="N42" s="64">
        <v>0</v>
      </c>
      <c r="O42" s="64">
        <v>1</v>
      </c>
      <c r="P42" s="64">
        <v>0</v>
      </c>
      <c r="Q42" s="64">
        <v>0</v>
      </c>
      <c r="R42" s="280">
        <f t="shared" si="9"/>
        <v>1</v>
      </c>
      <c r="S42" s="166" t="s">
        <v>1659</v>
      </c>
      <c r="T42" s="105" t="s">
        <v>172</v>
      </c>
      <c r="U42" s="159">
        <f t="shared" si="0"/>
        <v>1</v>
      </c>
      <c r="V42" s="273">
        <v>1</v>
      </c>
      <c r="W42" s="100">
        <f t="shared" si="1"/>
        <v>1</v>
      </c>
      <c r="X42" s="105" t="str">
        <f t="shared" si="2"/>
        <v>De acuerdo a lo programado</v>
      </c>
      <c r="Y42" s="166"/>
      <c r="Z42" s="159">
        <f t="shared" si="3"/>
        <v>0</v>
      </c>
      <c r="AA42" s="159"/>
      <c r="AB42" s="100" t="str">
        <f t="shared" si="6"/>
        <v>No hay ejecución</v>
      </c>
      <c r="AC42" s="105" t="str">
        <f t="shared" si="4"/>
        <v>NA</v>
      </c>
      <c r="AD42" s="166"/>
      <c r="AE42" s="65">
        <f t="shared" si="7"/>
        <v>1</v>
      </c>
      <c r="AF42" s="100">
        <f t="shared" si="5"/>
        <v>1</v>
      </c>
      <c r="AG42" s="105" t="str">
        <f t="shared" si="8"/>
        <v>De acuerdo a lo programado</v>
      </c>
      <c r="AH42" s="166"/>
      <c r="AI42" s="65" t="s">
        <v>502</v>
      </c>
      <c r="AJ42" s="105" t="s">
        <v>502</v>
      </c>
    </row>
    <row r="43" spans="1:36" ht="28.8">
      <c r="A43" s="63">
        <v>28</v>
      </c>
      <c r="B43" s="162">
        <v>0</v>
      </c>
      <c r="C43" s="162">
        <v>0</v>
      </c>
      <c r="D43" s="162">
        <v>0</v>
      </c>
      <c r="E43" s="162">
        <v>0</v>
      </c>
      <c r="F43" s="162">
        <v>8</v>
      </c>
      <c r="G43" s="231" t="s">
        <v>1655</v>
      </c>
      <c r="H43" s="166" t="s">
        <v>1663</v>
      </c>
      <c r="I43" s="163" t="s">
        <v>20</v>
      </c>
      <c r="J43" s="150" t="s">
        <v>1657</v>
      </c>
      <c r="K43" s="279">
        <v>13</v>
      </c>
      <c r="L43" s="165" t="s">
        <v>1664</v>
      </c>
      <c r="M43" s="165" t="s">
        <v>1665</v>
      </c>
      <c r="N43" s="64">
        <v>0</v>
      </c>
      <c r="O43" s="64">
        <v>0</v>
      </c>
      <c r="P43" s="64">
        <v>4</v>
      </c>
      <c r="Q43" s="64">
        <v>4</v>
      </c>
      <c r="R43" s="280">
        <f t="shared" si="9"/>
        <v>8</v>
      </c>
      <c r="S43" s="166" t="s">
        <v>1659</v>
      </c>
      <c r="T43" s="105" t="s">
        <v>172</v>
      </c>
      <c r="U43" s="159">
        <f t="shared" si="0"/>
        <v>0</v>
      </c>
      <c r="V43" s="273"/>
      <c r="W43" s="100" t="str">
        <f t="shared" si="1"/>
        <v>No hay ejecución</v>
      </c>
      <c r="X43" s="105" t="str">
        <f t="shared" si="2"/>
        <v>NA</v>
      </c>
      <c r="Y43" s="166"/>
      <c r="Z43" s="159">
        <f t="shared" si="3"/>
        <v>8</v>
      </c>
      <c r="AA43" s="159"/>
      <c r="AB43" s="100" t="str">
        <f t="shared" si="6"/>
        <v>No hay ejecución</v>
      </c>
      <c r="AC43" s="105" t="str">
        <f t="shared" si="4"/>
        <v>NA</v>
      </c>
      <c r="AD43" s="166"/>
      <c r="AE43" s="65">
        <f t="shared" si="7"/>
        <v>0</v>
      </c>
      <c r="AF43" s="100" t="str">
        <f t="shared" si="5"/>
        <v>No hay Programación</v>
      </c>
      <c r="AG43" s="105" t="str">
        <f t="shared" si="8"/>
        <v>De acuerdo a lo programado</v>
      </c>
      <c r="AH43" s="166"/>
      <c r="AI43" s="65" t="s">
        <v>502</v>
      </c>
      <c r="AJ43" s="105" t="s">
        <v>502</v>
      </c>
    </row>
    <row r="44" spans="1:36" ht="30" thickTop="1" thickBot="1">
      <c r="A44" s="63">
        <v>29</v>
      </c>
      <c r="B44" s="162">
        <v>0</v>
      </c>
      <c r="C44" s="162">
        <v>0</v>
      </c>
      <c r="D44" s="162">
        <v>0</v>
      </c>
      <c r="E44" s="162">
        <v>0</v>
      </c>
      <c r="F44" s="162">
        <v>8</v>
      </c>
      <c r="G44" s="231" t="s">
        <v>1655</v>
      </c>
      <c r="H44" s="166" t="s">
        <v>1666</v>
      </c>
      <c r="I44" s="163" t="s">
        <v>18</v>
      </c>
      <c r="J44" s="150" t="s">
        <v>1657</v>
      </c>
      <c r="K44" s="279">
        <v>13</v>
      </c>
      <c r="L44" s="105" t="s">
        <v>1593</v>
      </c>
      <c r="M44" s="165" t="s">
        <v>1667</v>
      </c>
      <c r="N44" s="64">
        <v>0</v>
      </c>
      <c r="O44" s="64">
        <v>0</v>
      </c>
      <c r="P44" s="64">
        <v>0</v>
      </c>
      <c r="Q44" s="64">
        <v>1</v>
      </c>
      <c r="R44" s="280">
        <f t="shared" si="9"/>
        <v>1</v>
      </c>
      <c r="S44" s="166" t="s">
        <v>1659</v>
      </c>
      <c r="T44" s="105" t="s">
        <v>172</v>
      </c>
      <c r="U44" s="159">
        <f t="shared" si="0"/>
        <v>0</v>
      </c>
      <c r="V44" s="273"/>
      <c r="W44" s="100" t="str">
        <f t="shared" si="1"/>
        <v>No hay ejecución</v>
      </c>
      <c r="X44" s="105" t="str">
        <f t="shared" si="2"/>
        <v>NA</v>
      </c>
      <c r="Y44" s="166"/>
      <c r="Z44" s="159">
        <f t="shared" si="3"/>
        <v>1</v>
      </c>
      <c r="AA44" s="159"/>
      <c r="AB44" s="100" t="str">
        <f t="shared" si="6"/>
        <v>No hay ejecución</v>
      </c>
      <c r="AC44" s="105" t="str">
        <f t="shared" si="4"/>
        <v>NA</v>
      </c>
      <c r="AD44" s="166"/>
      <c r="AE44" s="65">
        <f t="shared" si="7"/>
        <v>0</v>
      </c>
      <c r="AF44" s="100" t="str">
        <f t="shared" si="5"/>
        <v>No hay Programación</v>
      </c>
      <c r="AG44" s="105" t="str">
        <f t="shared" si="8"/>
        <v>De acuerdo a lo programado</v>
      </c>
      <c r="AH44" s="166"/>
      <c r="AI44" s="65" t="s">
        <v>502</v>
      </c>
      <c r="AJ44" s="105" t="s">
        <v>502</v>
      </c>
    </row>
    <row r="45" spans="1:36" ht="28.8">
      <c r="A45" s="63">
        <v>30</v>
      </c>
      <c r="B45" s="162">
        <v>0</v>
      </c>
      <c r="C45" s="162">
        <v>0</v>
      </c>
      <c r="D45" s="162">
        <v>0</v>
      </c>
      <c r="E45" s="162">
        <v>0</v>
      </c>
      <c r="F45" s="162">
        <v>8</v>
      </c>
      <c r="G45" s="231" t="s">
        <v>1655</v>
      </c>
      <c r="H45" s="166" t="s">
        <v>1668</v>
      </c>
      <c r="I45" s="163" t="s">
        <v>18</v>
      </c>
      <c r="J45" s="150" t="s">
        <v>1657</v>
      </c>
      <c r="K45" s="279">
        <v>13</v>
      </c>
      <c r="L45" s="165" t="s">
        <v>1669</v>
      </c>
      <c r="M45" s="165" t="s">
        <v>1670</v>
      </c>
      <c r="N45" s="64">
        <v>0</v>
      </c>
      <c r="O45" s="64">
        <v>1</v>
      </c>
      <c r="P45" s="64">
        <v>0</v>
      </c>
      <c r="Q45" s="64">
        <v>0</v>
      </c>
      <c r="R45" s="280">
        <f t="shared" si="9"/>
        <v>1</v>
      </c>
      <c r="S45" s="166" t="s">
        <v>1671</v>
      </c>
      <c r="T45" s="166" t="s">
        <v>1672</v>
      </c>
      <c r="U45" s="159">
        <f t="shared" si="0"/>
        <v>1</v>
      </c>
      <c r="V45" s="273">
        <v>1</v>
      </c>
      <c r="W45" s="100">
        <f t="shared" si="1"/>
        <v>1</v>
      </c>
      <c r="X45" s="105" t="str">
        <f t="shared" si="2"/>
        <v>De acuerdo a lo programado</v>
      </c>
      <c r="Y45" s="166"/>
      <c r="Z45" s="159">
        <f t="shared" si="3"/>
        <v>0</v>
      </c>
      <c r="AA45" s="159"/>
      <c r="AB45" s="100" t="str">
        <f t="shared" si="6"/>
        <v>No hay ejecución</v>
      </c>
      <c r="AC45" s="105" t="str">
        <f t="shared" si="4"/>
        <v>NA</v>
      </c>
      <c r="AD45" s="166"/>
      <c r="AE45" s="65">
        <f t="shared" si="7"/>
        <v>1</v>
      </c>
      <c r="AF45" s="100">
        <f t="shared" si="5"/>
        <v>1</v>
      </c>
      <c r="AG45" s="105" t="str">
        <f t="shared" si="8"/>
        <v>De acuerdo a lo programado</v>
      </c>
      <c r="AH45" s="166"/>
      <c r="AI45" s="65" t="s">
        <v>502</v>
      </c>
      <c r="AJ45" s="105" t="s">
        <v>502</v>
      </c>
    </row>
    <row r="46" spans="1:36" ht="39.6" thickTop="1" thickBot="1">
      <c r="A46" s="63">
        <v>31</v>
      </c>
      <c r="B46" s="162">
        <v>0</v>
      </c>
      <c r="C46" s="162">
        <v>0</v>
      </c>
      <c r="D46" s="162">
        <v>0</v>
      </c>
      <c r="E46" s="162">
        <v>0</v>
      </c>
      <c r="F46" s="162">
        <v>8</v>
      </c>
      <c r="G46" s="231" t="s">
        <v>1655</v>
      </c>
      <c r="H46" s="166" t="s">
        <v>1673</v>
      </c>
      <c r="I46" s="163" t="s">
        <v>18</v>
      </c>
      <c r="J46" s="150" t="s">
        <v>1657</v>
      </c>
      <c r="K46" s="279">
        <v>13</v>
      </c>
      <c r="L46" s="165" t="s">
        <v>1674</v>
      </c>
      <c r="M46" s="165" t="s">
        <v>1675</v>
      </c>
      <c r="N46" s="64">
        <v>0</v>
      </c>
      <c r="O46" s="64">
        <v>0</v>
      </c>
      <c r="P46" s="64">
        <v>11</v>
      </c>
      <c r="Q46" s="64">
        <v>0</v>
      </c>
      <c r="R46" s="280">
        <f>N46+O46+P46+Q46</f>
        <v>11</v>
      </c>
      <c r="S46" s="166" t="s">
        <v>1671</v>
      </c>
      <c r="T46" s="166" t="s">
        <v>1676</v>
      </c>
      <c r="U46" s="159">
        <f t="shared" si="0"/>
        <v>0</v>
      </c>
      <c r="V46" s="273"/>
      <c r="W46" s="100" t="str">
        <f t="shared" si="1"/>
        <v>No hay ejecución</v>
      </c>
      <c r="X46" s="105" t="str">
        <f t="shared" si="2"/>
        <v>NA</v>
      </c>
      <c r="Y46" s="166"/>
      <c r="Z46" s="159">
        <f t="shared" si="3"/>
        <v>11</v>
      </c>
      <c r="AA46" s="159"/>
      <c r="AB46" s="100" t="str">
        <f t="shared" si="6"/>
        <v>No hay ejecución</v>
      </c>
      <c r="AC46" s="105" t="str">
        <f t="shared" si="4"/>
        <v>NA</v>
      </c>
      <c r="AD46" s="166"/>
      <c r="AE46" s="65">
        <f t="shared" si="7"/>
        <v>0</v>
      </c>
      <c r="AF46" s="100" t="str">
        <f t="shared" si="5"/>
        <v>No hay Programación</v>
      </c>
      <c r="AG46" s="105" t="str">
        <f t="shared" si="8"/>
        <v>De acuerdo a lo programado</v>
      </c>
      <c r="AH46" s="166"/>
      <c r="AI46" s="65" t="s">
        <v>502</v>
      </c>
      <c r="AJ46" s="105" t="s">
        <v>502</v>
      </c>
    </row>
    <row r="47" spans="1:36" ht="39.6" thickTop="1" thickBot="1">
      <c r="A47" s="63">
        <v>32</v>
      </c>
      <c r="B47" s="162">
        <v>0</v>
      </c>
      <c r="C47" s="162">
        <v>0</v>
      </c>
      <c r="D47" s="162">
        <v>0</v>
      </c>
      <c r="E47" s="162">
        <v>0</v>
      </c>
      <c r="F47" s="162">
        <v>8</v>
      </c>
      <c r="G47" s="231" t="s">
        <v>1655</v>
      </c>
      <c r="H47" s="166" t="s">
        <v>1677</v>
      </c>
      <c r="I47" s="163" t="s">
        <v>18</v>
      </c>
      <c r="J47" s="150" t="s">
        <v>1657</v>
      </c>
      <c r="K47" s="279">
        <v>13</v>
      </c>
      <c r="L47" s="165">
        <v>1</v>
      </c>
      <c r="M47" s="165" t="s">
        <v>1678</v>
      </c>
      <c r="N47" s="64">
        <v>0</v>
      </c>
      <c r="O47" s="64">
        <v>0</v>
      </c>
      <c r="P47" s="64">
        <v>1</v>
      </c>
      <c r="Q47" s="64">
        <v>0</v>
      </c>
      <c r="R47" s="280">
        <f t="shared" si="9"/>
        <v>1</v>
      </c>
      <c r="S47" s="166" t="s">
        <v>1671</v>
      </c>
      <c r="T47" s="166" t="s">
        <v>1679</v>
      </c>
      <c r="U47" s="159">
        <f t="shared" si="0"/>
        <v>0</v>
      </c>
      <c r="V47" s="273"/>
      <c r="W47" s="100" t="str">
        <f t="shared" si="1"/>
        <v>No hay ejecución</v>
      </c>
      <c r="X47" s="105" t="str">
        <f t="shared" si="2"/>
        <v>NA</v>
      </c>
      <c r="Y47" s="166"/>
      <c r="Z47" s="159">
        <f t="shared" si="3"/>
        <v>1</v>
      </c>
      <c r="AA47" s="159"/>
      <c r="AB47" s="100" t="str">
        <f t="shared" si="6"/>
        <v>No hay ejecución</v>
      </c>
      <c r="AC47" s="105" t="str">
        <f t="shared" si="4"/>
        <v>NA</v>
      </c>
      <c r="AD47" s="166"/>
      <c r="AE47" s="65">
        <f t="shared" si="7"/>
        <v>0</v>
      </c>
      <c r="AF47" s="100" t="str">
        <f t="shared" si="5"/>
        <v>No hay Programación</v>
      </c>
      <c r="AG47" s="105" t="str">
        <f t="shared" si="8"/>
        <v>De acuerdo a lo programado</v>
      </c>
      <c r="AH47" s="166"/>
      <c r="AI47" s="65" t="s">
        <v>502</v>
      </c>
      <c r="AJ47" s="105" t="s">
        <v>502</v>
      </c>
    </row>
    <row r="48" spans="1:36" ht="39.6" thickTop="1" thickBot="1">
      <c r="A48" s="63">
        <v>33</v>
      </c>
      <c r="B48" s="162">
        <v>0</v>
      </c>
      <c r="C48" s="162">
        <v>0</v>
      </c>
      <c r="D48" s="162">
        <v>0</v>
      </c>
      <c r="E48" s="162">
        <v>0</v>
      </c>
      <c r="F48" s="162">
        <v>8</v>
      </c>
      <c r="G48" s="231" t="s">
        <v>1655</v>
      </c>
      <c r="H48" s="166" t="s">
        <v>1680</v>
      </c>
      <c r="I48" s="163" t="s">
        <v>18</v>
      </c>
      <c r="J48" s="150" t="s">
        <v>1657</v>
      </c>
      <c r="K48" s="279">
        <v>13</v>
      </c>
      <c r="L48" s="165" t="s">
        <v>1681</v>
      </c>
      <c r="M48" s="165" t="s">
        <v>1682</v>
      </c>
      <c r="N48" s="64">
        <v>0</v>
      </c>
      <c r="O48" s="64">
        <v>0</v>
      </c>
      <c r="P48" s="64">
        <v>0</v>
      </c>
      <c r="Q48" s="64">
        <v>1</v>
      </c>
      <c r="R48" s="280">
        <f t="shared" si="9"/>
        <v>1</v>
      </c>
      <c r="S48" s="166" t="s">
        <v>1671</v>
      </c>
      <c r="T48" s="166" t="s">
        <v>1679</v>
      </c>
      <c r="U48" s="159">
        <f t="shared" si="0"/>
        <v>0</v>
      </c>
      <c r="V48" s="273"/>
      <c r="W48" s="100" t="str">
        <f t="shared" si="1"/>
        <v>No hay ejecución</v>
      </c>
      <c r="X48" s="105" t="str">
        <f t="shared" si="2"/>
        <v>NA</v>
      </c>
      <c r="Y48" s="166"/>
      <c r="Z48" s="159">
        <f t="shared" si="3"/>
        <v>1</v>
      </c>
      <c r="AA48" s="159"/>
      <c r="AB48" s="100" t="str">
        <f t="shared" si="6"/>
        <v>No hay ejecución</v>
      </c>
      <c r="AC48" s="105" t="str">
        <f t="shared" si="4"/>
        <v>NA</v>
      </c>
      <c r="AD48" s="166"/>
      <c r="AE48" s="65">
        <f t="shared" si="7"/>
        <v>0</v>
      </c>
      <c r="AF48" s="100" t="str">
        <f t="shared" si="5"/>
        <v>No hay Programación</v>
      </c>
      <c r="AG48" s="105" t="str">
        <f t="shared" si="8"/>
        <v>De acuerdo a lo programado</v>
      </c>
      <c r="AH48" s="166"/>
      <c r="AI48" s="65" t="s">
        <v>502</v>
      </c>
      <c r="AJ48" s="105" t="s">
        <v>502</v>
      </c>
    </row>
    <row r="49" spans="1:36" ht="38.4">
      <c r="A49" s="63">
        <v>34</v>
      </c>
      <c r="B49" s="162">
        <v>0</v>
      </c>
      <c r="C49" s="162">
        <v>0</v>
      </c>
      <c r="D49" s="162">
        <v>0</v>
      </c>
      <c r="E49" s="162">
        <v>0</v>
      </c>
      <c r="F49" s="162">
        <v>8</v>
      </c>
      <c r="G49" s="231" t="s">
        <v>1655</v>
      </c>
      <c r="H49" s="166" t="s">
        <v>1683</v>
      </c>
      <c r="I49" s="163" t="s">
        <v>18</v>
      </c>
      <c r="J49" s="150" t="s">
        <v>1657</v>
      </c>
      <c r="K49" s="279">
        <v>13</v>
      </c>
      <c r="L49" s="165" t="s">
        <v>1684</v>
      </c>
      <c r="M49" s="165" t="s">
        <v>1685</v>
      </c>
      <c r="N49" s="64">
        <v>0</v>
      </c>
      <c r="O49" s="64">
        <v>11</v>
      </c>
      <c r="P49" s="64">
        <v>0</v>
      </c>
      <c r="Q49" s="64">
        <v>0</v>
      </c>
      <c r="R49" s="280">
        <f>N49+O49+P49+Q49</f>
        <v>11</v>
      </c>
      <c r="S49" s="166" t="s">
        <v>1671</v>
      </c>
      <c r="T49" s="166" t="s">
        <v>1686</v>
      </c>
      <c r="U49" s="159">
        <f t="shared" si="0"/>
        <v>11</v>
      </c>
      <c r="V49" s="273">
        <v>11</v>
      </c>
      <c r="W49" s="100">
        <f t="shared" si="1"/>
        <v>1</v>
      </c>
      <c r="X49" s="105" t="str">
        <f t="shared" si="2"/>
        <v>De acuerdo a lo programado</v>
      </c>
      <c r="Y49" s="166"/>
      <c r="Z49" s="159">
        <f t="shared" si="3"/>
        <v>0</v>
      </c>
      <c r="AA49" s="159"/>
      <c r="AB49" s="100" t="str">
        <f t="shared" si="6"/>
        <v>No hay ejecución</v>
      </c>
      <c r="AC49" s="105" t="str">
        <f t="shared" si="4"/>
        <v>NA</v>
      </c>
      <c r="AD49" s="166"/>
      <c r="AE49" s="65">
        <f t="shared" si="7"/>
        <v>11</v>
      </c>
      <c r="AF49" s="100">
        <f t="shared" si="5"/>
        <v>1</v>
      </c>
      <c r="AG49" s="105" t="str">
        <f t="shared" si="8"/>
        <v>De acuerdo a lo programado</v>
      </c>
      <c r="AH49" s="166"/>
      <c r="AI49" s="65" t="s">
        <v>502</v>
      </c>
      <c r="AJ49" s="105" t="s">
        <v>502</v>
      </c>
    </row>
    <row r="50" spans="1:36" ht="19.2">
      <c r="A50" s="63">
        <v>35</v>
      </c>
      <c r="B50" s="162">
        <v>0</v>
      </c>
      <c r="C50" s="162">
        <v>0</v>
      </c>
      <c r="D50" s="162">
        <v>0</v>
      </c>
      <c r="E50" s="162">
        <v>0</v>
      </c>
      <c r="F50" s="162">
        <v>8</v>
      </c>
      <c r="G50" s="231" t="s">
        <v>1655</v>
      </c>
      <c r="H50" s="166" t="s">
        <v>1687</v>
      </c>
      <c r="I50" s="163" t="s">
        <v>18</v>
      </c>
      <c r="J50" s="150" t="s">
        <v>1657</v>
      </c>
      <c r="K50" s="279">
        <v>8</v>
      </c>
      <c r="L50" s="165" t="s">
        <v>1688</v>
      </c>
      <c r="M50" s="165" t="s">
        <v>1689</v>
      </c>
      <c r="N50" s="64">
        <v>1</v>
      </c>
      <c r="O50" s="64">
        <v>0</v>
      </c>
      <c r="P50" s="64">
        <v>0</v>
      </c>
      <c r="Q50" s="64">
        <v>0</v>
      </c>
      <c r="R50" s="280">
        <f t="shared" si="9"/>
        <v>1</v>
      </c>
      <c r="S50" s="166" t="s">
        <v>1671</v>
      </c>
      <c r="T50" s="105" t="s">
        <v>172</v>
      </c>
      <c r="U50" s="159">
        <f t="shared" si="0"/>
        <v>1</v>
      </c>
      <c r="V50" s="273">
        <v>1</v>
      </c>
      <c r="W50" s="100">
        <f t="shared" si="1"/>
        <v>1</v>
      </c>
      <c r="X50" s="105" t="str">
        <f t="shared" si="2"/>
        <v>De acuerdo a lo programado</v>
      </c>
      <c r="Y50" s="166"/>
      <c r="Z50" s="159">
        <f t="shared" si="3"/>
        <v>0</v>
      </c>
      <c r="AA50" s="159"/>
      <c r="AB50" s="100" t="str">
        <f t="shared" si="6"/>
        <v>No hay ejecución</v>
      </c>
      <c r="AC50" s="105" t="str">
        <f t="shared" si="4"/>
        <v>NA</v>
      </c>
      <c r="AD50" s="166"/>
      <c r="AE50" s="65">
        <f t="shared" si="7"/>
        <v>1</v>
      </c>
      <c r="AF50" s="100">
        <f t="shared" si="5"/>
        <v>1</v>
      </c>
      <c r="AG50" s="105" t="str">
        <f t="shared" si="8"/>
        <v>De acuerdo a lo programado</v>
      </c>
      <c r="AH50" s="166"/>
      <c r="AI50" s="65" t="s">
        <v>502</v>
      </c>
      <c r="AJ50" s="105" t="s">
        <v>502</v>
      </c>
    </row>
    <row r="51" spans="1:36" ht="19.2">
      <c r="A51" s="63">
        <v>36</v>
      </c>
      <c r="B51" s="162">
        <v>0</v>
      </c>
      <c r="C51" s="162">
        <v>0</v>
      </c>
      <c r="D51" s="162">
        <v>0</v>
      </c>
      <c r="E51" s="162">
        <v>0</v>
      </c>
      <c r="F51" s="162">
        <v>8</v>
      </c>
      <c r="G51" s="231" t="s">
        <v>1655</v>
      </c>
      <c r="H51" s="166" t="s">
        <v>1690</v>
      </c>
      <c r="I51" s="163" t="s">
        <v>18</v>
      </c>
      <c r="J51" s="150" t="s">
        <v>1657</v>
      </c>
      <c r="K51" s="279">
        <v>8</v>
      </c>
      <c r="L51" s="165" t="s">
        <v>1691</v>
      </c>
      <c r="M51" s="165" t="s">
        <v>1692</v>
      </c>
      <c r="N51" s="64">
        <v>15</v>
      </c>
      <c r="O51" s="64">
        <v>0</v>
      </c>
      <c r="P51" s="64">
        <v>0</v>
      </c>
      <c r="Q51" s="64">
        <v>0</v>
      </c>
      <c r="R51" s="280">
        <f t="shared" si="9"/>
        <v>15</v>
      </c>
      <c r="S51" s="166" t="s">
        <v>1671</v>
      </c>
      <c r="T51" s="105" t="s">
        <v>172</v>
      </c>
      <c r="U51" s="159">
        <f t="shared" si="0"/>
        <v>15</v>
      </c>
      <c r="V51" s="273">
        <v>15</v>
      </c>
      <c r="W51" s="100">
        <f t="shared" si="1"/>
        <v>1</v>
      </c>
      <c r="X51" s="105" t="str">
        <f t="shared" si="2"/>
        <v>De acuerdo a lo programado</v>
      </c>
      <c r="Y51" s="166"/>
      <c r="Z51" s="159">
        <f t="shared" si="3"/>
        <v>0</v>
      </c>
      <c r="AA51" s="159"/>
      <c r="AB51" s="100" t="str">
        <f t="shared" si="6"/>
        <v>No hay ejecución</v>
      </c>
      <c r="AC51" s="105" t="str">
        <f t="shared" si="4"/>
        <v>NA</v>
      </c>
      <c r="AD51" s="166"/>
      <c r="AE51" s="65">
        <f t="shared" si="7"/>
        <v>15</v>
      </c>
      <c r="AF51" s="100">
        <f t="shared" si="5"/>
        <v>1</v>
      </c>
      <c r="AG51" s="105" t="str">
        <f t="shared" si="8"/>
        <v>De acuerdo a lo programado</v>
      </c>
      <c r="AH51" s="166"/>
      <c r="AI51" s="65" t="s">
        <v>502</v>
      </c>
      <c r="AJ51" s="105" t="s">
        <v>502</v>
      </c>
    </row>
    <row r="52" spans="1:36" ht="28.8">
      <c r="A52" s="63">
        <v>37</v>
      </c>
      <c r="B52" s="162">
        <v>0</v>
      </c>
      <c r="C52" s="162">
        <v>0</v>
      </c>
      <c r="D52" s="162">
        <v>0</v>
      </c>
      <c r="E52" s="162">
        <v>0</v>
      </c>
      <c r="F52" s="162">
        <v>8</v>
      </c>
      <c r="G52" s="231" t="s">
        <v>1655</v>
      </c>
      <c r="H52" s="166" t="s">
        <v>1693</v>
      </c>
      <c r="I52" s="163" t="s">
        <v>18</v>
      </c>
      <c r="J52" s="150" t="s">
        <v>1657</v>
      </c>
      <c r="K52" s="279">
        <v>8</v>
      </c>
      <c r="L52" s="165" t="s">
        <v>1694</v>
      </c>
      <c r="M52" s="165" t="s">
        <v>1695</v>
      </c>
      <c r="N52" s="64">
        <v>1</v>
      </c>
      <c r="O52" s="64">
        <v>0</v>
      </c>
      <c r="P52" s="64">
        <v>0</v>
      </c>
      <c r="Q52" s="64">
        <v>0</v>
      </c>
      <c r="R52" s="280">
        <f t="shared" si="9"/>
        <v>1</v>
      </c>
      <c r="S52" s="166" t="s">
        <v>1671</v>
      </c>
      <c r="T52" s="105" t="s">
        <v>172</v>
      </c>
      <c r="U52" s="159">
        <f t="shared" si="0"/>
        <v>1</v>
      </c>
      <c r="V52" s="273">
        <v>1</v>
      </c>
      <c r="W52" s="100">
        <f t="shared" si="1"/>
        <v>1</v>
      </c>
      <c r="X52" s="105" t="str">
        <f t="shared" si="2"/>
        <v>De acuerdo a lo programado</v>
      </c>
      <c r="Y52" s="166"/>
      <c r="Z52" s="159">
        <f t="shared" si="3"/>
        <v>0</v>
      </c>
      <c r="AA52" s="159"/>
      <c r="AB52" s="100" t="str">
        <f t="shared" si="6"/>
        <v>No hay ejecución</v>
      </c>
      <c r="AC52" s="105" t="str">
        <f t="shared" si="4"/>
        <v>NA</v>
      </c>
      <c r="AD52" s="166"/>
      <c r="AE52" s="65">
        <f t="shared" si="7"/>
        <v>1</v>
      </c>
      <c r="AF52" s="100">
        <f t="shared" si="5"/>
        <v>1</v>
      </c>
      <c r="AG52" s="105" t="str">
        <f t="shared" si="8"/>
        <v>De acuerdo a lo programado</v>
      </c>
      <c r="AH52" s="166"/>
      <c r="AI52" s="65" t="s">
        <v>502</v>
      </c>
      <c r="AJ52" s="105" t="s">
        <v>502</v>
      </c>
    </row>
    <row r="53" spans="1:36" ht="19.2">
      <c r="A53" s="63">
        <v>38</v>
      </c>
      <c r="B53" s="162">
        <v>0</v>
      </c>
      <c r="C53" s="162">
        <v>0</v>
      </c>
      <c r="D53" s="162">
        <v>0</v>
      </c>
      <c r="E53" s="162">
        <v>0</v>
      </c>
      <c r="F53" s="162">
        <v>8</v>
      </c>
      <c r="G53" s="231" t="s">
        <v>1655</v>
      </c>
      <c r="H53" s="166" t="s">
        <v>1696</v>
      </c>
      <c r="I53" s="163" t="s">
        <v>18</v>
      </c>
      <c r="J53" s="150" t="s">
        <v>1657</v>
      </c>
      <c r="K53" s="279">
        <v>8</v>
      </c>
      <c r="L53" s="165" t="s">
        <v>1697</v>
      </c>
      <c r="M53" s="165" t="s">
        <v>1698</v>
      </c>
      <c r="N53" s="64">
        <v>1</v>
      </c>
      <c r="O53" s="64">
        <v>0</v>
      </c>
      <c r="P53" s="64">
        <v>0</v>
      </c>
      <c r="Q53" s="64">
        <v>0</v>
      </c>
      <c r="R53" s="280">
        <f t="shared" si="9"/>
        <v>1</v>
      </c>
      <c r="S53" s="166" t="s">
        <v>1671</v>
      </c>
      <c r="T53" s="105" t="s">
        <v>172</v>
      </c>
      <c r="U53" s="159">
        <f t="shared" si="0"/>
        <v>1</v>
      </c>
      <c r="V53" s="273">
        <v>1</v>
      </c>
      <c r="W53" s="100">
        <f t="shared" si="1"/>
        <v>1</v>
      </c>
      <c r="X53" s="105" t="str">
        <f t="shared" si="2"/>
        <v>De acuerdo a lo programado</v>
      </c>
      <c r="Y53" s="166"/>
      <c r="Z53" s="159">
        <f t="shared" si="3"/>
        <v>0</v>
      </c>
      <c r="AA53" s="159"/>
      <c r="AB53" s="100" t="str">
        <f t="shared" si="6"/>
        <v>No hay ejecución</v>
      </c>
      <c r="AC53" s="105" t="str">
        <f t="shared" si="4"/>
        <v>NA</v>
      </c>
      <c r="AD53" s="166"/>
      <c r="AE53" s="65">
        <f t="shared" si="7"/>
        <v>1</v>
      </c>
      <c r="AF53" s="100">
        <f t="shared" si="5"/>
        <v>1</v>
      </c>
      <c r="AG53" s="105" t="str">
        <f t="shared" si="8"/>
        <v>De acuerdo a lo programado</v>
      </c>
      <c r="AH53" s="166"/>
      <c r="AI53" s="65" t="s">
        <v>502</v>
      </c>
      <c r="AJ53" s="105" t="s">
        <v>502</v>
      </c>
    </row>
    <row r="54" spans="1:36" ht="19.2">
      <c r="A54" s="63">
        <v>39</v>
      </c>
      <c r="B54" s="162">
        <v>0</v>
      </c>
      <c r="C54" s="162">
        <v>0</v>
      </c>
      <c r="D54" s="162">
        <v>0</v>
      </c>
      <c r="E54" s="162">
        <v>0</v>
      </c>
      <c r="F54" s="162">
        <v>8</v>
      </c>
      <c r="G54" s="231" t="s">
        <v>1655</v>
      </c>
      <c r="H54" s="166" t="s">
        <v>1699</v>
      </c>
      <c r="I54" s="163" t="s">
        <v>18</v>
      </c>
      <c r="J54" s="150" t="s">
        <v>1657</v>
      </c>
      <c r="K54" s="279">
        <v>8</v>
      </c>
      <c r="L54" s="165" t="s">
        <v>1700</v>
      </c>
      <c r="M54" s="165" t="s">
        <v>1701</v>
      </c>
      <c r="N54" s="64">
        <v>1</v>
      </c>
      <c r="O54" s="64">
        <v>0</v>
      </c>
      <c r="P54" s="64">
        <v>0</v>
      </c>
      <c r="Q54" s="64">
        <v>0</v>
      </c>
      <c r="R54" s="280">
        <f t="shared" si="9"/>
        <v>1</v>
      </c>
      <c r="S54" s="166" t="s">
        <v>1671</v>
      </c>
      <c r="T54" s="105" t="s">
        <v>172</v>
      </c>
      <c r="U54" s="159">
        <f t="shared" si="0"/>
        <v>1</v>
      </c>
      <c r="V54" s="273">
        <v>1</v>
      </c>
      <c r="W54" s="100">
        <f t="shared" si="1"/>
        <v>1</v>
      </c>
      <c r="X54" s="105" t="str">
        <f t="shared" si="2"/>
        <v>De acuerdo a lo programado</v>
      </c>
      <c r="Y54" s="166"/>
      <c r="Z54" s="159">
        <f t="shared" si="3"/>
        <v>0</v>
      </c>
      <c r="AA54" s="159"/>
      <c r="AB54" s="100" t="str">
        <f t="shared" si="6"/>
        <v>No hay ejecución</v>
      </c>
      <c r="AC54" s="105" t="str">
        <f t="shared" si="4"/>
        <v>NA</v>
      </c>
      <c r="AD54" s="166"/>
      <c r="AE54" s="65">
        <f t="shared" si="7"/>
        <v>1</v>
      </c>
      <c r="AF54" s="100">
        <f t="shared" si="5"/>
        <v>1</v>
      </c>
      <c r="AG54" s="105" t="str">
        <f t="shared" si="8"/>
        <v>De acuerdo a lo programado</v>
      </c>
      <c r="AH54" s="166"/>
      <c r="AI54" s="65" t="s">
        <v>502</v>
      </c>
      <c r="AJ54" s="105" t="s">
        <v>502</v>
      </c>
    </row>
    <row r="55" spans="1:36" ht="28.8">
      <c r="A55" s="63">
        <v>40</v>
      </c>
      <c r="B55" s="162">
        <v>0</v>
      </c>
      <c r="C55" s="162">
        <v>0</v>
      </c>
      <c r="D55" s="162">
        <v>0</v>
      </c>
      <c r="E55" s="162">
        <v>0</v>
      </c>
      <c r="F55" s="162">
        <v>8</v>
      </c>
      <c r="G55" s="231" t="s">
        <v>1655</v>
      </c>
      <c r="H55" s="166" t="s">
        <v>1702</v>
      </c>
      <c r="I55" s="163" t="s">
        <v>18</v>
      </c>
      <c r="J55" s="150" t="s">
        <v>1657</v>
      </c>
      <c r="K55" s="279">
        <v>8</v>
      </c>
      <c r="L55" s="165" t="s">
        <v>1703</v>
      </c>
      <c r="M55" s="165" t="s">
        <v>1704</v>
      </c>
      <c r="N55" s="64">
        <v>0</v>
      </c>
      <c r="O55" s="64">
        <v>1</v>
      </c>
      <c r="P55" s="64">
        <v>0</v>
      </c>
      <c r="Q55" s="64">
        <v>0</v>
      </c>
      <c r="R55" s="280">
        <f t="shared" si="9"/>
        <v>1</v>
      </c>
      <c r="S55" s="166" t="s">
        <v>1671</v>
      </c>
      <c r="T55" s="105" t="s">
        <v>172</v>
      </c>
      <c r="U55" s="159">
        <f t="shared" si="0"/>
        <v>1</v>
      </c>
      <c r="V55" s="273">
        <v>1</v>
      </c>
      <c r="W55" s="100">
        <f t="shared" si="1"/>
        <v>1</v>
      </c>
      <c r="X55" s="105" t="str">
        <f t="shared" si="2"/>
        <v>De acuerdo a lo programado</v>
      </c>
      <c r="Y55" s="166"/>
      <c r="Z55" s="159">
        <f t="shared" si="3"/>
        <v>0</v>
      </c>
      <c r="AA55" s="159"/>
      <c r="AB55" s="100" t="str">
        <f t="shared" si="6"/>
        <v>No hay ejecución</v>
      </c>
      <c r="AC55" s="105" t="str">
        <f t="shared" si="4"/>
        <v>NA</v>
      </c>
      <c r="AD55" s="166"/>
      <c r="AE55" s="65">
        <f t="shared" si="7"/>
        <v>1</v>
      </c>
      <c r="AF55" s="100">
        <f t="shared" si="5"/>
        <v>1</v>
      </c>
      <c r="AG55" s="105" t="str">
        <f t="shared" si="8"/>
        <v>De acuerdo a lo programado</v>
      </c>
      <c r="AH55" s="166"/>
      <c r="AI55" s="65" t="s">
        <v>502</v>
      </c>
      <c r="AJ55" s="105" t="s">
        <v>502</v>
      </c>
    </row>
    <row r="56" spans="1:36" ht="28.8">
      <c r="A56" s="63">
        <v>41</v>
      </c>
      <c r="B56" s="162">
        <v>0</v>
      </c>
      <c r="C56" s="162">
        <v>0</v>
      </c>
      <c r="D56" s="162">
        <v>0</v>
      </c>
      <c r="E56" s="162">
        <v>0</v>
      </c>
      <c r="F56" s="162">
        <v>8</v>
      </c>
      <c r="G56" s="231" t="s">
        <v>1655</v>
      </c>
      <c r="H56" s="166" t="s">
        <v>1705</v>
      </c>
      <c r="I56" s="163" t="s">
        <v>18</v>
      </c>
      <c r="J56" s="150" t="s">
        <v>1657</v>
      </c>
      <c r="K56" s="279">
        <v>8</v>
      </c>
      <c r="L56" s="165" t="s">
        <v>1706</v>
      </c>
      <c r="M56" s="165" t="s">
        <v>1707</v>
      </c>
      <c r="N56" s="64">
        <v>1</v>
      </c>
      <c r="O56" s="64">
        <v>1</v>
      </c>
      <c r="P56" s="64">
        <v>1</v>
      </c>
      <c r="Q56" s="64">
        <v>0</v>
      </c>
      <c r="R56" s="280">
        <f>N56+O56+P56+Q56</f>
        <v>3</v>
      </c>
      <c r="S56" s="166" t="s">
        <v>1671</v>
      </c>
      <c r="T56" s="105" t="s">
        <v>172</v>
      </c>
      <c r="U56" s="159">
        <f t="shared" si="0"/>
        <v>2</v>
      </c>
      <c r="V56" s="273">
        <v>2</v>
      </c>
      <c r="W56" s="100">
        <f t="shared" si="1"/>
        <v>1</v>
      </c>
      <c r="X56" s="105" t="str">
        <f t="shared" si="2"/>
        <v>De acuerdo a lo programado</v>
      </c>
      <c r="Y56" s="166"/>
      <c r="Z56" s="159">
        <f t="shared" si="3"/>
        <v>1</v>
      </c>
      <c r="AA56" s="159"/>
      <c r="AB56" s="100" t="str">
        <f t="shared" si="6"/>
        <v>No hay ejecución</v>
      </c>
      <c r="AC56" s="105" t="str">
        <f t="shared" si="4"/>
        <v>NA</v>
      </c>
      <c r="AD56" s="166"/>
      <c r="AE56" s="65">
        <f t="shared" si="7"/>
        <v>2</v>
      </c>
      <c r="AF56" s="100">
        <f t="shared" si="5"/>
        <v>0.66666666666666663</v>
      </c>
      <c r="AG56" s="105" t="str">
        <f t="shared" si="8"/>
        <v>Incumplimiento</v>
      </c>
      <c r="AH56" s="166"/>
      <c r="AI56" s="65" t="s">
        <v>502</v>
      </c>
      <c r="AJ56" s="105" t="s">
        <v>502</v>
      </c>
    </row>
    <row r="57" spans="1:36" ht="28.8">
      <c r="A57" s="63">
        <v>42</v>
      </c>
      <c r="B57" s="162">
        <v>0</v>
      </c>
      <c r="C57" s="162">
        <v>0</v>
      </c>
      <c r="D57" s="162">
        <v>0</v>
      </c>
      <c r="E57" s="162">
        <v>0</v>
      </c>
      <c r="F57" s="162">
        <v>8</v>
      </c>
      <c r="G57" s="231" t="s">
        <v>1655</v>
      </c>
      <c r="H57" s="166" t="s">
        <v>1708</v>
      </c>
      <c r="I57" s="263" t="s">
        <v>18</v>
      </c>
      <c r="J57" s="150" t="s">
        <v>1657</v>
      </c>
      <c r="K57" s="279">
        <v>8</v>
      </c>
      <c r="L57" s="105" t="s">
        <v>1709</v>
      </c>
      <c r="M57" s="105" t="s">
        <v>1710</v>
      </c>
      <c r="N57" s="64">
        <v>0</v>
      </c>
      <c r="O57" s="64">
        <v>1</v>
      </c>
      <c r="P57" s="64">
        <v>3</v>
      </c>
      <c r="Q57" s="64">
        <v>1</v>
      </c>
      <c r="R57" s="280">
        <v>5</v>
      </c>
      <c r="S57" s="166" t="s">
        <v>1671</v>
      </c>
      <c r="T57" s="105" t="s">
        <v>172</v>
      </c>
      <c r="U57" s="159">
        <f t="shared" si="0"/>
        <v>1</v>
      </c>
      <c r="V57" s="273">
        <v>1</v>
      </c>
      <c r="W57" s="100">
        <f t="shared" si="1"/>
        <v>1</v>
      </c>
      <c r="X57" s="105" t="str">
        <f t="shared" si="2"/>
        <v>De acuerdo a lo programado</v>
      </c>
      <c r="Y57" s="166"/>
      <c r="Z57" s="159">
        <f t="shared" si="3"/>
        <v>4</v>
      </c>
      <c r="AA57" s="159"/>
      <c r="AB57" s="100" t="str">
        <f t="shared" si="6"/>
        <v>No hay ejecución</v>
      </c>
      <c r="AC57" s="105" t="str">
        <f t="shared" si="4"/>
        <v>NA</v>
      </c>
      <c r="AD57" s="166"/>
      <c r="AE57" s="65">
        <f t="shared" si="7"/>
        <v>1</v>
      </c>
      <c r="AF57" s="100">
        <f t="shared" si="5"/>
        <v>0.2</v>
      </c>
      <c r="AG57" s="105" t="str">
        <f t="shared" si="8"/>
        <v>Incumplimiento</v>
      </c>
      <c r="AH57" s="166"/>
      <c r="AI57" s="65" t="s">
        <v>502</v>
      </c>
      <c r="AJ57" s="105" t="s">
        <v>502</v>
      </c>
    </row>
    <row r="58" spans="1:36" ht="28.8">
      <c r="A58" s="63">
        <v>43</v>
      </c>
      <c r="B58" s="162">
        <v>0</v>
      </c>
      <c r="C58" s="162">
        <v>0</v>
      </c>
      <c r="D58" s="162">
        <v>0</v>
      </c>
      <c r="E58" s="162">
        <v>0</v>
      </c>
      <c r="F58" s="162">
        <v>8</v>
      </c>
      <c r="G58" s="231" t="s">
        <v>1655</v>
      </c>
      <c r="H58" s="166" t="s">
        <v>1711</v>
      </c>
      <c r="I58" s="263" t="s">
        <v>18</v>
      </c>
      <c r="J58" s="150" t="s">
        <v>1657</v>
      </c>
      <c r="K58" s="279">
        <v>8</v>
      </c>
      <c r="L58" s="105" t="s">
        <v>1712</v>
      </c>
      <c r="M58" s="105" t="s">
        <v>1713</v>
      </c>
      <c r="N58" s="64">
        <v>0</v>
      </c>
      <c r="O58" s="64">
        <v>1</v>
      </c>
      <c r="P58" s="64">
        <v>1</v>
      </c>
      <c r="Q58" s="64">
        <v>1</v>
      </c>
      <c r="R58" s="280">
        <f t="shared" si="9"/>
        <v>3</v>
      </c>
      <c r="S58" s="166" t="s">
        <v>1671</v>
      </c>
      <c r="T58" s="105" t="s">
        <v>172</v>
      </c>
      <c r="U58" s="159">
        <f t="shared" si="0"/>
        <v>1</v>
      </c>
      <c r="V58" s="273">
        <v>1</v>
      </c>
      <c r="W58" s="100">
        <f t="shared" si="1"/>
        <v>1</v>
      </c>
      <c r="X58" s="105" t="str">
        <f t="shared" si="2"/>
        <v>De acuerdo a lo programado</v>
      </c>
      <c r="Y58" s="166"/>
      <c r="Z58" s="159">
        <f t="shared" si="3"/>
        <v>2</v>
      </c>
      <c r="AA58" s="159"/>
      <c r="AB58" s="100" t="str">
        <f t="shared" si="6"/>
        <v>No hay ejecución</v>
      </c>
      <c r="AC58" s="105" t="str">
        <f t="shared" si="4"/>
        <v>NA</v>
      </c>
      <c r="AD58" s="166"/>
      <c r="AE58" s="65">
        <f t="shared" si="7"/>
        <v>1</v>
      </c>
      <c r="AF58" s="100">
        <f t="shared" si="5"/>
        <v>0.33333333333333331</v>
      </c>
      <c r="AG58" s="105" t="str">
        <f t="shared" si="8"/>
        <v>Incumplimiento</v>
      </c>
      <c r="AH58" s="166"/>
      <c r="AI58" s="65" t="s">
        <v>502</v>
      </c>
      <c r="AJ58" s="105" t="s">
        <v>502</v>
      </c>
    </row>
    <row r="59" spans="1:36" ht="28.8">
      <c r="A59" s="63">
        <v>44</v>
      </c>
      <c r="B59" s="162">
        <v>0</v>
      </c>
      <c r="C59" s="162">
        <v>0</v>
      </c>
      <c r="D59" s="162">
        <v>0</v>
      </c>
      <c r="E59" s="162">
        <v>0</v>
      </c>
      <c r="F59" s="162">
        <v>8</v>
      </c>
      <c r="G59" s="231" t="s">
        <v>1655</v>
      </c>
      <c r="H59" s="166" t="s">
        <v>1714</v>
      </c>
      <c r="I59" s="163" t="s">
        <v>18</v>
      </c>
      <c r="J59" s="150" t="s">
        <v>1657</v>
      </c>
      <c r="K59" s="279">
        <v>8</v>
      </c>
      <c r="L59" s="165" t="s">
        <v>1715</v>
      </c>
      <c r="M59" s="165" t="s">
        <v>1670</v>
      </c>
      <c r="N59" s="64">
        <v>0</v>
      </c>
      <c r="O59" s="64">
        <v>1</v>
      </c>
      <c r="P59" s="64">
        <v>0</v>
      </c>
      <c r="Q59" s="64">
        <v>1</v>
      </c>
      <c r="R59" s="280">
        <f t="shared" si="9"/>
        <v>2</v>
      </c>
      <c r="S59" s="166" t="s">
        <v>1671</v>
      </c>
      <c r="T59" s="105" t="s">
        <v>172</v>
      </c>
      <c r="U59" s="159">
        <f t="shared" si="0"/>
        <v>1</v>
      </c>
      <c r="V59" s="273">
        <v>1</v>
      </c>
      <c r="W59" s="100">
        <f t="shared" si="1"/>
        <v>1</v>
      </c>
      <c r="X59" s="105" t="str">
        <f t="shared" si="2"/>
        <v>De acuerdo a lo programado</v>
      </c>
      <c r="Y59" s="166"/>
      <c r="Z59" s="159">
        <f t="shared" si="3"/>
        <v>1</v>
      </c>
      <c r="AA59" s="159"/>
      <c r="AB59" s="100" t="str">
        <f t="shared" si="6"/>
        <v>No hay ejecución</v>
      </c>
      <c r="AC59" s="105" t="str">
        <f t="shared" si="4"/>
        <v>NA</v>
      </c>
      <c r="AD59" s="166"/>
      <c r="AE59" s="65">
        <f t="shared" si="7"/>
        <v>1</v>
      </c>
      <c r="AF59" s="100">
        <f t="shared" si="5"/>
        <v>0.5</v>
      </c>
      <c r="AG59" s="105" t="str">
        <f t="shared" si="8"/>
        <v>Incumplimiento</v>
      </c>
      <c r="AH59" s="166"/>
      <c r="AI59" s="65" t="s">
        <v>502</v>
      </c>
      <c r="AJ59" s="105" t="s">
        <v>502</v>
      </c>
    </row>
    <row r="60" spans="1:36" ht="20.399999999999999" thickTop="1" thickBot="1">
      <c r="A60" s="63">
        <v>45</v>
      </c>
      <c r="B60" s="162">
        <v>0</v>
      </c>
      <c r="C60" s="162">
        <v>0</v>
      </c>
      <c r="D60" s="162">
        <v>0</v>
      </c>
      <c r="E60" s="162">
        <v>0</v>
      </c>
      <c r="F60" s="162">
        <v>8</v>
      </c>
      <c r="G60" s="231" t="s">
        <v>1655</v>
      </c>
      <c r="H60" s="166" t="s">
        <v>1716</v>
      </c>
      <c r="I60" s="163" t="s">
        <v>18</v>
      </c>
      <c r="J60" s="150" t="s">
        <v>1657</v>
      </c>
      <c r="K60" s="279">
        <v>8</v>
      </c>
      <c r="L60" s="165" t="s">
        <v>1717</v>
      </c>
      <c r="M60" s="165" t="s">
        <v>1718</v>
      </c>
      <c r="N60" s="64">
        <v>0</v>
      </c>
      <c r="O60" s="64">
        <v>0</v>
      </c>
      <c r="P60" s="64">
        <v>1</v>
      </c>
      <c r="Q60" s="64">
        <v>0</v>
      </c>
      <c r="R60" s="280">
        <f t="shared" si="9"/>
        <v>1</v>
      </c>
      <c r="S60" s="166" t="s">
        <v>1671</v>
      </c>
      <c r="T60" s="105" t="s">
        <v>172</v>
      </c>
      <c r="U60" s="159">
        <f t="shared" si="0"/>
        <v>0</v>
      </c>
      <c r="V60" s="273"/>
      <c r="W60" s="100" t="str">
        <f t="shared" si="1"/>
        <v>No hay ejecución</v>
      </c>
      <c r="X60" s="105" t="str">
        <f t="shared" si="2"/>
        <v>NA</v>
      </c>
      <c r="Y60" s="166"/>
      <c r="Z60" s="159">
        <f t="shared" si="3"/>
        <v>1</v>
      </c>
      <c r="AA60" s="159"/>
      <c r="AB60" s="100" t="str">
        <f t="shared" si="6"/>
        <v>No hay ejecución</v>
      </c>
      <c r="AC60" s="105" t="str">
        <f t="shared" si="4"/>
        <v>NA</v>
      </c>
      <c r="AD60" s="166"/>
      <c r="AE60" s="65">
        <f t="shared" si="7"/>
        <v>0</v>
      </c>
      <c r="AF60" s="100" t="str">
        <f t="shared" si="5"/>
        <v>No hay Programación</v>
      </c>
      <c r="AG60" s="105" t="str">
        <f t="shared" si="8"/>
        <v>De acuerdo a lo programado</v>
      </c>
      <c r="AH60" s="166"/>
      <c r="AI60" s="65" t="s">
        <v>502</v>
      </c>
      <c r="AJ60" s="105" t="s">
        <v>502</v>
      </c>
    </row>
    <row r="61" spans="1:36" ht="30" thickTop="1" thickBot="1">
      <c r="A61" s="63">
        <v>46</v>
      </c>
      <c r="B61" s="162">
        <v>0</v>
      </c>
      <c r="C61" s="162">
        <v>0</v>
      </c>
      <c r="D61" s="162">
        <v>0</v>
      </c>
      <c r="E61" s="162">
        <v>0</v>
      </c>
      <c r="F61" s="162">
        <v>8</v>
      </c>
      <c r="G61" s="231" t="s">
        <v>1655</v>
      </c>
      <c r="H61" s="166" t="s">
        <v>1719</v>
      </c>
      <c r="I61" s="163" t="s">
        <v>18</v>
      </c>
      <c r="J61" s="150" t="s">
        <v>1657</v>
      </c>
      <c r="K61" s="279">
        <v>8</v>
      </c>
      <c r="L61" s="165" t="s">
        <v>1720</v>
      </c>
      <c r="M61" s="165" t="s">
        <v>1721</v>
      </c>
      <c r="N61" s="64">
        <v>0</v>
      </c>
      <c r="O61" s="64">
        <v>0</v>
      </c>
      <c r="P61" s="64">
        <v>12</v>
      </c>
      <c r="Q61" s="64">
        <v>0</v>
      </c>
      <c r="R61" s="280">
        <f t="shared" si="9"/>
        <v>12</v>
      </c>
      <c r="S61" s="166" t="s">
        <v>1671</v>
      </c>
      <c r="T61" s="105" t="s">
        <v>172</v>
      </c>
      <c r="U61" s="159">
        <f t="shared" si="0"/>
        <v>0</v>
      </c>
      <c r="V61" s="273"/>
      <c r="W61" s="100" t="str">
        <f t="shared" si="1"/>
        <v>No hay ejecución</v>
      </c>
      <c r="X61" s="105" t="str">
        <f t="shared" si="2"/>
        <v>NA</v>
      </c>
      <c r="Y61" s="166"/>
      <c r="Z61" s="159">
        <f t="shared" si="3"/>
        <v>12</v>
      </c>
      <c r="AA61" s="159"/>
      <c r="AB61" s="100" t="str">
        <f t="shared" si="6"/>
        <v>No hay ejecución</v>
      </c>
      <c r="AC61" s="105" t="str">
        <f t="shared" si="4"/>
        <v>NA</v>
      </c>
      <c r="AD61" s="166"/>
      <c r="AE61" s="65">
        <f t="shared" si="7"/>
        <v>0</v>
      </c>
      <c r="AF61" s="100" t="str">
        <f t="shared" si="5"/>
        <v>No hay Programación</v>
      </c>
      <c r="AG61" s="105" t="str">
        <f t="shared" si="8"/>
        <v>De acuerdo a lo programado</v>
      </c>
      <c r="AH61" s="166"/>
      <c r="AI61" s="65" t="s">
        <v>502</v>
      </c>
      <c r="AJ61" s="105" t="s">
        <v>502</v>
      </c>
    </row>
    <row r="62" spans="1:36" ht="30" thickTop="1" thickBot="1">
      <c r="A62" s="63">
        <v>47</v>
      </c>
      <c r="B62" s="162">
        <v>0</v>
      </c>
      <c r="C62" s="162">
        <v>0</v>
      </c>
      <c r="D62" s="162">
        <v>0</v>
      </c>
      <c r="E62" s="162">
        <v>0</v>
      </c>
      <c r="F62" s="162">
        <v>8</v>
      </c>
      <c r="G62" s="231" t="s">
        <v>1655</v>
      </c>
      <c r="H62" s="166" t="s">
        <v>1722</v>
      </c>
      <c r="I62" s="163" t="s">
        <v>18</v>
      </c>
      <c r="J62" s="150" t="s">
        <v>1657</v>
      </c>
      <c r="K62" s="279">
        <v>8</v>
      </c>
      <c r="L62" s="165" t="s">
        <v>1712</v>
      </c>
      <c r="M62" s="165" t="s">
        <v>1713</v>
      </c>
      <c r="N62" s="64">
        <v>0</v>
      </c>
      <c r="O62" s="64">
        <v>0</v>
      </c>
      <c r="P62" s="64">
        <v>1</v>
      </c>
      <c r="Q62" s="64">
        <v>0</v>
      </c>
      <c r="R62" s="280">
        <f t="shared" si="9"/>
        <v>1</v>
      </c>
      <c r="S62" s="166" t="s">
        <v>1671</v>
      </c>
      <c r="T62" s="105" t="s">
        <v>172</v>
      </c>
      <c r="U62" s="159">
        <f t="shared" si="0"/>
        <v>0</v>
      </c>
      <c r="V62" s="273"/>
      <c r="W62" s="100" t="str">
        <f t="shared" si="1"/>
        <v>No hay ejecución</v>
      </c>
      <c r="X62" s="105" t="str">
        <f t="shared" si="2"/>
        <v>NA</v>
      </c>
      <c r="Y62" s="166"/>
      <c r="Z62" s="159">
        <f t="shared" si="3"/>
        <v>1</v>
      </c>
      <c r="AA62" s="159"/>
      <c r="AB62" s="100" t="str">
        <f t="shared" si="6"/>
        <v>No hay ejecución</v>
      </c>
      <c r="AC62" s="105" t="str">
        <f t="shared" si="4"/>
        <v>NA</v>
      </c>
      <c r="AD62" s="166"/>
      <c r="AE62" s="65">
        <f t="shared" si="7"/>
        <v>0</v>
      </c>
      <c r="AF62" s="100" t="str">
        <f t="shared" si="5"/>
        <v>No hay Programación</v>
      </c>
      <c r="AG62" s="105" t="str">
        <f t="shared" si="8"/>
        <v>De acuerdo a lo programado</v>
      </c>
      <c r="AH62" s="166"/>
      <c r="AI62" s="65" t="s">
        <v>502</v>
      </c>
      <c r="AJ62" s="105" t="s">
        <v>502</v>
      </c>
    </row>
    <row r="63" spans="1:36" ht="20.399999999999999" thickTop="1" thickBot="1">
      <c r="A63" s="63">
        <v>48</v>
      </c>
      <c r="B63" s="162">
        <v>0</v>
      </c>
      <c r="C63" s="162">
        <v>0</v>
      </c>
      <c r="D63" s="162">
        <v>0</v>
      </c>
      <c r="E63" s="162">
        <v>0</v>
      </c>
      <c r="F63" s="162">
        <v>8</v>
      </c>
      <c r="G63" s="231" t="s">
        <v>1655</v>
      </c>
      <c r="H63" s="166" t="s">
        <v>1723</v>
      </c>
      <c r="I63" s="163" t="s">
        <v>18</v>
      </c>
      <c r="J63" s="150" t="s">
        <v>1657</v>
      </c>
      <c r="K63" s="279">
        <v>8</v>
      </c>
      <c r="L63" s="165" t="s">
        <v>1724</v>
      </c>
      <c r="M63" s="165" t="s">
        <v>1698</v>
      </c>
      <c r="N63" s="64">
        <v>0</v>
      </c>
      <c r="O63" s="64">
        <v>0</v>
      </c>
      <c r="P63" s="64">
        <v>1</v>
      </c>
      <c r="Q63" s="64">
        <v>0</v>
      </c>
      <c r="R63" s="280">
        <f t="shared" si="9"/>
        <v>1</v>
      </c>
      <c r="S63" s="166" t="s">
        <v>1671</v>
      </c>
      <c r="T63" s="105" t="s">
        <v>172</v>
      </c>
      <c r="U63" s="159">
        <f t="shared" si="0"/>
        <v>0</v>
      </c>
      <c r="V63" s="273"/>
      <c r="W63" s="100" t="str">
        <f t="shared" si="1"/>
        <v>No hay ejecución</v>
      </c>
      <c r="X63" s="105" t="str">
        <f t="shared" si="2"/>
        <v>NA</v>
      </c>
      <c r="Y63" s="166"/>
      <c r="Z63" s="159">
        <f t="shared" si="3"/>
        <v>1</v>
      </c>
      <c r="AA63" s="159"/>
      <c r="AB63" s="100" t="str">
        <f t="shared" si="6"/>
        <v>No hay ejecución</v>
      </c>
      <c r="AC63" s="105" t="str">
        <f t="shared" si="4"/>
        <v>NA</v>
      </c>
      <c r="AD63" s="166"/>
      <c r="AE63" s="65">
        <f t="shared" si="7"/>
        <v>0</v>
      </c>
      <c r="AF63" s="100" t="str">
        <f t="shared" si="5"/>
        <v>No hay Programación</v>
      </c>
      <c r="AG63" s="105" t="str">
        <f t="shared" si="8"/>
        <v>De acuerdo a lo programado</v>
      </c>
      <c r="AH63" s="166"/>
      <c r="AI63" s="65" t="s">
        <v>502</v>
      </c>
      <c r="AJ63" s="105" t="s">
        <v>502</v>
      </c>
    </row>
    <row r="64" spans="1:36" ht="20.399999999999999" thickTop="1" thickBot="1">
      <c r="A64" s="63">
        <v>49</v>
      </c>
      <c r="B64" s="162">
        <v>0</v>
      </c>
      <c r="C64" s="162">
        <v>0</v>
      </c>
      <c r="D64" s="162">
        <v>0</v>
      </c>
      <c r="E64" s="162">
        <v>0</v>
      </c>
      <c r="F64" s="162">
        <v>8</v>
      </c>
      <c r="G64" s="231" t="s">
        <v>1655</v>
      </c>
      <c r="H64" s="166" t="s">
        <v>1725</v>
      </c>
      <c r="I64" s="163" t="s">
        <v>18</v>
      </c>
      <c r="J64" s="150" t="s">
        <v>1657</v>
      </c>
      <c r="K64" s="279">
        <v>8</v>
      </c>
      <c r="L64" s="165" t="s">
        <v>1726</v>
      </c>
      <c r="M64" s="165" t="s">
        <v>1727</v>
      </c>
      <c r="N64" s="64">
        <v>0</v>
      </c>
      <c r="O64" s="64">
        <v>0</v>
      </c>
      <c r="P64" s="64">
        <v>1</v>
      </c>
      <c r="Q64" s="64">
        <v>0</v>
      </c>
      <c r="R64" s="280">
        <f t="shared" si="9"/>
        <v>1</v>
      </c>
      <c r="S64" s="166" t="s">
        <v>1671</v>
      </c>
      <c r="T64" s="105" t="s">
        <v>172</v>
      </c>
      <c r="U64" s="159">
        <f t="shared" si="0"/>
        <v>0</v>
      </c>
      <c r="V64" s="273"/>
      <c r="W64" s="100" t="str">
        <f t="shared" si="1"/>
        <v>No hay ejecución</v>
      </c>
      <c r="X64" s="105" t="str">
        <f t="shared" si="2"/>
        <v>NA</v>
      </c>
      <c r="Y64" s="166"/>
      <c r="Z64" s="159">
        <f t="shared" si="3"/>
        <v>1</v>
      </c>
      <c r="AA64" s="159"/>
      <c r="AB64" s="100" t="str">
        <f t="shared" si="6"/>
        <v>No hay ejecución</v>
      </c>
      <c r="AC64" s="105" t="str">
        <f t="shared" si="4"/>
        <v>NA</v>
      </c>
      <c r="AD64" s="166"/>
      <c r="AE64" s="65">
        <f t="shared" si="7"/>
        <v>0</v>
      </c>
      <c r="AF64" s="100" t="str">
        <f t="shared" si="5"/>
        <v>No hay Programación</v>
      </c>
      <c r="AG64" s="105" t="str">
        <f t="shared" si="8"/>
        <v>De acuerdo a lo programado</v>
      </c>
      <c r="AH64" s="166"/>
      <c r="AI64" s="65" t="s">
        <v>502</v>
      </c>
      <c r="AJ64" s="105" t="s">
        <v>502</v>
      </c>
    </row>
    <row r="65" spans="1:36" ht="38.4">
      <c r="A65" s="63">
        <v>50</v>
      </c>
      <c r="B65" s="162" t="s">
        <v>403</v>
      </c>
      <c r="C65" s="162">
        <v>0</v>
      </c>
      <c r="D65" s="162">
        <v>0</v>
      </c>
      <c r="E65" s="162">
        <v>0</v>
      </c>
      <c r="F65" s="162">
        <v>8</v>
      </c>
      <c r="G65" s="231" t="s">
        <v>1655</v>
      </c>
      <c r="H65" s="166" t="s">
        <v>1728</v>
      </c>
      <c r="I65" s="163" t="s">
        <v>18</v>
      </c>
      <c r="J65" s="150" t="s">
        <v>1657</v>
      </c>
      <c r="K65" s="279">
        <v>13</v>
      </c>
      <c r="L65" s="165" t="s">
        <v>1616</v>
      </c>
      <c r="M65" s="165" t="s">
        <v>1729</v>
      </c>
      <c r="N65" s="64">
        <v>0</v>
      </c>
      <c r="O65" s="64">
        <v>1</v>
      </c>
      <c r="P65" s="64">
        <v>0</v>
      </c>
      <c r="Q65" s="64">
        <v>0</v>
      </c>
      <c r="R65" s="280">
        <f t="shared" si="9"/>
        <v>1</v>
      </c>
      <c r="S65" s="166" t="s">
        <v>1730</v>
      </c>
      <c r="T65" s="166" t="s">
        <v>1731</v>
      </c>
      <c r="U65" s="159">
        <f t="shared" si="0"/>
        <v>1</v>
      </c>
      <c r="V65" s="273">
        <v>1</v>
      </c>
      <c r="W65" s="100">
        <f t="shared" si="1"/>
        <v>1</v>
      </c>
      <c r="X65" s="105" t="str">
        <f t="shared" si="2"/>
        <v>De acuerdo a lo programado</v>
      </c>
      <c r="Y65" s="166"/>
      <c r="Z65" s="159">
        <f t="shared" si="3"/>
        <v>0</v>
      </c>
      <c r="AA65" s="159"/>
      <c r="AB65" s="100" t="str">
        <f t="shared" si="6"/>
        <v>No hay ejecución</v>
      </c>
      <c r="AC65" s="105" t="str">
        <f t="shared" si="4"/>
        <v>NA</v>
      </c>
      <c r="AD65" s="166"/>
      <c r="AE65" s="65">
        <f t="shared" si="7"/>
        <v>1</v>
      </c>
      <c r="AF65" s="100">
        <f t="shared" si="5"/>
        <v>1</v>
      </c>
      <c r="AG65" s="105" t="str">
        <f t="shared" si="8"/>
        <v>De acuerdo a lo programado</v>
      </c>
      <c r="AH65" s="166"/>
      <c r="AI65" s="65" t="s">
        <v>502</v>
      </c>
      <c r="AJ65" s="105" t="s">
        <v>502</v>
      </c>
    </row>
    <row r="66" spans="1:36" ht="30" thickTop="1" thickBot="1">
      <c r="A66" s="63">
        <v>51</v>
      </c>
      <c r="B66" s="162">
        <v>0</v>
      </c>
      <c r="C66" s="162">
        <v>0</v>
      </c>
      <c r="D66" s="162">
        <v>0</v>
      </c>
      <c r="E66" s="162">
        <v>0</v>
      </c>
      <c r="F66" s="162">
        <v>8</v>
      </c>
      <c r="G66" s="282" t="s">
        <v>1655</v>
      </c>
      <c r="H66" s="166" t="s">
        <v>1732</v>
      </c>
      <c r="I66" s="283" t="s">
        <v>18</v>
      </c>
      <c r="J66" s="284" t="s">
        <v>1657</v>
      </c>
      <c r="K66" s="285">
        <v>13</v>
      </c>
      <c r="L66" s="286" t="s">
        <v>1726</v>
      </c>
      <c r="M66" s="287" t="s">
        <v>1733</v>
      </c>
      <c r="N66" s="64">
        <v>0</v>
      </c>
      <c r="O66" s="64">
        <v>0</v>
      </c>
      <c r="P66" s="64">
        <v>0</v>
      </c>
      <c r="Q66" s="64">
        <v>1</v>
      </c>
      <c r="R66" s="280">
        <f t="shared" si="9"/>
        <v>1</v>
      </c>
      <c r="S66" s="288" t="s">
        <v>1734</v>
      </c>
      <c r="T66" s="105" t="s">
        <v>172</v>
      </c>
      <c r="U66" s="159">
        <f t="shared" si="0"/>
        <v>0</v>
      </c>
      <c r="V66" s="273"/>
      <c r="W66" s="100" t="str">
        <f t="shared" si="1"/>
        <v>No hay ejecución</v>
      </c>
      <c r="X66" s="105" t="str">
        <f t="shared" si="2"/>
        <v>NA</v>
      </c>
      <c r="Y66" s="166"/>
      <c r="Z66" s="159">
        <f t="shared" si="3"/>
        <v>1</v>
      </c>
      <c r="AA66" s="159"/>
      <c r="AB66" s="100" t="str">
        <f t="shared" si="6"/>
        <v>No hay ejecución</v>
      </c>
      <c r="AC66" s="105" t="str">
        <f t="shared" si="4"/>
        <v>NA</v>
      </c>
      <c r="AD66" s="166"/>
      <c r="AE66" s="65">
        <f t="shared" si="7"/>
        <v>0</v>
      </c>
      <c r="AF66" s="100" t="str">
        <f t="shared" si="5"/>
        <v>No hay Programación</v>
      </c>
      <c r="AG66" s="105" t="str">
        <f t="shared" si="8"/>
        <v>De acuerdo a lo programado</v>
      </c>
      <c r="AH66" s="166"/>
      <c r="AI66" s="65" t="s">
        <v>502</v>
      </c>
      <c r="AJ66" s="105" t="s">
        <v>502</v>
      </c>
    </row>
    <row r="67" spans="1:36" ht="30" thickTop="1" thickBot="1">
      <c r="A67" s="63">
        <v>52</v>
      </c>
      <c r="B67" s="162">
        <v>0</v>
      </c>
      <c r="C67" s="162">
        <v>0</v>
      </c>
      <c r="D67" s="162">
        <v>0</v>
      </c>
      <c r="E67" s="162">
        <v>0</v>
      </c>
      <c r="F67" s="162">
        <v>8</v>
      </c>
      <c r="G67" s="282" t="s">
        <v>1655</v>
      </c>
      <c r="H67" s="166" t="s">
        <v>1735</v>
      </c>
      <c r="I67" s="283" t="s">
        <v>18</v>
      </c>
      <c r="J67" s="284" t="s">
        <v>1657</v>
      </c>
      <c r="K67" s="285">
        <v>13</v>
      </c>
      <c r="L67" s="282" t="s">
        <v>1736</v>
      </c>
      <c r="M67" s="282" t="s">
        <v>1737</v>
      </c>
      <c r="N67" s="64">
        <v>0</v>
      </c>
      <c r="O67" s="64">
        <v>0</v>
      </c>
      <c r="P67" s="64">
        <v>0</v>
      </c>
      <c r="Q67" s="64">
        <v>1</v>
      </c>
      <c r="R67" s="280">
        <f t="shared" si="9"/>
        <v>1</v>
      </c>
      <c r="S67" s="289" t="s">
        <v>1738</v>
      </c>
      <c r="T67" s="105" t="s">
        <v>172</v>
      </c>
      <c r="U67" s="159">
        <f t="shared" si="0"/>
        <v>0</v>
      </c>
      <c r="V67" s="273"/>
      <c r="W67" s="100" t="str">
        <f t="shared" si="1"/>
        <v>No hay ejecución</v>
      </c>
      <c r="X67" s="105" t="str">
        <f t="shared" si="2"/>
        <v>NA</v>
      </c>
      <c r="Y67" s="166"/>
      <c r="Z67" s="159">
        <f t="shared" si="3"/>
        <v>1</v>
      </c>
      <c r="AA67" s="159"/>
      <c r="AB67" s="100" t="str">
        <f t="shared" si="6"/>
        <v>No hay ejecución</v>
      </c>
      <c r="AC67" s="105" t="str">
        <f t="shared" si="4"/>
        <v>NA</v>
      </c>
      <c r="AD67" s="166"/>
      <c r="AE67" s="65">
        <f t="shared" si="7"/>
        <v>0</v>
      </c>
      <c r="AF67" s="100" t="str">
        <f t="shared" si="5"/>
        <v>No hay Programación</v>
      </c>
      <c r="AG67" s="105" t="str">
        <f t="shared" si="8"/>
        <v>De acuerdo a lo programado</v>
      </c>
      <c r="AH67" s="166"/>
      <c r="AI67" s="65" t="s">
        <v>502</v>
      </c>
      <c r="AJ67" s="105" t="s">
        <v>502</v>
      </c>
    </row>
    <row r="68" spans="1:36" ht="49.2" thickTop="1" thickBot="1">
      <c r="A68" s="63">
        <v>53</v>
      </c>
      <c r="B68" s="162">
        <v>0</v>
      </c>
      <c r="C68" s="162">
        <v>0</v>
      </c>
      <c r="D68" s="162">
        <v>0</v>
      </c>
      <c r="E68" s="162">
        <v>0</v>
      </c>
      <c r="F68" s="162">
        <v>8</v>
      </c>
      <c r="G68" s="282" t="s">
        <v>1655</v>
      </c>
      <c r="H68" s="166" t="s">
        <v>1739</v>
      </c>
      <c r="I68" s="283" t="s">
        <v>18</v>
      </c>
      <c r="J68" s="284" t="s">
        <v>1657</v>
      </c>
      <c r="K68" s="285">
        <v>13</v>
      </c>
      <c r="L68" s="287" t="s">
        <v>1726</v>
      </c>
      <c r="M68" s="287" t="s">
        <v>1740</v>
      </c>
      <c r="N68" s="64">
        <v>0</v>
      </c>
      <c r="O68" s="64">
        <v>0</v>
      </c>
      <c r="P68" s="64">
        <v>0</v>
      </c>
      <c r="Q68" s="64">
        <v>1</v>
      </c>
      <c r="R68" s="280">
        <f t="shared" si="9"/>
        <v>1</v>
      </c>
      <c r="S68" s="288" t="s">
        <v>1741</v>
      </c>
      <c r="T68" s="105" t="s">
        <v>172</v>
      </c>
      <c r="U68" s="159">
        <f t="shared" si="0"/>
        <v>0</v>
      </c>
      <c r="V68" s="273"/>
      <c r="W68" s="100" t="str">
        <f t="shared" si="1"/>
        <v>No hay ejecución</v>
      </c>
      <c r="X68" s="105" t="str">
        <f t="shared" si="2"/>
        <v>NA</v>
      </c>
      <c r="Y68" s="166"/>
      <c r="Z68" s="159">
        <f t="shared" si="3"/>
        <v>1</v>
      </c>
      <c r="AA68" s="159"/>
      <c r="AB68" s="100" t="str">
        <f t="shared" si="6"/>
        <v>No hay ejecución</v>
      </c>
      <c r="AC68" s="105" t="str">
        <f t="shared" si="4"/>
        <v>NA</v>
      </c>
      <c r="AD68" s="166"/>
      <c r="AE68" s="65">
        <f t="shared" si="7"/>
        <v>0</v>
      </c>
      <c r="AF68" s="100" t="str">
        <f t="shared" si="5"/>
        <v>No hay Programación</v>
      </c>
      <c r="AG68" s="105" t="str">
        <f t="shared" si="8"/>
        <v>De acuerdo a lo programado</v>
      </c>
      <c r="AH68" s="166"/>
      <c r="AI68" s="65" t="s">
        <v>502</v>
      </c>
      <c r="AJ68" s="105" t="s">
        <v>502</v>
      </c>
    </row>
    <row r="69" spans="1:36" ht="30" thickTop="1" thickBot="1">
      <c r="A69" s="63">
        <v>54</v>
      </c>
      <c r="B69" s="162">
        <v>0</v>
      </c>
      <c r="C69" s="162">
        <v>0</v>
      </c>
      <c r="D69" s="162">
        <v>0</v>
      </c>
      <c r="E69" s="162">
        <v>0</v>
      </c>
      <c r="F69" s="162">
        <v>8</v>
      </c>
      <c r="G69" s="231" t="s">
        <v>1655</v>
      </c>
      <c r="H69" s="166" t="s">
        <v>1742</v>
      </c>
      <c r="I69" s="163" t="s">
        <v>18</v>
      </c>
      <c r="J69" s="150" t="s">
        <v>1657</v>
      </c>
      <c r="K69" s="279">
        <v>8</v>
      </c>
      <c r="L69" s="105" t="s">
        <v>1641</v>
      </c>
      <c r="M69" s="165" t="s">
        <v>1743</v>
      </c>
      <c r="N69" s="64">
        <v>0</v>
      </c>
      <c r="O69" s="64">
        <v>0</v>
      </c>
      <c r="P69" s="64">
        <v>0</v>
      </c>
      <c r="Q69" s="64">
        <v>1</v>
      </c>
      <c r="R69" s="280">
        <f t="shared" si="9"/>
        <v>1</v>
      </c>
      <c r="S69" s="166" t="s">
        <v>1744</v>
      </c>
      <c r="T69" s="105" t="s">
        <v>172</v>
      </c>
      <c r="U69" s="159">
        <f t="shared" si="0"/>
        <v>0</v>
      </c>
      <c r="V69" s="273"/>
      <c r="W69" s="100" t="str">
        <f t="shared" si="1"/>
        <v>No hay ejecución</v>
      </c>
      <c r="X69" s="105" t="str">
        <f t="shared" si="2"/>
        <v>NA</v>
      </c>
      <c r="Y69" s="166"/>
      <c r="Z69" s="159">
        <f t="shared" si="3"/>
        <v>1</v>
      </c>
      <c r="AA69" s="159"/>
      <c r="AB69" s="100" t="str">
        <f t="shared" si="6"/>
        <v>No hay ejecución</v>
      </c>
      <c r="AC69" s="105" t="str">
        <f t="shared" si="4"/>
        <v>NA</v>
      </c>
      <c r="AD69" s="166"/>
      <c r="AE69" s="65">
        <f t="shared" si="7"/>
        <v>0</v>
      </c>
      <c r="AF69" s="100" t="str">
        <f t="shared" si="5"/>
        <v>No hay Programación</v>
      </c>
      <c r="AG69" s="105" t="str">
        <f t="shared" si="8"/>
        <v>De acuerdo a lo programado</v>
      </c>
      <c r="AH69" s="166"/>
      <c r="AI69" s="65" t="s">
        <v>502</v>
      </c>
      <c r="AJ69" s="105" t="s">
        <v>502</v>
      </c>
    </row>
    <row r="70" spans="1:36" ht="28.8">
      <c r="A70" s="63">
        <v>55</v>
      </c>
      <c r="B70" s="162">
        <v>0</v>
      </c>
      <c r="C70" s="162">
        <v>0</v>
      </c>
      <c r="D70" s="162" t="s">
        <v>72</v>
      </c>
      <c r="E70" s="162">
        <v>0</v>
      </c>
      <c r="F70" s="162">
        <v>8</v>
      </c>
      <c r="G70" s="231" t="s">
        <v>1655</v>
      </c>
      <c r="H70" s="166" t="s">
        <v>1745</v>
      </c>
      <c r="I70" s="163" t="s">
        <v>18</v>
      </c>
      <c r="J70" s="150" t="s">
        <v>1657</v>
      </c>
      <c r="K70" s="279">
        <v>8</v>
      </c>
      <c r="L70" s="165" t="s">
        <v>1746</v>
      </c>
      <c r="M70" s="165" t="s">
        <v>1747</v>
      </c>
      <c r="N70" s="64">
        <v>1</v>
      </c>
      <c r="O70" s="280">
        <v>0</v>
      </c>
      <c r="P70" s="280">
        <v>0</v>
      </c>
      <c r="Q70" s="280">
        <v>0</v>
      </c>
      <c r="R70" s="280">
        <f t="shared" si="9"/>
        <v>1</v>
      </c>
      <c r="S70" s="166" t="s">
        <v>1599</v>
      </c>
      <c r="T70" s="166" t="s">
        <v>1748</v>
      </c>
      <c r="U70" s="159">
        <f t="shared" si="0"/>
        <v>1</v>
      </c>
      <c r="V70" s="273">
        <v>1</v>
      </c>
      <c r="W70" s="100">
        <f t="shared" si="1"/>
        <v>1</v>
      </c>
      <c r="X70" s="105" t="str">
        <f t="shared" si="2"/>
        <v>De acuerdo a lo programado</v>
      </c>
      <c r="Y70" s="166"/>
      <c r="Z70" s="159">
        <f t="shared" si="3"/>
        <v>0</v>
      </c>
      <c r="AA70" s="159"/>
      <c r="AB70" s="100" t="str">
        <f t="shared" si="6"/>
        <v>No hay ejecución</v>
      </c>
      <c r="AC70" s="105" t="str">
        <f t="shared" si="4"/>
        <v>NA</v>
      </c>
      <c r="AD70" s="166"/>
      <c r="AE70" s="65">
        <f t="shared" si="7"/>
        <v>1</v>
      </c>
      <c r="AF70" s="100">
        <f t="shared" si="5"/>
        <v>1</v>
      </c>
      <c r="AG70" s="105" t="str">
        <f t="shared" si="8"/>
        <v>De acuerdo a lo programado</v>
      </c>
      <c r="AH70" s="166"/>
      <c r="AI70" s="65" t="s">
        <v>502</v>
      </c>
      <c r="AJ70" s="105" t="s">
        <v>502</v>
      </c>
    </row>
    <row r="71" spans="1:36" ht="28.8">
      <c r="A71" s="63">
        <v>56</v>
      </c>
      <c r="B71" s="162">
        <v>0</v>
      </c>
      <c r="C71" s="162">
        <v>0</v>
      </c>
      <c r="D71" s="162">
        <v>0</v>
      </c>
      <c r="E71" s="162">
        <v>0</v>
      </c>
      <c r="F71" s="162">
        <v>8</v>
      </c>
      <c r="G71" s="231" t="s">
        <v>1655</v>
      </c>
      <c r="H71" s="166" t="s">
        <v>1749</v>
      </c>
      <c r="I71" s="163" t="s">
        <v>18</v>
      </c>
      <c r="J71" s="150" t="s">
        <v>1657</v>
      </c>
      <c r="K71" s="279">
        <v>8</v>
      </c>
      <c r="L71" s="165" t="s">
        <v>1750</v>
      </c>
      <c r="M71" s="165" t="s">
        <v>828</v>
      </c>
      <c r="N71" s="64">
        <v>1</v>
      </c>
      <c r="O71" s="280">
        <v>0</v>
      </c>
      <c r="P71" s="280">
        <v>0</v>
      </c>
      <c r="Q71" s="280">
        <v>0</v>
      </c>
      <c r="R71" s="280">
        <f t="shared" si="9"/>
        <v>1</v>
      </c>
      <c r="S71" s="166" t="s">
        <v>1599</v>
      </c>
      <c r="T71" s="166" t="s">
        <v>1751</v>
      </c>
      <c r="U71" s="159">
        <f t="shared" si="0"/>
        <v>1</v>
      </c>
      <c r="V71" s="273">
        <v>1</v>
      </c>
      <c r="W71" s="100">
        <f t="shared" si="1"/>
        <v>1</v>
      </c>
      <c r="X71" s="105" t="str">
        <f t="shared" si="2"/>
        <v>De acuerdo a lo programado</v>
      </c>
      <c r="Y71" s="166"/>
      <c r="Z71" s="159">
        <f t="shared" si="3"/>
        <v>0</v>
      </c>
      <c r="AA71" s="159"/>
      <c r="AB71" s="100" t="str">
        <f t="shared" si="6"/>
        <v>No hay ejecución</v>
      </c>
      <c r="AC71" s="105" t="str">
        <f t="shared" si="4"/>
        <v>NA</v>
      </c>
      <c r="AD71" s="166"/>
      <c r="AE71" s="65">
        <f t="shared" si="7"/>
        <v>1</v>
      </c>
      <c r="AF71" s="100">
        <f t="shared" si="5"/>
        <v>1</v>
      </c>
      <c r="AG71" s="105" t="str">
        <f t="shared" si="8"/>
        <v>De acuerdo a lo programado</v>
      </c>
      <c r="AH71" s="166"/>
      <c r="AI71" s="65" t="s">
        <v>502</v>
      </c>
      <c r="AJ71" s="105" t="s">
        <v>502</v>
      </c>
    </row>
    <row r="72" spans="1:36" ht="30" thickTop="1" thickBot="1">
      <c r="A72" s="63">
        <v>57</v>
      </c>
      <c r="B72" s="162">
        <v>0</v>
      </c>
      <c r="C72" s="162">
        <v>0</v>
      </c>
      <c r="D72" s="162">
        <v>0</v>
      </c>
      <c r="E72" s="162">
        <v>0</v>
      </c>
      <c r="F72" s="162">
        <v>8</v>
      </c>
      <c r="G72" s="231" t="s">
        <v>1655</v>
      </c>
      <c r="H72" s="166" t="s">
        <v>1752</v>
      </c>
      <c r="I72" s="163" t="s">
        <v>18</v>
      </c>
      <c r="J72" s="150" t="s">
        <v>1657</v>
      </c>
      <c r="K72" s="279">
        <v>8</v>
      </c>
      <c r="L72" s="165" t="s">
        <v>1726</v>
      </c>
      <c r="M72" s="165" t="s">
        <v>1753</v>
      </c>
      <c r="N72" s="64">
        <v>0</v>
      </c>
      <c r="O72" s="64">
        <v>0</v>
      </c>
      <c r="P72" s="64">
        <v>0</v>
      </c>
      <c r="Q72" s="64">
        <v>1</v>
      </c>
      <c r="R72" s="280">
        <f t="shared" si="9"/>
        <v>1</v>
      </c>
      <c r="S72" s="166" t="s">
        <v>1599</v>
      </c>
      <c r="T72" s="166" t="s">
        <v>1754</v>
      </c>
      <c r="U72" s="159">
        <f t="shared" si="0"/>
        <v>0</v>
      </c>
      <c r="V72" s="273"/>
      <c r="W72" s="100" t="str">
        <f t="shared" si="1"/>
        <v>No hay ejecución</v>
      </c>
      <c r="X72" s="105" t="str">
        <f t="shared" si="2"/>
        <v>NA</v>
      </c>
      <c r="Y72" s="166"/>
      <c r="Z72" s="159">
        <f t="shared" si="3"/>
        <v>1</v>
      </c>
      <c r="AA72" s="159"/>
      <c r="AB72" s="100" t="str">
        <f t="shared" si="6"/>
        <v>No hay ejecución</v>
      </c>
      <c r="AC72" s="105" t="str">
        <f t="shared" si="4"/>
        <v>NA</v>
      </c>
      <c r="AD72" s="166"/>
      <c r="AE72" s="65">
        <f t="shared" si="7"/>
        <v>0</v>
      </c>
      <c r="AF72" s="100" t="str">
        <f t="shared" si="5"/>
        <v>No hay Programación</v>
      </c>
      <c r="AG72" s="105" t="str">
        <f t="shared" si="8"/>
        <v>De acuerdo a lo programado</v>
      </c>
      <c r="AH72" s="166"/>
      <c r="AI72" s="65" t="s">
        <v>502</v>
      </c>
      <c r="AJ72" s="105" t="s">
        <v>502</v>
      </c>
    </row>
    <row r="73" spans="1:36" ht="30" thickTop="1" thickBot="1">
      <c r="A73" s="63">
        <v>58</v>
      </c>
      <c r="B73" s="162">
        <v>0</v>
      </c>
      <c r="C73" s="162">
        <v>0</v>
      </c>
      <c r="D73" s="162">
        <v>0</v>
      </c>
      <c r="E73" s="162">
        <v>0</v>
      </c>
      <c r="F73" s="162">
        <v>8</v>
      </c>
      <c r="G73" s="231" t="s">
        <v>1655</v>
      </c>
      <c r="H73" s="166" t="s">
        <v>1755</v>
      </c>
      <c r="I73" s="163" t="s">
        <v>18</v>
      </c>
      <c r="J73" s="150" t="s">
        <v>1657</v>
      </c>
      <c r="K73" s="279">
        <v>8</v>
      </c>
      <c r="L73" s="165" t="s">
        <v>1616</v>
      </c>
      <c r="M73" s="165" t="s">
        <v>1756</v>
      </c>
      <c r="N73" s="64">
        <v>0</v>
      </c>
      <c r="O73" s="64">
        <v>0</v>
      </c>
      <c r="P73" s="64">
        <v>0</v>
      </c>
      <c r="Q73" s="64">
        <v>1</v>
      </c>
      <c r="R73" s="280">
        <f t="shared" si="9"/>
        <v>1</v>
      </c>
      <c r="S73" s="166" t="s">
        <v>1757</v>
      </c>
      <c r="T73" s="105" t="s">
        <v>172</v>
      </c>
      <c r="U73" s="159">
        <f t="shared" si="0"/>
        <v>0</v>
      </c>
      <c r="V73" s="273"/>
      <c r="W73" s="100" t="str">
        <f t="shared" si="1"/>
        <v>No hay ejecución</v>
      </c>
      <c r="X73" s="105" t="str">
        <f t="shared" si="2"/>
        <v>NA</v>
      </c>
      <c r="Y73" s="166"/>
      <c r="Z73" s="159">
        <f t="shared" si="3"/>
        <v>1</v>
      </c>
      <c r="AA73" s="159"/>
      <c r="AB73" s="100" t="str">
        <f t="shared" si="6"/>
        <v>No hay ejecución</v>
      </c>
      <c r="AC73" s="105" t="str">
        <f t="shared" si="4"/>
        <v>NA</v>
      </c>
      <c r="AD73" s="166"/>
      <c r="AE73" s="65">
        <f t="shared" si="7"/>
        <v>0</v>
      </c>
      <c r="AF73" s="100" t="str">
        <f t="shared" si="5"/>
        <v>No hay Programación</v>
      </c>
      <c r="AG73" s="105" t="str">
        <f t="shared" si="8"/>
        <v>De acuerdo a lo programado</v>
      </c>
      <c r="AH73" s="166"/>
      <c r="AI73" s="65" t="s">
        <v>502</v>
      </c>
      <c r="AJ73" s="105" t="s">
        <v>502</v>
      </c>
    </row>
    <row r="74" spans="1:36" ht="38.4">
      <c r="A74" s="63">
        <v>59</v>
      </c>
      <c r="B74" s="162" t="s">
        <v>370</v>
      </c>
      <c r="C74" s="162">
        <v>0</v>
      </c>
      <c r="D74" s="162" t="s">
        <v>93</v>
      </c>
      <c r="E74" s="162">
        <v>0</v>
      </c>
      <c r="F74" s="162">
        <v>8</v>
      </c>
      <c r="G74" s="231" t="s">
        <v>1655</v>
      </c>
      <c r="H74" s="166" t="s">
        <v>1758</v>
      </c>
      <c r="I74" s="163" t="s">
        <v>18</v>
      </c>
      <c r="J74" s="150" t="s">
        <v>1657</v>
      </c>
      <c r="K74" s="279">
        <v>8</v>
      </c>
      <c r="L74" s="165" t="s">
        <v>1616</v>
      </c>
      <c r="M74" s="165" t="s">
        <v>1759</v>
      </c>
      <c r="N74" s="64">
        <v>0</v>
      </c>
      <c r="O74" s="64">
        <v>1</v>
      </c>
      <c r="P74" s="64">
        <v>0</v>
      </c>
      <c r="Q74" s="64">
        <v>0</v>
      </c>
      <c r="R74" s="280">
        <f t="shared" si="9"/>
        <v>1</v>
      </c>
      <c r="S74" s="166" t="s">
        <v>1627</v>
      </c>
      <c r="T74" s="105" t="s">
        <v>172</v>
      </c>
      <c r="U74" s="159">
        <f t="shared" si="0"/>
        <v>1</v>
      </c>
      <c r="V74" s="273">
        <v>1</v>
      </c>
      <c r="W74" s="100">
        <f t="shared" si="1"/>
        <v>1</v>
      </c>
      <c r="X74" s="105" t="str">
        <f t="shared" si="2"/>
        <v>De acuerdo a lo programado</v>
      </c>
      <c r="Y74" s="166"/>
      <c r="Z74" s="159">
        <f t="shared" si="3"/>
        <v>0</v>
      </c>
      <c r="AA74" s="159"/>
      <c r="AB74" s="100" t="str">
        <f t="shared" si="6"/>
        <v>No hay ejecución</v>
      </c>
      <c r="AC74" s="105" t="str">
        <f t="shared" si="4"/>
        <v>NA</v>
      </c>
      <c r="AD74" s="166"/>
      <c r="AE74" s="65">
        <f t="shared" si="7"/>
        <v>1</v>
      </c>
      <c r="AF74" s="100">
        <f t="shared" si="5"/>
        <v>1</v>
      </c>
      <c r="AG74" s="105" t="str">
        <f t="shared" si="8"/>
        <v>De acuerdo a lo programado</v>
      </c>
      <c r="AH74" s="166"/>
      <c r="AI74" s="65" t="s">
        <v>502</v>
      </c>
      <c r="AJ74" s="105" t="s">
        <v>502</v>
      </c>
    </row>
    <row r="75" spans="1:36" ht="28.8">
      <c r="A75" s="63">
        <v>60</v>
      </c>
      <c r="B75" s="162">
        <v>0</v>
      </c>
      <c r="C75" s="162">
        <v>0</v>
      </c>
      <c r="D75" s="162">
        <v>0</v>
      </c>
      <c r="E75" s="162">
        <v>0</v>
      </c>
      <c r="F75" s="162">
        <v>8</v>
      </c>
      <c r="G75" s="163" t="s">
        <v>1760</v>
      </c>
      <c r="H75" s="166" t="s">
        <v>1761</v>
      </c>
      <c r="I75" s="163" t="s">
        <v>18</v>
      </c>
      <c r="J75" s="150" t="s">
        <v>1762</v>
      </c>
      <c r="K75" s="279">
        <v>12</v>
      </c>
      <c r="L75" s="165" t="s">
        <v>1582</v>
      </c>
      <c r="M75" s="165" t="s">
        <v>1763</v>
      </c>
      <c r="N75" s="64">
        <v>1</v>
      </c>
      <c r="O75" s="64">
        <v>0</v>
      </c>
      <c r="P75" s="64">
        <v>0</v>
      </c>
      <c r="Q75" s="64">
        <v>0</v>
      </c>
      <c r="R75" s="280">
        <f t="shared" si="9"/>
        <v>1</v>
      </c>
      <c r="S75" s="166" t="s">
        <v>1671</v>
      </c>
      <c r="T75" s="105" t="s">
        <v>172</v>
      </c>
      <c r="U75" s="159">
        <f t="shared" si="0"/>
        <v>1</v>
      </c>
      <c r="V75" s="273">
        <v>1</v>
      </c>
      <c r="W75" s="100">
        <f t="shared" si="1"/>
        <v>1</v>
      </c>
      <c r="X75" s="105" t="str">
        <f t="shared" si="2"/>
        <v>De acuerdo a lo programado</v>
      </c>
      <c r="Y75" s="166"/>
      <c r="Z75" s="159">
        <f t="shared" si="3"/>
        <v>0</v>
      </c>
      <c r="AA75" s="159"/>
      <c r="AB75" s="100" t="str">
        <f t="shared" si="6"/>
        <v>No hay ejecución</v>
      </c>
      <c r="AC75" s="105" t="str">
        <f t="shared" si="4"/>
        <v>NA</v>
      </c>
      <c r="AD75" s="166"/>
      <c r="AE75" s="65">
        <f t="shared" si="7"/>
        <v>1</v>
      </c>
      <c r="AF75" s="100">
        <f t="shared" si="5"/>
        <v>1</v>
      </c>
      <c r="AG75" s="105" t="str">
        <f t="shared" si="8"/>
        <v>De acuerdo a lo programado</v>
      </c>
      <c r="AH75" s="166"/>
      <c r="AI75" s="65" t="s">
        <v>502</v>
      </c>
      <c r="AJ75" s="105" t="s">
        <v>502</v>
      </c>
    </row>
    <row r="76" spans="1:36" ht="19.2">
      <c r="A76" s="63">
        <v>61</v>
      </c>
      <c r="B76" s="162">
        <v>0</v>
      </c>
      <c r="C76" s="162">
        <v>0</v>
      </c>
      <c r="D76" s="162">
        <v>0</v>
      </c>
      <c r="E76" s="162">
        <v>0</v>
      </c>
      <c r="F76" s="162">
        <v>8</v>
      </c>
      <c r="G76" s="163" t="s">
        <v>1760</v>
      </c>
      <c r="H76" s="166" t="s">
        <v>1764</v>
      </c>
      <c r="I76" s="163" t="s">
        <v>18</v>
      </c>
      <c r="J76" s="150" t="s">
        <v>1762</v>
      </c>
      <c r="K76" s="279">
        <v>12</v>
      </c>
      <c r="L76" s="165" t="s">
        <v>1765</v>
      </c>
      <c r="M76" s="165" t="s">
        <v>1766</v>
      </c>
      <c r="N76" s="64">
        <v>3</v>
      </c>
      <c r="O76" s="64">
        <v>0</v>
      </c>
      <c r="P76" s="64">
        <v>0</v>
      </c>
      <c r="Q76" s="64">
        <v>0</v>
      </c>
      <c r="R76" s="280">
        <f t="shared" si="9"/>
        <v>3</v>
      </c>
      <c r="S76" s="166" t="s">
        <v>1671</v>
      </c>
      <c r="T76" s="105" t="s">
        <v>172</v>
      </c>
      <c r="U76" s="159">
        <f t="shared" si="0"/>
        <v>3</v>
      </c>
      <c r="V76" s="273">
        <v>3</v>
      </c>
      <c r="W76" s="100">
        <f t="shared" si="1"/>
        <v>1</v>
      </c>
      <c r="X76" s="105" t="str">
        <f t="shared" si="2"/>
        <v>De acuerdo a lo programado</v>
      </c>
      <c r="Y76" s="166"/>
      <c r="Z76" s="159">
        <f t="shared" si="3"/>
        <v>0</v>
      </c>
      <c r="AA76" s="159"/>
      <c r="AB76" s="100" t="str">
        <f t="shared" si="6"/>
        <v>No hay ejecución</v>
      </c>
      <c r="AC76" s="105" t="str">
        <f t="shared" si="4"/>
        <v>NA</v>
      </c>
      <c r="AD76" s="166"/>
      <c r="AE76" s="65">
        <f t="shared" si="7"/>
        <v>3</v>
      </c>
      <c r="AF76" s="100">
        <f t="shared" si="5"/>
        <v>1</v>
      </c>
      <c r="AG76" s="105" t="str">
        <f t="shared" si="8"/>
        <v>De acuerdo a lo programado</v>
      </c>
      <c r="AH76" s="166"/>
      <c r="AI76" s="65" t="s">
        <v>502</v>
      </c>
      <c r="AJ76" s="105" t="s">
        <v>502</v>
      </c>
    </row>
    <row r="77" spans="1:36" ht="28.8">
      <c r="A77" s="63">
        <v>62</v>
      </c>
      <c r="B77" s="162">
        <v>0</v>
      </c>
      <c r="C77" s="162">
        <v>0</v>
      </c>
      <c r="D77" s="162">
        <v>0</v>
      </c>
      <c r="E77" s="162">
        <v>0</v>
      </c>
      <c r="F77" s="162">
        <v>8</v>
      </c>
      <c r="G77" s="163" t="s">
        <v>1760</v>
      </c>
      <c r="H77" s="166" t="s">
        <v>1767</v>
      </c>
      <c r="I77" s="163" t="s">
        <v>18</v>
      </c>
      <c r="J77" s="150" t="s">
        <v>1762</v>
      </c>
      <c r="K77" s="279">
        <v>12</v>
      </c>
      <c r="L77" s="165" t="s">
        <v>1582</v>
      </c>
      <c r="M77" s="165" t="s">
        <v>1768</v>
      </c>
      <c r="N77" s="64">
        <v>0</v>
      </c>
      <c r="O77" s="64">
        <v>1</v>
      </c>
      <c r="P77" s="64">
        <v>0</v>
      </c>
      <c r="Q77" s="64">
        <v>0</v>
      </c>
      <c r="R77" s="280">
        <f t="shared" si="9"/>
        <v>1</v>
      </c>
      <c r="S77" s="166" t="s">
        <v>1671</v>
      </c>
      <c r="T77" s="105" t="s">
        <v>172</v>
      </c>
      <c r="U77" s="159">
        <f t="shared" si="0"/>
        <v>1</v>
      </c>
      <c r="V77" s="273">
        <v>1</v>
      </c>
      <c r="W77" s="100">
        <f t="shared" si="1"/>
        <v>1</v>
      </c>
      <c r="X77" s="105" t="str">
        <f t="shared" si="2"/>
        <v>De acuerdo a lo programado</v>
      </c>
      <c r="Y77" s="166"/>
      <c r="Z77" s="159">
        <f t="shared" si="3"/>
        <v>0</v>
      </c>
      <c r="AA77" s="159"/>
      <c r="AB77" s="100" t="str">
        <f t="shared" si="6"/>
        <v>No hay ejecución</v>
      </c>
      <c r="AC77" s="105" t="str">
        <f t="shared" si="4"/>
        <v>NA</v>
      </c>
      <c r="AD77" s="166"/>
      <c r="AE77" s="65">
        <f t="shared" si="7"/>
        <v>1</v>
      </c>
      <c r="AF77" s="100">
        <f t="shared" si="5"/>
        <v>1</v>
      </c>
      <c r="AG77" s="105" t="str">
        <f t="shared" si="8"/>
        <v>De acuerdo a lo programado</v>
      </c>
      <c r="AH77" s="166"/>
      <c r="AI77" s="65" t="s">
        <v>502</v>
      </c>
      <c r="AJ77" s="105" t="s">
        <v>502</v>
      </c>
    </row>
    <row r="78" spans="1:36" ht="28.8">
      <c r="A78" s="63">
        <v>63</v>
      </c>
      <c r="B78" s="162">
        <v>0</v>
      </c>
      <c r="C78" s="162">
        <v>0</v>
      </c>
      <c r="D78" s="162">
        <v>0</v>
      </c>
      <c r="E78" s="162">
        <v>0</v>
      </c>
      <c r="F78" s="162">
        <v>8</v>
      </c>
      <c r="G78" s="163" t="s">
        <v>1760</v>
      </c>
      <c r="H78" s="166" t="s">
        <v>1769</v>
      </c>
      <c r="I78" s="163" t="s">
        <v>18</v>
      </c>
      <c r="J78" s="150" t="s">
        <v>1762</v>
      </c>
      <c r="K78" s="279">
        <v>12</v>
      </c>
      <c r="L78" s="165" t="s">
        <v>1582</v>
      </c>
      <c r="M78" s="165" t="s">
        <v>659</v>
      </c>
      <c r="N78" s="64">
        <v>1</v>
      </c>
      <c r="O78" s="64">
        <v>0</v>
      </c>
      <c r="P78" s="64">
        <v>0</v>
      </c>
      <c r="Q78" s="64">
        <v>0</v>
      </c>
      <c r="R78" s="280">
        <f t="shared" si="9"/>
        <v>1</v>
      </c>
      <c r="S78" s="166" t="s">
        <v>1770</v>
      </c>
      <c r="T78" s="105" t="s">
        <v>172</v>
      </c>
      <c r="U78" s="159">
        <f t="shared" si="0"/>
        <v>1</v>
      </c>
      <c r="V78" s="273">
        <v>1</v>
      </c>
      <c r="W78" s="100">
        <f t="shared" si="1"/>
        <v>1</v>
      </c>
      <c r="X78" s="105" t="str">
        <f t="shared" si="2"/>
        <v>De acuerdo a lo programado</v>
      </c>
      <c r="Y78" s="166"/>
      <c r="Z78" s="159">
        <f t="shared" si="3"/>
        <v>0</v>
      </c>
      <c r="AA78" s="159"/>
      <c r="AB78" s="100" t="str">
        <f t="shared" si="6"/>
        <v>No hay ejecución</v>
      </c>
      <c r="AC78" s="105" t="str">
        <f t="shared" si="4"/>
        <v>NA</v>
      </c>
      <c r="AD78" s="166"/>
      <c r="AE78" s="65">
        <f t="shared" si="7"/>
        <v>1</v>
      </c>
      <c r="AF78" s="100">
        <f t="shared" si="5"/>
        <v>1</v>
      </c>
      <c r="AG78" s="105" t="str">
        <f t="shared" si="8"/>
        <v>De acuerdo a lo programado</v>
      </c>
      <c r="AH78" s="166"/>
      <c r="AI78" s="65" t="s">
        <v>502</v>
      </c>
      <c r="AJ78" s="105" t="s">
        <v>502</v>
      </c>
    </row>
    <row r="79" spans="1:36" ht="28.8">
      <c r="A79" s="63">
        <v>64</v>
      </c>
      <c r="B79" s="162">
        <v>0</v>
      </c>
      <c r="C79" s="162">
        <v>0</v>
      </c>
      <c r="D79" s="162">
        <v>0</v>
      </c>
      <c r="E79" s="162">
        <v>0</v>
      </c>
      <c r="F79" s="162">
        <v>8</v>
      </c>
      <c r="G79" s="163" t="s">
        <v>1760</v>
      </c>
      <c r="H79" s="166" t="s">
        <v>1771</v>
      </c>
      <c r="I79" s="163" t="s">
        <v>18</v>
      </c>
      <c r="J79" s="150" t="s">
        <v>1762</v>
      </c>
      <c r="K79" s="279">
        <v>12</v>
      </c>
      <c r="L79" s="165" t="s">
        <v>1582</v>
      </c>
      <c r="M79" s="165" t="s">
        <v>659</v>
      </c>
      <c r="N79" s="64">
        <v>1</v>
      </c>
      <c r="O79" s="64">
        <v>0</v>
      </c>
      <c r="P79" s="64">
        <v>0</v>
      </c>
      <c r="Q79" s="64">
        <v>0</v>
      </c>
      <c r="R79" s="280">
        <f t="shared" si="9"/>
        <v>1</v>
      </c>
      <c r="S79" s="166" t="s">
        <v>1770</v>
      </c>
      <c r="T79" s="105" t="s">
        <v>172</v>
      </c>
      <c r="U79" s="159">
        <f t="shared" si="0"/>
        <v>1</v>
      </c>
      <c r="V79" s="273">
        <v>1</v>
      </c>
      <c r="W79" s="100">
        <f t="shared" si="1"/>
        <v>1</v>
      </c>
      <c r="X79" s="105" t="str">
        <f t="shared" si="2"/>
        <v>De acuerdo a lo programado</v>
      </c>
      <c r="Y79" s="166"/>
      <c r="Z79" s="159">
        <f t="shared" si="3"/>
        <v>0</v>
      </c>
      <c r="AA79" s="159"/>
      <c r="AB79" s="100" t="str">
        <f t="shared" si="6"/>
        <v>No hay ejecución</v>
      </c>
      <c r="AC79" s="105" t="str">
        <f t="shared" si="4"/>
        <v>NA</v>
      </c>
      <c r="AD79" s="166"/>
      <c r="AE79" s="65">
        <f t="shared" si="7"/>
        <v>1</v>
      </c>
      <c r="AF79" s="100">
        <f t="shared" si="5"/>
        <v>1</v>
      </c>
      <c r="AG79" s="105" t="str">
        <f t="shared" si="8"/>
        <v>De acuerdo a lo programado</v>
      </c>
      <c r="AH79" s="166"/>
      <c r="AI79" s="65" t="s">
        <v>502</v>
      </c>
      <c r="AJ79" s="105" t="s">
        <v>502</v>
      </c>
    </row>
    <row r="80" spans="1:36" ht="30" thickTop="1" thickBot="1">
      <c r="A80" s="63">
        <v>65</v>
      </c>
      <c r="B80" s="162" t="s">
        <v>379</v>
      </c>
      <c r="C80" s="162">
        <v>0</v>
      </c>
      <c r="D80" s="162">
        <v>0</v>
      </c>
      <c r="E80" s="162">
        <v>0</v>
      </c>
      <c r="F80" s="162">
        <v>8</v>
      </c>
      <c r="G80" s="163" t="s">
        <v>1760</v>
      </c>
      <c r="H80" s="166" t="s">
        <v>1772</v>
      </c>
      <c r="I80" s="163" t="s">
        <v>18</v>
      </c>
      <c r="J80" s="150" t="s">
        <v>1762</v>
      </c>
      <c r="K80" s="279">
        <v>12</v>
      </c>
      <c r="L80" s="165" t="s">
        <v>1582</v>
      </c>
      <c r="M80" s="165" t="s">
        <v>659</v>
      </c>
      <c r="N80" s="64">
        <v>0</v>
      </c>
      <c r="O80" s="64">
        <v>0</v>
      </c>
      <c r="P80" s="64">
        <v>0</v>
      </c>
      <c r="Q80" s="64">
        <v>1</v>
      </c>
      <c r="R80" s="280">
        <f t="shared" si="9"/>
        <v>1</v>
      </c>
      <c r="S80" s="166" t="s">
        <v>1632</v>
      </c>
      <c r="T80" s="105" t="s">
        <v>172</v>
      </c>
      <c r="U80" s="159">
        <f t="shared" ref="U80:U143" si="10">N80+O80</f>
        <v>0</v>
      </c>
      <c r="V80" s="273"/>
      <c r="W80" s="100" t="str">
        <f t="shared" ref="W80:W143" si="11">IF(V80="","No hay ejecución",IF(AND(U80&gt;0), V80/U80,"No hay Programación"))</f>
        <v>No hay ejecución</v>
      </c>
      <c r="X80" s="105" t="str">
        <f t="shared" ref="X80:X143" si="12">IF(W80="No hay ejecución","NA",IF(W80&gt;=90%,"De acuerdo a lo programado",IF(W80&gt;=70%,"Atraso Leve",IF(W80&lt;70%,"En Riesgo de no Cumplimiento"))))</f>
        <v>NA</v>
      </c>
      <c r="Y80" s="166"/>
      <c r="Z80" s="159">
        <f t="shared" ref="Z80:Z143" si="13">P80+Q80</f>
        <v>1</v>
      </c>
      <c r="AA80" s="159"/>
      <c r="AB80" s="100" t="str">
        <f t="shared" si="6"/>
        <v>No hay ejecución</v>
      </c>
      <c r="AC80" s="105" t="str">
        <f t="shared" ref="AC80:AC143" si="14">IF(AB80="No hay ejecución","NA",IF(AB80&gt;=90%,"De acuerdo a lo programado",IF(AB80&gt;=70%,"Atraso Leve",IF(AB80&lt;70%,"En Riesgo de no Cumplimiento"))))</f>
        <v>NA</v>
      </c>
      <c r="AD80" s="166"/>
      <c r="AE80" s="65">
        <f t="shared" si="7"/>
        <v>0</v>
      </c>
      <c r="AF80" s="100" t="str">
        <f t="shared" ref="AF80:AF143" si="15">IF(AE80="","No hay ejecución",IF(AND(AE80&gt;0), AE80/R80,"No hay Programación"))</f>
        <v>No hay Programación</v>
      </c>
      <c r="AG80" s="105" t="str">
        <f t="shared" si="8"/>
        <v>De acuerdo a lo programado</v>
      </c>
      <c r="AH80" s="166"/>
      <c r="AI80" s="65" t="s">
        <v>502</v>
      </c>
      <c r="AJ80" s="105" t="s">
        <v>502</v>
      </c>
    </row>
    <row r="81" spans="1:36" ht="58.8" thickTop="1" thickBot="1">
      <c r="A81" s="63">
        <v>66</v>
      </c>
      <c r="B81" s="162" t="s">
        <v>379</v>
      </c>
      <c r="C81" s="162">
        <v>0</v>
      </c>
      <c r="D81" s="162">
        <v>0</v>
      </c>
      <c r="E81" s="162">
        <v>0</v>
      </c>
      <c r="F81" s="162">
        <v>8</v>
      </c>
      <c r="G81" s="163" t="s">
        <v>1760</v>
      </c>
      <c r="H81" s="166" t="s">
        <v>1773</v>
      </c>
      <c r="I81" s="163" t="s">
        <v>18</v>
      </c>
      <c r="J81" s="150" t="s">
        <v>1762</v>
      </c>
      <c r="K81" s="279">
        <v>12</v>
      </c>
      <c r="L81" s="165" t="s">
        <v>1582</v>
      </c>
      <c r="M81" s="165" t="s">
        <v>659</v>
      </c>
      <c r="N81" s="64">
        <v>0</v>
      </c>
      <c r="O81" s="64">
        <v>0</v>
      </c>
      <c r="P81" s="64">
        <v>0</v>
      </c>
      <c r="Q81" s="64">
        <v>1</v>
      </c>
      <c r="R81" s="280">
        <f t="shared" si="9"/>
        <v>1</v>
      </c>
      <c r="S81" s="166" t="s">
        <v>1632</v>
      </c>
      <c r="T81" s="105" t="s">
        <v>172</v>
      </c>
      <c r="U81" s="159">
        <f t="shared" si="10"/>
        <v>0</v>
      </c>
      <c r="V81" s="273"/>
      <c r="W81" s="100" t="str">
        <f t="shared" si="11"/>
        <v>No hay ejecución</v>
      </c>
      <c r="X81" s="105" t="str">
        <f t="shared" si="12"/>
        <v>NA</v>
      </c>
      <c r="Y81" s="166"/>
      <c r="Z81" s="159">
        <f t="shared" si="13"/>
        <v>1</v>
      </c>
      <c r="AA81" s="159"/>
      <c r="AB81" s="100" t="str">
        <f t="shared" ref="AB81:AB122" si="16">IF(AA81="","No hay ejecución",IF(AND(Z81&gt;0), AA81/Z81,"No hay Programación"))</f>
        <v>No hay ejecución</v>
      </c>
      <c r="AC81" s="105" t="str">
        <f t="shared" si="14"/>
        <v>NA</v>
      </c>
      <c r="AD81" s="166"/>
      <c r="AE81" s="65">
        <f t="shared" ref="AE81:AE122" si="17">V81+AA81</f>
        <v>0</v>
      </c>
      <c r="AF81" s="100" t="str">
        <f t="shared" si="15"/>
        <v>No hay Programación</v>
      </c>
      <c r="AG81" s="105" t="str">
        <f t="shared" ref="AG81:AG122" si="18">IF(AF81="No hay ejecución","NA",IF(AF81&gt;=90%,"De acuerdo a lo programado",IF(AF81&gt;=70%,"Atraso Leve",IF(AF81&lt;70%,"Incumplimiento"))))</f>
        <v>De acuerdo a lo programado</v>
      </c>
      <c r="AH81" s="166"/>
      <c r="AI81" s="65" t="s">
        <v>502</v>
      </c>
      <c r="AJ81" s="105" t="s">
        <v>502</v>
      </c>
    </row>
    <row r="82" spans="1:36" ht="97.2" thickTop="1" thickBot="1">
      <c r="A82" s="63">
        <v>67</v>
      </c>
      <c r="B82" s="162" t="s">
        <v>379</v>
      </c>
      <c r="C82" s="162">
        <v>0</v>
      </c>
      <c r="D82" s="162">
        <v>0</v>
      </c>
      <c r="E82" s="162">
        <v>0</v>
      </c>
      <c r="F82" s="162">
        <v>8</v>
      </c>
      <c r="G82" s="163" t="s">
        <v>1760</v>
      </c>
      <c r="H82" s="166" t="s">
        <v>1774</v>
      </c>
      <c r="I82" s="163" t="s">
        <v>18</v>
      </c>
      <c r="J82" s="150" t="s">
        <v>1762</v>
      </c>
      <c r="K82" s="279">
        <v>12</v>
      </c>
      <c r="L82" s="165" t="s">
        <v>1582</v>
      </c>
      <c r="M82" s="165" t="s">
        <v>659</v>
      </c>
      <c r="N82" s="64">
        <v>0</v>
      </c>
      <c r="O82" s="64">
        <v>0</v>
      </c>
      <c r="P82" s="64">
        <v>0</v>
      </c>
      <c r="Q82" s="64">
        <v>1</v>
      </c>
      <c r="R82" s="280">
        <f t="shared" ref="R82:R97" si="19">N82+O82+P82+Q82</f>
        <v>1</v>
      </c>
      <c r="S82" s="166" t="s">
        <v>1632</v>
      </c>
      <c r="T82" s="105" t="s">
        <v>172</v>
      </c>
      <c r="U82" s="159">
        <f t="shared" si="10"/>
        <v>0</v>
      </c>
      <c r="V82" s="273"/>
      <c r="W82" s="100" t="str">
        <f t="shared" si="11"/>
        <v>No hay ejecución</v>
      </c>
      <c r="X82" s="105" t="str">
        <f t="shared" si="12"/>
        <v>NA</v>
      </c>
      <c r="Y82" s="166"/>
      <c r="Z82" s="159">
        <f t="shared" si="13"/>
        <v>1</v>
      </c>
      <c r="AA82" s="159"/>
      <c r="AB82" s="100" t="str">
        <f t="shared" si="16"/>
        <v>No hay ejecución</v>
      </c>
      <c r="AC82" s="105" t="str">
        <f t="shared" si="14"/>
        <v>NA</v>
      </c>
      <c r="AD82" s="166"/>
      <c r="AE82" s="65">
        <f t="shared" si="17"/>
        <v>0</v>
      </c>
      <c r="AF82" s="100" t="str">
        <f t="shared" si="15"/>
        <v>No hay Programación</v>
      </c>
      <c r="AG82" s="105" t="str">
        <f t="shared" si="18"/>
        <v>De acuerdo a lo programado</v>
      </c>
      <c r="AH82" s="166"/>
      <c r="AI82" s="65" t="s">
        <v>502</v>
      </c>
      <c r="AJ82" s="105" t="s">
        <v>502</v>
      </c>
    </row>
    <row r="83" spans="1:36" ht="48">
      <c r="A83" s="63">
        <v>68</v>
      </c>
      <c r="B83" s="162">
        <v>0</v>
      </c>
      <c r="C83" s="162">
        <v>0</v>
      </c>
      <c r="D83" s="162">
        <v>0</v>
      </c>
      <c r="E83" s="162">
        <v>0</v>
      </c>
      <c r="F83" s="162">
        <v>8</v>
      </c>
      <c r="G83" s="231" t="s">
        <v>1760</v>
      </c>
      <c r="H83" s="166" t="s">
        <v>1775</v>
      </c>
      <c r="I83" s="163" t="s">
        <v>18</v>
      </c>
      <c r="J83" s="150" t="s">
        <v>1762</v>
      </c>
      <c r="K83" s="279">
        <v>12</v>
      </c>
      <c r="L83" s="165" t="s">
        <v>1616</v>
      </c>
      <c r="M83" s="165" t="s">
        <v>1598</v>
      </c>
      <c r="N83" s="64">
        <v>3</v>
      </c>
      <c r="O83" s="64">
        <v>3</v>
      </c>
      <c r="P83" s="64">
        <v>3</v>
      </c>
      <c r="Q83" s="64">
        <v>3</v>
      </c>
      <c r="R83" s="280">
        <f t="shared" si="19"/>
        <v>12</v>
      </c>
      <c r="S83" s="166" t="s">
        <v>1647</v>
      </c>
      <c r="T83" s="105" t="s">
        <v>172</v>
      </c>
      <c r="U83" s="159">
        <f t="shared" si="10"/>
        <v>6</v>
      </c>
      <c r="V83" s="273">
        <v>3</v>
      </c>
      <c r="W83" s="100">
        <f t="shared" si="11"/>
        <v>0.5</v>
      </c>
      <c r="X83" s="105" t="str">
        <f t="shared" si="12"/>
        <v>En Riesgo de no Cumplimiento</v>
      </c>
      <c r="Y83" s="166" t="s">
        <v>1776</v>
      </c>
      <c r="Z83" s="159">
        <f t="shared" si="13"/>
        <v>6</v>
      </c>
      <c r="AA83" s="159"/>
      <c r="AB83" s="100" t="str">
        <f t="shared" si="16"/>
        <v>No hay ejecución</v>
      </c>
      <c r="AC83" s="105" t="str">
        <f t="shared" si="14"/>
        <v>NA</v>
      </c>
      <c r="AD83" s="166"/>
      <c r="AE83" s="65">
        <f t="shared" si="17"/>
        <v>3</v>
      </c>
      <c r="AF83" s="100">
        <f t="shared" si="15"/>
        <v>0.25</v>
      </c>
      <c r="AG83" s="105" t="str">
        <f t="shared" si="18"/>
        <v>Incumplimiento</v>
      </c>
      <c r="AH83" s="166"/>
      <c r="AI83" s="65" t="s">
        <v>502</v>
      </c>
      <c r="AJ83" s="105" t="s">
        <v>502</v>
      </c>
    </row>
    <row r="84" spans="1:36" ht="38.4">
      <c r="A84" s="63">
        <v>69</v>
      </c>
      <c r="B84" s="162">
        <v>0</v>
      </c>
      <c r="C84" s="162">
        <v>0</v>
      </c>
      <c r="D84" s="162">
        <v>0</v>
      </c>
      <c r="E84" s="162">
        <v>0</v>
      </c>
      <c r="F84" s="162">
        <v>8</v>
      </c>
      <c r="G84" s="231" t="s">
        <v>1760</v>
      </c>
      <c r="H84" s="166" t="s">
        <v>1777</v>
      </c>
      <c r="I84" s="163" t="s">
        <v>18</v>
      </c>
      <c r="J84" s="150" t="s">
        <v>1762</v>
      </c>
      <c r="K84" s="279">
        <v>12</v>
      </c>
      <c r="L84" s="165" t="s">
        <v>1616</v>
      </c>
      <c r="M84" s="165" t="s">
        <v>1778</v>
      </c>
      <c r="N84" s="64">
        <v>2</v>
      </c>
      <c r="O84" s="64">
        <v>0</v>
      </c>
      <c r="P84" s="64">
        <v>0</v>
      </c>
      <c r="Q84" s="64">
        <v>0</v>
      </c>
      <c r="R84" s="280">
        <f t="shared" si="19"/>
        <v>2</v>
      </c>
      <c r="S84" s="166" t="s">
        <v>1779</v>
      </c>
      <c r="T84" s="105" t="s">
        <v>172</v>
      </c>
      <c r="U84" s="159">
        <f t="shared" si="10"/>
        <v>2</v>
      </c>
      <c r="V84" s="273">
        <v>2</v>
      </c>
      <c r="W84" s="100">
        <f t="shared" si="11"/>
        <v>1</v>
      </c>
      <c r="X84" s="105" t="str">
        <f t="shared" si="12"/>
        <v>De acuerdo a lo programado</v>
      </c>
      <c r="Y84" s="166"/>
      <c r="Z84" s="159">
        <f t="shared" si="13"/>
        <v>0</v>
      </c>
      <c r="AA84" s="159"/>
      <c r="AB84" s="100" t="str">
        <f t="shared" si="16"/>
        <v>No hay ejecución</v>
      </c>
      <c r="AC84" s="105" t="str">
        <f t="shared" si="14"/>
        <v>NA</v>
      </c>
      <c r="AD84" s="166"/>
      <c r="AE84" s="65">
        <f t="shared" si="17"/>
        <v>2</v>
      </c>
      <c r="AF84" s="100">
        <f t="shared" si="15"/>
        <v>1</v>
      </c>
      <c r="AG84" s="105" t="str">
        <f t="shared" si="18"/>
        <v>De acuerdo a lo programado</v>
      </c>
      <c r="AH84" s="166"/>
      <c r="AI84" s="65" t="s">
        <v>502</v>
      </c>
      <c r="AJ84" s="105" t="s">
        <v>502</v>
      </c>
    </row>
    <row r="85" spans="1:36" ht="38.4">
      <c r="A85" s="63">
        <v>70</v>
      </c>
      <c r="B85" s="162">
        <v>0</v>
      </c>
      <c r="C85" s="162">
        <v>0</v>
      </c>
      <c r="D85" s="162">
        <v>0</v>
      </c>
      <c r="E85" s="162">
        <v>0</v>
      </c>
      <c r="F85" s="162">
        <v>8</v>
      </c>
      <c r="G85" s="231" t="s">
        <v>1760</v>
      </c>
      <c r="H85" s="166" t="s">
        <v>1780</v>
      </c>
      <c r="I85" s="163" t="s">
        <v>18</v>
      </c>
      <c r="J85" s="150" t="s">
        <v>1762</v>
      </c>
      <c r="K85" s="279">
        <v>12</v>
      </c>
      <c r="L85" s="105" t="s">
        <v>1781</v>
      </c>
      <c r="M85" s="165" t="s">
        <v>1644</v>
      </c>
      <c r="N85" s="64">
        <v>1</v>
      </c>
      <c r="O85" s="64">
        <v>1</v>
      </c>
      <c r="P85" s="64">
        <v>1</v>
      </c>
      <c r="Q85" s="64">
        <v>1</v>
      </c>
      <c r="R85" s="280">
        <f t="shared" si="19"/>
        <v>4</v>
      </c>
      <c r="S85" s="166" t="s">
        <v>1782</v>
      </c>
      <c r="T85" s="105" t="s">
        <v>172</v>
      </c>
      <c r="U85" s="159">
        <f t="shared" si="10"/>
        <v>2</v>
      </c>
      <c r="V85" s="273">
        <v>2</v>
      </c>
      <c r="W85" s="100">
        <f t="shared" si="11"/>
        <v>1</v>
      </c>
      <c r="X85" s="105" t="str">
        <f t="shared" si="12"/>
        <v>De acuerdo a lo programado</v>
      </c>
      <c r="Y85" s="166"/>
      <c r="Z85" s="159">
        <f t="shared" si="13"/>
        <v>2</v>
      </c>
      <c r="AA85" s="159"/>
      <c r="AB85" s="100" t="str">
        <f t="shared" si="16"/>
        <v>No hay ejecución</v>
      </c>
      <c r="AC85" s="105" t="str">
        <f t="shared" si="14"/>
        <v>NA</v>
      </c>
      <c r="AD85" s="166"/>
      <c r="AE85" s="65">
        <f t="shared" si="17"/>
        <v>2</v>
      </c>
      <c r="AF85" s="100">
        <f t="shared" si="15"/>
        <v>0.5</v>
      </c>
      <c r="AG85" s="105" t="str">
        <f t="shared" si="18"/>
        <v>Incumplimiento</v>
      </c>
      <c r="AH85" s="166"/>
      <c r="AI85" s="65" t="s">
        <v>502</v>
      </c>
      <c r="AJ85" s="105" t="s">
        <v>502</v>
      </c>
    </row>
    <row r="86" spans="1:36" ht="48">
      <c r="A86" s="63">
        <v>71</v>
      </c>
      <c r="B86" s="162">
        <v>0</v>
      </c>
      <c r="C86" s="162">
        <v>0</v>
      </c>
      <c r="D86" s="162">
        <v>0</v>
      </c>
      <c r="E86" s="162">
        <v>0</v>
      </c>
      <c r="F86" s="162">
        <v>8</v>
      </c>
      <c r="G86" s="231" t="s">
        <v>1760</v>
      </c>
      <c r="H86" s="166" t="s">
        <v>1783</v>
      </c>
      <c r="I86" s="163" t="s">
        <v>18</v>
      </c>
      <c r="J86" s="150" t="s">
        <v>1762</v>
      </c>
      <c r="K86" s="279">
        <v>12</v>
      </c>
      <c r="L86" s="105" t="s">
        <v>1781</v>
      </c>
      <c r="M86" s="165" t="s">
        <v>1644</v>
      </c>
      <c r="N86" s="64">
        <v>1</v>
      </c>
      <c r="O86" s="64">
        <v>0</v>
      </c>
      <c r="P86" s="64">
        <v>0</v>
      </c>
      <c r="Q86" s="64">
        <v>1</v>
      </c>
      <c r="R86" s="280">
        <f t="shared" si="19"/>
        <v>2</v>
      </c>
      <c r="S86" s="166" t="s">
        <v>1782</v>
      </c>
      <c r="T86" s="105" t="s">
        <v>172</v>
      </c>
      <c r="U86" s="159">
        <f t="shared" si="10"/>
        <v>1</v>
      </c>
      <c r="V86" s="273">
        <v>1</v>
      </c>
      <c r="W86" s="100">
        <f t="shared" si="11"/>
        <v>1</v>
      </c>
      <c r="X86" s="105" t="str">
        <f t="shared" si="12"/>
        <v>De acuerdo a lo programado</v>
      </c>
      <c r="Y86" s="166"/>
      <c r="Z86" s="159">
        <f t="shared" si="13"/>
        <v>1</v>
      </c>
      <c r="AA86" s="159"/>
      <c r="AB86" s="100" t="str">
        <f t="shared" si="16"/>
        <v>No hay ejecución</v>
      </c>
      <c r="AC86" s="105" t="str">
        <f t="shared" si="14"/>
        <v>NA</v>
      </c>
      <c r="AD86" s="166"/>
      <c r="AE86" s="65">
        <f t="shared" si="17"/>
        <v>1</v>
      </c>
      <c r="AF86" s="100">
        <f t="shared" si="15"/>
        <v>0.5</v>
      </c>
      <c r="AG86" s="105" t="str">
        <f t="shared" si="18"/>
        <v>Incumplimiento</v>
      </c>
      <c r="AH86" s="166"/>
      <c r="AI86" s="65" t="s">
        <v>502</v>
      </c>
      <c r="AJ86" s="105" t="s">
        <v>502</v>
      </c>
    </row>
    <row r="87" spans="1:36" ht="19.2">
      <c r="A87" s="63">
        <v>72</v>
      </c>
      <c r="B87" s="162">
        <v>0</v>
      </c>
      <c r="C87" s="162">
        <v>0</v>
      </c>
      <c r="D87" s="162">
        <v>0</v>
      </c>
      <c r="E87" s="162">
        <v>0</v>
      </c>
      <c r="F87" s="162">
        <v>8</v>
      </c>
      <c r="G87" s="231" t="s">
        <v>1760</v>
      </c>
      <c r="H87" s="166" t="s">
        <v>1784</v>
      </c>
      <c r="I87" s="163" t="s">
        <v>18</v>
      </c>
      <c r="J87" s="150" t="s">
        <v>1762</v>
      </c>
      <c r="K87" s="279">
        <v>12</v>
      </c>
      <c r="L87" s="105" t="s">
        <v>1781</v>
      </c>
      <c r="M87" s="165" t="s">
        <v>1644</v>
      </c>
      <c r="N87" s="64">
        <v>1</v>
      </c>
      <c r="O87" s="64">
        <v>1</v>
      </c>
      <c r="P87" s="64">
        <v>1</v>
      </c>
      <c r="Q87" s="64">
        <v>1</v>
      </c>
      <c r="R87" s="280">
        <f t="shared" si="19"/>
        <v>4</v>
      </c>
      <c r="S87" s="166" t="s">
        <v>1782</v>
      </c>
      <c r="T87" s="105" t="s">
        <v>172</v>
      </c>
      <c r="U87" s="159">
        <f t="shared" si="10"/>
        <v>2</v>
      </c>
      <c r="V87" s="273">
        <v>2</v>
      </c>
      <c r="W87" s="100">
        <f t="shared" si="11"/>
        <v>1</v>
      </c>
      <c r="X87" s="105" t="str">
        <f t="shared" si="12"/>
        <v>De acuerdo a lo programado</v>
      </c>
      <c r="Y87" s="166"/>
      <c r="Z87" s="159">
        <f t="shared" si="13"/>
        <v>2</v>
      </c>
      <c r="AA87" s="159"/>
      <c r="AB87" s="100" t="str">
        <f t="shared" si="16"/>
        <v>No hay ejecución</v>
      </c>
      <c r="AC87" s="105" t="str">
        <f t="shared" si="14"/>
        <v>NA</v>
      </c>
      <c r="AD87" s="166"/>
      <c r="AE87" s="65">
        <f t="shared" si="17"/>
        <v>2</v>
      </c>
      <c r="AF87" s="100">
        <f t="shared" si="15"/>
        <v>0.5</v>
      </c>
      <c r="AG87" s="105" t="str">
        <f t="shared" si="18"/>
        <v>Incumplimiento</v>
      </c>
      <c r="AH87" s="166"/>
      <c r="AI87" s="65" t="s">
        <v>502</v>
      </c>
      <c r="AJ87" s="105" t="s">
        <v>502</v>
      </c>
    </row>
    <row r="88" spans="1:36" ht="28.8">
      <c r="A88" s="63">
        <v>73</v>
      </c>
      <c r="B88" s="162">
        <v>0</v>
      </c>
      <c r="C88" s="162">
        <v>0</v>
      </c>
      <c r="D88" s="162">
        <v>0</v>
      </c>
      <c r="E88" s="162">
        <v>0</v>
      </c>
      <c r="F88" s="162">
        <v>8</v>
      </c>
      <c r="G88" s="231" t="s">
        <v>1760</v>
      </c>
      <c r="H88" s="166" t="s">
        <v>1785</v>
      </c>
      <c r="I88" s="163" t="s">
        <v>18</v>
      </c>
      <c r="J88" s="150" t="s">
        <v>1762</v>
      </c>
      <c r="K88" s="279">
        <v>12</v>
      </c>
      <c r="L88" s="165" t="s">
        <v>1786</v>
      </c>
      <c r="M88" s="165" t="s">
        <v>1787</v>
      </c>
      <c r="N88" s="64">
        <v>6</v>
      </c>
      <c r="O88" s="64">
        <v>6</v>
      </c>
      <c r="P88" s="64">
        <v>6</v>
      </c>
      <c r="Q88" s="64">
        <v>6</v>
      </c>
      <c r="R88" s="280">
        <f t="shared" si="19"/>
        <v>24</v>
      </c>
      <c r="S88" s="166" t="s">
        <v>1782</v>
      </c>
      <c r="T88" s="105" t="s">
        <v>172</v>
      </c>
      <c r="U88" s="159">
        <f t="shared" si="10"/>
        <v>12</v>
      </c>
      <c r="V88" s="273">
        <v>12</v>
      </c>
      <c r="W88" s="100">
        <f t="shared" si="11"/>
        <v>1</v>
      </c>
      <c r="X88" s="105" t="str">
        <f t="shared" si="12"/>
        <v>De acuerdo a lo programado</v>
      </c>
      <c r="Y88" s="166"/>
      <c r="Z88" s="159">
        <f t="shared" si="13"/>
        <v>12</v>
      </c>
      <c r="AA88" s="159"/>
      <c r="AB88" s="100" t="str">
        <f t="shared" si="16"/>
        <v>No hay ejecución</v>
      </c>
      <c r="AC88" s="105" t="str">
        <f t="shared" si="14"/>
        <v>NA</v>
      </c>
      <c r="AD88" s="166"/>
      <c r="AE88" s="65">
        <f t="shared" si="17"/>
        <v>12</v>
      </c>
      <c r="AF88" s="100">
        <f t="shared" si="15"/>
        <v>0.5</v>
      </c>
      <c r="AG88" s="105" t="str">
        <f t="shared" si="18"/>
        <v>Incumplimiento</v>
      </c>
      <c r="AH88" s="166"/>
      <c r="AI88" s="65" t="s">
        <v>502</v>
      </c>
      <c r="AJ88" s="105" t="s">
        <v>502</v>
      </c>
    </row>
    <row r="89" spans="1:36" ht="19.2">
      <c r="A89" s="63">
        <v>74</v>
      </c>
      <c r="B89" s="162">
        <v>0</v>
      </c>
      <c r="C89" s="162">
        <v>0</v>
      </c>
      <c r="D89" s="162">
        <v>0</v>
      </c>
      <c r="E89" s="162">
        <v>0</v>
      </c>
      <c r="F89" s="162">
        <v>8</v>
      </c>
      <c r="G89" s="231" t="s">
        <v>1760</v>
      </c>
      <c r="H89" s="166" t="s">
        <v>1788</v>
      </c>
      <c r="I89" s="163" t="s">
        <v>18</v>
      </c>
      <c r="J89" s="150" t="s">
        <v>1762</v>
      </c>
      <c r="K89" s="279">
        <v>12</v>
      </c>
      <c r="L89" s="105" t="s">
        <v>1781</v>
      </c>
      <c r="M89" s="165" t="s">
        <v>1644</v>
      </c>
      <c r="N89" s="64">
        <v>1</v>
      </c>
      <c r="O89" s="64">
        <v>0</v>
      </c>
      <c r="P89" s="64">
        <v>0</v>
      </c>
      <c r="Q89" s="64">
        <v>1</v>
      </c>
      <c r="R89" s="280">
        <f t="shared" si="19"/>
        <v>2</v>
      </c>
      <c r="S89" s="166" t="s">
        <v>1782</v>
      </c>
      <c r="T89" s="105" t="s">
        <v>172</v>
      </c>
      <c r="U89" s="159">
        <f t="shared" si="10"/>
        <v>1</v>
      </c>
      <c r="V89" s="273">
        <v>1</v>
      </c>
      <c r="W89" s="100">
        <f t="shared" si="11"/>
        <v>1</v>
      </c>
      <c r="X89" s="105" t="str">
        <f t="shared" si="12"/>
        <v>De acuerdo a lo programado</v>
      </c>
      <c r="Y89" s="166"/>
      <c r="Z89" s="159">
        <f t="shared" si="13"/>
        <v>1</v>
      </c>
      <c r="AA89" s="159"/>
      <c r="AB89" s="100" t="str">
        <f t="shared" si="16"/>
        <v>No hay ejecución</v>
      </c>
      <c r="AC89" s="105" t="str">
        <f t="shared" si="14"/>
        <v>NA</v>
      </c>
      <c r="AD89" s="166"/>
      <c r="AE89" s="65">
        <f t="shared" si="17"/>
        <v>1</v>
      </c>
      <c r="AF89" s="100">
        <f t="shared" si="15"/>
        <v>0.5</v>
      </c>
      <c r="AG89" s="105" t="str">
        <f t="shared" si="18"/>
        <v>Incumplimiento</v>
      </c>
      <c r="AH89" s="166"/>
      <c r="AI89" s="65" t="s">
        <v>502</v>
      </c>
      <c r="AJ89" s="105" t="s">
        <v>502</v>
      </c>
    </row>
    <row r="90" spans="1:36" ht="19.2">
      <c r="A90" s="63">
        <v>75</v>
      </c>
      <c r="B90" s="162">
        <v>0</v>
      </c>
      <c r="C90" s="162">
        <v>0</v>
      </c>
      <c r="D90" s="162">
        <v>0</v>
      </c>
      <c r="E90" s="162">
        <v>0</v>
      </c>
      <c r="F90" s="162">
        <v>8</v>
      </c>
      <c r="G90" s="231" t="s">
        <v>1760</v>
      </c>
      <c r="H90" s="166" t="s">
        <v>1789</v>
      </c>
      <c r="I90" s="163" t="s">
        <v>18</v>
      </c>
      <c r="J90" s="150" t="s">
        <v>1762</v>
      </c>
      <c r="K90" s="279">
        <v>12</v>
      </c>
      <c r="L90" s="165" t="s">
        <v>1790</v>
      </c>
      <c r="M90" s="165" t="s">
        <v>1791</v>
      </c>
      <c r="N90" s="64">
        <v>10</v>
      </c>
      <c r="O90" s="64">
        <v>10</v>
      </c>
      <c r="P90" s="64">
        <v>10</v>
      </c>
      <c r="Q90" s="64">
        <v>10</v>
      </c>
      <c r="R90" s="280">
        <f t="shared" si="19"/>
        <v>40</v>
      </c>
      <c r="S90" s="166" t="s">
        <v>1792</v>
      </c>
      <c r="T90" s="105" t="s">
        <v>172</v>
      </c>
      <c r="U90" s="159">
        <f t="shared" si="10"/>
        <v>20</v>
      </c>
      <c r="V90" s="273">
        <v>20</v>
      </c>
      <c r="W90" s="100">
        <f t="shared" si="11"/>
        <v>1</v>
      </c>
      <c r="X90" s="105" t="str">
        <f t="shared" si="12"/>
        <v>De acuerdo a lo programado</v>
      </c>
      <c r="Y90" s="166"/>
      <c r="Z90" s="159">
        <f t="shared" si="13"/>
        <v>20</v>
      </c>
      <c r="AA90" s="159"/>
      <c r="AB90" s="100" t="str">
        <f t="shared" si="16"/>
        <v>No hay ejecución</v>
      </c>
      <c r="AC90" s="105" t="str">
        <f t="shared" si="14"/>
        <v>NA</v>
      </c>
      <c r="AD90" s="166"/>
      <c r="AE90" s="65">
        <f t="shared" si="17"/>
        <v>20</v>
      </c>
      <c r="AF90" s="100">
        <f t="shared" si="15"/>
        <v>0.5</v>
      </c>
      <c r="AG90" s="105" t="str">
        <f t="shared" si="18"/>
        <v>Incumplimiento</v>
      </c>
      <c r="AH90" s="166"/>
      <c r="AI90" s="65" t="s">
        <v>502</v>
      </c>
      <c r="AJ90" s="105" t="s">
        <v>502</v>
      </c>
    </row>
    <row r="91" spans="1:36" ht="20.399999999999999" thickTop="1" thickBot="1">
      <c r="A91" s="63">
        <v>76</v>
      </c>
      <c r="B91" s="162">
        <v>0</v>
      </c>
      <c r="C91" s="162">
        <v>0</v>
      </c>
      <c r="D91" s="162">
        <v>0</v>
      </c>
      <c r="E91" s="162">
        <v>0</v>
      </c>
      <c r="F91" s="162">
        <v>8</v>
      </c>
      <c r="G91" s="231" t="s">
        <v>1760</v>
      </c>
      <c r="H91" s="166" t="s">
        <v>1793</v>
      </c>
      <c r="I91" s="163" t="s">
        <v>18</v>
      </c>
      <c r="J91" s="150" t="s">
        <v>1762</v>
      </c>
      <c r="K91" s="279">
        <v>12</v>
      </c>
      <c r="L91" s="165" t="s">
        <v>1786</v>
      </c>
      <c r="M91" s="165" t="s">
        <v>1787</v>
      </c>
      <c r="N91" s="64">
        <v>0</v>
      </c>
      <c r="O91" s="64">
        <v>0</v>
      </c>
      <c r="P91" s="64">
        <v>0</v>
      </c>
      <c r="Q91" s="64">
        <v>1</v>
      </c>
      <c r="R91" s="280">
        <f t="shared" si="19"/>
        <v>1</v>
      </c>
      <c r="S91" s="166" t="s">
        <v>1782</v>
      </c>
      <c r="T91" s="105" t="s">
        <v>172</v>
      </c>
      <c r="U91" s="159">
        <f t="shared" si="10"/>
        <v>0</v>
      </c>
      <c r="V91" s="273"/>
      <c r="W91" s="100" t="str">
        <f t="shared" si="11"/>
        <v>No hay ejecución</v>
      </c>
      <c r="X91" s="105" t="str">
        <f t="shared" si="12"/>
        <v>NA</v>
      </c>
      <c r="Y91" s="166"/>
      <c r="Z91" s="159">
        <f t="shared" si="13"/>
        <v>1</v>
      </c>
      <c r="AA91" s="159"/>
      <c r="AB91" s="100" t="str">
        <f t="shared" si="16"/>
        <v>No hay ejecución</v>
      </c>
      <c r="AC91" s="105" t="str">
        <f t="shared" si="14"/>
        <v>NA</v>
      </c>
      <c r="AD91" s="166"/>
      <c r="AE91" s="65">
        <f t="shared" si="17"/>
        <v>0</v>
      </c>
      <c r="AF91" s="100" t="str">
        <f t="shared" si="15"/>
        <v>No hay Programación</v>
      </c>
      <c r="AG91" s="105" t="str">
        <f t="shared" si="18"/>
        <v>De acuerdo a lo programado</v>
      </c>
      <c r="AH91" s="166"/>
      <c r="AI91" s="65" t="s">
        <v>502</v>
      </c>
      <c r="AJ91" s="105" t="s">
        <v>502</v>
      </c>
    </row>
    <row r="92" spans="1:36" ht="38.4">
      <c r="A92" s="63">
        <v>77</v>
      </c>
      <c r="B92" s="162">
        <v>0</v>
      </c>
      <c r="C92" s="162">
        <v>0</v>
      </c>
      <c r="D92" s="162">
        <v>0</v>
      </c>
      <c r="E92" s="162">
        <v>0</v>
      </c>
      <c r="F92" s="162">
        <v>8</v>
      </c>
      <c r="G92" s="231" t="s">
        <v>1760</v>
      </c>
      <c r="H92" s="166" t="s">
        <v>1794</v>
      </c>
      <c r="I92" s="163" t="s">
        <v>18</v>
      </c>
      <c r="J92" s="150" t="s">
        <v>1762</v>
      </c>
      <c r="K92" s="279">
        <v>12</v>
      </c>
      <c r="L92" s="105" t="s">
        <v>1781</v>
      </c>
      <c r="M92" s="165" t="s">
        <v>1644</v>
      </c>
      <c r="N92" s="64">
        <v>1</v>
      </c>
      <c r="O92" s="64">
        <v>0</v>
      </c>
      <c r="P92" s="64">
        <v>0</v>
      </c>
      <c r="Q92" s="64">
        <v>0</v>
      </c>
      <c r="R92" s="280">
        <f t="shared" si="19"/>
        <v>1</v>
      </c>
      <c r="S92" s="166" t="s">
        <v>1782</v>
      </c>
      <c r="T92" s="105" t="s">
        <v>172</v>
      </c>
      <c r="U92" s="159">
        <f t="shared" si="10"/>
        <v>1</v>
      </c>
      <c r="V92" s="273">
        <v>1</v>
      </c>
      <c r="W92" s="100">
        <f t="shared" si="11"/>
        <v>1</v>
      </c>
      <c r="X92" s="105" t="str">
        <f t="shared" si="12"/>
        <v>De acuerdo a lo programado</v>
      </c>
      <c r="Y92" s="166"/>
      <c r="Z92" s="159">
        <f t="shared" si="13"/>
        <v>0</v>
      </c>
      <c r="AA92" s="159"/>
      <c r="AB92" s="100" t="str">
        <f t="shared" si="16"/>
        <v>No hay ejecución</v>
      </c>
      <c r="AC92" s="105" t="str">
        <f t="shared" si="14"/>
        <v>NA</v>
      </c>
      <c r="AD92" s="166"/>
      <c r="AE92" s="65">
        <f t="shared" si="17"/>
        <v>1</v>
      </c>
      <c r="AF92" s="100">
        <f t="shared" si="15"/>
        <v>1</v>
      </c>
      <c r="AG92" s="105" t="str">
        <f t="shared" si="18"/>
        <v>De acuerdo a lo programado</v>
      </c>
      <c r="AH92" s="166"/>
      <c r="AI92" s="65" t="s">
        <v>502</v>
      </c>
      <c r="AJ92" s="105" t="s">
        <v>502</v>
      </c>
    </row>
    <row r="93" spans="1:36" ht="30" thickTop="1" thickBot="1">
      <c r="A93" s="63">
        <v>78</v>
      </c>
      <c r="B93" s="162">
        <v>0</v>
      </c>
      <c r="C93" s="162">
        <v>0</v>
      </c>
      <c r="D93" s="162">
        <v>0</v>
      </c>
      <c r="E93" s="162">
        <v>0</v>
      </c>
      <c r="F93" s="162">
        <v>8</v>
      </c>
      <c r="G93" s="163" t="s">
        <v>1795</v>
      </c>
      <c r="H93" s="166" t="s">
        <v>1796</v>
      </c>
      <c r="I93" s="163" t="s">
        <v>18</v>
      </c>
      <c r="J93" s="150" t="s">
        <v>1762</v>
      </c>
      <c r="K93" s="279">
        <v>9</v>
      </c>
      <c r="L93" s="105" t="s">
        <v>1641</v>
      </c>
      <c r="M93" s="165" t="s">
        <v>1797</v>
      </c>
      <c r="N93" s="64">
        <v>0</v>
      </c>
      <c r="O93" s="64">
        <v>0</v>
      </c>
      <c r="P93" s="64">
        <v>1</v>
      </c>
      <c r="Q93" s="64">
        <v>0</v>
      </c>
      <c r="R93" s="280">
        <f t="shared" si="19"/>
        <v>1</v>
      </c>
      <c r="S93" s="166" t="s">
        <v>1595</v>
      </c>
      <c r="T93" s="105" t="s">
        <v>172</v>
      </c>
      <c r="U93" s="159">
        <f t="shared" si="10"/>
        <v>0</v>
      </c>
      <c r="V93" s="273"/>
      <c r="W93" s="100" t="str">
        <f t="shared" si="11"/>
        <v>No hay ejecución</v>
      </c>
      <c r="X93" s="105" t="str">
        <f t="shared" si="12"/>
        <v>NA</v>
      </c>
      <c r="Y93" s="166"/>
      <c r="Z93" s="159">
        <f t="shared" si="13"/>
        <v>1</v>
      </c>
      <c r="AA93" s="159"/>
      <c r="AB93" s="100" t="str">
        <f t="shared" si="16"/>
        <v>No hay ejecución</v>
      </c>
      <c r="AC93" s="105" t="str">
        <f t="shared" si="14"/>
        <v>NA</v>
      </c>
      <c r="AD93" s="166"/>
      <c r="AE93" s="65">
        <f t="shared" si="17"/>
        <v>0</v>
      </c>
      <c r="AF93" s="100" t="str">
        <f t="shared" si="15"/>
        <v>No hay Programación</v>
      </c>
      <c r="AG93" s="105" t="str">
        <f t="shared" si="18"/>
        <v>De acuerdo a lo programado</v>
      </c>
      <c r="AH93" s="166"/>
      <c r="AI93" s="65" t="s">
        <v>502</v>
      </c>
      <c r="AJ93" s="105" t="s">
        <v>502</v>
      </c>
    </row>
    <row r="94" spans="1:36" ht="19.2">
      <c r="A94" s="63">
        <v>79</v>
      </c>
      <c r="B94" s="162">
        <v>0</v>
      </c>
      <c r="C94" s="162">
        <v>0</v>
      </c>
      <c r="D94" s="162">
        <v>0</v>
      </c>
      <c r="E94" s="162">
        <v>0</v>
      </c>
      <c r="F94" s="162">
        <v>8</v>
      </c>
      <c r="G94" s="163" t="s">
        <v>1795</v>
      </c>
      <c r="H94" s="166" t="s">
        <v>1798</v>
      </c>
      <c r="I94" s="163" t="s">
        <v>18</v>
      </c>
      <c r="J94" s="150" t="s">
        <v>1762</v>
      </c>
      <c r="K94" s="279">
        <v>9</v>
      </c>
      <c r="L94" s="105" t="s">
        <v>1593</v>
      </c>
      <c r="M94" s="165" t="s">
        <v>1799</v>
      </c>
      <c r="N94" s="64">
        <v>0</v>
      </c>
      <c r="O94" s="64">
        <v>1</v>
      </c>
      <c r="P94" s="64">
        <v>0</v>
      </c>
      <c r="Q94" s="64">
        <v>0</v>
      </c>
      <c r="R94" s="280">
        <f t="shared" si="19"/>
        <v>1</v>
      </c>
      <c r="S94" s="166" t="s">
        <v>1595</v>
      </c>
      <c r="T94" s="105" t="s">
        <v>172</v>
      </c>
      <c r="U94" s="159">
        <f t="shared" si="10"/>
        <v>1</v>
      </c>
      <c r="V94" s="273">
        <v>1</v>
      </c>
      <c r="W94" s="100">
        <f t="shared" si="11"/>
        <v>1</v>
      </c>
      <c r="X94" s="105" t="str">
        <f t="shared" si="12"/>
        <v>De acuerdo a lo programado</v>
      </c>
      <c r="Y94" s="166"/>
      <c r="Z94" s="159">
        <f t="shared" si="13"/>
        <v>0</v>
      </c>
      <c r="AA94" s="159"/>
      <c r="AB94" s="100" t="str">
        <f t="shared" si="16"/>
        <v>No hay ejecución</v>
      </c>
      <c r="AC94" s="105" t="str">
        <f t="shared" si="14"/>
        <v>NA</v>
      </c>
      <c r="AD94" s="166"/>
      <c r="AE94" s="65">
        <f t="shared" si="17"/>
        <v>1</v>
      </c>
      <c r="AF94" s="100">
        <f t="shared" si="15"/>
        <v>1</v>
      </c>
      <c r="AG94" s="105" t="str">
        <f t="shared" si="18"/>
        <v>De acuerdo a lo programado</v>
      </c>
      <c r="AH94" s="166"/>
      <c r="AI94" s="65" t="s">
        <v>502</v>
      </c>
      <c r="AJ94" s="105" t="s">
        <v>502</v>
      </c>
    </row>
    <row r="95" spans="1:36" ht="19.2">
      <c r="A95" s="63">
        <v>80</v>
      </c>
      <c r="B95" s="162">
        <v>0</v>
      </c>
      <c r="C95" s="162">
        <v>0</v>
      </c>
      <c r="D95" s="162">
        <v>0</v>
      </c>
      <c r="E95" s="162">
        <v>0</v>
      </c>
      <c r="F95" s="162">
        <v>8</v>
      </c>
      <c r="G95" s="163" t="s">
        <v>1795</v>
      </c>
      <c r="H95" s="166" t="s">
        <v>1800</v>
      </c>
      <c r="I95" s="163" t="s">
        <v>18</v>
      </c>
      <c r="J95" s="150" t="s">
        <v>1762</v>
      </c>
      <c r="K95" s="279">
        <v>9</v>
      </c>
      <c r="L95" s="105" t="s">
        <v>1801</v>
      </c>
      <c r="M95" s="165" t="s">
        <v>1802</v>
      </c>
      <c r="N95" s="64">
        <v>0</v>
      </c>
      <c r="O95" s="64">
        <v>1</v>
      </c>
      <c r="P95" s="64">
        <v>0</v>
      </c>
      <c r="Q95" s="64">
        <v>0</v>
      </c>
      <c r="R95" s="280">
        <f t="shared" si="19"/>
        <v>1</v>
      </c>
      <c r="S95" s="166" t="s">
        <v>1803</v>
      </c>
      <c r="T95" s="105" t="s">
        <v>172</v>
      </c>
      <c r="U95" s="159">
        <f t="shared" si="10"/>
        <v>1</v>
      </c>
      <c r="V95" s="273">
        <v>1</v>
      </c>
      <c r="W95" s="100">
        <f t="shared" si="11"/>
        <v>1</v>
      </c>
      <c r="X95" s="105" t="str">
        <f t="shared" si="12"/>
        <v>De acuerdo a lo programado</v>
      </c>
      <c r="Y95" s="166"/>
      <c r="Z95" s="159">
        <f t="shared" si="13"/>
        <v>0</v>
      </c>
      <c r="AA95" s="159"/>
      <c r="AB95" s="100" t="str">
        <f t="shared" si="16"/>
        <v>No hay ejecución</v>
      </c>
      <c r="AC95" s="105" t="str">
        <f t="shared" si="14"/>
        <v>NA</v>
      </c>
      <c r="AD95" s="166"/>
      <c r="AE95" s="65">
        <f t="shared" si="17"/>
        <v>1</v>
      </c>
      <c r="AF95" s="100">
        <f t="shared" si="15"/>
        <v>1</v>
      </c>
      <c r="AG95" s="105" t="str">
        <f t="shared" si="18"/>
        <v>De acuerdo a lo programado</v>
      </c>
      <c r="AH95" s="166"/>
      <c r="AI95" s="65" t="s">
        <v>502</v>
      </c>
      <c r="AJ95" s="105" t="s">
        <v>502</v>
      </c>
    </row>
    <row r="96" spans="1:36" ht="28.8">
      <c r="A96" s="63">
        <v>81</v>
      </c>
      <c r="B96" s="162">
        <v>0</v>
      </c>
      <c r="C96" s="162">
        <v>0</v>
      </c>
      <c r="D96" s="162">
        <v>0</v>
      </c>
      <c r="E96" s="162">
        <v>0</v>
      </c>
      <c r="F96" s="162">
        <v>8</v>
      </c>
      <c r="G96" s="231" t="s">
        <v>1795</v>
      </c>
      <c r="H96" s="196" t="s">
        <v>1804</v>
      </c>
      <c r="I96" s="163" t="s">
        <v>20</v>
      </c>
      <c r="J96" s="150" t="s">
        <v>1575</v>
      </c>
      <c r="K96" s="279">
        <v>7</v>
      </c>
      <c r="L96" s="165" t="s">
        <v>1805</v>
      </c>
      <c r="M96" s="165" t="s">
        <v>1806</v>
      </c>
      <c r="N96" s="64">
        <v>0</v>
      </c>
      <c r="O96" s="64">
        <v>1</v>
      </c>
      <c r="P96" s="64">
        <v>1</v>
      </c>
      <c r="Q96" s="64">
        <v>1</v>
      </c>
      <c r="R96" s="280">
        <f>N96+O96+P96+Q96</f>
        <v>3</v>
      </c>
      <c r="S96" s="166" t="s">
        <v>1627</v>
      </c>
      <c r="T96" s="105" t="s">
        <v>172</v>
      </c>
      <c r="U96" s="159">
        <f t="shared" si="10"/>
        <v>1</v>
      </c>
      <c r="V96" s="273">
        <v>1</v>
      </c>
      <c r="W96" s="100">
        <f t="shared" si="11"/>
        <v>1</v>
      </c>
      <c r="X96" s="105" t="str">
        <f t="shared" si="12"/>
        <v>De acuerdo a lo programado</v>
      </c>
      <c r="Y96" s="166"/>
      <c r="Z96" s="159">
        <f t="shared" si="13"/>
        <v>2</v>
      </c>
      <c r="AA96" s="159"/>
      <c r="AB96" s="100" t="str">
        <f t="shared" si="16"/>
        <v>No hay ejecución</v>
      </c>
      <c r="AC96" s="105" t="str">
        <f t="shared" si="14"/>
        <v>NA</v>
      </c>
      <c r="AD96" s="166"/>
      <c r="AE96" s="65">
        <f t="shared" si="17"/>
        <v>1</v>
      </c>
      <c r="AF96" s="100">
        <f t="shared" si="15"/>
        <v>0.33333333333333331</v>
      </c>
      <c r="AG96" s="105" t="str">
        <f t="shared" si="18"/>
        <v>Incumplimiento</v>
      </c>
      <c r="AH96" s="166"/>
      <c r="AI96" s="65" t="s">
        <v>502</v>
      </c>
      <c r="AJ96" s="105" t="s">
        <v>502</v>
      </c>
    </row>
    <row r="97" spans="1:36" ht="28.8">
      <c r="A97" s="63">
        <v>82</v>
      </c>
      <c r="B97" s="162">
        <v>0</v>
      </c>
      <c r="C97" s="162">
        <v>0</v>
      </c>
      <c r="D97" s="162">
        <v>0</v>
      </c>
      <c r="E97" s="162">
        <v>0</v>
      </c>
      <c r="F97" s="162">
        <v>8</v>
      </c>
      <c r="G97" s="231" t="s">
        <v>1795</v>
      </c>
      <c r="H97" s="196" t="s">
        <v>1807</v>
      </c>
      <c r="I97" s="163" t="s">
        <v>20</v>
      </c>
      <c r="J97" s="150" t="s">
        <v>1575</v>
      </c>
      <c r="K97" s="279">
        <v>7</v>
      </c>
      <c r="L97" s="165" t="s">
        <v>1805</v>
      </c>
      <c r="M97" s="165" t="s">
        <v>1806</v>
      </c>
      <c r="N97" s="64">
        <v>1</v>
      </c>
      <c r="O97" s="64">
        <v>0</v>
      </c>
      <c r="P97" s="64">
        <v>0</v>
      </c>
      <c r="Q97" s="64">
        <v>1</v>
      </c>
      <c r="R97" s="280">
        <f t="shared" si="19"/>
        <v>2</v>
      </c>
      <c r="S97" s="166" t="s">
        <v>1627</v>
      </c>
      <c r="T97" s="105" t="s">
        <v>172</v>
      </c>
      <c r="U97" s="159">
        <f t="shared" si="10"/>
        <v>1</v>
      </c>
      <c r="V97" s="273">
        <v>1</v>
      </c>
      <c r="W97" s="100">
        <f t="shared" si="11"/>
        <v>1</v>
      </c>
      <c r="X97" s="105" t="str">
        <f t="shared" si="12"/>
        <v>De acuerdo a lo programado</v>
      </c>
      <c r="Y97" s="166"/>
      <c r="Z97" s="159">
        <f t="shared" si="13"/>
        <v>1</v>
      </c>
      <c r="AA97" s="159"/>
      <c r="AB97" s="100" t="str">
        <f t="shared" si="16"/>
        <v>No hay ejecución</v>
      </c>
      <c r="AC97" s="105" t="str">
        <f t="shared" si="14"/>
        <v>NA</v>
      </c>
      <c r="AD97" s="166"/>
      <c r="AE97" s="65">
        <f t="shared" si="17"/>
        <v>1</v>
      </c>
      <c r="AF97" s="100">
        <f t="shared" si="15"/>
        <v>0.5</v>
      </c>
      <c r="AG97" s="105" t="str">
        <f t="shared" si="18"/>
        <v>Incumplimiento</v>
      </c>
      <c r="AH97" s="166"/>
      <c r="AI97" s="65" t="s">
        <v>502</v>
      </c>
      <c r="AJ97" s="105" t="s">
        <v>502</v>
      </c>
    </row>
    <row r="98" spans="1:36" ht="28.8">
      <c r="A98" s="63">
        <v>83</v>
      </c>
      <c r="B98" s="162">
        <v>0</v>
      </c>
      <c r="C98" s="162">
        <v>0</v>
      </c>
      <c r="D98" s="162">
        <v>0</v>
      </c>
      <c r="E98" s="162">
        <v>0</v>
      </c>
      <c r="F98" s="162">
        <v>8</v>
      </c>
      <c r="G98" s="231" t="s">
        <v>1795</v>
      </c>
      <c r="H98" s="196" t="s">
        <v>1808</v>
      </c>
      <c r="I98" s="163" t="s">
        <v>18</v>
      </c>
      <c r="J98" s="150" t="s">
        <v>1762</v>
      </c>
      <c r="K98" s="279">
        <v>9</v>
      </c>
      <c r="L98" s="165" t="s">
        <v>1616</v>
      </c>
      <c r="M98" s="165" t="s">
        <v>1809</v>
      </c>
      <c r="N98" s="64">
        <v>1</v>
      </c>
      <c r="O98" s="64">
        <v>1</v>
      </c>
      <c r="P98" s="64">
        <v>1</v>
      </c>
      <c r="Q98" s="64">
        <v>1</v>
      </c>
      <c r="R98" s="280">
        <f>N98+O98+P98+Q98</f>
        <v>4</v>
      </c>
      <c r="S98" s="166" t="s">
        <v>1810</v>
      </c>
      <c r="T98" s="105" t="s">
        <v>172</v>
      </c>
      <c r="U98" s="159">
        <f t="shared" si="10"/>
        <v>2</v>
      </c>
      <c r="V98" s="273">
        <v>2</v>
      </c>
      <c r="W98" s="100">
        <f t="shared" si="11"/>
        <v>1</v>
      </c>
      <c r="X98" s="105" t="str">
        <f t="shared" si="12"/>
        <v>De acuerdo a lo programado</v>
      </c>
      <c r="Y98" s="166"/>
      <c r="Z98" s="159">
        <f t="shared" si="13"/>
        <v>2</v>
      </c>
      <c r="AA98" s="159"/>
      <c r="AB98" s="100" t="str">
        <f t="shared" si="16"/>
        <v>No hay ejecución</v>
      </c>
      <c r="AC98" s="105" t="str">
        <f t="shared" si="14"/>
        <v>NA</v>
      </c>
      <c r="AD98" s="166"/>
      <c r="AE98" s="65">
        <f t="shared" si="17"/>
        <v>2</v>
      </c>
      <c r="AF98" s="100">
        <f t="shared" si="15"/>
        <v>0.5</v>
      </c>
      <c r="AG98" s="105" t="str">
        <f t="shared" si="18"/>
        <v>Incumplimiento</v>
      </c>
      <c r="AH98" s="166"/>
      <c r="AI98" s="65" t="s">
        <v>502</v>
      </c>
      <c r="AJ98" s="105" t="s">
        <v>502</v>
      </c>
    </row>
    <row r="99" spans="1:36" ht="30" thickTop="1" thickBot="1">
      <c r="A99" s="63">
        <v>84</v>
      </c>
      <c r="B99" s="162">
        <v>0</v>
      </c>
      <c r="C99" s="162">
        <v>0</v>
      </c>
      <c r="D99" s="162">
        <v>0</v>
      </c>
      <c r="E99" s="162">
        <v>0</v>
      </c>
      <c r="F99" s="162">
        <v>8</v>
      </c>
      <c r="G99" s="231" t="s">
        <v>1795</v>
      </c>
      <c r="H99" s="196" t="s">
        <v>1811</v>
      </c>
      <c r="I99" s="163" t="s">
        <v>18</v>
      </c>
      <c r="J99" s="150" t="s">
        <v>1762</v>
      </c>
      <c r="K99" s="279">
        <v>9</v>
      </c>
      <c r="L99" s="165" t="s">
        <v>1616</v>
      </c>
      <c r="M99" s="165" t="s">
        <v>1644</v>
      </c>
      <c r="N99" s="64">
        <v>0</v>
      </c>
      <c r="O99" s="64">
        <v>0</v>
      </c>
      <c r="P99" s="64">
        <v>1</v>
      </c>
      <c r="Q99" s="64">
        <v>0</v>
      </c>
      <c r="R99" s="280">
        <f t="shared" ref="R99:R151" si="20">N99+O99+P99+Q99</f>
        <v>1</v>
      </c>
      <c r="S99" s="166" t="s">
        <v>1647</v>
      </c>
      <c r="T99" s="105" t="s">
        <v>172</v>
      </c>
      <c r="U99" s="159">
        <f t="shared" si="10"/>
        <v>0</v>
      </c>
      <c r="V99" s="273"/>
      <c r="W99" s="100" t="str">
        <f t="shared" si="11"/>
        <v>No hay ejecución</v>
      </c>
      <c r="X99" s="105" t="str">
        <f t="shared" si="12"/>
        <v>NA</v>
      </c>
      <c r="Y99" s="166"/>
      <c r="Z99" s="159">
        <f t="shared" si="13"/>
        <v>1</v>
      </c>
      <c r="AA99" s="159"/>
      <c r="AB99" s="100" t="str">
        <f t="shared" si="16"/>
        <v>No hay ejecución</v>
      </c>
      <c r="AC99" s="105" t="str">
        <f t="shared" si="14"/>
        <v>NA</v>
      </c>
      <c r="AD99" s="166"/>
      <c r="AE99" s="65">
        <f t="shared" si="17"/>
        <v>0</v>
      </c>
      <c r="AF99" s="100" t="str">
        <f t="shared" si="15"/>
        <v>No hay Programación</v>
      </c>
      <c r="AG99" s="105" t="str">
        <f t="shared" si="18"/>
        <v>De acuerdo a lo programado</v>
      </c>
      <c r="AH99" s="166"/>
      <c r="AI99" s="65" t="s">
        <v>502</v>
      </c>
      <c r="AJ99" s="105" t="s">
        <v>502</v>
      </c>
    </row>
    <row r="100" spans="1:36" ht="19.2">
      <c r="A100" s="63">
        <v>85</v>
      </c>
      <c r="B100" s="162">
        <v>0</v>
      </c>
      <c r="C100" s="162">
        <v>0</v>
      </c>
      <c r="D100" s="162">
        <v>0</v>
      </c>
      <c r="E100" s="162">
        <v>0</v>
      </c>
      <c r="F100" s="162">
        <v>8</v>
      </c>
      <c r="G100" s="64" t="s">
        <v>1795</v>
      </c>
      <c r="H100" s="150" t="s">
        <v>1812</v>
      </c>
      <c r="I100" s="263" t="s">
        <v>18</v>
      </c>
      <c r="J100" s="150" t="s">
        <v>1762</v>
      </c>
      <c r="K100" s="279">
        <v>9</v>
      </c>
      <c r="L100" s="105" t="s">
        <v>1616</v>
      </c>
      <c r="M100" s="105" t="s">
        <v>1644</v>
      </c>
      <c r="N100" s="64">
        <v>1</v>
      </c>
      <c r="O100" s="64">
        <v>0</v>
      </c>
      <c r="P100" s="64">
        <v>0</v>
      </c>
      <c r="Q100" s="64">
        <v>0</v>
      </c>
      <c r="R100" s="280">
        <f t="shared" si="20"/>
        <v>1</v>
      </c>
      <c r="S100" s="166" t="s">
        <v>1813</v>
      </c>
      <c r="T100" s="105" t="s">
        <v>172</v>
      </c>
      <c r="U100" s="159">
        <f t="shared" si="10"/>
        <v>1</v>
      </c>
      <c r="V100" s="273">
        <v>1</v>
      </c>
      <c r="W100" s="100">
        <f t="shared" si="11"/>
        <v>1</v>
      </c>
      <c r="X100" s="105" t="str">
        <f t="shared" si="12"/>
        <v>De acuerdo a lo programado</v>
      </c>
      <c r="Y100" s="166"/>
      <c r="Z100" s="159">
        <f t="shared" si="13"/>
        <v>0</v>
      </c>
      <c r="AA100" s="159"/>
      <c r="AB100" s="100" t="str">
        <f t="shared" si="16"/>
        <v>No hay ejecución</v>
      </c>
      <c r="AC100" s="105" t="str">
        <f t="shared" si="14"/>
        <v>NA</v>
      </c>
      <c r="AD100" s="166"/>
      <c r="AE100" s="65">
        <f t="shared" si="17"/>
        <v>1</v>
      </c>
      <c r="AF100" s="100">
        <f t="shared" si="15"/>
        <v>1</v>
      </c>
      <c r="AG100" s="105" t="str">
        <f t="shared" si="18"/>
        <v>De acuerdo a lo programado</v>
      </c>
      <c r="AH100" s="166"/>
      <c r="AI100" s="65" t="s">
        <v>502</v>
      </c>
      <c r="AJ100" s="105" t="s">
        <v>502</v>
      </c>
    </row>
    <row r="101" spans="1:36" ht="19.2">
      <c r="A101" s="63">
        <v>86</v>
      </c>
      <c r="B101" s="162">
        <v>0</v>
      </c>
      <c r="C101" s="162">
        <v>0</v>
      </c>
      <c r="D101" s="162">
        <v>0</v>
      </c>
      <c r="E101" s="162">
        <v>0</v>
      </c>
      <c r="F101" s="162">
        <v>8</v>
      </c>
      <c r="G101" s="231" t="s">
        <v>1795</v>
      </c>
      <c r="H101" s="196" t="s">
        <v>1814</v>
      </c>
      <c r="I101" s="163" t="s">
        <v>18</v>
      </c>
      <c r="J101" s="150" t="s">
        <v>1762</v>
      </c>
      <c r="K101" s="279">
        <v>9</v>
      </c>
      <c r="L101" s="165" t="s">
        <v>1815</v>
      </c>
      <c r="M101" s="165" t="s">
        <v>1598</v>
      </c>
      <c r="N101" s="64">
        <v>2</v>
      </c>
      <c r="O101" s="64">
        <v>2</v>
      </c>
      <c r="P101" s="64">
        <v>2</v>
      </c>
      <c r="Q101" s="64">
        <v>2</v>
      </c>
      <c r="R101" s="280">
        <f t="shared" si="20"/>
        <v>8</v>
      </c>
      <c r="S101" s="166" t="s">
        <v>1647</v>
      </c>
      <c r="T101" s="105" t="s">
        <v>172</v>
      </c>
      <c r="U101" s="159">
        <f t="shared" si="10"/>
        <v>4</v>
      </c>
      <c r="V101" s="273">
        <v>4</v>
      </c>
      <c r="W101" s="100">
        <f t="shared" si="11"/>
        <v>1</v>
      </c>
      <c r="X101" s="105" t="str">
        <f t="shared" si="12"/>
        <v>De acuerdo a lo programado</v>
      </c>
      <c r="Y101" s="166"/>
      <c r="Z101" s="159">
        <f t="shared" si="13"/>
        <v>4</v>
      </c>
      <c r="AA101" s="159"/>
      <c r="AB101" s="100" t="str">
        <f t="shared" si="16"/>
        <v>No hay ejecución</v>
      </c>
      <c r="AC101" s="105" t="str">
        <f t="shared" si="14"/>
        <v>NA</v>
      </c>
      <c r="AD101" s="166"/>
      <c r="AE101" s="65">
        <f t="shared" si="17"/>
        <v>4</v>
      </c>
      <c r="AF101" s="100">
        <f t="shared" si="15"/>
        <v>0.5</v>
      </c>
      <c r="AG101" s="105" t="str">
        <f t="shared" si="18"/>
        <v>Incumplimiento</v>
      </c>
      <c r="AH101" s="166"/>
      <c r="AI101" s="65" t="s">
        <v>502</v>
      </c>
      <c r="AJ101" s="105" t="s">
        <v>502</v>
      </c>
    </row>
    <row r="102" spans="1:36" ht="28.8">
      <c r="A102" s="63">
        <v>87</v>
      </c>
      <c r="B102" s="162">
        <v>0</v>
      </c>
      <c r="C102" s="162">
        <v>0</v>
      </c>
      <c r="D102" s="162">
        <v>0</v>
      </c>
      <c r="E102" s="162">
        <v>0</v>
      </c>
      <c r="F102" s="162">
        <v>8</v>
      </c>
      <c r="G102" s="231" t="s">
        <v>1795</v>
      </c>
      <c r="H102" s="196" t="s">
        <v>1816</v>
      </c>
      <c r="I102" s="231" t="s">
        <v>18</v>
      </c>
      <c r="J102" s="150" t="s">
        <v>1762</v>
      </c>
      <c r="K102" s="279">
        <v>9</v>
      </c>
      <c r="L102" s="165" t="s">
        <v>1817</v>
      </c>
      <c r="M102" s="165" t="s">
        <v>1818</v>
      </c>
      <c r="N102" s="64">
        <v>1</v>
      </c>
      <c r="O102" s="64">
        <v>0</v>
      </c>
      <c r="P102" s="64">
        <v>0</v>
      </c>
      <c r="Q102" s="64">
        <v>0</v>
      </c>
      <c r="R102" s="280">
        <f t="shared" si="20"/>
        <v>1</v>
      </c>
      <c r="S102" s="166" t="s">
        <v>1819</v>
      </c>
      <c r="T102" s="105" t="s">
        <v>172</v>
      </c>
      <c r="U102" s="159">
        <f t="shared" si="10"/>
        <v>1</v>
      </c>
      <c r="V102" s="273">
        <v>1</v>
      </c>
      <c r="W102" s="100">
        <f t="shared" si="11"/>
        <v>1</v>
      </c>
      <c r="X102" s="105" t="str">
        <f t="shared" si="12"/>
        <v>De acuerdo a lo programado</v>
      </c>
      <c r="Y102" s="166"/>
      <c r="Z102" s="159">
        <f t="shared" si="13"/>
        <v>0</v>
      </c>
      <c r="AA102" s="159"/>
      <c r="AB102" s="100" t="str">
        <f t="shared" si="16"/>
        <v>No hay ejecución</v>
      </c>
      <c r="AC102" s="105" t="str">
        <f t="shared" si="14"/>
        <v>NA</v>
      </c>
      <c r="AD102" s="166"/>
      <c r="AE102" s="65">
        <f t="shared" si="17"/>
        <v>1</v>
      </c>
      <c r="AF102" s="100">
        <f t="shared" si="15"/>
        <v>1</v>
      </c>
      <c r="AG102" s="105" t="str">
        <f t="shared" si="18"/>
        <v>De acuerdo a lo programado</v>
      </c>
      <c r="AH102" s="166"/>
      <c r="AI102" s="65" t="s">
        <v>502</v>
      </c>
      <c r="AJ102" s="105" t="s">
        <v>502</v>
      </c>
    </row>
    <row r="103" spans="1:36" ht="30" thickTop="1" thickBot="1">
      <c r="A103" s="63">
        <v>88</v>
      </c>
      <c r="B103" s="162">
        <v>0</v>
      </c>
      <c r="C103" s="162">
        <v>0</v>
      </c>
      <c r="D103" s="162">
        <v>0</v>
      </c>
      <c r="E103" s="162">
        <v>0</v>
      </c>
      <c r="F103" s="162">
        <v>8</v>
      </c>
      <c r="G103" s="231" t="s">
        <v>1795</v>
      </c>
      <c r="H103" s="196" t="s">
        <v>1820</v>
      </c>
      <c r="I103" s="231" t="s">
        <v>18</v>
      </c>
      <c r="J103" s="150" t="s">
        <v>1762</v>
      </c>
      <c r="K103" s="279">
        <v>9</v>
      </c>
      <c r="L103" s="165" t="s">
        <v>1616</v>
      </c>
      <c r="M103" s="165" t="s">
        <v>1821</v>
      </c>
      <c r="N103" s="64">
        <v>0</v>
      </c>
      <c r="O103" s="64">
        <v>0</v>
      </c>
      <c r="P103" s="64">
        <v>1</v>
      </c>
      <c r="Q103" s="64">
        <v>0</v>
      </c>
      <c r="R103" s="280">
        <f t="shared" si="20"/>
        <v>1</v>
      </c>
      <c r="S103" s="166" t="s">
        <v>1621</v>
      </c>
      <c r="T103" s="105" t="s">
        <v>172</v>
      </c>
      <c r="U103" s="159">
        <f t="shared" si="10"/>
        <v>0</v>
      </c>
      <c r="V103" s="273"/>
      <c r="W103" s="100" t="str">
        <f t="shared" si="11"/>
        <v>No hay ejecución</v>
      </c>
      <c r="X103" s="105" t="str">
        <f t="shared" si="12"/>
        <v>NA</v>
      </c>
      <c r="Y103" s="166"/>
      <c r="Z103" s="159">
        <f t="shared" si="13"/>
        <v>1</v>
      </c>
      <c r="AA103" s="159"/>
      <c r="AB103" s="100" t="str">
        <f t="shared" si="16"/>
        <v>No hay ejecución</v>
      </c>
      <c r="AC103" s="105" t="str">
        <f t="shared" si="14"/>
        <v>NA</v>
      </c>
      <c r="AD103" s="166"/>
      <c r="AE103" s="65">
        <f t="shared" si="17"/>
        <v>0</v>
      </c>
      <c r="AF103" s="100" t="str">
        <f t="shared" si="15"/>
        <v>No hay Programación</v>
      </c>
      <c r="AG103" s="105" t="str">
        <f t="shared" si="18"/>
        <v>De acuerdo a lo programado</v>
      </c>
      <c r="AH103" s="166"/>
      <c r="AI103" s="65" t="s">
        <v>502</v>
      </c>
      <c r="AJ103" s="105" t="s">
        <v>502</v>
      </c>
    </row>
    <row r="104" spans="1:36" ht="49.2" thickTop="1" thickBot="1">
      <c r="A104" s="63">
        <v>89</v>
      </c>
      <c r="B104" s="162">
        <v>0</v>
      </c>
      <c r="C104" s="162">
        <v>0</v>
      </c>
      <c r="D104" s="162">
        <v>0</v>
      </c>
      <c r="E104" s="162">
        <v>0</v>
      </c>
      <c r="F104" s="162">
        <v>8</v>
      </c>
      <c r="G104" s="231" t="s">
        <v>1795</v>
      </c>
      <c r="H104" s="196" t="s">
        <v>1822</v>
      </c>
      <c r="I104" s="163" t="s">
        <v>18</v>
      </c>
      <c r="J104" s="150" t="s">
        <v>1762</v>
      </c>
      <c r="K104" s="279">
        <v>9</v>
      </c>
      <c r="L104" s="165" t="s">
        <v>1616</v>
      </c>
      <c r="M104" s="165" t="s">
        <v>1823</v>
      </c>
      <c r="N104" s="64">
        <v>0</v>
      </c>
      <c r="O104" s="64">
        <v>0</v>
      </c>
      <c r="P104" s="64">
        <v>1</v>
      </c>
      <c r="Q104" s="64">
        <v>0</v>
      </c>
      <c r="R104" s="280">
        <f t="shared" si="20"/>
        <v>1</v>
      </c>
      <c r="S104" s="166" t="s">
        <v>1824</v>
      </c>
      <c r="T104" s="105" t="s">
        <v>172</v>
      </c>
      <c r="U104" s="159">
        <f t="shared" si="10"/>
        <v>0</v>
      </c>
      <c r="V104" s="273"/>
      <c r="W104" s="100" t="str">
        <f t="shared" si="11"/>
        <v>No hay ejecución</v>
      </c>
      <c r="X104" s="105" t="str">
        <f t="shared" si="12"/>
        <v>NA</v>
      </c>
      <c r="Y104" s="166"/>
      <c r="Z104" s="159">
        <f t="shared" si="13"/>
        <v>1</v>
      </c>
      <c r="AA104" s="159"/>
      <c r="AB104" s="100" t="str">
        <f t="shared" si="16"/>
        <v>No hay ejecución</v>
      </c>
      <c r="AC104" s="105" t="str">
        <f t="shared" si="14"/>
        <v>NA</v>
      </c>
      <c r="AD104" s="166"/>
      <c r="AE104" s="65">
        <f t="shared" si="17"/>
        <v>0</v>
      </c>
      <c r="AF104" s="100" t="str">
        <f t="shared" si="15"/>
        <v>No hay Programación</v>
      </c>
      <c r="AG104" s="105" t="str">
        <f t="shared" si="18"/>
        <v>De acuerdo a lo programado</v>
      </c>
      <c r="AH104" s="166"/>
      <c r="AI104" s="65" t="s">
        <v>502</v>
      </c>
      <c r="AJ104" s="105" t="s">
        <v>502</v>
      </c>
    </row>
    <row r="105" spans="1:36" ht="38.4">
      <c r="A105" s="63">
        <v>90</v>
      </c>
      <c r="B105" s="162">
        <v>0</v>
      </c>
      <c r="C105" s="162">
        <v>0</v>
      </c>
      <c r="D105" s="162">
        <v>0</v>
      </c>
      <c r="E105" s="162">
        <v>0</v>
      </c>
      <c r="F105" s="162">
        <v>8</v>
      </c>
      <c r="G105" s="231" t="s">
        <v>1795</v>
      </c>
      <c r="H105" s="196" t="s">
        <v>1825</v>
      </c>
      <c r="I105" s="163" t="s">
        <v>20</v>
      </c>
      <c r="J105" s="150" t="s">
        <v>1762</v>
      </c>
      <c r="K105" s="279">
        <v>9</v>
      </c>
      <c r="L105" s="165" t="s">
        <v>1826</v>
      </c>
      <c r="M105" s="165" t="s">
        <v>1827</v>
      </c>
      <c r="N105" s="64">
        <v>1</v>
      </c>
      <c r="O105" s="64">
        <v>0</v>
      </c>
      <c r="P105" s="64">
        <v>1</v>
      </c>
      <c r="Q105" s="64">
        <v>1</v>
      </c>
      <c r="R105" s="280">
        <f t="shared" si="20"/>
        <v>3</v>
      </c>
      <c r="S105" s="166" t="s">
        <v>1828</v>
      </c>
      <c r="T105" s="105" t="s">
        <v>172</v>
      </c>
      <c r="U105" s="159">
        <f t="shared" si="10"/>
        <v>1</v>
      </c>
      <c r="V105" s="273">
        <v>1</v>
      </c>
      <c r="W105" s="100">
        <f t="shared" si="11"/>
        <v>1</v>
      </c>
      <c r="X105" s="105" t="str">
        <f t="shared" si="12"/>
        <v>De acuerdo a lo programado</v>
      </c>
      <c r="Y105" s="166"/>
      <c r="Z105" s="159">
        <f t="shared" si="13"/>
        <v>2</v>
      </c>
      <c r="AA105" s="159"/>
      <c r="AB105" s="100" t="str">
        <f t="shared" si="16"/>
        <v>No hay ejecución</v>
      </c>
      <c r="AC105" s="105" t="str">
        <f t="shared" si="14"/>
        <v>NA</v>
      </c>
      <c r="AD105" s="166"/>
      <c r="AE105" s="65">
        <f t="shared" si="17"/>
        <v>1</v>
      </c>
      <c r="AF105" s="100">
        <f t="shared" si="15"/>
        <v>0.33333333333333331</v>
      </c>
      <c r="AG105" s="105" t="str">
        <f t="shared" si="18"/>
        <v>Incumplimiento</v>
      </c>
      <c r="AH105" s="166"/>
      <c r="AI105" s="65" t="s">
        <v>502</v>
      </c>
      <c r="AJ105" s="105" t="s">
        <v>502</v>
      </c>
    </row>
    <row r="106" spans="1:36" ht="48">
      <c r="A106" s="63">
        <v>91</v>
      </c>
      <c r="B106" s="162">
        <v>0</v>
      </c>
      <c r="C106" s="162">
        <v>0</v>
      </c>
      <c r="D106" s="162">
        <v>0</v>
      </c>
      <c r="E106" s="162">
        <v>0</v>
      </c>
      <c r="F106" s="162">
        <v>8</v>
      </c>
      <c r="G106" s="231" t="s">
        <v>1795</v>
      </c>
      <c r="H106" s="196" t="s">
        <v>1829</v>
      </c>
      <c r="I106" s="163" t="s">
        <v>20</v>
      </c>
      <c r="J106" s="150" t="s">
        <v>1762</v>
      </c>
      <c r="K106" s="279">
        <v>9</v>
      </c>
      <c r="L106" s="165" t="s">
        <v>1830</v>
      </c>
      <c r="M106" s="165" t="s">
        <v>1831</v>
      </c>
      <c r="N106" s="64">
        <v>3</v>
      </c>
      <c r="O106" s="64">
        <v>0</v>
      </c>
      <c r="P106" s="64">
        <v>3</v>
      </c>
      <c r="Q106" s="64">
        <v>3</v>
      </c>
      <c r="R106" s="64">
        <f t="shared" si="20"/>
        <v>9</v>
      </c>
      <c r="S106" s="166" t="s">
        <v>1828</v>
      </c>
      <c r="T106" s="105" t="s">
        <v>172</v>
      </c>
      <c r="U106" s="159">
        <f t="shared" si="10"/>
        <v>3</v>
      </c>
      <c r="V106" s="273">
        <v>3</v>
      </c>
      <c r="W106" s="100">
        <f t="shared" si="11"/>
        <v>1</v>
      </c>
      <c r="X106" s="105" t="str">
        <f t="shared" si="12"/>
        <v>De acuerdo a lo programado</v>
      </c>
      <c r="Y106" s="166"/>
      <c r="Z106" s="159">
        <f t="shared" si="13"/>
        <v>6</v>
      </c>
      <c r="AA106" s="159"/>
      <c r="AB106" s="100" t="str">
        <f t="shared" si="16"/>
        <v>No hay ejecución</v>
      </c>
      <c r="AC106" s="105" t="str">
        <f t="shared" si="14"/>
        <v>NA</v>
      </c>
      <c r="AD106" s="166"/>
      <c r="AE106" s="65">
        <f t="shared" si="17"/>
        <v>3</v>
      </c>
      <c r="AF106" s="100">
        <f t="shared" si="15"/>
        <v>0.33333333333333331</v>
      </c>
      <c r="AG106" s="105" t="str">
        <f t="shared" si="18"/>
        <v>Incumplimiento</v>
      </c>
      <c r="AH106" s="166"/>
      <c r="AI106" s="65" t="s">
        <v>502</v>
      </c>
      <c r="AJ106" s="105" t="s">
        <v>502</v>
      </c>
    </row>
    <row r="107" spans="1:36" ht="19.2">
      <c r="A107" s="63">
        <v>92</v>
      </c>
      <c r="B107" s="162">
        <v>0</v>
      </c>
      <c r="C107" s="162">
        <v>0</v>
      </c>
      <c r="D107" s="162">
        <v>0</v>
      </c>
      <c r="E107" s="162">
        <v>0</v>
      </c>
      <c r="F107" s="162">
        <v>8</v>
      </c>
      <c r="G107" s="231" t="s">
        <v>1795</v>
      </c>
      <c r="H107" s="196" t="s">
        <v>1832</v>
      </c>
      <c r="I107" s="163" t="s">
        <v>20</v>
      </c>
      <c r="J107" s="150" t="s">
        <v>1762</v>
      </c>
      <c r="K107" s="279">
        <v>9</v>
      </c>
      <c r="L107" s="165" t="s">
        <v>1833</v>
      </c>
      <c r="M107" s="165" t="s">
        <v>1834</v>
      </c>
      <c r="N107" s="64">
        <v>15</v>
      </c>
      <c r="O107" s="64">
        <v>15</v>
      </c>
      <c r="P107" s="64">
        <v>15</v>
      </c>
      <c r="Q107" s="64">
        <v>15</v>
      </c>
      <c r="R107" s="64">
        <f t="shared" si="20"/>
        <v>60</v>
      </c>
      <c r="S107" s="166" t="s">
        <v>1835</v>
      </c>
      <c r="T107" s="105" t="s">
        <v>172</v>
      </c>
      <c r="U107" s="159">
        <f t="shared" si="10"/>
        <v>30</v>
      </c>
      <c r="V107" s="273">
        <v>30</v>
      </c>
      <c r="W107" s="100">
        <f t="shared" si="11"/>
        <v>1</v>
      </c>
      <c r="X107" s="105" t="str">
        <f t="shared" si="12"/>
        <v>De acuerdo a lo programado</v>
      </c>
      <c r="Y107" s="166"/>
      <c r="Z107" s="159">
        <f t="shared" si="13"/>
        <v>30</v>
      </c>
      <c r="AA107" s="159"/>
      <c r="AB107" s="100" t="str">
        <f t="shared" si="16"/>
        <v>No hay ejecución</v>
      </c>
      <c r="AC107" s="105" t="str">
        <f t="shared" si="14"/>
        <v>NA</v>
      </c>
      <c r="AD107" s="166"/>
      <c r="AE107" s="65">
        <f t="shared" si="17"/>
        <v>30</v>
      </c>
      <c r="AF107" s="100">
        <f t="shared" si="15"/>
        <v>0.5</v>
      </c>
      <c r="AG107" s="105" t="str">
        <f t="shared" si="18"/>
        <v>Incumplimiento</v>
      </c>
      <c r="AH107" s="166"/>
      <c r="AI107" s="65" t="s">
        <v>502</v>
      </c>
      <c r="AJ107" s="105" t="s">
        <v>502</v>
      </c>
    </row>
    <row r="108" spans="1:36" ht="48">
      <c r="A108" s="63">
        <v>93</v>
      </c>
      <c r="B108" s="162">
        <v>0</v>
      </c>
      <c r="C108" s="162">
        <v>0</v>
      </c>
      <c r="D108" s="162">
        <v>0</v>
      </c>
      <c r="E108" s="162">
        <v>0</v>
      </c>
      <c r="F108" s="162">
        <v>8</v>
      </c>
      <c r="G108" s="231" t="s">
        <v>1795</v>
      </c>
      <c r="H108" s="196" t="s">
        <v>1836</v>
      </c>
      <c r="I108" s="163" t="s">
        <v>20</v>
      </c>
      <c r="J108" s="150" t="s">
        <v>1762</v>
      </c>
      <c r="K108" s="279">
        <v>9</v>
      </c>
      <c r="L108" s="165" t="s">
        <v>1826</v>
      </c>
      <c r="M108" s="165" t="s">
        <v>1806</v>
      </c>
      <c r="N108" s="64">
        <v>9</v>
      </c>
      <c r="O108" s="64">
        <v>8</v>
      </c>
      <c r="P108" s="64">
        <v>9</v>
      </c>
      <c r="Q108" s="64">
        <v>8</v>
      </c>
      <c r="R108" s="280">
        <f t="shared" si="20"/>
        <v>34</v>
      </c>
      <c r="S108" s="166" t="s">
        <v>1782</v>
      </c>
      <c r="T108" s="105" t="s">
        <v>172</v>
      </c>
      <c r="U108" s="159">
        <f t="shared" si="10"/>
        <v>17</v>
      </c>
      <c r="V108" s="273">
        <v>17</v>
      </c>
      <c r="W108" s="100">
        <f t="shared" si="11"/>
        <v>1</v>
      </c>
      <c r="X108" s="105" t="str">
        <f t="shared" si="12"/>
        <v>De acuerdo a lo programado</v>
      </c>
      <c r="Y108" s="166"/>
      <c r="Z108" s="159">
        <f t="shared" si="13"/>
        <v>17</v>
      </c>
      <c r="AA108" s="159"/>
      <c r="AB108" s="100" t="str">
        <f t="shared" si="16"/>
        <v>No hay ejecución</v>
      </c>
      <c r="AC108" s="105" t="str">
        <f t="shared" si="14"/>
        <v>NA</v>
      </c>
      <c r="AD108" s="166"/>
      <c r="AE108" s="65">
        <f t="shared" si="17"/>
        <v>17</v>
      </c>
      <c r="AF108" s="100">
        <f t="shared" si="15"/>
        <v>0.5</v>
      </c>
      <c r="AG108" s="105" t="str">
        <f t="shared" si="18"/>
        <v>Incumplimiento</v>
      </c>
      <c r="AH108" s="166"/>
      <c r="AI108" s="65" t="s">
        <v>502</v>
      </c>
      <c r="AJ108" s="105" t="s">
        <v>502</v>
      </c>
    </row>
    <row r="109" spans="1:36" ht="48">
      <c r="A109" s="63">
        <v>94</v>
      </c>
      <c r="B109" s="162">
        <v>0</v>
      </c>
      <c r="C109" s="162">
        <v>0</v>
      </c>
      <c r="D109" s="162">
        <v>0</v>
      </c>
      <c r="E109" s="162">
        <v>0</v>
      </c>
      <c r="F109" s="162">
        <v>8</v>
      </c>
      <c r="G109" s="231" t="s">
        <v>1795</v>
      </c>
      <c r="H109" s="196" t="s">
        <v>1837</v>
      </c>
      <c r="I109" s="163" t="s">
        <v>20</v>
      </c>
      <c r="J109" s="150" t="s">
        <v>1762</v>
      </c>
      <c r="K109" s="279">
        <v>9</v>
      </c>
      <c r="L109" s="165" t="s">
        <v>1838</v>
      </c>
      <c r="M109" s="165" t="s">
        <v>1806</v>
      </c>
      <c r="N109" s="64">
        <v>9</v>
      </c>
      <c r="O109" s="64">
        <v>8</v>
      </c>
      <c r="P109" s="64">
        <v>9</v>
      </c>
      <c r="Q109" s="64">
        <v>8</v>
      </c>
      <c r="R109" s="280">
        <f t="shared" si="20"/>
        <v>34</v>
      </c>
      <c r="S109" s="166" t="s">
        <v>1782</v>
      </c>
      <c r="T109" s="105" t="s">
        <v>172</v>
      </c>
      <c r="U109" s="159">
        <f t="shared" si="10"/>
        <v>17</v>
      </c>
      <c r="V109" s="273">
        <v>17</v>
      </c>
      <c r="W109" s="100">
        <f t="shared" si="11"/>
        <v>1</v>
      </c>
      <c r="X109" s="105" t="str">
        <f t="shared" si="12"/>
        <v>De acuerdo a lo programado</v>
      </c>
      <c r="Y109" s="166"/>
      <c r="Z109" s="159">
        <f t="shared" si="13"/>
        <v>17</v>
      </c>
      <c r="AA109" s="159"/>
      <c r="AB109" s="100" t="str">
        <f t="shared" si="16"/>
        <v>No hay ejecución</v>
      </c>
      <c r="AC109" s="105" t="str">
        <f t="shared" si="14"/>
        <v>NA</v>
      </c>
      <c r="AD109" s="166"/>
      <c r="AE109" s="65">
        <f t="shared" si="17"/>
        <v>17</v>
      </c>
      <c r="AF109" s="100">
        <f t="shared" si="15"/>
        <v>0.5</v>
      </c>
      <c r="AG109" s="105" t="str">
        <f t="shared" si="18"/>
        <v>Incumplimiento</v>
      </c>
      <c r="AH109" s="166"/>
      <c r="AI109" s="65" t="s">
        <v>502</v>
      </c>
      <c r="AJ109" s="105" t="s">
        <v>502</v>
      </c>
    </row>
    <row r="110" spans="1:36" ht="38.4">
      <c r="A110" s="63">
        <v>95</v>
      </c>
      <c r="B110" s="162">
        <v>0</v>
      </c>
      <c r="C110" s="162">
        <v>0</v>
      </c>
      <c r="D110" s="162">
        <v>0</v>
      </c>
      <c r="E110" s="162">
        <v>0</v>
      </c>
      <c r="F110" s="162">
        <v>8</v>
      </c>
      <c r="G110" s="231" t="s">
        <v>1795</v>
      </c>
      <c r="H110" s="196" t="s">
        <v>1839</v>
      </c>
      <c r="I110" s="163" t="s">
        <v>20</v>
      </c>
      <c r="J110" s="150" t="s">
        <v>1762</v>
      </c>
      <c r="K110" s="279">
        <v>9</v>
      </c>
      <c r="L110" s="165" t="s">
        <v>1786</v>
      </c>
      <c r="M110" s="165" t="s">
        <v>1787</v>
      </c>
      <c r="N110" s="64">
        <v>1</v>
      </c>
      <c r="O110" s="64">
        <v>1</v>
      </c>
      <c r="P110" s="64">
        <v>1</v>
      </c>
      <c r="Q110" s="64">
        <v>1</v>
      </c>
      <c r="R110" s="280">
        <f t="shared" si="20"/>
        <v>4</v>
      </c>
      <c r="S110" s="166" t="s">
        <v>1782</v>
      </c>
      <c r="T110" s="105" t="s">
        <v>172</v>
      </c>
      <c r="U110" s="159">
        <f t="shared" si="10"/>
        <v>2</v>
      </c>
      <c r="V110" s="273">
        <v>2</v>
      </c>
      <c r="W110" s="100">
        <f t="shared" si="11"/>
        <v>1</v>
      </c>
      <c r="X110" s="105" t="str">
        <f t="shared" si="12"/>
        <v>De acuerdo a lo programado</v>
      </c>
      <c r="Y110" s="166"/>
      <c r="Z110" s="159">
        <f t="shared" si="13"/>
        <v>2</v>
      </c>
      <c r="AA110" s="159"/>
      <c r="AB110" s="100" t="str">
        <f t="shared" si="16"/>
        <v>No hay ejecución</v>
      </c>
      <c r="AC110" s="105" t="str">
        <f t="shared" si="14"/>
        <v>NA</v>
      </c>
      <c r="AD110" s="166"/>
      <c r="AE110" s="65">
        <f t="shared" si="17"/>
        <v>2</v>
      </c>
      <c r="AF110" s="100">
        <f t="shared" si="15"/>
        <v>0.5</v>
      </c>
      <c r="AG110" s="105" t="str">
        <f t="shared" si="18"/>
        <v>Incumplimiento</v>
      </c>
      <c r="AH110" s="166"/>
      <c r="AI110" s="65" t="s">
        <v>502</v>
      </c>
      <c r="AJ110" s="105" t="s">
        <v>502</v>
      </c>
    </row>
    <row r="111" spans="1:36" ht="19.2">
      <c r="A111" s="63">
        <v>96</v>
      </c>
      <c r="B111" s="162">
        <v>0</v>
      </c>
      <c r="C111" s="162">
        <v>0</v>
      </c>
      <c r="D111" s="162">
        <v>0</v>
      </c>
      <c r="E111" s="162">
        <v>0</v>
      </c>
      <c r="F111" s="162">
        <v>8</v>
      </c>
      <c r="G111" s="231" t="s">
        <v>1795</v>
      </c>
      <c r="H111" s="196" t="s">
        <v>1840</v>
      </c>
      <c r="I111" s="163" t="s">
        <v>20</v>
      </c>
      <c r="J111" s="150" t="s">
        <v>1762</v>
      </c>
      <c r="K111" s="279">
        <v>9</v>
      </c>
      <c r="L111" s="165" t="s">
        <v>1841</v>
      </c>
      <c r="M111" s="165" t="s">
        <v>1806</v>
      </c>
      <c r="N111" s="64">
        <v>1</v>
      </c>
      <c r="O111" s="64">
        <v>1</v>
      </c>
      <c r="P111" s="64">
        <v>1</v>
      </c>
      <c r="Q111" s="64">
        <v>1</v>
      </c>
      <c r="R111" s="280">
        <f t="shared" si="20"/>
        <v>4</v>
      </c>
      <c r="S111" s="166" t="s">
        <v>1782</v>
      </c>
      <c r="T111" s="105" t="s">
        <v>172</v>
      </c>
      <c r="U111" s="159">
        <f t="shared" si="10"/>
        <v>2</v>
      </c>
      <c r="V111" s="273">
        <v>2</v>
      </c>
      <c r="W111" s="100">
        <f t="shared" si="11"/>
        <v>1</v>
      </c>
      <c r="X111" s="105" t="str">
        <f t="shared" si="12"/>
        <v>De acuerdo a lo programado</v>
      </c>
      <c r="Y111" s="166"/>
      <c r="Z111" s="159">
        <f t="shared" si="13"/>
        <v>2</v>
      </c>
      <c r="AA111" s="159"/>
      <c r="AB111" s="100" t="str">
        <f t="shared" si="16"/>
        <v>No hay ejecución</v>
      </c>
      <c r="AC111" s="105" t="str">
        <f t="shared" si="14"/>
        <v>NA</v>
      </c>
      <c r="AD111" s="166"/>
      <c r="AE111" s="65">
        <f t="shared" si="17"/>
        <v>2</v>
      </c>
      <c r="AF111" s="100">
        <f t="shared" si="15"/>
        <v>0.5</v>
      </c>
      <c r="AG111" s="105" t="str">
        <f t="shared" si="18"/>
        <v>Incumplimiento</v>
      </c>
      <c r="AH111" s="166"/>
      <c r="AI111" s="65" t="s">
        <v>502</v>
      </c>
      <c r="AJ111" s="105" t="s">
        <v>502</v>
      </c>
    </row>
    <row r="112" spans="1:36" ht="28.8">
      <c r="A112" s="63">
        <v>97</v>
      </c>
      <c r="B112" s="162">
        <v>0</v>
      </c>
      <c r="C112" s="162">
        <v>0</v>
      </c>
      <c r="D112" s="162">
        <v>0</v>
      </c>
      <c r="E112" s="162">
        <v>0</v>
      </c>
      <c r="F112" s="162">
        <v>8</v>
      </c>
      <c r="G112" s="231" t="s">
        <v>1795</v>
      </c>
      <c r="H112" s="196" t="s">
        <v>1842</v>
      </c>
      <c r="I112" s="163" t="s">
        <v>20</v>
      </c>
      <c r="J112" s="150" t="s">
        <v>1762</v>
      </c>
      <c r="K112" s="279">
        <v>9</v>
      </c>
      <c r="L112" s="165" t="s">
        <v>1806</v>
      </c>
      <c r="M112" s="165" t="s">
        <v>1843</v>
      </c>
      <c r="N112" s="64">
        <v>1</v>
      </c>
      <c r="O112" s="64">
        <v>0</v>
      </c>
      <c r="P112" s="64">
        <v>1</v>
      </c>
      <c r="Q112" s="64">
        <v>1</v>
      </c>
      <c r="R112" s="280">
        <f t="shared" si="20"/>
        <v>3</v>
      </c>
      <c r="S112" s="166" t="s">
        <v>1835</v>
      </c>
      <c r="T112" s="105" t="s">
        <v>172</v>
      </c>
      <c r="U112" s="159">
        <f t="shared" si="10"/>
        <v>1</v>
      </c>
      <c r="V112" s="273">
        <v>1</v>
      </c>
      <c r="W112" s="100">
        <f t="shared" si="11"/>
        <v>1</v>
      </c>
      <c r="X112" s="105" t="str">
        <f t="shared" si="12"/>
        <v>De acuerdo a lo programado</v>
      </c>
      <c r="Y112" s="166"/>
      <c r="Z112" s="159">
        <f t="shared" si="13"/>
        <v>2</v>
      </c>
      <c r="AA112" s="159"/>
      <c r="AB112" s="100" t="str">
        <f t="shared" si="16"/>
        <v>No hay ejecución</v>
      </c>
      <c r="AC112" s="105" t="str">
        <f t="shared" si="14"/>
        <v>NA</v>
      </c>
      <c r="AD112" s="166"/>
      <c r="AE112" s="65">
        <f t="shared" si="17"/>
        <v>1</v>
      </c>
      <c r="AF112" s="100">
        <f t="shared" si="15"/>
        <v>0.33333333333333331</v>
      </c>
      <c r="AG112" s="105" t="str">
        <f t="shared" si="18"/>
        <v>Incumplimiento</v>
      </c>
      <c r="AH112" s="166"/>
      <c r="AI112" s="65" t="s">
        <v>502</v>
      </c>
      <c r="AJ112" s="105" t="s">
        <v>502</v>
      </c>
    </row>
    <row r="113" spans="1:39" customFormat="1" ht="19.2">
      <c r="A113" s="63">
        <v>98</v>
      </c>
      <c r="B113" s="162">
        <v>0</v>
      </c>
      <c r="C113" s="162">
        <v>0</v>
      </c>
      <c r="D113" s="162" t="s">
        <v>72</v>
      </c>
      <c r="E113" s="162">
        <v>0</v>
      </c>
      <c r="F113" s="162">
        <v>8</v>
      </c>
      <c r="G113" s="163" t="s">
        <v>1844</v>
      </c>
      <c r="H113" s="196" t="s">
        <v>1845</v>
      </c>
      <c r="I113" s="163" t="s">
        <v>18</v>
      </c>
      <c r="J113" s="150" t="s">
        <v>1762</v>
      </c>
      <c r="K113" s="279">
        <v>10</v>
      </c>
      <c r="L113" s="105" t="s">
        <v>1641</v>
      </c>
      <c r="M113" s="165" t="s">
        <v>1743</v>
      </c>
      <c r="N113" s="64">
        <v>0</v>
      </c>
      <c r="O113" s="64">
        <v>1</v>
      </c>
      <c r="P113" s="64">
        <v>0</v>
      </c>
      <c r="Q113" s="64">
        <v>1</v>
      </c>
      <c r="R113" s="280">
        <f t="shared" si="20"/>
        <v>2</v>
      </c>
      <c r="S113" s="166" t="s">
        <v>1846</v>
      </c>
      <c r="T113" s="105" t="s">
        <v>172</v>
      </c>
      <c r="U113" s="159">
        <f t="shared" si="10"/>
        <v>1</v>
      </c>
      <c r="V113" s="273">
        <v>1</v>
      </c>
      <c r="W113" s="100">
        <f t="shared" si="11"/>
        <v>1</v>
      </c>
      <c r="X113" s="105" t="str">
        <f t="shared" si="12"/>
        <v>De acuerdo a lo programado</v>
      </c>
      <c r="Y113" s="166"/>
      <c r="Z113" s="159">
        <f t="shared" si="13"/>
        <v>1</v>
      </c>
      <c r="AA113" s="159"/>
      <c r="AB113" s="100" t="str">
        <f t="shared" si="16"/>
        <v>No hay ejecución</v>
      </c>
      <c r="AC113" s="105" t="str">
        <f t="shared" si="14"/>
        <v>NA</v>
      </c>
      <c r="AD113" s="166"/>
      <c r="AE113" s="65">
        <f t="shared" si="17"/>
        <v>1</v>
      </c>
      <c r="AF113" s="100">
        <f t="shared" si="15"/>
        <v>0.5</v>
      </c>
      <c r="AG113" s="105" t="str">
        <f t="shared" si="18"/>
        <v>Incumplimiento</v>
      </c>
      <c r="AH113" s="166"/>
      <c r="AI113" s="65" t="s">
        <v>502</v>
      </c>
      <c r="AJ113" s="105" t="s">
        <v>502</v>
      </c>
      <c r="AK113" s="59"/>
      <c r="AL113" s="59"/>
      <c r="AM113" s="59"/>
    </row>
    <row r="114" spans="1:39" customFormat="1" ht="28.8">
      <c r="A114" s="63">
        <v>99</v>
      </c>
      <c r="B114" s="162">
        <v>0</v>
      </c>
      <c r="C114" s="162">
        <v>0</v>
      </c>
      <c r="D114" s="162">
        <v>0</v>
      </c>
      <c r="E114" s="162">
        <v>0</v>
      </c>
      <c r="F114" s="162">
        <v>8</v>
      </c>
      <c r="G114" s="231" t="s">
        <v>1844</v>
      </c>
      <c r="H114" s="196" t="s">
        <v>1847</v>
      </c>
      <c r="I114" s="163" t="s">
        <v>20</v>
      </c>
      <c r="J114" s="150" t="s">
        <v>1762</v>
      </c>
      <c r="K114" s="279">
        <v>11</v>
      </c>
      <c r="L114" s="165" t="s">
        <v>1848</v>
      </c>
      <c r="M114" s="165" t="s">
        <v>1849</v>
      </c>
      <c r="N114" s="64">
        <v>5</v>
      </c>
      <c r="O114" s="64">
        <v>5</v>
      </c>
      <c r="P114" s="64">
        <v>5</v>
      </c>
      <c r="Q114" s="64">
        <v>5</v>
      </c>
      <c r="R114" s="64">
        <f t="shared" si="20"/>
        <v>20</v>
      </c>
      <c r="S114" s="166" t="s">
        <v>1850</v>
      </c>
      <c r="T114" s="105" t="s">
        <v>172</v>
      </c>
      <c r="U114" s="159">
        <f t="shared" si="10"/>
        <v>10</v>
      </c>
      <c r="V114" s="273">
        <v>10</v>
      </c>
      <c r="W114" s="100">
        <f t="shared" si="11"/>
        <v>1</v>
      </c>
      <c r="X114" s="105" t="str">
        <f t="shared" si="12"/>
        <v>De acuerdo a lo programado</v>
      </c>
      <c r="Y114" s="166"/>
      <c r="Z114" s="159">
        <f t="shared" si="13"/>
        <v>10</v>
      </c>
      <c r="AA114" s="159"/>
      <c r="AB114" s="100" t="str">
        <f t="shared" si="16"/>
        <v>No hay ejecución</v>
      </c>
      <c r="AC114" s="105" t="str">
        <f t="shared" si="14"/>
        <v>NA</v>
      </c>
      <c r="AD114" s="166"/>
      <c r="AE114" s="65">
        <f t="shared" si="17"/>
        <v>10</v>
      </c>
      <c r="AF114" s="100">
        <f t="shared" si="15"/>
        <v>0.5</v>
      </c>
      <c r="AG114" s="105" t="str">
        <f t="shared" si="18"/>
        <v>Incumplimiento</v>
      </c>
      <c r="AH114" s="166"/>
      <c r="AI114" s="65" t="s">
        <v>502</v>
      </c>
      <c r="AJ114" s="105" t="s">
        <v>502</v>
      </c>
      <c r="AK114" s="59"/>
      <c r="AL114" s="59"/>
      <c r="AM114" s="59"/>
    </row>
    <row r="115" spans="1:39" customFormat="1" ht="38.4">
      <c r="A115" s="63">
        <v>100</v>
      </c>
      <c r="B115" s="162">
        <v>0</v>
      </c>
      <c r="C115" s="162">
        <v>0</v>
      </c>
      <c r="D115" s="162">
        <v>0</v>
      </c>
      <c r="E115" s="162">
        <v>0</v>
      </c>
      <c r="F115" s="162">
        <v>8</v>
      </c>
      <c r="G115" s="231" t="s">
        <v>1844</v>
      </c>
      <c r="H115" s="196" t="s">
        <v>1851</v>
      </c>
      <c r="I115" s="163" t="s">
        <v>18</v>
      </c>
      <c r="J115" s="150" t="s">
        <v>1762</v>
      </c>
      <c r="K115" s="279">
        <v>11</v>
      </c>
      <c r="L115" s="165" t="s">
        <v>1616</v>
      </c>
      <c r="M115" s="165" t="s">
        <v>1852</v>
      </c>
      <c r="N115" s="64">
        <v>1</v>
      </c>
      <c r="O115" s="64">
        <v>0</v>
      </c>
      <c r="P115" s="64">
        <v>0</v>
      </c>
      <c r="Q115" s="64">
        <v>0</v>
      </c>
      <c r="R115" s="280">
        <f t="shared" si="20"/>
        <v>1</v>
      </c>
      <c r="S115" s="166" t="s">
        <v>1853</v>
      </c>
      <c r="T115" s="105" t="s">
        <v>172</v>
      </c>
      <c r="U115" s="159">
        <f t="shared" si="10"/>
        <v>1</v>
      </c>
      <c r="V115" s="273">
        <v>1</v>
      </c>
      <c r="W115" s="100">
        <f t="shared" si="11"/>
        <v>1</v>
      </c>
      <c r="X115" s="105" t="str">
        <f t="shared" si="12"/>
        <v>De acuerdo a lo programado</v>
      </c>
      <c r="Y115" s="166"/>
      <c r="Z115" s="159">
        <f t="shared" si="13"/>
        <v>0</v>
      </c>
      <c r="AA115" s="159"/>
      <c r="AB115" s="100" t="str">
        <f t="shared" si="16"/>
        <v>No hay ejecución</v>
      </c>
      <c r="AC115" s="105" t="str">
        <f t="shared" si="14"/>
        <v>NA</v>
      </c>
      <c r="AD115" s="166"/>
      <c r="AE115" s="65">
        <f t="shared" si="17"/>
        <v>1</v>
      </c>
      <c r="AF115" s="100">
        <f t="shared" si="15"/>
        <v>1</v>
      </c>
      <c r="AG115" s="105" t="str">
        <f t="shared" si="18"/>
        <v>De acuerdo a lo programado</v>
      </c>
      <c r="AH115" s="166"/>
      <c r="AI115" s="65" t="s">
        <v>502</v>
      </c>
      <c r="AJ115" s="105" t="s">
        <v>502</v>
      </c>
      <c r="AK115" s="59"/>
      <c r="AL115" s="59"/>
      <c r="AM115" s="59"/>
    </row>
    <row r="116" spans="1:39" customFormat="1" ht="138" customHeight="1" thickTop="1" thickBot="1">
      <c r="A116" s="63">
        <v>101</v>
      </c>
      <c r="B116" s="290">
        <v>0</v>
      </c>
      <c r="C116" s="290">
        <v>0</v>
      </c>
      <c r="D116" s="290">
        <v>0</v>
      </c>
      <c r="E116" s="290">
        <v>0</v>
      </c>
      <c r="F116" s="290">
        <v>8</v>
      </c>
      <c r="G116" s="291" t="s">
        <v>1844</v>
      </c>
      <c r="H116" s="284" t="s">
        <v>1854</v>
      </c>
      <c r="I116" s="292" t="s">
        <v>20</v>
      </c>
      <c r="J116" s="284" t="s">
        <v>1762</v>
      </c>
      <c r="K116" s="285">
        <v>11</v>
      </c>
      <c r="L116" s="287" t="s">
        <v>1855</v>
      </c>
      <c r="M116" s="287" t="s">
        <v>1856</v>
      </c>
      <c r="N116" s="291">
        <v>1</v>
      </c>
      <c r="O116" s="64">
        <v>0</v>
      </c>
      <c r="P116" s="291">
        <v>0</v>
      </c>
      <c r="Q116" s="291">
        <v>0</v>
      </c>
      <c r="R116" s="293">
        <f t="shared" si="20"/>
        <v>1</v>
      </c>
      <c r="S116" s="288" t="s">
        <v>1853</v>
      </c>
      <c r="T116" s="288" t="s">
        <v>1857</v>
      </c>
      <c r="U116" s="159">
        <f t="shared" si="10"/>
        <v>1</v>
      </c>
      <c r="V116" s="273">
        <v>1</v>
      </c>
      <c r="W116" s="100">
        <f t="shared" si="11"/>
        <v>1</v>
      </c>
      <c r="X116" s="105" t="str">
        <f t="shared" si="12"/>
        <v>De acuerdo a lo programado</v>
      </c>
      <c r="Y116" s="166"/>
      <c r="Z116" s="159">
        <f t="shared" si="13"/>
        <v>0</v>
      </c>
      <c r="AA116" s="159"/>
      <c r="AB116" s="100" t="str">
        <f t="shared" si="16"/>
        <v>No hay ejecución</v>
      </c>
      <c r="AC116" s="105" t="str">
        <f t="shared" si="14"/>
        <v>NA</v>
      </c>
      <c r="AD116" s="166"/>
      <c r="AE116" s="65">
        <f t="shared" si="17"/>
        <v>1</v>
      </c>
      <c r="AF116" s="100">
        <f t="shared" si="15"/>
        <v>1</v>
      </c>
      <c r="AG116" s="105" t="str">
        <f t="shared" si="18"/>
        <v>De acuerdo a lo programado</v>
      </c>
      <c r="AH116" s="166"/>
      <c r="AI116" s="65">
        <v>50000000</v>
      </c>
      <c r="AJ116" s="105" t="s">
        <v>1858</v>
      </c>
      <c r="AK116" s="294"/>
      <c r="AL116" s="294"/>
      <c r="AM116" s="294"/>
    </row>
    <row r="117" spans="1:39" customFormat="1" ht="28.8">
      <c r="A117" s="63">
        <v>102</v>
      </c>
      <c r="B117" s="162">
        <v>0</v>
      </c>
      <c r="C117" s="162">
        <v>0</v>
      </c>
      <c r="D117" s="162">
        <v>0</v>
      </c>
      <c r="E117" s="162">
        <v>0</v>
      </c>
      <c r="F117" s="162">
        <v>8</v>
      </c>
      <c r="G117" s="64" t="s">
        <v>1844</v>
      </c>
      <c r="H117" s="150" t="s">
        <v>1859</v>
      </c>
      <c r="I117" s="263" t="s">
        <v>20</v>
      </c>
      <c r="J117" s="150" t="s">
        <v>1762</v>
      </c>
      <c r="K117" s="279">
        <v>11</v>
      </c>
      <c r="L117" s="165" t="s">
        <v>1781</v>
      </c>
      <c r="M117" s="165" t="s">
        <v>1860</v>
      </c>
      <c r="N117" s="64">
        <v>0</v>
      </c>
      <c r="O117" s="64">
        <v>2</v>
      </c>
      <c r="P117" s="64">
        <v>2</v>
      </c>
      <c r="Q117" s="64">
        <v>0</v>
      </c>
      <c r="R117" s="280">
        <f t="shared" si="20"/>
        <v>4</v>
      </c>
      <c r="S117" s="166" t="s">
        <v>1853</v>
      </c>
      <c r="T117" s="166" t="s">
        <v>1861</v>
      </c>
      <c r="U117" s="159">
        <f t="shared" si="10"/>
        <v>2</v>
      </c>
      <c r="V117" s="273">
        <v>2</v>
      </c>
      <c r="W117" s="100">
        <f t="shared" si="11"/>
        <v>1</v>
      </c>
      <c r="X117" s="105" t="str">
        <f t="shared" si="12"/>
        <v>De acuerdo a lo programado</v>
      </c>
      <c r="Y117" s="166"/>
      <c r="Z117" s="159">
        <f t="shared" si="13"/>
        <v>2</v>
      </c>
      <c r="AA117" s="159"/>
      <c r="AB117" s="100" t="str">
        <f t="shared" si="16"/>
        <v>No hay ejecución</v>
      </c>
      <c r="AC117" s="105" t="str">
        <f t="shared" si="14"/>
        <v>NA</v>
      </c>
      <c r="AD117" s="166"/>
      <c r="AE117" s="65">
        <f t="shared" si="17"/>
        <v>2</v>
      </c>
      <c r="AF117" s="100">
        <f t="shared" si="15"/>
        <v>0.5</v>
      </c>
      <c r="AG117" s="105" t="str">
        <f t="shared" si="18"/>
        <v>Incumplimiento</v>
      </c>
      <c r="AH117" s="166"/>
      <c r="AI117" s="65" t="s">
        <v>502</v>
      </c>
      <c r="AJ117" s="105" t="s">
        <v>502</v>
      </c>
      <c r="AK117" s="294"/>
      <c r="AL117" s="294"/>
      <c r="AM117" s="294"/>
    </row>
    <row r="118" spans="1:39" customFormat="1" ht="19.2">
      <c r="A118" s="63">
        <v>103</v>
      </c>
      <c r="B118" s="162">
        <v>0</v>
      </c>
      <c r="C118" s="162">
        <v>0</v>
      </c>
      <c r="D118" s="162">
        <v>0</v>
      </c>
      <c r="E118" s="162">
        <v>0</v>
      </c>
      <c r="F118" s="162">
        <v>8</v>
      </c>
      <c r="G118" s="231" t="s">
        <v>1844</v>
      </c>
      <c r="H118" s="196" t="s">
        <v>1862</v>
      </c>
      <c r="I118" s="163" t="s">
        <v>20</v>
      </c>
      <c r="J118" s="150" t="s">
        <v>1762</v>
      </c>
      <c r="K118" s="279">
        <v>11</v>
      </c>
      <c r="L118" s="165" t="s">
        <v>1848</v>
      </c>
      <c r="M118" s="165" t="s">
        <v>1863</v>
      </c>
      <c r="N118" s="64">
        <v>5</v>
      </c>
      <c r="O118" s="64">
        <v>5</v>
      </c>
      <c r="P118" s="64">
        <v>5</v>
      </c>
      <c r="Q118" s="64">
        <v>5</v>
      </c>
      <c r="R118" s="280">
        <f t="shared" si="20"/>
        <v>20</v>
      </c>
      <c r="S118" s="166" t="s">
        <v>1792</v>
      </c>
      <c r="T118" s="105" t="s">
        <v>172</v>
      </c>
      <c r="U118" s="159">
        <f t="shared" si="10"/>
        <v>10</v>
      </c>
      <c r="V118" s="273">
        <v>10</v>
      </c>
      <c r="W118" s="100">
        <f t="shared" si="11"/>
        <v>1</v>
      </c>
      <c r="X118" s="105" t="str">
        <f t="shared" si="12"/>
        <v>De acuerdo a lo programado</v>
      </c>
      <c r="Y118" s="166"/>
      <c r="Z118" s="159">
        <f t="shared" si="13"/>
        <v>10</v>
      </c>
      <c r="AA118" s="159"/>
      <c r="AB118" s="100" t="str">
        <f t="shared" si="16"/>
        <v>No hay ejecución</v>
      </c>
      <c r="AC118" s="105" t="str">
        <f t="shared" si="14"/>
        <v>NA</v>
      </c>
      <c r="AD118" s="166"/>
      <c r="AE118" s="65">
        <f t="shared" si="17"/>
        <v>10</v>
      </c>
      <c r="AF118" s="100">
        <f t="shared" si="15"/>
        <v>0.5</v>
      </c>
      <c r="AG118" s="105" t="str">
        <f t="shared" si="18"/>
        <v>Incumplimiento</v>
      </c>
      <c r="AH118" s="166"/>
      <c r="AI118" s="65" t="s">
        <v>502</v>
      </c>
      <c r="AJ118" s="105" t="s">
        <v>502</v>
      </c>
      <c r="AK118" s="59"/>
      <c r="AL118" s="59"/>
      <c r="AM118" s="59"/>
    </row>
    <row r="119" spans="1:39" customFormat="1" ht="19.2">
      <c r="A119" s="63">
        <v>104</v>
      </c>
      <c r="B119" s="162">
        <v>0</v>
      </c>
      <c r="C119" s="162">
        <v>0</v>
      </c>
      <c r="D119" s="162">
        <v>0</v>
      </c>
      <c r="E119" s="162">
        <v>0</v>
      </c>
      <c r="F119" s="162">
        <v>8</v>
      </c>
      <c r="G119" s="231" t="s">
        <v>1844</v>
      </c>
      <c r="H119" s="295" t="s">
        <v>1864</v>
      </c>
      <c r="I119" s="163" t="s">
        <v>18</v>
      </c>
      <c r="J119" s="150" t="s">
        <v>1762</v>
      </c>
      <c r="K119" s="279">
        <v>11</v>
      </c>
      <c r="L119" s="165" t="s">
        <v>1865</v>
      </c>
      <c r="M119" s="165" t="s">
        <v>1866</v>
      </c>
      <c r="N119" s="64">
        <v>3</v>
      </c>
      <c r="O119" s="64">
        <v>3</v>
      </c>
      <c r="P119" s="64">
        <v>3</v>
      </c>
      <c r="Q119" s="64">
        <v>3</v>
      </c>
      <c r="R119" s="280">
        <f t="shared" si="20"/>
        <v>12</v>
      </c>
      <c r="S119" s="166" t="s">
        <v>1792</v>
      </c>
      <c r="T119" s="105" t="s">
        <v>172</v>
      </c>
      <c r="U119" s="159">
        <f t="shared" si="10"/>
        <v>6</v>
      </c>
      <c r="V119" s="273">
        <v>6</v>
      </c>
      <c r="W119" s="100">
        <f t="shared" si="11"/>
        <v>1</v>
      </c>
      <c r="X119" s="105" t="str">
        <f t="shared" si="12"/>
        <v>De acuerdo a lo programado</v>
      </c>
      <c r="Y119" s="166"/>
      <c r="Z119" s="159">
        <f t="shared" si="13"/>
        <v>6</v>
      </c>
      <c r="AA119" s="159"/>
      <c r="AB119" s="100" t="str">
        <f t="shared" si="16"/>
        <v>No hay ejecución</v>
      </c>
      <c r="AC119" s="105" t="str">
        <f t="shared" si="14"/>
        <v>NA</v>
      </c>
      <c r="AD119" s="166"/>
      <c r="AE119" s="65">
        <f t="shared" si="17"/>
        <v>6</v>
      </c>
      <c r="AF119" s="100">
        <f t="shared" si="15"/>
        <v>0.5</v>
      </c>
      <c r="AG119" s="105" t="str">
        <f t="shared" si="18"/>
        <v>Incumplimiento</v>
      </c>
      <c r="AH119" s="166"/>
      <c r="AI119" s="65" t="s">
        <v>502</v>
      </c>
      <c r="AJ119" s="105" t="s">
        <v>502</v>
      </c>
      <c r="AK119" s="59"/>
      <c r="AL119" s="59"/>
      <c r="AM119" s="59"/>
    </row>
    <row r="120" spans="1:39" customFormat="1" ht="28.8">
      <c r="A120" s="63">
        <v>105</v>
      </c>
      <c r="B120" s="162">
        <v>0</v>
      </c>
      <c r="C120" s="162">
        <v>0</v>
      </c>
      <c r="D120" s="162">
        <v>0</v>
      </c>
      <c r="E120" s="162">
        <v>0</v>
      </c>
      <c r="F120" s="162">
        <v>8</v>
      </c>
      <c r="G120" s="231" t="s">
        <v>1844</v>
      </c>
      <c r="H120" s="295" t="s">
        <v>1867</v>
      </c>
      <c r="I120" s="163" t="s">
        <v>18</v>
      </c>
      <c r="J120" s="150" t="s">
        <v>1762</v>
      </c>
      <c r="K120" s="279">
        <v>11</v>
      </c>
      <c r="L120" s="165" t="s">
        <v>1868</v>
      </c>
      <c r="M120" s="165" t="s">
        <v>1869</v>
      </c>
      <c r="N120" s="64">
        <v>2</v>
      </c>
      <c r="O120" s="64">
        <v>2</v>
      </c>
      <c r="P120" s="64">
        <v>2</v>
      </c>
      <c r="Q120" s="64">
        <v>2</v>
      </c>
      <c r="R120" s="280">
        <f t="shared" si="20"/>
        <v>8</v>
      </c>
      <c r="S120" s="166" t="s">
        <v>1792</v>
      </c>
      <c r="T120" s="105" t="s">
        <v>172</v>
      </c>
      <c r="U120" s="159">
        <f t="shared" si="10"/>
        <v>4</v>
      </c>
      <c r="V120" s="273">
        <v>4</v>
      </c>
      <c r="W120" s="100">
        <f t="shared" si="11"/>
        <v>1</v>
      </c>
      <c r="X120" s="105" t="str">
        <f t="shared" si="12"/>
        <v>De acuerdo a lo programado</v>
      </c>
      <c r="Y120" s="166"/>
      <c r="Z120" s="159">
        <f t="shared" si="13"/>
        <v>4</v>
      </c>
      <c r="AA120" s="159"/>
      <c r="AB120" s="100" t="str">
        <f t="shared" si="16"/>
        <v>No hay ejecución</v>
      </c>
      <c r="AC120" s="105" t="str">
        <f t="shared" si="14"/>
        <v>NA</v>
      </c>
      <c r="AD120" s="166"/>
      <c r="AE120" s="65">
        <f t="shared" si="17"/>
        <v>4</v>
      </c>
      <c r="AF120" s="100">
        <f t="shared" si="15"/>
        <v>0.5</v>
      </c>
      <c r="AG120" s="105" t="str">
        <f t="shared" si="18"/>
        <v>Incumplimiento</v>
      </c>
      <c r="AH120" s="166"/>
      <c r="AI120" s="65" t="s">
        <v>502</v>
      </c>
      <c r="AJ120" s="105" t="s">
        <v>502</v>
      </c>
      <c r="AK120" s="59"/>
      <c r="AL120" s="59"/>
      <c r="AM120" s="59"/>
    </row>
    <row r="121" spans="1:39" customFormat="1" ht="49.2" thickTop="1" thickBot="1">
      <c r="A121" s="63">
        <v>106</v>
      </c>
      <c r="B121" s="162">
        <v>0</v>
      </c>
      <c r="C121" s="162">
        <v>0</v>
      </c>
      <c r="D121" s="162">
        <v>0</v>
      </c>
      <c r="E121" s="162">
        <v>0</v>
      </c>
      <c r="F121" s="162">
        <v>8</v>
      </c>
      <c r="G121" s="231" t="s">
        <v>1844</v>
      </c>
      <c r="H121" s="296" t="s">
        <v>1870</v>
      </c>
      <c r="I121" s="163" t="s">
        <v>18</v>
      </c>
      <c r="J121" s="150" t="s">
        <v>1762</v>
      </c>
      <c r="K121" s="279">
        <v>10</v>
      </c>
      <c r="L121" s="165" t="s">
        <v>1871</v>
      </c>
      <c r="M121" s="165" t="s">
        <v>1872</v>
      </c>
      <c r="N121" s="64">
        <v>0</v>
      </c>
      <c r="O121" s="64">
        <v>0</v>
      </c>
      <c r="P121" s="64">
        <v>1</v>
      </c>
      <c r="Q121" s="64">
        <v>0</v>
      </c>
      <c r="R121" s="280">
        <f t="shared" si="20"/>
        <v>1</v>
      </c>
      <c r="S121" s="166" t="s">
        <v>1873</v>
      </c>
      <c r="T121" s="105" t="s">
        <v>172</v>
      </c>
      <c r="U121" s="159">
        <f t="shared" si="10"/>
        <v>0</v>
      </c>
      <c r="V121" s="273"/>
      <c r="W121" s="100" t="str">
        <f t="shared" si="11"/>
        <v>No hay ejecución</v>
      </c>
      <c r="X121" s="105" t="str">
        <f t="shared" si="12"/>
        <v>NA</v>
      </c>
      <c r="Y121" s="166"/>
      <c r="Z121" s="159">
        <f t="shared" si="13"/>
        <v>1</v>
      </c>
      <c r="AA121" s="159"/>
      <c r="AB121" s="100" t="str">
        <f t="shared" si="16"/>
        <v>No hay ejecución</v>
      </c>
      <c r="AC121" s="105" t="str">
        <f t="shared" si="14"/>
        <v>NA</v>
      </c>
      <c r="AD121" s="166"/>
      <c r="AE121" s="65">
        <f t="shared" si="17"/>
        <v>0</v>
      </c>
      <c r="AF121" s="100" t="str">
        <f t="shared" si="15"/>
        <v>No hay Programación</v>
      </c>
      <c r="AG121" s="105" t="str">
        <f t="shared" si="18"/>
        <v>De acuerdo a lo programado</v>
      </c>
      <c r="AH121" s="166"/>
      <c r="AI121" s="65" t="s">
        <v>502</v>
      </c>
      <c r="AJ121" s="105" t="s">
        <v>502</v>
      </c>
      <c r="AK121" s="59"/>
      <c r="AL121" s="59"/>
      <c r="AM121" s="59"/>
    </row>
    <row r="122" spans="1:39" customFormat="1" ht="19.2">
      <c r="A122" s="63">
        <v>107</v>
      </c>
      <c r="B122" s="162">
        <v>0</v>
      </c>
      <c r="C122" s="162">
        <v>0</v>
      </c>
      <c r="D122" s="162">
        <v>0</v>
      </c>
      <c r="E122" s="162">
        <v>0</v>
      </c>
      <c r="F122" s="162">
        <v>8</v>
      </c>
      <c r="G122" s="231" t="s">
        <v>1844</v>
      </c>
      <c r="H122" s="296" t="s">
        <v>1874</v>
      </c>
      <c r="I122" s="163" t="s">
        <v>18</v>
      </c>
      <c r="J122" s="150" t="s">
        <v>1762</v>
      </c>
      <c r="K122" s="279">
        <v>10</v>
      </c>
      <c r="L122" s="165" t="s">
        <v>1616</v>
      </c>
      <c r="M122" s="165" t="s">
        <v>1875</v>
      </c>
      <c r="N122" s="64">
        <v>5</v>
      </c>
      <c r="O122" s="64">
        <v>5</v>
      </c>
      <c r="P122" s="64">
        <v>5</v>
      </c>
      <c r="Q122" s="64">
        <v>5</v>
      </c>
      <c r="R122" s="280">
        <f t="shared" si="20"/>
        <v>20</v>
      </c>
      <c r="S122" s="166" t="s">
        <v>1876</v>
      </c>
      <c r="T122" s="105" t="s">
        <v>172</v>
      </c>
      <c r="U122" s="159">
        <f t="shared" si="10"/>
        <v>10</v>
      </c>
      <c r="V122" s="273">
        <v>10</v>
      </c>
      <c r="W122" s="100">
        <f t="shared" si="11"/>
        <v>1</v>
      </c>
      <c r="X122" s="105" t="str">
        <f t="shared" si="12"/>
        <v>De acuerdo a lo programado</v>
      </c>
      <c r="Y122" s="166"/>
      <c r="Z122" s="159">
        <f t="shared" si="13"/>
        <v>10</v>
      </c>
      <c r="AA122" s="159"/>
      <c r="AB122" s="100" t="str">
        <f t="shared" si="16"/>
        <v>No hay ejecución</v>
      </c>
      <c r="AC122" s="105" t="str">
        <f t="shared" si="14"/>
        <v>NA</v>
      </c>
      <c r="AD122" s="166"/>
      <c r="AE122" s="65">
        <f t="shared" si="17"/>
        <v>10</v>
      </c>
      <c r="AF122" s="100">
        <f t="shared" si="15"/>
        <v>0.5</v>
      </c>
      <c r="AG122" s="105" t="str">
        <f t="shared" si="18"/>
        <v>Incumplimiento</v>
      </c>
      <c r="AH122" s="166"/>
      <c r="AI122" s="65" t="s">
        <v>502</v>
      </c>
      <c r="AJ122" s="105" t="s">
        <v>502</v>
      </c>
      <c r="AK122" s="59"/>
      <c r="AL122" s="59"/>
      <c r="AM122" s="59"/>
    </row>
    <row r="123" spans="1:39" customFormat="1" ht="48">
      <c r="A123" s="63">
        <v>108</v>
      </c>
      <c r="B123" s="162">
        <v>0</v>
      </c>
      <c r="C123" s="162">
        <v>0</v>
      </c>
      <c r="D123" s="162" t="s">
        <v>117</v>
      </c>
      <c r="E123" s="162">
        <v>0</v>
      </c>
      <c r="F123" s="162">
        <v>8</v>
      </c>
      <c r="G123" s="231" t="s">
        <v>1844</v>
      </c>
      <c r="H123" s="296" t="s">
        <v>1877</v>
      </c>
      <c r="I123" s="163" t="s">
        <v>18</v>
      </c>
      <c r="J123" s="150" t="s">
        <v>1762</v>
      </c>
      <c r="K123" s="279">
        <v>10</v>
      </c>
      <c r="L123" s="105" t="s">
        <v>1781</v>
      </c>
      <c r="M123" s="165" t="s">
        <v>1878</v>
      </c>
      <c r="N123" s="64">
        <v>0</v>
      </c>
      <c r="O123" s="64">
        <v>1</v>
      </c>
      <c r="P123" s="64">
        <v>0</v>
      </c>
      <c r="Q123" s="64">
        <v>0</v>
      </c>
      <c r="R123" s="280">
        <f t="shared" si="20"/>
        <v>1</v>
      </c>
      <c r="S123" s="166" t="s">
        <v>1879</v>
      </c>
      <c r="T123" s="105" t="s">
        <v>172</v>
      </c>
      <c r="U123" s="159">
        <f t="shared" si="10"/>
        <v>1</v>
      </c>
      <c r="V123" s="273">
        <v>0</v>
      </c>
      <c r="W123" s="100">
        <f t="shared" si="11"/>
        <v>0</v>
      </c>
      <c r="X123" s="105" t="str">
        <f t="shared" si="12"/>
        <v>En Riesgo de no Cumplimiento</v>
      </c>
      <c r="Y123" s="166" t="s">
        <v>1880</v>
      </c>
      <c r="Z123" s="159">
        <f t="shared" si="13"/>
        <v>0</v>
      </c>
      <c r="AA123" s="159"/>
      <c r="AB123" s="100" t="str">
        <f>IF(AA123="","No hay ejecución",IF(AND(Z123&gt;0), AA123/Z123,"No hay Programación"))</f>
        <v>No hay ejecución</v>
      </c>
      <c r="AC123" s="105" t="str">
        <f t="shared" si="14"/>
        <v>NA</v>
      </c>
      <c r="AD123" s="166"/>
      <c r="AE123" s="65">
        <f>V123+AA123</f>
        <v>0</v>
      </c>
      <c r="AF123" s="100" t="str">
        <f t="shared" si="15"/>
        <v>No hay Programación</v>
      </c>
      <c r="AG123" s="105" t="str">
        <f>IF(AF123="No hay ejecución","NA",IF(AF123&gt;=90%,"De acuerdo a lo programado",IF(AF123&gt;=70%,"Atraso Leve",IF(AF123&lt;70%,"Incumplimiento"))))</f>
        <v>De acuerdo a lo programado</v>
      </c>
      <c r="AH123" s="166"/>
      <c r="AI123" s="65" t="s">
        <v>502</v>
      </c>
      <c r="AJ123" s="105" t="s">
        <v>502</v>
      </c>
      <c r="AK123" s="59"/>
      <c r="AL123" s="59"/>
      <c r="AM123" s="59"/>
    </row>
    <row r="124" spans="1:39" customFormat="1" ht="19.2">
      <c r="A124" s="63">
        <v>109</v>
      </c>
      <c r="B124" s="162">
        <v>0</v>
      </c>
      <c r="C124" s="162">
        <v>0</v>
      </c>
      <c r="D124" s="162">
        <v>0</v>
      </c>
      <c r="E124" s="162">
        <v>0</v>
      </c>
      <c r="F124" s="162">
        <v>8</v>
      </c>
      <c r="G124" s="231" t="s">
        <v>1844</v>
      </c>
      <c r="H124" s="296" t="s">
        <v>1881</v>
      </c>
      <c r="I124" s="163" t="s">
        <v>20</v>
      </c>
      <c r="J124" s="150" t="s">
        <v>1762</v>
      </c>
      <c r="K124" s="279">
        <v>10</v>
      </c>
      <c r="L124" s="165" t="s">
        <v>1833</v>
      </c>
      <c r="M124" s="165" t="s">
        <v>1882</v>
      </c>
      <c r="N124" s="64">
        <v>20</v>
      </c>
      <c r="O124" s="64">
        <v>20</v>
      </c>
      <c r="P124" s="64">
        <v>20</v>
      </c>
      <c r="Q124" s="64">
        <v>20</v>
      </c>
      <c r="R124" s="280">
        <f t="shared" si="20"/>
        <v>80</v>
      </c>
      <c r="S124" s="166" t="s">
        <v>1792</v>
      </c>
      <c r="T124" s="105" t="s">
        <v>172</v>
      </c>
      <c r="U124" s="159">
        <f t="shared" si="10"/>
        <v>40</v>
      </c>
      <c r="V124" s="273">
        <v>40</v>
      </c>
      <c r="W124" s="100">
        <f t="shared" si="11"/>
        <v>1</v>
      </c>
      <c r="X124" s="105" t="str">
        <f t="shared" si="12"/>
        <v>De acuerdo a lo programado</v>
      </c>
      <c r="Y124" s="166"/>
      <c r="Z124" s="159">
        <f t="shared" si="13"/>
        <v>40</v>
      </c>
      <c r="AA124" s="159"/>
      <c r="AB124" s="100" t="str">
        <f t="shared" ref="AB124:AB156" si="21">IF(AA124="","No hay ejecución",IF(AND(Z124&gt;0), AA124/Z124,"No hay Programación"))</f>
        <v>No hay ejecución</v>
      </c>
      <c r="AC124" s="105" t="str">
        <f t="shared" si="14"/>
        <v>NA</v>
      </c>
      <c r="AD124" s="166"/>
      <c r="AE124" s="65">
        <f t="shared" ref="AE124:AE156" si="22">V124+AA124</f>
        <v>40</v>
      </c>
      <c r="AF124" s="100">
        <f t="shared" si="15"/>
        <v>0.5</v>
      </c>
      <c r="AG124" s="105" t="str">
        <f t="shared" ref="AG124:AG156" si="23">IF(AF124="No hay ejecución","NA",IF(AF124&gt;=90%,"De acuerdo a lo programado",IF(AF124&gt;=70%,"Atraso Leve",IF(AF124&lt;70%,"Incumplimiento"))))</f>
        <v>Incumplimiento</v>
      </c>
      <c r="AH124" s="166"/>
      <c r="AI124" s="65" t="s">
        <v>502</v>
      </c>
      <c r="AJ124" s="105" t="s">
        <v>502</v>
      </c>
      <c r="AK124" s="59"/>
      <c r="AL124" s="59"/>
      <c r="AM124" s="59"/>
    </row>
    <row r="125" spans="1:39" customFormat="1" ht="67.2">
      <c r="A125" s="63">
        <v>110</v>
      </c>
      <c r="B125" s="162">
        <v>0</v>
      </c>
      <c r="C125" s="162">
        <v>0</v>
      </c>
      <c r="D125" s="162">
        <v>0</v>
      </c>
      <c r="E125" s="162">
        <v>0</v>
      </c>
      <c r="F125" s="162">
        <v>8</v>
      </c>
      <c r="G125" s="231" t="s">
        <v>1883</v>
      </c>
      <c r="H125" s="297" t="s">
        <v>1884</v>
      </c>
      <c r="I125" s="283" t="s">
        <v>18</v>
      </c>
      <c r="J125" s="284" t="s">
        <v>1597</v>
      </c>
      <c r="K125" s="285">
        <v>5</v>
      </c>
      <c r="L125" s="287" t="s">
        <v>1582</v>
      </c>
      <c r="M125" s="287" t="s">
        <v>1885</v>
      </c>
      <c r="N125" s="64">
        <v>0</v>
      </c>
      <c r="O125" s="64">
        <v>1</v>
      </c>
      <c r="P125" s="64">
        <v>0</v>
      </c>
      <c r="Q125" s="64">
        <v>1</v>
      </c>
      <c r="R125" s="280">
        <f t="shared" si="20"/>
        <v>2</v>
      </c>
      <c r="S125" s="288" t="s">
        <v>1886</v>
      </c>
      <c r="T125" s="105" t="s">
        <v>172</v>
      </c>
      <c r="U125" s="159">
        <f t="shared" si="10"/>
        <v>1</v>
      </c>
      <c r="V125" s="273">
        <v>0</v>
      </c>
      <c r="W125" s="100">
        <f t="shared" si="11"/>
        <v>0</v>
      </c>
      <c r="X125" s="105" t="str">
        <f t="shared" si="12"/>
        <v>En Riesgo de no Cumplimiento</v>
      </c>
      <c r="Y125" s="166" t="s">
        <v>1887</v>
      </c>
      <c r="Z125" s="159">
        <f t="shared" si="13"/>
        <v>1</v>
      </c>
      <c r="AA125" s="159"/>
      <c r="AB125" s="100" t="str">
        <f t="shared" si="21"/>
        <v>No hay ejecución</v>
      </c>
      <c r="AC125" s="105" t="str">
        <f t="shared" si="14"/>
        <v>NA</v>
      </c>
      <c r="AD125" s="166"/>
      <c r="AE125" s="65">
        <f t="shared" si="22"/>
        <v>0</v>
      </c>
      <c r="AF125" s="100" t="str">
        <f t="shared" si="15"/>
        <v>No hay Programación</v>
      </c>
      <c r="AG125" s="105" t="str">
        <f t="shared" si="23"/>
        <v>De acuerdo a lo programado</v>
      </c>
      <c r="AH125" s="166"/>
      <c r="AI125" s="65" t="s">
        <v>502</v>
      </c>
      <c r="AJ125" s="105" t="s">
        <v>502</v>
      </c>
      <c r="AK125" s="59"/>
      <c r="AL125" s="59"/>
      <c r="AM125" s="59"/>
    </row>
    <row r="126" spans="1:39" customFormat="1" ht="48">
      <c r="A126" s="63">
        <v>111</v>
      </c>
      <c r="B126" s="162" t="s">
        <v>370</v>
      </c>
      <c r="C126" s="162">
        <v>0</v>
      </c>
      <c r="D126" s="162">
        <v>0</v>
      </c>
      <c r="E126" s="162">
        <v>0</v>
      </c>
      <c r="F126" s="162">
        <v>8</v>
      </c>
      <c r="G126" s="231" t="s">
        <v>1883</v>
      </c>
      <c r="H126" s="296" t="s">
        <v>1888</v>
      </c>
      <c r="I126" s="163" t="s">
        <v>18</v>
      </c>
      <c r="J126" s="150" t="s">
        <v>1597</v>
      </c>
      <c r="K126" s="279">
        <v>5</v>
      </c>
      <c r="L126" s="165" t="s">
        <v>1616</v>
      </c>
      <c r="M126" s="165" t="s">
        <v>1889</v>
      </c>
      <c r="N126" s="64">
        <v>0</v>
      </c>
      <c r="O126" s="64">
        <v>1</v>
      </c>
      <c r="P126" s="64">
        <v>0</v>
      </c>
      <c r="Q126" s="64">
        <v>1</v>
      </c>
      <c r="R126" s="280">
        <f t="shared" si="20"/>
        <v>2</v>
      </c>
      <c r="S126" s="288" t="s">
        <v>1890</v>
      </c>
      <c r="T126" s="105" t="s">
        <v>172</v>
      </c>
      <c r="U126" s="159">
        <f t="shared" si="10"/>
        <v>1</v>
      </c>
      <c r="V126" s="273">
        <v>1</v>
      </c>
      <c r="W126" s="100">
        <f t="shared" si="11"/>
        <v>1</v>
      </c>
      <c r="X126" s="105" t="str">
        <f t="shared" si="12"/>
        <v>De acuerdo a lo programado</v>
      </c>
      <c r="Y126" s="166"/>
      <c r="Z126" s="159">
        <f t="shared" si="13"/>
        <v>1</v>
      </c>
      <c r="AA126" s="159"/>
      <c r="AB126" s="100" t="str">
        <f t="shared" si="21"/>
        <v>No hay ejecución</v>
      </c>
      <c r="AC126" s="105" t="str">
        <f t="shared" si="14"/>
        <v>NA</v>
      </c>
      <c r="AD126" s="166"/>
      <c r="AE126" s="65">
        <f t="shared" si="22"/>
        <v>1</v>
      </c>
      <c r="AF126" s="100">
        <f t="shared" si="15"/>
        <v>0.5</v>
      </c>
      <c r="AG126" s="105" t="str">
        <f t="shared" si="23"/>
        <v>Incumplimiento</v>
      </c>
      <c r="AH126" s="166"/>
      <c r="AI126" s="65" t="s">
        <v>502</v>
      </c>
      <c r="AJ126" s="105" t="s">
        <v>502</v>
      </c>
      <c r="AK126" s="59"/>
      <c r="AL126" s="59"/>
      <c r="AM126" s="59"/>
    </row>
    <row r="127" spans="1:39" customFormat="1" ht="49.2" thickTop="1" thickBot="1">
      <c r="A127" s="63">
        <v>112</v>
      </c>
      <c r="B127" s="162">
        <v>0</v>
      </c>
      <c r="C127" s="162">
        <v>0</v>
      </c>
      <c r="D127" s="162">
        <v>0</v>
      </c>
      <c r="E127" s="162">
        <v>0</v>
      </c>
      <c r="F127" s="162">
        <v>8</v>
      </c>
      <c r="G127" s="231" t="s">
        <v>1883</v>
      </c>
      <c r="H127" s="296" t="s">
        <v>1891</v>
      </c>
      <c r="I127" s="163" t="s">
        <v>18</v>
      </c>
      <c r="J127" s="150" t="s">
        <v>1597</v>
      </c>
      <c r="K127" s="279">
        <v>5</v>
      </c>
      <c r="L127" s="165" t="s">
        <v>1616</v>
      </c>
      <c r="M127" s="165" t="s">
        <v>1892</v>
      </c>
      <c r="N127" s="64">
        <v>0</v>
      </c>
      <c r="O127" s="64">
        <v>0</v>
      </c>
      <c r="P127" s="64">
        <v>0</v>
      </c>
      <c r="Q127" s="64">
        <v>1</v>
      </c>
      <c r="R127" s="280">
        <f t="shared" si="20"/>
        <v>1</v>
      </c>
      <c r="S127" s="166" t="s">
        <v>1893</v>
      </c>
      <c r="T127" s="105" t="s">
        <v>172</v>
      </c>
      <c r="U127" s="159">
        <f t="shared" si="10"/>
        <v>0</v>
      </c>
      <c r="V127" s="273"/>
      <c r="W127" s="100" t="str">
        <f t="shared" si="11"/>
        <v>No hay ejecución</v>
      </c>
      <c r="X127" s="105" t="str">
        <f t="shared" si="12"/>
        <v>NA</v>
      </c>
      <c r="Y127" s="166"/>
      <c r="Z127" s="159">
        <f t="shared" si="13"/>
        <v>1</v>
      </c>
      <c r="AA127" s="159"/>
      <c r="AB127" s="100" t="str">
        <f t="shared" si="21"/>
        <v>No hay ejecución</v>
      </c>
      <c r="AC127" s="105" t="str">
        <f t="shared" si="14"/>
        <v>NA</v>
      </c>
      <c r="AD127" s="166"/>
      <c r="AE127" s="65">
        <f t="shared" si="22"/>
        <v>0</v>
      </c>
      <c r="AF127" s="100" t="str">
        <f t="shared" si="15"/>
        <v>No hay Programación</v>
      </c>
      <c r="AG127" s="105" t="str">
        <f t="shared" si="23"/>
        <v>De acuerdo a lo programado</v>
      </c>
      <c r="AH127" s="166"/>
      <c r="AI127" s="65" t="s">
        <v>502</v>
      </c>
      <c r="AJ127" s="105" t="s">
        <v>502</v>
      </c>
      <c r="AK127" s="59"/>
      <c r="AL127" s="59"/>
      <c r="AM127" s="59"/>
    </row>
    <row r="128" spans="1:39" customFormat="1" ht="48">
      <c r="A128" s="63">
        <v>113</v>
      </c>
      <c r="B128" s="162">
        <v>0</v>
      </c>
      <c r="C128" s="162">
        <v>0</v>
      </c>
      <c r="D128" s="162">
        <v>0</v>
      </c>
      <c r="E128" s="162">
        <v>0</v>
      </c>
      <c r="F128" s="162">
        <v>8</v>
      </c>
      <c r="G128" s="231" t="s">
        <v>1883</v>
      </c>
      <c r="H128" s="296" t="s">
        <v>1894</v>
      </c>
      <c r="I128" s="163" t="s">
        <v>20</v>
      </c>
      <c r="J128" s="150" t="s">
        <v>1597</v>
      </c>
      <c r="K128" s="279">
        <v>5</v>
      </c>
      <c r="L128" s="165" t="s">
        <v>1895</v>
      </c>
      <c r="M128" s="165" t="s">
        <v>1896</v>
      </c>
      <c r="N128" s="64">
        <v>2</v>
      </c>
      <c r="O128" s="64">
        <v>2</v>
      </c>
      <c r="P128" s="64">
        <v>2</v>
      </c>
      <c r="Q128" s="64">
        <v>2</v>
      </c>
      <c r="R128" s="280">
        <f t="shared" si="20"/>
        <v>8</v>
      </c>
      <c r="S128" s="166" t="s">
        <v>1897</v>
      </c>
      <c r="T128" s="105" t="s">
        <v>172</v>
      </c>
      <c r="U128" s="159">
        <f t="shared" si="10"/>
        <v>4</v>
      </c>
      <c r="V128" s="273">
        <v>2</v>
      </c>
      <c r="W128" s="100">
        <f t="shared" si="11"/>
        <v>0.5</v>
      </c>
      <c r="X128" s="105" t="str">
        <f t="shared" si="12"/>
        <v>En Riesgo de no Cumplimiento</v>
      </c>
      <c r="Y128" s="166" t="s">
        <v>1898</v>
      </c>
      <c r="Z128" s="159">
        <f t="shared" si="13"/>
        <v>4</v>
      </c>
      <c r="AA128" s="159"/>
      <c r="AB128" s="100" t="str">
        <f t="shared" si="21"/>
        <v>No hay ejecución</v>
      </c>
      <c r="AC128" s="105" t="str">
        <f t="shared" si="14"/>
        <v>NA</v>
      </c>
      <c r="AD128" s="166"/>
      <c r="AE128" s="65">
        <f t="shared" si="22"/>
        <v>2</v>
      </c>
      <c r="AF128" s="100">
        <f t="shared" si="15"/>
        <v>0.25</v>
      </c>
      <c r="AG128" s="105" t="str">
        <f t="shared" si="23"/>
        <v>Incumplimiento</v>
      </c>
      <c r="AH128" s="166"/>
      <c r="AI128" s="65" t="s">
        <v>502</v>
      </c>
      <c r="AJ128" s="105" t="s">
        <v>502</v>
      </c>
      <c r="AK128" s="59"/>
      <c r="AL128" s="59"/>
      <c r="AM128" s="59"/>
    </row>
    <row r="129" spans="1:36" ht="96">
      <c r="A129" s="63">
        <v>114</v>
      </c>
      <c r="B129" s="162">
        <v>0</v>
      </c>
      <c r="C129" s="162">
        <v>0</v>
      </c>
      <c r="D129" s="162">
        <v>0</v>
      </c>
      <c r="E129" s="162">
        <v>0</v>
      </c>
      <c r="F129" s="162">
        <v>8</v>
      </c>
      <c r="G129" s="163" t="s">
        <v>1899</v>
      </c>
      <c r="H129" s="295" t="s">
        <v>1900</v>
      </c>
      <c r="I129" s="163" t="s">
        <v>20</v>
      </c>
      <c r="J129" s="150" t="s">
        <v>1899</v>
      </c>
      <c r="K129" s="279">
        <v>3</v>
      </c>
      <c r="L129" s="105" t="s">
        <v>1901</v>
      </c>
      <c r="M129" s="165" t="s">
        <v>1902</v>
      </c>
      <c r="N129" s="64">
        <v>0</v>
      </c>
      <c r="O129" s="64">
        <v>30</v>
      </c>
      <c r="P129" s="64">
        <v>30</v>
      </c>
      <c r="Q129" s="64">
        <v>30</v>
      </c>
      <c r="R129" s="280">
        <f t="shared" si="20"/>
        <v>90</v>
      </c>
      <c r="S129" s="166" t="s">
        <v>1897</v>
      </c>
      <c r="T129" s="166" t="s">
        <v>1903</v>
      </c>
      <c r="U129" s="159">
        <f t="shared" si="10"/>
        <v>30</v>
      </c>
      <c r="V129" s="273">
        <v>25</v>
      </c>
      <c r="W129" s="100">
        <f t="shared" si="11"/>
        <v>0.83333333333333337</v>
      </c>
      <c r="X129" s="105" t="str">
        <f t="shared" si="12"/>
        <v>Atraso Leve</v>
      </c>
      <c r="Y129" s="166" t="s">
        <v>1904</v>
      </c>
      <c r="Z129" s="159">
        <f t="shared" si="13"/>
        <v>60</v>
      </c>
      <c r="AA129" s="159"/>
      <c r="AB129" s="100" t="str">
        <f t="shared" si="21"/>
        <v>No hay ejecución</v>
      </c>
      <c r="AC129" s="105" t="str">
        <f t="shared" si="14"/>
        <v>NA</v>
      </c>
      <c r="AD129" s="166"/>
      <c r="AE129" s="65">
        <f t="shared" si="22"/>
        <v>25</v>
      </c>
      <c r="AF129" s="100">
        <f t="shared" si="15"/>
        <v>0.27777777777777779</v>
      </c>
      <c r="AG129" s="105" t="str">
        <f t="shared" si="23"/>
        <v>Incumplimiento</v>
      </c>
      <c r="AH129" s="166"/>
      <c r="AI129" s="65">
        <v>14316120</v>
      </c>
      <c r="AJ129" s="105" t="s">
        <v>1905</v>
      </c>
    </row>
    <row r="130" spans="1:36" ht="76.8">
      <c r="A130" s="63">
        <v>115</v>
      </c>
      <c r="B130" s="162">
        <v>0</v>
      </c>
      <c r="C130" s="162">
        <v>0</v>
      </c>
      <c r="D130" s="162">
        <v>0</v>
      </c>
      <c r="E130" s="162">
        <v>0</v>
      </c>
      <c r="F130" s="162">
        <v>8</v>
      </c>
      <c r="G130" s="283" t="s">
        <v>1899</v>
      </c>
      <c r="H130" s="289" t="s">
        <v>1906</v>
      </c>
      <c r="I130" s="283" t="s">
        <v>20</v>
      </c>
      <c r="J130" s="284" t="s">
        <v>1899</v>
      </c>
      <c r="K130" s="279">
        <v>3</v>
      </c>
      <c r="L130" s="287" t="s">
        <v>1907</v>
      </c>
      <c r="M130" s="287" t="s">
        <v>1906</v>
      </c>
      <c r="N130" s="64">
        <v>2</v>
      </c>
      <c r="O130" s="64">
        <v>4</v>
      </c>
      <c r="P130" s="64">
        <v>4</v>
      </c>
      <c r="Q130" s="64">
        <v>4</v>
      </c>
      <c r="R130" s="280">
        <f t="shared" si="20"/>
        <v>14</v>
      </c>
      <c r="S130" s="166" t="s">
        <v>1897</v>
      </c>
      <c r="T130" s="166" t="s">
        <v>1908</v>
      </c>
      <c r="U130" s="159">
        <f t="shared" si="10"/>
        <v>6</v>
      </c>
      <c r="V130" s="273">
        <v>4</v>
      </c>
      <c r="W130" s="100">
        <f t="shared" si="11"/>
        <v>0.66666666666666663</v>
      </c>
      <c r="X130" s="105" t="str">
        <f t="shared" si="12"/>
        <v>En Riesgo de no Cumplimiento</v>
      </c>
      <c r="Y130" s="166" t="s">
        <v>1909</v>
      </c>
      <c r="Z130" s="159">
        <f t="shared" si="13"/>
        <v>8</v>
      </c>
      <c r="AA130" s="159"/>
      <c r="AB130" s="100" t="str">
        <f t="shared" si="21"/>
        <v>No hay ejecución</v>
      </c>
      <c r="AC130" s="105" t="str">
        <f t="shared" si="14"/>
        <v>NA</v>
      </c>
      <c r="AD130" s="166"/>
      <c r="AE130" s="65">
        <f t="shared" si="22"/>
        <v>4</v>
      </c>
      <c r="AF130" s="100">
        <f t="shared" si="15"/>
        <v>0.2857142857142857</v>
      </c>
      <c r="AG130" s="105" t="str">
        <f t="shared" si="23"/>
        <v>Incumplimiento</v>
      </c>
      <c r="AH130" s="166"/>
      <c r="AI130" s="65" t="s">
        <v>502</v>
      </c>
      <c r="AJ130" s="105" t="s">
        <v>502</v>
      </c>
    </row>
    <row r="131" spans="1:36" ht="28.8">
      <c r="A131" s="63">
        <v>116</v>
      </c>
      <c r="B131" s="162">
        <v>0</v>
      </c>
      <c r="C131" s="162">
        <v>0</v>
      </c>
      <c r="D131" s="162">
        <v>0</v>
      </c>
      <c r="E131" s="162">
        <v>0</v>
      </c>
      <c r="F131" s="162">
        <v>8</v>
      </c>
      <c r="G131" s="163" t="s">
        <v>1899</v>
      </c>
      <c r="H131" s="150" t="s">
        <v>1910</v>
      </c>
      <c r="I131" s="163" t="s">
        <v>20</v>
      </c>
      <c r="J131" s="150" t="s">
        <v>1899</v>
      </c>
      <c r="K131" s="279">
        <v>3</v>
      </c>
      <c r="L131" s="165" t="s">
        <v>1911</v>
      </c>
      <c r="M131" s="165" t="s">
        <v>1912</v>
      </c>
      <c r="N131" s="64">
        <v>12</v>
      </c>
      <c r="O131" s="64">
        <v>12</v>
      </c>
      <c r="P131" s="64">
        <v>12</v>
      </c>
      <c r="Q131" s="64">
        <v>12</v>
      </c>
      <c r="R131" s="280">
        <f t="shared" si="20"/>
        <v>48</v>
      </c>
      <c r="S131" s="166" t="s">
        <v>1913</v>
      </c>
      <c r="T131" s="105" t="s">
        <v>172</v>
      </c>
      <c r="U131" s="159">
        <f t="shared" si="10"/>
        <v>24</v>
      </c>
      <c r="V131" s="273">
        <v>24</v>
      </c>
      <c r="W131" s="100">
        <f t="shared" si="11"/>
        <v>1</v>
      </c>
      <c r="X131" s="105" t="str">
        <f t="shared" si="12"/>
        <v>De acuerdo a lo programado</v>
      </c>
      <c r="Y131" s="166"/>
      <c r="Z131" s="159">
        <f t="shared" si="13"/>
        <v>24</v>
      </c>
      <c r="AA131" s="159"/>
      <c r="AB131" s="100" t="str">
        <f t="shared" si="21"/>
        <v>No hay ejecución</v>
      </c>
      <c r="AC131" s="105" t="str">
        <f t="shared" si="14"/>
        <v>NA</v>
      </c>
      <c r="AD131" s="166"/>
      <c r="AE131" s="65">
        <f t="shared" si="22"/>
        <v>24</v>
      </c>
      <c r="AF131" s="100">
        <f t="shared" si="15"/>
        <v>0.5</v>
      </c>
      <c r="AG131" s="105" t="str">
        <f t="shared" si="23"/>
        <v>Incumplimiento</v>
      </c>
      <c r="AH131" s="166"/>
      <c r="AI131" s="65" t="s">
        <v>502</v>
      </c>
      <c r="AJ131" s="105" t="s">
        <v>502</v>
      </c>
    </row>
    <row r="132" spans="1:36" ht="76.8">
      <c r="A132" s="63">
        <v>117</v>
      </c>
      <c r="B132" s="162">
        <v>0</v>
      </c>
      <c r="C132" s="162">
        <v>0</v>
      </c>
      <c r="D132" s="162">
        <v>0</v>
      </c>
      <c r="E132" s="162">
        <v>0</v>
      </c>
      <c r="F132" s="162">
        <v>8</v>
      </c>
      <c r="G132" s="163" t="s">
        <v>1899</v>
      </c>
      <c r="H132" s="196" t="s">
        <v>1914</v>
      </c>
      <c r="I132" s="163" t="s">
        <v>20</v>
      </c>
      <c r="J132" s="150" t="s">
        <v>1899</v>
      </c>
      <c r="K132" s="279">
        <v>3</v>
      </c>
      <c r="L132" s="165" t="s">
        <v>1915</v>
      </c>
      <c r="M132" s="165" t="s">
        <v>1916</v>
      </c>
      <c r="N132" s="64">
        <v>12</v>
      </c>
      <c r="O132" s="64">
        <v>12</v>
      </c>
      <c r="P132" s="64">
        <v>12</v>
      </c>
      <c r="Q132" s="64">
        <v>12</v>
      </c>
      <c r="R132" s="280">
        <f t="shared" si="20"/>
        <v>48</v>
      </c>
      <c r="S132" s="166" t="s">
        <v>1913</v>
      </c>
      <c r="T132" s="166" t="s">
        <v>1917</v>
      </c>
      <c r="U132" s="159">
        <f t="shared" si="10"/>
        <v>24</v>
      </c>
      <c r="V132" s="273">
        <v>8</v>
      </c>
      <c r="W132" s="100">
        <f t="shared" si="11"/>
        <v>0.33333333333333331</v>
      </c>
      <c r="X132" s="105" t="str">
        <f t="shared" si="12"/>
        <v>En Riesgo de no Cumplimiento</v>
      </c>
      <c r="Y132" s="166" t="s">
        <v>1918</v>
      </c>
      <c r="Z132" s="159">
        <f t="shared" si="13"/>
        <v>24</v>
      </c>
      <c r="AA132" s="159"/>
      <c r="AB132" s="100" t="str">
        <f t="shared" si="21"/>
        <v>No hay ejecución</v>
      </c>
      <c r="AC132" s="105" t="str">
        <f t="shared" si="14"/>
        <v>NA</v>
      </c>
      <c r="AD132" s="166"/>
      <c r="AE132" s="65">
        <f t="shared" si="22"/>
        <v>8</v>
      </c>
      <c r="AF132" s="100">
        <f t="shared" si="15"/>
        <v>0.16666666666666666</v>
      </c>
      <c r="AG132" s="105" t="str">
        <f t="shared" si="23"/>
        <v>Incumplimiento</v>
      </c>
      <c r="AH132" s="166"/>
      <c r="AI132" s="65" t="s">
        <v>502</v>
      </c>
      <c r="AJ132" s="105" t="s">
        <v>502</v>
      </c>
    </row>
    <row r="133" spans="1:36" ht="38.4">
      <c r="A133" s="63">
        <v>118</v>
      </c>
      <c r="B133" s="162">
        <v>0</v>
      </c>
      <c r="C133" s="162">
        <v>0</v>
      </c>
      <c r="D133" s="162">
        <v>0</v>
      </c>
      <c r="E133" s="162">
        <v>0</v>
      </c>
      <c r="F133" s="162">
        <v>8</v>
      </c>
      <c r="G133" s="163" t="s">
        <v>1899</v>
      </c>
      <c r="H133" s="196" t="s">
        <v>1919</v>
      </c>
      <c r="I133" s="163" t="s">
        <v>20</v>
      </c>
      <c r="J133" s="150" t="s">
        <v>1899</v>
      </c>
      <c r="K133" s="279">
        <v>3</v>
      </c>
      <c r="L133" s="165" t="s">
        <v>1920</v>
      </c>
      <c r="M133" s="165" t="s">
        <v>1921</v>
      </c>
      <c r="N133" s="64">
        <v>6</v>
      </c>
      <c r="O133" s="64">
        <v>6</v>
      </c>
      <c r="P133" s="64">
        <v>6</v>
      </c>
      <c r="Q133" s="64">
        <v>6</v>
      </c>
      <c r="R133" s="280">
        <f t="shared" si="20"/>
        <v>24</v>
      </c>
      <c r="S133" s="166" t="s">
        <v>1922</v>
      </c>
      <c r="T133" s="166" t="s">
        <v>1923</v>
      </c>
      <c r="U133" s="159">
        <f t="shared" si="10"/>
        <v>12</v>
      </c>
      <c r="V133" s="273">
        <v>4</v>
      </c>
      <c r="W133" s="100">
        <f t="shared" si="11"/>
        <v>0.33333333333333331</v>
      </c>
      <c r="X133" s="105" t="str">
        <f t="shared" si="12"/>
        <v>En Riesgo de no Cumplimiento</v>
      </c>
      <c r="Y133" s="166" t="s">
        <v>1924</v>
      </c>
      <c r="Z133" s="159">
        <f t="shared" si="13"/>
        <v>12</v>
      </c>
      <c r="AA133" s="159"/>
      <c r="AB133" s="100" t="str">
        <f t="shared" si="21"/>
        <v>No hay ejecución</v>
      </c>
      <c r="AC133" s="105" t="str">
        <f t="shared" si="14"/>
        <v>NA</v>
      </c>
      <c r="AD133" s="166"/>
      <c r="AE133" s="65">
        <f t="shared" si="22"/>
        <v>4</v>
      </c>
      <c r="AF133" s="100">
        <f t="shared" si="15"/>
        <v>0.16666666666666666</v>
      </c>
      <c r="AG133" s="105" t="str">
        <f t="shared" si="23"/>
        <v>Incumplimiento</v>
      </c>
      <c r="AH133" s="166"/>
      <c r="AI133" s="65" t="s">
        <v>502</v>
      </c>
      <c r="AJ133" s="105" t="s">
        <v>502</v>
      </c>
    </row>
    <row r="134" spans="1:36" ht="28.8">
      <c r="A134" s="63">
        <v>119</v>
      </c>
      <c r="B134" s="162">
        <v>0</v>
      </c>
      <c r="C134" s="162">
        <v>0</v>
      </c>
      <c r="D134" s="162">
        <v>0</v>
      </c>
      <c r="E134" s="162">
        <v>0</v>
      </c>
      <c r="F134" s="162">
        <v>8</v>
      </c>
      <c r="G134" s="163" t="s">
        <v>1899</v>
      </c>
      <c r="H134" s="196" t="s">
        <v>1925</v>
      </c>
      <c r="I134" s="163" t="s">
        <v>20</v>
      </c>
      <c r="J134" s="150" t="s">
        <v>1899</v>
      </c>
      <c r="K134" s="279">
        <v>3</v>
      </c>
      <c r="L134" s="165" t="s">
        <v>1926</v>
      </c>
      <c r="M134" s="165" t="s">
        <v>1927</v>
      </c>
      <c r="N134" s="64">
        <v>6</v>
      </c>
      <c r="O134" s="64">
        <v>6</v>
      </c>
      <c r="P134" s="64">
        <v>6</v>
      </c>
      <c r="Q134" s="64">
        <v>6</v>
      </c>
      <c r="R134" s="280">
        <f t="shared" si="20"/>
        <v>24</v>
      </c>
      <c r="S134" s="166" t="s">
        <v>1922</v>
      </c>
      <c r="T134" s="105" t="s">
        <v>172</v>
      </c>
      <c r="U134" s="159">
        <f t="shared" si="10"/>
        <v>12</v>
      </c>
      <c r="V134" s="273">
        <v>4</v>
      </c>
      <c r="W134" s="100">
        <f t="shared" si="11"/>
        <v>0.33333333333333331</v>
      </c>
      <c r="X134" s="105" t="str">
        <f t="shared" si="12"/>
        <v>En Riesgo de no Cumplimiento</v>
      </c>
      <c r="Y134" s="166" t="s">
        <v>1928</v>
      </c>
      <c r="Z134" s="159">
        <f t="shared" si="13"/>
        <v>12</v>
      </c>
      <c r="AA134" s="159"/>
      <c r="AB134" s="100" t="str">
        <f t="shared" si="21"/>
        <v>No hay ejecución</v>
      </c>
      <c r="AC134" s="105" t="str">
        <f t="shared" si="14"/>
        <v>NA</v>
      </c>
      <c r="AD134" s="166"/>
      <c r="AE134" s="65">
        <f t="shared" si="22"/>
        <v>4</v>
      </c>
      <c r="AF134" s="100">
        <f t="shared" si="15"/>
        <v>0.16666666666666666</v>
      </c>
      <c r="AG134" s="105" t="str">
        <f t="shared" si="23"/>
        <v>Incumplimiento</v>
      </c>
      <c r="AH134" s="166"/>
      <c r="AI134" s="65" t="s">
        <v>502</v>
      </c>
      <c r="AJ134" s="105" t="s">
        <v>502</v>
      </c>
    </row>
    <row r="135" spans="1:36" ht="19.2">
      <c r="A135" s="63">
        <v>120</v>
      </c>
      <c r="B135" s="162">
        <v>0</v>
      </c>
      <c r="C135" s="162">
        <v>0</v>
      </c>
      <c r="D135" s="162">
        <v>0</v>
      </c>
      <c r="E135" s="162">
        <v>0</v>
      </c>
      <c r="F135" s="162">
        <v>8</v>
      </c>
      <c r="G135" s="163" t="s">
        <v>1899</v>
      </c>
      <c r="H135" s="196" t="s">
        <v>1929</v>
      </c>
      <c r="I135" s="163" t="s">
        <v>20</v>
      </c>
      <c r="J135" s="150" t="s">
        <v>1899</v>
      </c>
      <c r="K135" s="279">
        <v>3</v>
      </c>
      <c r="L135" s="165" t="s">
        <v>1930</v>
      </c>
      <c r="M135" s="165" t="s">
        <v>1931</v>
      </c>
      <c r="N135" s="64">
        <v>6</v>
      </c>
      <c r="O135" s="64">
        <v>6</v>
      </c>
      <c r="P135" s="64">
        <v>6</v>
      </c>
      <c r="Q135" s="64">
        <v>6</v>
      </c>
      <c r="R135" s="280">
        <f t="shared" si="20"/>
        <v>24</v>
      </c>
      <c r="S135" s="166" t="s">
        <v>1922</v>
      </c>
      <c r="T135" s="105" t="s">
        <v>172</v>
      </c>
      <c r="U135" s="159">
        <f t="shared" si="10"/>
        <v>12</v>
      </c>
      <c r="V135" s="273">
        <v>4</v>
      </c>
      <c r="W135" s="100">
        <f t="shared" si="11"/>
        <v>0.33333333333333331</v>
      </c>
      <c r="X135" s="105" t="str">
        <f t="shared" si="12"/>
        <v>En Riesgo de no Cumplimiento</v>
      </c>
      <c r="Y135" s="166" t="s">
        <v>1932</v>
      </c>
      <c r="Z135" s="159">
        <f t="shared" si="13"/>
        <v>12</v>
      </c>
      <c r="AA135" s="159"/>
      <c r="AB135" s="100" t="str">
        <f t="shared" si="21"/>
        <v>No hay ejecución</v>
      </c>
      <c r="AC135" s="105" t="str">
        <f t="shared" si="14"/>
        <v>NA</v>
      </c>
      <c r="AD135" s="166"/>
      <c r="AE135" s="65">
        <f t="shared" si="22"/>
        <v>4</v>
      </c>
      <c r="AF135" s="100">
        <f t="shared" si="15"/>
        <v>0.16666666666666666</v>
      </c>
      <c r="AG135" s="105" t="str">
        <f t="shared" si="23"/>
        <v>Incumplimiento</v>
      </c>
      <c r="AH135" s="166"/>
      <c r="AI135" s="65" t="s">
        <v>502</v>
      </c>
      <c r="AJ135" s="105" t="s">
        <v>502</v>
      </c>
    </row>
    <row r="136" spans="1:36" ht="19.2">
      <c r="A136" s="63">
        <v>121</v>
      </c>
      <c r="B136" s="162">
        <v>0</v>
      </c>
      <c r="C136" s="162">
        <v>0</v>
      </c>
      <c r="D136" s="162">
        <v>0</v>
      </c>
      <c r="E136" s="162">
        <v>0</v>
      </c>
      <c r="F136" s="162">
        <v>8</v>
      </c>
      <c r="G136" s="163" t="s">
        <v>1899</v>
      </c>
      <c r="H136" s="196" t="s">
        <v>1933</v>
      </c>
      <c r="I136" s="163" t="s">
        <v>20</v>
      </c>
      <c r="J136" s="150" t="s">
        <v>1899</v>
      </c>
      <c r="K136" s="279">
        <v>3</v>
      </c>
      <c r="L136" s="165" t="s">
        <v>1934</v>
      </c>
      <c r="M136" s="165" t="s">
        <v>1935</v>
      </c>
      <c r="N136" s="64">
        <v>60</v>
      </c>
      <c r="O136" s="64">
        <v>60</v>
      </c>
      <c r="P136" s="64">
        <v>60</v>
      </c>
      <c r="Q136" s="64">
        <v>60</v>
      </c>
      <c r="R136" s="280">
        <f t="shared" si="20"/>
        <v>240</v>
      </c>
      <c r="S136" s="166" t="s">
        <v>1922</v>
      </c>
      <c r="T136" s="105" t="s">
        <v>172</v>
      </c>
      <c r="U136" s="159">
        <f t="shared" si="10"/>
        <v>120</v>
      </c>
      <c r="V136" s="273">
        <v>120</v>
      </c>
      <c r="W136" s="100">
        <f t="shared" si="11"/>
        <v>1</v>
      </c>
      <c r="X136" s="105" t="str">
        <f t="shared" si="12"/>
        <v>De acuerdo a lo programado</v>
      </c>
      <c r="Y136" s="166" t="s">
        <v>1936</v>
      </c>
      <c r="Z136" s="159">
        <f t="shared" si="13"/>
        <v>120</v>
      </c>
      <c r="AA136" s="159"/>
      <c r="AB136" s="100" t="str">
        <f t="shared" si="21"/>
        <v>No hay ejecución</v>
      </c>
      <c r="AC136" s="105" t="str">
        <f t="shared" si="14"/>
        <v>NA</v>
      </c>
      <c r="AD136" s="166"/>
      <c r="AE136" s="65">
        <f t="shared" si="22"/>
        <v>120</v>
      </c>
      <c r="AF136" s="100">
        <f t="shared" si="15"/>
        <v>0.5</v>
      </c>
      <c r="AG136" s="105" t="str">
        <f t="shared" si="23"/>
        <v>Incumplimiento</v>
      </c>
      <c r="AH136" s="166"/>
      <c r="AI136" s="65" t="s">
        <v>502</v>
      </c>
      <c r="AJ136" s="105" t="s">
        <v>502</v>
      </c>
    </row>
    <row r="137" spans="1:36" ht="19.2">
      <c r="A137" s="63">
        <v>122</v>
      </c>
      <c r="B137" s="162">
        <v>0</v>
      </c>
      <c r="C137" s="162">
        <v>0</v>
      </c>
      <c r="D137" s="162">
        <v>0</v>
      </c>
      <c r="E137" s="162">
        <v>0</v>
      </c>
      <c r="F137" s="162">
        <v>8</v>
      </c>
      <c r="G137" s="163" t="s">
        <v>1899</v>
      </c>
      <c r="H137" s="196" t="s">
        <v>1937</v>
      </c>
      <c r="I137" s="163" t="s">
        <v>20</v>
      </c>
      <c r="J137" s="150" t="s">
        <v>1899</v>
      </c>
      <c r="K137" s="279">
        <v>3</v>
      </c>
      <c r="L137" s="165" t="s">
        <v>1938</v>
      </c>
      <c r="M137" s="165" t="s">
        <v>1939</v>
      </c>
      <c r="N137" s="64">
        <v>180</v>
      </c>
      <c r="O137" s="64">
        <v>180</v>
      </c>
      <c r="P137" s="64">
        <v>180</v>
      </c>
      <c r="Q137" s="64">
        <v>180</v>
      </c>
      <c r="R137" s="280">
        <f t="shared" si="20"/>
        <v>720</v>
      </c>
      <c r="S137" s="166" t="s">
        <v>1922</v>
      </c>
      <c r="T137" s="105" t="s">
        <v>172</v>
      </c>
      <c r="U137" s="159">
        <f t="shared" si="10"/>
        <v>360</v>
      </c>
      <c r="V137" s="273">
        <v>360</v>
      </c>
      <c r="W137" s="100">
        <f t="shared" si="11"/>
        <v>1</v>
      </c>
      <c r="X137" s="105" t="str">
        <f t="shared" si="12"/>
        <v>De acuerdo a lo programado</v>
      </c>
      <c r="Y137" s="166"/>
      <c r="Z137" s="159">
        <f t="shared" si="13"/>
        <v>360</v>
      </c>
      <c r="AA137" s="159"/>
      <c r="AB137" s="100" t="str">
        <f t="shared" si="21"/>
        <v>No hay ejecución</v>
      </c>
      <c r="AC137" s="105" t="str">
        <f t="shared" si="14"/>
        <v>NA</v>
      </c>
      <c r="AD137" s="166"/>
      <c r="AE137" s="65">
        <f t="shared" si="22"/>
        <v>360</v>
      </c>
      <c r="AF137" s="100">
        <f t="shared" si="15"/>
        <v>0.5</v>
      </c>
      <c r="AG137" s="105" t="str">
        <f t="shared" si="23"/>
        <v>Incumplimiento</v>
      </c>
      <c r="AH137" s="166"/>
      <c r="AI137" s="65" t="s">
        <v>502</v>
      </c>
      <c r="AJ137" s="105" t="s">
        <v>502</v>
      </c>
    </row>
    <row r="138" spans="1:36" ht="19.2">
      <c r="A138" s="63">
        <v>123</v>
      </c>
      <c r="B138" s="162">
        <v>0</v>
      </c>
      <c r="C138" s="162">
        <v>0</v>
      </c>
      <c r="D138" s="162">
        <v>0</v>
      </c>
      <c r="E138" s="162">
        <v>0</v>
      </c>
      <c r="F138" s="162">
        <v>8</v>
      </c>
      <c r="G138" s="163" t="s">
        <v>1899</v>
      </c>
      <c r="H138" s="196" t="s">
        <v>1940</v>
      </c>
      <c r="I138" s="163" t="s">
        <v>20</v>
      </c>
      <c r="J138" s="150" t="s">
        <v>1899</v>
      </c>
      <c r="K138" s="279">
        <v>3</v>
      </c>
      <c r="L138" s="165" t="s">
        <v>1938</v>
      </c>
      <c r="M138" s="165" t="s">
        <v>1939</v>
      </c>
      <c r="N138" s="64">
        <v>180</v>
      </c>
      <c r="O138" s="64">
        <v>180</v>
      </c>
      <c r="P138" s="64">
        <v>180</v>
      </c>
      <c r="Q138" s="64">
        <v>180</v>
      </c>
      <c r="R138" s="280">
        <f t="shared" si="20"/>
        <v>720</v>
      </c>
      <c r="S138" s="166" t="s">
        <v>1922</v>
      </c>
      <c r="T138" s="105" t="s">
        <v>172</v>
      </c>
      <c r="U138" s="159">
        <f t="shared" si="10"/>
        <v>360</v>
      </c>
      <c r="V138" s="273">
        <v>360</v>
      </c>
      <c r="W138" s="100">
        <f t="shared" si="11"/>
        <v>1</v>
      </c>
      <c r="X138" s="105" t="str">
        <f t="shared" si="12"/>
        <v>De acuerdo a lo programado</v>
      </c>
      <c r="Y138" s="166"/>
      <c r="Z138" s="159">
        <f t="shared" si="13"/>
        <v>360</v>
      </c>
      <c r="AA138" s="159"/>
      <c r="AB138" s="100" t="str">
        <f t="shared" si="21"/>
        <v>No hay ejecución</v>
      </c>
      <c r="AC138" s="105" t="str">
        <f t="shared" si="14"/>
        <v>NA</v>
      </c>
      <c r="AD138" s="166"/>
      <c r="AE138" s="65">
        <f t="shared" si="22"/>
        <v>360</v>
      </c>
      <c r="AF138" s="100">
        <f t="shared" si="15"/>
        <v>0.5</v>
      </c>
      <c r="AG138" s="105" t="str">
        <f t="shared" si="23"/>
        <v>Incumplimiento</v>
      </c>
      <c r="AH138" s="166"/>
      <c r="AI138" s="65" t="s">
        <v>502</v>
      </c>
      <c r="AJ138" s="105" t="s">
        <v>502</v>
      </c>
    </row>
    <row r="139" spans="1:36" ht="28.8">
      <c r="A139" s="63">
        <v>124</v>
      </c>
      <c r="B139" s="162">
        <v>0</v>
      </c>
      <c r="C139" s="162">
        <v>0</v>
      </c>
      <c r="D139" s="162">
        <v>0</v>
      </c>
      <c r="E139" s="162">
        <v>0</v>
      </c>
      <c r="F139" s="162">
        <v>8</v>
      </c>
      <c r="G139" s="163" t="s">
        <v>1899</v>
      </c>
      <c r="H139" s="196" t="s">
        <v>1941</v>
      </c>
      <c r="I139" s="163" t="s">
        <v>20</v>
      </c>
      <c r="J139" s="150" t="s">
        <v>1899</v>
      </c>
      <c r="K139" s="279">
        <v>3</v>
      </c>
      <c r="L139" s="165" t="s">
        <v>1942</v>
      </c>
      <c r="M139" s="165" t="s">
        <v>1943</v>
      </c>
      <c r="N139" s="64">
        <v>300</v>
      </c>
      <c r="O139" s="64">
        <v>300</v>
      </c>
      <c r="P139" s="64">
        <v>300</v>
      </c>
      <c r="Q139" s="64">
        <v>300</v>
      </c>
      <c r="R139" s="280">
        <f t="shared" si="20"/>
        <v>1200</v>
      </c>
      <c r="S139" s="166" t="s">
        <v>1922</v>
      </c>
      <c r="T139" s="105" t="s">
        <v>172</v>
      </c>
      <c r="U139" s="159">
        <f t="shared" si="10"/>
        <v>600</v>
      </c>
      <c r="V139" s="273">
        <v>600</v>
      </c>
      <c r="W139" s="100">
        <f t="shared" si="11"/>
        <v>1</v>
      </c>
      <c r="X139" s="105" t="str">
        <f t="shared" si="12"/>
        <v>De acuerdo a lo programado</v>
      </c>
      <c r="Y139" s="166"/>
      <c r="Z139" s="159">
        <f t="shared" si="13"/>
        <v>600</v>
      </c>
      <c r="AA139" s="159"/>
      <c r="AB139" s="100" t="str">
        <f t="shared" si="21"/>
        <v>No hay ejecución</v>
      </c>
      <c r="AC139" s="105" t="str">
        <f t="shared" si="14"/>
        <v>NA</v>
      </c>
      <c r="AD139" s="166"/>
      <c r="AE139" s="65">
        <f t="shared" si="22"/>
        <v>600</v>
      </c>
      <c r="AF139" s="100">
        <f t="shared" si="15"/>
        <v>0.5</v>
      </c>
      <c r="AG139" s="105" t="str">
        <f t="shared" si="23"/>
        <v>Incumplimiento</v>
      </c>
      <c r="AH139" s="166"/>
      <c r="AI139" s="65" t="s">
        <v>502</v>
      </c>
      <c r="AJ139" s="105" t="s">
        <v>502</v>
      </c>
    </row>
    <row r="140" spans="1:36" ht="19.2">
      <c r="A140" s="63">
        <v>125</v>
      </c>
      <c r="B140" s="162">
        <v>0</v>
      </c>
      <c r="C140" s="162">
        <v>0</v>
      </c>
      <c r="D140" s="162">
        <v>0</v>
      </c>
      <c r="E140" s="162">
        <v>0</v>
      </c>
      <c r="F140" s="162">
        <v>8</v>
      </c>
      <c r="G140" s="163" t="s">
        <v>1899</v>
      </c>
      <c r="H140" s="196" t="s">
        <v>1944</v>
      </c>
      <c r="I140" s="163" t="s">
        <v>20</v>
      </c>
      <c r="J140" s="150" t="s">
        <v>1899</v>
      </c>
      <c r="K140" s="279">
        <v>3</v>
      </c>
      <c r="L140" s="165" t="s">
        <v>1945</v>
      </c>
      <c r="M140" s="165" t="s">
        <v>1946</v>
      </c>
      <c r="N140" s="64">
        <v>1</v>
      </c>
      <c r="O140" s="64">
        <v>0</v>
      </c>
      <c r="P140" s="64">
        <v>0</v>
      </c>
      <c r="Q140" s="64">
        <v>0</v>
      </c>
      <c r="R140" s="280">
        <f t="shared" si="20"/>
        <v>1</v>
      </c>
      <c r="S140" s="166" t="s">
        <v>1922</v>
      </c>
      <c r="T140" s="105" t="s">
        <v>172</v>
      </c>
      <c r="U140" s="159">
        <f t="shared" si="10"/>
        <v>1</v>
      </c>
      <c r="V140" s="273">
        <v>1</v>
      </c>
      <c r="W140" s="100">
        <f t="shared" si="11"/>
        <v>1</v>
      </c>
      <c r="X140" s="105" t="str">
        <f t="shared" si="12"/>
        <v>De acuerdo a lo programado</v>
      </c>
      <c r="Y140" s="166"/>
      <c r="Z140" s="159">
        <f t="shared" si="13"/>
        <v>0</v>
      </c>
      <c r="AA140" s="159"/>
      <c r="AB140" s="100" t="str">
        <f t="shared" si="21"/>
        <v>No hay ejecución</v>
      </c>
      <c r="AC140" s="105" t="str">
        <f t="shared" si="14"/>
        <v>NA</v>
      </c>
      <c r="AD140" s="166"/>
      <c r="AE140" s="65">
        <f t="shared" si="22"/>
        <v>1</v>
      </c>
      <c r="AF140" s="100">
        <f t="shared" si="15"/>
        <v>1</v>
      </c>
      <c r="AG140" s="105" t="str">
        <f t="shared" si="23"/>
        <v>De acuerdo a lo programado</v>
      </c>
      <c r="AH140" s="166"/>
      <c r="AI140" s="65" t="s">
        <v>502</v>
      </c>
      <c r="AJ140" s="105" t="s">
        <v>502</v>
      </c>
    </row>
    <row r="141" spans="1:36" ht="38.4">
      <c r="A141" s="63">
        <v>126</v>
      </c>
      <c r="B141" s="162">
        <v>0</v>
      </c>
      <c r="C141" s="162">
        <v>0</v>
      </c>
      <c r="D141" s="162">
        <v>0</v>
      </c>
      <c r="E141" s="162">
        <v>0</v>
      </c>
      <c r="F141" s="162">
        <v>8</v>
      </c>
      <c r="G141" s="163" t="s">
        <v>1947</v>
      </c>
      <c r="H141" s="196" t="s">
        <v>1948</v>
      </c>
      <c r="I141" s="163" t="s">
        <v>18</v>
      </c>
      <c r="J141" s="150" t="s">
        <v>1597</v>
      </c>
      <c r="K141" s="279">
        <v>1</v>
      </c>
      <c r="L141" s="165">
        <v>1</v>
      </c>
      <c r="M141" s="165" t="s">
        <v>1949</v>
      </c>
      <c r="N141" s="64">
        <v>1</v>
      </c>
      <c r="O141" s="64">
        <v>0</v>
      </c>
      <c r="P141" s="64">
        <v>0</v>
      </c>
      <c r="Q141" s="64">
        <v>0</v>
      </c>
      <c r="R141" s="280">
        <f t="shared" si="20"/>
        <v>1</v>
      </c>
      <c r="S141" s="166" t="s">
        <v>1950</v>
      </c>
      <c r="T141" s="166" t="s">
        <v>1951</v>
      </c>
      <c r="U141" s="159">
        <f t="shared" si="10"/>
        <v>1</v>
      </c>
      <c r="V141" s="273">
        <v>1</v>
      </c>
      <c r="W141" s="100">
        <f t="shared" si="11"/>
        <v>1</v>
      </c>
      <c r="X141" s="105" t="str">
        <f t="shared" si="12"/>
        <v>De acuerdo a lo programado</v>
      </c>
      <c r="Y141" s="166"/>
      <c r="Z141" s="159">
        <f t="shared" si="13"/>
        <v>0</v>
      </c>
      <c r="AA141" s="159"/>
      <c r="AB141" s="100" t="str">
        <f t="shared" si="21"/>
        <v>No hay ejecución</v>
      </c>
      <c r="AC141" s="105" t="str">
        <f t="shared" si="14"/>
        <v>NA</v>
      </c>
      <c r="AD141" s="166"/>
      <c r="AE141" s="65">
        <f t="shared" si="22"/>
        <v>1</v>
      </c>
      <c r="AF141" s="100">
        <f t="shared" si="15"/>
        <v>1</v>
      </c>
      <c r="AG141" s="105" t="str">
        <f t="shared" si="23"/>
        <v>De acuerdo a lo programado</v>
      </c>
      <c r="AH141" s="166"/>
      <c r="AI141" s="65" t="s">
        <v>502</v>
      </c>
      <c r="AJ141" s="105" t="s">
        <v>502</v>
      </c>
    </row>
    <row r="142" spans="1:36" ht="28.8">
      <c r="A142" s="63">
        <v>127</v>
      </c>
      <c r="B142" s="162">
        <v>0</v>
      </c>
      <c r="C142" s="162">
        <v>0</v>
      </c>
      <c r="D142" s="162">
        <v>0</v>
      </c>
      <c r="E142" s="162">
        <v>0</v>
      </c>
      <c r="F142" s="162">
        <v>8</v>
      </c>
      <c r="G142" s="231" t="s">
        <v>1947</v>
      </c>
      <c r="H142" s="196" t="s">
        <v>1952</v>
      </c>
      <c r="I142" s="163" t="s">
        <v>18</v>
      </c>
      <c r="J142" s="150" t="s">
        <v>1597</v>
      </c>
      <c r="K142" s="279">
        <v>1</v>
      </c>
      <c r="L142" s="165" t="s">
        <v>1616</v>
      </c>
      <c r="M142" s="105" t="s">
        <v>1953</v>
      </c>
      <c r="N142" s="64">
        <v>0</v>
      </c>
      <c r="O142" s="64">
        <v>3</v>
      </c>
      <c r="P142" s="64">
        <v>0</v>
      </c>
      <c r="Q142" s="64">
        <v>3</v>
      </c>
      <c r="R142" s="64">
        <f>N142+O142+P142+Q142</f>
        <v>6</v>
      </c>
      <c r="S142" s="166" t="s">
        <v>1954</v>
      </c>
      <c r="T142" s="105" t="s">
        <v>172</v>
      </c>
      <c r="U142" s="159">
        <f t="shared" si="10"/>
        <v>3</v>
      </c>
      <c r="V142" s="273">
        <v>3</v>
      </c>
      <c r="W142" s="100">
        <f t="shared" si="11"/>
        <v>1</v>
      </c>
      <c r="X142" s="105" t="str">
        <f t="shared" si="12"/>
        <v>De acuerdo a lo programado</v>
      </c>
      <c r="Y142" s="166"/>
      <c r="Z142" s="159">
        <f t="shared" si="13"/>
        <v>3</v>
      </c>
      <c r="AA142" s="159"/>
      <c r="AB142" s="100" t="str">
        <f t="shared" si="21"/>
        <v>No hay ejecución</v>
      </c>
      <c r="AC142" s="105" t="str">
        <f t="shared" si="14"/>
        <v>NA</v>
      </c>
      <c r="AD142" s="166"/>
      <c r="AE142" s="65">
        <f t="shared" si="22"/>
        <v>3</v>
      </c>
      <c r="AF142" s="100">
        <f t="shared" si="15"/>
        <v>0.5</v>
      </c>
      <c r="AG142" s="105" t="str">
        <f t="shared" si="23"/>
        <v>Incumplimiento</v>
      </c>
      <c r="AH142" s="166"/>
      <c r="AI142" s="65" t="s">
        <v>502</v>
      </c>
      <c r="AJ142" s="105" t="s">
        <v>502</v>
      </c>
    </row>
    <row r="143" spans="1:36" ht="48">
      <c r="A143" s="63">
        <v>128</v>
      </c>
      <c r="B143" s="162">
        <v>0</v>
      </c>
      <c r="C143" s="162">
        <v>0</v>
      </c>
      <c r="D143" s="162">
        <v>0</v>
      </c>
      <c r="E143" s="162">
        <v>0</v>
      </c>
      <c r="F143" s="162">
        <v>8</v>
      </c>
      <c r="G143" s="231" t="s">
        <v>1947</v>
      </c>
      <c r="H143" s="196" t="s">
        <v>1955</v>
      </c>
      <c r="I143" s="163" t="s">
        <v>18</v>
      </c>
      <c r="J143" s="150" t="s">
        <v>1597</v>
      </c>
      <c r="K143" s="279">
        <v>1</v>
      </c>
      <c r="L143" s="165" t="s">
        <v>1833</v>
      </c>
      <c r="M143" s="165" t="s">
        <v>1956</v>
      </c>
      <c r="N143" s="64">
        <v>4</v>
      </c>
      <c r="O143" s="64">
        <v>0</v>
      </c>
      <c r="P143" s="64">
        <v>4</v>
      </c>
      <c r="Q143" s="64">
        <v>4</v>
      </c>
      <c r="R143" s="64">
        <f t="shared" si="20"/>
        <v>12</v>
      </c>
      <c r="S143" s="166" t="s">
        <v>1828</v>
      </c>
      <c r="T143" s="105" t="s">
        <v>172</v>
      </c>
      <c r="U143" s="159">
        <f t="shared" si="10"/>
        <v>4</v>
      </c>
      <c r="V143" s="273">
        <v>4</v>
      </c>
      <c r="W143" s="100">
        <f t="shared" si="11"/>
        <v>1</v>
      </c>
      <c r="X143" s="105" t="str">
        <f t="shared" si="12"/>
        <v>De acuerdo a lo programado</v>
      </c>
      <c r="Y143" s="166"/>
      <c r="Z143" s="159">
        <f t="shared" si="13"/>
        <v>8</v>
      </c>
      <c r="AA143" s="159"/>
      <c r="AB143" s="100" t="str">
        <f t="shared" si="21"/>
        <v>No hay ejecución</v>
      </c>
      <c r="AC143" s="105" t="str">
        <f t="shared" si="14"/>
        <v>NA</v>
      </c>
      <c r="AD143" s="166"/>
      <c r="AE143" s="65">
        <f t="shared" si="22"/>
        <v>4</v>
      </c>
      <c r="AF143" s="100">
        <f t="shared" si="15"/>
        <v>0.33333333333333331</v>
      </c>
      <c r="AG143" s="105" t="str">
        <f t="shared" si="23"/>
        <v>Incumplimiento</v>
      </c>
      <c r="AH143" s="166"/>
      <c r="AI143" s="65" t="s">
        <v>502</v>
      </c>
      <c r="AJ143" s="105" t="s">
        <v>502</v>
      </c>
    </row>
    <row r="144" spans="1:36" ht="19.2">
      <c r="A144" s="63">
        <v>129</v>
      </c>
      <c r="B144" s="162">
        <v>0</v>
      </c>
      <c r="C144" s="162">
        <v>0</v>
      </c>
      <c r="D144" s="162">
        <v>0</v>
      </c>
      <c r="E144" s="162">
        <v>0</v>
      </c>
      <c r="F144" s="162">
        <v>8</v>
      </c>
      <c r="G144" s="231" t="s">
        <v>1947</v>
      </c>
      <c r="H144" s="196" t="s">
        <v>1957</v>
      </c>
      <c r="I144" s="163" t="s">
        <v>18</v>
      </c>
      <c r="J144" s="150" t="s">
        <v>1597</v>
      </c>
      <c r="K144" s="279">
        <v>1</v>
      </c>
      <c r="L144" s="165" t="s">
        <v>1833</v>
      </c>
      <c r="M144" s="165" t="s">
        <v>1958</v>
      </c>
      <c r="N144" s="64">
        <v>8</v>
      </c>
      <c r="O144" s="64">
        <v>8</v>
      </c>
      <c r="P144" s="64">
        <v>8</v>
      </c>
      <c r="Q144" s="64">
        <v>8</v>
      </c>
      <c r="R144" s="280">
        <f t="shared" si="20"/>
        <v>32</v>
      </c>
      <c r="S144" s="166" t="s">
        <v>1835</v>
      </c>
      <c r="T144" s="105" t="s">
        <v>172</v>
      </c>
      <c r="U144" s="159">
        <f t="shared" ref="U144:U156" si="24">N144+O144</f>
        <v>16</v>
      </c>
      <c r="V144" s="273">
        <v>16</v>
      </c>
      <c r="W144" s="100">
        <f t="shared" ref="W144:W156" si="25">IF(V144="","No hay ejecución",IF(AND(U144&gt;0), V144/U144,"No hay Programación"))</f>
        <v>1</v>
      </c>
      <c r="X144" s="105" t="str">
        <f t="shared" ref="X144:X156" si="26">IF(W144="No hay ejecución","NA",IF(W144&gt;=90%,"De acuerdo a lo programado",IF(W144&gt;=70%,"Atraso Leve",IF(W144&lt;70%,"En Riesgo de no Cumplimiento"))))</f>
        <v>De acuerdo a lo programado</v>
      </c>
      <c r="Y144" s="166"/>
      <c r="Z144" s="159">
        <f t="shared" ref="Z144:Z156" si="27">P144+Q144</f>
        <v>16</v>
      </c>
      <c r="AA144" s="159"/>
      <c r="AB144" s="100" t="str">
        <f t="shared" si="21"/>
        <v>No hay ejecución</v>
      </c>
      <c r="AC144" s="105" t="str">
        <f t="shared" ref="AC144:AC156" si="28">IF(AB144="No hay ejecución","NA",IF(AB144&gt;=90%,"De acuerdo a lo programado",IF(AB144&gt;=70%,"Atraso Leve",IF(AB144&lt;70%,"En Riesgo de no Cumplimiento"))))</f>
        <v>NA</v>
      </c>
      <c r="AD144" s="166"/>
      <c r="AE144" s="65">
        <f t="shared" si="22"/>
        <v>16</v>
      </c>
      <c r="AF144" s="100">
        <f t="shared" ref="AF144:AF156" si="29">IF(AE144="","No hay ejecución",IF(AND(AE144&gt;0), AE144/R144,"No hay Programación"))</f>
        <v>0.5</v>
      </c>
      <c r="AG144" s="105" t="str">
        <f t="shared" si="23"/>
        <v>Incumplimiento</v>
      </c>
      <c r="AH144" s="166"/>
      <c r="AI144" s="65" t="s">
        <v>502</v>
      </c>
      <c r="AJ144" s="105" t="s">
        <v>502</v>
      </c>
    </row>
    <row r="145" spans="1:36" ht="28.8">
      <c r="A145" s="63">
        <v>130</v>
      </c>
      <c r="B145" s="162">
        <v>0</v>
      </c>
      <c r="C145" s="162">
        <v>0</v>
      </c>
      <c r="D145" s="162">
        <v>0</v>
      </c>
      <c r="E145" s="162">
        <v>0</v>
      </c>
      <c r="F145" s="162">
        <v>8</v>
      </c>
      <c r="G145" s="231" t="s">
        <v>1947</v>
      </c>
      <c r="H145" s="150" t="s">
        <v>1959</v>
      </c>
      <c r="I145" s="163" t="s">
        <v>18</v>
      </c>
      <c r="J145" s="150" t="s">
        <v>1597</v>
      </c>
      <c r="K145" s="279">
        <v>1</v>
      </c>
      <c r="L145" s="165" t="s">
        <v>1960</v>
      </c>
      <c r="M145" s="165" t="s">
        <v>1961</v>
      </c>
      <c r="N145" s="64">
        <v>1</v>
      </c>
      <c r="O145" s="64">
        <v>0</v>
      </c>
      <c r="P145" s="64">
        <v>0</v>
      </c>
      <c r="Q145" s="64">
        <v>0</v>
      </c>
      <c r="R145" s="280">
        <f t="shared" si="20"/>
        <v>1</v>
      </c>
      <c r="S145" s="166" t="s">
        <v>1835</v>
      </c>
      <c r="T145" s="105" t="s">
        <v>172</v>
      </c>
      <c r="U145" s="159">
        <f t="shared" si="24"/>
        <v>1</v>
      </c>
      <c r="V145" s="273">
        <v>1</v>
      </c>
      <c r="W145" s="100">
        <f t="shared" si="25"/>
        <v>1</v>
      </c>
      <c r="X145" s="105" t="str">
        <f t="shared" si="26"/>
        <v>De acuerdo a lo programado</v>
      </c>
      <c r="Y145" s="166"/>
      <c r="Z145" s="159">
        <f t="shared" si="27"/>
        <v>0</v>
      </c>
      <c r="AA145" s="159"/>
      <c r="AB145" s="100" t="str">
        <f t="shared" si="21"/>
        <v>No hay ejecución</v>
      </c>
      <c r="AC145" s="105" t="str">
        <f t="shared" si="28"/>
        <v>NA</v>
      </c>
      <c r="AD145" s="166"/>
      <c r="AE145" s="65">
        <f t="shared" si="22"/>
        <v>1</v>
      </c>
      <c r="AF145" s="100">
        <f t="shared" si="29"/>
        <v>1</v>
      </c>
      <c r="AG145" s="105" t="str">
        <f t="shared" si="23"/>
        <v>De acuerdo a lo programado</v>
      </c>
      <c r="AH145" s="166"/>
      <c r="AI145" s="65" t="s">
        <v>502</v>
      </c>
      <c r="AJ145" s="105" t="s">
        <v>502</v>
      </c>
    </row>
    <row r="146" spans="1:36" ht="28.8">
      <c r="A146" s="63">
        <v>131</v>
      </c>
      <c r="B146" s="162">
        <v>0</v>
      </c>
      <c r="C146" s="162">
        <v>0</v>
      </c>
      <c r="D146" s="162">
        <v>0</v>
      </c>
      <c r="E146" s="162">
        <v>0</v>
      </c>
      <c r="F146" s="162">
        <v>8</v>
      </c>
      <c r="G146" s="231" t="s">
        <v>1947</v>
      </c>
      <c r="H146" s="196" t="s">
        <v>1962</v>
      </c>
      <c r="I146" s="163" t="s">
        <v>20</v>
      </c>
      <c r="J146" s="150" t="s">
        <v>1899</v>
      </c>
      <c r="K146" s="279">
        <v>3</v>
      </c>
      <c r="L146" s="165" t="s">
        <v>1963</v>
      </c>
      <c r="M146" s="165" t="s">
        <v>1964</v>
      </c>
      <c r="N146" s="64">
        <v>15</v>
      </c>
      <c r="O146" s="64">
        <v>15</v>
      </c>
      <c r="P146" s="64">
        <v>15</v>
      </c>
      <c r="Q146" s="64">
        <v>15</v>
      </c>
      <c r="R146" s="280">
        <f t="shared" si="20"/>
        <v>60</v>
      </c>
      <c r="S146" s="166" t="s">
        <v>1835</v>
      </c>
      <c r="T146" s="105" t="s">
        <v>172</v>
      </c>
      <c r="U146" s="159">
        <f t="shared" si="24"/>
        <v>30</v>
      </c>
      <c r="V146" s="273">
        <v>30</v>
      </c>
      <c r="W146" s="100">
        <f t="shared" si="25"/>
        <v>1</v>
      </c>
      <c r="X146" s="105" t="str">
        <f t="shared" si="26"/>
        <v>De acuerdo a lo programado</v>
      </c>
      <c r="Y146" s="166"/>
      <c r="Z146" s="159">
        <f t="shared" si="27"/>
        <v>30</v>
      </c>
      <c r="AA146" s="159"/>
      <c r="AB146" s="100" t="str">
        <f t="shared" si="21"/>
        <v>No hay ejecución</v>
      </c>
      <c r="AC146" s="105" t="str">
        <f t="shared" si="28"/>
        <v>NA</v>
      </c>
      <c r="AD146" s="166"/>
      <c r="AE146" s="65">
        <f t="shared" si="22"/>
        <v>30</v>
      </c>
      <c r="AF146" s="100">
        <f t="shared" si="29"/>
        <v>0.5</v>
      </c>
      <c r="AG146" s="105" t="str">
        <f t="shared" si="23"/>
        <v>Incumplimiento</v>
      </c>
      <c r="AH146" s="166"/>
      <c r="AI146" s="65" t="s">
        <v>502</v>
      </c>
      <c r="AJ146" s="105" t="s">
        <v>502</v>
      </c>
    </row>
    <row r="147" spans="1:36" ht="28.8">
      <c r="A147" s="63">
        <v>132</v>
      </c>
      <c r="B147" s="162">
        <v>0</v>
      </c>
      <c r="C147" s="162">
        <v>0</v>
      </c>
      <c r="D147" s="162">
        <v>0</v>
      </c>
      <c r="E147" s="162">
        <v>0</v>
      </c>
      <c r="F147" s="162">
        <v>8</v>
      </c>
      <c r="G147" s="231" t="s">
        <v>1947</v>
      </c>
      <c r="H147" s="196" t="s">
        <v>1965</v>
      </c>
      <c r="I147" s="163" t="s">
        <v>18</v>
      </c>
      <c r="J147" s="150" t="s">
        <v>1899</v>
      </c>
      <c r="K147" s="279">
        <v>6</v>
      </c>
      <c r="L147" s="165" t="s">
        <v>1966</v>
      </c>
      <c r="M147" s="165" t="s">
        <v>1967</v>
      </c>
      <c r="N147" s="64">
        <v>6</v>
      </c>
      <c r="O147" s="64">
        <v>6</v>
      </c>
      <c r="P147" s="64">
        <v>6</v>
      </c>
      <c r="Q147" s="64">
        <v>6</v>
      </c>
      <c r="R147" s="280">
        <f t="shared" si="20"/>
        <v>24</v>
      </c>
      <c r="S147" s="166" t="s">
        <v>1835</v>
      </c>
      <c r="T147" s="105" t="s">
        <v>172</v>
      </c>
      <c r="U147" s="159">
        <f t="shared" si="24"/>
        <v>12</v>
      </c>
      <c r="V147" s="273">
        <v>12</v>
      </c>
      <c r="W147" s="100">
        <f t="shared" si="25"/>
        <v>1</v>
      </c>
      <c r="X147" s="105" t="str">
        <f t="shared" si="26"/>
        <v>De acuerdo a lo programado</v>
      </c>
      <c r="Y147" s="166"/>
      <c r="Z147" s="159">
        <f t="shared" si="27"/>
        <v>12</v>
      </c>
      <c r="AA147" s="159"/>
      <c r="AB147" s="100" t="str">
        <f t="shared" si="21"/>
        <v>No hay ejecución</v>
      </c>
      <c r="AC147" s="105" t="str">
        <f t="shared" si="28"/>
        <v>NA</v>
      </c>
      <c r="AD147" s="166"/>
      <c r="AE147" s="65">
        <f t="shared" si="22"/>
        <v>12</v>
      </c>
      <c r="AF147" s="100">
        <f t="shared" si="29"/>
        <v>0.5</v>
      </c>
      <c r="AG147" s="105" t="str">
        <f t="shared" si="23"/>
        <v>Incumplimiento</v>
      </c>
      <c r="AH147" s="166"/>
      <c r="AI147" s="65" t="s">
        <v>502</v>
      </c>
      <c r="AJ147" s="105" t="s">
        <v>502</v>
      </c>
    </row>
    <row r="148" spans="1:36" ht="28.8">
      <c r="A148" s="63">
        <v>133</v>
      </c>
      <c r="B148" s="162">
        <v>0</v>
      </c>
      <c r="C148" s="162">
        <v>0</v>
      </c>
      <c r="D148" s="162">
        <v>0</v>
      </c>
      <c r="E148" s="162">
        <v>0</v>
      </c>
      <c r="F148" s="162">
        <v>8</v>
      </c>
      <c r="G148" s="231" t="s">
        <v>1947</v>
      </c>
      <c r="H148" s="196" t="s">
        <v>1968</v>
      </c>
      <c r="I148" s="163" t="s">
        <v>20</v>
      </c>
      <c r="J148" s="150" t="s">
        <v>1899</v>
      </c>
      <c r="K148" s="279">
        <v>6</v>
      </c>
      <c r="L148" s="165" t="s">
        <v>1969</v>
      </c>
      <c r="M148" s="165" t="s">
        <v>1970</v>
      </c>
      <c r="N148" s="64">
        <v>6</v>
      </c>
      <c r="O148" s="64">
        <v>6</v>
      </c>
      <c r="P148" s="64">
        <v>6</v>
      </c>
      <c r="Q148" s="64">
        <v>6</v>
      </c>
      <c r="R148" s="280">
        <f t="shared" si="20"/>
        <v>24</v>
      </c>
      <c r="S148" s="166" t="s">
        <v>1835</v>
      </c>
      <c r="T148" s="105" t="s">
        <v>172</v>
      </c>
      <c r="U148" s="159">
        <f t="shared" si="24"/>
        <v>12</v>
      </c>
      <c r="V148" s="273">
        <v>12</v>
      </c>
      <c r="W148" s="100">
        <f t="shared" si="25"/>
        <v>1</v>
      </c>
      <c r="X148" s="105" t="str">
        <f t="shared" si="26"/>
        <v>De acuerdo a lo programado</v>
      </c>
      <c r="Y148" s="166"/>
      <c r="Z148" s="159">
        <f t="shared" si="27"/>
        <v>12</v>
      </c>
      <c r="AA148" s="159"/>
      <c r="AB148" s="100" t="str">
        <f t="shared" si="21"/>
        <v>No hay ejecución</v>
      </c>
      <c r="AC148" s="105" t="str">
        <f t="shared" si="28"/>
        <v>NA</v>
      </c>
      <c r="AD148" s="166"/>
      <c r="AE148" s="65">
        <f t="shared" si="22"/>
        <v>12</v>
      </c>
      <c r="AF148" s="100">
        <f t="shared" si="29"/>
        <v>0.5</v>
      </c>
      <c r="AG148" s="105" t="str">
        <f t="shared" si="23"/>
        <v>Incumplimiento</v>
      </c>
      <c r="AH148" s="166"/>
      <c r="AI148" s="65" t="s">
        <v>502</v>
      </c>
      <c r="AJ148" s="105" t="s">
        <v>502</v>
      </c>
    </row>
    <row r="149" spans="1:36" ht="49.2" thickTop="1" thickBot="1">
      <c r="A149" s="63">
        <v>134</v>
      </c>
      <c r="B149" s="162">
        <v>0</v>
      </c>
      <c r="C149" s="162">
        <v>0</v>
      </c>
      <c r="D149" s="162">
        <v>0</v>
      </c>
      <c r="E149" s="162">
        <v>0</v>
      </c>
      <c r="F149" s="162">
        <v>8</v>
      </c>
      <c r="G149" s="231" t="s">
        <v>1947</v>
      </c>
      <c r="H149" s="196" t="s">
        <v>1971</v>
      </c>
      <c r="I149" s="163" t="s">
        <v>20</v>
      </c>
      <c r="J149" s="150" t="s">
        <v>1899</v>
      </c>
      <c r="K149" s="279">
        <v>6</v>
      </c>
      <c r="L149" s="105" t="s">
        <v>1781</v>
      </c>
      <c r="M149" s="165" t="s">
        <v>1972</v>
      </c>
      <c r="N149" s="64">
        <v>0</v>
      </c>
      <c r="O149" s="64">
        <v>0</v>
      </c>
      <c r="P149" s="64">
        <v>1</v>
      </c>
      <c r="Q149" s="64">
        <v>0</v>
      </c>
      <c r="R149" s="280">
        <f t="shared" si="20"/>
        <v>1</v>
      </c>
      <c r="S149" s="166" t="s">
        <v>1835</v>
      </c>
      <c r="T149" s="105" t="s">
        <v>172</v>
      </c>
      <c r="U149" s="159">
        <f t="shared" si="24"/>
        <v>0</v>
      </c>
      <c r="V149" s="273"/>
      <c r="W149" s="100" t="str">
        <f t="shared" si="25"/>
        <v>No hay ejecución</v>
      </c>
      <c r="X149" s="105" t="str">
        <f t="shared" si="26"/>
        <v>NA</v>
      </c>
      <c r="Y149" s="166"/>
      <c r="Z149" s="159">
        <f t="shared" si="27"/>
        <v>1</v>
      </c>
      <c r="AA149" s="159"/>
      <c r="AB149" s="100" t="str">
        <f t="shared" si="21"/>
        <v>No hay ejecución</v>
      </c>
      <c r="AC149" s="105" t="str">
        <f t="shared" si="28"/>
        <v>NA</v>
      </c>
      <c r="AD149" s="166"/>
      <c r="AE149" s="65">
        <f t="shared" si="22"/>
        <v>0</v>
      </c>
      <c r="AF149" s="100" t="str">
        <f t="shared" si="29"/>
        <v>No hay Programación</v>
      </c>
      <c r="AG149" s="105" t="str">
        <f t="shared" si="23"/>
        <v>De acuerdo a lo programado</v>
      </c>
      <c r="AH149" s="166"/>
      <c r="AI149" s="65" t="s">
        <v>502</v>
      </c>
      <c r="AJ149" s="105" t="s">
        <v>502</v>
      </c>
    </row>
    <row r="150" spans="1:36" ht="28.8">
      <c r="A150" s="63">
        <v>135</v>
      </c>
      <c r="B150" s="162">
        <v>0</v>
      </c>
      <c r="C150" s="162">
        <v>0</v>
      </c>
      <c r="D150" s="162">
        <v>0</v>
      </c>
      <c r="E150" s="162">
        <v>0</v>
      </c>
      <c r="F150" s="162">
        <v>8</v>
      </c>
      <c r="G150" s="231" t="s">
        <v>1947</v>
      </c>
      <c r="H150" s="196" t="s">
        <v>1973</v>
      </c>
      <c r="I150" s="163" t="s">
        <v>20</v>
      </c>
      <c r="J150" s="150" t="s">
        <v>1597</v>
      </c>
      <c r="K150" s="279">
        <v>1</v>
      </c>
      <c r="L150" s="165" t="s">
        <v>1974</v>
      </c>
      <c r="M150" s="165" t="s">
        <v>1975</v>
      </c>
      <c r="N150" s="64">
        <v>2</v>
      </c>
      <c r="O150" s="64">
        <v>2</v>
      </c>
      <c r="P150" s="64">
        <v>2</v>
      </c>
      <c r="Q150" s="64">
        <v>2</v>
      </c>
      <c r="R150" s="280">
        <f t="shared" si="20"/>
        <v>8</v>
      </c>
      <c r="S150" s="166" t="s">
        <v>1792</v>
      </c>
      <c r="T150" s="105" t="s">
        <v>172</v>
      </c>
      <c r="U150" s="159">
        <f t="shared" si="24"/>
        <v>4</v>
      </c>
      <c r="V150" s="273">
        <v>4</v>
      </c>
      <c r="W150" s="100">
        <f t="shared" si="25"/>
        <v>1</v>
      </c>
      <c r="X150" s="105" t="str">
        <f t="shared" si="26"/>
        <v>De acuerdo a lo programado</v>
      </c>
      <c r="Y150" s="166"/>
      <c r="Z150" s="159">
        <f t="shared" si="27"/>
        <v>4</v>
      </c>
      <c r="AA150" s="159"/>
      <c r="AB150" s="100" t="str">
        <f t="shared" si="21"/>
        <v>No hay ejecución</v>
      </c>
      <c r="AC150" s="105" t="str">
        <f t="shared" si="28"/>
        <v>NA</v>
      </c>
      <c r="AD150" s="166"/>
      <c r="AE150" s="65">
        <f t="shared" si="22"/>
        <v>4</v>
      </c>
      <c r="AF150" s="100">
        <f t="shared" si="29"/>
        <v>0.5</v>
      </c>
      <c r="AG150" s="105" t="str">
        <f t="shared" si="23"/>
        <v>Incumplimiento</v>
      </c>
      <c r="AH150" s="166"/>
      <c r="AI150" s="65" t="s">
        <v>502</v>
      </c>
      <c r="AJ150" s="105" t="s">
        <v>502</v>
      </c>
    </row>
    <row r="151" spans="1:36" ht="28.8">
      <c r="A151" s="63">
        <v>136</v>
      </c>
      <c r="B151" s="162">
        <v>0</v>
      </c>
      <c r="C151" s="162">
        <v>0</v>
      </c>
      <c r="D151" s="162">
        <v>0</v>
      </c>
      <c r="E151" s="162">
        <v>0</v>
      </c>
      <c r="F151" s="162">
        <v>8</v>
      </c>
      <c r="G151" s="231" t="s">
        <v>1655</v>
      </c>
      <c r="H151" s="196" t="s">
        <v>1976</v>
      </c>
      <c r="I151" s="163" t="s">
        <v>18</v>
      </c>
      <c r="J151" s="150" t="s">
        <v>1657</v>
      </c>
      <c r="K151" s="279">
        <v>13</v>
      </c>
      <c r="L151" s="165" t="s">
        <v>1977</v>
      </c>
      <c r="M151" s="165" t="s">
        <v>1978</v>
      </c>
      <c r="N151" s="64"/>
      <c r="O151" s="64">
        <v>1</v>
      </c>
      <c r="P151" s="64"/>
      <c r="Q151" s="64"/>
      <c r="R151" s="280">
        <f t="shared" si="20"/>
        <v>1</v>
      </c>
      <c r="S151" s="275" t="s">
        <v>1979</v>
      </c>
      <c r="T151" s="105" t="s">
        <v>172</v>
      </c>
      <c r="U151" s="159">
        <f t="shared" si="24"/>
        <v>1</v>
      </c>
      <c r="V151" s="273">
        <v>1</v>
      </c>
      <c r="W151" s="100">
        <f t="shared" si="25"/>
        <v>1</v>
      </c>
      <c r="X151" s="105" t="str">
        <f t="shared" si="26"/>
        <v>De acuerdo a lo programado</v>
      </c>
      <c r="Y151" s="166"/>
      <c r="Z151" s="159">
        <f t="shared" si="27"/>
        <v>0</v>
      </c>
      <c r="AA151" s="159"/>
      <c r="AB151" s="100" t="str">
        <f t="shared" si="21"/>
        <v>No hay ejecución</v>
      </c>
      <c r="AC151" s="105" t="str">
        <f t="shared" si="28"/>
        <v>NA</v>
      </c>
      <c r="AD151" s="166"/>
      <c r="AE151" s="65">
        <f t="shared" si="22"/>
        <v>1</v>
      </c>
      <c r="AF151" s="100">
        <f t="shared" si="29"/>
        <v>1</v>
      </c>
      <c r="AG151" s="105" t="str">
        <f t="shared" si="23"/>
        <v>De acuerdo a lo programado</v>
      </c>
      <c r="AH151" s="166"/>
      <c r="AI151" s="65" t="s">
        <v>502</v>
      </c>
      <c r="AJ151" s="105" t="s">
        <v>502</v>
      </c>
    </row>
    <row r="152" spans="1:36" ht="20.399999999999999" thickTop="1" thickBot="1">
      <c r="A152" s="63">
        <v>137</v>
      </c>
      <c r="B152" s="162">
        <v>0</v>
      </c>
      <c r="C152" s="162">
        <v>0</v>
      </c>
      <c r="D152" s="162">
        <v>0</v>
      </c>
      <c r="E152" s="162">
        <v>0</v>
      </c>
      <c r="F152" s="162">
        <v>8</v>
      </c>
      <c r="G152" s="231" t="s">
        <v>1655</v>
      </c>
      <c r="H152" s="196" t="s">
        <v>1980</v>
      </c>
      <c r="I152" s="163" t="s">
        <v>18</v>
      </c>
      <c r="J152" s="150" t="s">
        <v>1657</v>
      </c>
      <c r="K152" s="279">
        <v>8</v>
      </c>
      <c r="L152" s="165" t="s">
        <v>1981</v>
      </c>
      <c r="M152" s="165" t="s">
        <v>1982</v>
      </c>
      <c r="N152" s="64"/>
      <c r="O152" s="64"/>
      <c r="P152" s="64"/>
      <c r="Q152" s="64">
        <v>7</v>
      </c>
      <c r="R152" s="280">
        <v>7</v>
      </c>
      <c r="S152" s="222" t="s">
        <v>1671</v>
      </c>
      <c r="T152" s="105" t="s">
        <v>172</v>
      </c>
      <c r="U152" s="159">
        <f t="shared" si="24"/>
        <v>0</v>
      </c>
      <c r="V152" s="273"/>
      <c r="W152" s="100" t="str">
        <f t="shared" si="25"/>
        <v>No hay ejecución</v>
      </c>
      <c r="X152" s="105" t="str">
        <f t="shared" si="26"/>
        <v>NA</v>
      </c>
      <c r="Y152" s="166"/>
      <c r="Z152" s="159">
        <f t="shared" si="27"/>
        <v>7</v>
      </c>
      <c r="AA152" s="159"/>
      <c r="AB152" s="100" t="str">
        <f t="shared" si="21"/>
        <v>No hay ejecución</v>
      </c>
      <c r="AC152" s="105" t="str">
        <f t="shared" si="28"/>
        <v>NA</v>
      </c>
      <c r="AD152" s="166"/>
      <c r="AE152" s="65">
        <f t="shared" si="22"/>
        <v>0</v>
      </c>
      <c r="AF152" s="100" t="str">
        <f t="shared" si="29"/>
        <v>No hay Programación</v>
      </c>
      <c r="AG152" s="105" t="str">
        <f t="shared" si="23"/>
        <v>De acuerdo a lo programado</v>
      </c>
      <c r="AH152" s="166"/>
      <c r="AI152" s="65" t="s">
        <v>502</v>
      </c>
      <c r="AJ152" s="105" t="s">
        <v>502</v>
      </c>
    </row>
    <row r="153" spans="1:36" ht="86.4">
      <c r="A153" s="63">
        <v>138</v>
      </c>
      <c r="B153" s="162">
        <v>0</v>
      </c>
      <c r="C153" s="162">
        <v>0</v>
      </c>
      <c r="D153" s="162">
        <v>0</v>
      </c>
      <c r="E153" s="162">
        <v>0</v>
      </c>
      <c r="F153" s="162">
        <v>8</v>
      </c>
      <c r="G153" s="231" t="s">
        <v>1760</v>
      </c>
      <c r="H153" s="196" t="s">
        <v>1983</v>
      </c>
      <c r="I153" s="163" t="s">
        <v>18</v>
      </c>
      <c r="J153" s="150" t="s">
        <v>1762</v>
      </c>
      <c r="K153" s="279">
        <v>12</v>
      </c>
      <c r="L153" s="165" t="s">
        <v>1984</v>
      </c>
      <c r="M153" s="165" t="s">
        <v>1985</v>
      </c>
      <c r="N153" s="64">
        <v>11</v>
      </c>
      <c r="O153" s="64"/>
      <c r="P153" s="64"/>
      <c r="Q153" s="64"/>
      <c r="R153" s="280">
        <f t="shared" ref="R153:R154" si="30">N153+O153+P153+Q153</f>
        <v>11</v>
      </c>
      <c r="S153" s="275" t="s">
        <v>1986</v>
      </c>
      <c r="T153" s="105" t="s">
        <v>172</v>
      </c>
      <c r="U153" s="159">
        <f t="shared" si="24"/>
        <v>11</v>
      </c>
      <c r="V153" s="273">
        <v>11</v>
      </c>
      <c r="W153" s="100">
        <f t="shared" si="25"/>
        <v>1</v>
      </c>
      <c r="X153" s="105" t="str">
        <f t="shared" si="26"/>
        <v>De acuerdo a lo programado</v>
      </c>
      <c r="Y153" s="166"/>
      <c r="Z153" s="159">
        <f t="shared" si="27"/>
        <v>0</v>
      </c>
      <c r="AA153" s="159"/>
      <c r="AB153" s="100" t="str">
        <f t="shared" si="21"/>
        <v>No hay ejecución</v>
      </c>
      <c r="AC153" s="105" t="str">
        <f t="shared" si="28"/>
        <v>NA</v>
      </c>
      <c r="AD153" s="166"/>
      <c r="AE153" s="65">
        <f t="shared" si="22"/>
        <v>11</v>
      </c>
      <c r="AF153" s="100">
        <f t="shared" si="29"/>
        <v>1</v>
      </c>
      <c r="AG153" s="105" t="str">
        <f t="shared" si="23"/>
        <v>De acuerdo a lo programado</v>
      </c>
      <c r="AH153" s="166"/>
      <c r="AI153" s="65" t="s">
        <v>502</v>
      </c>
      <c r="AJ153" s="105" t="s">
        <v>502</v>
      </c>
    </row>
    <row r="154" spans="1:36" ht="57.6">
      <c r="A154" s="63">
        <v>139</v>
      </c>
      <c r="B154" s="162">
        <v>0</v>
      </c>
      <c r="C154" s="162">
        <v>0</v>
      </c>
      <c r="D154" s="162">
        <v>0</v>
      </c>
      <c r="E154" s="162">
        <v>0</v>
      </c>
      <c r="F154" s="162">
        <v>8</v>
      </c>
      <c r="G154" s="231" t="s">
        <v>1760</v>
      </c>
      <c r="H154" s="196" t="s">
        <v>1987</v>
      </c>
      <c r="I154" s="163" t="s">
        <v>18</v>
      </c>
      <c r="J154" s="150" t="s">
        <v>1762</v>
      </c>
      <c r="K154" s="279">
        <v>12</v>
      </c>
      <c r="L154" s="165" t="s">
        <v>1988</v>
      </c>
      <c r="M154" s="165" t="s">
        <v>1989</v>
      </c>
      <c r="N154" s="64">
        <v>1</v>
      </c>
      <c r="O154" s="64"/>
      <c r="P154" s="64"/>
      <c r="Q154" s="64"/>
      <c r="R154" s="280">
        <f t="shared" si="30"/>
        <v>1</v>
      </c>
      <c r="S154" s="222" t="s">
        <v>1990</v>
      </c>
      <c r="T154" s="105" t="s">
        <v>172</v>
      </c>
      <c r="U154" s="159">
        <f t="shared" si="24"/>
        <v>1</v>
      </c>
      <c r="V154" s="273">
        <v>1</v>
      </c>
      <c r="W154" s="100">
        <f t="shared" si="25"/>
        <v>1</v>
      </c>
      <c r="X154" s="105" t="str">
        <f t="shared" si="26"/>
        <v>De acuerdo a lo programado</v>
      </c>
      <c r="Y154" s="166"/>
      <c r="Z154" s="159">
        <f t="shared" si="27"/>
        <v>0</v>
      </c>
      <c r="AA154" s="159"/>
      <c r="AB154" s="100" t="str">
        <f t="shared" si="21"/>
        <v>No hay ejecución</v>
      </c>
      <c r="AC154" s="105" t="str">
        <f t="shared" si="28"/>
        <v>NA</v>
      </c>
      <c r="AD154" s="166"/>
      <c r="AE154" s="65">
        <f t="shared" si="22"/>
        <v>1</v>
      </c>
      <c r="AF154" s="100">
        <f t="shared" si="29"/>
        <v>1</v>
      </c>
      <c r="AG154" s="105" t="str">
        <f t="shared" si="23"/>
        <v>De acuerdo a lo programado</v>
      </c>
      <c r="AH154" s="166"/>
      <c r="AI154" s="65" t="s">
        <v>502</v>
      </c>
      <c r="AJ154" s="105" t="s">
        <v>502</v>
      </c>
    </row>
    <row r="155" spans="1:36" ht="30" thickTop="1" thickBot="1">
      <c r="A155" s="63">
        <v>140</v>
      </c>
      <c r="B155" s="162" t="s">
        <v>370</v>
      </c>
      <c r="C155" s="162">
        <v>0</v>
      </c>
      <c r="D155" s="162">
        <v>0</v>
      </c>
      <c r="E155" s="162">
        <v>0</v>
      </c>
      <c r="F155" s="162">
        <v>8</v>
      </c>
      <c r="G155" s="231" t="s">
        <v>1630</v>
      </c>
      <c r="H155" s="196" t="s">
        <v>1991</v>
      </c>
      <c r="I155" s="163" t="s">
        <v>18</v>
      </c>
      <c r="J155" s="150" t="s">
        <v>1575</v>
      </c>
      <c r="K155" s="279">
        <v>2</v>
      </c>
      <c r="L155" s="165" t="s">
        <v>1992</v>
      </c>
      <c r="M155" s="165" t="s">
        <v>1993</v>
      </c>
      <c r="N155" s="64"/>
      <c r="O155" s="64"/>
      <c r="P155" s="64"/>
      <c r="Q155" s="64">
        <v>1</v>
      </c>
      <c r="R155" s="280">
        <v>1</v>
      </c>
      <c r="S155" s="166" t="s">
        <v>1654</v>
      </c>
      <c r="T155" s="105" t="s">
        <v>172</v>
      </c>
      <c r="U155" s="159">
        <f t="shared" si="24"/>
        <v>0</v>
      </c>
      <c r="V155" s="273"/>
      <c r="W155" s="100" t="str">
        <f t="shared" si="25"/>
        <v>No hay ejecución</v>
      </c>
      <c r="X155" s="105" t="str">
        <f t="shared" si="26"/>
        <v>NA</v>
      </c>
      <c r="Y155" s="166"/>
      <c r="Z155" s="159">
        <f t="shared" si="27"/>
        <v>1</v>
      </c>
      <c r="AA155" s="159"/>
      <c r="AB155" s="100" t="str">
        <f t="shared" si="21"/>
        <v>No hay ejecución</v>
      </c>
      <c r="AC155" s="105" t="str">
        <f t="shared" si="28"/>
        <v>NA</v>
      </c>
      <c r="AD155" s="166"/>
      <c r="AE155" s="65">
        <f t="shared" si="22"/>
        <v>0</v>
      </c>
      <c r="AF155" s="100" t="str">
        <f t="shared" si="29"/>
        <v>No hay Programación</v>
      </c>
      <c r="AG155" s="105" t="str">
        <f t="shared" si="23"/>
        <v>De acuerdo a lo programado</v>
      </c>
      <c r="AH155" s="166"/>
      <c r="AI155" s="65" t="s">
        <v>502</v>
      </c>
      <c r="AJ155" s="105" t="s">
        <v>502</v>
      </c>
    </row>
    <row r="156" spans="1:36" ht="19.2">
      <c r="A156" s="63">
        <v>141</v>
      </c>
      <c r="B156" s="162">
        <v>0</v>
      </c>
      <c r="C156" s="162">
        <v>0</v>
      </c>
      <c r="D156" s="162">
        <v>0</v>
      </c>
      <c r="E156" s="162">
        <v>0</v>
      </c>
      <c r="F156" s="162">
        <v>8</v>
      </c>
      <c r="G156" s="231" t="s">
        <v>1883</v>
      </c>
      <c r="H156" s="196" t="s">
        <v>1994</v>
      </c>
      <c r="I156" s="163" t="s">
        <v>18</v>
      </c>
      <c r="J156" s="150" t="s">
        <v>1597</v>
      </c>
      <c r="K156" s="279">
        <v>5</v>
      </c>
      <c r="L156" s="165" t="s">
        <v>1992</v>
      </c>
      <c r="M156" s="165" t="s">
        <v>1995</v>
      </c>
      <c r="N156" s="64"/>
      <c r="O156" s="64">
        <v>1</v>
      </c>
      <c r="P156" s="64"/>
      <c r="Q156" s="64">
        <v>1</v>
      </c>
      <c r="R156" s="280">
        <f>N156+O156+P156+Q156</f>
        <v>2</v>
      </c>
      <c r="S156" s="222" t="s">
        <v>1996</v>
      </c>
      <c r="T156" s="105" t="s">
        <v>172</v>
      </c>
      <c r="U156" s="159">
        <f t="shared" si="24"/>
        <v>1</v>
      </c>
      <c r="V156" s="273">
        <v>1</v>
      </c>
      <c r="W156" s="100">
        <f t="shared" si="25"/>
        <v>1</v>
      </c>
      <c r="X156" s="105" t="str">
        <f t="shared" si="26"/>
        <v>De acuerdo a lo programado</v>
      </c>
      <c r="Y156" s="166"/>
      <c r="Z156" s="159">
        <f t="shared" si="27"/>
        <v>1</v>
      </c>
      <c r="AA156" s="159"/>
      <c r="AB156" s="100" t="str">
        <f t="shared" si="21"/>
        <v>No hay ejecución</v>
      </c>
      <c r="AC156" s="105" t="str">
        <f t="shared" si="28"/>
        <v>NA</v>
      </c>
      <c r="AD156" s="166"/>
      <c r="AE156" s="65">
        <f t="shared" si="22"/>
        <v>1</v>
      </c>
      <c r="AF156" s="100">
        <f t="shared" si="29"/>
        <v>0.5</v>
      </c>
      <c r="AG156" s="105" t="str">
        <f t="shared" si="23"/>
        <v>Incumplimiento</v>
      </c>
      <c r="AH156" s="166"/>
      <c r="AI156" s="65" t="s">
        <v>502</v>
      </c>
      <c r="AJ156" s="105" t="s">
        <v>502</v>
      </c>
    </row>
    <row r="157" spans="1:36" ht="12" thickTop="1">
      <c r="A157" s="597" t="s">
        <v>802</v>
      </c>
      <c r="B157" s="597"/>
      <c r="C157" s="597"/>
      <c r="D157" s="597"/>
      <c r="E157" s="597"/>
      <c r="F157" s="597"/>
      <c r="G157" s="597"/>
      <c r="H157" s="597"/>
      <c r="I157" s="597"/>
      <c r="J157" s="597"/>
      <c r="K157" s="597"/>
      <c r="L157" s="597"/>
      <c r="M157" s="597"/>
      <c r="N157" s="597"/>
      <c r="O157" s="597"/>
      <c r="P157" s="597"/>
      <c r="Q157" s="597"/>
      <c r="R157" s="597"/>
      <c r="S157" s="597"/>
      <c r="T157" s="598"/>
      <c r="U157" s="272"/>
      <c r="V157" s="272"/>
      <c r="W157" s="272"/>
      <c r="X157" s="272"/>
      <c r="Y157" s="272"/>
      <c r="Z157" s="272"/>
      <c r="AA157" s="272"/>
      <c r="AB157" s="272"/>
      <c r="AC157" s="272"/>
      <c r="AD157" s="272"/>
      <c r="AE157" s="272"/>
      <c r="AF157" s="272"/>
      <c r="AG157" s="272"/>
      <c r="AH157" s="272"/>
      <c r="AI157" s="272"/>
      <c r="AJ157" s="272"/>
    </row>
    <row r="158" spans="1:36" ht="10.199999999999999" thickBot="1">
      <c r="A158" s="63"/>
      <c r="B158" s="162"/>
      <c r="C158" s="162"/>
      <c r="D158" s="162"/>
      <c r="E158" s="162"/>
      <c r="F158" s="162"/>
      <c r="G158" s="218"/>
      <c r="H158" s="265"/>
      <c r="I158" s="218"/>
      <c r="J158" s="298">
        <v>0</v>
      </c>
      <c r="K158" s="299">
        <v>0</v>
      </c>
      <c r="L158" s="220"/>
      <c r="M158" s="220"/>
      <c r="N158" s="138"/>
      <c r="O158" s="138"/>
      <c r="P158" s="138"/>
      <c r="Q158" s="138"/>
      <c r="R158" s="64">
        <v>0</v>
      </c>
      <c r="S158" s="222"/>
      <c r="T158" s="222"/>
      <c r="U158" s="222"/>
      <c r="V158" s="222"/>
      <c r="W158" s="222"/>
      <c r="X158" s="222"/>
      <c r="Y158" s="222"/>
      <c r="Z158" s="222"/>
      <c r="AA158" s="222"/>
      <c r="AB158" s="222"/>
      <c r="AC158" s="222"/>
      <c r="AD158" s="222"/>
      <c r="AE158" s="222"/>
      <c r="AF158" s="222"/>
      <c r="AG158" s="222"/>
      <c r="AH158" s="222"/>
      <c r="AI158" s="152"/>
      <c r="AJ158" s="148"/>
    </row>
    <row r="159" spans="1:36" ht="10.8" thickTop="1" thickBot="1">
      <c r="A159" s="66"/>
      <c r="B159" s="66"/>
      <c r="C159" s="66"/>
      <c r="D159" s="66"/>
      <c r="E159" s="66"/>
      <c r="F159" s="66"/>
      <c r="G159" s="300"/>
      <c r="H159" s="66"/>
      <c r="I159" s="300"/>
      <c r="J159" s="66"/>
      <c r="K159" s="66"/>
      <c r="L159" s="67"/>
      <c r="M159" s="67"/>
      <c r="N159" s="68"/>
      <c r="O159" s="68"/>
      <c r="P159" s="68"/>
      <c r="Q159" s="68"/>
      <c r="R159" s="68"/>
      <c r="S159" s="68"/>
      <c r="T159" s="68"/>
      <c r="U159" s="74"/>
      <c r="V159" s="74"/>
      <c r="W159" s="74"/>
      <c r="X159" s="74"/>
      <c r="Y159" s="74"/>
      <c r="Z159" s="74"/>
      <c r="AA159" s="74"/>
      <c r="AB159" s="74"/>
      <c r="AC159" s="74"/>
      <c r="AD159" s="74"/>
      <c r="AE159" s="74"/>
      <c r="AF159" s="74"/>
      <c r="AG159" s="74"/>
      <c r="AH159" s="74"/>
    </row>
    <row r="160" spans="1:36" ht="10.8" thickTop="1" thickBot="1">
      <c r="A160" s="586" t="s">
        <v>726</v>
      </c>
      <c r="B160" s="587"/>
      <c r="C160" s="587"/>
      <c r="D160" s="587"/>
      <c r="E160" s="587"/>
      <c r="F160" s="587"/>
      <c r="G160" s="276" t="s">
        <v>1997</v>
      </c>
      <c r="H160" s="66"/>
      <c r="I160" s="300"/>
      <c r="J160" s="66"/>
      <c r="K160" s="66"/>
      <c r="L160" s="69"/>
      <c r="M160" s="69"/>
      <c r="N160" s="68"/>
      <c r="O160" s="68"/>
      <c r="P160" s="68"/>
      <c r="Q160" s="68"/>
      <c r="R160" s="68"/>
      <c r="S160" s="68"/>
      <c r="T160" s="68"/>
      <c r="U160" s="74"/>
      <c r="V160" s="74"/>
      <c r="W160" s="74"/>
      <c r="X160" s="74"/>
      <c r="Y160" s="74"/>
      <c r="Z160" s="74"/>
      <c r="AA160" s="74"/>
      <c r="AB160" s="74"/>
      <c r="AC160" s="74"/>
      <c r="AD160" s="74"/>
      <c r="AE160" s="74"/>
      <c r="AF160" s="74"/>
      <c r="AG160" s="74"/>
      <c r="AH160" s="74"/>
    </row>
    <row r="161" spans="1:34" ht="10.8" thickTop="1" thickBot="1">
      <c r="A161" s="70"/>
      <c r="B161" s="70"/>
      <c r="C161" s="70"/>
      <c r="D161" s="70"/>
      <c r="E161" s="70"/>
      <c r="F161" s="70"/>
      <c r="G161" s="70"/>
      <c r="H161" s="66"/>
      <c r="I161" s="300"/>
      <c r="J161" s="66"/>
      <c r="K161" s="66"/>
      <c r="L161" s="69"/>
      <c r="M161" s="69"/>
      <c r="N161" s="68"/>
      <c r="O161" s="68"/>
      <c r="P161" s="68"/>
      <c r="Q161" s="68"/>
      <c r="R161" s="68"/>
      <c r="S161" s="68"/>
      <c r="T161" s="68"/>
      <c r="U161" s="74"/>
      <c r="V161" s="74"/>
      <c r="W161" s="74"/>
      <c r="X161" s="74"/>
      <c r="Y161" s="74"/>
      <c r="Z161" s="74"/>
      <c r="AA161" s="74"/>
      <c r="AB161" s="74"/>
      <c r="AC161" s="74"/>
      <c r="AD161" s="74"/>
      <c r="AE161" s="74"/>
      <c r="AF161" s="74"/>
      <c r="AG161" s="74"/>
      <c r="AH161" s="74"/>
    </row>
    <row r="162" spans="1:34" ht="10.8" thickTop="1" thickBot="1">
      <c r="A162" s="588" t="s">
        <v>1998</v>
      </c>
      <c r="B162" s="589"/>
      <c r="C162" s="589"/>
      <c r="D162" s="589"/>
      <c r="E162" s="589"/>
      <c r="F162" s="589"/>
      <c r="G162" s="225" t="s">
        <v>1999</v>
      </c>
      <c r="H162" s="66"/>
      <c r="I162" s="300"/>
      <c r="J162" s="66"/>
      <c r="K162" s="66"/>
      <c r="L162" s="69"/>
      <c r="M162" s="69"/>
      <c r="N162" s="68"/>
      <c r="O162" s="68"/>
      <c r="P162" s="68"/>
      <c r="Q162" s="68"/>
      <c r="R162" s="68"/>
      <c r="S162" s="68"/>
      <c r="T162" s="68"/>
      <c r="U162" s="74"/>
      <c r="V162" s="74"/>
      <c r="W162" s="74"/>
      <c r="X162" s="74"/>
      <c r="Y162" s="74"/>
      <c r="Z162" s="74"/>
      <c r="AA162" s="74"/>
      <c r="AB162" s="74"/>
      <c r="AC162" s="74"/>
      <c r="AD162" s="74"/>
      <c r="AE162" s="74"/>
      <c r="AF162" s="74"/>
      <c r="AG162" s="74"/>
      <c r="AH162" s="74"/>
    </row>
    <row r="163" spans="1:34" ht="10.8" thickTop="1" thickBot="1">
      <c r="A163" s="73"/>
      <c r="B163" s="73"/>
      <c r="C163" s="73"/>
      <c r="D163" s="73"/>
      <c r="E163" s="73"/>
      <c r="F163" s="72"/>
      <c r="G163" s="74"/>
      <c r="H163" s="66"/>
      <c r="I163" s="300"/>
      <c r="J163" s="66"/>
      <c r="K163" s="66"/>
      <c r="L163" s="69"/>
      <c r="M163" s="69"/>
      <c r="N163" s="68"/>
      <c r="O163" s="68"/>
      <c r="P163" s="68"/>
      <c r="Q163" s="68"/>
      <c r="R163" s="68"/>
      <c r="S163" s="68"/>
      <c r="T163" s="68"/>
      <c r="U163" s="74"/>
      <c r="V163" s="74"/>
      <c r="W163" s="74"/>
      <c r="X163" s="74"/>
      <c r="Y163" s="74"/>
      <c r="Z163" s="74"/>
      <c r="AA163" s="74"/>
      <c r="AB163" s="74"/>
      <c r="AC163" s="74"/>
      <c r="AD163" s="74"/>
      <c r="AE163" s="74"/>
      <c r="AF163" s="74"/>
      <c r="AG163" s="74"/>
      <c r="AH163" s="74"/>
    </row>
    <row r="164" spans="1:34" ht="10.8" thickTop="1" thickBot="1">
      <c r="A164" s="75" t="s">
        <v>729</v>
      </c>
      <c r="B164" s="66"/>
      <c r="C164" s="66"/>
      <c r="D164" s="76"/>
      <c r="E164" s="66"/>
      <c r="F164" s="66"/>
      <c r="G164" s="300"/>
      <c r="H164" s="66"/>
      <c r="I164" s="300"/>
      <c r="J164" s="66"/>
      <c r="K164" s="66"/>
      <c r="L164" s="69"/>
      <c r="M164" s="69"/>
      <c r="N164" s="68"/>
      <c r="O164" s="68"/>
      <c r="P164" s="68"/>
      <c r="Q164" s="68"/>
      <c r="R164" s="68"/>
      <c r="S164" s="68"/>
      <c r="T164" s="68"/>
      <c r="U164" s="74"/>
      <c r="V164" s="74"/>
      <c r="W164" s="74"/>
      <c r="X164" s="74"/>
      <c r="Y164" s="74"/>
      <c r="Z164" s="74"/>
      <c r="AA164" s="74"/>
      <c r="AB164" s="74"/>
      <c r="AC164" s="74"/>
      <c r="AD164" s="74"/>
      <c r="AE164" s="74"/>
      <c r="AF164" s="74"/>
      <c r="AG164" s="74"/>
      <c r="AH164" s="74"/>
    </row>
    <row r="165" spans="1:34" ht="10.8" thickTop="1" thickBot="1">
      <c r="A165" s="87">
        <v>1</v>
      </c>
      <c r="B165" s="66" t="s">
        <v>730</v>
      </c>
      <c r="C165" s="66"/>
      <c r="D165" s="76"/>
      <c r="E165" s="66"/>
      <c r="F165" s="66"/>
      <c r="G165" s="300"/>
      <c r="H165" s="66"/>
      <c r="I165" s="300"/>
      <c r="J165" s="66"/>
      <c r="K165" s="66"/>
      <c r="L165" s="69"/>
      <c r="M165" s="69"/>
      <c r="N165" s="68"/>
      <c r="O165" s="68"/>
      <c r="P165" s="68"/>
      <c r="Q165" s="68"/>
      <c r="R165" s="68"/>
      <c r="S165" s="68"/>
      <c r="T165" s="68"/>
      <c r="U165" s="74"/>
      <c r="V165" s="74"/>
      <c r="W165" s="74"/>
      <c r="X165" s="74"/>
      <c r="Y165" s="74"/>
      <c r="Z165" s="74"/>
      <c r="AA165" s="74"/>
      <c r="AB165" s="74"/>
      <c r="AC165" s="74"/>
      <c r="AD165" s="74"/>
      <c r="AE165" s="74"/>
      <c r="AF165" s="74"/>
      <c r="AG165" s="74"/>
      <c r="AH165" s="74"/>
    </row>
    <row r="166" spans="1:34" ht="10.8" thickTop="1" thickBot="1">
      <c r="A166" s="87">
        <v>2</v>
      </c>
      <c r="B166" s="66" t="s">
        <v>731</v>
      </c>
      <c r="C166" s="66"/>
      <c r="D166" s="76"/>
      <c r="E166" s="66"/>
      <c r="F166" s="66"/>
      <c r="G166" s="300"/>
      <c r="H166" s="66"/>
      <c r="I166" s="300"/>
      <c r="J166" s="66"/>
      <c r="K166" s="66"/>
      <c r="L166" s="69"/>
      <c r="M166" s="69"/>
      <c r="N166" s="68"/>
      <c r="O166" s="68"/>
      <c r="P166" s="68"/>
      <c r="Q166" s="68"/>
      <c r="R166" s="68"/>
      <c r="S166" s="68"/>
      <c r="T166" s="68"/>
      <c r="U166" s="74"/>
      <c r="V166" s="74"/>
      <c r="W166" s="74"/>
      <c r="X166" s="74"/>
      <c r="Y166" s="74"/>
      <c r="Z166" s="74"/>
      <c r="AA166" s="74"/>
      <c r="AB166" s="74"/>
      <c r="AC166" s="74"/>
      <c r="AD166" s="74"/>
      <c r="AE166" s="74"/>
      <c r="AF166" s="74"/>
      <c r="AG166" s="74"/>
      <c r="AH166" s="74"/>
    </row>
    <row r="167" spans="1:34" ht="10.8" thickTop="1" thickBot="1">
      <c r="A167" s="87">
        <v>3</v>
      </c>
      <c r="B167" s="66" t="s">
        <v>732</v>
      </c>
      <c r="C167" s="66"/>
      <c r="D167" s="76"/>
      <c r="E167" s="66"/>
      <c r="F167" s="66"/>
      <c r="G167" s="300"/>
      <c r="H167" s="66"/>
      <c r="I167" s="300"/>
      <c r="J167" s="66"/>
      <c r="K167" s="66"/>
      <c r="N167" s="68"/>
      <c r="O167" s="68"/>
      <c r="P167" s="68"/>
      <c r="Q167" s="68"/>
      <c r="R167" s="68"/>
      <c r="S167" s="68"/>
      <c r="T167" s="68"/>
      <c r="U167" s="74"/>
      <c r="V167" s="74"/>
      <c r="W167" s="74"/>
      <c r="X167" s="74"/>
      <c r="Y167" s="74"/>
      <c r="Z167" s="74"/>
      <c r="AA167" s="74"/>
      <c r="AB167" s="74"/>
      <c r="AC167" s="74"/>
      <c r="AD167" s="74"/>
      <c r="AE167" s="74"/>
      <c r="AF167" s="74"/>
      <c r="AG167" s="74"/>
      <c r="AH167" s="74"/>
    </row>
    <row r="168" spans="1:34" ht="10.8" thickTop="1" thickBot="1">
      <c r="A168" s="87">
        <v>4</v>
      </c>
      <c r="B168" s="66" t="s">
        <v>733</v>
      </c>
      <c r="C168" s="66"/>
      <c r="D168" s="77"/>
      <c r="E168" s="66"/>
      <c r="F168" s="66"/>
      <c r="G168" s="300"/>
      <c r="H168" s="66"/>
      <c r="I168" s="300"/>
      <c r="J168" s="66"/>
      <c r="K168" s="66"/>
      <c r="L168" s="78"/>
      <c r="M168" s="78"/>
      <c r="N168" s="68"/>
      <c r="O168" s="68"/>
      <c r="P168" s="68"/>
      <c r="Q168" s="68"/>
      <c r="R168" s="68"/>
      <c r="S168" s="68"/>
      <c r="T168" s="68"/>
      <c r="U168" s="74"/>
      <c r="V168" s="74"/>
      <c r="W168" s="74"/>
      <c r="X168" s="74"/>
      <c r="Y168" s="74"/>
      <c r="Z168" s="74"/>
      <c r="AA168" s="74"/>
      <c r="AB168" s="74"/>
      <c r="AC168" s="74"/>
      <c r="AD168" s="74"/>
      <c r="AE168" s="74"/>
      <c r="AF168" s="74"/>
      <c r="AG168" s="74"/>
      <c r="AH168" s="74"/>
    </row>
    <row r="169" spans="1:34" ht="10.8" thickTop="1" thickBot="1">
      <c r="A169" s="87">
        <v>5</v>
      </c>
      <c r="B169" s="66" t="s">
        <v>734</v>
      </c>
      <c r="C169" s="66"/>
      <c r="D169" s="77"/>
      <c r="E169" s="66"/>
      <c r="F169" s="66"/>
      <c r="G169" s="300"/>
      <c r="H169" s="66"/>
      <c r="I169" s="300"/>
      <c r="J169" s="66"/>
      <c r="K169" s="66"/>
      <c r="L169" s="67"/>
      <c r="M169" s="67"/>
      <c r="N169" s="68"/>
      <c r="O169" s="68"/>
      <c r="P169" s="68"/>
      <c r="Q169" s="68"/>
      <c r="R169" s="68"/>
      <c r="S169" s="68"/>
      <c r="T169" s="68"/>
      <c r="U169" s="74"/>
      <c r="V169" s="74"/>
      <c r="W169" s="74"/>
      <c r="X169" s="74"/>
      <c r="Y169" s="74"/>
      <c r="Z169" s="74"/>
      <c r="AA169" s="74"/>
      <c r="AB169" s="74"/>
      <c r="AC169" s="74"/>
      <c r="AD169" s="74"/>
      <c r="AE169" s="74"/>
      <c r="AF169" s="74"/>
      <c r="AG169" s="74"/>
      <c r="AH169" s="74"/>
    </row>
    <row r="170" spans="1:34" ht="10.8" thickTop="1" thickBot="1">
      <c r="A170" s="87">
        <v>6</v>
      </c>
      <c r="B170" s="66" t="s">
        <v>735</v>
      </c>
      <c r="C170" s="66"/>
      <c r="D170" s="77"/>
      <c r="E170" s="66"/>
      <c r="F170" s="66"/>
      <c r="G170" s="300"/>
      <c r="H170" s="66"/>
      <c r="I170" s="300"/>
      <c r="J170" s="66"/>
      <c r="K170" s="66"/>
      <c r="L170" s="67"/>
      <c r="M170" s="67"/>
      <c r="N170" s="68"/>
      <c r="O170" s="68"/>
      <c r="P170" s="68"/>
      <c r="Q170" s="68"/>
      <c r="R170" s="68"/>
      <c r="S170" s="68"/>
      <c r="T170" s="68"/>
      <c r="U170" s="74"/>
      <c r="V170" s="74"/>
      <c r="W170" s="74"/>
      <c r="X170" s="74"/>
      <c r="Y170" s="74"/>
      <c r="Z170" s="74"/>
      <c r="AA170" s="74"/>
      <c r="AB170" s="74"/>
      <c r="AC170" s="74"/>
      <c r="AD170" s="74"/>
      <c r="AE170" s="74"/>
      <c r="AF170" s="74"/>
      <c r="AG170" s="74"/>
      <c r="AH170" s="74"/>
    </row>
    <row r="171" spans="1:34" ht="10.199999999999999" thickTop="1">
      <c r="A171" s="87">
        <v>7</v>
      </c>
      <c r="B171" s="66" t="s">
        <v>2000</v>
      </c>
      <c r="C171" s="66"/>
      <c r="D171" s="77"/>
      <c r="E171" s="66"/>
      <c r="F171" s="66"/>
      <c r="G171" s="300"/>
      <c r="H171" s="66"/>
      <c r="I171" s="300"/>
      <c r="J171" s="66"/>
      <c r="K171" s="66"/>
      <c r="L171" s="69"/>
      <c r="M171" s="69"/>
      <c r="N171" s="74"/>
      <c r="O171" s="74"/>
      <c r="P171" s="74"/>
      <c r="Q171" s="74"/>
      <c r="R171" s="74"/>
      <c r="S171" s="74"/>
      <c r="T171" s="74"/>
      <c r="U171" s="74"/>
      <c r="V171" s="74"/>
      <c r="W171" s="74"/>
      <c r="X171" s="74"/>
      <c r="Y171" s="74"/>
      <c r="Z171" s="74"/>
      <c r="AA171" s="74"/>
      <c r="AB171" s="74"/>
      <c r="AC171" s="74"/>
      <c r="AD171" s="74"/>
      <c r="AE171" s="74"/>
      <c r="AF171" s="74"/>
      <c r="AG171" s="74"/>
      <c r="AH171" s="74"/>
    </row>
    <row r="172" spans="1:34">
      <c r="A172" s="87">
        <v>8</v>
      </c>
      <c r="B172" s="78" t="s">
        <v>737</v>
      </c>
      <c r="C172" s="66"/>
      <c r="D172" s="77"/>
      <c r="E172" s="66"/>
      <c r="F172" s="66"/>
      <c r="G172" s="300"/>
      <c r="H172" s="66"/>
      <c r="I172" s="300"/>
      <c r="J172" s="66"/>
      <c r="K172" s="66"/>
      <c r="L172" s="69"/>
      <c r="M172" s="69"/>
      <c r="N172" s="74"/>
      <c r="O172" s="74"/>
      <c r="P172" s="74"/>
      <c r="Q172" s="74"/>
      <c r="R172" s="74"/>
      <c r="S172" s="74"/>
      <c r="T172" s="74"/>
      <c r="U172" s="74"/>
      <c r="V172" s="74"/>
      <c r="W172" s="74"/>
      <c r="X172" s="74"/>
      <c r="Y172" s="74"/>
      <c r="Z172" s="74"/>
      <c r="AA172" s="74"/>
      <c r="AB172" s="74"/>
      <c r="AC172" s="74"/>
      <c r="AD172" s="74"/>
      <c r="AE172" s="74"/>
      <c r="AF172" s="74"/>
      <c r="AG172" s="74"/>
      <c r="AH172" s="74"/>
    </row>
    <row r="173" spans="1:34">
      <c r="A173" s="87">
        <v>9</v>
      </c>
      <c r="B173" s="66" t="s">
        <v>738</v>
      </c>
      <c r="E173" s="66"/>
      <c r="F173" s="66"/>
      <c r="G173" s="300"/>
      <c r="H173" s="66"/>
      <c r="I173" s="300"/>
      <c r="J173" s="66"/>
      <c r="K173" s="66"/>
      <c r="L173" s="69"/>
      <c r="M173" s="69"/>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c r="A174" s="87">
        <v>10</v>
      </c>
      <c r="B174" s="66" t="s">
        <v>739</v>
      </c>
      <c r="E174" s="66"/>
      <c r="F174" s="66"/>
      <c r="G174" s="300"/>
      <c r="H174" s="66"/>
      <c r="I174" s="300"/>
      <c r="J174" s="66"/>
      <c r="K174" s="66"/>
      <c r="L174" s="69"/>
      <c r="M174" s="69"/>
      <c r="N174" s="74"/>
      <c r="O174" s="74"/>
      <c r="P174" s="74"/>
      <c r="Q174" s="74"/>
      <c r="R174" s="74"/>
      <c r="S174" s="74"/>
      <c r="T174" s="74"/>
      <c r="U174" s="74"/>
      <c r="V174" s="74"/>
      <c r="W174" s="74"/>
      <c r="X174" s="74"/>
      <c r="Y174" s="74"/>
      <c r="Z174" s="74"/>
      <c r="AA174" s="74"/>
      <c r="AB174" s="74"/>
      <c r="AC174" s="74"/>
      <c r="AD174" s="74"/>
      <c r="AE174" s="74"/>
      <c r="AF174" s="74"/>
      <c r="AG174" s="74"/>
      <c r="AH174" s="74"/>
    </row>
    <row r="175" spans="1:34">
      <c r="A175" s="87">
        <v>11</v>
      </c>
      <c r="B175" s="90" t="s">
        <v>740</v>
      </c>
      <c r="C175" s="87"/>
      <c r="D175" s="66"/>
      <c r="F175" s="66"/>
      <c r="G175" s="300"/>
      <c r="H175" s="66"/>
      <c r="I175" s="300"/>
      <c r="J175" s="66"/>
      <c r="K175" s="66"/>
      <c r="L175" s="69"/>
      <c r="M175" s="69"/>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c r="A176" s="87">
        <v>12</v>
      </c>
      <c r="B176" s="90" t="s">
        <v>741</v>
      </c>
      <c r="C176" s="87"/>
      <c r="D176" s="66"/>
      <c r="E176" s="66"/>
      <c r="F176" s="66"/>
      <c r="G176" s="300"/>
      <c r="H176" s="66"/>
      <c r="I176" s="300"/>
      <c r="J176" s="66"/>
      <c r="K176" s="66"/>
      <c r="L176" s="69"/>
      <c r="M176" s="69"/>
      <c r="N176" s="74"/>
      <c r="O176" s="74"/>
      <c r="P176" s="74"/>
      <c r="Q176" s="74"/>
      <c r="R176" s="74"/>
      <c r="S176" s="74"/>
      <c r="T176" s="74"/>
      <c r="U176" s="74"/>
      <c r="V176" s="74"/>
      <c r="W176" s="74"/>
      <c r="X176" s="74"/>
      <c r="Y176" s="74"/>
      <c r="Z176" s="74"/>
      <c r="AA176" s="74"/>
      <c r="AB176" s="74"/>
      <c r="AC176" s="74"/>
      <c r="AD176" s="74"/>
      <c r="AE176" s="74"/>
      <c r="AF176" s="74"/>
      <c r="AG176" s="74"/>
      <c r="AH176" s="74"/>
    </row>
    <row r="177" spans="1:39" customFormat="1" ht="10.050000000000001" customHeight="1">
      <c r="A177" s="87">
        <v>13</v>
      </c>
      <c r="B177" s="90" t="s">
        <v>2001</v>
      </c>
      <c r="C177" s="87"/>
      <c r="D177" s="66"/>
      <c r="E177" s="66"/>
      <c r="F177" s="66"/>
      <c r="G177" s="300"/>
      <c r="H177" s="66"/>
      <c r="I177" s="300"/>
      <c r="J177" s="66"/>
      <c r="K177" s="66"/>
      <c r="L177" s="69"/>
      <c r="M177" s="69"/>
      <c r="N177" s="74"/>
      <c r="O177" s="74"/>
      <c r="P177" s="74"/>
      <c r="Q177" s="74"/>
      <c r="R177" s="74"/>
      <c r="S177" s="74"/>
      <c r="T177" s="74"/>
      <c r="U177" s="74"/>
      <c r="V177" s="74"/>
      <c r="W177" s="74"/>
      <c r="X177" s="74"/>
      <c r="Y177" s="74"/>
      <c r="Z177" s="74"/>
      <c r="AA177" s="74"/>
      <c r="AB177" s="74"/>
      <c r="AC177" s="74"/>
      <c r="AD177" s="74"/>
      <c r="AE177" s="74"/>
      <c r="AF177" s="74"/>
      <c r="AG177" s="74"/>
      <c r="AH177" s="74"/>
      <c r="AI177" s="59"/>
      <c r="AJ177" s="59"/>
      <c r="AK177" s="59"/>
      <c r="AL177" s="59"/>
      <c r="AM177" s="59"/>
    </row>
    <row r="178" spans="1:39" customFormat="1" ht="10.050000000000001" customHeight="1">
      <c r="A178" s="87">
        <v>14</v>
      </c>
      <c r="B178" s="66" t="s">
        <v>743</v>
      </c>
      <c r="C178" s="87"/>
      <c r="D178" s="66"/>
      <c r="E178" s="66"/>
      <c r="F178" s="66"/>
      <c r="G178" s="300"/>
      <c r="H178" s="66"/>
      <c r="I178" s="300"/>
      <c r="J178" s="66"/>
      <c r="K178" s="66"/>
      <c r="L178" s="69"/>
      <c r="M178" s="69"/>
      <c r="N178" s="74"/>
      <c r="O178" s="74"/>
      <c r="P178" s="74"/>
      <c r="Q178" s="74"/>
      <c r="R178" s="74"/>
      <c r="S178" s="74"/>
      <c r="T178" s="74"/>
      <c r="U178" s="74"/>
      <c r="V178" s="74"/>
      <c r="W178" s="74"/>
      <c r="X178" s="74"/>
      <c r="Y178" s="74"/>
      <c r="Z178" s="74"/>
      <c r="AA178" s="74"/>
      <c r="AB178" s="74"/>
      <c r="AC178" s="74"/>
      <c r="AD178" s="74"/>
      <c r="AE178" s="74"/>
      <c r="AF178" s="74"/>
      <c r="AG178" s="74"/>
      <c r="AH178" s="74"/>
      <c r="AI178" s="59"/>
      <c r="AJ178" s="59"/>
      <c r="AK178" s="59"/>
      <c r="AL178" s="59"/>
      <c r="AM178" s="59"/>
    </row>
    <row r="179" spans="1:39" customFormat="1" ht="10.050000000000001" customHeight="1">
      <c r="A179" s="87">
        <v>15</v>
      </c>
      <c r="B179" s="90" t="s">
        <v>744</v>
      </c>
      <c r="C179" s="87"/>
      <c r="D179" s="66"/>
      <c r="E179" s="66"/>
      <c r="F179" s="66"/>
      <c r="G179" s="300"/>
      <c r="H179" s="66"/>
      <c r="I179" s="300"/>
      <c r="J179" s="66"/>
      <c r="K179" s="66"/>
      <c r="L179" s="69"/>
      <c r="M179" s="69"/>
      <c r="N179" s="74"/>
      <c r="O179" s="74"/>
      <c r="P179" s="74"/>
      <c r="Q179" s="74"/>
      <c r="R179" s="74"/>
      <c r="S179" s="74"/>
      <c r="T179" s="74"/>
      <c r="U179" s="74"/>
      <c r="V179" s="74"/>
      <c r="W179" s="74"/>
      <c r="X179" s="74"/>
      <c r="Y179" s="74"/>
      <c r="Z179" s="74"/>
      <c r="AA179" s="74"/>
      <c r="AB179" s="74"/>
      <c r="AC179" s="74"/>
      <c r="AD179" s="74"/>
      <c r="AE179" s="74"/>
      <c r="AF179" s="74"/>
      <c r="AG179" s="74"/>
      <c r="AH179" s="74"/>
      <c r="AI179" s="59"/>
      <c r="AJ179" s="59"/>
      <c r="AK179" s="59"/>
      <c r="AL179" s="59"/>
      <c r="AM179" s="59"/>
    </row>
    <row r="180" spans="1:39" customFormat="1" ht="10.050000000000001" customHeight="1">
      <c r="A180" s="87">
        <v>16</v>
      </c>
      <c r="B180" s="90" t="s">
        <v>745</v>
      </c>
      <c r="C180" s="87"/>
      <c r="D180" s="66"/>
      <c r="E180" s="66"/>
      <c r="F180" s="66"/>
      <c r="G180" s="300"/>
      <c r="H180" s="66"/>
      <c r="I180" s="300"/>
      <c r="J180" s="66"/>
      <c r="K180" s="66"/>
      <c r="L180" s="69"/>
      <c r="M180" s="69"/>
      <c r="N180" s="74"/>
      <c r="O180" s="74"/>
      <c r="P180" s="74"/>
      <c r="Q180" s="74"/>
      <c r="R180" s="74"/>
      <c r="S180" s="74"/>
      <c r="T180" s="74"/>
      <c r="U180" s="74"/>
      <c r="V180" s="74"/>
      <c r="W180" s="74"/>
      <c r="X180" s="74"/>
      <c r="Y180" s="74"/>
      <c r="Z180" s="74"/>
      <c r="AA180" s="74"/>
      <c r="AB180" s="74"/>
      <c r="AC180" s="74"/>
      <c r="AD180" s="74"/>
      <c r="AE180" s="74"/>
      <c r="AF180" s="74"/>
      <c r="AG180" s="74"/>
      <c r="AH180" s="74"/>
      <c r="AI180" s="59"/>
      <c r="AJ180" s="59"/>
      <c r="AK180" s="59"/>
      <c r="AL180" s="59"/>
      <c r="AM180" s="59"/>
    </row>
  </sheetData>
  <sheetProtection algorithmName="SHA-512" hashValue="szcgJdOglUTiviKZdfIrlb1oG/q8EZ2OkL+lhP/h7kScSyzNF0OfNzjQt1UQYHgtY6+aF4+dgZ1XD+8DhBwx6g==" saltValue="D/9EDGfl59eeDHo2onn0AQ==" spinCount="100000" sheet="1" objects="1" scenarios="1" formatColumns="0" formatRows="0" autoFilter="0"/>
  <mergeCells count="45">
    <mergeCell ref="AH14:AH15"/>
    <mergeCell ref="A157:T157"/>
    <mergeCell ref="A160:F160"/>
    <mergeCell ref="A162:F162"/>
    <mergeCell ref="U12:AD12"/>
    <mergeCell ref="AE12:AH13"/>
    <mergeCell ref="H13:H15"/>
    <mergeCell ref="I13:K14"/>
    <mergeCell ref="L13:R13"/>
    <mergeCell ref="S13:S15"/>
    <mergeCell ref="T13:T15"/>
    <mergeCell ref="A12:A15"/>
    <mergeCell ref="B12:F12"/>
    <mergeCell ref="AJ14:AJ15"/>
    <mergeCell ref="X14:X15"/>
    <mergeCell ref="G12:T12"/>
    <mergeCell ref="B13:B15"/>
    <mergeCell ref="C13:C15"/>
    <mergeCell ref="D13:D15"/>
    <mergeCell ref="E13:E15"/>
    <mergeCell ref="F13:F15"/>
    <mergeCell ref="G13:G15"/>
    <mergeCell ref="L14:L15"/>
    <mergeCell ref="M14:M15"/>
    <mergeCell ref="N14:Q14"/>
    <mergeCell ref="AI12:AJ13"/>
    <mergeCell ref="U13:U15"/>
    <mergeCell ref="V13:Y13"/>
    <mergeCell ref="Z13:Z15"/>
    <mergeCell ref="A7:F7"/>
    <mergeCell ref="A8:F8"/>
    <mergeCell ref="A9:F9"/>
    <mergeCell ref="A10:F10"/>
    <mergeCell ref="AI14:AI15"/>
    <mergeCell ref="AA13:AD13"/>
    <mergeCell ref="V14:V15"/>
    <mergeCell ref="W14:W15"/>
    <mergeCell ref="Y14:Y15"/>
    <mergeCell ref="AA14:AA15"/>
    <mergeCell ref="AB14:AB15"/>
    <mergeCell ref="AC14:AC15"/>
    <mergeCell ref="AD14:AD15"/>
    <mergeCell ref="AE14:AE15"/>
    <mergeCell ref="AF14:AF15"/>
    <mergeCell ref="AG14:AG1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FECF-0BBF-0142-AC85-5DFFE755865D}">
  <sheetPr codeName="Hoja11">
    <outlinePr summaryBelow="0" summaryRight="0"/>
  </sheetPr>
  <dimension ref="A1:XDU90"/>
  <sheetViews>
    <sheetView showGridLines="0" zoomScale="140" zoomScaleNormal="140" workbookViewId="0"/>
  </sheetViews>
  <sheetFormatPr baseColWidth="10" defaultColWidth="11.44140625" defaultRowHeight="9.6" outlineLevelRow="1"/>
  <cols>
    <col min="1" max="1" width="3.77734375" style="59" customWidth="1"/>
    <col min="2" max="6" width="3.6640625" style="59" customWidth="1"/>
    <col min="7" max="7" width="23.44140625" style="59" customWidth="1"/>
    <col min="8" max="8" width="35.44140625" style="59" customWidth="1"/>
    <col min="9" max="9" width="8.77734375" style="59" customWidth="1"/>
    <col min="10" max="10" width="7" style="59" bestFit="1" customWidth="1"/>
    <col min="11" max="11" width="5.44140625" style="59" customWidth="1"/>
    <col min="12" max="13" width="18.6640625" style="59" customWidth="1"/>
    <col min="14" max="17" width="4.44140625" style="59" bestFit="1" customWidth="1"/>
    <col min="18" max="18" width="5.44140625" style="59" bestFit="1" customWidth="1"/>
    <col min="19" max="19" width="17.109375" style="59" customWidth="1"/>
    <col min="20" max="20" width="23.77734375" style="278" customWidth="1"/>
    <col min="21" max="21" width="11.44140625" style="59" customWidth="1"/>
    <col min="22" max="22" width="8.109375" style="59" customWidth="1"/>
    <col min="23" max="23" width="11.33203125" style="59" bestFit="1" customWidth="1"/>
    <col min="24" max="24" width="16.77734375" style="59" bestFit="1" customWidth="1"/>
    <col min="25" max="25" width="11.44140625" style="59" customWidth="1"/>
    <col min="26" max="26" width="11.33203125" style="59" hidden="1" customWidth="1"/>
    <col min="27" max="27" width="7.77734375" style="59" hidden="1" customWidth="1"/>
    <col min="28" max="28" width="11.44140625" style="59" hidden="1" customWidth="1"/>
    <col min="29" max="29" width="16.77734375" style="59" hidden="1" customWidth="1"/>
    <col min="30" max="30" width="11.44140625" style="59" hidden="1" customWidth="1"/>
    <col min="31" max="31" width="10.77734375" style="59" hidden="1" customWidth="1"/>
    <col min="32" max="32" width="12.33203125" style="59" hidden="1" customWidth="1"/>
    <col min="33" max="33" width="14.77734375" style="59" hidden="1" customWidth="1"/>
    <col min="34" max="34" width="10.44140625" style="59" hidden="1" customWidth="1"/>
    <col min="35" max="35" width="14.77734375" style="59" customWidth="1"/>
    <col min="36" max="36" width="16.332031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746</v>
      </c>
    </row>
    <row r="10" spans="1:36" ht="10.199999999999999">
      <c r="A10" s="562" t="s">
        <v>596</v>
      </c>
      <c r="B10" s="563"/>
      <c r="C10" s="563"/>
      <c r="D10" s="563"/>
      <c r="E10" s="563"/>
      <c r="F10" s="563"/>
      <c r="G10" s="226" t="s">
        <v>292</v>
      </c>
    </row>
    <row r="11" spans="1:36" ht="5.25" customHeight="1"/>
    <row r="12" spans="1:36" ht="19.05" customHeight="1">
      <c r="A12" s="613"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614"/>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614"/>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615"/>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18.75" customHeight="1" outlineLevel="1" thickBot="1">
      <c r="A16" s="63">
        <v>1</v>
      </c>
      <c r="B16" s="162">
        <v>0</v>
      </c>
      <c r="C16" s="162">
        <v>0</v>
      </c>
      <c r="D16" s="162">
        <v>0</v>
      </c>
      <c r="E16" s="162" t="s">
        <v>257</v>
      </c>
      <c r="F16" s="162">
        <v>4</v>
      </c>
      <c r="G16" s="163" t="s">
        <v>458</v>
      </c>
      <c r="H16" s="288" t="s">
        <v>2002</v>
      </c>
      <c r="I16" s="163" t="s">
        <v>18</v>
      </c>
      <c r="J16" s="163" t="s">
        <v>172</v>
      </c>
      <c r="K16" s="163" t="s">
        <v>172</v>
      </c>
      <c r="L16" s="301" t="s">
        <v>2003</v>
      </c>
      <c r="M16" s="165" t="s">
        <v>2004</v>
      </c>
      <c r="N16" s="64">
        <f>SUM(N17:N19)</f>
        <v>0</v>
      </c>
      <c r="O16" s="64">
        <f>SUM(O17:O19)</f>
        <v>1</v>
      </c>
      <c r="P16" s="64">
        <f>SUM(P17:P19)</f>
        <v>0</v>
      </c>
      <c r="Q16" s="64">
        <f>SUM(Q17:Q19)</f>
        <v>2</v>
      </c>
      <c r="R16" s="64">
        <f>SUM(R17:R19)</f>
        <v>3</v>
      </c>
      <c r="S16" s="105" t="s">
        <v>2005</v>
      </c>
      <c r="T16" s="301" t="s">
        <v>172</v>
      </c>
      <c r="U16" s="159">
        <f>U17+U18+U19</f>
        <v>1</v>
      </c>
      <c r="V16" s="273">
        <f>V17+V18+V19</f>
        <v>0.8</v>
      </c>
      <c r="W16" s="100">
        <f>IF(V16="","No hay ejecución",IF(AND(U16&gt;0), V16/U16,"No hay Programación"))</f>
        <v>0.8</v>
      </c>
      <c r="X16" s="105" t="str">
        <f>IF(W16="No hay ejecución","NA",IF(W16&gt;=90%,"De acuerdo a lo programado",IF(W16&gt;=70%,"Atraso Leve",IF(W16&lt;70%,"En Riesgo de no Cumplimiento"))))</f>
        <v>Atraso Leve</v>
      </c>
      <c r="Y16" s="166"/>
      <c r="Z16" s="273">
        <f>SUM(Z17:Z19)</f>
        <v>2</v>
      </c>
      <c r="AA16" s="159">
        <f>SUM(AA17:AA19)</f>
        <v>0</v>
      </c>
      <c r="AB16" s="100">
        <f>IF(AA16="","No hay ejecución",IF(AND(Z16&gt;0), AA16/Z16,"No hay Programación"))</f>
        <v>0</v>
      </c>
      <c r="AC16" s="105" t="str">
        <f>IF(AB16="No hay ejecución","NA",IF(AB16&gt;=90%,"De acuerdo a lo programado",IF(AB16&gt;=70%,"Atraso Leve",IF(AB16&lt;70%,"En Riesgo de no Cumplimiento"))))</f>
        <v>En Riesgo de no Cumplimiento</v>
      </c>
      <c r="AD16" s="166"/>
      <c r="AE16" s="65">
        <f>V16+AA16</f>
        <v>0.8</v>
      </c>
      <c r="AF16" s="100">
        <f>IF(AE16="","No hay ejecución",IF(AND(AE16&gt;0), AE16/R16,"No hay Programación"))</f>
        <v>0.26666666666666666</v>
      </c>
      <c r="AG16" s="105" t="str">
        <f>IF(AF16="No hay ejecución","NA",IF(AF16&gt;=90%,"De acuerdo a lo programado",IF(AF16&gt;=70%,"Atraso Leve",IF(AF16&lt;70%,"En Riesgo de no Cumplimiento"))))</f>
        <v>En Riesgo de no Cumplimiento</v>
      </c>
      <c r="AH16" s="166"/>
      <c r="AI16" s="65" t="s">
        <v>502</v>
      </c>
      <c r="AJ16" s="105" t="s">
        <v>502</v>
      </c>
    </row>
    <row r="17" spans="1:36" s="127" customFormat="1" ht="42" customHeight="1" outlineLevel="1">
      <c r="A17" s="125" t="s">
        <v>41</v>
      </c>
      <c r="B17" s="195">
        <v>0</v>
      </c>
      <c r="C17" s="195">
        <v>0</v>
      </c>
      <c r="D17" s="195">
        <v>0</v>
      </c>
      <c r="E17" s="195" t="s">
        <v>257</v>
      </c>
      <c r="F17" s="195">
        <v>4</v>
      </c>
      <c r="G17" s="170" t="s">
        <v>458</v>
      </c>
      <c r="H17" s="302" t="s">
        <v>2006</v>
      </c>
      <c r="I17" s="170" t="s">
        <v>18</v>
      </c>
      <c r="J17" s="170" t="s">
        <v>172</v>
      </c>
      <c r="K17" s="170" t="s">
        <v>172</v>
      </c>
      <c r="L17" s="303" t="s">
        <v>2007</v>
      </c>
      <c r="M17" s="172" t="s">
        <v>2004</v>
      </c>
      <c r="N17" s="126">
        <v>0</v>
      </c>
      <c r="O17" s="126">
        <v>1</v>
      </c>
      <c r="P17" s="126">
        <v>0</v>
      </c>
      <c r="Q17" s="126">
        <v>0</v>
      </c>
      <c r="R17" s="126">
        <f>SUM(N17:Q17)</f>
        <v>1</v>
      </c>
      <c r="S17" s="115" t="s">
        <v>2008</v>
      </c>
      <c r="T17" s="304" t="s">
        <v>2009</v>
      </c>
      <c r="U17" s="259">
        <v>1</v>
      </c>
      <c r="V17" s="305">
        <v>0.8</v>
      </c>
      <c r="W17" s="122">
        <f t="shared" ref="W17:W40" si="0">IF(V17="","No hay ejecución",IF(AND(U17&gt;0), V17/U17,"No hay Programación"))</f>
        <v>0.8</v>
      </c>
      <c r="X17" s="123" t="str">
        <f t="shared" ref="X17:X20" si="1">IF(W17="No hay ejecución","NA",IF(W17&gt;=90%,"De acuerdo a lo programado",IF(W17&gt;=70%,"Atraso Leve",IF(W17&lt;70%,"En Riesgo de no Cumplimiento"))))</f>
        <v>Atraso Leve</v>
      </c>
      <c r="Y17" s="306" t="s">
        <v>2010</v>
      </c>
      <c r="Z17" s="273">
        <f>P17+Q17</f>
        <v>0</v>
      </c>
      <c r="AA17" s="260"/>
      <c r="AB17" s="100" t="str">
        <f t="shared" ref="AB17:AB40" si="2">IF(AA17="","No hay ejecución",IF(AND(Z17&gt;0), AA17/Z17,"No hay Programación"))</f>
        <v>No hay ejecución</v>
      </c>
      <c r="AC17" s="123" t="str">
        <f t="shared" ref="AC17:AC40" si="3">IF(AB17="No hay ejecución","NA",IF(AB17&gt;=90%,"De acuerdo a lo programado",IF(AB17&gt;=70%,"Atraso Leve",IF(AB17&lt;70%,"En Riesgo de no Cumplimiento"))))</f>
        <v>NA</v>
      </c>
      <c r="AD17" s="306"/>
      <c r="AE17" s="65">
        <f>V17+AA17</f>
        <v>0.8</v>
      </c>
      <c r="AF17" s="100">
        <f t="shared" ref="AF17:AF40" si="4">IF(AE17="","No hay ejecución",IF(AND(AE17&gt;0), AE17/R17,"No hay Programación"))</f>
        <v>0.8</v>
      </c>
      <c r="AG17" s="123" t="str">
        <f t="shared" ref="AG17:AG40" si="5">IF(AF17="No hay ejecución","NA",IF(AF17&gt;=90%,"De acuerdo a lo programado",IF(AF17&gt;=70%,"Atraso Leve",IF(AF17&lt;70%,"En Riesgo de no Cumplimiento"))))</f>
        <v>Atraso Leve</v>
      </c>
      <c r="AH17" s="306"/>
      <c r="AI17" s="187" t="s">
        <v>502</v>
      </c>
      <c r="AJ17" s="115" t="s">
        <v>502</v>
      </c>
    </row>
    <row r="18" spans="1:36" s="127" customFormat="1" ht="50.25" customHeight="1" outlineLevel="1">
      <c r="A18" s="125" t="s">
        <v>46</v>
      </c>
      <c r="B18" s="195">
        <v>0</v>
      </c>
      <c r="C18" s="195">
        <v>0</v>
      </c>
      <c r="D18" s="195">
        <v>0</v>
      </c>
      <c r="E18" s="195" t="s">
        <v>257</v>
      </c>
      <c r="F18" s="195">
        <v>4</v>
      </c>
      <c r="G18" s="170" t="s">
        <v>458</v>
      </c>
      <c r="H18" s="302" t="s">
        <v>2011</v>
      </c>
      <c r="I18" s="170" t="s">
        <v>18</v>
      </c>
      <c r="J18" s="170" t="s">
        <v>172</v>
      </c>
      <c r="K18" s="170" t="s">
        <v>172</v>
      </c>
      <c r="L18" s="303" t="s">
        <v>2007</v>
      </c>
      <c r="M18" s="172" t="s">
        <v>2004</v>
      </c>
      <c r="N18" s="126">
        <v>0</v>
      </c>
      <c r="O18" s="126">
        <v>0</v>
      </c>
      <c r="P18" s="126">
        <v>0</v>
      </c>
      <c r="Q18" s="126">
        <v>1</v>
      </c>
      <c r="R18" s="126">
        <f>SUM(N18:Q18)</f>
        <v>1</v>
      </c>
      <c r="S18" s="115" t="s">
        <v>2012</v>
      </c>
      <c r="T18" s="304" t="s">
        <v>2009</v>
      </c>
      <c r="U18" s="159">
        <f>N18+O18</f>
        <v>0</v>
      </c>
      <c r="V18" s="305">
        <v>0</v>
      </c>
      <c r="W18" s="122" t="str">
        <f t="shared" si="0"/>
        <v>No hay Programación</v>
      </c>
      <c r="X18" s="123" t="str">
        <f t="shared" si="1"/>
        <v>De acuerdo a lo programado</v>
      </c>
      <c r="Y18" s="306"/>
      <c r="Z18" s="273">
        <f>P18+Q18</f>
        <v>1</v>
      </c>
      <c r="AA18" s="261"/>
      <c r="AB18" s="100" t="str">
        <f t="shared" si="2"/>
        <v>No hay ejecución</v>
      </c>
      <c r="AC18" s="123" t="str">
        <f t="shared" si="3"/>
        <v>NA</v>
      </c>
      <c r="AD18" s="306"/>
      <c r="AE18" s="65">
        <f>V18+AA18</f>
        <v>0</v>
      </c>
      <c r="AF18" s="100" t="str">
        <f t="shared" si="4"/>
        <v>No hay Programación</v>
      </c>
      <c r="AG18" s="123" t="str">
        <f t="shared" si="5"/>
        <v>De acuerdo a lo programado</v>
      </c>
      <c r="AH18" s="306"/>
      <c r="AI18" s="187" t="s">
        <v>502</v>
      </c>
      <c r="AJ18" s="115" t="s">
        <v>502</v>
      </c>
    </row>
    <row r="19" spans="1:36" s="127" customFormat="1" ht="41.25" customHeight="1" outlineLevel="1">
      <c r="A19" s="125" t="s">
        <v>51</v>
      </c>
      <c r="B19" s="195">
        <v>0</v>
      </c>
      <c r="C19" s="195">
        <v>0</v>
      </c>
      <c r="D19" s="195">
        <v>0</v>
      </c>
      <c r="E19" s="195" t="s">
        <v>257</v>
      </c>
      <c r="F19" s="195">
        <v>4</v>
      </c>
      <c r="G19" s="170" t="s">
        <v>458</v>
      </c>
      <c r="H19" s="302" t="s">
        <v>2013</v>
      </c>
      <c r="I19" s="170" t="s">
        <v>18</v>
      </c>
      <c r="J19" s="170" t="s">
        <v>172</v>
      </c>
      <c r="K19" s="170" t="s">
        <v>172</v>
      </c>
      <c r="L19" s="303" t="s">
        <v>2007</v>
      </c>
      <c r="M19" s="172" t="s">
        <v>2004</v>
      </c>
      <c r="N19" s="126">
        <v>0</v>
      </c>
      <c r="O19" s="126">
        <v>0</v>
      </c>
      <c r="P19" s="126">
        <v>0</v>
      </c>
      <c r="Q19" s="126">
        <v>1</v>
      </c>
      <c r="R19" s="126">
        <f>SUM(N19:Q19)</f>
        <v>1</v>
      </c>
      <c r="S19" s="115" t="s">
        <v>2008</v>
      </c>
      <c r="T19" s="304" t="s">
        <v>2009</v>
      </c>
      <c r="U19" s="159">
        <f>N19+O19</f>
        <v>0</v>
      </c>
      <c r="V19" s="305">
        <v>0</v>
      </c>
      <c r="W19" s="122" t="str">
        <f t="shared" si="0"/>
        <v>No hay Programación</v>
      </c>
      <c r="X19" s="123" t="str">
        <f t="shared" si="1"/>
        <v>De acuerdo a lo programado</v>
      </c>
      <c r="Y19" s="306"/>
      <c r="Z19" s="273">
        <f>P19+Q19</f>
        <v>1</v>
      </c>
      <c r="AA19" s="261"/>
      <c r="AB19" s="100" t="str">
        <f t="shared" si="2"/>
        <v>No hay ejecución</v>
      </c>
      <c r="AC19" s="123" t="str">
        <f t="shared" si="3"/>
        <v>NA</v>
      </c>
      <c r="AD19" s="306"/>
      <c r="AE19" s="65">
        <f>V19+AA19</f>
        <v>0</v>
      </c>
      <c r="AF19" s="100" t="str">
        <f t="shared" si="4"/>
        <v>No hay Programación</v>
      </c>
      <c r="AG19" s="123" t="str">
        <f t="shared" si="5"/>
        <v>De acuerdo a lo programado</v>
      </c>
      <c r="AH19" s="306"/>
      <c r="AI19" s="187" t="s">
        <v>502</v>
      </c>
      <c r="AJ19" s="115" t="s">
        <v>502</v>
      </c>
    </row>
    <row r="20" spans="1:36" s="107" customFormat="1" ht="36" customHeight="1">
      <c r="A20" s="63">
        <v>2</v>
      </c>
      <c r="B20" s="162">
        <v>0</v>
      </c>
      <c r="C20" s="162">
        <v>0</v>
      </c>
      <c r="D20" s="162">
        <v>0</v>
      </c>
      <c r="E20" s="162">
        <v>0</v>
      </c>
      <c r="F20" s="162">
        <v>4</v>
      </c>
      <c r="G20" s="163" t="s">
        <v>458</v>
      </c>
      <c r="H20" s="288" t="s">
        <v>2014</v>
      </c>
      <c r="I20" s="163" t="s">
        <v>18</v>
      </c>
      <c r="J20" s="163" t="s">
        <v>172</v>
      </c>
      <c r="K20" s="163" t="s">
        <v>172</v>
      </c>
      <c r="L20" s="301" t="s">
        <v>2003</v>
      </c>
      <c r="M20" s="165" t="s">
        <v>2004</v>
      </c>
      <c r="N20" s="64">
        <f>N21</f>
        <v>0</v>
      </c>
      <c r="O20" s="64">
        <f t="shared" ref="O20:Q20" si="6">O21</f>
        <v>0</v>
      </c>
      <c r="P20" s="64">
        <f t="shared" si="6"/>
        <v>0</v>
      </c>
      <c r="Q20" s="64">
        <f t="shared" si="6"/>
        <v>1</v>
      </c>
      <c r="R20" s="64">
        <f>R21</f>
        <v>1</v>
      </c>
      <c r="S20" s="105" t="s">
        <v>2005</v>
      </c>
      <c r="T20" s="301" t="s">
        <v>172</v>
      </c>
      <c r="U20" s="159">
        <f>U21</f>
        <v>0</v>
      </c>
      <c r="V20" s="273">
        <v>0</v>
      </c>
      <c r="W20" s="100" t="str">
        <f t="shared" si="0"/>
        <v>No hay Programación</v>
      </c>
      <c r="X20" s="105" t="str">
        <f t="shared" si="1"/>
        <v>De acuerdo a lo programado</v>
      </c>
      <c r="Y20" s="159"/>
      <c r="Z20" s="273">
        <f>Z21</f>
        <v>1</v>
      </c>
      <c r="AA20" s="159">
        <f>AA21</f>
        <v>0</v>
      </c>
      <c r="AB20" s="100">
        <f t="shared" si="2"/>
        <v>0</v>
      </c>
      <c r="AC20" s="105" t="str">
        <f t="shared" si="3"/>
        <v>En Riesgo de no Cumplimiento</v>
      </c>
      <c r="AD20" s="166"/>
      <c r="AE20" s="65">
        <f>AE21</f>
        <v>0</v>
      </c>
      <c r="AF20" s="100" t="str">
        <f t="shared" si="4"/>
        <v>No hay Programación</v>
      </c>
      <c r="AG20" s="105" t="str">
        <f t="shared" si="5"/>
        <v>De acuerdo a lo programado</v>
      </c>
      <c r="AH20" s="166"/>
      <c r="AI20" s="65" t="s">
        <v>502</v>
      </c>
      <c r="AJ20" s="105" t="s">
        <v>502</v>
      </c>
    </row>
    <row r="21" spans="1:36" s="127" customFormat="1" ht="41.25" customHeight="1" outlineLevel="1">
      <c r="A21" s="125" t="s">
        <v>66</v>
      </c>
      <c r="B21" s="195">
        <v>0</v>
      </c>
      <c r="C21" s="195">
        <v>0</v>
      </c>
      <c r="D21" s="195">
        <v>0</v>
      </c>
      <c r="E21" s="195">
        <v>0</v>
      </c>
      <c r="F21" s="195">
        <v>4</v>
      </c>
      <c r="G21" s="170" t="s">
        <v>458</v>
      </c>
      <c r="H21" s="302" t="s">
        <v>2015</v>
      </c>
      <c r="I21" s="170" t="s">
        <v>18</v>
      </c>
      <c r="J21" s="170" t="s">
        <v>172</v>
      </c>
      <c r="K21" s="170" t="s">
        <v>172</v>
      </c>
      <c r="L21" s="303" t="s">
        <v>2007</v>
      </c>
      <c r="M21" s="172" t="s">
        <v>2004</v>
      </c>
      <c r="N21" s="126">
        <v>0</v>
      </c>
      <c r="O21" s="126">
        <v>0</v>
      </c>
      <c r="P21" s="126">
        <v>0</v>
      </c>
      <c r="Q21" s="126">
        <v>1</v>
      </c>
      <c r="R21" s="126">
        <f>SUM(N21:Q21)</f>
        <v>1</v>
      </c>
      <c r="S21" s="115" t="s">
        <v>2016</v>
      </c>
      <c r="T21" s="304" t="s">
        <v>2009</v>
      </c>
      <c r="U21" s="259">
        <f>N21+O21</f>
        <v>0</v>
      </c>
      <c r="V21" s="305">
        <v>0</v>
      </c>
      <c r="W21" s="122" t="str">
        <f t="shared" si="0"/>
        <v>No hay Programación</v>
      </c>
      <c r="X21" s="123" t="str">
        <f t="shared" ref="X21:X40" si="7">IF(W21="No hay ejecución","NA",IF(W21&gt;=90%,"De acuerdo a lo programado",IF(W21&gt;=70%,"Atraso Leve",IF(W21&lt;70%,"En Riesgo de no Cumplimiento"))))</f>
        <v>De acuerdo a lo programado</v>
      </c>
      <c r="Y21" s="305"/>
      <c r="Z21" s="305">
        <f>P21+Q21</f>
        <v>1</v>
      </c>
      <c r="AA21" s="259"/>
      <c r="AB21" s="122" t="str">
        <f t="shared" si="2"/>
        <v>No hay ejecución</v>
      </c>
      <c r="AC21" s="123" t="str">
        <f t="shared" si="3"/>
        <v>NA</v>
      </c>
      <c r="AD21" s="203"/>
      <c r="AE21" s="262">
        <f t="shared" ref="AE21:AE40" si="8">V21+AA21</f>
        <v>0</v>
      </c>
      <c r="AF21" s="122" t="str">
        <f t="shared" si="4"/>
        <v>No hay Programación</v>
      </c>
      <c r="AG21" s="123" t="str">
        <f t="shared" si="5"/>
        <v>De acuerdo a lo programado</v>
      </c>
      <c r="AH21" s="203"/>
      <c r="AI21" s="262" t="s">
        <v>502</v>
      </c>
      <c r="AJ21" s="123" t="s">
        <v>502</v>
      </c>
    </row>
    <row r="22" spans="1:36" s="107" customFormat="1" ht="19.2">
      <c r="A22" s="63">
        <v>3</v>
      </c>
      <c r="B22" s="162">
        <v>0</v>
      </c>
      <c r="C22" s="162">
        <v>0</v>
      </c>
      <c r="D22" s="162">
        <v>0</v>
      </c>
      <c r="E22" s="162" t="s">
        <v>261</v>
      </c>
      <c r="F22" s="162">
        <v>4</v>
      </c>
      <c r="G22" s="163" t="s">
        <v>458</v>
      </c>
      <c r="H22" s="288" t="s">
        <v>2017</v>
      </c>
      <c r="I22" s="163" t="s">
        <v>18</v>
      </c>
      <c r="J22" s="163" t="s">
        <v>172</v>
      </c>
      <c r="K22" s="163" t="s">
        <v>172</v>
      </c>
      <c r="L22" s="301" t="s">
        <v>2003</v>
      </c>
      <c r="M22" s="165" t="s">
        <v>2004</v>
      </c>
      <c r="N22" s="64">
        <f>SUM(N23:N27)</f>
        <v>0</v>
      </c>
      <c r="O22" s="64">
        <f>SUM(O23:O27)</f>
        <v>4</v>
      </c>
      <c r="P22" s="64">
        <f>SUM(P23:P27)</f>
        <v>0</v>
      </c>
      <c r="Q22" s="64">
        <f>SUM(Q23:Q27)</f>
        <v>1</v>
      </c>
      <c r="R22" s="64">
        <f>SUM(R23:R27)</f>
        <v>5</v>
      </c>
      <c r="S22" s="105" t="s">
        <v>2005</v>
      </c>
      <c r="T22" s="301" t="s">
        <v>172</v>
      </c>
      <c r="U22" s="159">
        <f>SUM(U23:U27)</f>
        <v>4</v>
      </c>
      <c r="V22" s="273">
        <v>4</v>
      </c>
      <c r="W22" s="100">
        <f t="shared" si="0"/>
        <v>1</v>
      </c>
      <c r="X22" s="105" t="str">
        <f t="shared" si="7"/>
        <v>De acuerdo a lo programado</v>
      </c>
      <c r="Y22" s="166"/>
      <c r="Z22" s="273">
        <f>SUM(Z23:Z27)</f>
        <v>1</v>
      </c>
      <c r="AA22" s="159">
        <f>SUM(AA23:AA27)</f>
        <v>0</v>
      </c>
      <c r="AB22" s="100">
        <f t="shared" si="2"/>
        <v>0</v>
      </c>
      <c r="AC22" s="105" t="str">
        <f t="shared" si="3"/>
        <v>En Riesgo de no Cumplimiento</v>
      </c>
      <c r="AD22" s="166"/>
      <c r="AE22" s="65">
        <f>SUM(AE23:AE27)</f>
        <v>2.8</v>
      </c>
      <c r="AF22" s="100">
        <f t="shared" si="4"/>
        <v>0.55999999999999994</v>
      </c>
      <c r="AG22" s="105" t="str">
        <f t="shared" si="5"/>
        <v>En Riesgo de no Cumplimiento</v>
      </c>
      <c r="AH22" s="166"/>
      <c r="AI22" s="65" t="s">
        <v>502</v>
      </c>
      <c r="AJ22" s="105" t="s">
        <v>502</v>
      </c>
    </row>
    <row r="23" spans="1:36" s="127" customFormat="1" ht="41.25" customHeight="1" outlineLevel="1">
      <c r="A23" s="125" t="s">
        <v>72</v>
      </c>
      <c r="B23" s="195">
        <v>0</v>
      </c>
      <c r="C23" s="195">
        <v>0</v>
      </c>
      <c r="D23" s="195">
        <v>0</v>
      </c>
      <c r="E23" s="195" t="s">
        <v>261</v>
      </c>
      <c r="F23" s="195">
        <v>4</v>
      </c>
      <c r="G23" s="170" t="s">
        <v>458</v>
      </c>
      <c r="H23" s="302" t="s">
        <v>2018</v>
      </c>
      <c r="I23" s="170" t="s">
        <v>18</v>
      </c>
      <c r="J23" s="170" t="s">
        <v>172</v>
      </c>
      <c r="K23" s="170" t="s">
        <v>172</v>
      </c>
      <c r="L23" s="303" t="s">
        <v>2007</v>
      </c>
      <c r="M23" s="172" t="s">
        <v>2004</v>
      </c>
      <c r="N23" s="126">
        <v>0</v>
      </c>
      <c r="O23" s="126">
        <v>1</v>
      </c>
      <c r="P23" s="126">
        <v>0</v>
      </c>
      <c r="Q23" s="126">
        <v>0</v>
      </c>
      <c r="R23" s="126">
        <f>SUM(N23:Q23)</f>
        <v>1</v>
      </c>
      <c r="S23" s="115" t="s">
        <v>2016</v>
      </c>
      <c r="T23" s="304" t="s">
        <v>2019</v>
      </c>
      <c r="U23" s="260">
        <f t="shared" ref="U23:U40" si="9">N23+O23</f>
        <v>1</v>
      </c>
      <c r="V23" s="307">
        <v>0.6</v>
      </c>
      <c r="W23" s="114">
        <f t="shared" si="0"/>
        <v>0.6</v>
      </c>
      <c r="X23" s="115" t="str">
        <f t="shared" si="7"/>
        <v>En Riesgo de no Cumplimiento</v>
      </c>
      <c r="Y23" s="173" t="s">
        <v>2020</v>
      </c>
      <c r="Z23" s="307">
        <f t="shared" ref="Z23:Z27" si="10">P23+Q23</f>
        <v>0</v>
      </c>
      <c r="AA23" s="260"/>
      <c r="AB23" s="100" t="str">
        <f t="shared" si="2"/>
        <v>No hay ejecución</v>
      </c>
      <c r="AC23" s="123" t="str">
        <f t="shared" si="3"/>
        <v>NA</v>
      </c>
      <c r="AD23" s="173"/>
      <c r="AE23" s="65">
        <f>V23+AA23</f>
        <v>0.6</v>
      </c>
      <c r="AF23" s="100">
        <f t="shared" si="4"/>
        <v>0.6</v>
      </c>
      <c r="AG23" s="123" t="str">
        <f t="shared" si="5"/>
        <v>En Riesgo de no Cumplimiento</v>
      </c>
      <c r="AH23" s="173"/>
      <c r="AI23" s="187" t="s">
        <v>502</v>
      </c>
      <c r="AJ23" s="115" t="s">
        <v>502</v>
      </c>
    </row>
    <row r="24" spans="1:36" s="127" customFormat="1" ht="41.25" customHeight="1" outlineLevel="1" thickTop="1" thickBot="1">
      <c r="A24" s="125" t="s">
        <v>285</v>
      </c>
      <c r="B24" s="195">
        <v>0</v>
      </c>
      <c r="C24" s="195">
        <v>0</v>
      </c>
      <c r="D24" s="195">
        <v>0</v>
      </c>
      <c r="E24" s="195" t="s">
        <v>261</v>
      </c>
      <c r="F24" s="195">
        <v>4</v>
      </c>
      <c r="G24" s="170" t="s">
        <v>458</v>
      </c>
      <c r="H24" s="308" t="s">
        <v>2021</v>
      </c>
      <c r="I24" s="170" t="s">
        <v>18</v>
      </c>
      <c r="J24" s="170" t="s">
        <v>172</v>
      </c>
      <c r="K24" s="170" t="s">
        <v>172</v>
      </c>
      <c r="L24" s="303" t="s">
        <v>2007</v>
      </c>
      <c r="M24" s="172" t="s">
        <v>2004</v>
      </c>
      <c r="N24" s="126">
        <v>0</v>
      </c>
      <c r="O24" s="126">
        <v>1</v>
      </c>
      <c r="P24" s="126">
        <v>0</v>
      </c>
      <c r="Q24" s="126">
        <v>0</v>
      </c>
      <c r="R24" s="126">
        <f t="shared" ref="R24:R40" si="11">SUM(N24:Q24)</f>
        <v>1</v>
      </c>
      <c r="S24" s="115" t="s">
        <v>2012</v>
      </c>
      <c r="T24" s="304" t="s">
        <v>2019</v>
      </c>
      <c r="U24" s="260">
        <f t="shared" si="9"/>
        <v>1</v>
      </c>
      <c r="V24" s="307">
        <v>1</v>
      </c>
      <c r="W24" s="114">
        <f t="shared" si="0"/>
        <v>1</v>
      </c>
      <c r="X24" s="115" t="str">
        <f t="shared" si="7"/>
        <v>De acuerdo a lo programado</v>
      </c>
      <c r="Y24" s="173" t="s">
        <v>2022</v>
      </c>
      <c r="Z24" s="307">
        <f t="shared" si="10"/>
        <v>0</v>
      </c>
      <c r="AA24" s="260"/>
      <c r="AB24" s="100" t="str">
        <f t="shared" si="2"/>
        <v>No hay ejecución</v>
      </c>
      <c r="AC24" s="123" t="str">
        <f t="shared" si="3"/>
        <v>NA</v>
      </c>
      <c r="AD24" s="173"/>
      <c r="AE24" s="65">
        <f t="shared" si="8"/>
        <v>1</v>
      </c>
      <c r="AF24" s="100">
        <f t="shared" si="4"/>
        <v>1</v>
      </c>
      <c r="AG24" s="123" t="str">
        <f t="shared" si="5"/>
        <v>De acuerdo a lo programado</v>
      </c>
      <c r="AH24" s="173"/>
      <c r="AI24" s="187" t="s">
        <v>502</v>
      </c>
      <c r="AJ24" s="115" t="s">
        <v>502</v>
      </c>
    </row>
    <row r="25" spans="1:36" s="127" customFormat="1" ht="41.25" customHeight="1" outlineLevel="1" thickTop="1" thickBot="1">
      <c r="A25" s="125" t="s">
        <v>287</v>
      </c>
      <c r="B25" s="195">
        <v>0</v>
      </c>
      <c r="C25" s="195">
        <v>0</v>
      </c>
      <c r="D25" s="195">
        <v>0</v>
      </c>
      <c r="E25" s="195" t="s">
        <v>261</v>
      </c>
      <c r="F25" s="195">
        <v>4</v>
      </c>
      <c r="G25" s="170" t="s">
        <v>458</v>
      </c>
      <c r="H25" s="302" t="s">
        <v>7549</v>
      </c>
      <c r="I25" s="170" t="s">
        <v>18</v>
      </c>
      <c r="J25" s="170" t="s">
        <v>172</v>
      </c>
      <c r="K25" s="170" t="s">
        <v>172</v>
      </c>
      <c r="L25" s="303" t="s">
        <v>2007</v>
      </c>
      <c r="M25" s="172" t="s">
        <v>2004</v>
      </c>
      <c r="N25" s="126">
        <v>0</v>
      </c>
      <c r="O25" s="126">
        <v>0</v>
      </c>
      <c r="P25" s="126">
        <v>0</v>
      </c>
      <c r="Q25" s="126">
        <v>1</v>
      </c>
      <c r="R25" s="126">
        <f t="shared" si="11"/>
        <v>1</v>
      </c>
      <c r="S25" s="115" t="s">
        <v>2023</v>
      </c>
      <c r="T25" s="304" t="s">
        <v>7550</v>
      </c>
      <c r="U25" s="260">
        <f t="shared" si="9"/>
        <v>0</v>
      </c>
      <c r="V25" s="307">
        <v>0</v>
      </c>
      <c r="W25" s="114" t="str">
        <f t="shared" si="0"/>
        <v>No hay Programación</v>
      </c>
      <c r="X25" s="115" t="str">
        <f t="shared" si="7"/>
        <v>De acuerdo a lo programado</v>
      </c>
      <c r="Y25" s="115" t="s">
        <v>172</v>
      </c>
      <c r="Z25" s="307">
        <f t="shared" si="10"/>
        <v>1</v>
      </c>
      <c r="AA25" s="260"/>
      <c r="AB25" s="100" t="str">
        <f t="shared" si="2"/>
        <v>No hay ejecución</v>
      </c>
      <c r="AC25" s="123" t="str">
        <f t="shared" si="3"/>
        <v>NA</v>
      </c>
      <c r="AD25" s="173"/>
      <c r="AE25" s="65">
        <f t="shared" si="8"/>
        <v>0</v>
      </c>
      <c r="AF25" s="100" t="str">
        <f t="shared" si="4"/>
        <v>No hay Programación</v>
      </c>
      <c r="AG25" s="123" t="str">
        <f t="shared" si="5"/>
        <v>De acuerdo a lo programado</v>
      </c>
      <c r="AH25" s="173"/>
      <c r="AI25" s="187" t="s">
        <v>502</v>
      </c>
      <c r="AJ25" s="115" t="s">
        <v>502</v>
      </c>
    </row>
    <row r="26" spans="1:36" s="127" customFormat="1" ht="41.25" customHeight="1" outlineLevel="1" thickTop="1" thickBot="1">
      <c r="A26" s="125" t="s">
        <v>289</v>
      </c>
      <c r="B26" s="195">
        <v>0</v>
      </c>
      <c r="C26" s="195">
        <v>0</v>
      </c>
      <c r="D26" s="195">
        <v>0</v>
      </c>
      <c r="E26" s="195" t="s">
        <v>261</v>
      </c>
      <c r="F26" s="195">
        <v>4</v>
      </c>
      <c r="G26" s="170" t="s">
        <v>458</v>
      </c>
      <c r="H26" s="302" t="s">
        <v>2024</v>
      </c>
      <c r="I26" s="170" t="s">
        <v>18</v>
      </c>
      <c r="J26" s="170" t="s">
        <v>172</v>
      </c>
      <c r="K26" s="170" t="s">
        <v>172</v>
      </c>
      <c r="L26" s="303" t="s">
        <v>2007</v>
      </c>
      <c r="M26" s="172" t="s">
        <v>2004</v>
      </c>
      <c r="N26" s="126">
        <v>0</v>
      </c>
      <c r="O26" s="126">
        <v>1</v>
      </c>
      <c r="P26" s="126">
        <v>0</v>
      </c>
      <c r="Q26" s="126">
        <v>0</v>
      </c>
      <c r="R26" s="126">
        <f t="shared" si="11"/>
        <v>1</v>
      </c>
      <c r="S26" s="115" t="s">
        <v>2023</v>
      </c>
      <c r="T26" s="304" t="s">
        <v>2009</v>
      </c>
      <c r="U26" s="260">
        <f t="shared" si="9"/>
        <v>1</v>
      </c>
      <c r="V26" s="307">
        <v>0.7</v>
      </c>
      <c r="W26" s="114">
        <f t="shared" si="0"/>
        <v>0.7</v>
      </c>
      <c r="X26" s="115" t="str">
        <f t="shared" si="7"/>
        <v>Atraso Leve</v>
      </c>
      <c r="Y26" s="173" t="s">
        <v>2025</v>
      </c>
      <c r="Z26" s="307">
        <f t="shared" si="10"/>
        <v>0</v>
      </c>
      <c r="AA26" s="260"/>
      <c r="AB26" s="100" t="str">
        <f t="shared" si="2"/>
        <v>No hay ejecución</v>
      </c>
      <c r="AC26" s="123" t="str">
        <f t="shared" si="3"/>
        <v>NA</v>
      </c>
      <c r="AD26" s="173"/>
      <c r="AE26" s="65">
        <f t="shared" si="8"/>
        <v>0.7</v>
      </c>
      <c r="AF26" s="100">
        <f t="shared" si="4"/>
        <v>0.7</v>
      </c>
      <c r="AG26" s="123" t="str">
        <f t="shared" si="5"/>
        <v>Atraso Leve</v>
      </c>
      <c r="AH26" s="173"/>
      <c r="AI26" s="187" t="s">
        <v>502</v>
      </c>
      <c r="AJ26" s="115" t="s">
        <v>502</v>
      </c>
    </row>
    <row r="27" spans="1:36" s="127" customFormat="1" ht="41.25" customHeight="1" outlineLevel="1">
      <c r="A27" s="125" t="s">
        <v>2026</v>
      </c>
      <c r="B27" s="195">
        <v>0</v>
      </c>
      <c r="C27" s="195">
        <v>0</v>
      </c>
      <c r="D27" s="195">
        <v>0</v>
      </c>
      <c r="E27" s="195" t="s">
        <v>261</v>
      </c>
      <c r="F27" s="195">
        <v>4</v>
      </c>
      <c r="G27" s="170" t="s">
        <v>458</v>
      </c>
      <c r="H27" s="302" t="s">
        <v>2027</v>
      </c>
      <c r="I27" s="170" t="s">
        <v>18</v>
      </c>
      <c r="J27" s="170" t="s">
        <v>172</v>
      </c>
      <c r="K27" s="170" t="s">
        <v>172</v>
      </c>
      <c r="L27" s="303" t="s">
        <v>2007</v>
      </c>
      <c r="M27" s="172" t="s">
        <v>2004</v>
      </c>
      <c r="N27" s="126">
        <v>0</v>
      </c>
      <c r="O27" s="126">
        <v>1</v>
      </c>
      <c r="P27" s="126">
        <v>0</v>
      </c>
      <c r="Q27" s="126">
        <v>0</v>
      </c>
      <c r="R27" s="126">
        <f t="shared" si="11"/>
        <v>1</v>
      </c>
      <c r="S27" s="115" t="s">
        <v>2012</v>
      </c>
      <c r="T27" s="304" t="s">
        <v>2009</v>
      </c>
      <c r="U27" s="260">
        <f t="shared" si="9"/>
        <v>1</v>
      </c>
      <c r="V27" s="307">
        <v>0.5</v>
      </c>
      <c r="W27" s="114">
        <f t="shared" si="0"/>
        <v>0.5</v>
      </c>
      <c r="X27" s="115" t="str">
        <f t="shared" si="7"/>
        <v>En Riesgo de no Cumplimiento</v>
      </c>
      <c r="Y27" s="173" t="s">
        <v>2028</v>
      </c>
      <c r="Z27" s="307">
        <f t="shared" si="10"/>
        <v>0</v>
      </c>
      <c r="AA27" s="260"/>
      <c r="AB27" s="100" t="str">
        <f t="shared" si="2"/>
        <v>No hay ejecución</v>
      </c>
      <c r="AC27" s="123" t="str">
        <f t="shared" si="3"/>
        <v>NA</v>
      </c>
      <c r="AD27" s="173"/>
      <c r="AE27" s="65">
        <f t="shared" si="8"/>
        <v>0.5</v>
      </c>
      <c r="AF27" s="100">
        <f t="shared" si="4"/>
        <v>0.5</v>
      </c>
      <c r="AG27" s="123" t="str">
        <f t="shared" si="5"/>
        <v>En Riesgo de no Cumplimiento</v>
      </c>
      <c r="AH27" s="173"/>
      <c r="AI27" s="187" t="s">
        <v>502</v>
      </c>
      <c r="AJ27" s="115" t="s">
        <v>502</v>
      </c>
    </row>
    <row r="28" spans="1:36" s="107" customFormat="1" ht="36" customHeight="1">
      <c r="A28" s="63">
        <v>4</v>
      </c>
      <c r="B28" s="162">
        <v>0</v>
      </c>
      <c r="C28" s="162">
        <v>0</v>
      </c>
      <c r="D28" s="162">
        <v>0</v>
      </c>
      <c r="E28" s="162">
        <v>0</v>
      </c>
      <c r="F28" s="162">
        <v>4</v>
      </c>
      <c r="G28" s="163" t="s">
        <v>458</v>
      </c>
      <c r="H28" s="176" t="s">
        <v>2029</v>
      </c>
      <c r="I28" s="163" t="s">
        <v>18</v>
      </c>
      <c r="J28" s="163" t="s">
        <v>172</v>
      </c>
      <c r="K28" s="163" t="s">
        <v>172</v>
      </c>
      <c r="L28" s="301" t="s">
        <v>2007</v>
      </c>
      <c r="M28" s="165" t="s">
        <v>2004</v>
      </c>
      <c r="N28" s="64">
        <v>0</v>
      </c>
      <c r="O28" s="64">
        <v>1</v>
      </c>
      <c r="P28" s="64">
        <v>0</v>
      </c>
      <c r="Q28" s="64">
        <v>0</v>
      </c>
      <c r="R28" s="64">
        <f t="shared" si="11"/>
        <v>1</v>
      </c>
      <c r="S28" s="105" t="s">
        <v>2030</v>
      </c>
      <c r="T28" s="301" t="s">
        <v>172</v>
      </c>
      <c r="U28" s="159">
        <f t="shared" si="9"/>
        <v>1</v>
      </c>
      <c r="V28" s="273">
        <v>1</v>
      </c>
      <c r="W28" s="100">
        <f t="shared" si="0"/>
        <v>1</v>
      </c>
      <c r="X28" s="105" t="str">
        <f t="shared" si="7"/>
        <v>De acuerdo a lo programado</v>
      </c>
      <c r="Y28" s="166" t="s">
        <v>2031</v>
      </c>
      <c r="Z28" s="273">
        <f t="shared" ref="Z28:Z40" si="12">P28+Q28</f>
        <v>0</v>
      </c>
      <c r="AA28" s="159"/>
      <c r="AB28" s="100" t="str">
        <f t="shared" si="2"/>
        <v>No hay ejecución</v>
      </c>
      <c r="AC28" s="105" t="str">
        <f t="shared" si="3"/>
        <v>NA</v>
      </c>
      <c r="AD28" s="166"/>
      <c r="AE28" s="65">
        <f t="shared" si="8"/>
        <v>1</v>
      </c>
      <c r="AF28" s="100">
        <f t="shared" si="4"/>
        <v>1</v>
      </c>
      <c r="AG28" s="105" t="str">
        <f t="shared" si="5"/>
        <v>De acuerdo a lo programado</v>
      </c>
      <c r="AH28" s="166"/>
      <c r="AI28" s="65" t="s">
        <v>502</v>
      </c>
      <c r="AJ28" s="105" t="s">
        <v>502</v>
      </c>
    </row>
    <row r="29" spans="1:36" s="107" customFormat="1" ht="46.05" customHeight="1">
      <c r="A29" s="63">
        <v>5</v>
      </c>
      <c r="B29" s="162">
        <v>0</v>
      </c>
      <c r="C29" s="162">
        <v>0</v>
      </c>
      <c r="D29" s="162">
        <v>0</v>
      </c>
      <c r="E29" s="162">
        <v>0</v>
      </c>
      <c r="F29" s="162">
        <v>4</v>
      </c>
      <c r="G29" s="163" t="s">
        <v>458</v>
      </c>
      <c r="H29" s="176" t="s">
        <v>2032</v>
      </c>
      <c r="I29" s="163" t="s">
        <v>18</v>
      </c>
      <c r="J29" s="163" t="s">
        <v>172</v>
      </c>
      <c r="K29" s="163" t="s">
        <v>172</v>
      </c>
      <c r="L29" s="301" t="s">
        <v>2007</v>
      </c>
      <c r="M29" s="165" t="s">
        <v>2004</v>
      </c>
      <c r="N29" s="64">
        <v>1</v>
      </c>
      <c r="O29" s="64">
        <v>0</v>
      </c>
      <c r="P29" s="64">
        <v>0</v>
      </c>
      <c r="Q29" s="64">
        <v>0</v>
      </c>
      <c r="R29" s="64">
        <f t="shared" si="11"/>
        <v>1</v>
      </c>
      <c r="S29" s="105" t="s">
        <v>2030</v>
      </c>
      <c r="T29" s="301" t="s">
        <v>172</v>
      </c>
      <c r="U29" s="159">
        <f t="shared" si="9"/>
        <v>1</v>
      </c>
      <c r="V29" s="273">
        <v>1</v>
      </c>
      <c r="W29" s="100">
        <f t="shared" si="0"/>
        <v>1</v>
      </c>
      <c r="X29" s="105" t="str">
        <f t="shared" si="7"/>
        <v>De acuerdo a lo programado</v>
      </c>
      <c r="Y29" s="166" t="s">
        <v>2033</v>
      </c>
      <c r="Z29" s="273">
        <f t="shared" si="12"/>
        <v>0</v>
      </c>
      <c r="AA29" s="159"/>
      <c r="AB29" s="100" t="str">
        <f t="shared" si="2"/>
        <v>No hay ejecución</v>
      </c>
      <c r="AC29" s="105" t="str">
        <f t="shared" si="3"/>
        <v>NA</v>
      </c>
      <c r="AD29" s="166"/>
      <c r="AE29" s="65">
        <f t="shared" si="8"/>
        <v>1</v>
      </c>
      <c r="AF29" s="100">
        <f t="shared" si="4"/>
        <v>1</v>
      </c>
      <c r="AG29" s="105" t="str">
        <f t="shared" si="5"/>
        <v>De acuerdo a lo programado</v>
      </c>
      <c r="AH29" s="166"/>
      <c r="AI29" s="65" t="s">
        <v>502</v>
      </c>
      <c r="AJ29" s="105" t="s">
        <v>502</v>
      </c>
    </row>
    <row r="30" spans="1:36" s="107" customFormat="1" ht="31.5" customHeight="1">
      <c r="A30" s="63">
        <v>6</v>
      </c>
      <c r="B30" s="162">
        <v>0</v>
      </c>
      <c r="C30" s="162">
        <v>0</v>
      </c>
      <c r="D30" s="162">
        <v>0</v>
      </c>
      <c r="E30" s="162">
        <v>0</v>
      </c>
      <c r="F30" s="162">
        <v>4</v>
      </c>
      <c r="G30" s="163" t="s">
        <v>458</v>
      </c>
      <c r="H30" s="176" t="s">
        <v>2034</v>
      </c>
      <c r="I30" s="163" t="s">
        <v>20</v>
      </c>
      <c r="J30" s="163" t="s">
        <v>172</v>
      </c>
      <c r="K30" s="163" t="s">
        <v>172</v>
      </c>
      <c r="L30" s="301" t="s">
        <v>2035</v>
      </c>
      <c r="M30" s="165" t="s">
        <v>2004</v>
      </c>
      <c r="N30" s="64">
        <v>0</v>
      </c>
      <c r="O30" s="64">
        <v>1</v>
      </c>
      <c r="P30" s="64">
        <v>1</v>
      </c>
      <c r="Q30" s="64">
        <v>0</v>
      </c>
      <c r="R30" s="64">
        <f t="shared" si="11"/>
        <v>2</v>
      </c>
      <c r="S30" s="105" t="s">
        <v>2030</v>
      </c>
      <c r="T30" s="301" t="s">
        <v>172</v>
      </c>
      <c r="U30" s="159">
        <f t="shared" si="9"/>
        <v>1</v>
      </c>
      <c r="V30" s="273">
        <v>1</v>
      </c>
      <c r="W30" s="100">
        <f t="shared" si="0"/>
        <v>1</v>
      </c>
      <c r="X30" s="105" t="str">
        <f t="shared" si="7"/>
        <v>De acuerdo a lo programado</v>
      </c>
      <c r="Y30" s="166" t="s">
        <v>2036</v>
      </c>
      <c r="Z30" s="273">
        <f t="shared" si="12"/>
        <v>1</v>
      </c>
      <c r="AA30" s="159"/>
      <c r="AB30" s="100" t="str">
        <f t="shared" si="2"/>
        <v>No hay ejecución</v>
      </c>
      <c r="AC30" s="105" t="str">
        <f t="shared" si="3"/>
        <v>NA</v>
      </c>
      <c r="AD30" s="166"/>
      <c r="AE30" s="65">
        <f t="shared" si="8"/>
        <v>1</v>
      </c>
      <c r="AF30" s="100">
        <f t="shared" si="4"/>
        <v>0.5</v>
      </c>
      <c r="AG30" s="105" t="str">
        <f t="shared" si="5"/>
        <v>En Riesgo de no Cumplimiento</v>
      </c>
      <c r="AH30" s="166"/>
      <c r="AI30" s="65" t="s">
        <v>502</v>
      </c>
      <c r="AJ30" s="105" t="s">
        <v>502</v>
      </c>
    </row>
    <row r="31" spans="1:36" s="107" customFormat="1" ht="39" customHeight="1">
      <c r="A31" s="63">
        <v>7</v>
      </c>
      <c r="B31" s="162">
        <v>0</v>
      </c>
      <c r="C31" s="162">
        <v>0</v>
      </c>
      <c r="D31" s="162">
        <v>0</v>
      </c>
      <c r="E31" s="162">
        <v>0</v>
      </c>
      <c r="F31" s="162">
        <v>4</v>
      </c>
      <c r="G31" s="163" t="s">
        <v>458</v>
      </c>
      <c r="H31" s="176" t="s">
        <v>2037</v>
      </c>
      <c r="I31" s="163" t="s">
        <v>18</v>
      </c>
      <c r="J31" s="231" t="s">
        <v>172</v>
      </c>
      <c r="K31" s="163" t="s">
        <v>172</v>
      </c>
      <c r="L31" s="301" t="s">
        <v>2038</v>
      </c>
      <c r="M31" s="165" t="s">
        <v>2004</v>
      </c>
      <c r="N31" s="64">
        <v>0</v>
      </c>
      <c r="O31" s="64">
        <v>0</v>
      </c>
      <c r="P31" s="64">
        <v>0</v>
      </c>
      <c r="Q31" s="64">
        <v>1</v>
      </c>
      <c r="R31" s="64">
        <f t="shared" si="11"/>
        <v>1</v>
      </c>
      <c r="S31" s="105" t="s">
        <v>2005</v>
      </c>
      <c r="T31" s="301" t="s">
        <v>172</v>
      </c>
      <c r="U31" s="159">
        <f t="shared" si="9"/>
        <v>0</v>
      </c>
      <c r="V31" s="273">
        <v>0</v>
      </c>
      <c r="W31" s="100" t="str">
        <f t="shared" si="0"/>
        <v>No hay Programación</v>
      </c>
      <c r="X31" s="105" t="str">
        <f t="shared" si="7"/>
        <v>De acuerdo a lo programado</v>
      </c>
      <c r="Y31" s="166"/>
      <c r="Z31" s="273">
        <f t="shared" si="12"/>
        <v>1</v>
      </c>
      <c r="AA31" s="159"/>
      <c r="AB31" s="100" t="str">
        <f t="shared" si="2"/>
        <v>No hay ejecución</v>
      </c>
      <c r="AC31" s="105" t="str">
        <f t="shared" si="3"/>
        <v>NA</v>
      </c>
      <c r="AD31" s="166"/>
      <c r="AE31" s="65">
        <f t="shared" si="8"/>
        <v>0</v>
      </c>
      <c r="AF31" s="100" t="str">
        <f t="shared" si="4"/>
        <v>No hay Programación</v>
      </c>
      <c r="AG31" s="105" t="str">
        <f t="shared" si="5"/>
        <v>De acuerdo a lo programado</v>
      </c>
      <c r="AH31" s="166"/>
      <c r="AI31" s="65" t="s">
        <v>502</v>
      </c>
      <c r="AJ31" s="105" t="s">
        <v>502</v>
      </c>
    </row>
    <row r="32" spans="1:36" s="107" customFormat="1" ht="31.5" customHeight="1">
      <c r="A32" s="63">
        <v>8</v>
      </c>
      <c r="B32" s="162">
        <v>0</v>
      </c>
      <c r="C32" s="162">
        <v>0</v>
      </c>
      <c r="D32" s="162">
        <v>0</v>
      </c>
      <c r="E32" s="162">
        <v>0</v>
      </c>
      <c r="F32" s="162">
        <v>4</v>
      </c>
      <c r="G32" s="163" t="s">
        <v>458</v>
      </c>
      <c r="H32" s="176" t="s">
        <v>2039</v>
      </c>
      <c r="I32" s="163" t="s">
        <v>18</v>
      </c>
      <c r="J32" s="163" t="s">
        <v>172</v>
      </c>
      <c r="K32" s="163" t="s">
        <v>172</v>
      </c>
      <c r="L32" s="301" t="s">
        <v>2040</v>
      </c>
      <c r="M32" s="165" t="s">
        <v>2004</v>
      </c>
      <c r="N32" s="231">
        <v>0</v>
      </c>
      <c r="O32" s="231">
        <v>0</v>
      </c>
      <c r="P32" s="231">
        <v>0</v>
      </c>
      <c r="Q32" s="231">
        <v>1</v>
      </c>
      <c r="R32" s="64">
        <f t="shared" si="11"/>
        <v>1</v>
      </c>
      <c r="S32" s="105" t="s">
        <v>2005</v>
      </c>
      <c r="T32" s="301" t="s">
        <v>172</v>
      </c>
      <c r="U32" s="159">
        <f t="shared" si="9"/>
        <v>0</v>
      </c>
      <c r="V32" s="273">
        <v>0</v>
      </c>
      <c r="W32" s="100" t="str">
        <f t="shared" si="0"/>
        <v>No hay Programación</v>
      </c>
      <c r="X32" s="105" t="str">
        <f t="shared" si="7"/>
        <v>De acuerdo a lo programado</v>
      </c>
      <c r="Y32" s="166"/>
      <c r="Z32" s="273">
        <f t="shared" si="12"/>
        <v>1</v>
      </c>
      <c r="AA32" s="159"/>
      <c r="AB32" s="100" t="str">
        <f t="shared" si="2"/>
        <v>No hay ejecución</v>
      </c>
      <c r="AC32" s="105" t="str">
        <f t="shared" si="3"/>
        <v>NA</v>
      </c>
      <c r="AD32" s="166"/>
      <c r="AE32" s="65">
        <f t="shared" si="8"/>
        <v>0</v>
      </c>
      <c r="AF32" s="100" t="str">
        <f t="shared" si="4"/>
        <v>No hay Programación</v>
      </c>
      <c r="AG32" s="105" t="str">
        <f t="shared" si="5"/>
        <v>De acuerdo a lo programado</v>
      </c>
      <c r="AH32" s="166"/>
      <c r="AI32" s="65" t="s">
        <v>502</v>
      </c>
      <c r="AJ32" s="105" t="s">
        <v>502</v>
      </c>
    </row>
    <row r="33" spans="1:36" s="107" customFormat="1" ht="31.5" customHeight="1">
      <c r="A33" s="63">
        <v>9</v>
      </c>
      <c r="B33" s="162">
        <v>0</v>
      </c>
      <c r="C33" s="162">
        <v>0</v>
      </c>
      <c r="D33" s="162">
        <v>0</v>
      </c>
      <c r="E33" s="162">
        <v>0</v>
      </c>
      <c r="F33" s="162">
        <v>4</v>
      </c>
      <c r="G33" s="163" t="s">
        <v>458</v>
      </c>
      <c r="H33" s="176" t="s">
        <v>2041</v>
      </c>
      <c r="I33" s="163" t="s">
        <v>18</v>
      </c>
      <c r="J33" s="163" t="s">
        <v>172</v>
      </c>
      <c r="K33" s="163" t="s">
        <v>172</v>
      </c>
      <c r="L33" s="301" t="s">
        <v>1743</v>
      </c>
      <c r="M33" s="165" t="s">
        <v>2004</v>
      </c>
      <c r="N33" s="231">
        <v>1</v>
      </c>
      <c r="O33" s="231">
        <v>0</v>
      </c>
      <c r="P33" s="231">
        <v>0</v>
      </c>
      <c r="Q33" s="231">
        <v>0</v>
      </c>
      <c r="R33" s="64">
        <f t="shared" si="11"/>
        <v>1</v>
      </c>
      <c r="S33" s="105" t="s">
        <v>2030</v>
      </c>
      <c r="T33" s="301" t="s">
        <v>172</v>
      </c>
      <c r="U33" s="159">
        <f t="shared" si="9"/>
        <v>1</v>
      </c>
      <c r="V33" s="273">
        <v>1</v>
      </c>
      <c r="W33" s="100">
        <f t="shared" si="0"/>
        <v>1</v>
      </c>
      <c r="X33" s="105" t="str">
        <f t="shared" si="7"/>
        <v>De acuerdo a lo programado</v>
      </c>
      <c r="Y33" s="309" t="s">
        <v>2042</v>
      </c>
      <c r="Z33" s="273">
        <f t="shared" si="12"/>
        <v>0</v>
      </c>
      <c r="AA33" s="159"/>
      <c r="AB33" s="100" t="str">
        <f t="shared" si="2"/>
        <v>No hay ejecución</v>
      </c>
      <c r="AC33" s="105" t="str">
        <f t="shared" si="3"/>
        <v>NA</v>
      </c>
      <c r="AD33" s="166"/>
      <c r="AE33" s="65">
        <f t="shared" si="8"/>
        <v>1</v>
      </c>
      <c r="AF33" s="100">
        <f t="shared" si="4"/>
        <v>1</v>
      </c>
      <c r="AG33" s="105" t="str">
        <f t="shared" si="5"/>
        <v>De acuerdo a lo programado</v>
      </c>
      <c r="AH33" s="166"/>
      <c r="AI33" s="65" t="s">
        <v>502</v>
      </c>
      <c r="AJ33" s="105" t="s">
        <v>502</v>
      </c>
    </row>
    <row r="34" spans="1:36" s="107" customFormat="1" ht="31.5" customHeight="1">
      <c r="A34" s="63">
        <v>10</v>
      </c>
      <c r="B34" s="162">
        <v>0</v>
      </c>
      <c r="C34" s="162">
        <v>0</v>
      </c>
      <c r="D34" s="162">
        <v>0</v>
      </c>
      <c r="E34" s="162">
        <v>0</v>
      </c>
      <c r="F34" s="162">
        <v>4</v>
      </c>
      <c r="G34" s="163" t="s">
        <v>458</v>
      </c>
      <c r="H34" s="176" t="s">
        <v>2043</v>
      </c>
      <c r="I34" s="163" t="s">
        <v>18</v>
      </c>
      <c r="J34" s="163" t="s">
        <v>172</v>
      </c>
      <c r="K34" s="163" t="s">
        <v>172</v>
      </c>
      <c r="L34" s="301" t="s">
        <v>1743</v>
      </c>
      <c r="M34" s="165" t="s">
        <v>2004</v>
      </c>
      <c r="N34" s="231">
        <v>0</v>
      </c>
      <c r="O34" s="231">
        <v>0</v>
      </c>
      <c r="P34" s="231">
        <v>1</v>
      </c>
      <c r="Q34" s="231">
        <v>0</v>
      </c>
      <c r="R34" s="64">
        <f t="shared" si="11"/>
        <v>1</v>
      </c>
      <c r="S34" s="105" t="s">
        <v>2030</v>
      </c>
      <c r="T34" s="301" t="s">
        <v>172</v>
      </c>
      <c r="U34" s="159">
        <f t="shared" si="9"/>
        <v>0</v>
      </c>
      <c r="V34" s="273">
        <v>0</v>
      </c>
      <c r="W34" s="100" t="str">
        <f t="shared" si="0"/>
        <v>No hay Programación</v>
      </c>
      <c r="X34" s="105" t="str">
        <f t="shared" si="7"/>
        <v>De acuerdo a lo programado</v>
      </c>
      <c r="Y34" s="166"/>
      <c r="Z34" s="273">
        <f t="shared" si="12"/>
        <v>1</v>
      </c>
      <c r="AA34" s="159"/>
      <c r="AB34" s="100" t="str">
        <f t="shared" si="2"/>
        <v>No hay ejecución</v>
      </c>
      <c r="AC34" s="105" t="str">
        <f t="shared" si="3"/>
        <v>NA</v>
      </c>
      <c r="AD34" s="166"/>
      <c r="AE34" s="65">
        <f t="shared" si="8"/>
        <v>0</v>
      </c>
      <c r="AF34" s="100" t="str">
        <f t="shared" si="4"/>
        <v>No hay Programación</v>
      </c>
      <c r="AG34" s="105" t="str">
        <f t="shared" si="5"/>
        <v>De acuerdo a lo programado</v>
      </c>
      <c r="AH34" s="166"/>
      <c r="AI34" s="65" t="s">
        <v>502</v>
      </c>
      <c r="AJ34" s="105" t="s">
        <v>502</v>
      </c>
    </row>
    <row r="35" spans="1:36" s="107" customFormat="1" ht="31.5" customHeight="1">
      <c r="A35" s="63">
        <v>11</v>
      </c>
      <c r="B35" s="162">
        <v>0</v>
      </c>
      <c r="C35" s="162">
        <v>0</v>
      </c>
      <c r="D35" s="162">
        <v>0</v>
      </c>
      <c r="E35" s="162">
        <v>0</v>
      </c>
      <c r="F35" s="162">
        <v>4</v>
      </c>
      <c r="G35" s="163" t="s">
        <v>458</v>
      </c>
      <c r="H35" s="176" t="s">
        <v>2044</v>
      </c>
      <c r="I35" s="263" t="s">
        <v>20</v>
      </c>
      <c r="J35" s="263" t="s">
        <v>172</v>
      </c>
      <c r="K35" s="263" t="s">
        <v>172</v>
      </c>
      <c r="L35" s="105" t="s">
        <v>2045</v>
      </c>
      <c r="M35" s="105" t="s">
        <v>2046</v>
      </c>
      <c r="N35" s="64">
        <v>0</v>
      </c>
      <c r="O35" s="64">
        <v>1</v>
      </c>
      <c r="P35" s="64">
        <v>0</v>
      </c>
      <c r="Q35" s="64">
        <v>0</v>
      </c>
      <c r="R35" s="64">
        <f t="shared" si="11"/>
        <v>1</v>
      </c>
      <c r="S35" s="105" t="s">
        <v>2047</v>
      </c>
      <c r="T35" s="301" t="s">
        <v>172</v>
      </c>
      <c r="U35" s="159">
        <f t="shared" si="9"/>
        <v>1</v>
      </c>
      <c r="V35" s="273">
        <v>1</v>
      </c>
      <c r="W35" s="100">
        <f t="shared" si="0"/>
        <v>1</v>
      </c>
      <c r="X35" s="105" t="str">
        <f t="shared" si="7"/>
        <v>De acuerdo a lo programado</v>
      </c>
      <c r="Y35" s="309" t="s">
        <v>2048</v>
      </c>
      <c r="Z35" s="273">
        <f t="shared" si="12"/>
        <v>0</v>
      </c>
      <c r="AA35" s="159"/>
      <c r="AB35" s="100" t="str">
        <f t="shared" si="2"/>
        <v>No hay ejecución</v>
      </c>
      <c r="AC35" s="105" t="str">
        <f t="shared" si="3"/>
        <v>NA</v>
      </c>
      <c r="AD35" s="166"/>
      <c r="AE35" s="65">
        <f t="shared" si="8"/>
        <v>1</v>
      </c>
      <c r="AF35" s="100">
        <f t="shared" si="4"/>
        <v>1</v>
      </c>
      <c r="AG35" s="105" t="str">
        <f t="shared" si="5"/>
        <v>De acuerdo a lo programado</v>
      </c>
      <c r="AH35" s="166"/>
      <c r="AI35" s="65" t="s">
        <v>502</v>
      </c>
      <c r="AJ35" s="105" t="s">
        <v>502</v>
      </c>
    </row>
    <row r="36" spans="1:36" s="107" customFormat="1" ht="31.5" customHeight="1">
      <c r="A36" s="63">
        <v>12</v>
      </c>
      <c r="B36" s="162">
        <v>0</v>
      </c>
      <c r="C36" s="162">
        <v>0</v>
      </c>
      <c r="D36" s="162">
        <v>0</v>
      </c>
      <c r="E36" s="162">
        <v>0</v>
      </c>
      <c r="F36" s="162">
        <v>4</v>
      </c>
      <c r="G36" s="163" t="s">
        <v>458</v>
      </c>
      <c r="H36" s="176" t="s">
        <v>2049</v>
      </c>
      <c r="I36" s="263" t="s">
        <v>20</v>
      </c>
      <c r="J36" s="263" t="s">
        <v>172</v>
      </c>
      <c r="K36" s="263" t="s">
        <v>172</v>
      </c>
      <c r="L36" s="105" t="s">
        <v>2050</v>
      </c>
      <c r="M36" s="105" t="s">
        <v>2051</v>
      </c>
      <c r="N36" s="64">
        <v>0</v>
      </c>
      <c r="O36" s="64">
        <v>1</v>
      </c>
      <c r="P36" s="64">
        <v>0</v>
      </c>
      <c r="Q36" s="64">
        <v>0</v>
      </c>
      <c r="R36" s="64">
        <f t="shared" si="11"/>
        <v>1</v>
      </c>
      <c r="S36" s="105" t="s">
        <v>2047</v>
      </c>
      <c r="T36" s="301" t="s">
        <v>172</v>
      </c>
      <c r="U36" s="159">
        <f t="shared" si="9"/>
        <v>1</v>
      </c>
      <c r="V36" s="273">
        <v>1</v>
      </c>
      <c r="W36" s="100">
        <f t="shared" si="0"/>
        <v>1</v>
      </c>
      <c r="X36" s="105" t="str">
        <f t="shared" si="7"/>
        <v>De acuerdo a lo programado</v>
      </c>
      <c r="Y36" s="309" t="s">
        <v>2052</v>
      </c>
      <c r="Z36" s="273">
        <f t="shared" si="12"/>
        <v>0</v>
      </c>
      <c r="AA36" s="159"/>
      <c r="AB36" s="100" t="str">
        <f t="shared" si="2"/>
        <v>No hay ejecución</v>
      </c>
      <c r="AC36" s="105" t="str">
        <f t="shared" si="3"/>
        <v>NA</v>
      </c>
      <c r="AD36" s="166"/>
      <c r="AE36" s="65">
        <f t="shared" si="8"/>
        <v>1</v>
      </c>
      <c r="AF36" s="100">
        <f t="shared" si="4"/>
        <v>1</v>
      </c>
      <c r="AG36" s="105" t="str">
        <f t="shared" si="5"/>
        <v>De acuerdo a lo programado</v>
      </c>
      <c r="AH36" s="166"/>
      <c r="AI36" s="65" t="s">
        <v>502</v>
      </c>
      <c r="AJ36" s="105" t="s">
        <v>502</v>
      </c>
    </row>
    <row r="37" spans="1:36" s="107" customFormat="1" ht="31.5" customHeight="1">
      <c r="A37" s="63">
        <v>13</v>
      </c>
      <c r="B37" s="162">
        <v>0</v>
      </c>
      <c r="C37" s="162">
        <v>0</v>
      </c>
      <c r="D37" s="162">
        <v>0</v>
      </c>
      <c r="E37" s="162">
        <v>0</v>
      </c>
      <c r="F37" s="162">
        <v>4</v>
      </c>
      <c r="G37" s="163" t="s">
        <v>458</v>
      </c>
      <c r="H37" s="176" t="s">
        <v>2053</v>
      </c>
      <c r="I37" s="163" t="s">
        <v>18</v>
      </c>
      <c r="J37" s="163" t="s">
        <v>172</v>
      </c>
      <c r="K37" s="163" t="s">
        <v>172</v>
      </c>
      <c r="L37" s="301" t="s">
        <v>2054</v>
      </c>
      <c r="M37" s="165" t="s">
        <v>2004</v>
      </c>
      <c r="N37" s="231">
        <v>0</v>
      </c>
      <c r="O37" s="231">
        <v>0</v>
      </c>
      <c r="P37" s="231">
        <v>1</v>
      </c>
      <c r="Q37" s="231">
        <v>0</v>
      </c>
      <c r="R37" s="64">
        <f t="shared" si="11"/>
        <v>1</v>
      </c>
      <c r="S37" s="105" t="s">
        <v>2047</v>
      </c>
      <c r="T37" s="301" t="s">
        <v>172</v>
      </c>
      <c r="U37" s="159">
        <f t="shared" si="9"/>
        <v>0</v>
      </c>
      <c r="V37" s="273">
        <v>0</v>
      </c>
      <c r="W37" s="100" t="str">
        <f t="shared" si="0"/>
        <v>No hay Programación</v>
      </c>
      <c r="X37" s="105" t="str">
        <f t="shared" si="7"/>
        <v>De acuerdo a lo programado</v>
      </c>
      <c r="Y37" s="166"/>
      <c r="Z37" s="273">
        <f t="shared" si="12"/>
        <v>1</v>
      </c>
      <c r="AA37" s="159"/>
      <c r="AB37" s="100" t="str">
        <f t="shared" si="2"/>
        <v>No hay ejecución</v>
      </c>
      <c r="AC37" s="105" t="str">
        <f t="shared" si="3"/>
        <v>NA</v>
      </c>
      <c r="AD37" s="166"/>
      <c r="AE37" s="65">
        <f t="shared" si="8"/>
        <v>0</v>
      </c>
      <c r="AF37" s="100" t="str">
        <f t="shared" si="4"/>
        <v>No hay Programación</v>
      </c>
      <c r="AG37" s="105" t="str">
        <f t="shared" si="5"/>
        <v>De acuerdo a lo programado</v>
      </c>
      <c r="AH37" s="166"/>
      <c r="AI37" s="65" t="s">
        <v>502</v>
      </c>
      <c r="AJ37" s="105" t="s">
        <v>502</v>
      </c>
    </row>
    <row r="38" spans="1:36" s="107" customFormat="1" ht="31.5" customHeight="1">
      <c r="A38" s="63">
        <v>14</v>
      </c>
      <c r="B38" s="162">
        <v>0</v>
      </c>
      <c r="C38" s="162">
        <v>0</v>
      </c>
      <c r="D38" s="162">
        <v>0</v>
      </c>
      <c r="E38" s="162">
        <v>0</v>
      </c>
      <c r="F38" s="162">
        <v>4</v>
      </c>
      <c r="G38" s="163" t="s">
        <v>458</v>
      </c>
      <c r="H38" s="166" t="s">
        <v>2055</v>
      </c>
      <c r="I38" s="163" t="s">
        <v>20</v>
      </c>
      <c r="J38" s="163" t="s">
        <v>172</v>
      </c>
      <c r="K38" s="163" t="s">
        <v>172</v>
      </c>
      <c r="L38" s="301" t="s">
        <v>2056</v>
      </c>
      <c r="M38" s="165" t="s">
        <v>2004</v>
      </c>
      <c r="N38" s="231">
        <v>0</v>
      </c>
      <c r="O38" s="64">
        <v>2</v>
      </c>
      <c r="P38" s="231">
        <v>1</v>
      </c>
      <c r="Q38" s="231">
        <v>1</v>
      </c>
      <c r="R38" s="64">
        <f t="shared" si="11"/>
        <v>4</v>
      </c>
      <c r="S38" s="105" t="s">
        <v>2047</v>
      </c>
      <c r="T38" s="301" t="s">
        <v>172</v>
      </c>
      <c r="U38" s="159">
        <f t="shared" si="9"/>
        <v>2</v>
      </c>
      <c r="V38" s="273">
        <v>1</v>
      </c>
      <c r="W38" s="100">
        <f t="shared" si="0"/>
        <v>0.5</v>
      </c>
      <c r="X38" s="105" t="str">
        <f t="shared" si="7"/>
        <v>En Riesgo de no Cumplimiento</v>
      </c>
      <c r="Y38" s="166" t="s">
        <v>2057</v>
      </c>
      <c r="Z38" s="273">
        <f t="shared" si="12"/>
        <v>2</v>
      </c>
      <c r="AA38" s="159"/>
      <c r="AB38" s="100" t="str">
        <f t="shared" si="2"/>
        <v>No hay ejecución</v>
      </c>
      <c r="AC38" s="105" t="str">
        <f t="shared" si="3"/>
        <v>NA</v>
      </c>
      <c r="AD38" s="166"/>
      <c r="AE38" s="65">
        <f t="shared" si="8"/>
        <v>1</v>
      </c>
      <c r="AF38" s="100">
        <f t="shared" si="4"/>
        <v>0.25</v>
      </c>
      <c r="AG38" s="105" t="str">
        <f t="shared" si="5"/>
        <v>En Riesgo de no Cumplimiento</v>
      </c>
      <c r="AH38" s="166"/>
      <c r="AI38" s="65" t="s">
        <v>502</v>
      </c>
      <c r="AJ38" s="105" t="s">
        <v>502</v>
      </c>
    </row>
    <row r="39" spans="1:36" s="107" customFormat="1" ht="31.5" customHeight="1">
      <c r="A39" s="63">
        <v>15</v>
      </c>
      <c r="B39" s="162">
        <v>0</v>
      </c>
      <c r="C39" s="162">
        <v>0</v>
      </c>
      <c r="D39" s="162">
        <v>0</v>
      </c>
      <c r="E39" s="162">
        <v>0</v>
      </c>
      <c r="F39" s="162">
        <v>4</v>
      </c>
      <c r="G39" s="163" t="s">
        <v>458</v>
      </c>
      <c r="H39" s="176" t="s">
        <v>2058</v>
      </c>
      <c r="I39" s="163" t="s">
        <v>20</v>
      </c>
      <c r="J39" s="163" t="s">
        <v>172</v>
      </c>
      <c r="K39" s="163" t="s">
        <v>172</v>
      </c>
      <c r="L39" s="165" t="s">
        <v>2059</v>
      </c>
      <c r="M39" s="165" t="s">
        <v>2004</v>
      </c>
      <c r="N39" s="231">
        <v>1</v>
      </c>
      <c r="O39" s="231">
        <v>1</v>
      </c>
      <c r="P39" s="231">
        <v>1</v>
      </c>
      <c r="Q39" s="231">
        <v>1</v>
      </c>
      <c r="R39" s="64">
        <f t="shared" si="11"/>
        <v>4</v>
      </c>
      <c r="S39" s="105" t="s">
        <v>2005</v>
      </c>
      <c r="T39" s="301" t="s">
        <v>172</v>
      </c>
      <c r="U39" s="159">
        <f t="shared" si="9"/>
        <v>2</v>
      </c>
      <c r="V39" s="273">
        <v>2</v>
      </c>
      <c r="W39" s="100">
        <f t="shared" si="0"/>
        <v>1</v>
      </c>
      <c r="X39" s="105" t="str">
        <f t="shared" si="7"/>
        <v>De acuerdo a lo programado</v>
      </c>
      <c r="Y39" s="166" t="s">
        <v>2060</v>
      </c>
      <c r="Z39" s="273">
        <f t="shared" si="12"/>
        <v>2</v>
      </c>
      <c r="AA39" s="159"/>
      <c r="AB39" s="100" t="str">
        <f t="shared" si="2"/>
        <v>No hay ejecución</v>
      </c>
      <c r="AC39" s="105" t="str">
        <f t="shared" si="3"/>
        <v>NA</v>
      </c>
      <c r="AD39" s="166"/>
      <c r="AE39" s="65">
        <f t="shared" si="8"/>
        <v>2</v>
      </c>
      <c r="AF39" s="100">
        <f t="shared" si="4"/>
        <v>0.5</v>
      </c>
      <c r="AG39" s="105" t="str">
        <f t="shared" si="5"/>
        <v>En Riesgo de no Cumplimiento</v>
      </c>
      <c r="AH39" s="166"/>
      <c r="AI39" s="65" t="s">
        <v>502</v>
      </c>
      <c r="AJ39" s="105" t="s">
        <v>502</v>
      </c>
    </row>
    <row r="40" spans="1:36" s="107" customFormat="1" ht="31.5" customHeight="1">
      <c r="A40" s="63">
        <v>16</v>
      </c>
      <c r="B40" s="162">
        <v>0</v>
      </c>
      <c r="C40" s="162">
        <v>0</v>
      </c>
      <c r="D40" s="162">
        <v>0</v>
      </c>
      <c r="E40" s="162">
        <v>0</v>
      </c>
      <c r="F40" s="162">
        <v>4</v>
      </c>
      <c r="G40" s="163" t="s">
        <v>458</v>
      </c>
      <c r="H40" s="166" t="s">
        <v>2061</v>
      </c>
      <c r="I40" s="263" t="s">
        <v>18</v>
      </c>
      <c r="J40" s="263" t="s">
        <v>172</v>
      </c>
      <c r="K40" s="263" t="s">
        <v>172</v>
      </c>
      <c r="L40" s="105" t="s">
        <v>2007</v>
      </c>
      <c r="M40" s="105" t="s">
        <v>2004</v>
      </c>
      <c r="N40" s="231">
        <v>0</v>
      </c>
      <c r="O40" s="231">
        <v>1</v>
      </c>
      <c r="P40" s="231">
        <v>0</v>
      </c>
      <c r="Q40" s="231">
        <v>0</v>
      </c>
      <c r="R40" s="64">
        <f t="shared" si="11"/>
        <v>1</v>
      </c>
      <c r="S40" s="105" t="s">
        <v>2023</v>
      </c>
      <c r="T40" s="301" t="s">
        <v>172</v>
      </c>
      <c r="U40" s="159">
        <f t="shared" si="9"/>
        <v>1</v>
      </c>
      <c r="V40" s="273">
        <v>1</v>
      </c>
      <c r="W40" s="100">
        <f t="shared" si="0"/>
        <v>1</v>
      </c>
      <c r="X40" s="105" t="str">
        <f t="shared" si="7"/>
        <v>De acuerdo a lo programado</v>
      </c>
      <c r="Y40" s="166" t="s">
        <v>2062</v>
      </c>
      <c r="Z40" s="273">
        <f t="shared" si="12"/>
        <v>0</v>
      </c>
      <c r="AA40" s="159"/>
      <c r="AB40" s="100" t="str">
        <f t="shared" si="2"/>
        <v>No hay ejecución</v>
      </c>
      <c r="AC40" s="105" t="str">
        <f t="shared" si="3"/>
        <v>NA</v>
      </c>
      <c r="AD40" s="166"/>
      <c r="AE40" s="65">
        <f t="shared" si="8"/>
        <v>1</v>
      </c>
      <c r="AF40" s="100">
        <f t="shared" si="4"/>
        <v>1</v>
      </c>
      <c r="AG40" s="105" t="str">
        <f t="shared" si="5"/>
        <v>De acuerdo a lo programado</v>
      </c>
      <c r="AH40" s="166"/>
      <c r="AI40" s="65" t="s">
        <v>502</v>
      </c>
      <c r="AJ40" s="105" t="s">
        <v>502</v>
      </c>
    </row>
    <row r="41" spans="1:36" ht="16.5" customHeight="1" thickTop="1">
      <c r="A41" s="597" t="s">
        <v>802</v>
      </c>
      <c r="B41" s="597"/>
      <c r="C41" s="597"/>
      <c r="D41" s="597"/>
      <c r="E41" s="597"/>
      <c r="F41" s="597"/>
      <c r="G41" s="597"/>
      <c r="H41" s="597"/>
      <c r="I41" s="597"/>
      <c r="J41" s="597"/>
      <c r="K41" s="597"/>
      <c r="L41" s="597"/>
      <c r="M41" s="597"/>
      <c r="N41" s="597"/>
      <c r="O41" s="597"/>
      <c r="P41" s="597"/>
      <c r="Q41" s="597"/>
      <c r="R41" s="597"/>
      <c r="S41" s="597"/>
      <c r="T41" s="598"/>
      <c r="U41" s="600"/>
      <c r="V41" s="600"/>
      <c r="W41" s="600"/>
      <c r="X41" s="600"/>
      <c r="Y41" s="600"/>
      <c r="Z41" s="600"/>
      <c r="AA41" s="600"/>
      <c r="AB41" s="600"/>
      <c r="AC41" s="600"/>
      <c r="AD41" s="600"/>
      <c r="AE41" s="600"/>
      <c r="AF41" s="600"/>
      <c r="AG41" s="600"/>
      <c r="AH41" s="600"/>
      <c r="AI41" s="600"/>
      <c r="AJ41" s="600"/>
    </row>
    <row r="42" spans="1:36" ht="31.5" customHeight="1">
      <c r="A42" s="63">
        <v>17</v>
      </c>
      <c r="B42" s="162">
        <v>0</v>
      </c>
      <c r="C42" s="162">
        <v>0</v>
      </c>
      <c r="D42" s="162">
        <v>0</v>
      </c>
      <c r="E42" s="162">
        <v>0</v>
      </c>
      <c r="F42" s="162">
        <v>4</v>
      </c>
      <c r="G42" s="223" t="s">
        <v>458</v>
      </c>
      <c r="H42" s="277" t="s">
        <v>2063</v>
      </c>
      <c r="I42" s="218" t="s">
        <v>20</v>
      </c>
      <c r="J42" s="218" t="s">
        <v>172</v>
      </c>
      <c r="K42" s="218" t="s">
        <v>172</v>
      </c>
      <c r="L42" s="148" t="s">
        <v>2064</v>
      </c>
      <c r="M42" s="148" t="s">
        <v>2004</v>
      </c>
      <c r="N42" s="148">
        <v>8</v>
      </c>
      <c r="O42" s="148">
        <v>6</v>
      </c>
      <c r="P42" s="148"/>
      <c r="Q42" s="148"/>
      <c r="R42" s="65">
        <f>N42+O42+P42+Q42</f>
        <v>14</v>
      </c>
      <c r="S42" s="148" t="s">
        <v>2005</v>
      </c>
      <c r="T42" s="223" t="s">
        <v>2065</v>
      </c>
      <c r="U42" s="159">
        <v>14</v>
      </c>
      <c r="V42" s="273">
        <v>14</v>
      </c>
      <c r="W42" s="100">
        <v>1</v>
      </c>
      <c r="X42" s="105" t="str">
        <f>IF(W42="No hay ejecución","NA",IF(W42&gt;=90%,"De acuerdo a lo programado",IF(W42&gt;=70%,"Atraso Leve",IF(W42&lt;70%,"En Riesgo de no Cumplimiento"))))</f>
        <v>De acuerdo a lo programado</v>
      </c>
      <c r="Y42" s="275" t="s">
        <v>2066</v>
      </c>
      <c r="Z42" s="275"/>
      <c r="AA42" s="275"/>
      <c r="AB42" s="275"/>
      <c r="AC42" s="275"/>
      <c r="AD42" s="275"/>
      <c r="AE42" s="148"/>
      <c r="AF42" s="264"/>
      <c r="AG42" s="148"/>
      <c r="AH42" s="275"/>
      <c r="AI42" s="148" t="s">
        <v>502</v>
      </c>
      <c r="AJ42" s="148" t="s">
        <v>502</v>
      </c>
    </row>
    <row r="43" spans="1:36" ht="35.25" customHeight="1">
      <c r="A43" s="63">
        <v>18</v>
      </c>
      <c r="B43" s="162">
        <v>0</v>
      </c>
      <c r="C43" s="162">
        <v>0</v>
      </c>
      <c r="D43" s="162">
        <v>0</v>
      </c>
      <c r="E43" s="162">
        <v>0</v>
      </c>
      <c r="F43" s="162">
        <v>4</v>
      </c>
      <c r="G43" s="223" t="s">
        <v>458</v>
      </c>
      <c r="H43" s="277" t="s">
        <v>2067</v>
      </c>
      <c r="I43" s="218" t="s">
        <v>20</v>
      </c>
      <c r="J43" s="218" t="s">
        <v>172</v>
      </c>
      <c r="K43" s="218" t="s">
        <v>172</v>
      </c>
      <c r="L43" s="223" t="s">
        <v>2068</v>
      </c>
      <c r="M43" s="148" t="s">
        <v>2004</v>
      </c>
      <c r="N43" s="148">
        <v>0</v>
      </c>
      <c r="O43" s="148">
        <v>1</v>
      </c>
      <c r="P43" s="148"/>
      <c r="Q43" s="148"/>
      <c r="R43" s="65">
        <f t="shared" ref="R43:R49" si="13">N43+O43+P43+Q43</f>
        <v>1</v>
      </c>
      <c r="S43" s="148" t="s">
        <v>2005</v>
      </c>
      <c r="T43" s="223" t="s">
        <v>2069</v>
      </c>
      <c r="U43" s="159">
        <v>3</v>
      </c>
      <c r="V43" s="273">
        <v>3</v>
      </c>
      <c r="W43" s="100">
        <v>1</v>
      </c>
      <c r="X43" s="105" t="str">
        <f>IF(W43="No hay ejecución","NA",IF(W43&gt;=90%,"De acuerdo a lo programado",IF(W43&gt;=70%,"Atraso Leve",IF(W43&lt;70%,"En Riesgo de no Cumplimiento"))))</f>
        <v>De acuerdo a lo programado</v>
      </c>
      <c r="Y43" s="275" t="s">
        <v>2070</v>
      </c>
      <c r="Z43" s="275"/>
      <c r="AA43" s="275"/>
      <c r="AB43" s="275"/>
      <c r="AC43" s="275"/>
      <c r="AD43" s="275"/>
      <c r="AE43" s="148"/>
      <c r="AF43" s="264"/>
      <c r="AG43" s="148"/>
      <c r="AH43" s="275"/>
      <c r="AI43" s="148" t="s">
        <v>502</v>
      </c>
      <c r="AJ43" s="148" t="s">
        <v>502</v>
      </c>
    </row>
    <row r="44" spans="1:36" ht="39.75" customHeight="1">
      <c r="A44" s="63">
        <v>19</v>
      </c>
      <c r="B44" s="162">
        <v>0</v>
      </c>
      <c r="C44" s="162">
        <v>0</v>
      </c>
      <c r="D44" s="162">
        <v>0</v>
      </c>
      <c r="E44" s="162">
        <v>0</v>
      </c>
      <c r="F44" s="162">
        <v>4</v>
      </c>
      <c r="G44" s="223" t="s">
        <v>458</v>
      </c>
      <c r="H44" s="277" t="s">
        <v>2071</v>
      </c>
      <c r="I44" s="218" t="s">
        <v>20</v>
      </c>
      <c r="J44" s="218" t="s">
        <v>172</v>
      </c>
      <c r="K44" s="218" t="s">
        <v>172</v>
      </c>
      <c r="L44" s="223" t="s">
        <v>2072</v>
      </c>
      <c r="M44" s="148" t="s">
        <v>2004</v>
      </c>
      <c r="N44" s="148"/>
      <c r="O44" s="148"/>
      <c r="P44" s="148"/>
      <c r="Q44" s="148"/>
      <c r="R44" s="65">
        <f t="shared" si="13"/>
        <v>0</v>
      </c>
      <c r="S44" s="148" t="s">
        <v>2005</v>
      </c>
      <c r="T44" s="223" t="s">
        <v>2073</v>
      </c>
      <c r="U44" s="159"/>
      <c r="V44" s="273"/>
      <c r="W44" s="100"/>
      <c r="X44" s="275"/>
      <c r="Y44" s="275"/>
      <c r="Z44" s="275"/>
      <c r="AA44" s="275"/>
      <c r="AB44" s="275"/>
      <c r="AC44" s="275"/>
      <c r="AD44" s="275"/>
      <c r="AE44" s="148"/>
      <c r="AF44" s="264"/>
      <c r="AG44" s="148"/>
      <c r="AH44" s="275"/>
      <c r="AI44" s="148" t="s">
        <v>502</v>
      </c>
      <c r="AJ44" s="148" t="s">
        <v>502</v>
      </c>
    </row>
    <row r="45" spans="1:36" ht="31.5" customHeight="1">
      <c r="A45" s="63">
        <v>20</v>
      </c>
      <c r="B45" s="162">
        <v>0</v>
      </c>
      <c r="C45" s="162">
        <v>0</v>
      </c>
      <c r="D45" s="162">
        <v>0</v>
      </c>
      <c r="E45" s="162">
        <v>0</v>
      </c>
      <c r="F45" s="162">
        <v>4</v>
      </c>
      <c r="G45" s="223" t="s">
        <v>458</v>
      </c>
      <c r="H45" s="277" t="s">
        <v>2074</v>
      </c>
      <c r="I45" s="218" t="s">
        <v>20</v>
      </c>
      <c r="J45" s="218" t="s">
        <v>172</v>
      </c>
      <c r="K45" s="218" t="s">
        <v>172</v>
      </c>
      <c r="L45" s="148" t="s">
        <v>2075</v>
      </c>
      <c r="M45" s="148" t="s">
        <v>939</v>
      </c>
      <c r="N45" s="148"/>
      <c r="O45" s="148"/>
      <c r="P45" s="148"/>
      <c r="Q45" s="148"/>
      <c r="R45" s="65">
        <f t="shared" si="13"/>
        <v>0</v>
      </c>
      <c r="S45" s="148" t="s">
        <v>2005</v>
      </c>
      <c r="T45" s="223" t="s">
        <v>2076</v>
      </c>
      <c r="U45" s="159"/>
      <c r="V45" s="273"/>
      <c r="W45" s="100"/>
      <c r="X45" s="275"/>
      <c r="Y45" s="275"/>
      <c r="Z45" s="275"/>
      <c r="AA45" s="275"/>
      <c r="AB45" s="275"/>
      <c r="AC45" s="275"/>
      <c r="AD45" s="275"/>
      <c r="AE45" s="148"/>
      <c r="AF45" s="264"/>
      <c r="AG45" s="148"/>
      <c r="AH45" s="275"/>
      <c r="AI45" s="148" t="s">
        <v>502</v>
      </c>
      <c r="AJ45" s="148" t="s">
        <v>502</v>
      </c>
    </row>
    <row r="46" spans="1:36" s="310" customFormat="1" ht="31.5" customHeight="1">
      <c r="A46" s="63">
        <v>21</v>
      </c>
      <c r="B46" s="162">
        <v>0</v>
      </c>
      <c r="C46" s="162">
        <v>0</v>
      </c>
      <c r="D46" s="162">
        <v>0</v>
      </c>
      <c r="E46" s="162">
        <v>0</v>
      </c>
      <c r="F46" s="162">
        <v>4</v>
      </c>
      <c r="G46" s="223" t="s">
        <v>458</v>
      </c>
      <c r="H46" s="277" t="s">
        <v>2077</v>
      </c>
      <c r="I46" s="218" t="s">
        <v>18</v>
      </c>
      <c r="J46" s="218" t="s">
        <v>172</v>
      </c>
      <c r="K46" s="218" t="s">
        <v>172</v>
      </c>
      <c r="L46" s="223" t="s">
        <v>2007</v>
      </c>
      <c r="M46" s="148" t="s">
        <v>2004</v>
      </c>
      <c r="N46" s="148">
        <v>1</v>
      </c>
      <c r="O46" s="148">
        <v>1</v>
      </c>
      <c r="P46" s="148"/>
      <c r="Q46" s="148"/>
      <c r="R46" s="65">
        <f t="shared" si="13"/>
        <v>2</v>
      </c>
      <c r="S46" s="148" t="s">
        <v>2005</v>
      </c>
      <c r="T46" s="223" t="s">
        <v>2065</v>
      </c>
      <c r="U46" s="159">
        <v>2</v>
      </c>
      <c r="V46" s="273">
        <v>2</v>
      </c>
      <c r="W46" s="100">
        <v>1</v>
      </c>
      <c r="X46" s="105" t="str">
        <f>IF(W46="No hay ejecución","NA",IF(W46&gt;=90%,"De acuerdo a lo programado",IF(W46&gt;=70%,"Atraso Leve",IF(W46&lt;70%,"En Riesgo de no Cumplimiento"))))</f>
        <v>De acuerdo a lo programado</v>
      </c>
      <c r="Y46" s="222" t="s">
        <v>2078</v>
      </c>
      <c r="Z46" s="222"/>
      <c r="AA46" s="222"/>
      <c r="AB46" s="222"/>
      <c r="AC46" s="222"/>
      <c r="AD46" s="222"/>
      <c r="AE46" s="148"/>
      <c r="AF46" s="264"/>
      <c r="AG46" s="148"/>
      <c r="AH46" s="222"/>
      <c r="AI46" s="148" t="s">
        <v>502</v>
      </c>
      <c r="AJ46" s="148" t="s">
        <v>502</v>
      </c>
    </row>
    <row r="47" spans="1:36" s="310" customFormat="1" ht="42" customHeight="1">
      <c r="A47" s="63">
        <v>22</v>
      </c>
      <c r="B47" s="162">
        <v>0</v>
      </c>
      <c r="C47" s="162">
        <v>0</v>
      </c>
      <c r="D47" s="162">
        <v>0</v>
      </c>
      <c r="E47" s="162">
        <v>0</v>
      </c>
      <c r="F47" s="162">
        <v>4</v>
      </c>
      <c r="G47" s="223" t="s">
        <v>458</v>
      </c>
      <c r="H47" s="277" t="s">
        <v>2079</v>
      </c>
      <c r="I47" s="218" t="s">
        <v>18</v>
      </c>
      <c r="J47" s="218" t="s">
        <v>172</v>
      </c>
      <c r="K47" s="218" t="s">
        <v>172</v>
      </c>
      <c r="L47" s="223" t="s">
        <v>2007</v>
      </c>
      <c r="M47" s="148" t="s">
        <v>2004</v>
      </c>
      <c r="N47" s="148">
        <v>1</v>
      </c>
      <c r="O47" s="148">
        <v>2</v>
      </c>
      <c r="P47" s="148"/>
      <c r="Q47" s="148"/>
      <c r="R47" s="65">
        <f t="shared" si="13"/>
        <v>3</v>
      </c>
      <c r="S47" s="148" t="s">
        <v>2005</v>
      </c>
      <c r="T47" s="223" t="s">
        <v>2065</v>
      </c>
      <c r="U47" s="159">
        <v>3</v>
      </c>
      <c r="V47" s="273">
        <v>3</v>
      </c>
      <c r="W47" s="100">
        <v>1</v>
      </c>
      <c r="X47" s="105" t="str">
        <f>IF(W47="No hay ejecución","NA",IF(W47&gt;=90%,"De acuerdo a lo programado",IF(W47&gt;=70%,"Atraso Leve",IF(W47&lt;70%,"En Riesgo de no Cumplimiento"))))</f>
        <v>De acuerdo a lo programado</v>
      </c>
      <c r="Y47" s="222" t="s">
        <v>2080</v>
      </c>
      <c r="Z47" s="222"/>
      <c r="AA47" s="222"/>
      <c r="AB47" s="222"/>
      <c r="AC47" s="222"/>
      <c r="AD47" s="222"/>
      <c r="AE47" s="148"/>
      <c r="AF47" s="264"/>
      <c r="AG47" s="148"/>
      <c r="AH47" s="222"/>
      <c r="AI47" s="148" t="s">
        <v>502</v>
      </c>
      <c r="AJ47" s="148" t="s">
        <v>502</v>
      </c>
    </row>
    <row r="48" spans="1:36" ht="27" customHeight="1">
      <c r="A48" s="63">
        <v>23</v>
      </c>
      <c r="B48" s="162">
        <v>0</v>
      </c>
      <c r="C48" s="162">
        <v>0</v>
      </c>
      <c r="D48" s="162">
        <v>0</v>
      </c>
      <c r="E48" s="162">
        <v>0</v>
      </c>
      <c r="F48" s="162">
        <v>4</v>
      </c>
      <c r="G48" s="223" t="s">
        <v>458</v>
      </c>
      <c r="H48" s="277" t="s">
        <v>2081</v>
      </c>
      <c r="I48" s="218" t="s">
        <v>20</v>
      </c>
      <c r="J48" s="218" t="s">
        <v>172</v>
      </c>
      <c r="K48" s="218" t="s">
        <v>172</v>
      </c>
      <c r="L48" s="223" t="s">
        <v>2082</v>
      </c>
      <c r="M48" s="148" t="s">
        <v>2083</v>
      </c>
      <c r="N48" s="148">
        <v>0</v>
      </c>
      <c r="O48" s="148">
        <v>4</v>
      </c>
      <c r="P48" s="148"/>
      <c r="Q48" s="148"/>
      <c r="R48" s="65">
        <f t="shared" si="13"/>
        <v>4</v>
      </c>
      <c r="S48" s="148" t="s">
        <v>2005</v>
      </c>
      <c r="T48" s="223" t="s">
        <v>2065</v>
      </c>
      <c r="U48" s="159">
        <v>4</v>
      </c>
      <c r="V48" s="273">
        <v>4</v>
      </c>
      <c r="W48" s="100">
        <v>1</v>
      </c>
      <c r="X48" s="105" t="str">
        <f>IF(W48="No hay ejecución","NA",IF(W48&gt;=90%,"De acuerdo a lo programado",IF(W48&gt;=70%,"Atraso Leve",IF(W48&lt;70%,"En Riesgo de no Cumplimiento"))))</f>
        <v>De acuerdo a lo programado</v>
      </c>
      <c r="Y48" s="275" t="s">
        <v>2084</v>
      </c>
      <c r="Z48" s="275"/>
      <c r="AA48" s="275"/>
      <c r="AB48" s="275"/>
      <c r="AC48" s="275"/>
      <c r="AD48" s="275"/>
      <c r="AE48" s="148"/>
      <c r="AF48" s="264"/>
      <c r="AG48" s="148"/>
      <c r="AH48" s="275"/>
      <c r="AI48" s="148" t="s">
        <v>502</v>
      </c>
      <c r="AJ48" s="148" t="s">
        <v>502</v>
      </c>
    </row>
    <row r="49" spans="1:36 16349:16349" ht="20.399999999999999" collapsed="1" thickTop="1" thickBot="1">
      <c r="A49" s="63">
        <v>24</v>
      </c>
      <c r="B49" s="162">
        <v>0</v>
      </c>
      <c r="C49" s="162">
        <v>0</v>
      </c>
      <c r="D49" s="162">
        <v>0</v>
      </c>
      <c r="E49" s="162">
        <v>0</v>
      </c>
      <c r="F49" s="162">
        <v>4</v>
      </c>
      <c r="G49" s="223" t="s">
        <v>458</v>
      </c>
      <c r="H49" s="277" t="s">
        <v>2085</v>
      </c>
      <c r="I49" s="218" t="s">
        <v>18</v>
      </c>
      <c r="J49" s="218" t="s">
        <v>172</v>
      </c>
      <c r="K49" s="218" t="s">
        <v>172</v>
      </c>
      <c r="L49" s="223" t="s">
        <v>2007</v>
      </c>
      <c r="M49" s="148" t="s">
        <v>2086</v>
      </c>
      <c r="N49" s="148">
        <v>2</v>
      </c>
      <c r="O49" s="148"/>
      <c r="P49" s="148"/>
      <c r="Q49" s="148"/>
      <c r="R49" s="65">
        <f t="shared" si="13"/>
        <v>2</v>
      </c>
      <c r="S49" s="148" t="s">
        <v>2005</v>
      </c>
      <c r="T49" s="223" t="s">
        <v>2065</v>
      </c>
      <c r="U49" s="159">
        <v>6</v>
      </c>
      <c r="V49" s="273">
        <v>6</v>
      </c>
      <c r="W49" s="100">
        <v>1</v>
      </c>
      <c r="X49" s="105" t="str">
        <f>IF(W49="No hay ejecución","NA",IF(W49&gt;=90%,"De acuerdo a lo programado",IF(W49&gt;=70%,"Atraso Leve",IF(W49&lt;70%,"En Riesgo de no Cumplimiento"))))</f>
        <v>De acuerdo a lo programado</v>
      </c>
      <c r="Y49" s="275"/>
      <c r="Z49" s="275"/>
      <c r="AA49" s="275"/>
      <c r="AB49" s="275"/>
      <c r="AC49" s="275"/>
      <c r="AD49" s="275"/>
      <c r="AE49" s="148"/>
      <c r="AF49" s="264"/>
      <c r="AG49" s="148"/>
      <c r="AH49" s="275"/>
      <c r="AI49" s="148" t="s">
        <v>502</v>
      </c>
      <c r="AJ49" s="148" t="s">
        <v>502</v>
      </c>
    </row>
    <row r="50" spans="1:36 16349:16349" ht="24" hidden="1" customHeight="1" outlineLevel="1">
      <c r="A50" s="63" t="s">
        <v>1320</v>
      </c>
      <c r="B50" s="162">
        <v>0</v>
      </c>
      <c r="C50" s="162">
        <v>0</v>
      </c>
      <c r="D50" s="162">
        <v>0</v>
      </c>
      <c r="E50" s="162">
        <v>0</v>
      </c>
      <c r="F50" s="162">
        <v>4</v>
      </c>
      <c r="G50" s="223" t="s">
        <v>458</v>
      </c>
      <c r="H50" s="221" t="s">
        <v>2087</v>
      </c>
      <c r="I50" s="218" t="s">
        <v>18</v>
      </c>
      <c r="J50" s="218" t="s">
        <v>172</v>
      </c>
      <c r="K50" s="218" t="s">
        <v>172</v>
      </c>
      <c r="L50" s="223" t="s">
        <v>2088</v>
      </c>
      <c r="M50" s="148" t="s">
        <v>2086</v>
      </c>
      <c r="N50" s="148">
        <v>2</v>
      </c>
      <c r="O50" s="148"/>
      <c r="P50" s="148"/>
      <c r="Q50" s="148"/>
      <c r="R50" s="65"/>
      <c r="S50" s="148" t="s">
        <v>2089</v>
      </c>
      <c r="T50" s="223" t="s">
        <v>2065</v>
      </c>
      <c r="U50" s="159">
        <v>2</v>
      </c>
      <c r="V50" s="273">
        <v>2</v>
      </c>
      <c r="W50" s="100">
        <v>1</v>
      </c>
      <c r="X50" s="275"/>
      <c r="Y50" s="275" t="s">
        <v>2090</v>
      </c>
      <c r="Z50" s="275"/>
      <c r="AA50" s="275"/>
      <c r="AB50" s="275"/>
      <c r="AC50" s="275"/>
      <c r="AD50" s="275"/>
      <c r="AE50" s="148"/>
      <c r="AF50" s="264"/>
      <c r="AG50" s="148"/>
      <c r="AH50" s="275"/>
      <c r="AI50" s="275"/>
      <c r="AJ50" s="275"/>
      <c r="XDU50" s="59">
        <f>SUM(A50:XDT50)</f>
        <v>11</v>
      </c>
    </row>
    <row r="51" spans="1:36 16349:16349" ht="24" hidden="1" customHeight="1" outlineLevel="1">
      <c r="A51" s="63" t="s">
        <v>1326</v>
      </c>
      <c r="B51" s="162">
        <v>0</v>
      </c>
      <c r="C51" s="162">
        <v>0</v>
      </c>
      <c r="D51" s="162">
        <v>0</v>
      </c>
      <c r="E51" s="162">
        <v>0</v>
      </c>
      <c r="F51" s="162">
        <v>4</v>
      </c>
      <c r="G51" s="223" t="s">
        <v>458</v>
      </c>
      <c r="H51" s="221" t="s">
        <v>2091</v>
      </c>
      <c r="I51" s="218" t="s">
        <v>18</v>
      </c>
      <c r="J51" s="218" t="s">
        <v>172</v>
      </c>
      <c r="K51" s="218" t="s">
        <v>172</v>
      </c>
      <c r="L51" s="223" t="s">
        <v>2092</v>
      </c>
      <c r="M51" s="148" t="s">
        <v>2086</v>
      </c>
      <c r="N51" s="148"/>
      <c r="O51" s="148"/>
      <c r="P51" s="148"/>
      <c r="Q51" s="148"/>
      <c r="R51" s="65"/>
      <c r="S51" s="148" t="s">
        <v>2089</v>
      </c>
      <c r="T51" s="223" t="s">
        <v>2065</v>
      </c>
      <c r="U51" s="159">
        <v>4</v>
      </c>
      <c r="V51" s="273">
        <v>4</v>
      </c>
      <c r="W51" s="100">
        <v>1</v>
      </c>
      <c r="X51" s="275"/>
      <c r="Y51" s="275" t="s">
        <v>2093</v>
      </c>
      <c r="Z51" s="275"/>
      <c r="AA51" s="275"/>
      <c r="AB51" s="275"/>
      <c r="AC51" s="275"/>
      <c r="AD51" s="275"/>
      <c r="AE51" s="148"/>
      <c r="AF51" s="264"/>
      <c r="AG51" s="148"/>
      <c r="AH51" s="275"/>
      <c r="AI51" s="275"/>
      <c r="AJ51" s="275"/>
      <c r="XDU51" s="59">
        <f>SUM(A51:XDT51)</f>
        <v>13</v>
      </c>
    </row>
    <row r="52" spans="1:36 16349:16349" ht="24" hidden="1" customHeight="1" outlineLevel="1">
      <c r="A52" s="63" t="s">
        <v>1331</v>
      </c>
      <c r="B52" s="162">
        <v>0</v>
      </c>
      <c r="C52" s="162">
        <v>0</v>
      </c>
      <c r="D52" s="162">
        <v>0</v>
      </c>
      <c r="E52" s="162">
        <v>0</v>
      </c>
      <c r="F52" s="162">
        <v>4</v>
      </c>
      <c r="G52" s="223" t="s">
        <v>458</v>
      </c>
      <c r="H52" s="221" t="s">
        <v>2094</v>
      </c>
      <c r="I52" s="218" t="s">
        <v>18</v>
      </c>
      <c r="J52" s="218" t="s">
        <v>172</v>
      </c>
      <c r="K52" s="218" t="s">
        <v>172</v>
      </c>
      <c r="L52" s="223" t="s">
        <v>2007</v>
      </c>
      <c r="M52" s="148" t="s">
        <v>2086</v>
      </c>
      <c r="N52" s="148"/>
      <c r="O52" s="148"/>
      <c r="P52" s="148"/>
      <c r="Q52" s="148"/>
      <c r="R52" s="65"/>
      <c r="S52" s="148" t="s">
        <v>2089</v>
      </c>
      <c r="T52" s="223" t="s">
        <v>2065</v>
      </c>
      <c r="U52" s="159"/>
      <c r="V52" s="273"/>
      <c r="W52" s="100"/>
      <c r="X52" s="275"/>
      <c r="Y52" s="275"/>
      <c r="Z52" s="275"/>
      <c r="AA52" s="275"/>
      <c r="AB52" s="275"/>
      <c r="AC52" s="275"/>
      <c r="AD52" s="275"/>
      <c r="AE52" s="148"/>
      <c r="AF52" s="264"/>
      <c r="AG52" s="148"/>
      <c r="AH52" s="275"/>
      <c r="AI52" s="275"/>
      <c r="AJ52" s="275"/>
      <c r="XDU52" s="59">
        <f>SUM(A52:XDT52)</f>
        <v>4</v>
      </c>
    </row>
    <row r="53" spans="1:36 16349:16349" ht="13.5" customHeight="1" collapsed="1" thickTop="1" thickBot="1">
      <c r="A53" s="66"/>
      <c r="B53" s="66"/>
      <c r="C53" s="66"/>
      <c r="D53" s="66"/>
      <c r="E53" s="66"/>
      <c r="F53" s="66"/>
      <c r="G53" s="66"/>
      <c r="H53" s="66"/>
      <c r="I53" s="66"/>
      <c r="J53" s="66"/>
      <c r="K53" s="66"/>
      <c r="L53" s="67"/>
      <c r="M53" s="67"/>
      <c r="N53" s="68"/>
      <c r="O53" s="68"/>
      <c r="P53" s="68"/>
      <c r="Q53" s="68"/>
      <c r="R53" s="68"/>
      <c r="S53" s="68"/>
      <c r="T53" s="68"/>
    </row>
    <row r="54" spans="1:36 16349:16349" ht="10.5" customHeight="1" thickTop="1" thickBot="1">
      <c r="A54" s="586" t="s">
        <v>726</v>
      </c>
      <c r="B54" s="587"/>
      <c r="C54" s="587"/>
      <c r="D54" s="587"/>
      <c r="E54" s="587"/>
      <c r="F54" s="587"/>
      <c r="G54" s="276" t="s">
        <v>2005</v>
      </c>
      <c r="H54" s="66"/>
      <c r="I54" s="66"/>
      <c r="J54" s="66"/>
      <c r="K54" s="66"/>
      <c r="L54" s="69"/>
      <c r="M54" s="69"/>
      <c r="N54" s="68"/>
      <c r="O54" s="68"/>
      <c r="P54" s="68"/>
      <c r="Q54" s="68"/>
      <c r="R54" s="68"/>
      <c r="S54" s="68"/>
      <c r="T54" s="68"/>
    </row>
    <row r="55" spans="1:36 16349:16349" ht="10.8" thickTop="1" thickBot="1">
      <c r="A55" s="70"/>
      <c r="B55" s="70"/>
      <c r="C55" s="70"/>
      <c r="D55" s="70"/>
      <c r="E55" s="70"/>
      <c r="F55" s="70"/>
      <c r="G55" s="71"/>
      <c r="H55" s="66"/>
      <c r="I55" s="66"/>
      <c r="J55" s="66"/>
      <c r="K55" s="66"/>
      <c r="L55" s="69"/>
      <c r="M55" s="69"/>
      <c r="N55" s="68"/>
      <c r="O55" s="68"/>
      <c r="P55" s="68"/>
      <c r="Q55" s="68"/>
      <c r="R55" s="68"/>
      <c r="S55" s="68"/>
      <c r="T55" s="68"/>
    </row>
    <row r="56" spans="1:36 16349:16349" ht="10.8" thickTop="1" thickBot="1">
      <c r="A56" s="588" t="s">
        <v>728</v>
      </c>
      <c r="B56" s="589"/>
      <c r="C56" s="589"/>
      <c r="D56" s="589"/>
      <c r="E56" s="589"/>
      <c r="F56" s="589"/>
      <c r="G56" s="225" t="s">
        <v>7548</v>
      </c>
      <c r="H56" s="66"/>
      <c r="I56" s="66"/>
      <c r="J56" s="66"/>
      <c r="K56" s="66"/>
      <c r="L56" s="69"/>
      <c r="M56" s="69"/>
      <c r="N56" s="68"/>
      <c r="O56" s="68"/>
      <c r="P56" s="68"/>
      <c r="Q56" s="68"/>
      <c r="R56" s="68"/>
      <c r="S56" s="68"/>
      <c r="T56" s="68"/>
    </row>
    <row r="57" spans="1:36 16349:16349" ht="10.8" thickTop="1" thickBot="1">
      <c r="A57" s="73"/>
      <c r="B57" s="73"/>
      <c r="C57" s="73"/>
      <c r="D57" s="73"/>
      <c r="E57" s="73"/>
      <c r="F57" s="72"/>
      <c r="G57" s="74"/>
      <c r="H57" s="66"/>
      <c r="I57" s="66"/>
      <c r="J57" s="66"/>
      <c r="K57" s="66"/>
      <c r="L57" s="69"/>
      <c r="M57" s="69"/>
      <c r="N57" s="68"/>
      <c r="O57" s="68"/>
      <c r="P57" s="68"/>
      <c r="Q57" s="68"/>
      <c r="R57" s="68"/>
      <c r="S57" s="68"/>
      <c r="T57" s="68"/>
    </row>
    <row r="58" spans="1:36 16349:16349" ht="10.8" thickTop="1" thickBot="1">
      <c r="A58" s="75" t="s">
        <v>729</v>
      </c>
      <c r="B58" s="66"/>
      <c r="C58" s="66"/>
      <c r="D58" s="76"/>
      <c r="E58" s="66"/>
      <c r="F58" s="66"/>
      <c r="G58" s="66"/>
      <c r="H58" s="66"/>
      <c r="I58" s="66"/>
      <c r="J58" s="66"/>
      <c r="K58" s="66"/>
      <c r="L58" s="69"/>
      <c r="M58" s="69"/>
      <c r="N58" s="68"/>
      <c r="O58" s="68"/>
      <c r="P58" s="68"/>
      <c r="Q58" s="68"/>
      <c r="R58" s="68"/>
      <c r="S58" s="68"/>
      <c r="T58" s="68"/>
    </row>
    <row r="59" spans="1:36 16349:16349" ht="13.05" customHeight="1" thickTop="1" thickBot="1">
      <c r="A59" s="87">
        <v>1</v>
      </c>
      <c r="B59" s="66" t="s">
        <v>730</v>
      </c>
      <c r="C59" s="66"/>
      <c r="D59" s="76"/>
      <c r="E59" s="66"/>
      <c r="F59" s="66"/>
      <c r="G59" s="66"/>
      <c r="H59" s="66"/>
      <c r="I59" s="66"/>
      <c r="J59" s="66"/>
      <c r="K59" s="66"/>
      <c r="L59" s="69"/>
      <c r="M59" s="69"/>
      <c r="N59" s="68"/>
      <c r="O59" s="68"/>
      <c r="P59" s="68"/>
      <c r="Q59" s="68"/>
      <c r="R59" s="68"/>
      <c r="S59" s="68"/>
      <c r="T59" s="68"/>
    </row>
    <row r="60" spans="1:36 16349:16349" ht="13.05" customHeight="1" thickTop="1" thickBot="1">
      <c r="A60" s="87">
        <v>2</v>
      </c>
      <c r="B60" s="66" t="s">
        <v>731</v>
      </c>
      <c r="C60" s="66"/>
      <c r="D60" s="76"/>
      <c r="E60" s="66"/>
      <c r="F60" s="66"/>
      <c r="G60" s="66"/>
      <c r="H60" s="66"/>
      <c r="I60" s="66"/>
      <c r="J60" s="66"/>
      <c r="K60" s="66"/>
      <c r="L60" s="69"/>
      <c r="M60" s="69"/>
      <c r="N60" s="68"/>
      <c r="O60" s="68"/>
      <c r="P60" s="68"/>
      <c r="Q60" s="68"/>
      <c r="R60" s="68"/>
      <c r="S60" s="68"/>
      <c r="T60" s="68"/>
    </row>
    <row r="61" spans="1:36 16349:16349" ht="13.05" customHeight="1" thickTop="1" thickBot="1">
      <c r="A61" s="87">
        <v>3</v>
      </c>
      <c r="B61" s="66" t="s">
        <v>732</v>
      </c>
      <c r="C61" s="66"/>
      <c r="D61" s="76"/>
      <c r="E61" s="66"/>
      <c r="F61" s="66"/>
      <c r="G61" s="66"/>
      <c r="H61" s="66"/>
      <c r="I61" s="66"/>
      <c r="J61" s="66"/>
      <c r="K61" s="66"/>
      <c r="N61" s="68"/>
      <c r="O61" s="68"/>
      <c r="P61" s="68"/>
      <c r="Q61" s="68"/>
      <c r="R61" s="68"/>
      <c r="S61" s="68"/>
      <c r="T61" s="68"/>
    </row>
    <row r="62" spans="1:36 16349:16349" ht="13.05" customHeight="1" thickTop="1" thickBot="1">
      <c r="A62" s="87">
        <v>4</v>
      </c>
      <c r="B62" s="66" t="s">
        <v>733</v>
      </c>
      <c r="C62" s="66"/>
      <c r="D62" s="77"/>
      <c r="E62" s="66"/>
      <c r="F62" s="66"/>
      <c r="G62" s="66"/>
      <c r="H62" s="66"/>
      <c r="I62" s="66"/>
      <c r="J62" s="66"/>
      <c r="K62" s="66"/>
      <c r="L62" s="78"/>
      <c r="M62" s="78"/>
      <c r="N62" s="68"/>
      <c r="O62" s="68"/>
      <c r="P62" s="68"/>
      <c r="Q62" s="68"/>
      <c r="R62" s="68"/>
      <c r="S62" s="68"/>
      <c r="T62" s="68"/>
    </row>
    <row r="63" spans="1:36 16349:16349" ht="13.05" customHeight="1" thickTop="1" thickBot="1">
      <c r="A63" s="87">
        <v>5</v>
      </c>
      <c r="B63" s="66" t="s">
        <v>734</v>
      </c>
      <c r="C63" s="66"/>
      <c r="D63" s="77"/>
      <c r="E63" s="66"/>
      <c r="F63" s="66"/>
      <c r="G63" s="66"/>
      <c r="H63" s="66"/>
      <c r="I63" s="66"/>
      <c r="J63" s="66"/>
      <c r="K63" s="66"/>
      <c r="L63" s="67"/>
      <c r="M63" s="67"/>
      <c r="N63" s="68"/>
      <c r="O63" s="68"/>
      <c r="P63" s="68"/>
      <c r="Q63" s="68"/>
      <c r="R63" s="68"/>
      <c r="S63" s="68"/>
      <c r="T63" s="68"/>
    </row>
    <row r="64" spans="1:36 16349:16349" ht="13.05" customHeight="1" thickTop="1" thickBot="1">
      <c r="A64" s="87">
        <v>6</v>
      </c>
      <c r="B64" s="66" t="s">
        <v>735</v>
      </c>
      <c r="C64" s="66"/>
      <c r="D64" s="77"/>
      <c r="E64" s="66"/>
      <c r="F64" s="66"/>
      <c r="G64" s="66"/>
      <c r="H64" s="66"/>
      <c r="I64" s="66"/>
      <c r="J64" s="66"/>
      <c r="K64" s="66"/>
      <c r="L64" s="67"/>
      <c r="M64" s="67"/>
      <c r="N64" s="68"/>
      <c r="O64" s="68"/>
      <c r="P64" s="68"/>
      <c r="Q64" s="68"/>
      <c r="R64" s="68"/>
      <c r="S64" s="68"/>
      <c r="T64" s="68"/>
    </row>
    <row r="65" spans="1:20" ht="13.05" customHeight="1" thickTop="1">
      <c r="A65" s="87">
        <v>7</v>
      </c>
      <c r="B65" s="66" t="s">
        <v>736</v>
      </c>
      <c r="C65" s="66"/>
      <c r="D65" s="77"/>
      <c r="E65" s="66"/>
      <c r="F65" s="66"/>
      <c r="G65" s="66"/>
      <c r="H65" s="66"/>
      <c r="I65" s="66"/>
      <c r="J65" s="66"/>
      <c r="K65" s="66"/>
      <c r="L65" s="69"/>
      <c r="M65" s="69"/>
      <c r="N65" s="74"/>
      <c r="O65" s="74"/>
      <c r="P65" s="74"/>
      <c r="Q65" s="74"/>
      <c r="R65" s="74"/>
      <c r="S65" s="74"/>
      <c r="T65" s="74"/>
    </row>
    <row r="66" spans="1:20" ht="13.05" customHeight="1">
      <c r="A66" s="87">
        <v>8</v>
      </c>
      <c r="B66" s="78" t="s">
        <v>737</v>
      </c>
      <c r="C66" s="66"/>
      <c r="D66" s="77"/>
      <c r="E66" s="66"/>
      <c r="F66" s="66"/>
      <c r="G66" s="66"/>
      <c r="H66" s="66"/>
      <c r="I66" s="66"/>
      <c r="J66" s="66"/>
      <c r="K66" s="66"/>
      <c r="L66" s="69"/>
      <c r="M66" s="69"/>
      <c r="N66" s="74"/>
      <c r="O66" s="74"/>
      <c r="P66" s="74"/>
      <c r="Q66" s="74"/>
      <c r="R66" s="74"/>
      <c r="S66" s="74"/>
      <c r="T66" s="74"/>
    </row>
    <row r="67" spans="1:20" ht="13.05" customHeight="1">
      <c r="A67" s="87">
        <v>9</v>
      </c>
      <c r="B67" s="66" t="s">
        <v>738</v>
      </c>
      <c r="E67" s="66"/>
      <c r="F67" s="66"/>
      <c r="G67" s="66"/>
      <c r="H67" s="66"/>
      <c r="I67" s="66"/>
      <c r="J67" s="66"/>
      <c r="K67" s="66"/>
      <c r="L67" s="69"/>
      <c r="M67" s="69"/>
      <c r="N67" s="74"/>
      <c r="O67" s="74"/>
      <c r="P67" s="74"/>
      <c r="Q67" s="74"/>
      <c r="R67" s="74"/>
      <c r="S67" s="74"/>
      <c r="T67" s="74"/>
    </row>
    <row r="68" spans="1:20" ht="13.05" customHeight="1">
      <c r="A68" s="87">
        <v>10</v>
      </c>
      <c r="B68" s="66" t="s">
        <v>739</v>
      </c>
      <c r="E68" s="66"/>
      <c r="F68" s="66"/>
      <c r="G68" s="66"/>
      <c r="H68" s="66"/>
      <c r="I68" s="66"/>
      <c r="J68" s="66"/>
      <c r="K68" s="66"/>
      <c r="L68" s="69"/>
      <c r="M68" s="69"/>
      <c r="N68" s="74"/>
      <c r="O68" s="74"/>
      <c r="P68" s="74"/>
      <c r="Q68" s="74"/>
      <c r="R68" s="74"/>
      <c r="S68" s="74"/>
      <c r="T68" s="74"/>
    </row>
    <row r="69" spans="1:20" ht="13.05" customHeight="1">
      <c r="A69" s="87">
        <v>11</v>
      </c>
      <c r="B69" s="90" t="s">
        <v>740</v>
      </c>
      <c r="C69" s="87"/>
      <c r="D69" s="66"/>
      <c r="F69" s="66"/>
      <c r="G69" s="66"/>
      <c r="H69" s="66"/>
      <c r="I69" s="66"/>
      <c r="J69" s="66"/>
      <c r="K69" s="66"/>
      <c r="L69" s="69"/>
      <c r="M69" s="69"/>
      <c r="N69" s="74"/>
      <c r="O69" s="74"/>
      <c r="P69" s="74"/>
      <c r="Q69" s="74"/>
      <c r="R69" s="74"/>
      <c r="S69" s="74"/>
      <c r="T69" s="74"/>
    </row>
    <row r="70" spans="1:20" ht="13.05" customHeight="1">
      <c r="A70" s="87">
        <v>12</v>
      </c>
      <c r="B70" s="90" t="s">
        <v>741</v>
      </c>
      <c r="C70" s="87"/>
      <c r="D70" s="66"/>
      <c r="E70" s="66"/>
      <c r="F70" s="66"/>
      <c r="G70" s="66"/>
      <c r="H70" s="66"/>
      <c r="I70" s="66"/>
      <c r="J70" s="66"/>
      <c r="K70" s="66"/>
      <c r="L70" s="69"/>
      <c r="M70" s="69"/>
      <c r="N70" s="74"/>
      <c r="O70" s="74"/>
      <c r="P70" s="74"/>
      <c r="Q70" s="74"/>
      <c r="R70" s="74"/>
      <c r="S70" s="74"/>
      <c r="T70" s="74"/>
    </row>
    <row r="71" spans="1:20" ht="13.05" customHeight="1">
      <c r="A71" s="87">
        <v>13</v>
      </c>
      <c r="B71" s="90" t="s">
        <v>742</v>
      </c>
      <c r="C71" s="87"/>
      <c r="D71" s="66"/>
      <c r="E71" s="66"/>
      <c r="F71" s="66"/>
      <c r="G71" s="66"/>
      <c r="H71" s="66"/>
      <c r="I71" s="66"/>
      <c r="J71" s="66"/>
      <c r="K71" s="66"/>
      <c r="L71" s="69"/>
      <c r="M71" s="69"/>
      <c r="N71" s="74"/>
      <c r="O71" s="74"/>
      <c r="P71" s="74"/>
      <c r="Q71" s="74"/>
      <c r="R71" s="74"/>
      <c r="S71" s="74"/>
      <c r="T71" s="74"/>
    </row>
    <row r="72" spans="1:20" ht="13.05" customHeight="1">
      <c r="A72" s="87">
        <v>14</v>
      </c>
      <c r="B72" s="66" t="s">
        <v>743</v>
      </c>
      <c r="C72" s="87"/>
      <c r="D72" s="66"/>
      <c r="E72" s="66"/>
      <c r="F72" s="66"/>
      <c r="G72" s="66"/>
      <c r="H72" s="66"/>
      <c r="I72" s="66"/>
      <c r="J72" s="66"/>
      <c r="K72" s="66"/>
      <c r="L72" s="69"/>
      <c r="M72" s="69"/>
      <c r="N72" s="74"/>
      <c r="O72" s="74"/>
      <c r="P72" s="74"/>
      <c r="Q72" s="74"/>
      <c r="R72" s="74"/>
      <c r="S72" s="74"/>
      <c r="T72" s="74"/>
    </row>
    <row r="73" spans="1:20" ht="13.05" customHeight="1">
      <c r="A73" s="87">
        <v>15</v>
      </c>
      <c r="B73" s="90" t="s">
        <v>744</v>
      </c>
      <c r="C73" s="87"/>
      <c r="D73" s="66"/>
      <c r="E73" s="66"/>
      <c r="F73" s="66"/>
      <c r="G73" s="66"/>
      <c r="H73" s="66"/>
      <c r="I73" s="66"/>
      <c r="J73" s="66"/>
      <c r="K73" s="66"/>
      <c r="L73" s="69"/>
      <c r="M73" s="69"/>
      <c r="N73" s="74"/>
      <c r="O73" s="74"/>
      <c r="P73" s="74"/>
      <c r="Q73" s="74"/>
      <c r="R73" s="74"/>
      <c r="S73" s="74"/>
      <c r="T73" s="74"/>
    </row>
    <row r="74" spans="1:20" ht="13.05" customHeight="1">
      <c r="A74" s="87">
        <v>16</v>
      </c>
      <c r="B74" s="90" t="s">
        <v>745</v>
      </c>
      <c r="C74" s="87"/>
      <c r="D74" s="66"/>
      <c r="E74" s="66"/>
      <c r="F74" s="66"/>
      <c r="G74" s="66"/>
      <c r="H74" s="66"/>
      <c r="I74" s="66"/>
      <c r="J74" s="66"/>
      <c r="K74" s="66"/>
      <c r="L74" s="69"/>
      <c r="M74" s="69"/>
      <c r="N74" s="74"/>
      <c r="O74" s="74"/>
      <c r="P74" s="74"/>
      <c r="Q74" s="74"/>
      <c r="R74" s="74"/>
      <c r="S74" s="74"/>
      <c r="T74" s="74"/>
    </row>
    <row r="75" spans="1:20" ht="10.199999999999999" thickBot="1">
      <c r="A75" s="78"/>
      <c r="C75" s="78"/>
      <c r="D75" s="78"/>
      <c r="E75" s="78"/>
      <c r="F75" s="78"/>
      <c r="G75" s="78"/>
      <c r="H75" s="78"/>
      <c r="I75" s="78"/>
      <c r="J75" s="78"/>
      <c r="K75" s="78"/>
      <c r="L75" s="79"/>
      <c r="M75" s="79"/>
      <c r="N75" s="79"/>
      <c r="O75" s="79"/>
      <c r="P75" s="79"/>
      <c r="Q75" s="79"/>
      <c r="R75" s="79"/>
      <c r="S75" s="79"/>
      <c r="T75" s="145"/>
    </row>
    <row r="76" spans="1:20" ht="10.199999999999999" thickTop="1">
      <c r="C76" s="80"/>
      <c r="D76" s="80"/>
      <c r="E76" s="80"/>
    </row>
    <row r="77" spans="1:20">
      <c r="A77" s="78"/>
      <c r="D77" s="78"/>
      <c r="E77" s="78"/>
      <c r="F77" s="78"/>
      <c r="G77" s="78"/>
      <c r="H77" s="78"/>
      <c r="I77" s="78"/>
      <c r="J77" s="78"/>
      <c r="K77" s="78"/>
      <c r="L77" s="78"/>
      <c r="M77" s="78"/>
      <c r="N77" s="78"/>
      <c r="O77" s="78"/>
      <c r="P77" s="78"/>
      <c r="Q77" s="78"/>
      <c r="R77" s="78"/>
      <c r="S77" s="78"/>
      <c r="T77" s="70"/>
    </row>
    <row r="78" spans="1:20" s="78" customFormat="1">
      <c r="T78" s="70"/>
    </row>
    <row r="79" spans="1:20" s="78" customFormat="1" ht="9.75" customHeight="1">
      <c r="T79" s="70"/>
    </row>
    <row r="80" spans="1:20" s="78" customFormat="1">
      <c r="T80" s="70"/>
    </row>
    <row r="81" spans="1:20" s="78" customFormat="1" ht="9" customHeight="1">
      <c r="A81" s="59"/>
      <c r="B81" s="59"/>
      <c r="C81" s="59"/>
      <c r="D81" s="59"/>
      <c r="E81" s="59"/>
      <c r="F81" s="59"/>
      <c r="G81" s="59"/>
      <c r="H81" s="59"/>
      <c r="I81" s="59"/>
      <c r="J81" s="59"/>
      <c r="K81" s="59"/>
      <c r="L81" s="59"/>
      <c r="M81" s="59"/>
      <c r="N81" s="59"/>
      <c r="O81" s="59"/>
      <c r="P81" s="59"/>
      <c r="Q81" s="59"/>
      <c r="R81" s="59"/>
      <c r="S81" s="59"/>
      <c r="T81" s="278"/>
    </row>
    <row r="82" spans="1:20" s="78" customFormat="1">
      <c r="A82" s="59"/>
      <c r="B82" s="59"/>
      <c r="C82" s="59"/>
      <c r="D82" s="59"/>
      <c r="E82" s="59"/>
      <c r="F82" s="59"/>
      <c r="G82" s="59"/>
      <c r="H82" s="59"/>
      <c r="I82" s="59"/>
      <c r="J82" s="59"/>
      <c r="K82" s="59"/>
      <c r="L82" s="59"/>
      <c r="M82" s="59"/>
      <c r="N82" s="59"/>
      <c r="O82" s="59"/>
      <c r="P82" s="59"/>
      <c r="Q82" s="59"/>
      <c r="R82" s="59"/>
      <c r="S82" s="59"/>
      <c r="T82" s="278"/>
    </row>
    <row r="83" spans="1:20" s="78" customFormat="1">
      <c r="A83" s="59"/>
      <c r="B83" s="59"/>
      <c r="C83" s="59"/>
      <c r="D83" s="59"/>
      <c r="E83" s="59"/>
      <c r="F83" s="59"/>
      <c r="G83" s="59"/>
      <c r="H83" s="59"/>
      <c r="I83" s="59"/>
      <c r="J83" s="59"/>
      <c r="K83" s="59"/>
      <c r="L83" s="59"/>
      <c r="M83" s="59"/>
      <c r="N83" s="59"/>
      <c r="O83" s="59"/>
      <c r="P83" s="59"/>
      <c r="Q83" s="59"/>
      <c r="R83" s="59"/>
      <c r="S83" s="59"/>
      <c r="T83" s="278"/>
    </row>
    <row r="84" spans="1:20" s="78" customFormat="1">
      <c r="A84" s="59"/>
      <c r="B84" s="59"/>
      <c r="C84" s="59"/>
      <c r="D84" s="59"/>
      <c r="E84" s="59"/>
      <c r="F84" s="59"/>
      <c r="G84" s="59"/>
      <c r="H84" s="59"/>
      <c r="I84" s="59"/>
      <c r="J84" s="59"/>
      <c r="K84" s="59"/>
      <c r="L84" s="59"/>
      <c r="M84" s="59"/>
      <c r="N84" s="59"/>
      <c r="O84" s="59"/>
      <c r="P84" s="59"/>
      <c r="Q84" s="59"/>
      <c r="R84" s="59"/>
      <c r="S84" s="59"/>
      <c r="T84" s="278"/>
    </row>
    <row r="85" spans="1:20" s="78" customFormat="1">
      <c r="A85" s="59"/>
      <c r="B85" s="59"/>
      <c r="C85" s="59"/>
      <c r="D85" s="59"/>
      <c r="E85" s="59"/>
      <c r="F85" s="59"/>
      <c r="G85" s="59"/>
      <c r="H85" s="59"/>
      <c r="I85" s="59"/>
      <c r="J85" s="59"/>
      <c r="K85" s="59"/>
      <c r="L85" s="59"/>
      <c r="M85" s="59"/>
      <c r="N85" s="59"/>
      <c r="O85" s="59"/>
      <c r="P85" s="59"/>
      <c r="Q85" s="59"/>
      <c r="R85" s="59"/>
      <c r="S85" s="59"/>
      <c r="T85" s="278"/>
    </row>
    <row r="86" spans="1:20" s="78" customFormat="1">
      <c r="A86" s="59"/>
      <c r="B86" s="59"/>
      <c r="C86" s="59"/>
      <c r="D86" s="59"/>
      <c r="E86" s="59"/>
      <c r="F86" s="59"/>
      <c r="G86" s="59"/>
      <c r="H86" s="59"/>
      <c r="I86" s="59"/>
      <c r="J86" s="59"/>
      <c r="K86" s="59"/>
      <c r="L86" s="59"/>
      <c r="M86" s="59"/>
      <c r="N86" s="59"/>
      <c r="O86" s="59"/>
      <c r="P86" s="59"/>
      <c r="Q86" s="59"/>
      <c r="R86" s="59"/>
      <c r="S86" s="59"/>
      <c r="T86" s="278"/>
    </row>
    <row r="87" spans="1:20" s="78" customFormat="1">
      <c r="A87" s="59"/>
      <c r="B87" s="59"/>
      <c r="C87" s="59"/>
      <c r="D87" s="59"/>
      <c r="E87" s="59"/>
      <c r="F87" s="59"/>
      <c r="G87" s="59"/>
      <c r="H87" s="59"/>
      <c r="I87" s="59"/>
      <c r="J87" s="59"/>
      <c r="K87" s="59"/>
      <c r="L87" s="59"/>
      <c r="M87" s="59"/>
      <c r="N87" s="59"/>
      <c r="O87" s="59"/>
      <c r="P87" s="59"/>
      <c r="Q87" s="59"/>
      <c r="R87" s="59"/>
      <c r="S87" s="59"/>
      <c r="T87" s="278"/>
    </row>
    <row r="88" spans="1:20" s="78" customFormat="1">
      <c r="A88" s="59"/>
      <c r="B88" s="59"/>
      <c r="C88" s="59"/>
      <c r="D88" s="59"/>
      <c r="E88" s="59"/>
      <c r="F88" s="59"/>
      <c r="G88" s="59"/>
      <c r="H88" s="59"/>
      <c r="I88" s="59"/>
      <c r="J88" s="59"/>
      <c r="K88" s="59"/>
      <c r="L88" s="59"/>
      <c r="M88" s="59"/>
      <c r="N88" s="59"/>
      <c r="O88" s="59"/>
      <c r="P88" s="59"/>
      <c r="Q88" s="59"/>
      <c r="R88" s="59"/>
      <c r="S88" s="59"/>
      <c r="T88" s="278"/>
    </row>
    <row r="89" spans="1:20" s="78" customFormat="1">
      <c r="A89" s="59"/>
      <c r="B89" s="59"/>
      <c r="C89" s="59"/>
      <c r="D89" s="59"/>
      <c r="E89" s="59"/>
      <c r="F89" s="59"/>
      <c r="G89" s="59"/>
      <c r="H89" s="59"/>
      <c r="I89" s="59"/>
      <c r="J89" s="59"/>
      <c r="K89" s="59"/>
      <c r="L89" s="59"/>
      <c r="M89" s="59"/>
      <c r="N89" s="59"/>
      <c r="O89" s="59"/>
      <c r="P89" s="59"/>
      <c r="Q89" s="59"/>
      <c r="R89" s="59"/>
      <c r="S89" s="59"/>
      <c r="T89" s="278"/>
    </row>
    <row r="90" spans="1:20" s="78" customFormat="1">
      <c r="A90" s="59"/>
      <c r="B90" s="59"/>
      <c r="C90" s="59"/>
      <c r="D90" s="59"/>
      <c r="E90" s="59"/>
      <c r="F90" s="59"/>
      <c r="G90" s="59"/>
      <c r="H90" s="59"/>
      <c r="I90" s="59"/>
      <c r="J90" s="59"/>
      <c r="K90" s="59"/>
      <c r="L90" s="59"/>
      <c r="M90" s="59"/>
      <c r="N90" s="59"/>
      <c r="O90" s="59"/>
      <c r="P90" s="59"/>
      <c r="Q90" s="59"/>
      <c r="R90" s="59"/>
      <c r="S90" s="59"/>
      <c r="T90" s="278"/>
    </row>
  </sheetData>
  <sheetProtection algorithmName="SHA-512" hashValue="ga8Lt3R0Uk7qxeXnGTateuOx/+D2iJCzt/RolTu+XMaUrNa2Y82o7qp5Tiir1n5Hbtu+8Blh6O0FRk6y/SmUJw==" saltValue="Xvm4TVyqR1By9s0TbB07wQ==" spinCount="100000" sheet="1" objects="1" scenarios="1" formatColumns="0" formatRows="0" autoFilter="0"/>
  <dataConsolidate/>
  <mergeCells count="46">
    <mergeCell ref="A7:F7"/>
    <mergeCell ref="A8:F8"/>
    <mergeCell ref="A9:F9"/>
    <mergeCell ref="A10:F10"/>
    <mergeCell ref="A12:A15"/>
    <mergeCell ref="B12:F12"/>
    <mergeCell ref="AI12:AJ13"/>
    <mergeCell ref="B13:B15"/>
    <mergeCell ref="C13:C15"/>
    <mergeCell ref="D13:D15"/>
    <mergeCell ref="E13:E15"/>
    <mergeCell ref="F13:F15"/>
    <mergeCell ref="G13:G15"/>
    <mergeCell ref="H13:H15"/>
    <mergeCell ref="I13:K14"/>
    <mergeCell ref="L13:R13"/>
    <mergeCell ref="S13:S15"/>
    <mergeCell ref="T13:T15"/>
    <mergeCell ref="V13:Y13"/>
    <mergeCell ref="AE12:AH13"/>
    <mergeCell ref="AA13:AD13"/>
    <mergeCell ref="Z13:Z15"/>
    <mergeCell ref="AH14:AH15"/>
    <mergeCell ref="A41:T41"/>
    <mergeCell ref="U41:AJ41"/>
    <mergeCell ref="A54:F54"/>
    <mergeCell ref="AI14:AI15"/>
    <mergeCell ref="AJ14:AJ15"/>
    <mergeCell ref="L14:L15"/>
    <mergeCell ref="M14:M15"/>
    <mergeCell ref="N14:Q14"/>
    <mergeCell ref="AA14:AA15"/>
    <mergeCell ref="AB14:AB15"/>
    <mergeCell ref="AC14:AC15"/>
    <mergeCell ref="AD14:AD15"/>
    <mergeCell ref="V14:V15"/>
    <mergeCell ref="W14:W15"/>
    <mergeCell ref="X14:X15"/>
    <mergeCell ref="U12:AD12"/>
    <mergeCell ref="A56:F56"/>
    <mergeCell ref="AE14:AE15"/>
    <mergeCell ref="AF14:AF15"/>
    <mergeCell ref="AG14:AG15"/>
    <mergeCell ref="G12:T12"/>
    <mergeCell ref="Y14:Y15"/>
    <mergeCell ref="U13:U1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949-39AF-574C-8239-3A2592518E2C}">
  <sheetPr codeName="Hoja13">
    <outlinePr summaryBelow="0" summaryRight="0"/>
  </sheetPr>
  <dimension ref="A1:AJ68"/>
  <sheetViews>
    <sheetView showGridLines="0" zoomScaleNormal="100" workbookViewId="0">
      <selection activeCell="V21" sqref="V21"/>
    </sheetView>
  </sheetViews>
  <sheetFormatPr baseColWidth="10" defaultColWidth="11.44140625" defaultRowHeight="9.6" outlineLevelRow="3"/>
  <cols>
    <col min="1" max="6" width="3.77734375" style="59" customWidth="1"/>
    <col min="7" max="7" width="24.44140625" style="59" bestFit="1" customWidth="1"/>
    <col min="8" max="8" width="35.44140625" style="59" customWidth="1"/>
    <col min="9" max="9" width="9" style="59" customWidth="1"/>
    <col min="10" max="10" width="9.6640625" style="59" customWidth="1"/>
    <col min="11" max="11" width="3" style="59" bestFit="1" customWidth="1"/>
    <col min="12" max="12" width="17.33203125" style="59" customWidth="1"/>
    <col min="13" max="13" width="17" style="59" customWidth="1"/>
    <col min="14" max="15" width="4.109375" style="59" bestFit="1" customWidth="1"/>
    <col min="16" max="16" width="3.77734375" style="59" bestFit="1" customWidth="1"/>
    <col min="17" max="17" width="4" style="59" customWidth="1"/>
    <col min="18" max="18" width="5.33203125" style="59" bestFit="1" customWidth="1"/>
    <col min="19" max="19" width="14.44140625" style="59" customWidth="1"/>
    <col min="20" max="20" width="23.77734375" style="59" customWidth="1"/>
    <col min="21" max="21" width="12.77734375" style="59" customWidth="1"/>
    <col min="22" max="22" width="8.6640625" style="59" customWidth="1"/>
    <col min="23" max="23" width="10.109375" style="59" customWidth="1"/>
    <col min="24" max="24" width="15" style="59" bestFit="1" customWidth="1"/>
    <col min="25" max="25" width="23.77734375" style="59" customWidth="1"/>
    <col min="26" max="26" width="13" style="59" hidden="1" customWidth="1"/>
    <col min="27" max="27" width="8.44140625" style="59" hidden="1" customWidth="1"/>
    <col min="28" max="28" width="11.33203125" style="59" hidden="1" customWidth="1"/>
    <col min="29" max="29" width="10.6640625" style="59" hidden="1" customWidth="1"/>
    <col min="30" max="30" width="23.77734375" style="59" hidden="1" customWidth="1"/>
    <col min="31" max="31" width="9.109375" style="59" hidden="1" customWidth="1"/>
    <col min="32" max="32" width="12.33203125" style="59" hidden="1" customWidth="1"/>
    <col min="33" max="33" width="14.77734375" style="59" hidden="1" customWidth="1"/>
    <col min="34" max="34" width="23.77734375" style="59" hidden="1" customWidth="1"/>
    <col min="35" max="35" width="15" style="59" customWidth="1"/>
    <col min="36" max="36" width="16.7773437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746</v>
      </c>
    </row>
    <row r="10" spans="1:36" ht="10.199999999999999">
      <c r="A10" s="562" t="s">
        <v>596</v>
      </c>
      <c r="B10" s="563"/>
      <c r="C10" s="563"/>
      <c r="D10" s="563"/>
      <c r="E10" s="563"/>
      <c r="F10" s="563"/>
      <c r="G10" s="226" t="s">
        <v>294</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37.049999999999997" customHeight="1" collapsed="1" thickBot="1">
      <c r="A16" s="63">
        <v>1</v>
      </c>
      <c r="B16" s="162">
        <v>0</v>
      </c>
      <c r="C16" s="162">
        <v>0</v>
      </c>
      <c r="D16" s="162">
        <v>0</v>
      </c>
      <c r="E16" s="162" t="s">
        <v>244</v>
      </c>
      <c r="F16" s="162">
        <v>5</v>
      </c>
      <c r="G16" s="163" t="s">
        <v>473</v>
      </c>
      <c r="H16" s="164" t="s">
        <v>2141</v>
      </c>
      <c r="I16" s="163" t="s">
        <v>18</v>
      </c>
      <c r="J16" s="163" t="s">
        <v>172</v>
      </c>
      <c r="K16" s="163" t="s">
        <v>172</v>
      </c>
      <c r="L16" s="165" t="s">
        <v>2142</v>
      </c>
      <c r="M16" s="165" t="s">
        <v>2143</v>
      </c>
      <c r="N16" s="64">
        <v>25</v>
      </c>
      <c r="O16" s="64">
        <v>25</v>
      </c>
      <c r="P16" s="64">
        <v>25</v>
      </c>
      <c r="Q16" s="64">
        <v>25</v>
      </c>
      <c r="R16" s="64">
        <f>SUM(N16:Q16)</f>
        <v>100</v>
      </c>
      <c r="S16" s="105" t="s">
        <v>2144</v>
      </c>
      <c r="T16" s="166" t="s">
        <v>2145</v>
      </c>
      <c r="U16" s="159">
        <f>N16+O16</f>
        <v>50</v>
      </c>
      <c r="V16" s="273">
        <v>25</v>
      </c>
      <c r="W16" s="100">
        <f t="shared" ref="W16" si="0">IF(V16="","No hay ejecución",IF(AND(U16&gt;0), V16/U16,"No hay Programación"))</f>
        <v>0.5</v>
      </c>
      <c r="X16" s="105" t="str">
        <f t="shared" ref="X16" si="1">IF(W16="No hay ejecución","NA",IF(W16&gt;=90%,"De acuerdo a lo programado",IF(W16&gt;=70%,"Atraso Leve",IF(W16&lt;70%,"En Riesgo de no Cumplimiento"))))</f>
        <v>En Riesgo de no Cumplimiento</v>
      </c>
      <c r="Y16" s="166"/>
      <c r="Z16" s="159">
        <f>P16+Q16</f>
        <v>50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25</v>
      </c>
      <c r="AF16" s="100">
        <f>IF(AE16="","No hay ejecución",IF(AND(AE16&gt;0), AE16/R16,"No hay Programación"))</f>
        <v>0.25</v>
      </c>
      <c r="AG16" s="105" t="str">
        <f>IF(AF16="No hay ejecución","NA",IF(AF16&gt;=90%,"De acuerdo a lo programado",IF(AF16&gt;=70%,"Atraso Leve",IF(AF16&lt;70%,"Incumplimiento"))))</f>
        <v>Incumplimiento</v>
      </c>
      <c r="AH16" s="166"/>
      <c r="AI16" s="65" t="s">
        <v>502</v>
      </c>
      <c r="AJ16" s="105" t="s">
        <v>502</v>
      </c>
    </row>
    <row r="17" spans="1:36" s="117" customFormat="1" ht="20.399999999999999" hidden="1" outlineLevel="3" thickTop="1" thickBot="1">
      <c r="A17" s="109" t="s">
        <v>41</v>
      </c>
      <c r="B17" s="169">
        <v>0</v>
      </c>
      <c r="C17" s="169">
        <v>0</v>
      </c>
      <c r="D17" s="169">
        <v>0</v>
      </c>
      <c r="E17" s="169" t="s">
        <v>244</v>
      </c>
      <c r="F17" s="169">
        <v>5</v>
      </c>
      <c r="G17" s="170" t="s">
        <v>473</v>
      </c>
      <c r="H17" s="171" t="s">
        <v>2146</v>
      </c>
      <c r="I17" s="170" t="s">
        <v>20</v>
      </c>
      <c r="J17" s="170" t="s">
        <v>172</v>
      </c>
      <c r="K17" s="170" t="s">
        <v>172</v>
      </c>
      <c r="L17" s="172" t="s">
        <v>2147</v>
      </c>
      <c r="M17" s="172" t="s">
        <v>2143</v>
      </c>
      <c r="N17" s="126">
        <v>25</v>
      </c>
      <c r="O17" s="126">
        <v>25</v>
      </c>
      <c r="P17" s="126">
        <v>25</v>
      </c>
      <c r="Q17" s="126">
        <v>25</v>
      </c>
      <c r="R17" s="111">
        <f>SUM(N17:Q17)</f>
        <v>100</v>
      </c>
      <c r="S17" s="115" t="s">
        <v>2144</v>
      </c>
      <c r="T17" s="115" t="s">
        <v>172</v>
      </c>
      <c r="U17" s="159">
        <f t="shared" ref="U17:U28" si="3">N17+O17</f>
        <v>50</v>
      </c>
      <c r="V17" s="273"/>
      <c r="W17" s="100" t="str">
        <f t="shared" ref="W17:W28" si="4">IF(V17="","No hay ejecución",IF(AND(U17&gt;0), V17/U17,"No hay Programación"))</f>
        <v>No hay ejecución</v>
      </c>
      <c r="X17" s="105" t="str">
        <f t="shared" ref="X17:X28" si="5">IF(W17="No hay ejecución","NA",IF(W17&gt;=90%,"De acuerdo a lo programado",IF(W17&gt;=70%,"Atraso Leve",IF(W17&lt;70%,"En Riesgo de no Cumplimiento"))))</f>
        <v>NA</v>
      </c>
      <c r="Y17" s="166"/>
      <c r="Z17" s="159">
        <f t="shared" ref="Z17:Z28" si="6">P17+Q17</f>
        <v>50</v>
      </c>
      <c r="AA17" s="159"/>
      <c r="AB17" s="100" t="str">
        <f t="shared" ref="AB17:AB28" si="7">IF(AA17="","No hay ejecución",IF(AND(Z17&gt;0), AA17/Z17,"No hay Programación"))</f>
        <v>No hay ejecución</v>
      </c>
      <c r="AC17" s="105" t="str">
        <f t="shared" ref="AC17:AC28" si="8">IF(AB17="No hay ejecución","NA",IF(AB17&gt;=90%,"De acuerdo a lo programado",IF(AB17&gt;=70%,"Atraso Leve",IF(AB17&lt;70%,"En Riesgo de no Cumplimiento"))))</f>
        <v>NA</v>
      </c>
      <c r="AD17" s="166"/>
      <c r="AE17" s="65">
        <f t="shared" ref="AE17:AE28" si="9">V17+AA17</f>
        <v>0</v>
      </c>
      <c r="AF17" s="100" t="str">
        <f t="shared" ref="AF17:AF28" si="10">IF(AE17="","No hay ejecución",IF(AND(AE17&gt;0), AE17/R17,"No hay Programación"))</f>
        <v>No hay Programación</v>
      </c>
      <c r="AG17" s="105" t="str">
        <f t="shared" ref="AG17:AG28" si="11">IF(AF17="No hay ejecución","NA",IF(AF17&gt;=90%,"De acuerdo a lo programado",IF(AF17&gt;=70%,"Atraso Leve",IF(AF17&lt;70%,"Incumplimiento"))))</f>
        <v>De acuerdo a lo programado</v>
      </c>
      <c r="AH17" s="166"/>
      <c r="AI17" s="65" t="s">
        <v>502</v>
      </c>
      <c r="AJ17" s="105" t="s">
        <v>502</v>
      </c>
    </row>
    <row r="18" spans="1:36" s="117" customFormat="1" ht="20.399999999999999" hidden="1" outlineLevel="3" thickTop="1" thickBot="1">
      <c r="A18" s="109" t="s">
        <v>46</v>
      </c>
      <c r="B18" s="169">
        <v>0</v>
      </c>
      <c r="C18" s="169">
        <v>0</v>
      </c>
      <c r="D18" s="169">
        <v>0</v>
      </c>
      <c r="E18" s="169" t="s">
        <v>244</v>
      </c>
      <c r="F18" s="169">
        <v>5</v>
      </c>
      <c r="G18" s="170" t="s">
        <v>473</v>
      </c>
      <c r="H18" s="171" t="s">
        <v>2148</v>
      </c>
      <c r="I18" s="170" t="s">
        <v>20</v>
      </c>
      <c r="J18" s="170" t="s">
        <v>172</v>
      </c>
      <c r="K18" s="170" t="s">
        <v>172</v>
      </c>
      <c r="L18" s="172" t="s">
        <v>2142</v>
      </c>
      <c r="M18" s="172" t="s">
        <v>2143</v>
      </c>
      <c r="N18" s="126">
        <v>25</v>
      </c>
      <c r="O18" s="126">
        <v>25</v>
      </c>
      <c r="P18" s="126">
        <v>25</v>
      </c>
      <c r="Q18" s="126">
        <v>25</v>
      </c>
      <c r="R18" s="111">
        <f t="shared" ref="R18:R27" si="12">SUM(N18:Q18)</f>
        <v>100</v>
      </c>
      <c r="S18" s="115" t="s">
        <v>2144</v>
      </c>
      <c r="T18" s="115" t="s">
        <v>172</v>
      </c>
      <c r="U18" s="159">
        <f t="shared" si="3"/>
        <v>50</v>
      </c>
      <c r="V18" s="273"/>
      <c r="W18" s="100" t="str">
        <f t="shared" si="4"/>
        <v>No hay ejecución</v>
      </c>
      <c r="X18" s="105" t="str">
        <f t="shared" si="5"/>
        <v>NA</v>
      </c>
      <c r="Y18" s="166"/>
      <c r="Z18" s="159">
        <f t="shared" si="6"/>
        <v>50</v>
      </c>
      <c r="AA18" s="159"/>
      <c r="AB18" s="100" t="str">
        <f t="shared" si="7"/>
        <v>No hay ejecución</v>
      </c>
      <c r="AC18" s="105" t="str">
        <f t="shared" si="8"/>
        <v>NA</v>
      </c>
      <c r="AD18" s="166"/>
      <c r="AE18" s="65">
        <f t="shared" si="9"/>
        <v>0</v>
      </c>
      <c r="AF18" s="100" t="str">
        <f t="shared" si="10"/>
        <v>No hay Programación</v>
      </c>
      <c r="AG18" s="105" t="str">
        <f t="shared" si="11"/>
        <v>De acuerdo a lo programado</v>
      </c>
      <c r="AH18" s="166"/>
      <c r="AI18" s="65" t="s">
        <v>502</v>
      </c>
      <c r="AJ18" s="105" t="s">
        <v>502</v>
      </c>
    </row>
    <row r="19" spans="1:36" s="117" customFormat="1" ht="20.399999999999999" hidden="1" outlineLevel="3" thickTop="1" thickBot="1">
      <c r="A19" s="109" t="s">
        <v>51</v>
      </c>
      <c r="B19" s="169">
        <v>0</v>
      </c>
      <c r="C19" s="169">
        <v>0</v>
      </c>
      <c r="D19" s="169">
        <v>0</v>
      </c>
      <c r="E19" s="169" t="s">
        <v>244</v>
      </c>
      <c r="F19" s="169">
        <v>5</v>
      </c>
      <c r="G19" s="170" t="s">
        <v>473</v>
      </c>
      <c r="H19" s="171" t="s">
        <v>2149</v>
      </c>
      <c r="I19" s="170" t="s">
        <v>20</v>
      </c>
      <c r="J19" s="170" t="s">
        <v>172</v>
      </c>
      <c r="K19" s="170" t="s">
        <v>172</v>
      </c>
      <c r="L19" s="172" t="s">
        <v>2150</v>
      </c>
      <c r="M19" s="172" t="s">
        <v>2143</v>
      </c>
      <c r="N19" s="126">
        <v>25</v>
      </c>
      <c r="O19" s="126">
        <v>25</v>
      </c>
      <c r="P19" s="126">
        <v>25</v>
      </c>
      <c r="Q19" s="126">
        <v>25</v>
      </c>
      <c r="R19" s="111">
        <f t="shared" si="12"/>
        <v>100</v>
      </c>
      <c r="S19" s="115" t="s">
        <v>2144</v>
      </c>
      <c r="T19" s="115" t="s">
        <v>172</v>
      </c>
      <c r="U19" s="159">
        <f t="shared" si="3"/>
        <v>50</v>
      </c>
      <c r="V19" s="273"/>
      <c r="W19" s="100" t="str">
        <f t="shared" si="4"/>
        <v>No hay ejecución</v>
      </c>
      <c r="X19" s="105" t="str">
        <f t="shared" si="5"/>
        <v>NA</v>
      </c>
      <c r="Y19" s="166"/>
      <c r="Z19" s="159">
        <f t="shared" si="6"/>
        <v>50</v>
      </c>
      <c r="AA19" s="159"/>
      <c r="AB19" s="100" t="str">
        <f t="shared" si="7"/>
        <v>No hay ejecución</v>
      </c>
      <c r="AC19" s="105" t="str">
        <f t="shared" si="8"/>
        <v>NA</v>
      </c>
      <c r="AD19" s="166"/>
      <c r="AE19" s="65">
        <f t="shared" si="9"/>
        <v>0</v>
      </c>
      <c r="AF19" s="100" t="str">
        <f t="shared" si="10"/>
        <v>No hay Programación</v>
      </c>
      <c r="AG19" s="105" t="str">
        <f t="shared" si="11"/>
        <v>De acuerdo a lo programado</v>
      </c>
      <c r="AH19" s="166"/>
      <c r="AI19" s="65" t="s">
        <v>502</v>
      </c>
      <c r="AJ19" s="105" t="s">
        <v>502</v>
      </c>
    </row>
    <row r="20" spans="1:36" s="117" customFormat="1" ht="20.399999999999999" hidden="1" outlineLevel="3" thickTop="1" thickBot="1">
      <c r="A20" s="109" t="s">
        <v>645</v>
      </c>
      <c r="B20" s="169">
        <v>0</v>
      </c>
      <c r="C20" s="169">
        <v>0</v>
      </c>
      <c r="D20" s="169">
        <v>0</v>
      </c>
      <c r="E20" s="169" t="s">
        <v>244</v>
      </c>
      <c r="F20" s="169">
        <v>5</v>
      </c>
      <c r="G20" s="170" t="s">
        <v>473</v>
      </c>
      <c r="H20" s="171" t="s">
        <v>2151</v>
      </c>
      <c r="I20" s="170" t="s">
        <v>20</v>
      </c>
      <c r="J20" s="170" t="s">
        <v>172</v>
      </c>
      <c r="K20" s="170" t="s">
        <v>172</v>
      </c>
      <c r="L20" s="172" t="s">
        <v>2152</v>
      </c>
      <c r="M20" s="172" t="s">
        <v>2143</v>
      </c>
      <c r="N20" s="126">
        <v>25</v>
      </c>
      <c r="O20" s="126">
        <v>25</v>
      </c>
      <c r="P20" s="126">
        <v>25</v>
      </c>
      <c r="Q20" s="126">
        <v>25</v>
      </c>
      <c r="R20" s="111">
        <f t="shared" si="12"/>
        <v>100</v>
      </c>
      <c r="S20" s="115" t="s">
        <v>2144</v>
      </c>
      <c r="T20" s="115" t="s">
        <v>172</v>
      </c>
      <c r="U20" s="159">
        <f t="shared" si="3"/>
        <v>50</v>
      </c>
      <c r="V20" s="273"/>
      <c r="W20" s="100" t="str">
        <f t="shared" si="4"/>
        <v>No hay ejecución</v>
      </c>
      <c r="X20" s="105" t="str">
        <f t="shared" si="5"/>
        <v>NA</v>
      </c>
      <c r="Y20" s="166"/>
      <c r="Z20" s="159">
        <f t="shared" si="6"/>
        <v>50</v>
      </c>
      <c r="AA20" s="159"/>
      <c r="AB20" s="100" t="str">
        <f t="shared" si="7"/>
        <v>No hay ejecución</v>
      </c>
      <c r="AC20" s="105" t="str">
        <f t="shared" si="8"/>
        <v>NA</v>
      </c>
      <c r="AD20" s="166"/>
      <c r="AE20" s="65">
        <f t="shared" si="9"/>
        <v>0</v>
      </c>
      <c r="AF20" s="100" t="str">
        <f t="shared" si="10"/>
        <v>No hay Programación</v>
      </c>
      <c r="AG20" s="105" t="str">
        <f t="shared" si="11"/>
        <v>De acuerdo a lo programado</v>
      </c>
      <c r="AH20" s="166"/>
      <c r="AI20" s="65" t="s">
        <v>502</v>
      </c>
      <c r="AJ20" s="105" t="s">
        <v>502</v>
      </c>
    </row>
    <row r="21" spans="1:36" ht="37.049999999999997" customHeight="1" thickTop="1" thickBot="1">
      <c r="A21" s="63">
        <v>2</v>
      </c>
      <c r="B21" s="162">
        <v>0</v>
      </c>
      <c r="C21" s="162">
        <v>0</v>
      </c>
      <c r="D21" s="162">
        <v>0</v>
      </c>
      <c r="E21" s="162" t="s">
        <v>240</v>
      </c>
      <c r="F21" s="162">
        <v>5</v>
      </c>
      <c r="G21" s="163" t="s">
        <v>473</v>
      </c>
      <c r="H21" s="164" t="s">
        <v>2153</v>
      </c>
      <c r="I21" s="163" t="s">
        <v>18</v>
      </c>
      <c r="J21" s="163" t="s">
        <v>172</v>
      </c>
      <c r="K21" s="163" t="s">
        <v>172</v>
      </c>
      <c r="L21" s="165" t="s">
        <v>2154</v>
      </c>
      <c r="M21" s="165" t="s">
        <v>2155</v>
      </c>
      <c r="N21" s="64">
        <v>1</v>
      </c>
      <c r="O21" s="64">
        <v>0</v>
      </c>
      <c r="P21" s="64">
        <v>0</v>
      </c>
      <c r="Q21" s="64">
        <v>0</v>
      </c>
      <c r="R21" s="64">
        <f t="shared" si="12"/>
        <v>1</v>
      </c>
      <c r="S21" s="105" t="s">
        <v>2144</v>
      </c>
      <c r="T21" s="166" t="s">
        <v>2156</v>
      </c>
      <c r="U21" s="159">
        <f t="shared" si="3"/>
        <v>1</v>
      </c>
      <c r="V21" s="273">
        <v>1</v>
      </c>
      <c r="W21" s="100">
        <f t="shared" si="4"/>
        <v>1</v>
      </c>
      <c r="X21" s="105" t="str">
        <f t="shared" si="5"/>
        <v>De acuerdo a lo programado</v>
      </c>
      <c r="Y21" s="166"/>
      <c r="Z21" s="159">
        <f t="shared" si="6"/>
        <v>0</v>
      </c>
      <c r="AA21" s="159"/>
      <c r="AB21" s="100" t="str">
        <f t="shared" si="7"/>
        <v>No hay ejecución</v>
      </c>
      <c r="AC21" s="105" t="str">
        <f t="shared" si="8"/>
        <v>NA</v>
      </c>
      <c r="AD21" s="166"/>
      <c r="AE21" s="65">
        <f t="shared" si="9"/>
        <v>1</v>
      </c>
      <c r="AF21" s="100">
        <f t="shared" si="10"/>
        <v>1</v>
      </c>
      <c r="AG21" s="105" t="str">
        <f t="shared" si="11"/>
        <v>De acuerdo a lo programado</v>
      </c>
      <c r="AH21" s="166"/>
      <c r="AI21" s="65" t="s">
        <v>502</v>
      </c>
      <c r="AJ21" s="105" t="s">
        <v>502</v>
      </c>
    </row>
    <row r="22" spans="1:36" ht="37.049999999999997" customHeight="1" thickTop="1" thickBot="1">
      <c r="A22" s="63">
        <v>3</v>
      </c>
      <c r="B22" s="162">
        <v>0</v>
      </c>
      <c r="C22" s="162">
        <v>0</v>
      </c>
      <c r="D22" s="162">
        <v>0</v>
      </c>
      <c r="E22" s="162" t="s">
        <v>247</v>
      </c>
      <c r="F22" s="162">
        <v>5</v>
      </c>
      <c r="G22" s="163" t="s">
        <v>473</v>
      </c>
      <c r="H22" s="164" t="s">
        <v>2157</v>
      </c>
      <c r="I22" s="163" t="s">
        <v>18</v>
      </c>
      <c r="J22" s="163" t="s">
        <v>172</v>
      </c>
      <c r="K22" s="163" t="s">
        <v>172</v>
      </c>
      <c r="L22" s="165" t="s">
        <v>2158</v>
      </c>
      <c r="M22" s="165" t="s">
        <v>2159</v>
      </c>
      <c r="N22" s="64">
        <v>1</v>
      </c>
      <c r="O22" s="64">
        <v>0</v>
      </c>
      <c r="P22" s="64">
        <v>0</v>
      </c>
      <c r="Q22" s="64">
        <v>0</v>
      </c>
      <c r="R22" s="64">
        <f t="shared" si="12"/>
        <v>1</v>
      </c>
      <c r="S22" s="105" t="s">
        <v>2144</v>
      </c>
      <c r="T22" s="105" t="s">
        <v>172</v>
      </c>
      <c r="U22" s="159">
        <f t="shared" si="3"/>
        <v>1</v>
      </c>
      <c r="V22" s="273">
        <v>1</v>
      </c>
      <c r="W22" s="100">
        <f t="shared" si="4"/>
        <v>1</v>
      </c>
      <c r="X22" s="105" t="str">
        <f t="shared" si="5"/>
        <v>De acuerdo a lo programado</v>
      </c>
      <c r="Y22" s="166"/>
      <c r="Z22" s="159">
        <f t="shared" si="6"/>
        <v>0</v>
      </c>
      <c r="AA22" s="159"/>
      <c r="AB22" s="100" t="str">
        <f t="shared" si="7"/>
        <v>No hay ejecución</v>
      </c>
      <c r="AC22" s="105" t="str">
        <f t="shared" si="8"/>
        <v>NA</v>
      </c>
      <c r="AD22" s="166"/>
      <c r="AE22" s="65">
        <f t="shared" si="9"/>
        <v>1</v>
      </c>
      <c r="AF22" s="100">
        <f t="shared" si="10"/>
        <v>1</v>
      </c>
      <c r="AG22" s="105" t="str">
        <f t="shared" si="11"/>
        <v>De acuerdo a lo programado</v>
      </c>
      <c r="AH22" s="166"/>
      <c r="AI22" s="65" t="s">
        <v>502</v>
      </c>
      <c r="AJ22" s="105" t="s">
        <v>502</v>
      </c>
    </row>
    <row r="23" spans="1:36" ht="37.049999999999997" customHeight="1" thickTop="1" thickBot="1">
      <c r="A23" s="63">
        <v>4</v>
      </c>
      <c r="B23" s="162">
        <v>0</v>
      </c>
      <c r="C23" s="162">
        <v>0</v>
      </c>
      <c r="D23" s="162">
        <v>0</v>
      </c>
      <c r="E23" s="162" t="s">
        <v>216</v>
      </c>
      <c r="F23" s="162">
        <v>5</v>
      </c>
      <c r="G23" s="163" t="s">
        <v>445</v>
      </c>
      <c r="H23" s="164" t="s">
        <v>2160</v>
      </c>
      <c r="I23" s="163" t="s">
        <v>20</v>
      </c>
      <c r="J23" s="163" t="s">
        <v>172</v>
      </c>
      <c r="K23" s="163" t="s">
        <v>172</v>
      </c>
      <c r="L23" s="165" t="s">
        <v>2161</v>
      </c>
      <c r="M23" s="165" t="s">
        <v>2162</v>
      </c>
      <c r="N23" s="133">
        <v>0</v>
      </c>
      <c r="O23" s="133">
        <v>0</v>
      </c>
      <c r="P23" s="133">
        <v>1</v>
      </c>
      <c r="Q23" s="133">
        <v>0</v>
      </c>
      <c r="R23" s="133">
        <f t="shared" si="12"/>
        <v>1</v>
      </c>
      <c r="S23" s="105" t="s">
        <v>2144</v>
      </c>
      <c r="T23" s="166" t="s">
        <v>2163</v>
      </c>
      <c r="U23" s="159">
        <f t="shared" si="3"/>
        <v>0</v>
      </c>
      <c r="V23" s="273"/>
      <c r="W23" s="100" t="str">
        <f t="shared" si="4"/>
        <v>No hay ejecución</v>
      </c>
      <c r="X23" s="105" t="str">
        <f t="shared" si="5"/>
        <v>NA</v>
      </c>
      <c r="Y23" s="166"/>
      <c r="Z23" s="159">
        <f t="shared" si="6"/>
        <v>1</v>
      </c>
      <c r="AA23" s="159"/>
      <c r="AB23" s="100" t="str">
        <f t="shared" si="7"/>
        <v>No hay ejecución</v>
      </c>
      <c r="AC23" s="105" t="str">
        <f t="shared" si="8"/>
        <v>NA</v>
      </c>
      <c r="AD23" s="166"/>
      <c r="AE23" s="65">
        <f t="shared" si="9"/>
        <v>0</v>
      </c>
      <c r="AF23" s="100" t="str">
        <f t="shared" si="10"/>
        <v>No hay Programación</v>
      </c>
      <c r="AG23" s="105" t="str">
        <f t="shared" si="11"/>
        <v>De acuerdo a lo programado</v>
      </c>
      <c r="AH23" s="166"/>
      <c r="AI23" s="65" t="s">
        <v>502</v>
      </c>
      <c r="AJ23" s="105" t="s">
        <v>502</v>
      </c>
    </row>
    <row r="24" spans="1:36" ht="37.049999999999997" customHeight="1">
      <c r="A24" s="63">
        <v>5</v>
      </c>
      <c r="B24" s="162">
        <v>0</v>
      </c>
      <c r="C24" s="162">
        <v>0</v>
      </c>
      <c r="D24" s="162">
        <v>0</v>
      </c>
      <c r="E24" s="162" t="s">
        <v>228</v>
      </c>
      <c r="F24" s="162">
        <v>5</v>
      </c>
      <c r="G24" s="163" t="s">
        <v>469</v>
      </c>
      <c r="H24" s="164" t="s">
        <v>2164</v>
      </c>
      <c r="I24" s="163" t="s">
        <v>18</v>
      </c>
      <c r="J24" s="163" t="s">
        <v>172</v>
      </c>
      <c r="K24" s="163" t="s">
        <v>172</v>
      </c>
      <c r="L24" s="165" t="s">
        <v>2165</v>
      </c>
      <c r="M24" s="165" t="s">
        <v>1367</v>
      </c>
      <c r="N24" s="133">
        <v>0</v>
      </c>
      <c r="O24" s="133">
        <v>1</v>
      </c>
      <c r="P24" s="133">
        <v>0</v>
      </c>
      <c r="Q24" s="133">
        <v>0</v>
      </c>
      <c r="R24" s="133">
        <f t="shared" si="12"/>
        <v>1</v>
      </c>
      <c r="S24" s="105" t="s">
        <v>2144</v>
      </c>
      <c r="T24" s="166" t="s">
        <v>2166</v>
      </c>
      <c r="U24" s="159">
        <f t="shared" si="3"/>
        <v>1</v>
      </c>
      <c r="V24" s="273">
        <v>1</v>
      </c>
      <c r="W24" s="100">
        <f t="shared" si="4"/>
        <v>1</v>
      </c>
      <c r="X24" s="105" t="str">
        <f t="shared" si="5"/>
        <v>De acuerdo a lo programado</v>
      </c>
      <c r="Y24" s="166"/>
      <c r="Z24" s="159">
        <f t="shared" si="6"/>
        <v>0</v>
      </c>
      <c r="AA24" s="159"/>
      <c r="AB24" s="100" t="str">
        <f t="shared" si="7"/>
        <v>No hay ejecución</v>
      </c>
      <c r="AC24" s="105" t="str">
        <f t="shared" si="8"/>
        <v>NA</v>
      </c>
      <c r="AD24" s="166"/>
      <c r="AE24" s="65">
        <f t="shared" si="9"/>
        <v>1</v>
      </c>
      <c r="AF24" s="100">
        <f t="shared" si="10"/>
        <v>1</v>
      </c>
      <c r="AG24" s="105" t="str">
        <f t="shared" si="11"/>
        <v>De acuerdo a lo programado</v>
      </c>
      <c r="AH24" s="166"/>
      <c r="AI24" s="65" t="s">
        <v>502</v>
      </c>
      <c r="AJ24" s="105" t="s">
        <v>502</v>
      </c>
    </row>
    <row r="25" spans="1:36" ht="37.049999999999997" customHeight="1" thickTop="1" thickBot="1">
      <c r="A25" s="63">
        <v>6</v>
      </c>
      <c r="B25" s="162">
        <v>0</v>
      </c>
      <c r="C25" s="162">
        <v>0</v>
      </c>
      <c r="D25" s="162">
        <v>0</v>
      </c>
      <c r="E25" s="162" t="s">
        <v>228</v>
      </c>
      <c r="F25" s="162">
        <v>5</v>
      </c>
      <c r="G25" s="163" t="s">
        <v>469</v>
      </c>
      <c r="H25" s="164" t="s">
        <v>2167</v>
      </c>
      <c r="I25" s="163" t="s">
        <v>18</v>
      </c>
      <c r="J25" s="163" t="s">
        <v>172</v>
      </c>
      <c r="K25" s="163" t="s">
        <v>172</v>
      </c>
      <c r="L25" s="165" t="s">
        <v>2165</v>
      </c>
      <c r="M25" s="165" t="s">
        <v>2168</v>
      </c>
      <c r="N25" s="133">
        <v>0</v>
      </c>
      <c r="O25" s="133">
        <v>1</v>
      </c>
      <c r="P25" s="133">
        <v>0</v>
      </c>
      <c r="Q25" s="133">
        <v>0</v>
      </c>
      <c r="R25" s="133">
        <f t="shared" si="12"/>
        <v>1</v>
      </c>
      <c r="S25" s="105" t="s">
        <v>2144</v>
      </c>
      <c r="T25" s="166" t="s">
        <v>2166</v>
      </c>
      <c r="U25" s="159">
        <f t="shared" si="3"/>
        <v>1</v>
      </c>
      <c r="V25" s="273"/>
      <c r="W25" s="100" t="str">
        <f t="shared" si="4"/>
        <v>No hay ejecución</v>
      </c>
      <c r="X25" s="105" t="str">
        <f t="shared" si="5"/>
        <v>NA</v>
      </c>
      <c r="Y25" s="166"/>
      <c r="Z25" s="159">
        <f t="shared" si="6"/>
        <v>0</v>
      </c>
      <c r="AA25" s="159"/>
      <c r="AB25" s="100" t="str">
        <f t="shared" si="7"/>
        <v>No hay ejecución</v>
      </c>
      <c r="AC25" s="105" t="str">
        <f t="shared" si="8"/>
        <v>NA</v>
      </c>
      <c r="AD25" s="166"/>
      <c r="AE25" s="65">
        <f t="shared" si="9"/>
        <v>0</v>
      </c>
      <c r="AF25" s="100" t="str">
        <f t="shared" si="10"/>
        <v>No hay Programación</v>
      </c>
      <c r="AG25" s="105" t="str">
        <f t="shared" si="11"/>
        <v>De acuerdo a lo programado</v>
      </c>
      <c r="AH25" s="166"/>
      <c r="AI25" s="65" t="s">
        <v>502</v>
      </c>
      <c r="AJ25" s="105" t="s">
        <v>502</v>
      </c>
    </row>
    <row r="26" spans="1:36" ht="37.049999999999997" customHeight="1" thickTop="1" thickBot="1">
      <c r="A26" s="63">
        <v>7</v>
      </c>
      <c r="B26" s="162">
        <v>0</v>
      </c>
      <c r="C26" s="162">
        <v>0</v>
      </c>
      <c r="D26" s="162">
        <v>0</v>
      </c>
      <c r="E26" s="162" t="s">
        <v>244</v>
      </c>
      <c r="F26" s="162">
        <v>5</v>
      </c>
      <c r="G26" s="163" t="s">
        <v>473</v>
      </c>
      <c r="H26" s="164" t="s">
        <v>2169</v>
      </c>
      <c r="I26" s="163" t="s">
        <v>18</v>
      </c>
      <c r="J26" s="163" t="s">
        <v>172</v>
      </c>
      <c r="K26" s="163" t="s">
        <v>172</v>
      </c>
      <c r="L26" s="165" t="s">
        <v>2158</v>
      </c>
      <c r="M26" s="165" t="s">
        <v>2159</v>
      </c>
      <c r="N26" s="133">
        <v>0</v>
      </c>
      <c r="O26" s="133">
        <v>0</v>
      </c>
      <c r="P26" s="133">
        <v>1</v>
      </c>
      <c r="Q26" s="133">
        <v>0</v>
      </c>
      <c r="R26" s="133">
        <f t="shared" si="12"/>
        <v>1</v>
      </c>
      <c r="S26" s="105" t="s">
        <v>2144</v>
      </c>
      <c r="T26" s="166" t="s">
        <v>2170</v>
      </c>
      <c r="U26" s="159">
        <f t="shared" si="3"/>
        <v>0</v>
      </c>
      <c r="V26" s="273"/>
      <c r="W26" s="100" t="str">
        <f t="shared" si="4"/>
        <v>No hay ejecución</v>
      </c>
      <c r="X26" s="105" t="str">
        <f t="shared" si="5"/>
        <v>NA</v>
      </c>
      <c r="Y26" s="166"/>
      <c r="Z26" s="159">
        <f t="shared" si="6"/>
        <v>1</v>
      </c>
      <c r="AA26" s="159"/>
      <c r="AB26" s="100" t="str">
        <f t="shared" si="7"/>
        <v>No hay ejecución</v>
      </c>
      <c r="AC26" s="105" t="str">
        <f t="shared" si="8"/>
        <v>NA</v>
      </c>
      <c r="AD26" s="166"/>
      <c r="AE26" s="65">
        <f t="shared" si="9"/>
        <v>0</v>
      </c>
      <c r="AF26" s="100" t="str">
        <f t="shared" si="10"/>
        <v>No hay Programación</v>
      </c>
      <c r="AG26" s="105" t="str">
        <f t="shared" si="11"/>
        <v>De acuerdo a lo programado</v>
      </c>
      <c r="AH26" s="166"/>
      <c r="AI26" s="65" t="s">
        <v>502</v>
      </c>
      <c r="AJ26" s="105" t="s">
        <v>502</v>
      </c>
    </row>
    <row r="27" spans="1:36" ht="37.049999999999997" customHeight="1">
      <c r="A27" s="63">
        <v>8</v>
      </c>
      <c r="B27" s="162">
        <v>0</v>
      </c>
      <c r="C27" s="162">
        <v>0</v>
      </c>
      <c r="D27" s="162">
        <v>0</v>
      </c>
      <c r="E27" s="162" t="s">
        <v>240</v>
      </c>
      <c r="F27" s="162">
        <v>5</v>
      </c>
      <c r="G27" s="163" t="s">
        <v>473</v>
      </c>
      <c r="H27" s="164" t="s">
        <v>2171</v>
      </c>
      <c r="I27" s="163" t="s">
        <v>20</v>
      </c>
      <c r="J27" s="163" t="s">
        <v>172</v>
      </c>
      <c r="K27" s="163" t="s">
        <v>172</v>
      </c>
      <c r="L27" s="165" t="s">
        <v>2172</v>
      </c>
      <c r="M27" s="165" t="s">
        <v>2173</v>
      </c>
      <c r="N27" s="133">
        <v>5</v>
      </c>
      <c r="O27" s="133">
        <v>5</v>
      </c>
      <c r="P27" s="133">
        <v>5</v>
      </c>
      <c r="Q27" s="133">
        <v>5</v>
      </c>
      <c r="R27" s="133">
        <f t="shared" si="12"/>
        <v>20</v>
      </c>
      <c r="S27" s="105" t="s">
        <v>2144</v>
      </c>
      <c r="T27" s="166" t="s">
        <v>2174</v>
      </c>
      <c r="U27" s="159">
        <f t="shared" si="3"/>
        <v>10</v>
      </c>
      <c r="V27" s="273">
        <v>2</v>
      </c>
      <c r="W27" s="100">
        <f t="shared" si="4"/>
        <v>0.2</v>
      </c>
      <c r="X27" s="105" t="str">
        <f t="shared" si="5"/>
        <v>En Riesgo de no Cumplimiento</v>
      </c>
      <c r="Y27" s="166"/>
      <c r="Z27" s="159">
        <f t="shared" si="6"/>
        <v>10</v>
      </c>
      <c r="AA27" s="159"/>
      <c r="AB27" s="100" t="str">
        <f t="shared" si="7"/>
        <v>No hay ejecución</v>
      </c>
      <c r="AC27" s="105" t="str">
        <f t="shared" si="8"/>
        <v>NA</v>
      </c>
      <c r="AD27" s="166"/>
      <c r="AE27" s="65">
        <f t="shared" si="9"/>
        <v>2</v>
      </c>
      <c r="AF27" s="100">
        <f t="shared" si="10"/>
        <v>0.1</v>
      </c>
      <c r="AG27" s="105" t="str">
        <f t="shared" si="11"/>
        <v>Incumplimiento</v>
      </c>
      <c r="AH27" s="166"/>
      <c r="AI27" s="65" t="s">
        <v>502</v>
      </c>
      <c r="AJ27" s="105" t="s">
        <v>502</v>
      </c>
    </row>
    <row r="28" spans="1:36" ht="37.049999999999997" customHeight="1">
      <c r="A28" s="63">
        <v>9</v>
      </c>
      <c r="B28" s="162">
        <v>0</v>
      </c>
      <c r="C28" s="162">
        <v>0</v>
      </c>
      <c r="D28" s="162">
        <v>0</v>
      </c>
      <c r="E28" s="162" t="s">
        <v>240</v>
      </c>
      <c r="F28" s="162">
        <v>5</v>
      </c>
      <c r="G28" s="163" t="s">
        <v>473</v>
      </c>
      <c r="H28" s="164" t="s">
        <v>2175</v>
      </c>
      <c r="I28" s="163" t="s">
        <v>18</v>
      </c>
      <c r="J28" s="163" t="s">
        <v>172</v>
      </c>
      <c r="K28" s="163" t="s">
        <v>172</v>
      </c>
      <c r="L28" s="165" t="s">
        <v>2176</v>
      </c>
      <c r="M28" s="165" t="s">
        <v>2173</v>
      </c>
      <c r="N28" s="133">
        <v>1</v>
      </c>
      <c r="O28" s="133">
        <v>1</v>
      </c>
      <c r="P28" s="133">
        <v>1</v>
      </c>
      <c r="Q28" s="133">
        <v>1</v>
      </c>
      <c r="R28" s="133">
        <f t="shared" ref="R28" si="13">N28+O28+P28+Q28</f>
        <v>4</v>
      </c>
      <c r="S28" s="105" t="s">
        <v>2144</v>
      </c>
      <c r="T28" s="166" t="s">
        <v>2177</v>
      </c>
      <c r="U28" s="159">
        <f t="shared" si="3"/>
        <v>2</v>
      </c>
      <c r="V28" s="273">
        <v>0</v>
      </c>
      <c r="W28" s="100">
        <f t="shared" si="4"/>
        <v>0</v>
      </c>
      <c r="X28" s="105" t="str">
        <f t="shared" si="5"/>
        <v>En Riesgo de no Cumplimiento</v>
      </c>
      <c r="Y28" s="166"/>
      <c r="Z28" s="159">
        <f t="shared" si="6"/>
        <v>2</v>
      </c>
      <c r="AA28" s="159"/>
      <c r="AB28" s="100" t="str">
        <f t="shared" si="7"/>
        <v>No hay ejecución</v>
      </c>
      <c r="AC28" s="105" t="str">
        <f t="shared" si="8"/>
        <v>NA</v>
      </c>
      <c r="AD28" s="166"/>
      <c r="AE28" s="65">
        <f t="shared" si="9"/>
        <v>0</v>
      </c>
      <c r="AF28" s="100" t="str">
        <f t="shared" si="10"/>
        <v>No hay Programación</v>
      </c>
      <c r="AG28" s="105" t="str">
        <f t="shared" si="11"/>
        <v>De acuerdo a lo programado</v>
      </c>
      <c r="AH28" s="166"/>
      <c r="AI28" s="65" t="s">
        <v>502</v>
      </c>
      <c r="AJ28" s="105" t="s">
        <v>502</v>
      </c>
    </row>
    <row r="29" spans="1:36" ht="16.5" customHeight="1" thickTop="1">
      <c r="A29" s="597" t="s">
        <v>802</v>
      </c>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row>
    <row r="30" spans="1:36" ht="19.8" thickBot="1">
      <c r="A30" s="63">
        <f>A28+1</f>
        <v>10</v>
      </c>
      <c r="B30" s="162">
        <v>0</v>
      </c>
      <c r="C30" s="162">
        <v>0</v>
      </c>
      <c r="D30" s="162">
        <v>0</v>
      </c>
      <c r="E30" s="162">
        <v>0</v>
      </c>
      <c r="F30" s="162">
        <v>5</v>
      </c>
      <c r="G30" s="221" t="s">
        <v>473</v>
      </c>
      <c r="H30" s="221" t="s">
        <v>2178</v>
      </c>
      <c r="I30" s="163" t="s">
        <v>20</v>
      </c>
      <c r="J30" s="218" t="s">
        <v>172</v>
      </c>
      <c r="K30" s="218" t="s">
        <v>172</v>
      </c>
      <c r="L30" s="148" t="s">
        <v>2179</v>
      </c>
      <c r="M30" s="274" t="s">
        <v>1806</v>
      </c>
      <c r="N30" s="148"/>
      <c r="O30" s="148"/>
      <c r="P30" s="148"/>
      <c r="Q30" s="148"/>
      <c r="R30" s="65"/>
      <c r="S30" s="148" t="s">
        <v>2144</v>
      </c>
      <c r="T30" s="221" t="s">
        <v>2180</v>
      </c>
      <c r="U30" s="221"/>
      <c r="V30" s="221"/>
      <c r="W30" s="221"/>
      <c r="X30" s="221"/>
      <c r="Y30" s="221"/>
      <c r="Z30" s="221"/>
      <c r="AA30" s="221"/>
      <c r="AB30" s="221"/>
      <c r="AC30" s="221"/>
      <c r="AD30" s="221"/>
      <c r="AE30" s="221"/>
      <c r="AF30" s="221"/>
      <c r="AG30" s="221"/>
      <c r="AH30" s="221"/>
      <c r="AI30" s="148" t="s">
        <v>172</v>
      </c>
      <c r="AJ30" s="148" t="s">
        <v>172</v>
      </c>
    </row>
    <row r="31" spans="1:36" ht="10.8" thickTop="1" thickBot="1">
      <c r="A31" s="66"/>
      <c r="B31" s="66"/>
      <c r="C31" s="66"/>
      <c r="D31" s="66"/>
      <c r="E31" s="66"/>
      <c r="F31" s="66"/>
      <c r="G31" s="66"/>
      <c r="H31" s="66"/>
      <c r="I31" s="66"/>
      <c r="J31" s="66"/>
      <c r="K31" s="66"/>
      <c r="L31" s="67"/>
      <c r="M31" s="67"/>
      <c r="N31" s="68"/>
      <c r="O31" s="68"/>
      <c r="P31" s="68"/>
      <c r="Q31" s="68"/>
      <c r="R31" s="68"/>
      <c r="S31" s="68"/>
      <c r="T31" s="68"/>
      <c r="U31" s="74"/>
      <c r="V31" s="74"/>
      <c r="W31" s="74"/>
      <c r="X31" s="74"/>
      <c r="Y31" s="74"/>
      <c r="Z31" s="74"/>
      <c r="AA31" s="74"/>
      <c r="AB31" s="74"/>
      <c r="AC31" s="74"/>
      <c r="AD31" s="74"/>
      <c r="AE31" s="74"/>
      <c r="AF31" s="74"/>
      <c r="AG31" s="74"/>
      <c r="AH31" s="74"/>
    </row>
    <row r="32" spans="1:36" ht="10.5" customHeight="1" thickTop="1" thickBot="1">
      <c r="A32" s="586" t="s">
        <v>2138</v>
      </c>
      <c r="B32" s="587"/>
      <c r="C32" s="587"/>
      <c r="D32" s="587"/>
      <c r="E32" s="587"/>
      <c r="F32" s="587"/>
      <c r="G32" s="276" t="s">
        <v>2181</v>
      </c>
      <c r="H32" s="66"/>
      <c r="I32" s="66"/>
      <c r="J32" s="66"/>
      <c r="K32" s="66"/>
      <c r="L32" s="69"/>
      <c r="M32" s="69"/>
      <c r="N32" s="68"/>
      <c r="O32" s="68"/>
      <c r="P32" s="68"/>
      <c r="Q32" s="68"/>
      <c r="R32" s="68"/>
      <c r="S32" s="68"/>
      <c r="T32" s="68"/>
      <c r="U32" s="74"/>
      <c r="V32" s="74"/>
      <c r="W32" s="74"/>
      <c r="X32" s="74"/>
      <c r="Y32" s="74"/>
      <c r="Z32" s="74"/>
      <c r="AA32" s="74"/>
      <c r="AB32" s="74"/>
      <c r="AC32" s="74"/>
      <c r="AD32" s="74"/>
      <c r="AE32" s="74"/>
      <c r="AF32" s="74"/>
      <c r="AG32" s="74"/>
      <c r="AH32" s="74"/>
    </row>
    <row r="33" spans="1:34" ht="10.8" thickTop="1" thickBot="1">
      <c r="A33" s="70"/>
      <c r="B33" s="70"/>
      <c r="C33" s="70"/>
      <c r="D33" s="70"/>
      <c r="E33" s="70"/>
      <c r="F33" s="70"/>
      <c r="G33" s="71"/>
      <c r="H33" s="66"/>
      <c r="I33" s="66"/>
      <c r="J33" s="66"/>
      <c r="K33" s="66"/>
      <c r="L33" s="69"/>
      <c r="M33" s="69"/>
      <c r="N33" s="68"/>
      <c r="O33" s="68"/>
      <c r="P33" s="68"/>
      <c r="Q33" s="68"/>
      <c r="R33" s="68"/>
      <c r="S33" s="68"/>
      <c r="T33" s="68"/>
      <c r="U33" s="74"/>
      <c r="V33" s="74"/>
      <c r="W33" s="74"/>
      <c r="X33" s="74"/>
      <c r="Y33" s="74"/>
      <c r="Z33" s="74"/>
      <c r="AA33" s="74"/>
      <c r="AB33" s="74"/>
      <c r="AC33" s="74"/>
      <c r="AD33" s="74"/>
      <c r="AE33" s="74"/>
      <c r="AF33" s="74"/>
      <c r="AG33" s="74"/>
      <c r="AH33" s="74"/>
    </row>
    <row r="34" spans="1:34" ht="10.8" thickTop="1" thickBot="1">
      <c r="A34" s="588" t="s">
        <v>728</v>
      </c>
      <c r="B34" s="589"/>
      <c r="C34" s="589"/>
      <c r="D34" s="589"/>
      <c r="E34" s="589"/>
      <c r="F34" s="589"/>
      <c r="G34" s="225" t="s">
        <v>2182</v>
      </c>
      <c r="H34" s="66"/>
      <c r="I34" s="66"/>
      <c r="J34" s="66"/>
      <c r="K34" s="66"/>
      <c r="L34" s="69"/>
      <c r="M34" s="69"/>
      <c r="N34" s="68"/>
      <c r="O34" s="68"/>
      <c r="P34" s="68"/>
      <c r="Q34" s="68"/>
      <c r="R34" s="68"/>
      <c r="S34" s="68"/>
      <c r="T34" s="68"/>
      <c r="U34" s="74"/>
      <c r="V34" s="74"/>
      <c r="W34" s="74"/>
      <c r="X34" s="74"/>
      <c r="Y34" s="74"/>
      <c r="Z34" s="74"/>
      <c r="AA34" s="74"/>
      <c r="AB34" s="74"/>
      <c r="AC34" s="74"/>
      <c r="AD34" s="74"/>
      <c r="AE34" s="74"/>
      <c r="AF34" s="74"/>
      <c r="AG34" s="74"/>
      <c r="AH34" s="74"/>
    </row>
    <row r="35" spans="1:34" ht="10.8" thickTop="1" thickBot="1">
      <c r="A35" s="73"/>
      <c r="B35" s="73"/>
      <c r="C35" s="73"/>
      <c r="D35" s="73"/>
      <c r="E35" s="73"/>
      <c r="F35" s="72"/>
      <c r="G35" s="74"/>
      <c r="H35" s="66"/>
      <c r="I35" s="66"/>
      <c r="J35" s="66"/>
      <c r="K35" s="66"/>
      <c r="L35" s="69"/>
      <c r="M35" s="69"/>
      <c r="N35" s="68"/>
      <c r="O35" s="68"/>
      <c r="P35" s="68"/>
      <c r="Q35" s="68"/>
      <c r="R35" s="68"/>
      <c r="S35" s="68"/>
      <c r="T35" s="68"/>
      <c r="U35" s="74"/>
      <c r="V35" s="74"/>
      <c r="W35" s="74"/>
      <c r="X35" s="74"/>
      <c r="Y35" s="74"/>
      <c r="Z35" s="74"/>
      <c r="AA35" s="74"/>
      <c r="AB35" s="74"/>
      <c r="AC35" s="74"/>
      <c r="AD35" s="74"/>
      <c r="AE35" s="74"/>
      <c r="AF35" s="74"/>
      <c r="AG35" s="74"/>
      <c r="AH35" s="74"/>
    </row>
    <row r="36" spans="1:34" ht="10.8" thickTop="1" thickBot="1">
      <c r="A36" s="75" t="s">
        <v>729</v>
      </c>
      <c r="B36" s="66"/>
      <c r="C36" s="66"/>
      <c r="D36" s="76"/>
      <c r="E36" s="66"/>
      <c r="F36" s="66"/>
      <c r="G36" s="66"/>
      <c r="H36" s="66"/>
      <c r="I36" s="66"/>
      <c r="J36" s="66"/>
      <c r="K36" s="66"/>
      <c r="L36" s="69"/>
      <c r="M36" s="69"/>
      <c r="N36" s="68"/>
      <c r="O36" s="68"/>
      <c r="P36" s="68"/>
      <c r="Q36" s="68"/>
      <c r="R36" s="68"/>
      <c r="S36" s="68"/>
      <c r="T36" s="68"/>
      <c r="U36" s="74"/>
      <c r="V36" s="74"/>
      <c r="W36" s="74"/>
      <c r="X36" s="74"/>
      <c r="Y36" s="74"/>
      <c r="Z36" s="74"/>
      <c r="AA36" s="74"/>
      <c r="AB36" s="74"/>
      <c r="AC36" s="74"/>
      <c r="AD36" s="74"/>
      <c r="AE36" s="74"/>
      <c r="AF36" s="74"/>
      <c r="AG36" s="74"/>
      <c r="AH36" s="74"/>
    </row>
    <row r="37" spans="1:34" ht="13.05" customHeight="1" thickTop="1" thickBot="1">
      <c r="A37" s="87">
        <v>1</v>
      </c>
      <c r="B37" s="66" t="s">
        <v>730</v>
      </c>
      <c r="C37" s="66"/>
      <c r="D37" s="76"/>
      <c r="E37" s="66"/>
      <c r="F37" s="66"/>
      <c r="G37" s="66"/>
      <c r="H37" s="66"/>
      <c r="I37" s="66"/>
      <c r="J37" s="66"/>
      <c r="K37" s="66"/>
      <c r="L37" s="69"/>
      <c r="M37" s="69"/>
      <c r="N37" s="68"/>
      <c r="O37" s="68"/>
      <c r="P37" s="68"/>
      <c r="Q37" s="68"/>
      <c r="R37" s="68"/>
      <c r="S37" s="68"/>
      <c r="T37" s="68"/>
      <c r="U37" s="74"/>
      <c r="V37" s="74"/>
      <c r="W37" s="74"/>
      <c r="X37" s="74"/>
      <c r="Y37" s="74"/>
      <c r="Z37" s="74"/>
      <c r="AA37" s="74"/>
      <c r="AB37" s="74"/>
      <c r="AC37" s="74"/>
      <c r="AD37" s="74"/>
      <c r="AE37" s="74"/>
      <c r="AF37" s="74"/>
      <c r="AG37" s="74"/>
      <c r="AH37" s="74"/>
    </row>
    <row r="38" spans="1:34" ht="13.05" customHeight="1" thickTop="1" thickBot="1">
      <c r="A38" s="87">
        <v>2</v>
      </c>
      <c r="B38" s="66" t="s">
        <v>731</v>
      </c>
      <c r="C38" s="66"/>
      <c r="D38" s="76"/>
      <c r="E38" s="66"/>
      <c r="F38" s="66"/>
      <c r="G38" s="66"/>
      <c r="H38" s="66"/>
      <c r="I38" s="66"/>
      <c r="J38" s="66"/>
      <c r="K38" s="66"/>
      <c r="L38" s="69"/>
      <c r="M38" s="69"/>
      <c r="N38" s="68"/>
      <c r="O38" s="68"/>
      <c r="P38" s="68"/>
      <c r="Q38" s="68"/>
      <c r="R38" s="68"/>
      <c r="S38" s="68"/>
      <c r="T38" s="68"/>
      <c r="U38" s="74"/>
      <c r="V38" s="74"/>
      <c r="W38" s="74"/>
      <c r="X38" s="74"/>
      <c r="Y38" s="74"/>
      <c r="Z38" s="74"/>
      <c r="AA38" s="74"/>
      <c r="AB38" s="74"/>
      <c r="AC38" s="74"/>
      <c r="AD38" s="74"/>
      <c r="AE38" s="74"/>
      <c r="AF38" s="74"/>
      <c r="AG38" s="74"/>
      <c r="AH38" s="74"/>
    </row>
    <row r="39" spans="1:34" ht="13.05" customHeight="1" thickTop="1" thickBot="1">
      <c r="A39" s="87">
        <v>3</v>
      </c>
      <c r="B39" s="66" t="s">
        <v>732</v>
      </c>
      <c r="C39" s="66"/>
      <c r="D39" s="76"/>
      <c r="E39" s="66"/>
      <c r="F39" s="66"/>
      <c r="G39" s="66"/>
      <c r="H39" s="66"/>
      <c r="I39" s="66"/>
      <c r="J39" s="66"/>
      <c r="K39" s="66"/>
      <c r="N39" s="68"/>
      <c r="O39" s="68"/>
      <c r="P39" s="68"/>
      <c r="Q39" s="68"/>
      <c r="R39" s="68"/>
      <c r="S39" s="68"/>
      <c r="T39" s="68"/>
      <c r="U39" s="74"/>
      <c r="V39" s="74"/>
      <c r="W39" s="74"/>
      <c r="X39" s="74"/>
      <c r="Y39" s="74"/>
      <c r="Z39" s="74"/>
      <c r="AA39" s="74"/>
      <c r="AB39" s="74"/>
      <c r="AC39" s="74"/>
      <c r="AD39" s="74"/>
      <c r="AE39" s="74"/>
      <c r="AF39" s="74"/>
      <c r="AG39" s="74"/>
      <c r="AH39" s="74"/>
    </row>
    <row r="40" spans="1:34" ht="13.05" customHeight="1" thickTop="1" thickBot="1">
      <c r="A40" s="87">
        <v>4</v>
      </c>
      <c r="B40" s="66" t="s">
        <v>733</v>
      </c>
      <c r="C40" s="66"/>
      <c r="D40" s="77"/>
      <c r="E40" s="66"/>
      <c r="F40" s="66"/>
      <c r="G40" s="66"/>
      <c r="H40" s="66"/>
      <c r="I40" s="66"/>
      <c r="J40" s="66"/>
      <c r="K40" s="66"/>
      <c r="L40" s="78"/>
      <c r="M40" s="78"/>
      <c r="N40" s="68"/>
      <c r="O40" s="68"/>
      <c r="P40" s="68"/>
      <c r="Q40" s="68"/>
      <c r="R40" s="68"/>
      <c r="S40" s="68"/>
      <c r="T40" s="68"/>
      <c r="U40" s="74"/>
      <c r="V40" s="74"/>
      <c r="W40" s="74"/>
      <c r="X40" s="74"/>
      <c r="Y40" s="74"/>
      <c r="Z40" s="74"/>
      <c r="AA40" s="74"/>
      <c r="AB40" s="74"/>
      <c r="AC40" s="74"/>
      <c r="AD40" s="74"/>
      <c r="AE40" s="74"/>
      <c r="AF40" s="74"/>
      <c r="AG40" s="74"/>
      <c r="AH40" s="74"/>
    </row>
    <row r="41" spans="1:34" ht="13.05" customHeight="1" thickTop="1" thickBot="1">
      <c r="A41" s="87">
        <v>5</v>
      </c>
      <c r="B41" s="66" t="s">
        <v>734</v>
      </c>
      <c r="C41" s="66"/>
      <c r="D41" s="77"/>
      <c r="E41" s="66"/>
      <c r="F41" s="66"/>
      <c r="G41" s="66"/>
      <c r="H41" s="66"/>
      <c r="I41" s="66"/>
      <c r="J41" s="66"/>
      <c r="K41" s="66"/>
      <c r="L41" s="67"/>
      <c r="M41" s="67"/>
      <c r="N41" s="68"/>
      <c r="O41" s="68"/>
      <c r="P41" s="68"/>
      <c r="Q41" s="68"/>
      <c r="R41" s="68"/>
      <c r="S41" s="68"/>
      <c r="T41" s="68"/>
      <c r="U41" s="74"/>
      <c r="V41" s="74"/>
      <c r="W41" s="74"/>
      <c r="X41" s="74"/>
      <c r="Y41" s="74"/>
      <c r="Z41" s="74"/>
      <c r="AA41" s="74"/>
      <c r="AB41" s="74"/>
      <c r="AC41" s="74"/>
      <c r="AD41" s="74"/>
      <c r="AE41" s="74"/>
      <c r="AF41" s="74"/>
      <c r="AG41" s="74"/>
      <c r="AH41" s="74"/>
    </row>
    <row r="42" spans="1:34" ht="13.05" customHeight="1" thickTop="1" thickBot="1">
      <c r="A42" s="87">
        <v>6</v>
      </c>
      <c r="B42" s="66" t="s">
        <v>735</v>
      </c>
      <c r="C42" s="66"/>
      <c r="D42" s="77"/>
      <c r="E42" s="66"/>
      <c r="F42" s="66"/>
      <c r="G42" s="66"/>
      <c r="H42" s="66"/>
      <c r="I42" s="66"/>
      <c r="J42" s="66"/>
      <c r="K42" s="66"/>
      <c r="L42" s="67"/>
      <c r="M42" s="67"/>
      <c r="N42" s="68"/>
      <c r="O42" s="68"/>
      <c r="P42" s="68"/>
      <c r="Q42" s="68"/>
      <c r="R42" s="68"/>
      <c r="S42" s="68"/>
      <c r="T42" s="68"/>
      <c r="U42" s="74"/>
      <c r="V42" s="74"/>
      <c r="W42" s="74"/>
      <c r="X42" s="74"/>
      <c r="Y42" s="74"/>
      <c r="Z42" s="74"/>
      <c r="AA42" s="74"/>
      <c r="AB42" s="74"/>
      <c r="AC42" s="74"/>
      <c r="AD42" s="74"/>
      <c r="AE42" s="74"/>
      <c r="AF42" s="74"/>
      <c r="AG42" s="74"/>
      <c r="AH42" s="74"/>
    </row>
    <row r="43" spans="1:34" ht="13.05" customHeight="1" thickTop="1">
      <c r="A43" s="87">
        <v>7</v>
      </c>
      <c r="B43" s="66" t="s">
        <v>736</v>
      </c>
      <c r="C43" s="66"/>
      <c r="D43" s="77"/>
      <c r="E43" s="66"/>
      <c r="F43" s="66"/>
      <c r="G43" s="66"/>
      <c r="H43" s="66"/>
      <c r="I43" s="66"/>
      <c r="J43" s="66"/>
      <c r="K43" s="66"/>
      <c r="L43" s="69"/>
      <c r="M43" s="69"/>
      <c r="N43" s="74"/>
      <c r="O43" s="74"/>
      <c r="P43" s="74"/>
      <c r="Q43" s="74"/>
      <c r="R43" s="74"/>
      <c r="S43" s="74"/>
      <c r="T43" s="74"/>
      <c r="U43" s="74"/>
      <c r="V43" s="74"/>
      <c r="W43" s="74"/>
      <c r="X43" s="74"/>
      <c r="Y43" s="74"/>
      <c r="Z43" s="74"/>
      <c r="AA43" s="74"/>
      <c r="AB43" s="74"/>
      <c r="AC43" s="74"/>
      <c r="AD43" s="74"/>
      <c r="AE43" s="74"/>
      <c r="AF43" s="74"/>
      <c r="AG43" s="74"/>
      <c r="AH43" s="74"/>
    </row>
    <row r="44" spans="1:34" ht="13.05" customHeight="1">
      <c r="A44" s="87">
        <v>8</v>
      </c>
      <c r="B44" s="78" t="s">
        <v>737</v>
      </c>
      <c r="C44" s="66"/>
      <c r="D44" s="77"/>
      <c r="E44" s="66"/>
      <c r="F44" s="66"/>
      <c r="G44" s="66"/>
      <c r="H44" s="66"/>
      <c r="I44" s="66"/>
      <c r="J44" s="66"/>
      <c r="K44" s="66"/>
      <c r="L44" s="69"/>
      <c r="M44" s="69"/>
      <c r="N44" s="74"/>
      <c r="O44" s="74"/>
      <c r="P44" s="74"/>
      <c r="Q44" s="74"/>
      <c r="R44" s="74"/>
      <c r="S44" s="74"/>
      <c r="T44" s="74"/>
      <c r="U44" s="74"/>
      <c r="V44" s="74"/>
      <c r="W44" s="74"/>
      <c r="X44" s="74"/>
      <c r="Y44" s="74"/>
      <c r="Z44" s="74"/>
      <c r="AA44" s="74"/>
      <c r="AB44" s="74"/>
      <c r="AC44" s="74"/>
      <c r="AD44" s="74"/>
      <c r="AE44" s="74"/>
      <c r="AF44" s="74"/>
      <c r="AG44" s="74"/>
      <c r="AH44" s="74"/>
    </row>
    <row r="45" spans="1:34" ht="13.05" customHeight="1">
      <c r="A45" s="87">
        <v>9</v>
      </c>
      <c r="B45" s="66" t="s">
        <v>738</v>
      </c>
      <c r="E45" s="66"/>
      <c r="F45" s="66"/>
      <c r="G45" s="66"/>
      <c r="H45" s="66"/>
      <c r="I45" s="66"/>
      <c r="J45" s="66"/>
      <c r="K45" s="66"/>
      <c r="L45" s="69"/>
      <c r="M45" s="69"/>
      <c r="N45" s="74"/>
      <c r="O45" s="74"/>
      <c r="P45" s="74"/>
      <c r="Q45" s="74"/>
      <c r="R45" s="74"/>
      <c r="S45" s="74"/>
      <c r="T45" s="74"/>
      <c r="U45" s="74"/>
      <c r="V45" s="74"/>
      <c r="W45" s="74"/>
      <c r="X45" s="74"/>
      <c r="Y45" s="74"/>
      <c r="Z45" s="74"/>
      <c r="AA45" s="74"/>
      <c r="AB45" s="74"/>
      <c r="AC45" s="74"/>
      <c r="AD45" s="74"/>
      <c r="AE45" s="74"/>
      <c r="AF45" s="74"/>
      <c r="AG45" s="74"/>
      <c r="AH45" s="74"/>
    </row>
    <row r="46" spans="1:34" ht="13.05" customHeight="1">
      <c r="A46" s="87">
        <v>10</v>
      </c>
      <c r="B46" s="66" t="s">
        <v>739</v>
      </c>
      <c r="E46" s="66"/>
      <c r="F46" s="66"/>
      <c r="G46" s="66"/>
      <c r="H46" s="66"/>
      <c r="I46" s="66"/>
      <c r="J46" s="66"/>
      <c r="K46" s="66"/>
      <c r="L46" s="69"/>
      <c r="M46" s="69"/>
      <c r="N46" s="74"/>
      <c r="O46" s="74"/>
      <c r="P46" s="74"/>
      <c r="Q46" s="74"/>
      <c r="R46" s="74"/>
      <c r="S46" s="74"/>
      <c r="T46" s="74"/>
      <c r="U46" s="74"/>
      <c r="V46" s="74"/>
      <c r="W46" s="74"/>
      <c r="X46" s="74"/>
      <c r="Y46" s="74"/>
      <c r="Z46" s="74"/>
      <c r="AA46" s="74"/>
      <c r="AB46" s="74"/>
      <c r="AC46" s="74"/>
      <c r="AD46" s="74"/>
      <c r="AE46" s="74"/>
      <c r="AF46" s="74"/>
      <c r="AG46" s="74"/>
      <c r="AH46" s="74"/>
    </row>
    <row r="47" spans="1:34" ht="13.05" customHeight="1">
      <c r="A47" s="87">
        <v>11</v>
      </c>
      <c r="B47" s="90" t="s">
        <v>740</v>
      </c>
      <c r="C47" s="87"/>
      <c r="D47" s="66"/>
      <c r="F47" s="66"/>
      <c r="G47" s="66"/>
      <c r="H47" s="66"/>
      <c r="I47" s="66"/>
      <c r="J47" s="66"/>
      <c r="K47" s="66"/>
      <c r="L47" s="69"/>
      <c r="M47" s="69"/>
      <c r="N47" s="74"/>
      <c r="O47" s="74"/>
      <c r="P47" s="74"/>
      <c r="Q47" s="74"/>
      <c r="R47" s="74"/>
      <c r="S47" s="74"/>
      <c r="T47" s="74"/>
      <c r="U47" s="74"/>
      <c r="V47" s="74"/>
      <c r="W47" s="74"/>
      <c r="X47" s="74"/>
      <c r="Y47" s="74"/>
      <c r="Z47" s="74"/>
      <c r="AA47" s="74"/>
      <c r="AB47" s="74"/>
      <c r="AC47" s="74"/>
      <c r="AD47" s="74"/>
      <c r="AE47" s="74"/>
      <c r="AF47" s="74"/>
      <c r="AG47" s="74"/>
      <c r="AH47" s="74"/>
    </row>
    <row r="48" spans="1:34" ht="13.05" customHeight="1">
      <c r="A48" s="87">
        <v>12</v>
      </c>
      <c r="B48" s="90" t="s">
        <v>741</v>
      </c>
      <c r="C48" s="87"/>
      <c r="D48" s="66"/>
      <c r="E48" s="66"/>
      <c r="F48" s="66"/>
      <c r="G48" s="66"/>
      <c r="H48" s="66"/>
      <c r="I48" s="66"/>
      <c r="J48" s="66"/>
      <c r="K48" s="66"/>
      <c r="L48" s="69"/>
      <c r="M48" s="69"/>
      <c r="N48" s="74"/>
      <c r="O48" s="74"/>
      <c r="P48" s="74"/>
      <c r="Q48" s="74"/>
      <c r="R48" s="74"/>
      <c r="S48" s="74"/>
      <c r="T48" s="74"/>
      <c r="U48" s="74"/>
      <c r="V48" s="74"/>
      <c r="W48" s="74"/>
      <c r="X48" s="74"/>
      <c r="Y48" s="74"/>
      <c r="Z48" s="74"/>
      <c r="AA48" s="74"/>
      <c r="AB48" s="74"/>
      <c r="AC48" s="74"/>
      <c r="AD48" s="74"/>
      <c r="AE48" s="74"/>
      <c r="AF48" s="74"/>
      <c r="AG48" s="74"/>
      <c r="AH48" s="74"/>
    </row>
    <row r="49" spans="1:34" ht="13.05" customHeight="1">
      <c r="A49" s="87">
        <v>13</v>
      </c>
      <c r="B49" s="90" t="s">
        <v>742</v>
      </c>
      <c r="C49" s="87"/>
      <c r="D49" s="66"/>
      <c r="E49" s="66"/>
      <c r="F49" s="66"/>
      <c r="G49" s="66"/>
      <c r="H49" s="66"/>
      <c r="I49" s="66"/>
      <c r="J49" s="66"/>
      <c r="K49" s="66"/>
      <c r="L49" s="69"/>
      <c r="M49" s="69"/>
      <c r="N49" s="74"/>
      <c r="O49" s="74"/>
      <c r="P49" s="74"/>
      <c r="Q49" s="74"/>
      <c r="R49" s="74"/>
      <c r="S49" s="74"/>
      <c r="T49" s="74"/>
      <c r="U49" s="74"/>
      <c r="V49" s="74"/>
      <c r="W49" s="74"/>
      <c r="X49" s="74"/>
      <c r="Y49" s="74"/>
      <c r="Z49" s="74"/>
      <c r="AA49" s="74"/>
      <c r="AB49" s="74"/>
      <c r="AC49" s="74"/>
      <c r="AD49" s="74"/>
      <c r="AE49" s="74"/>
      <c r="AF49" s="74"/>
      <c r="AG49" s="74"/>
      <c r="AH49" s="74"/>
    </row>
    <row r="50" spans="1:34" ht="13.05" customHeight="1">
      <c r="A50" s="87">
        <v>14</v>
      </c>
      <c r="B50" s="66" t="s">
        <v>743</v>
      </c>
      <c r="C50" s="87"/>
      <c r="D50" s="66"/>
      <c r="E50" s="66"/>
      <c r="F50" s="66"/>
      <c r="G50" s="66"/>
      <c r="H50" s="66"/>
      <c r="I50" s="66"/>
      <c r="J50" s="66"/>
      <c r="K50" s="66"/>
      <c r="L50" s="69"/>
      <c r="M50" s="69"/>
      <c r="N50" s="74"/>
      <c r="O50" s="74"/>
      <c r="P50" s="74"/>
      <c r="Q50" s="74"/>
      <c r="R50" s="74"/>
      <c r="S50" s="74"/>
      <c r="T50" s="74"/>
      <c r="U50" s="74"/>
      <c r="V50" s="74"/>
      <c r="W50" s="74"/>
      <c r="X50" s="74"/>
      <c r="Y50" s="74"/>
      <c r="Z50" s="74"/>
      <c r="AA50" s="74"/>
      <c r="AB50" s="74"/>
      <c r="AC50" s="74"/>
      <c r="AD50" s="74"/>
      <c r="AE50" s="74"/>
      <c r="AF50" s="74"/>
      <c r="AG50" s="74"/>
      <c r="AH50" s="74"/>
    </row>
    <row r="51" spans="1:34" ht="13.05" customHeight="1">
      <c r="A51" s="87">
        <v>15</v>
      </c>
      <c r="B51" s="90" t="s">
        <v>744</v>
      </c>
      <c r="C51" s="87"/>
      <c r="D51" s="66"/>
      <c r="E51" s="66"/>
      <c r="F51" s="66"/>
      <c r="G51" s="66"/>
      <c r="H51" s="66"/>
      <c r="I51" s="66"/>
      <c r="J51" s="66"/>
      <c r="K51" s="66"/>
      <c r="L51" s="69"/>
      <c r="M51" s="69"/>
      <c r="N51" s="74"/>
      <c r="O51" s="74"/>
      <c r="P51" s="74"/>
      <c r="Q51" s="74"/>
      <c r="R51" s="74"/>
      <c r="S51" s="74"/>
      <c r="T51" s="74"/>
      <c r="U51" s="74"/>
      <c r="V51" s="74"/>
      <c r="W51" s="74"/>
      <c r="X51" s="74"/>
      <c r="Y51" s="74"/>
      <c r="Z51" s="74"/>
      <c r="AA51" s="74"/>
      <c r="AB51" s="74"/>
      <c r="AC51" s="74"/>
      <c r="AD51" s="74"/>
      <c r="AE51" s="74"/>
      <c r="AF51" s="74"/>
      <c r="AG51" s="74"/>
      <c r="AH51" s="74"/>
    </row>
    <row r="52" spans="1:34" ht="13.05" customHeight="1">
      <c r="A52" s="87">
        <v>16</v>
      </c>
      <c r="B52" s="90" t="s">
        <v>745</v>
      </c>
      <c r="C52" s="87"/>
      <c r="D52" s="66"/>
      <c r="E52" s="66"/>
      <c r="F52" s="66"/>
      <c r="G52" s="66"/>
      <c r="H52" s="66"/>
      <c r="I52" s="66"/>
      <c r="J52" s="66"/>
      <c r="K52" s="66"/>
      <c r="L52" s="69"/>
      <c r="M52" s="69"/>
      <c r="N52" s="74"/>
      <c r="O52" s="74"/>
      <c r="P52" s="74"/>
      <c r="Q52" s="74"/>
      <c r="R52" s="74"/>
      <c r="S52" s="74"/>
      <c r="T52" s="74"/>
      <c r="U52" s="74"/>
      <c r="V52" s="74"/>
      <c r="W52" s="74"/>
      <c r="X52" s="74"/>
      <c r="Y52" s="74"/>
      <c r="Z52" s="74"/>
      <c r="AA52" s="74"/>
      <c r="AB52" s="74"/>
      <c r="AC52" s="74"/>
      <c r="AD52" s="74"/>
      <c r="AE52" s="74"/>
      <c r="AF52" s="74"/>
      <c r="AG52" s="74"/>
      <c r="AH52" s="74"/>
    </row>
    <row r="53" spans="1:34" ht="10.199999999999999" thickBot="1">
      <c r="A53" s="78"/>
      <c r="C53" s="78"/>
      <c r="D53" s="78"/>
      <c r="E53" s="78"/>
      <c r="F53" s="78"/>
      <c r="G53" s="78"/>
      <c r="H53" s="78"/>
      <c r="I53" s="78"/>
      <c r="J53" s="78"/>
      <c r="K53" s="78"/>
      <c r="L53" s="79"/>
      <c r="M53" s="79"/>
      <c r="N53" s="79"/>
      <c r="O53" s="79"/>
      <c r="P53" s="79"/>
      <c r="Q53" s="79"/>
      <c r="R53" s="79"/>
      <c r="S53" s="79"/>
      <c r="T53" s="79"/>
      <c r="U53" s="161"/>
      <c r="V53" s="161"/>
      <c r="W53" s="161"/>
      <c r="X53" s="161"/>
      <c r="Y53" s="161"/>
      <c r="Z53" s="161"/>
      <c r="AA53" s="161"/>
      <c r="AB53" s="161"/>
      <c r="AC53" s="161"/>
      <c r="AD53" s="161"/>
      <c r="AE53" s="161"/>
      <c r="AF53" s="161"/>
      <c r="AG53" s="161"/>
      <c r="AH53" s="161"/>
    </row>
    <row r="54" spans="1:34" ht="10.199999999999999" thickTop="1">
      <c r="C54" s="80"/>
      <c r="D54" s="80"/>
      <c r="E54" s="80"/>
    </row>
    <row r="55" spans="1:34">
      <c r="A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row>
    <row r="56" spans="1:34" s="78" customFormat="1"/>
    <row r="57" spans="1:34" s="78" customFormat="1" ht="9.75" customHeight="1"/>
    <row r="58" spans="1:34" s="78" customFormat="1"/>
    <row r="59" spans="1:34" s="78" customFormat="1" ht="9"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row>
    <row r="60" spans="1:34" s="78" customForma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row>
    <row r="61" spans="1:34" s="78" customForma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row>
    <row r="62" spans="1:34" s="78" customForma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row>
    <row r="63" spans="1:34" s="78" customForma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row>
    <row r="64" spans="1:34" s="78" customForma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row>
    <row r="65" spans="1:34" s="78" customForma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row>
    <row r="66" spans="1:34" s="78" customForma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row>
    <row r="67" spans="1:34" s="78" customForma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row>
    <row r="68" spans="1:34" s="78" customForma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row>
  </sheetData>
  <sheetProtection algorithmName="SHA-512" hashValue="krEiJD82T40ZVAQwPiu3hmZVB2YJkEXa/5g8qTJaaCVQq5hvpJxHVc4HTqZBKPPf6yt4sgx8y9dR9E0NKNcT0A==" saltValue="wLO8/FLMUZKGNiQD7O8IZQ==" spinCount="100000" sheet="1" objects="1" scenarios="1" formatColumns="0" formatRows="0" autoFilter="0"/>
  <mergeCells count="45">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32:F32"/>
    <mergeCell ref="A34:F34"/>
    <mergeCell ref="AI14:AI15"/>
    <mergeCell ref="AJ14:AJ15"/>
    <mergeCell ref="AE14:AE15"/>
    <mergeCell ref="AF14:AF15"/>
    <mergeCell ref="AG14:AG15"/>
    <mergeCell ref="AH14:AH15"/>
    <mergeCell ref="L14:L15"/>
    <mergeCell ref="M14:M15"/>
    <mergeCell ref="N14:Q14"/>
    <mergeCell ref="V14:V15"/>
    <mergeCell ref="W14:W15"/>
    <mergeCell ref="X14:X15"/>
    <mergeCell ref="A29:AJ29"/>
    <mergeCell ref="U13:U15"/>
    <mergeCell ref="V13:Y13"/>
    <mergeCell ref="Z13:Z15"/>
    <mergeCell ref="AA13:AD13"/>
    <mergeCell ref="Y14:Y15"/>
    <mergeCell ref="AA14:AA15"/>
    <mergeCell ref="AB14:AB15"/>
    <mergeCell ref="AC14:AC1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3FD88-57E1-1944-B4DF-181677B9A371}">
  <sheetPr codeName="Hoja14"/>
  <dimension ref="A1:AJ76"/>
  <sheetViews>
    <sheetView showGridLines="0" topLeftCell="I1" workbookViewId="0">
      <selection activeCell="V16" sqref="V16"/>
    </sheetView>
  </sheetViews>
  <sheetFormatPr baseColWidth="10" defaultColWidth="11.44140625" defaultRowHeight="9.6"/>
  <cols>
    <col min="1" max="6" width="4.6640625" style="59" customWidth="1"/>
    <col min="7" max="7" width="24.44140625" style="59" bestFit="1" customWidth="1"/>
    <col min="8" max="8" width="30.77734375" style="59" bestFit="1" customWidth="1"/>
    <col min="9" max="9" width="9.44140625" style="59" customWidth="1"/>
    <col min="10" max="10" width="28" style="59" bestFit="1" customWidth="1"/>
    <col min="11" max="11" width="5.44140625" style="59" customWidth="1"/>
    <col min="12" max="12" width="13.44140625" style="59" customWidth="1"/>
    <col min="13" max="13" width="18.44140625" style="59" bestFit="1" customWidth="1"/>
    <col min="14" max="15" width="6.109375" style="59" customWidth="1"/>
    <col min="16" max="16" width="7.77734375" style="59" customWidth="1"/>
    <col min="17" max="17" width="6.109375" style="59" customWidth="1"/>
    <col min="18" max="18" width="8" style="59" customWidth="1"/>
    <col min="19" max="19" width="14.44140625" style="59" customWidth="1"/>
    <col min="20" max="20" width="19.109375" style="59" customWidth="1"/>
    <col min="21" max="21" width="12.6640625" style="59" customWidth="1"/>
    <col min="22" max="22" width="12.109375" style="59" bestFit="1" customWidth="1"/>
    <col min="23" max="23" width="12.77734375" style="59" bestFit="1" customWidth="1"/>
    <col min="24" max="24" width="15" style="59" bestFit="1" customWidth="1"/>
    <col min="25" max="25" width="19.109375" style="59" customWidth="1"/>
    <col min="26" max="26" width="12.33203125" style="59" hidden="1" customWidth="1"/>
    <col min="27" max="27" width="12.109375" style="59" hidden="1" customWidth="1"/>
    <col min="28" max="28" width="12.77734375" style="59" hidden="1" customWidth="1"/>
    <col min="29" max="29" width="15" style="59" hidden="1" customWidth="1"/>
    <col min="30" max="30" width="19.109375" style="59" hidden="1" customWidth="1"/>
    <col min="31" max="31" width="11.77734375" style="59" hidden="1" customWidth="1"/>
    <col min="32" max="32" width="16.44140625" style="59" hidden="1" customWidth="1"/>
    <col min="33" max="33" width="16.109375" style="59" hidden="1" customWidth="1"/>
    <col min="34" max="34" width="19.109375" style="59" hidden="1" customWidth="1"/>
    <col min="35" max="35" width="14.33203125" style="59" customWidth="1"/>
    <col min="36" max="36" width="16.10937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t="s">
        <v>2183</v>
      </c>
    </row>
    <row r="9" spans="1:36" ht="10.199999999999999">
      <c r="A9" s="562" t="s">
        <v>1570</v>
      </c>
      <c r="B9" s="563"/>
      <c r="C9" s="563"/>
      <c r="D9" s="563"/>
      <c r="E9" s="563"/>
      <c r="F9" s="563"/>
      <c r="G9" s="226" t="s">
        <v>2184</v>
      </c>
    </row>
    <row r="10" spans="1:36" ht="10.199999999999999">
      <c r="A10" s="562" t="s">
        <v>596</v>
      </c>
      <c r="B10" s="563"/>
      <c r="C10" s="563"/>
      <c r="D10" s="563"/>
      <c r="E10" s="563"/>
      <c r="F10" s="563"/>
      <c r="G10" s="226" t="s">
        <v>2185</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51.75" customHeight="1" collapsed="1">
      <c r="A16" s="63">
        <v>1</v>
      </c>
      <c r="B16" s="162">
        <v>0</v>
      </c>
      <c r="C16" s="162">
        <v>0</v>
      </c>
      <c r="D16" s="162">
        <v>0</v>
      </c>
      <c r="E16" s="162">
        <v>0</v>
      </c>
      <c r="F16" s="162">
        <v>14</v>
      </c>
      <c r="G16" s="163" t="s">
        <v>2186</v>
      </c>
      <c r="H16" s="164" t="s">
        <v>2187</v>
      </c>
      <c r="I16" s="163" t="s">
        <v>18</v>
      </c>
      <c r="J16" s="231" t="s">
        <v>351</v>
      </c>
      <c r="K16" s="163">
        <v>1</v>
      </c>
      <c r="L16" s="165" t="s">
        <v>2188</v>
      </c>
      <c r="M16" s="165" t="s">
        <v>2189</v>
      </c>
      <c r="N16" s="65">
        <v>800</v>
      </c>
      <c r="O16" s="65">
        <v>950</v>
      </c>
      <c r="P16" s="65">
        <v>1000</v>
      </c>
      <c r="Q16" s="65">
        <v>950</v>
      </c>
      <c r="R16" s="65">
        <f t="shared" ref="R16:R34" si="0">N16+O16+P16+Q16</f>
        <v>3700</v>
      </c>
      <c r="S16" s="105" t="s">
        <v>2190</v>
      </c>
      <c r="T16" s="166" t="s">
        <v>2191</v>
      </c>
      <c r="U16" s="159">
        <f>N16+O16</f>
        <v>1750</v>
      </c>
      <c r="V16" s="273">
        <v>1970</v>
      </c>
      <c r="W16" s="100">
        <f t="shared" ref="W16" si="1">IF(V16="","No hay ejecución",IF(AND(U16&gt;0), V16/U16,"No hay Programación"))</f>
        <v>1.1257142857142857</v>
      </c>
      <c r="X16" s="105" t="str">
        <f t="shared" ref="X16" si="2">IF(W16="No hay ejecución","NA",IF(W16&gt;=90%,"De acuerdo a lo programado",IF(W16&gt;=70%,"Atraso Leve",IF(W16&lt;70%,"En Riesgo de no Cumplimiento"))))</f>
        <v>De acuerdo a lo programado</v>
      </c>
      <c r="Y16" s="166"/>
      <c r="Z16" s="159">
        <f>P16+Q16</f>
        <v>1950</v>
      </c>
      <c r="AA16" s="159"/>
      <c r="AB16" s="100" t="str">
        <f>IF(AA16="","No hay ejecución",IF(AND(Z16&gt;0), AA16/Z16,"No hay Programación"))</f>
        <v>No hay ejecución</v>
      </c>
      <c r="AC16" s="105" t="str">
        <f t="shared" ref="AC16" si="3">IF(AB16="No hay ejecución","NA",IF(AB16&gt;=90%,"De acuerdo a lo programado",IF(AB16&gt;=70%,"Atraso Leve",IF(AB16&lt;70%,"En Riesgo de no Cumplimiento"))))</f>
        <v>NA</v>
      </c>
      <c r="AD16" s="166"/>
      <c r="AE16" s="65">
        <f>V16+AA16</f>
        <v>1970</v>
      </c>
      <c r="AF16" s="100">
        <f>IF(AE16="","No hay ejecución",IF(AND(AE16&gt;0), AE16/R16,"No hay Programación"))</f>
        <v>0.53243243243243243</v>
      </c>
      <c r="AG16" s="105" t="str">
        <f>IF(AF16="No hay ejecución","NA",IF(AF16&gt;=90%,"De acuerdo a lo programado",IF(AF16&gt;=70%,"Atraso Leve",IF(AF16&lt;70%,"Incumplimiento"))))</f>
        <v>Incumplimiento</v>
      </c>
      <c r="AH16" s="166"/>
      <c r="AI16" s="65" t="s">
        <v>172</v>
      </c>
      <c r="AJ16" s="105" t="s">
        <v>502</v>
      </c>
    </row>
    <row r="17" spans="1:36" ht="123" customHeight="1" collapsed="1">
      <c r="A17" s="63">
        <v>2</v>
      </c>
      <c r="B17" s="162">
        <v>0</v>
      </c>
      <c r="C17" s="162">
        <v>0</v>
      </c>
      <c r="D17" s="162">
        <v>0</v>
      </c>
      <c r="E17" s="162">
        <v>0</v>
      </c>
      <c r="F17" s="162">
        <v>14</v>
      </c>
      <c r="G17" s="163" t="s">
        <v>2186</v>
      </c>
      <c r="H17" s="164" t="s">
        <v>2192</v>
      </c>
      <c r="I17" s="163" t="s">
        <v>18</v>
      </c>
      <c r="J17" s="231" t="s">
        <v>351</v>
      </c>
      <c r="K17" s="163">
        <v>1</v>
      </c>
      <c r="L17" s="165" t="s">
        <v>2193</v>
      </c>
      <c r="M17" s="165" t="s">
        <v>2194</v>
      </c>
      <c r="N17" s="65">
        <v>1</v>
      </c>
      <c r="O17" s="65">
        <v>2</v>
      </c>
      <c r="P17" s="65">
        <v>3</v>
      </c>
      <c r="Q17" s="65">
        <v>3</v>
      </c>
      <c r="R17" s="65">
        <f t="shared" si="0"/>
        <v>9</v>
      </c>
      <c r="S17" s="105" t="s">
        <v>2190</v>
      </c>
      <c r="T17" s="166" t="s">
        <v>2191</v>
      </c>
      <c r="U17" s="159">
        <f t="shared" ref="U17:U18" si="4">N17+O17</f>
        <v>3</v>
      </c>
      <c r="V17" s="273">
        <v>0</v>
      </c>
      <c r="W17" s="100">
        <f t="shared" ref="W17:W18" si="5">IF(V17="","No hay ejecución",IF(AND(U17&gt;0), V17/U17,"No hay Programación"))</f>
        <v>0</v>
      </c>
      <c r="X17" s="105" t="str">
        <f t="shared" ref="X17:X18" si="6">IF(W17="No hay ejecución","NA",IF(W17&gt;=90%,"De acuerdo a lo programado",IF(W17&gt;=70%,"Atraso Leve",IF(W17&lt;70%,"En Riesgo de no Cumplimiento"))))</f>
        <v>En Riesgo de no Cumplimiento</v>
      </c>
      <c r="Y17" s="166" t="s">
        <v>2195</v>
      </c>
      <c r="Z17" s="159">
        <f t="shared" ref="Z17:Z18" si="7">P17+Q17</f>
        <v>6</v>
      </c>
      <c r="AA17" s="159"/>
      <c r="AB17" s="100" t="str">
        <f t="shared" ref="AB17:AB18" si="8">IF(AA17="","No hay ejecución",IF(AND(Z17&gt;0), AA17/Z17,"No hay Programación"))</f>
        <v>No hay ejecución</v>
      </c>
      <c r="AC17" s="105" t="str">
        <f t="shared" ref="AC17:AC18" si="9">IF(AB17="No hay ejecución","NA",IF(AB17&gt;=90%,"De acuerdo a lo programado",IF(AB17&gt;=70%,"Atraso Leve",IF(AB17&lt;70%,"En Riesgo de no Cumplimiento"))))</f>
        <v>NA</v>
      </c>
      <c r="AD17" s="166"/>
      <c r="AE17" s="65">
        <f t="shared" ref="AE17:AE18" si="10">V17+AA17</f>
        <v>0</v>
      </c>
      <c r="AF17" s="100" t="str">
        <f t="shared" ref="AF17:AF18" si="11">IF(AE17="","No hay ejecución",IF(AND(AE17&gt;0), AE17/R17,"No hay Programación"))</f>
        <v>No hay Programación</v>
      </c>
      <c r="AG17" s="105" t="str">
        <f t="shared" ref="AG17:AG18" si="12">IF(AF17="No hay ejecución","NA",IF(AF17&gt;=90%,"De acuerdo a lo programado",IF(AF17&gt;=70%,"Atraso Leve",IF(AF17&lt;70%,"Incumplimiento"))))</f>
        <v>De acuerdo a lo programado</v>
      </c>
      <c r="AH17" s="166"/>
      <c r="AI17" s="65" t="s">
        <v>172</v>
      </c>
      <c r="AJ17" s="105" t="s">
        <v>502</v>
      </c>
    </row>
    <row r="18" spans="1:36" ht="63.75" customHeight="1" collapsed="1">
      <c r="A18" s="63">
        <v>3</v>
      </c>
      <c r="B18" s="162">
        <v>0</v>
      </c>
      <c r="C18" s="162">
        <v>0</v>
      </c>
      <c r="D18" s="162">
        <v>0</v>
      </c>
      <c r="E18" s="162">
        <v>0</v>
      </c>
      <c r="F18" s="162">
        <v>14</v>
      </c>
      <c r="G18" s="163" t="s">
        <v>2186</v>
      </c>
      <c r="H18" s="164" t="s">
        <v>2196</v>
      </c>
      <c r="I18" s="163" t="s">
        <v>18</v>
      </c>
      <c r="J18" s="231" t="s">
        <v>351</v>
      </c>
      <c r="K18" s="163">
        <v>1</v>
      </c>
      <c r="L18" s="165" t="s">
        <v>2197</v>
      </c>
      <c r="M18" s="165" t="s">
        <v>2198</v>
      </c>
      <c r="N18" s="65">
        <v>0</v>
      </c>
      <c r="O18" s="65">
        <v>1</v>
      </c>
      <c r="P18" s="65">
        <v>1</v>
      </c>
      <c r="Q18" s="65">
        <v>1</v>
      </c>
      <c r="R18" s="65">
        <f t="shared" si="0"/>
        <v>3</v>
      </c>
      <c r="S18" s="105" t="s">
        <v>2190</v>
      </c>
      <c r="T18" s="166" t="s">
        <v>2191</v>
      </c>
      <c r="U18" s="159">
        <f t="shared" si="4"/>
        <v>1</v>
      </c>
      <c r="V18" s="273">
        <v>1</v>
      </c>
      <c r="W18" s="100">
        <f t="shared" si="5"/>
        <v>1</v>
      </c>
      <c r="X18" s="105" t="str">
        <f t="shared" si="6"/>
        <v>De acuerdo a lo programado</v>
      </c>
      <c r="Y18" s="166" t="s">
        <v>2199</v>
      </c>
      <c r="Z18" s="159">
        <f t="shared" si="7"/>
        <v>2</v>
      </c>
      <c r="AA18" s="159"/>
      <c r="AB18" s="100" t="str">
        <f t="shared" si="8"/>
        <v>No hay ejecución</v>
      </c>
      <c r="AC18" s="105" t="str">
        <f t="shared" si="9"/>
        <v>NA</v>
      </c>
      <c r="AD18" s="166"/>
      <c r="AE18" s="65">
        <f t="shared" si="10"/>
        <v>1</v>
      </c>
      <c r="AF18" s="100">
        <f t="shared" si="11"/>
        <v>0.33333333333333331</v>
      </c>
      <c r="AG18" s="105" t="str">
        <f t="shared" si="12"/>
        <v>Incumplimiento</v>
      </c>
      <c r="AH18" s="166"/>
      <c r="AI18" s="65" t="s">
        <v>172</v>
      </c>
      <c r="AJ18" s="105" t="s">
        <v>502</v>
      </c>
    </row>
    <row r="19" spans="1:36" ht="84" customHeight="1">
      <c r="A19" s="63">
        <v>4</v>
      </c>
      <c r="B19" s="162" t="s">
        <v>403</v>
      </c>
      <c r="C19" s="162">
        <v>0</v>
      </c>
      <c r="D19" s="162">
        <v>0</v>
      </c>
      <c r="E19" s="162" t="s">
        <v>41</v>
      </c>
      <c r="F19" s="162">
        <v>14</v>
      </c>
      <c r="G19" s="163" t="s">
        <v>428</v>
      </c>
      <c r="H19" s="164" t="s">
        <v>2200</v>
      </c>
      <c r="I19" s="163" t="s">
        <v>18</v>
      </c>
      <c r="J19" s="231" t="s">
        <v>129</v>
      </c>
      <c r="K19" s="163">
        <v>6</v>
      </c>
      <c r="L19" s="165" t="s">
        <v>2201</v>
      </c>
      <c r="M19" s="165" t="s">
        <v>643</v>
      </c>
      <c r="N19" s="65">
        <v>100</v>
      </c>
      <c r="O19" s="65">
        <v>0</v>
      </c>
      <c r="P19" s="65">
        <v>0</v>
      </c>
      <c r="Q19" s="65">
        <v>0</v>
      </c>
      <c r="R19" s="65">
        <f t="shared" si="0"/>
        <v>100</v>
      </c>
      <c r="S19" s="105" t="s">
        <v>2202</v>
      </c>
      <c r="T19" s="166" t="s">
        <v>2203</v>
      </c>
      <c r="U19" s="159">
        <f t="shared" ref="U19:U34" si="13">N19+O19</f>
        <v>100</v>
      </c>
      <c r="V19" s="273">
        <v>100</v>
      </c>
      <c r="W19" s="100">
        <f t="shared" ref="W19:W34" si="14">IF(V19="","No hay ejecución",IF(AND(U19&gt;0), V19/U19,"No hay Programación"))</f>
        <v>1</v>
      </c>
      <c r="X19" s="105" t="str">
        <f t="shared" ref="X19:X34" si="15">IF(W19="No hay ejecución","NA",IF(W19&gt;=90%,"De acuerdo a lo programado",IF(W19&gt;=70%,"Atraso Leve",IF(W19&lt;70%,"En Riesgo de no Cumplimiento"))))</f>
        <v>De acuerdo a lo programado</v>
      </c>
      <c r="Y19" s="166"/>
      <c r="Z19" s="159">
        <f t="shared" ref="Z19:Z34" si="16">P19+Q19</f>
        <v>0</v>
      </c>
      <c r="AA19" s="159"/>
      <c r="AB19" s="100" t="str">
        <f t="shared" ref="AB19:AB34" si="17">IF(AA19="","No hay ejecución",IF(AND(Z19&gt;0), AA19/Z19,"No hay Programación"))</f>
        <v>No hay ejecución</v>
      </c>
      <c r="AC19" s="105" t="str">
        <f t="shared" ref="AC19:AC34" si="18">IF(AB19="No hay ejecución","NA",IF(AB19&gt;=90%,"De acuerdo a lo programado",IF(AB19&gt;=70%,"Atraso Leve",IF(AB19&lt;70%,"En Riesgo de no Cumplimiento"))))</f>
        <v>NA</v>
      </c>
      <c r="AD19" s="166"/>
      <c r="AE19" s="65">
        <f t="shared" ref="AE19:AE34" si="19">V19+AA19</f>
        <v>100</v>
      </c>
      <c r="AF19" s="100">
        <f t="shared" ref="AF19:AF34" si="20">IF(AE19="","No hay ejecución",IF(AND(AE19&gt;0), AE19/R19,"No hay Programación"))</f>
        <v>1</v>
      </c>
      <c r="AG19" s="105" t="str">
        <f t="shared" ref="AG19:AG34" si="21">IF(AF19="No hay ejecución","NA",IF(AF19&gt;=90%,"De acuerdo a lo programado",IF(AF19&gt;=70%,"Atraso Leve",IF(AF19&lt;70%,"Incumplimiento"))))</f>
        <v>De acuerdo a lo programado</v>
      </c>
      <c r="AH19" s="166"/>
      <c r="AI19" s="65" t="s">
        <v>172</v>
      </c>
      <c r="AJ19" s="105" t="s">
        <v>502</v>
      </c>
    </row>
    <row r="20" spans="1:36" ht="85.05" customHeight="1">
      <c r="A20" s="63">
        <v>5</v>
      </c>
      <c r="B20" s="162" t="s">
        <v>403</v>
      </c>
      <c r="C20" s="162">
        <v>0</v>
      </c>
      <c r="D20" s="162">
        <v>0</v>
      </c>
      <c r="E20" s="162" t="s">
        <v>41</v>
      </c>
      <c r="F20" s="162">
        <v>14</v>
      </c>
      <c r="G20" s="163" t="s">
        <v>428</v>
      </c>
      <c r="H20" s="164" t="s">
        <v>2204</v>
      </c>
      <c r="I20" s="163" t="s">
        <v>18</v>
      </c>
      <c r="J20" s="231" t="s">
        <v>338</v>
      </c>
      <c r="K20" s="163">
        <v>5</v>
      </c>
      <c r="L20" s="165" t="s">
        <v>2205</v>
      </c>
      <c r="M20" s="165" t="s">
        <v>636</v>
      </c>
      <c r="N20" s="65">
        <v>0</v>
      </c>
      <c r="O20" s="65">
        <v>0</v>
      </c>
      <c r="P20" s="65">
        <v>3</v>
      </c>
      <c r="Q20" s="65">
        <v>0</v>
      </c>
      <c r="R20" s="65">
        <f t="shared" si="0"/>
        <v>3</v>
      </c>
      <c r="S20" s="105" t="s">
        <v>2202</v>
      </c>
      <c r="T20" s="166" t="s">
        <v>2206</v>
      </c>
      <c r="U20" s="159">
        <f t="shared" si="13"/>
        <v>0</v>
      </c>
      <c r="V20" s="273" t="s">
        <v>1262</v>
      </c>
      <c r="W20" s="100" t="str">
        <f t="shared" si="14"/>
        <v>No hay Programación</v>
      </c>
      <c r="X20" s="105" t="str">
        <f t="shared" si="15"/>
        <v>De acuerdo a lo programado</v>
      </c>
      <c r="Y20" s="166" t="s">
        <v>2207</v>
      </c>
      <c r="Z20" s="159">
        <f t="shared" si="16"/>
        <v>3</v>
      </c>
      <c r="AA20" s="159"/>
      <c r="AB20" s="100" t="str">
        <f t="shared" si="17"/>
        <v>No hay ejecución</v>
      </c>
      <c r="AC20" s="105" t="str">
        <f t="shared" si="18"/>
        <v>NA</v>
      </c>
      <c r="AD20" s="166"/>
      <c r="AE20" s="65" t="e">
        <f t="shared" si="19"/>
        <v>#VALUE!</v>
      </c>
      <c r="AF20" s="100" t="e">
        <f t="shared" si="20"/>
        <v>#VALUE!</v>
      </c>
      <c r="AG20" s="105" t="e">
        <f t="shared" si="21"/>
        <v>#VALUE!</v>
      </c>
      <c r="AH20" s="166"/>
      <c r="AI20" s="65" t="s">
        <v>172</v>
      </c>
      <c r="AJ20" s="105" t="s">
        <v>502</v>
      </c>
    </row>
    <row r="21" spans="1:36" ht="74.25" customHeight="1">
      <c r="A21" s="63">
        <v>6</v>
      </c>
      <c r="B21" s="162" t="s">
        <v>394</v>
      </c>
      <c r="C21" s="162">
        <v>0</v>
      </c>
      <c r="D21" s="162">
        <v>0</v>
      </c>
      <c r="E21" s="162" t="s">
        <v>82</v>
      </c>
      <c r="F21" s="162">
        <v>14</v>
      </c>
      <c r="G21" s="163" t="s">
        <v>428</v>
      </c>
      <c r="H21" s="164" t="s">
        <v>2208</v>
      </c>
      <c r="I21" s="163" t="s">
        <v>18</v>
      </c>
      <c r="J21" s="231" t="s">
        <v>338</v>
      </c>
      <c r="K21" s="163" t="s">
        <v>172</v>
      </c>
      <c r="L21" s="165" t="s">
        <v>2209</v>
      </c>
      <c r="M21" s="165" t="s">
        <v>636</v>
      </c>
      <c r="N21" s="65">
        <v>2</v>
      </c>
      <c r="O21" s="65">
        <v>0</v>
      </c>
      <c r="P21" s="65">
        <v>0</v>
      </c>
      <c r="Q21" s="65">
        <v>0</v>
      </c>
      <c r="R21" s="65">
        <f t="shared" si="0"/>
        <v>2</v>
      </c>
      <c r="S21" s="105" t="s">
        <v>2210</v>
      </c>
      <c r="T21" s="166" t="s">
        <v>2211</v>
      </c>
      <c r="U21" s="159">
        <f t="shared" si="13"/>
        <v>2</v>
      </c>
      <c r="V21" s="273">
        <v>2</v>
      </c>
      <c r="W21" s="100">
        <f t="shared" si="14"/>
        <v>1</v>
      </c>
      <c r="X21" s="105" t="str">
        <f t="shared" si="15"/>
        <v>De acuerdo a lo programado</v>
      </c>
      <c r="Y21" s="166" t="s">
        <v>2212</v>
      </c>
      <c r="Z21" s="159">
        <f t="shared" si="16"/>
        <v>0</v>
      </c>
      <c r="AA21" s="159"/>
      <c r="AB21" s="100" t="str">
        <f t="shared" si="17"/>
        <v>No hay ejecución</v>
      </c>
      <c r="AC21" s="105" t="str">
        <f t="shared" si="18"/>
        <v>NA</v>
      </c>
      <c r="AD21" s="166"/>
      <c r="AE21" s="65">
        <f t="shared" si="19"/>
        <v>2</v>
      </c>
      <c r="AF21" s="100">
        <f t="shared" si="20"/>
        <v>1</v>
      </c>
      <c r="AG21" s="105" t="str">
        <f t="shared" si="21"/>
        <v>De acuerdo a lo programado</v>
      </c>
      <c r="AH21" s="166"/>
      <c r="AI21" s="65" t="s">
        <v>172</v>
      </c>
      <c r="AJ21" s="105" t="s">
        <v>502</v>
      </c>
    </row>
    <row r="22" spans="1:36" ht="110.25" customHeight="1">
      <c r="A22" s="63">
        <v>7</v>
      </c>
      <c r="B22" s="162" t="s">
        <v>388</v>
      </c>
      <c r="C22" s="162">
        <v>0</v>
      </c>
      <c r="D22" s="162">
        <v>0</v>
      </c>
      <c r="E22" s="162" t="s">
        <v>82</v>
      </c>
      <c r="F22" s="162">
        <v>14</v>
      </c>
      <c r="G22" s="163" t="s">
        <v>428</v>
      </c>
      <c r="H22" s="164" t="s">
        <v>2213</v>
      </c>
      <c r="I22" s="163" t="s">
        <v>20</v>
      </c>
      <c r="J22" s="231" t="s">
        <v>351</v>
      </c>
      <c r="K22" s="163" t="s">
        <v>172</v>
      </c>
      <c r="L22" s="165" t="s">
        <v>2214</v>
      </c>
      <c r="M22" s="165" t="s">
        <v>2215</v>
      </c>
      <c r="N22" s="65">
        <v>30</v>
      </c>
      <c r="O22" s="65">
        <v>16</v>
      </c>
      <c r="P22" s="65">
        <v>0</v>
      </c>
      <c r="Q22" s="65">
        <v>0</v>
      </c>
      <c r="R22" s="65">
        <f t="shared" si="0"/>
        <v>46</v>
      </c>
      <c r="S22" s="105" t="s">
        <v>2202</v>
      </c>
      <c r="T22" s="166" t="s">
        <v>2216</v>
      </c>
      <c r="U22" s="159">
        <f t="shared" si="13"/>
        <v>46</v>
      </c>
      <c r="V22" s="273">
        <v>46</v>
      </c>
      <c r="W22" s="100">
        <f t="shared" si="14"/>
        <v>1</v>
      </c>
      <c r="X22" s="105" t="str">
        <f t="shared" si="15"/>
        <v>De acuerdo a lo programado</v>
      </c>
      <c r="Y22" s="166"/>
      <c r="Z22" s="159">
        <f t="shared" si="16"/>
        <v>0</v>
      </c>
      <c r="AA22" s="159"/>
      <c r="AB22" s="100" t="str">
        <f t="shared" si="17"/>
        <v>No hay ejecución</v>
      </c>
      <c r="AC22" s="105" t="str">
        <f t="shared" si="18"/>
        <v>NA</v>
      </c>
      <c r="AD22" s="166"/>
      <c r="AE22" s="65">
        <f t="shared" si="19"/>
        <v>46</v>
      </c>
      <c r="AF22" s="100">
        <f t="shared" si="20"/>
        <v>1</v>
      </c>
      <c r="AG22" s="105" t="str">
        <f t="shared" si="21"/>
        <v>De acuerdo a lo programado</v>
      </c>
      <c r="AH22" s="166"/>
      <c r="AI22" s="65" t="s">
        <v>172</v>
      </c>
      <c r="AJ22" s="105" t="s">
        <v>502</v>
      </c>
    </row>
    <row r="23" spans="1:36" ht="63" customHeight="1">
      <c r="A23" s="63">
        <v>8</v>
      </c>
      <c r="B23" s="162" t="s">
        <v>394</v>
      </c>
      <c r="C23" s="162">
        <v>0</v>
      </c>
      <c r="D23" s="162">
        <v>0</v>
      </c>
      <c r="E23" s="162" t="s">
        <v>82</v>
      </c>
      <c r="F23" s="162">
        <v>14</v>
      </c>
      <c r="G23" s="163" t="s">
        <v>428</v>
      </c>
      <c r="H23" s="164" t="s">
        <v>2217</v>
      </c>
      <c r="I23" s="163" t="s">
        <v>20</v>
      </c>
      <c r="J23" s="231" t="s">
        <v>351</v>
      </c>
      <c r="K23" s="163" t="s">
        <v>172</v>
      </c>
      <c r="L23" s="165" t="s">
        <v>2218</v>
      </c>
      <c r="M23" s="165" t="s">
        <v>2215</v>
      </c>
      <c r="N23" s="65">
        <v>30</v>
      </c>
      <c r="O23" s="65">
        <v>16</v>
      </c>
      <c r="P23" s="65">
        <v>0</v>
      </c>
      <c r="Q23" s="65">
        <v>0</v>
      </c>
      <c r="R23" s="65">
        <f t="shared" si="0"/>
        <v>46</v>
      </c>
      <c r="S23" s="105" t="s">
        <v>2202</v>
      </c>
      <c r="T23" s="166" t="s">
        <v>2219</v>
      </c>
      <c r="U23" s="159">
        <f t="shared" si="13"/>
        <v>46</v>
      </c>
      <c r="V23" s="273">
        <v>46</v>
      </c>
      <c r="W23" s="100">
        <f t="shared" si="14"/>
        <v>1</v>
      </c>
      <c r="X23" s="105" t="str">
        <f t="shared" si="15"/>
        <v>De acuerdo a lo programado</v>
      </c>
      <c r="Y23" s="166"/>
      <c r="Z23" s="159">
        <f t="shared" si="16"/>
        <v>0</v>
      </c>
      <c r="AA23" s="159"/>
      <c r="AB23" s="100" t="str">
        <f t="shared" si="17"/>
        <v>No hay ejecución</v>
      </c>
      <c r="AC23" s="105" t="str">
        <f t="shared" si="18"/>
        <v>NA</v>
      </c>
      <c r="AD23" s="166"/>
      <c r="AE23" s="65">
        <f t="shared" si="19"/>
        <v>46</v>
      </c>
      <c r="AF23" s="100">
        <f t="shared" si="20"/>
        <v>1</v>
      </c>
      <c r="AG23" s="105" t="str">
        <f t="shared" si="21"/>
        <v>De acuerdo a lo programado</v>
      </c>
      <c r="AH23" s="166"/>
      <c r="AI23" s="65" t="s">
        <v>172</v>
      </c>
      <c r="AJ23" s="105" t="s">
        <v>502</v>
      </c>
    </row>
    <row r="24" spans="1:36" ht="63" customHeight="1">
      <c r="A24" s="63">
        <v>9</v>
      </c>
      <c r="B24" s="162" t="s">
        <v>379</v>
      </c>
      <c r="C24" s="162">
        <v>0</v>
      </c>
      <c r="D24" s="162">
        <v>0</v>
      </c>
      <c r="E24" s="162" t="s">
        <v>82</v>
      </c>
      <c r="F24" s="162">
        <v>14</v>
      </c>
      <c r="G24" s="163" t="s">
        <v>428</v>
      </c>
      <c r="H24" s="164" t="s">
        <v>2220</v>
      </c>
      <c r="I24" s="163" t="s">
        <v>18</v>
      </c>
      <c r="J24" s="231" t="s">
        <v>351</v>
      </c>
      <c r="K24" s="163" t="s">
        <v>172</v>
      </c>
      <c r="L24" s="165" t="s">
        <v>640</v>
      </c>
      <c r="M24" s="165" t="s">
        <v>636</v>
      </c>
      <c r="N24" s="65">
        <v>0</v>
      </c>
      <c r="O24" s="65">
        <v>1</v>
      </c>
      <c r="P24" s="65">
        <v>0</v>
      </c>
      <c r="Q24" s="65">
        <v>0</v>
      </c>
      <c r="R24" s="65">
        <f t="shared" si="0"/>
        <v>1</v>
      </c>
      <c r="S24" s="105" t="s">
        <v>2202</v>
      </c>
      <c r="T24" s="166" t="s">
        <v>2221</v>
      </c>
      <c r="U24" s="159">
        <f t="shared" si="13"/>
        <v>1</v>
      </c>
      <c r="V24" s="273">
        <v>1</v>
      </c>
      <c r="W24" s="100">
        <f t="shared" si="14"/>
        <v>1</v>
      </c>
      <c r="X24" s="105" t="str">
        <f t="shared" si="15"/>
        <v>De acuerdo a lo programado</v>
      </c>
      <c r="Y24" s="166" t="s">
        <v>2222</v>
      </c>
      <c r="Z24" s="159">
        <f t="shared" si="16"/>
        <v>0</v>
      </c>
      <c r="AA24" s="159"/>
      <c r="AB24" s="100" t="str">
        <f t="shared" si="17"/>
        <v>No hay ejecución</v>
      </c>
      <c r="AC24" s="105" t="str">
        <f t="shared" si="18"/>
        <v>NA</v>
      </c>
      <c r="AD24" s="166"/>
      <c r="AE24" s="65">
        <f t="shared" si="19"/>
        <v>1</v>
      </c>
      <c r="AF24" s="100">
        <f t="shared" si="20"/>
        <v>1</v>
      </c>
      <c r="AG24" s="105" t="str">
        <f t="shared" si="21"/>
        <v>De acuerdo a lo programado</v>
      </c>
      <c r="AH24" s="166"/>
      <c r="AI24" s="65" t="s">
        <v>172</v>
      </c>
      <c r="AJ24" s="105" t="s">
        <v>502</v>
      </c>
    </row>
    <row r="25" spans="1:36" ht="63" customHeight="1">
      <c r="A25" s="63">
        <v>10</v>
      </c>
      <c r="B25" s="162" t="s">
        <v>388</v>
      </c>
      <c r="C25" s="162">
        <v>0</v>
      </c>
      <c r="D25" s="162">
        <v>0</v>
      </c>
      <c r="E25" s="162" t="s">
        <v>82</v>
      </c>
      <c r="F25" s="162">
        <v>14</v>
      </c>
      <c r="G25" s="163" t="s">
        <v>428</v>
      </c>
      <c r="H25" s="164" t="s">
        <v>2223</v>
      </c>
      <c r="I25" s="163" t="s">
        <v>20</v>
      </c>
      <c r="J25" s="231" t="s">
        <v>172</v>
      </c>
      <c r="K25" s="163" t="s">
        <v>172</v>
      </c>
      <c r="L25" s="165" t="s">
        <v>640</v>
      </c>
      <c r="M25" s="165" t="s">
        <v>636</v>
      </c>
      <c r="N25" s="65">
        <v>0</v>
      </c>
      <c r="O25" s="65">
        <v>1</v>
      </c>
      <c r="P25" s="65">
        <v>0</v>
      </c>
      <c r="Q25" s="65">
        <v>0</v>
      </c>
      <c r="R25" s="65">
        <f t="shared" si="0"/>
        <v>1</v>
      </c>
      <c r="S25" s="105" t="s">
        <v>2202</v>
      </c>
      <c r="T25" s="105" t="s">
        <v>172</v>
      </c>
      <c r="U25" s="159">
        <f t="shared" si="13"/>
        <v>1</v>
      </c>
      <c r="V25" s="273">
        <v>1</v>
      </c>
      <c r="W25" s="100">
        <f t="shared" si="14"/>
        <v>1</v>
      </c>
      <c r="X25" s="105" t="str">
        <f t="shared" si="15"/>
        <v>De acuerdo a lo programado</v>
      </c>
      <c r="Y25" s="166" t="s">
        <v>2224</v>
      </c>
      <c r="Z25" s="159">
        <f t="shared" si="16"/>
        <v>0</v>
      </c>
      <c r="AA25" s="159"/>
      <c r="AB25" s="100" t="str">
        <f t="shared" si="17"/>
        <v>No hay ejecución</v>
      </c>
      <c r="AC25" s="105" t="str">
        <f t="shared" si="18"/>
        <v>NA</v>
      </c>
      <c r="AD25" s="166"/>
      <c r="AE25" s="65">
        <f t="shared" si="19"/>
        <v>1</v>
      </c>
      <c r="AF25" s="100">
        <f t="shared" si="20"/>
        <v>1</v>
      </c>
      <c r="AG25" s="105" t="str">
        <f t="shared" si="21"/>
        <v>De acuerdo a lo programado</v>
      </c>
      <c r="AH25" s="166"/>
      <c r="AI25" s="65" t="s">
        <v>172</v>
      </c>
      <c r="AJ25" s="105" t="s">
        <v>502</v>
      </c>
    </row>
    <row r="26" spans="1:36" ht="63" customHeight="1">
      <c r="A26" s="63">
        <v>11</v>
      </c>
      <c r="B26" s="162" t="s">
        <v>403</v>
      </c>
      <c r="C26" s="162">
        <v>0</v>
      </c>
      <c r="D26" s="162">
        <v>0</v>
      </c>
      <c r="E26" s="162" t="s">
        <v>41</v>
      </c>
      <c r="F26" s="162">
        <v>14</v>
      </c>
      <c r="G26" s="163" t="s">
        <v>428</v>
      </c>
      <c r="H26" s="164" t="s">
        <v>2225</v>
      </c>
      <c r="I26" s="163" t="s">
        <v>20</v>
      </c>
      <c r="J26" s="231" t="s">
        <v>353</v>
      </c>
      <c r="K26" s="163" t="s">
        <v>172</v>
      </c>
      <c r="L26" s="165" t="s">
        <v>664</v>
      </c>
      <c r="M26" s="165" t="s">
        <v>636</v>
      </c>
      <c r="N26" s="65">
        <v>0</v>
      </c>
      <c r="O26" s="65">
        <v>0</v>
      </c>
      <c r="P26" s="65">
        <v>1</v>
      </c>
      <c r="Q26" s="65">
        <v>0</v>
      </c>
      <c r="R26" s="65">
        <f t="shared" si="0"/>
        <v>1</v>
      </c>
      <c r="S26" s="105" t="s">
        <v>2202</v>
      </c>
      <c r="T26" s="166" t="s">
        <v>2226</v>
      </c>
      <c r="U26" s="159">
        <f t="shared" si="13"/>
        <v>0</v>
      </c>
      <c r="V26" s="273">
        <v>1</v>
      </c>
      <c r="W26" s="100" t="str">
        <f t="shared" si="14"/>
        <v>No hay Programación</v>
      </c>
      <c r="X26" s="105" t="str">
        <f t="shared" si="15"/>
        <v>De acuerdo a lo programado</v>
      </c>
      <c r="Y26" s="166" t="s">
        <v>2227</v>
      </c>
      <c r="Z26" s="159">
        <f t="shared" si="16"/>
        <v>1</v>
      </c>
      <c r="AA26" s="159"/>
      <c r="AB26" s="100" t="str">
        <f t="shared" si="17"/>
        <v>No hay ejecución</v>
      </c>
      <c r="AC26" s="105" t="str">
        <f t="shared" si="18"/>
        <v>NA</v>
      </c>
      <c r="AD26" s="166"/>
      <c r="AE26" s="65">
        <f t="shared" si="19"/>
        <v>1</v>
      </c>
      <c r="AF26" s="100">
        <f t="shared" si="20"/>
        <v>1</v>
      </c>
      <c r="AG26" s="105" t="str">
        <f t="shared" si="21"/>
        <v>De acuerdo a lo programado</v>
      </c>
      <c r="AH26" s="166"/>
      <c r="AI26" s="65" t="s">
        <v>172</v>
      </c>
      <c r="AJ26" s="105" t="s">
        <v>502</v>
      </c>
    </row>
    <row r="27" spans="1:36" ht="63" customHeight="1">
      <c r="A27" s="63">
        <v>12</v>
      </c>
      <c r="B27" s="162" t="s">
        <v>403</v>
      </c>
      <c r="C27" s="162">
        <v>0</v>
      </c>
      <c r="D27" s="162">
        <v>0</v>
      </c>
      <c r="E27" s="162" t="s">
        <v>41</v>
      </c>
      <c r="F27" s="162">
        <v>14</v>
      </c>
      <c r="G27" s="163" t="s">
        <v>428</v>
      </c>
      <c r="H27" s="164" t="s">
        <v>2228</v>
      </c>
      <c r="I27" s="163" t="s">
        <v>20</v>
      </c>
      <c r="J27" s="231" t="s">
        <v>353</v>
      </c>
      <c r="K27" s="163" t="s">
        <v>172</v>
      </c>
      <c r="L27" s="165" t="s">
        <v>642</v>
      </c>
      <c r="M27" s="165" t="s">
        <v>674</v>
      </c>
      <c r="N27" s="65">
        <v>0</v>
      </c>
      <c r="O27" s="65">
        <v>3</v>
      </c>
      <c r="P27" s="65">
        <v>3</v>
      </c>
      <c r="Q27" s="65">
        <v>0</v>
      </c>
      <c r="R27" s="65">
        <f t="shared" si="0"/>
        <v>6</v>
      </c>
      <c r="S27" s="105" t="s">
        <v>2202</v>
      </c>
      <c r="T27" s="166" t="s">
        <v>2226</v>
      </c>
      <c r="U27" s="159">
        <f t="shared" si="13"/>
        <v>3</v>
      </c>
      <c r="V27" s="273">
        <v>5</v>
      </c>
      <c r="W27" s="100">
        <f t="shared" si="14"/>
        <v>1.6666666666666667</v>
      </c>
      <c r="X27" s="105" t="str">
        <f t="shared" si="15"/>
        <v>De acuerdo a lo programado</v>
      </c>
      <c r="Y27" s="166"/>
      <c r="Z27" s="159">
        <f t="shared" si="16"/>
        <v>3</v>
      </c>
      <c r="AA27" s="159"/>
      <c r="AB27" s="100" t="str">
        <f t="shared" si="17"/>
        <v>No hay ejecución</v>
      </c>
      <c r="AC27" s="105" t="str">
        <f t="shared" si="18"/>
        <v>NA</v>
      </c>
      <c r="AD27" s="166"/>
      <c r="AE27" s="65">
        <f t="shared" si="19"/>
        <v>5</v>
      </c>
      <c r="AF27" s="100">
        <f t="shared" si="20"/>
        <v>0.83333333333333337</v>
      </c>
      <c r="AG27" s="105" t="str">
        <f t="shared" si="21"/>
        <v>Atraso Leve</v>
      </c>
      <c r="AH27" s="166"/>
      <c r="AI27" s="65" t="s">
        <v>172</v>
      </c>
      <c r="AJ27" s="105" t="s">
        <v>502</v>
      </c>
    </row>
    <row r="28" spans="1:36" ht="63" customHeight="1">
      <c r="A28" s="63">
        <v>13</v>
      </c>
      <c r="B28" s="162" t="s">
        <v>403</v>
      </c>
      <c r="C28" s="162">
        <v>0</v>
      </c>
      <c r="D28" s="162">
        <v>0</v>
      </c>
      <c r="E28" s="162" t="s">
        <v>41</v>
      </c>
      <c r="F28" s="162">
        <v>14</v>
      </c>
      <c r="G28" s="163" t="s">
        <v>428</v>
      </c>
      <c r="H28" s="164" t="s">
        <v>2229</v>
      </c>
      <c r="I28" s="163" t="s">
        <v>20</v>
      </c>
      <c r="J28" s="231" t="s">
        <v>353</v>
      </c>
      <c r="K28" s="163" t="s">
        <v>172</v>
      </c>
      <c r="L28" s="165" t="s">
        <v>642</v>
      </c>
      <c r="M28" s="165" t="s">
        <v>674</v>
      </c>
      <c r="N28" s="65">
        <v>0</v>
      </c>
      <c r="O28" s="65">
        <v>2</v>
      </c>
      <c r="P28" s="65">
        <v>0</v>
      </c>
      <c r="Q28" s="65">
        <v>0</v>
      </c>
      <c r="R28" s="65">
        <f t="shared" si="0"/>
        <v>2</v>
      </c>
      <c r="S28" s="105" t="s">
        <v>2202</v>
      </c>
      <c r="T28" s="166" t="s">
        <v>2230</v>
      </c>
      <c r="U28" s="159">
        <f t="shared" si="13"/>
        <v>2</v>
      </c>
      <c r="V28" s="273">
        <v>3</v>
      </c>
      <c r="W28" s="100">
        <f t="shared" si="14"/>
        <v>1.5</v>
      </c>
      <c r="X28" s="105" t="str">
        <f t="shared" si="15"/>
        <v>De acuerdo a lo programado</v>
      </c>
      <c r="Y28" s="166" t="s">
        <v>2231</v>
      </c>
      <c r="Z28" s="159">
        <f t="shared" si="16"/>
        <v>0</v>
      </c>
      <c r="AA28" s="159"/>
      <c r="AB28" s="100" t="str">
        <f t="shared" si="17"/>
        <v>No hay ejecución</v>
      </c>
      <c r="AC28" s="105" t="str">
        <f t="shared" si="18"/>
        <v>NA</v>
      </c>
      <c r="AD28" s="166"/>
      <c r="AE28" s="65">
        <f t="shared" si="19"/>
        <v>3</v>
      </c>
      <c r="AF28" s="100">
        <f t="shared" si="20"/>
        <v>1.5</v>
      </c>
      <c r="AG28" s="105" t="str">
        <f t="shared" si="21"/>
        <v>De acuerdo a lo programado</v>
      </c>
      <c r="AH28" s="166"/>
      <c r="AI28" s="65" t="s">
        <v>172</v>
      </c>
      <c r="AJ28" s="105" t="s">
        <v>502</v>
      </c>
    </row>
    <row r="29" spans="1:36" ht="63" customHeight="1">
      <c r="A29" s="63">
        <v>14</v>
      </c>
      <c r="B29" s="162" t="s">
        <v>403</v>
      </c>
      <c r="C29" s="162">
        <v>0</v>
      </c>
      <c r="D29" s="162">
        <v>0</v>
      </c>
      <c r="E29" s="162" t="s">
        <v>41</v>
      </c>
      <c r="F29" s="162">
        <v>14</v>
      </c>
      <c r="G29" s="163" t="s">
        <v>428</v>
      </c>
      <c r="H29" s="164" t="s">
        <v>2232</v>
      </c>
      <c r="I29" s="163" t="s">
        <v>20</v>
      </c>
      <c r="J29" s="231" t="s">
        <v>353</v>
      </c>
      <c r="K29" s="163" t="s">
        <v>172</v>
      </c>
      <c r="L29" s="165" t="s">
        <v>2233</v>
      </c>
      <c r="M29" s="165" t="s">
        <v>636</v>
      </c>
      <c r="N29" s="65">
        <v>0</v>
      </c>
      <c r="O29" s="65">
        <v>0</v>
      </c>
      <c r="P29" s="65">
        <v>1</v>
      </c>
      <c r="Q29" s="65">
        <v>0</v>
      </c>
      <c r="R29" s="65">
        <f t="shared" si="0"/>
        <v>1</v>
      </c>
      <c r="S29" s="105" t="s">
        <v>2234</v>
      </c>
      <c r="T29" s="166" t="s">
        <v>172</v>
      </c>
      <c r="U29" s="159">
        <f t="shared" si="13"/>
        <v>0</v>
      </c>
      <c r="V29" s="273"/>
      <c r="W29" s="100" t="str">
        <f t="shared" si="14"/>
        <v>No hay ejecución</v>
      </c>
      <c r="X29" s="105" t="str">
        <f t="shared" si="15"/>
        <v>NA</v>
      </c>
      <c r="Y29" s="166" t="s">
        <v>2235</v>
      </c>
      <c r="Z29" s="159">
        <f t="shared" si="16"/>
        <v>1</v>
      </c>
      <c r="AA29" s="159"/>
      <c r="AB29" s="100" t="str">
        <f t="shared" si="17"/>
        <v>No hay ejecución</v>
      </c>
      <c r="AC29" s="105" t="str">
        <f t="shared" si="18"/>
        <v>NA</v>
      </c>
      <c r="AD29" s="166"/>
      <c r="AE29" s="65">
        <f t="shared" si="19"/>
        <v>0</v>
      </c>
      <c r="AF29" s="100" t="str">
        <f t="shared" si="20"/>
        <v>No hay Programación</v>
      </c>
      <c r="AG29" s="105" t="str">
        <f t="shared" si="21"/>
        <v>De acuerdo a lo programado</v>
      </c>
      <c r="AH29" s="166"/>
      <c r="AI29" s="65" t="s">
        <v>172</v>
      </c>
      <c r="AJ29" s="105" t="s">
        <v>502</v>
      </c>
    </row>
    <row r="30" spans="1:36" ht="63" customHeight="1">
      <c r="A30" s="63">
        <v>15</v>
      </c>
      <c r="B30" s="162" t="s">
        <v>403</v>
      </c>
      <c r="C30" s="162">
        <v>0</v>
      </c>
      <c r="D30" s="162">
        <v>0</v>
      </c>
      <c r="E30" s="162" t="s">
        <v>41</v>
      </c>
      <c r="F30" s="162">
        <v>14</v>
      </c>
      <c r="G30" s="163" t="s">
        <v>428</v>
      </c>
      <c r="H30" s="164" t="s">
        <v>2236</v>
      </c>
      <c r="I30" s="163" t="s">
        <v>345</v>
      </c>
      <c r="J30" s="231" t="s">
        <v>336</v>
      </c>
      <c r="K30" s="163" t="s">
        <v>172</v>
      </c>
      <c r="L30" s="165" t="s">
        <v>2201</v>
      </c>
      <c r="M30" s="165" t="s">
        <v>643</v>
      </c>
      <c r="N30" s="65">
        <v>0</v>
      </c>
      <c r="O30" s="65">
        <v>0</v>
      </c>
      <c r="P30" s="65">
        <v>1</v>
      </c>
      <c r="Q30" s="65">
        <v>2</v>
      </c>
      <c r="R30" s="65">
        <f t="shared" si="0"/>
        <v>3</v>
      </c>
      <c r="S30" s="105" t="s">
        <v>2237</v>
      </c>
      <c r="T30" s="166" t="s">
        <v>2238</v>
      </c>
      <c r="U30" s="159">
        <f t="shared" si="13"/>
        <v>0</v>
      </c>
      <c r="V30" s="273"/>
      <c r="W30" s="100" t="str">
        <f t="shared" si="14"/>
        <v>No hay ejecución</v>
      </c>
      <c r="X30" s="105" t="str">
        <f t="shared" si="15"/>
        <v>NA</v>
      </c>
      <c r="Y30" s="166" t="s">
        <v>2239</v>
      </c>
      <c r="Z30" s="159">
        <f t="shared" si="16"/>
        <v>3</v>
      </c>
      <c r="AA30" s="159"/>
      <c r="AB30" s="100" t="str">
        <f t="shared" si="17"/>
        <v>No hay ejecución</v>
      </c>
      <c r="AC30" s="105" t="str">
        <f t="shared" si="18"/>
        <v>NA</v>
      </c>
      <c r="AD30" s="166"/>
      <c r="AE30" s="65">
        <f t="shared" si="19"/>
        <v>0</v>
      </c>
      <c r="AF30" s="100" t="str">
        <f t="shared" si="20"/>
        <v>No hay Programación</v>
      </c>
      <c r="AG30" s="105" t="str">
        <f t="shared" si="21"/>
        <v>De acuerdo a lo programado</v>
      </c>
      <c r="AH30" s="166"/>
      <c r="AI30" s="65" t="s">
        <v>172</v>
      </c>
      <c r="AJ30" s="105" t="s">
        <v>502</v>
      </c>
    </row>
    <row r="31" spans="1:36" ht="63" customHeight="1">
      <c r="A31" s="63">
        <v>16</v>
      </c>
      <c r="B31" s="162" t="s">
        <v>403</v>
      </c>
      <c r="C31" s="162">
        <v>0</v>
      </c>
      <c r="D31" s="162">
        <v>0</v>
      </c>
      <c r="E31" s="162" t="s">
        <v>41</v>
      </c>
      <c r="F31" s="162">
        <v>14</v>
      </c>
      <c r="G31" s="163" t="s">
        <v>428</v>
      </c>
      <c r="H31" s="164" t="s">
        <v>2240</v>
      </c>
      <c r="I31" s="163" t="s">
        <v>20</v>
      </c>
      <c r="J31" s="231" t="s">
        <v>353</v>
      </c>
      <c r="K31" s="163" t="s">
        <v>172</v>
      </c>
      <c r="L31" s="165" t="s">
        <v>642</v>
      </c>
      <c r="M31" s="165" t="s">
        <v>674</v>
      </c>
      <c r="N31" s="65">
        <v>0</v>
      </c>
      <c r="O31" s="65">
        <v>0</v>
      </c>
      <c r="P31" s="65">
        <v>2</v>
      </c>
      <c r="Q31" s="65">
        <v>4</v>
      </c>
      <c r="R31" s="65">
        <f t="shared" si="0"/>
        <v>6</v>
      </c>
      <c r="S31" s="105" t="s">
        <v>2202</v>
      </c>
      <c r="T31" s="166" t="s">
        <v>2241</v>
      </c>
      <c r="U31" s="159">
        <f t="shared" si="13"/>
        <v>0</v>
      </c>
      <c r="V31" s="273"/>
      <c r="W31" s="100" t="str">
        <f t="shared" si="14"/>
        <v>No hay ejecución</v>
      </c>
      <c r="X31" s="105" t="str">
        <f t="shared" si="15"/>
        <v>NA</v>
      </c>
      <c r="Y31" s="166" t="s">
        <v>2242</v>
      </c>
      <c r="Z31" s="159">
        <f t="shared" si="16"/>
        <v>6</v>
      </c>
      <c r="AA31" s="159"/>
      <c r="AB31" s="100" t="str">
        <f t="shared" si="17"/>
        <v>No hay ejecución</v>
      </c>
      <c r="AC31" s="105" t="str">
        <f t="shared" si="18"/>
        <v>NA</v>
      </c>
      <c r="AD31" s="166"/>
      <c r="AE31" s="65">
        <f t="shared" si="19"/>
        <v>0</v>
      </c>
      <c r="AF31" s="100" t="str">
        <f t="shared" si="20"/>
        <v>No hay Programación</v>
      </c>
      <c r="AG31" s="105" t="str">
        <f t="shared" si="21"/>
        <v>De acuerdo a lo programado</v>
      </c>
      <c r="AH31" s="166"/>
      <c r="AI31" s="65" t="s">
        <v>172</v>
      </c>
      <c r="AJ31" s="105" t="s">
        <v>502</v>
      </c>
    </row>
    <row r="32" spans="1:36" ht="63" customHeight="1">
      <c r="A32" s="63">
        <v>17</v>
      </c>
      <c r="B32" s="162" t="s">
        <v>403</v>
      </c>
      <c r="C32" s="162">
        <v>0</v>
      </c>
      <c r="D32" s="162">
        <v>0</v>
      </c>
      <c r="E32" s="162" t="s">
        <v>41</v>
      </c>
      <c r="F32" s="162">
        <v>14</v>
      </c>
      <c r="G32" s="163" t="s">
        <v>428</v>
      </c>
      <c r="H32" s="164" t="s">
        <v>2243</v>
      </c>
      <c r="I32" s="163" t="s">
        <v>20</v>
      </c>
      <c r="J32" s="231" t="s">
        <v>353</v>
      </c>
      <c r="K32" s="163" t="s">
        <v>172</v>
      </c>
      <c r="L32" s="165" t="s">
        <v>642</v>
      </c>
      <c r="M32" s="165" t="s">
        <v>674</v>
      </c>
      <c r="N32" s="65">
        <v>0</v>
      </c>
      <c r="O32" s="65">
        <v>1</v>
      </c>
      <c r="P32" s="65">
        <v>3</v>
      </c>
      <c r="Q32" s="65">
        <v>3</v>
      </c>
      <c r="R32" s="65">
        <f t="shared" si="0"/>
        <v>7</v>
      </c>
      <c r="S32" s="105" t="s">
        <v>2202</v>
      </c>
      <c r="T32" s="166" t="s">
        <v>2244</v>
      </c>
      <c r="U32" s="159">
        <f t="shared" si="13"/>
        <v>1</v>
      </c>
      <c r="V32" s="273">
        <v>2</v>
      </c>
      <c r="W32" s="100">
        <f t="shared" si="14"/>
        <v>2</v>
      </c>
      <c r="X32" s="105" t="str">
        <f t="shared" si="15"/>
        <v>De acuerdo a lo programado</v>
      </c>
      <c r="Y32" s="166" t="s">
        <v>2245</v>
      </c>
      <c r="Z32" s="159">
        <f t="shared" si="16"/>
        <v>6</v>
      </c>
      <c r="AA32" s="159"/>
      <c r="AB32" s="100" t="str">
        <f t="shared" si="17"/>
        <v>No hay ejecución</v>
      </c>
      <c r="AC32" s="105" t="str">
        <f t="shared" si="18"/>
        <v>NA</v>
      </c>
      <c r="AD32" s="166"/>
      <c r="AE32" s="65">
        <f t="shared" si="19"/>
        <v>2</v>
      </c>
      <c r="AF32" s="100">
        <f t="shared" si="20"/>
        <v>0.2857142857142857</v>
      </c>
      <c r="AG32" s="105" t="str">
        <f t="shared" si="21"/>
        <v>Incumplimiento</v>
      </c>
      <c r="AH32" s="166"/>
      <c r="AI32" s="65" t="s">
        <v>172</v>
      </c>
      <c r="AJ32" s="105" t="s">
        <v>502</v>
      </c>
    </row>
    <row r="33" spans="1:36" ht="63" customHeight="1">
      <c r="A33" s="63">
        <v>18</v>
      </c>
      <c r="B33" s="162" t="s">
        <v>403</v>
      </c>
      <c r="C33" s="162">
        <v>0</v>
      </c>
      <c r="D33" s="162">
        <v>0</v>
      </c>
      <c r="E33" s="162" t="s">
        <v>41</v>
      </c>
      <c r="F33" s="162">
        <v>14</v>
      </c>
      <c r="G33" s="163" t="s">
        <v>428</v>
      </c>
      <c r="H33" s="164" t="s">
        <v>2246</v>
      </c>
      <c r="I33" s="163" t="s">
        <v>20</v>
      </c>
      <c r="J33" s="231" t="s">
        <v>353</v>
      </c>
      <c r="K33" s="163" t="s">
        <v>172</v>
      </c>
      <c r="L33" s="165" t="s">
        <v>2247</v>
      </c>
      <c r="M33" s="165" t="s">
        <v>2248</v>
      </c>
      <c r="N33" s="65">
        <v>0</v>
      </c>
      <c r="O33" s="65">
        <v>0</v>
      </c>
      <c r="P33" s="65">
        <v>0</v>
      </c>
      <c r="Q33" s="65">
        <v>1</v>
      </c>
      <c r="R33" s="65">
        <f t="shared" si="0"/>
        <v>1</v>
      </c>
      <c r="S33" s="105" t="s">
        <v>2202</v>
      </c>
      <c r="T33" s="166" t="s">
        <v>2249</v>
      </c>
      <c r="U33" s="159">
        <f t="shared" si="13"/>
        <v>0</v>
      </c>
      <c r="V33" s="273"/>
      <c r="W33" s="100" t="str">
        <f t="shared" si="14"/>
        <v>No hay ejecución</v>
      </c>
      <c r="X33" s="105" t="str">
        <f t="shared" si="15"/>
        <v>NA</v>
      </c>
      <c r="Y33" s="166">
        <v>1</v>
      </c>
      <c r="Z33" s="159">
        <f t="shared" si="16"/>
        <v>1</v>
      </c>
      <c r="AA33" s="159"/>
      <c r="AB33" s="100" t="str">
        <f t="shared" si="17"/>
        <v>No hay ejecución</v>
      </c>
      <c r="AC33" s="105" t="str">
        <f t="shared" si="18"/>
        <v>NA</v>
      </c>
      <c r="AD33" s="166"/>
      <c r="AE33" s="65">
        <f t="shared" si="19"/>
        <v>0</v>
      </c>
      <c r="AF33" s="100" t="str">
        <f t="shared" si="20"/>
        <v>No hay Programación</v>
      </c>
      <c r="AG33" s="105" t="str">
        <f t="shared" si="21"/>
        <v>De acuerdo a lo programado</v>
      </c>
      <c r="AH33" s="166"/>
      <c r="AI33" s="65" t="s">
        <v>172</v>
      </c>
      <c r="AJ33" s="105" t="s">
        <v>502</v>
      </c>
    </row>
    <row r="34" spans="1:36" ht="63" customHeight="1">
      <c r="A34" s="63">
        <v>19</v>
      </c>
      <c r="B34" s="162" t="s">
        <v>379</v>
      </c>
      <c r="C34" s="162">
        <v>0</v>
      </c>
      <c r="D34" s="162">
        <v>0</v>
      </c>
      <c r="E34" s="162">
        <v>0</v>
      </c>
      <c r="F34" s="162">
        <v>14</v>
      </c>
      <c r="G34" s="163" t="s">
        <v>428</v>
      </c>
      <c r="H34" s="164" t="s">
        <v>2250</v>
      </c>
      <c r="I34" s="163" t="s">
        <v>18</v>
      </c>
      <c r="J34" s="231" t="s">
        <v>353</v>
      </c>
      <c r="K34" s="163" t="s">
        <v>172</v>
      </c>
      <c r="L34" s="165" t="s">
        <v>640</v>
      </c>
      <c r="M34" s="165" t="s">
        <v>636</v>
      </c>
      <c r="N34" s="65">
        <v>0</v>
      </c>
      <c r="O34" s="65">
        <v>0</v>
      </c>
      <c r="P34" s="65">
        <v>1</v>
      </c>
      <c r="Q34" s="65">
        <v>0</v>
      </c>
      <c r="R34" s="65">
        <f t="shared" si="0"/>
        <v>1</v>
      </c>
      <c r="S34" s="105" t="s">
        <v>2251</v>
      </c>
      <c r="T34" s="166" t="s">
        <v>2252</v>
      </c>
      <c r="U34" s="159">
        <f t="shared" si="13"/>
        <v>0</v>
      </c>
      <c r="V34" s="273">
        <v>1</v>
      </c>
      <c r="W34" s="100" t="str">
        <f t="shared" si="14"/>
        <v>No hay Programación</v>
      </c>
      <c r="X34" s="105" t="str">
        <f t="shared" si="15"/>
        <v>De acuerdo a lo programado</v>
      </c>
      <c r="Y34" s="166" t="s">
        <v>2253</v>
      </c>
      <c r="Z34" s="159">
        <f t="shared" si="16"/>
        <v>1</v>
      </c>
      <c r="AA34" s="159"/>
      <c r="AB34" s="100" t="str">
        <f t="shared" si="17"/>
        <v>No hay ejecución</v>
      </c>
      <c r="AC34" s="105" t="str">
        <f t="shared" si="18"/>
        <v>NA</v>
      </c>
      <c r="AD34" s="166"/>
      <c r="AE34" s="65">
        <f t="shared" si="19"/>
        <v>1</v>
      </c>
      <c r="AF34" s="100">
        <f t="shared" si="20"/>
        <v>1</v>
      </c>
      <c r="AG34" s="105" t="str">
        <f t="shared" si="21"/>
        <v>De acuerdo a lo programado</v>
      </c>
      <c r="AH34" s="166"/>
      <c r="AI34" s="65" t="s">
        <v>172</v>
      </c>
      <c r="AJ34" s="105" t="s">
        <v>502</v>
      </c>
    </row>
    <row r="35" spans="1:36" ht="36.75" customHeight="1">
      <c r="A35" s="597" t="s">
        <v>802</v>
      </c>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row>
    <row r="36" spans="1:36" ht="36" customHeight="1">
      <c r="A36" s="151">
        <f>A34+1</f>
        <v>20</v>
      </c>
      <c r="B36" s="267" t="s">
        <v>379</v>
      </c>
      <c r="C36" s="267">
        <v>0</v>
      </c>
      <c r="D36" s="267">
        <v>0</v>
      </c>
      <c r="E36" s="267">
        <v>0</v>
      </c>
      <c r="F36" s="267">
        <v>14</v>
      </c>
      <c r="G36" s="218" t="s">
        <v>428</v>
      </c>
      <c r="H36" s="219" t="s">
        <v>2254</v>
      </c>
      <c r="I36" s="218" t="s">
        <v>20</v>
      </c>
      <c r="J36" s="266" t="s">
        <v>353</v>
      </c>
      <c r="K36" s="218" t="s">
        <v>172</v>
      </c>
      <c r="L36" s="220" t="s">
        <v>642</v>
      </c>
      <c r="M36" s="220" t="s">
        <v>643</v>
      </c>
      <c r="N36" s="152"/>
      <c r="O36" s="152"/>
      <c r="P36" s="152"/>
      <c r="Q36" s="152"/>
      <c r="R36" s="152">
        <f>N36+O36+P36+Q36</f>
        <v>0</v>
      </c>
      <c r="S36" s="148" t="s">
        <v>2202</v>
      </c>
      <c r="T36" s="222" t="s">
        <v>2255</v>
      </c>
      <c r="U36" s="268"/>
      <c r="V36" s="311"/>
      <c r="W36" s="264"/>
      <c r="X36" s="148"/>
      <c r="Y36" s="222"/>
      <c r="Z36" s="268"/>
      <c r="AA36" s="268"/>
      <c r="AB36" s="264"/>
      <c r="AC36" s="148"/>
      <c r="AD36" s="222"/>
      <c r="AE36" s="152"/>
      <c r="AF36" s="264"/>
      <c r="AG36" s="148"/>
      <c r="AH36" s="222"/>
      <c r="AI36" s="152"/>
      <c r="AJ36" s="148"/>
    </row>
    <row r="37" spans="1:36" ht="36" customHeight="1">
      <c r="A37" s="151">
        <f>A36+1</f>
        <v>21</v>
      </c>
      <c r="B37" s="267">
        <v>0</v>
      </c>
      <c r="C37" s="267">
        <v>0</v>
      </c>
      <c r="D37" s="267">
        <v>0</v>
      </c>
      <c r="E37" s="267">
        <v>0</v>
      </c>
      <c r="F37" s="267">
        <v>14</v>
      </c>
      <c r="G37" s="218" t="s">
        <v>428</v>
      </c>
      <c r="H37" s="219" t="s">
        <v>2256</v>
      </c>
      <c r="I37" s="218" t="s">
        <v>20</v>
      </c>
      <c r="J37" s="266" t="s">
        <v>353</v>
      </c>
      <c r="K37" s="218" t="s">
        <v>172</v>
      </c>
      <c r="L37" s="220" t="s">
        <v>642</v>
      </c>
      <c r="M37" s="220" t="s">
        <v>643</v>
      </c>
      <c r="N37" s="152"/>
      <c r="O37" s="152"/>
      <c r="P37" s="152"/>
      <c r="Q37" s="152"/>
      <c r="R37" s="152">
        <f>N37+O37+P37+Q37</f>
        <v>0</v>
      </c>
      <c r="S37" s="148" t="s">
        <v>2202</v>
      </c>
      <c r="T37" s="222" t="s">
        <v>2257</v>
      </c>
      <c r="U37" s="268"/>
      <c r="V37" s="311"/>
      <c r="W37" s="264"/>
      <c r="X37" s="148"/>
      <c r="Y37" s="222"/>
      <c r="Z37" s="268"/>
      <c r="AA37" s="268"/>
      <c r="AB37" s="264"/>
      <c r="AC37" s="148"/>
      <c r="AD37" s="222"/>
      <c r="AE37" s="152"/>
      <c r="AF37" s="264"/>
      <c r="AG37" s="148"/>
      <c r="AH37" s="222"/>
      <c r="AI37" s="152"/>
      <c r="AJ37" s="148"/>
    </row>
    <row r="38" spans="1:36" ht="36" customHeight="1">
      <c r="A38" s="151">
        <f>A37+1</f>
        <v>22</v>
      </c>
      <c r="B38" s="267">
        <v>0</v>
      </c>
      <c r="C38" s="267">
        <v>0</v>
      </c>
      <c r="D38" s="267">
        <v>0</v>
      </c>
      <c r="E38" s="267">
        <v>0</v>
      </c>
      <c r="F38" s="267">
        <v>14</v>
      </c>
      <c r="G38" s="218" t="s">
        <v>428</v>
      </c>
      <c r="H38" s="219" t="s">
        <v>2258</v>
      </c>
      <c r="I38" s="218" t="s">
        <v>20</v>
      </c>
      <c r="J38" s="266" t="s">
        <v>353</v>
      </c>
      <c r="K38" s="218" t="s">
        <v>172</v>
      </c>
      <c r="L38" s="220" t="s">
        <v>642</v>
      </c>
      <c r="M38" s="220" t="s">
        <v>643</v>
      </c>
      <c r="N38" s="152"/>
      <c r="O38" s="152"/>
      <c r="P38" s="152"/>
      <c r="Q38" s="152"/>
      <c r="R38" s="152">
        <f>N38+O38+P38+Q38</f>
        <v>0</v>
      </c>
      <c r="S38" s="148" t="s">
        <v>2202</v>
      </c>
      <c r="T38" s="222" t="s">
        <v>2259</v>
      </c>
      <c r="U38" s="268"/>
      <c r="V38" s="311"/>
      <c r="W38" s="264"/>
      <c r="X38" s="148"/>
      <c r="Y38" s="222"/>
      <c r="Z38" s="268"/>
      <c r="AA38" s="268"/>
      <c r="AB38" s="264"/>
      <c r="AC38" s="148"/>
      <c r="AD38" s="222"/>
      <c r="AE38" s="152"/>
      <c r="AF38" s="264"/>
      <c r="AG38" s="148"/>
      <c r="AH38" s="222"/>
      <c r="AI38" s="152"/>
      <c r="AJ38" s="148"/>
    </row>
    <row r="39" spans="1:36">
      <c r="A39" s="66"/>
      <c r="B39" s="66"/>
      <c r="C39" s="66"/>
      <c r="D39" s="66"/>
      <c r="E39" s="66"/>
      <c r="F39" s="66"/>
      <c r="G39" s="66"/>
      <c r="H39" s="66"/>
      <c r="I39" s="66"/>
      <c r="J39" s="66"/>
      <c r="K39" s="66"/>
      <c r="L39" s="67"/>
      <c r="M39" s="67"/>
      <c r="N39" s="68"/>
      <c r="O39" s="68"/>
      <c r="P39" s="68"/>
      <c r="Q39" s="68"/>
      <c r="R39" s="68"/>
      <c r="S39" s="68"/>
      <c r="T39" s="68"/>
      <c r="U39" s="74"/>
      <c r="V39" s="74"/>
      <c r="W39" s="74"/>
      <c r="X39" s="74"/>
      <c r="Y39" s="74"/>
      <c r="Z39" s="74"/>
      <c r="AA39" s="74"/>
      <c r="AB39" s="74"/>
      <c r="AC39" s="74"/>
      <c r="AD39" s="74"/>
      <c r="AE39" s="74"/>
      <c r="AF39" s="74"/>
      <c r="AG39" s="74"/>
      <c r="AH39" s="74"/>
    </row>
    <row r="40" spans="1:36" ht="10.5" customHeight="1">
      <c r="A40" s="586" t="s">
        <v>2138</v>
      </c>
      <c r="B40" s="587"/>
      <c r="C40" s="587"/>
      <c r="D40" s="587"/>
      <c r="E40" s="587"/>
      <c r="F40" s="587"/>
      <c r="G40" s="276" t="s">
        <v>2260</v>
      </c>
      <c r="H40" s="66"/>
      <c r="I40" s="66"/>
      <c r="J40" s="66"/>
      <c r="K40" s="66"/>
      <c r="L40" s="69"/>
      <c r="M40" s="69"/>
      <c r="N40" s="68"/>
      <c r="O40" s="68"/>
      <c r="P40" s="68"/>
      <c r="Q40" s="68"/>
      <c r="R40" s="68"/>
      <c r="S40" s="68"/>
      <c r="T40" s="68"/>
      <c r="U40" s="74"/>
      <c r="V40" s="74"/>
      <c r="W40" s="74"/>
      <c r="X40" s="74"/>
      <c r="Y40" s="74"/>
      <c r="Z40" s="74"/>
      <c r="AA40" s="74"/>
      <c r="AB40" s="74"/>
      <c r="AC40" s="74"/>
      <c r="AD40" s="74"/>
      <c r="AE40" s="74"/>
      <c r="AF40" s="74"/>
      <c r="AG40" s="74"/>
      <c r="AH40" s="74"/>
    </row>
    <row r="41" spans="1:36" ht="10.8" thickTop="1" thickBot="1">
      <c r="A41" s="70"/>
      <c r="B41" s="70"/>
      <c r="C41" s="70"/>
      <c r="D41" s="70"/>
      <c r="E41" s="70"/>
      <c r="F41" s="70"/>
      <c r="G41" s="71"/>
      <c r="H41" s="66"/>
      <c r="I41" s="66"/>
      <c r="J41" s="66"/>
      <c r="K41" s="66"/>
      <c r="L41" s="69"/>
      <c r="M41" s="69"/>
      <c r="N41" s="68"/>
      <c r="O41" s="68"/>
      <c r="P41" s="68"/>
      <c r="Q41" s="68"/>
      <c r="R41" s="68"/>
      <c r="S41" s="68"/>
      <c r="T41" s="68"/>
      <c r="U41" s="74"/>
      <c r="V41" s="74"/>
      <c r="W41" s="74"/>
      <c r="X41" s="74"/>
      <c r="Y41" s="74"/>
      <c r="Z41" s="74"/>
      <c r="AA41" s="74"/>
      <c r="AB41" s="74"/>
      <c r="AC41" s="74"/>
      <c r="AD41" s="74"/>
      <c r="AE41" s="74"/>
      <c r="AF41" s="74"/>
      <c r="AG41" s="74"/>
      <c r="AH41" s="74"/>
    </row>
    <row r="42" spans="1:36" ht="22.5" customHeight="1" thickTop="1" thickBot="1">
      <c r="A42" s="588" t="s">
        <v>728</v>
      </c>
      <c r="B42" s="589"/>
      <c r="C42" s="589"/>
      <c r="D42" s="589"/>
      <c r="E42" s="589"/>
      <c r="F42" s="589"/>
      <c r="G42" s="225" t="s">
        <v>2261</v>
      </c>
      <c r="H42" s="66"/>
      <c r="I42" s="66"/>
      <c r="J42" s="66"/>
      <c r="K42" s="66"/>
      <c r="L42" s="69"/>
      <c r="M42" s="69"/>
      <c r="N42" s="68"/>
      <c r="O42" s="68"/>
      <c r="P42" s="68"/>
      <c r="Q42" s="68"/>
      <c r="R42" s="68"/>
      <c r="S42" s="68"/>
      <c r="T42" s="68"/>
      <c r="U42" s="74"/>
      <c r="V42" s="74"/>
      <c r="W42" s="74"/>
      <c r="X42" s="74"/>
      <c r="Y42" s="74"/>
      <c r="Z42" s="74"/>
      <c r="AA42" s="74"/>
      <c r="AB42" s="74"/>
      <c r="AC42" s="74"/>
      <c r="AD42" s="74"/>
      <c r="AE42" s="74"/>
      <c r="AF42" s="74"/>
      <c r="AG42" s="74"/>
      <c r="AH42" s="74"/>
    </row>
    <row r="43" spans="1:36" ht="10.8" thickTop="1" thickBot="1">
      <c r="A43" s="73"/>
      <c r="B43" s="73"/>
      <c r="C43" s="73"/>
      <c r="D43" s="73"/>
      <c r="E43" s="73"/>
      <c r="F43" s="72"/>
      <c r="G43" s="74"/>
      <c r="H43" s="66"/>
      <c r="I43" s="66"/>
      <c r="J43" s="66"/>
      <c r="K43" s="66"/>
      <c r="L43" s="69"/>
      <c r="M43" s="69"/>
      <c r="N43" s="68"/>
      <c r="O43" s="68"/>
      <c r="P43" s="68"/>
      <c r="Q43" s="68"/>
      <c r="R43" s="68"/>
      <c r="S43" s="68"/>
      <c r="T43" s="68"/>
      <c r="U43" s="74"/>
      <c r="V43" s="74"/>
      <c r="W43" s="74"/>
      <c r="X43" s="74"/>
      <c r="Y43" s="74"/>
      <c r="Z43" s="74"/>
      <c r="AA43" s="74"/>
      <c r="AB43" s="74"/>
      <c r="AC43" s="74"/>
      <c r="AD43" s="74"/>
      <c r="AE43" s="74"/>
      <c r="AF43" s="74"/>
      <c r="AG43" s="74"/>
      <c r="AH43" s="74"/>
    </row>
    <row r="44" spans="1:36" ht="10.8" thickTop="1" thickBot="1">
      <c r="A44" s="75" t="s">
        <v>729</v>
      </c>
      <c r="B44" s="66"/>
      <c r="C44" s="66"/>
      <c r="D44" s="76"/>
      <c r="E44" s="66"/>
      <c r="F44" s="66"/>
      <c r="G44" s="66"/>
      <c r="H44" s="66"/>
      <c r="I44" s="66"/>
      <c r="J44" s="66"/>
      <c r="K44" s="66"/>
      <c r="L44" s="69"/>
      <c r="M44" s="69"/>
      <c r="N44" s="68"/>
      <c r="O44" s="68"/>
      <c r="P44" s="68"/>
      <c r="Q44" s="68"/>
      <c r="R44" s="68"/>
      <c r="S44" s="68"/>
      <c r="T44" s="68"/>
      <c r="U44" s="74"/>
      <c r="V44" s="74"/>
      <c r="W44" s="74"/>
      <c r="X44" s="74"/>
      <c r="Y44" s="74"/>
      <c r="Z44" s="74"/>
      <c r="AA44" s="74"/>
      <c r="AB44" s="74"/>
      <c r="AC44" s="74"/>
      <c r="AD44" s="74"/>
      <c r="AE44" s="74"/>
      <c r="AF44" s="74"/>
      <c r="AG44" s="74"/>
      <c r="AH44" s="74"/>
    </row>
    <row r="45" spans="1:36" ht="13.05" customHeight="1" thickTop="1" thickBot="1">
      <c r="A45" s="87">
        <v>1</v>
      </c>
      <c r="B45" s="66" t="s">
        <v>730</v>
      </c>
      <c r="C45" s="66"/>
      <c r="D45" s="76"/>
      <c r="E45" s="66"/>
      <c r="F45" s="66"/>
      <c r="G45" s="66"/>
      <c r="H45" s="66"/>
      <c r="I45" s="66"/>
      <c r="J45" s="66"/>
      <c r="K45" s="66"/>
      <c r="L45" s="69"/>
      <c r="M45" s="69"/>
      <c r="N45" s="68"/>
      <c r="O45" s="68"/>
      <c r="P45" s="68"/>
      <c r="Q45" s="68"/>
      <c r="R45" s="68"/>
      <c r="S45" s="68"/>
      <c r="T45" s="68"/>
      <c r="U45" s="74"/>
      <c r="V45" s="74"/>
      <c r="W45" s="74"/>
      <c r="X45" s="74"/>
      <c r="Y45" s="74"/>
      <c r="Z45" s="74"/>
      <c r="AA45" s="74"/>
      <c r="AB45" s="74"/>
      <c r="AC45" s="74"/>
      <c r="AD45" s="74"/>
      <c r="AE45" s="74"/>
      <c r="AF45" s="74"/>
      <c r="AG45" s="74"/>
      <c r="AH45" s="74"/>
    </row>
    <row r="46" spans="1:36" ht="13.05" customHeight="1" thickTop="1" thickBot="1">
      <c r="A46" s="87">
        <v>2</v>
      </c>
      <c r="B46" s="66" t="s">
        <v>731</v>
      </c>
      <c r="C46" s="66"/>
      <c r="D46" s="76"/>
      <c r="E46" s="66"/>
      <c r="F46" s="66"/>
      <c r="G46" s="66"/>
      <c r="H46" s="66"/>
      <c r="I46" s="66"/>
      <c r="J46" s="66"/>
      <c r="K46" s="66"/>
      <c r="L46" s="69"/>
      <c r="M46" s="69"/>
      <c r="N46" s="68"/>
      <c r="O46" s="68"/>
      <c r="P46" s="68"/>
      <c r="Q46" s="68"/>
      <c r="R46" s="68"/>
      <c r="S46" s="68"/>
      <c r="T46" s="68"/>
      <c r="U46" s="74"/>
      <c r="V46" s="74"/>
      <c r="W46" s="74"/>
      <c r="X46" s="74"/>
      <c r="Y46" s="74"/>
      <c r="Z46" s="74"/>
      <c r="AA46" s="74"/>
      <c r="AB46" s="74"/>
      <c r="AC46" s="74"/>
      <c r="AD46" s="74"/>
      <c r="AE46" s="74"/>
      <c r="AF46" s="74"/>
      <c r="AG46" s="74"/>
      <c r="AH46" s="74"/>
    </row>
    <row r="47" spans="1:36" ht="13.05" customHeight="1" thickTop="1" thickBot="1">
      <c r="A47" s="87">
        <v>3</v>
      </c>
      <c r="B47" s="66" t="s">
        <v>732</v>
      </c>
      <c r="C47" s="66"/>
      <c r="D47" s="76"/>
      <c r="E47" s="66"/>
      <c r="F47" s="66"/>
      <c r="G47" s="66"/>
      <c r="H47" s="66"/>
      <c r="I47" s="66"/>
      <c r="J47" s="66"/>
      <c r="K47" s="66"/>
      <c r="N47" s="68"/>
      <c r="O47" s="68"/>
      <c r="P47" s="68"/>
      <c r="Q47" s="68"/>
      <c r="R47" s="68"/>
      <c r="S47" s="68"/>
      <c r="T47" s="68"/>
      <c r="U47" s="74"/>
      <c r="V47" s="74"/>
      <c r="W47" s="74"/>
      <c r="X47" s="74"/>
      <c r="Y47" s="74"/>
      <c r="Z47" s="74"/>
      <c r="AA47" s="74"/>
      <c r="AB47" s="74"/>
      <c r="AC47" s="74"/>
      <c r="AD47" s="74"/>
      <c r="AE47" s="74"/>
      <c r="AF47" s="74"/>
      <c r="AG47" s="74"/>
      <c r="AH47" s="74"/>
    </row>
    <row r="48" spans="1:36" ht="13.05" customHeight="1" thickTop="1" thickBot="1">
      <c r="A48" s="87">
        <v>4</v>
      </c>
      <c r="B48" s="66" t="s">
        <v>733</v>
      </c>
      <c r="C48" s="66"/>
      <c r="D48" s="77"/>
      <c r="E48" s="66"/>
      <c r="F48" s="66"/>
      <c r="G48" s="66"/>
      <c r="H48" s="66"/>
      <c r="I48" s="66"/>
      <c r="J48" s="66"/>
      <c r="K48" s="66"/>
      <c r="L48" s="78"/>
      <c r="M48" s="78"/>
      <c r="N48" s="68"/>
      <c r="O48" s="68"/>
      <c r="P48" s="68"/>
      <c r="Q48" s="68"/>
      <c r="R48" s="68"/>
      <c r="S48" s="68"/>
      <c r="T48" s="68"/>
      <c r="U48" s="74"/>
      <c r="V48" s="74"/>
      <c r="W48" s="74"/>
      <c r="X48" s="74"/>
      <c r="Y48" s="74"/>
      <c r="Z48" s="74"/>
      <c r="AA48" s="74"/>
      <c r="AB48" s="74"/>
      <c r="AC48" s="74"/>
      <c r="AD48" s="74"/>
      <c r="AE48" s="74"/>
      <c r="AF48" s="74"/>
      <c r="AG48" s="74"/>
      <c r="AH48" s="74"/>
    </row>
    <row r="49" spans="1:34" ht="13.05" customHeight="1" thickTop="1" thickBot="1">
      <c r="A49" s="87">
        <v>5</v>
      </c>
      <c r="B49" s="66" t="s">
        <v>734</v>
      </c>
      <c r="C49" s="66"/>
      <c r="D49" s="77"/>
      <c r="E49" s="66"/>
      <c r="F49" s="66"/>
      <c r="G49" s="66"/>
      <c r="H49" s="66"/>
      <c r="I49" s="66"/>
      <c r="J49" s="66"/>
      <c r="K49" s="66"/>
      <c r="L49" s="67"/>
      <c r="M49" s="67"/>
      <c r="N49" s="68"/>
      <c r="O49" s="68"/>
      <c r="P49" s="68"/>
      <c r="Q49" s="68"/>
      <c r="R49" s="68"/>
      <c r="S49" s="68"/>
      <c r="T49" s="68"/>
      <c r="U49" s="74"/>
      <c r="V49" s="74"/>
      <c r="W49" s="74"/>
      <c r="X49" s="74"/>
      <c r="Y49" s="74"/>
      <c r="Z49" s="74"/>
      <c r="AA49" s="74"/>
      <c r="AB49" s="74"/>
      <c r="AC49" s="74"/>
      <c r="AD49" s="74"/>
      <c r="AE49" s="74"/>
      <c r="AF49" s="74"/>
      <c r="AG49" s="74"/>
      <c r="AH49" s="74"/>
    </row>
    <row r="50" spans="1:34" ht="13.05" customHeight="1" thickTop="1" thickBot="1">
      <c r="A50" s="87">
        <v>6</v>
      </c>
      <c r="B50" s="66" t="s">
        <v>735</v>
      </c>
      <c r="C50" s="66"/>
      <c r="D50" s="77"/>
      <c r="E50" s="66"/>
      <c r="F50" s="66"/>
      <c r="G50" s="66"/>
      <c r="H50" s="66"/>
      <c r="I50" s="66"/>
      <c r="J50" s="66"/>
      <c r="K50" s="66"/>
      <c r="L50" s="67"/>
      <c r="M50" s="67"/>
      <c r="N50" s="68"/>
      <c r="O50" s="68"/>
      <c r="P50" s="68"/>
      <c r="Q50" s="68"/>
      <c r="R50" s="68"/>
      <c r="S50" s="68"/>
      <c r="T50" s="68"/>
      <c r="U50" s="74"/>
      <c r="V50" s="74"/>
      <c r="W50" s="74"/>
      <c r="X50" s="74"/>
      <c r="Y50" s="74"/>
      <c r="Z50" s="74"/>
      <c r="AA50" s="74"/>
      <c r="AB50" s="74"/>
      <c r="AC50" s="74"/>
      <c r="AD50" s="74"/>
      <c r="AE50" s="74"/>
      <c r="AF50" s="74"/>
      <c r="AG50" s="74"/>
      <c r="AH50" s="74"/>
    </row>
    <row r="51" spans="1:34" ht="13.05" customHeight="1" thickTop="1">
      <c r="A51" s="87">
        <v>7</v>
      </c>
      <c r="B51" s="66" t="s">
        <v>736</v>
      </c>
      <c r="C51" s="66"/>
      <c r="D51" s="77"/>
      <c r="E51" s="66"/>
      <c r="F51" s="66"/>
      <c r="G51" s="66"/>
      <c r="H51" s="66"/>
      <c r="I51" s="66"/>
      <c r="J51" s="66"/>
      <c r="K51" s="66"/>
      <c r="L51" s="69"/>
      <c r="M51" s="69"/>
      <c r="N51" s="74"/>
      <c r="O51" s="74"/>
      <c r="P51" s="74"/>
      <c r="Q51" s="74"/>
      <c r="R51" s="74"/>
      <c r="S51" s="74"/>
      <c r="T51" s="74"/>
      <c r="U51" s="74"/>
      <c r="V51" s="74"/>
      <c r="W51" s="74"/>
      <c r="X51" s="74"/>
      <c r="Y51" s="74"/>
      <c r="Z51" s="74"/>
      <c r="AA51" s="74"/>
      <c r="AB51" s="74"/>
      <c r="AC51" s="74"/>
      <c r="AD51" s="74"/>
      <c r="AE51" s="74"/>
      <c r="AF51" s="74"/>
      <c r="AG51" s="74"/>
      <c r="AH51" s="74"/>
    </row>
    <row r="52" spans="1:34" ht="13.05" customHeight="1">
      <c r="A52" s="87">
        <v>8</v>
      </c>
      <c r="B52" s="78" t="s">
        <v>737</v>
      </c>
      <c r="C52" s="66"/>
      <c r="D52" s="77"/>
      <c r="E52" s="66"/>
      <c r="F52" s="66"/>
      <c r="G52" s="66"/>
      <c r="H52" s="66"/>
      <c r="I52" s="66"/>
      <c r="J52" s="66"/>
      <c r="K52" s="66"/>
      <c r="L52" s="69"/>
      <c r="M52" s="69"/>
      <c r="N52" s="74"/>
      <c r="O52" s="74"/>
      <c r="P52" s="74"/>
      <c r="Q52" s="74"/>
      <c r="R52" s="74"/>
      <c r="S52" s="74"/>
      <c r="T52" s="74"/>
      <c r="U52" s="74"/>
      <c r="V52" s="74"/>
      <c r="W52" s="74"/>
      <c r="X52" s="74"/>
      <c r="Y52" s="74"/>
      <c r="Z52" s="74"/>
      <c r="AA52" s="74"/>
      <c r="AB52" s="74"/>
      <c r="AC52" s="74"/>
      <c r="AD52" s="74"/>
      <c r="AE52" s="74"/>
      <c r="AF52" s="74"/>
      <c r="AG52" s="74"/>
      <c r="AH52" s="74"/>
    </row>
    <row r="53" spans="1:34" ht="13.05" customHeight="1">
      <c r="A53" s="87">
        <v>9</v>
      </c>
      <c r="B53" s="66" t="s">
        <v>738</v>
      </c>
      <c r="E53" s="66"/>
      <c r="F53" s="66"/>
      <c r="G53" s="66"/>
      <c r="H53" s="66"/>
      <c r="I53" s="66"/>
      <c r="J53" s="66"/>
      <c r="K53" s="66"/>
      <c r="L53" s="69"/>
      <c r="M53" s="69"/>
      <c r="N53" s="74"/>
      <c r="O53" s="74"/>
      <c r="P53" s="74"/>
      <c r="Q53" s="74"/>
      <c r="R53" s="74"/>
      <c r="S53" s="74"/>
      <c r="T53" s="74"/>
      <c r="U53" s="74"/>
      <c r="V53" s="74"/>
      <c r="W53" s="74"/>
      <c r="X53" s="74"/>
      <c r="Y53" s="74"/>
      <c r="Z53" s="74"/>
      <c r="AA53" s="74"/>
      <c r="AB53" s="74"/>
      <c r="AC53" s="74"/>
      <c r="AD53" s="74"/>
      <c r="AE53" s="74"/>
      <c r="AF53" s="74"/>
      <c r="AG53" s="74"/>
      <c r="AH53" s="74"/>
    </row>
    <row r="54" spans="1:34" ht="13.05" customHeight="1">
      <c r="A54" s="87">
        <v>10</v>
      </c>
      <c r="B54" s="66" t="s">
        <v>739</v>
      </c>
      <c r="E54" s="66"/>
      <c r="F54" s="66"/>
      <c r="G54" s="66"/>
      <c r="H54" s="66"/>
      <c r="I54" s="66"/>
      <c r="J54" s="66"/>
      <c r="K54" s="66"/>
      <c r="L54" s="69"/>
      <c r="M54" s="69"/>
      <c r="N54" s="74"/>
      <c r="O54" s="74"/>
      <c r="P54" s="74"/>
      <c r="Q54" s="74"/>
      <c r="R54" s="74"/>
      <c r="S54" s="74"/>
      <c r="T54" s="74"/>
      <c r="U54" s="74"/>
      <c r="V54" s="74"/>
      <c r="W54" s="74"/>
      <c r="X54" s="74"/>
      <c r="Y54" s="74"/>
      <c r="Z54" s="74"/>
      <c r="AA54" s="74"/>
      <c r="AB54" s="74"/>
      <c r="AC54" s="74"/>
      <c r="AD54" s="74"/>
      <c r="AE54" s="74"/>
      <c r="AF54" s="74"/>
      <c r="AG54" s="74"/>
      <c r="AH54" s="74"/>
    </row>
    <row r="55" spans="1:34" ht="13.05" customHeight="1">
      <c r="A55" s="87">
        <v>11</v>
      </c>
      <c r="B55" s="90" t="s">
        <v>740</v>
      </c>
      <c r="C55" s="87"/>
      <c r="D55" s="66"/>
      <c r="F55" s="66"/>
      <c r="G55" s="66"/>
      <c r="H55" s="66"/>
      <c r="I55" s="66"/>
      <c r="J55" s="66"/>
      <c r="K55" s="66"/>
      <c r="L55" s="69"/>
      <c r="M55" s="69"/>
      <c r="N55" s="74"/>
      <c r="O55" s="74"/>
      <c r="P55" s="74"/>
      <c r="Q55" s="74"/>
      <c r="R55" s="74"/>
      <c r="S55" s="74"/>
      <c r="T55" s="74"/>
      <c r="U55" s="74"/>
      <c r="V55" s="74"/>
      <c r="W55" s="74"/>
      <c r="X55" s="74"/>
      <c r="Y55" s="74"/>
      <c r="Z55" s="74"/>
      <c r="AA55" s="74"/>
      <c r="AB55" s="74"/>
      <c r="AC55" s="74"/>
      <c r="AD55" s="74"/>
      <c r="AE55" s="74"/>
      <c r="AF55" s="74"/>
      <c r="AG55" s="74"/>
      <c r="AH55" s="74"/>
    </row>
    <row r="56" spans="1:34" ht="13.05" customHeight="1">
      <c r="A56" s="87">
        <v>12</v>
      </c>
      <c r="B56" s="90" t="s">
        <v>741</v>
      </c>
      <c r="C56" s="87"/>
      <c r="D56" s="66"/>
      <c r="E56" s="66"/>
      <c r="F56" s="66"/>
      <c r="G56" s="66"/>
      <c r="H56" s="66"/>
      <c r="I56" s="66"/>
      <c r="J56" s="66"/>
      <c r="K56" s="66"/>
      <c r="L56" s="69"/>
      <c r="M56" s="69"/>
      <c r="N56" s="74"/>
      <c r="O56" s="74"/>
      <c r="P56" s="74"/>
      <c r="Q56" s="74"/>
      <c r="R56" s="74"/>
      <c r="S56" s="74"/>
      <c r="T56" s="74"/>
      <c r="U56" s="74"/>
      <c r="V56" s="74"/>
      <c r="W56" s="74"/>
      <c r="X56" s="74"/>
      <c r="Y56" s="74"/>
      <c r="Z56" s="74"/>
      <c r="AA56" s="74"/>
      <c r="AB56" s="74"/>
      <c r="AC56" s="74"/>
      <c r="AD56" s="74"/>
      <c r="AE56" s="74"/>
      <c r="AF56" s="74"/>
      <c r="AG56" s="74"/>
      <c r="AH56" s="74"/>
    </row>
    <row r="57" spans="1:34" ht="13.05" customHeight="1">
      <c r="A57" s="87">
        <v>13</v>
      </c>
      <c r="B57" s="90" t="s">
        <v>742</v>
      </c>
      <c r="C57" s="87"/>
      <c r="D57" s="66"/>
      <c r="E57" s="66"/>
      <c r="F57" s="66"/>
      <c r="G57" s="66"/>
      <c r="H57" s="66"/>
      <c r="I57" s="66"/>
      <c r="J57" s="66"/>
      <c r="K57" s="66"/>
      <c r="L57" s="69"/>
      <c r="M57" s="69"/>
      <c r="N57" s="74"/>
      <c r="O57" s="74"/>
      <c r="P57" s="74"/>
      <c r="Q57" s="74"/>
      <c r="R57" s="74"/>
      <c r="S57" s="74"/>
      <c r="T57" s="74"/>
      <c r="U57" s="74"/>
      <c r="V57" s="74"/>
      <c r="W57" s="74"/>
      <c r="X57" s="74"/>
      <c r="Y57" s="74"/>
      <c r="Z57" s="74"/>
      <c r="AA57" s="74"/>
      <c r="AB57" s="74"/>
      <c r="AC57" s="74"/>
      <c r="AD57" s="74"/>
      <c r="AE57" s="74"/>
      <c r="AF57" s="74"/>
      <c r="AG57" s="74"/>
      <c r="AH57" s="74"/>
    </row>
    <row r="58" spans="1:34" ht="13.05" customHeight="1">
      <c r="A58" s="87">
        <v>14</v>
      </c>
      <c r="B58" s="66" t="s">
        <v>743</v>
      </c>
      <c r="C58" s="87"/>
      <c r="D58" s="66"/>
      <c r="E58" s="66"/>
      <c r="F58" s="66"/>
      <c r="G58" s="66"/>
      <c r="H58" s="66"/>
      <c r="I58" s="66"/>
      <c r="J58" s="66"/>
      <c r="K58" s="66"/>
      <c r="L58" s="69"/>
      <c r="M58" s="69"/>
      <c r="N58" s="74"/>
      <c r="O58" s="74"/>
      <c r="P58" s="74"/>
      <c r="Q58" s="74"/>
      <c r="R58" s="74"/>
      <c r="S58" s="74"/>
      <c r="T58" s="74"/>
      <c r="U58" s="74"/>
      <c r="V58" s="74"/>
      <c r="W58" s="74"/>
      <c r="X58" s="74"/>
      <c r="Y58" s="74"/>
      <c r="Z58" s="74"/>
      <c r="AA58" s="74"/>
      <c r="AB58" s="74"/>
      <c r="AC58" s="74"/>
      <c r="AD58" s="74"/>
      <c r="AE58" s="74"/>
      <c r="AF58" s="74"/>
      <c r="AG58" s="74"/>
      <c r="AH58" s="74"/>
    </row>
    <row r="59" spans="1:34" ht="13.05" customHeight="1">
      <c r="A59" s="87">
        <v>15</v>
      </c>
      <c r="B59" s="90" t="s">
        <v>744</v>
      </c>
      <c r="C59" s="87"/>
      <c r="D59" s="66"/>
      <c r="E59" s="66"/>
      <c r="F59" s="66"/>
      <c r="G59" s="66"/>
      <c r="H59" s="66"/>
      <c r="I59" s="66"/>
      <c r="J59" s="66"/>
      <c r="K59" s="66"/>
      <c r="L59" s="69"/>
      <c r="M59" s="69"/>
      <c r="N59" s="74"/>
      <c r="O59" s="74"/>
      <c r="P59" s="74"/>
      <c r="Q59" s="74"/>
      <c r="R59" s="74"/>
      <c r="S59" s="74"/>
      <c r="T59" s="74"/>
      <c r="U59" s="74"/>
      <c r="V59" s="74"/>
      <c r="W59" s="74"/>
      <c r="X59" s="74"/>
      <c r="Y59" s="74"/>
      <c r="Z59" s="74"/>
      <c r="AA59" s="74"/>
      <c r="AB59" s="74"/>
      <c r="AC59" s="74"/>
      <c r="AD59" s="74"/>
      <c r="AE59" s="74"/>
      <c r="AF59" s="74"/>
      <c r="AG59" s="74"/>
      <c r="AH59" s="74"/>
    </row>
    <row r="60" spans="1:34" ht="13.05" customHeight="1">
      <c r="A60" s="87">
        <v>16</v>
      </c>
      <c r="B60" s="90" t="s">
        <v>745</v>
      </c>
      <c r="C60" s="87"/>
      <c r="D60" s="66"/>
      <c r="E60" s="66"/>
      <c r="F60" s="66"/>
      <c r="G60" s="66"/>
      <c r="H60" s="66"/>
      <c r="I60" s="66"/>
      <c r="J60" s="66"/>
      <c r="K60" s="66"/>
      <c r="L60" s="69"/>
      <c r="M60" s="69"/>
      <c r="N60" s="74"/>
      <c r="O60" s="74"/>
      <c r="P60" s="74"/>
      <c r="Q60" s="74"/>
      <c r="R60" s="74"/>
      <c r="S60" s="74"/>
      <c r="T60" s="74"/>
      <c r="U60" s="74"/>
      <c r="V60" s="74"/>
      <c r="W60" s="74"/>
      <c r="X60" s="74"/>
      <c r="Y60" s="74"/>
      <c r="Z60" s="74"/>
      <c r="AA60" s="74"/>
      <c r="AB60" s="74"/>
      <c r="AC60" s="74"/>
      <c r="AD60" s="74"/>
      <c r="AE60" s="74"/>
      <c r="AF60" s="74"/>
      <c r="AG60" s="74"/>
      <c r="AH60" s="74"/>
    </row>
    <row r="61" spans="1:34" ht="10.199999999999999" thickBot="1">
      <c r="A61" s="78"/>
      <c r="C61" s="78"/>
      <c r="D61" s="78"/>
      <c r="E61" s="78"/>
      <c r="F61" s="78"/>
      <c r="G61" s="78"/>
      <c r="H61" s="78"/>
      <c r="I61" s="78"/>
      <c r="J61" s="78"/>
      <c r="K61" s="78"/>
      <c r="L61" s="79"/>
      <c r="M61" s="79"/>
      <c r="N61" s="79"/>
      <c r="O61" s="79"/>
      <c r="P61" s="79"/>
      <c r="Q61" s="79"/>
      <c r="R61" s="79"/>
      <c r="S61" s="79"/>
      <c r="T61" s="79"/>
      <c r="U61" s="161"/>
      <c r="V61" s="161"/>
      <c r="W61" s="161"/>
      <c r="X61" s="161"/>
      <c r="Y61" s="161"/>
      <c r="Z61" s="161"/>
      <c r="AA61" s="161"/>
      <c r="AB61" s="161"/>
      <c r="AC61" s="161"/>
      <c r="AD61" s="161"/>
      <c r="AE61" s="161"/>
      <c r="AF61" s="161"/>
      <c r="AG61" s="161"/>
      <c r="AH61" s="161"/>
    </row>
    <row r="62" spans="1:34" ht="10.199999999999999" thickTop="1">
      <c r="C62" s="80"/>
      <c r="D62" s="80"/>
      <c r="E62" s="80"/>
    </row>
    <row r="63" spans="1:34">
      <c r="A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row>
    <row r="64" spans="1:34" s="78" customFormat="1"/>
    <row r="65" spans="1:34" s="78" customFormat="1" ht="9.75" customHeight="1"/>
    <row r="66" spans="1:34" s="78" customFormat="1"/>
    <row r="67" spans="1:34" s="78" customFormat="1" ht="9"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row>
    <row r="68" spans="1:34" s="78" customForma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row>
    <row r="69" spans="1:34" s="78" customForma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row>
    <row r="70" spans="1:34" s="78" customForma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row>
    <row r="71" spans="1:34" s="78" customForma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4" s="78" customForma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row>
    <row r="73" spans="1:34" s="78" customForma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4" s="78" customForma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4" s="78" customForma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4" s="78" customForma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sheetData>
  <sheetProtection algorithmName="SHA-512" hashValue="VTJn0gpR7poM8XNZ+TzADalMvguRyQrYmmiBg3a6FWV1nngb4AcbeFH3HmYIJo6hdJki9zIbmp8s7YO4DIOiEw==" saltValue="qnDlpJeNRT9jfMRdp7/2wQ==" spinCount="100000" sheet="1" objects="1" scenarios="1" formatColumns="0" formatRows="0" autoFilter="0"/>
  <mergeCells count="45">
    <mergeCell ref="V13:Y13"/>
    <mergeCell ref="Z13:Z15"/>
    <mergeCell ref="AA13:AD13"/>
    <mergeCell ref="AA14:AA15"/>
    <mergeCell ref="AB14:AB15"/>
    <mergeCell ref="AC14:AC15"/>
    <mergeCell ref="AD14:AD15"/>
    <mergeCell ref="A40:F40"/>
    <mergeCell ref="A42:F42"/>
    <mergeCell ref="A35:AJ35"/>
    <mergeCell ref="AI14:AI15"/>
    <mergeCell ref="AJ14:AJ15"/>
    <mergeCell ref="AE14:AE15"/>
    <mergeCell ref="AF14:AF15"/>
    <mergeCell ref="AG14:AG15"/>
    <mergeCell ref="AH14:AH15"/>
    <mergeCell ref="Y14:Y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U12:AD12"/>
    <mergeCell ref="AE12:AH13"/>
    <mergeCell ref="U13:U15"/>
    <mergeCell ref="A7:F7"/>
    <mergeCell ref="A8:F8"/>
    <mergeCell ref="A9:F9"/>
    <mergeCell ref="A10:F10"/>
    <mergeCell ref="A12:A15"/>
    <mergeCell ref="B12:F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C046E-F9B3-714F-AA24-444BBB17B3DA}">
  <sheetPr codeName="Hoja15"/>
  <dimension ref="A1:AJ79"/>
  <sheetViews>
    <sheetView showGridLines="0" zoomScale="130" zoomScaleNormal="130" workbookViewId="0"/>
  </sheetViews>
  <sheetFormatPr baseColWidth="10" defaultColWidth="11.44140625" defaultRowHeight="9.6"/>
  <cols>
    <col min="1" max="1" width="3.77734375" style="59" bestFit="1" customWidth="1"/>
    <col min="2" max="6" width="3.77734375" style="59" customWidth="1"/>
    <col min="7" max="7" width="28" style="59" customWidth="1"/>
    <col min="8" max="8" width="32.109375" style="59" customWidth="1"/>
    <col min="9" max="9" width="6.77734375" style="59" customWidth="1"/>
    <col min="10" max="10" width="19" style="59" customWidth="1"/>
    <col min="11" max="11" width="3.33203125" style="59" customWidth="1"/>
    <col min="12" max="13" width="19.33203125" style="59" customWidth="1"/>
    <col min="14" max="17" width="3.77734375" style="59" bestFit="1" customWidth="1"/>
    <col min="18" max="18" width="5.33203125" style="59" bestFit="1" customWidth="1"/>
    <col min="19" max="19" width="15.109375" style="59" customWidth="1"/>
    <col min="20" max="20" width="23" style="59" customWidth="1"/>
    <col min="21" max="21" width="12.109375" style="59" customWidth="1"/>
    <col min="22" max="22" width="9.44140625" style="59" customWidth="1"/>
    <col min="23" max="23" width="12.77734375" style="59" bestFit="1" customWidth="1"/>
    <col min="24" max="24" width="15" style="59" bestFit="1" customWidth="1"/>
    <col min="25" max="25" width="23" style="59" customWidth="1"/>
    <col min="26" max="26" width="11.33203125" style="59" hidden="1" customWidth="1"/>
    <col min="27" max="27" width="9" style="59" hidden="1" customWidth="1"/>
    <col min="28" max="28" width="12.77734375" style="59" hidden="1" customWidth="1"/>
    <col min="29" max="29" width="15" style="59" hidden="1" customWidth="1"/>
    <col min="30" max="30" width="23" style="59" hidden="1" customWidth="1"/>
    <col min="31" max="31" width="9.6640625" style="59" hidden="1" customWidth="1"/>
    <col min="32" max="32" width="16.44140625" style="59" hidden="1" customWidth="1"/>
    <col min="33" max="33" width="21.109375" style="59" hidden="1" customWidth="1"/>
    <col min="34" max="34" width="23" style="59" hidden="1" customWidth="1"/>
    <col min="35" max="35" width="14.109375" style="59" customWidth="1"/>
    <col min="36" max="36" width="15.77734375" style="59" customWidth="1"/>
    <col min="37" max="250" width="11.44140625" style="59"/>
    <col min="251" max="251" width="3.77734375" style="59" bestFit="1" customWidth="1"/>
    <col min="252" max="256" width="3.44140625" style="59" customWidth="1"/>
    <col min="257" max="257" width="24.44140625" style="59" bestFit="1" customWidth="1"/>
    <col min="258" max="258" width="30.77734375" style="59" bestFit="1" customWidth="1"/>
    <col min="259" max="259" width="6.77734375" style="59" customWidth="1"/>
    <col min="260" max="260" width="19" style="59" customWidth="1"/>
    <col min="261" max="261" width="3.33203125" style="59" customWidth="1"/>
    <col min="262" max="262" width="13.44140625" style="59" customWidth="1"/>
    <col min="263" max="263" width="18.44140625" style="59" bestFit="1" customWidth="1"/>
    <col min="264" max="267" width="3.77734375" style="59" bestFit="1" customWidth="1"/>
    <col min="268" max="268" width="5.33203125" style="59" bestFit="1" customWidth="1"/>
    <col min="269" max="269" width="14.44140625" style="59" customWidth="1"/>
    <col min="270" max="270" width="19.109375" style="59" customWidth="1"/>
    <col min="271" max="290" width="0" style="59" hidden="1" customWidth="1"/>
    <col min="291" max="506" width="11.44140625" style="59"/>
    <col min="507" max="507" width="3.77734375" style="59" bestFit="1" customWidth="1"/>
    <col min="508" max="512" width="3.44140625" style="59" customWidth="1"/>
    <col min="513" max="513" width="24.44140625" style="59" bestFit="1" customWidth="1"/>
    <col min="514" max="514" width="30.77734375" style="59" bestFit="1" customWidth="1"/>
    <col min="515" max="515" width="6.77734375" style="59" customWidth="1"/>
    <col min="516" max="516" width="19" style="59" customWidth="1"/>
    <col min="517" max="517" width="3.33203125" style="59" customWidth="1"/>
    <col min="518" max="518" width="13.44140625" style="59" customWidth="1"/>
    <col min="519" max="519" width="18.44140625" style="59" bestFit="1" customWidth="1"/>
    <col min="520" max="523" width="3.77734375" style="59" bestFit="1" customWidth="1"/>
    <col min="524" max="524" width="5.33203125" style="59" bestFit="1" customWidth="1"/>
    <col min="525" max="525" width="14.44140625" style="59" customWidth="1"/>
    <col min="526" max="526" width="19.109375" style="59" customWidth="1"/>
    <col min="527" max="546" width="0" style="59" hidden="1" customWidth="1"/>
    <col min="547" max="762" width="11.44140625" style="59"/>
    <col min="763" max="763" width="3.77734375" style="59" bestFit="1" customWidth="1"/>
    <col min="764" max="768" width="3.44140625" style="59" customWidth="1"/>
    <col min="769" max="769" width="24.44140625" style="59" bestFit="1" customWidth="1"/>
    <col min="770" max="770" width="30.77734375" style="59" bestFit="1" customWidth="1"/>
    <col min="771" max="771" width="6.77734375" style="59" customWidth="1"/>
    <col min="772" max="772" width="19" style="59" customWidth="1"/>
    <col min="773" max="773" width="3.33203125" style="59" customWidth="1"/>
    <col min="774" max="774" width="13.44140625" style="59" customWidth="1"/>
    <col min="775" max="775" width="18.44140625" style="59" bestFit="1" customWidth="1"/>
    <col min="776" max="779" width="3.77734375" style="59" bestFit="1" customWidth="1"/>
    <col min="780" max="780" width="5.33203125" style="59" bestFit="1" customWidth="1"/>
    <col min="781" max="781" width="14.44140625" style="59" customWidth="1"/>
    <col min="782" max="782" width="19.109375" style="59" customWidth="1"/>
    <col min="783" max="802" width="0" style="59" hidden="1" customWidth="1"/>
    <col min="803" max="1018" width="11.44140625" style="59"/>
    <col min="1019" max="1019" width="3.77734375" style="59" bestFit="1" customWidth="1"/>
    <col min="1020" max="1024" width="3.44140625" style="59" customWidth="1"/>
    <col min="1025" max="1025" width="24.44140625" style="59" bestFit="1" customWidth="1"/>
    <col min="1026" max="1026" width="30.77734375" style="59" bestFit="1" customWidth="1"/>
    <col min="1027" max="1027" width="6.77734375" style="59" customWidth="1"/>
    <col min="1028" max="1028" width="19" style="59" customWidth="1"/>
    <col min="1029" max="1029" width="3.33203125" style="59" customWidth="1"/>
    <col min="1030" max="1030" width="13.44140625" style="59" customWidth="1"/>
    <col min="1031" max="1031" width="18.44140625" style="59" bestFit="1" customWidth="1"/>
    <col min="1032" max="1035" width="3.77734375" style="59" bestFit="1" customWidth="1"/>
    <col min="1036" max="1036" width="5.33203125" style="59" bestFit="1" customWidth="1"/>
    <col min="1037" max="1037" width="14.44140625" style="59" customWidth="1"/>
    <col min="1038" max="1038" width="19.109375" style="59" customWidth="1"/>
    <col min="1039" max="1058" width="0" style="59" hidden="1" customWidth="1"/>
    <col min="1059" max="1274" width="11.44140625" style="59"/>
    <col min="1275" max="1275" width="3.77734375" style="59" bestFit="1" customWidth="1"/>
    <col min="1276" max="1280" width="3.44140625" style="59" customWidth="1"/>
    <col min="1281" max="1281" width="24.44140625" style="59" bestFit="1" customWidth="1"/>
    <col min="1282" max="1282" width="30.77734375" style="59" bestFit="1" customWidth="1"/>
    <col min="1283" max="1283" width="6.77734375" style="59" customWidth="1"/>
    <col min="1284" max="1284" width="19" style="59" customWidth="1"/>
    <col min="1285" max="1285" width="3.33203125" style="59" customWidth="1"/>
    <col min="1286" max="1286" width="13.44140625" style="59" customWidth="1"/>
    <col min="1287" max="1287" width="18.44140625" style="59" bestFit="1" customWidth="1"/>
    <col min="1288" max="1291" width="3.77734375" style="59" bestFit="1" customWidth="1"/>
    <col min="1292" max="1292" width="5.33203125" style="59" bestFit="1" customWidth="1"/>
    <col min="1293" max="1293" width="14.44140625" style="59" customWidth="1"/>
    <col min="1294" max="1294" width="19.109375" style="59" customWidth="1"/>
    <col min="1295" max="1314" width="0" style="59" hidden="1" customWidth="1"/>
    <col min="1315" max="1530" width="11.44140625" style="59"/>
    <col min="1531" max="1531" width="3.77734375" style="59" bestFit="1" customWidth="1"/>
    <col min="1532" max="1536" width="3.44140625" style="59" customWidth="1"/>
    <col min="1537" max="1537" width="24.44140625" style="59" bestFit="1" customWidth="1"/>
    <col min="1538" max="1538" width="30.77734375" style="59" bestFit="1" customWidth="1"/>
    <col min="1539" max="1539" width="6.77734375" style="59" customWidth="1"/>
    <col min="1540" max="1540" width="19" style="59" customWidth="1"/>
    <col min="1541" max="1541" width="3.33203125" style="59" customWidth="1"/>
    <col min="1542" max="1542" width="13.44140625" style="59" customWidth="1"/>
    <col min="1543" max="1543" width="18.44140625" style="59" bestFit="1" customWidth="1"/>
    <col min="1544" max="1547" width="3.77734375" style="59" bestFit="1" customWidth="1"/>
    <col min="1548" max="1548" width="5.33203125" style="59" bestFit="1" customWidth="1"/>
    <col min="1549" max="1549" width="14.44140625" style="59" customWidth="1"/>
    <col min="1550" max="1550" width="19.109375" style="59" customWidth="1"/>
    <col min="1551" max="1570" width="0" style="59" hidden="1" customWidth="1"/>
    <col min="1571" max="1786" width="11.44140625" style="59"/>
    <col min="1787" max="1787" width="3.77734375" style="59" bestFit="1" customWidth="1"/>
    <col min="1788" max="1792" width="3.44140625" style="59" customWidth="1"/>
    <col min="1793" max="1793" width="24.44140625" style="59" bestFit="1" customWidth="1"/>
    <col min="1794" max="1794" width="30.77734375" style="59" bestFit="1" customWidth="1"/>
    <col min="1795" max="1795" width="6.77734375" style="59" customWidth="1"/>
    <col min="1796" max="1796" width="19" style="59" customWidth="1"/>
    <col min="1797" max="1797" width="3.33203125" style="59" customWidth="1"/>
    <col min="1798" max="1798" width="13.44140625" style="59" customWidth="1"/>
    <col min="1799" max="1799" width="18.44140625" style="59" bestFit="1" customWidth="1"/>
    <col min="1800" max="1803" width="3.77734375" style="59" bestFit="1" customWidth="1"/>
    <col min="1804" max="1804" width="5.33203125" style="59" bestFit="1" customWidth="1"/>
    <col min="1805" max="1805" width="14.44140625" style="59" customWidth="1"/>
    <col min="1806" max="1806" width="19.109375" style="59" customWidth="1"/>
    <col min="1807" max="1826" width="0" style="59" hidden="1" customWidth="1"/>
    <col min="1827" max="2042" width="11.44140625" style="59"/>
    <col min="2043" max="2043" width="3.77734375" style="59" bestFit="1" customWidth="1"/>
    <col min="2044" max="2048" width="3.44140625" style="59" customWidth="1"/>
    <col min="2049" max="2049" width="24.44140625" style="59" bestFit="1" customWidth="1"/>
    <col min="2050" max="2050" width="30.77734375" style="59" bestFit="1" customWidth="1"/>
    <col min="2051" max="2051" width="6.77734375" style="59" customWidth="1"/>
    <col min="2052" max="2052" width="19" style="59" customWidth="1"/>
    <col min="2053" max="2053" width="3.33203125" style="59" customWidth="1"/>
    <col min="2054" max="2054" width="13.44140625" style="59" customWidth="1"/>
    <col min="2055" max="2055" width="18.44140625" style="59" bestFit="1" customWidth="1"/>
    <col min="2056" max="2059" width="3.77734375" style="59" bestFit="1" customWidth="1"/>
    <col min="2060" max="2060" width="5.33203125" style="59" bestFit="1" customWidth="1"/>
    <col min="2061" max="2061" width="14.44140625" style="59" customWidth="1"/>
    <col min="2062" max="2062" width="19.109375" style="59" customWidth="1"/>
    <col min="2063" max="2082" width="0" style="59" hidden="1" customWidth="1"/>
    <col min="2083" max="2298" width="11.44140625" style="59"/>
    <col min="2299" max="2299" width="3.77734375" style="59" bestFit="1" customWidth="1"/>
    <col min="2300" max="2304" width="3.44140625" style="59" customWidth="1"/>
    <col min="2305" max="2305" width="24.44140625" style="59" bestFit="1" customWidth="1"/>
    <col min="2306" max="2306" width="30.77734375" style="59" bestFit="1" customWidth="1"/>
    <col min="2307" max="2307" width="6.77734375" style="59" customWidth="1"/>
    <col min="2308" max="2308" width="19" style="59" customWidth="1"/>
    <col min="2309" max="2309" width="3.33203125" style="59" customWidth="1"/>
    <col min="2310" max="2310" width="13.44140625" style="59" customWidth="1"/>
    <col min="2311" max="2311" width="18.44140625" style="59" bestFit="1" customWidth="1"/>
    <col min="2312" max="2315" width="3.77734375" style="59" bestFit="1" customWidth="1"/>
    <col min="2316" max="2316" width="5.33203125" style="59" bestFit="1" customWidth="1"/>
    <col min="2317" max="2317" width="14.44140625" style="59" customWidth="1"/>
    <col min="2318" max="2318" width="19.109375" style="59" customWidth="1"/>
    <col min="2319" max="2338" width="0" style="59" hidden="1" customWidth="1"/>
    <col min="2339" max="2554" width="11.44140625" style="59"/>
    <col min="2555" max="2555" width="3.77734375" style="59" bestFit="1" customWidth="1"/>
    <col min="2556" max="2560" width="3.44140625" style="59" customWidth="1"/>
    <col min="2561" max="2561" width="24.44140625" style="59" bestFit="1" customWidth="1"/>
    <col min="2562" max="2562" width="30.77734375" style="59" bestFit="1" customWidth="1"/>
    <col min="2563" max="2563" width="6.77734375" style="59" customWidth="1"/>
    <col min="2564" max="2564" width="19" style="59" customWidth="1"/>
    <col min="2565" max="2565" width="3.33203125" style="59" customWidth="1"/>
    <col min="2566" max="2566" width="13.44140625" style="59" customWidth="1"/>
    <col min="2567" max="2567" width="18.44140625" style="59" bestFit="1" customWidth="1"/>
    <col min="2568" max="2571" width="3.77734375" style="59" bestFit="1" customWidth="1"/>
    <col min="2572" max="2572" width="5.33203125" style="59" bestFit="1" customWidth="1"/>
    <col min="2573" max="2573" width="14.44140625" style="59" customWidth="1"/>
    <col min="2574" max="2574" width="19.109375" style="59" customWidth="1"/>
    <col min="2575" max="2594" width="0" style="59" hidden="1" customWidth="1"/>
    <col min="2595" max="2810" width="11.44140625" style="59"/>
    <col min="2811" max="2811" width="3.77734375" style="59" bestFit="1" customWidth="1"/>
    <col min="2812" max="2816" width="3.44140625" style="59" customWidth="1"/>
    <col min="2817" max="2817" width="24.44140625" style="59" bestFit="1" customWidth="1"/>
    <col min="2818" max="2818" width="30.77734375" style="59" bestFit="1" customWidth="1"/>
    <col min="2819" max="2819" width="6.77734375" style="59" customWidth="1"/>
    <col min="2820" max="2820" width="19" style="59" customWidth="1"/>
    <col min="2821" max="2821" width="3.33203125" style="59" customWidth="1"/>
    <col min="2822" max="2822" width="13.44140625" style="59" customWidth="1"/>
    <col min="2823" max="2823" width="18.44140625" style="59" bestFit="1" customWidth="1"/>
    <col min="2824" max="2827" width="3.77734375" style="59" bestFit="1" customWidth="1"/>
    <col min="2828" max="2828" width="5.33203125" style="59" bestFit="1" customWidth="1"/>
    <col min="2829" max="2829" width="14.44140625" style="59" customWidth="1"/>
    <col min="2830" max="2830" width="19.109375" style="59" customWidth="1"/>
    <col min="2831" max="2850" width="0" style="59" hidden="1" customWidth="1"/>
    <col min="2851" max="3066" width="11.44140625" style="59"/>
    <col min="3067" max="3067" width="3.77734375" style="59" bestFit="1" customWidth="1"/>
    <col min="3068" max="3072" width="3.44140625" style="59" customWidth="1"/>
    <col min="3073" max="3073" width="24.44140625" style="59" bestFit="1" customWidth="1"/>
    <col min="3074" max="3074" width="30.77734375" style="59" bestFit="1" customWidth="1"/>
    <col min="3075" max="3075" width="6.77734375" style="59" customWidth="1"/>
    <col min="3076" max="3076" width="19" style="59" customWidth="1"/>
    <col min="3077" max="3077" width="3.33203125" style="59" customWidth="1"/>
    <col min="3078" max="3078" width="13.44140625" style="59" customWidth="1"/>
    <col min="3079" max="3079" width="18.44140625" style="59" bestFit="1" customWidth="1"/>
    <col min="3080" max="3083" width="3.77734375" style="59" bestFit="1" customWidth="1"/>
    <col min="3084" max="3084" width="5.33203125" style="59" bestFit="1" customWidth="1"/>
    <col min="3085" max="3085" width="14.44140625" style="59" customWidth="1"/>
    <col min="3086" max="3086" width="19.109375" style="59" customWidth="1"/>
    <col min="3087" max="3106" width="0" style="59" hidden="1" customWidth="1"/>
    <col min="3107" max="3322" width="11.44140625" style="59"/>
    <col min="3323" max="3323" width="3.77734375" style="59" bestFit="1" customWidth="1"/>
    <col min="3324" max="3328" width="3.44140625" style="59" customWidth="1"/>
    <col min="3329" max="3329" width="24.44140625" style="59" bestFit="1" customWidth="1"/>
    <col min="3330" max="3330" width="30.77734375" style="59" bestFit="1" customWidth="1"/>
    <col min="3331" max="3331" width="6.77734375" style="59" customWidth="1"/>
    <col min="3332" max="3332" width="19" style="59" customWidth="1"/>
    <col min="3333" max="3333" width="3.33203125" style="59" customWidth="1"/>
    <col min="3334" max="3334" width="13.44140625" style="59" customWidth="1"/>
    <col min="3335" max="3335" width="18.44140625" style="59" bestFit="1" customWidth="1"/>
    <col min="3336" max="3339" width="3.77734375" style="59" bestFit="1" customWidth="1"/>
    <col min="3340" max="3340" width="5.33203125" style="59" bestFit="1" customWidth="1"/>
    <col min="3341" max="3341" width="14.44140625" style="59" customWidth="1"/>
    <col min="3342" max="3342" width="19.109375" style="59" customWidth="1"/>
    <col min="3343" max="3362" width="0" style="59" hidden="1" customWidth="1"/>
    <col min="3363" max="3578" width="11.44140625" style="59"/>
    <col min="3579" max="3579" width="3.77734375" style="59" bestFit="1" customWidth="1"/>
    <col min="3580" max="3584" width="3.44140625" style="59" customWidth="1"/>
    <col min="3585" max="3585" width="24.44140625" style="59" bestFit="1" customWidth="1"/>
    <col min="3586" max="3586" width="30.77734375" style="59" bestFit="1" customWidth="1"/>
    <col min="3587" max="3587" width="6.77734375" style="59" customWidth="1"/>
    <col min="3588" max="3588" width="19" style="59" customWidth="1"/>
    <col min="3589" max="3589" width="3.33203125" style="59" customWidth="1"/>
    <col min="3590" max="3590" width="13.44140625" style="59" customWidth="1"/>
    <col min="3591" max="3591" width="18.44140625" style="59" bestFit="1" customWidth="1"/>
    <col min="3592" max="3595" width="3.77734375" style="59" bestFit="1" customWidth="1"/>
    <col min="3596" max="3596" width="5.33203125" style="59" bestFit="1" customWidth="1"/>
    <col min="3597" max="3597" width="14.44140625" style="59" customWidth="1"/>
    <col min="3598" max="3598" width="19.109375" style="59" customWidth="1"/>
    <col min="3599" max="3618" width="0" style="59" hidden="1" customWidth="1"/>
    <col min="3619" max="3834" width="11.44140625" style="59"/>
    <col min="3835" max="3835" width="3.77734375" style="59" bestFit="1" customWidth="1"/>
    <col min="3836" max="3840" width="3.44140625" style="59" customWidth="1"/>
    <col min="3841" max="3841" width="24.44140625" style="59" bestFit="1" customWidth="1"/>
    <col min="3842" max="3842" width="30.77734375" style="59" bestFit="1" customWidth="1"/>
    <col min="3843" max="3843" width="6.77734375" style="59" customWidth="1"/>
    <col min="3844" max="3844" width="19" style="59" customWidth="1"/>
    <col min="3845" max="3845" width="3.33203125" style="59" customWidth="1"/>
    <col min="3846" max="3846" width="13.44140625" style="59" customWidth="1"/>
    <col min="3847" max="3847" width="18.44140625" style="59" bestFit="1" customWidth="1"/>
    <col min="3848" max="3851" width="3.77734375" style="59" bestFit="1" customWidth="1"/>
    <col min="3852" max="3852" width="5.33203125" style="59" bestFit="1" customWidth="1"/>
    <col min="3853" max="3853" width="14.44140625" style="59" customWidth="1"/>
    <col min="3854" max="3854" width="19.109375" style="59" customWidth="1"/>
    <col min="3855" max="3874" width="0" style="59" hidden="1" customWidth="1"/>
    <col min="3875" max="4090" width="11.44140625" style="59"/>
    <col min="4091" max="4091" width="3.77734375" style="59" bestFit="1" customWidth="1"/>
    <col min="4092" max="4096" width="3.44140625" style="59" customWidth="1"/>
    <col min="4097" max="4097" width="24.44140625" style="59" bestFit="1" customWidth="1"/>
    <col min="4098" max="4098" width="30.77734375" style="59" bestFit="1" customWidth="1"/>
    <col min="4099" max="4099" width="6.77734375" style="59" customWidth="1"/>
    <col min="4100" max="4100" width="19" style="59" customWidth="1"/>
    <col min="4101" max="4101" width="3.33203125" style="59" customWidth="1"/>
    <col min="4102" max="4102" width="13.44140625" style="59" customWidth="1"/>
    <col min="4103" max="4103" width="18.44140625" style="59" bestFit="1" customWidth="1"/>
    <col min="4104" max="4107" width="3.77734375" style="59" bestFit="1" customWidth="1"/>
    <col min="4108" max="4108" width="5.33203125" style="59" bestFit="1" customWidth="1"/>
    <col min="4109" max="4109" width="14.44140625" style="59" customWidth="1"/>
    <col min="4110" max="4110" width="19.109375" style="59" customWidth="1"/>
    <col min="4111" max="4130" width="0" style="59" hidden="1" customWidth="1"/>
    <col min="4131" max="4346" width="11.44140625" style="59"/>
    <col min="4347" max="4347" width="3.77734375" style="59" bestFit="1" customWidth="1"/>
    <col min="4348" max="4352" width="3.44140625" style="59" customWidth="1"/>
    <col min="4353" max="4353" width="24.44140625" style="59" bestFit="1" customWidth="1"/>
    <col min="4354" max="4354" width="30.77734375" style="59" bestFit="1" customWidth="1"/>
    <col min="4355" max="4355" width="6.77734375" style="59" customWidth="1"/>
    <col min="4356" max="4356" width="19" style="59" customWidth="1"/>
    <col min="4357" max="4357" width="3.33203125" style="59" customWidth="1"/>
    <col min="4358" max="4358" width="13.44140625" style="59" customWidth="1"/>
    <col min="4359" max="4359" width="18.44140625" style="59" bestFit="1" customWidth="1"/>
    <col min="4360" max="4363" width="3.77734375" style="59" bestFit="1" customWidth="1"/>
    <col min="4364" max="4364" width="5.33203125" style="59" bestFit="1" customWidth="1"/>
    <col min="4365" max="4365" width="14.44140625" style="59" customWidth="1"/>
    <col min="4366" max="4366" width="19.109375" style="59" customWidth="1"/>
    <col min="4367" max="4386" width="0" style="59" hidden="1" customWidth="1"/>
    <col min="4387" max="4602" width="11.44140625" style="59"/>
    <col min="4603" max="4603" width="3.77734375" style="59" bestFit="1" customWidth="1"/>
    <col min="4604" max="4608" width="3.44140625" style="59" customWidth="1"/>
    <col min="4609" max="4609" width="24.44140625" style="59" bestFit="1" customWidth="1"/>
    <col min="4610" max="4610" width="30.77734375" style="59" bestFit="1" customWidth="1"/>
    <col min="4611" max="4611" width="6.77734375" style="59" customWidth="1"/>
    <col min="4612" max="4612" width="19" style="59" customWidth="1"/>
    <col min="4613" max="4613" width="3.33203125" style="59" customWidth="1"/>
    <col min="4614" max="4614" width="13.44140625" style="59" customWidth="1"/>
    <col min="4615" max="4615" width="18.44140625" style="59" bestFit="1" customWidth="1"/>
    <col min="4616" max="4619" width="3.77734375" style="59" bestFit="1" customWidth="1"/>
    <col min="4620" max="4620" width="5.33203125" style="59" bestFit="1" customWidth="1"/>
    <col min="4621" max="4621" width="14.44140625" style="59" customWidth="1"/>
    <col min="4622" max="4622" width="19.109375" style="59" customWidth="1"/>
    <col min="4623" max="4642" width="0" style="59" hidden="1" customWidth="1"/>
    <col min="4643" max="4858" width="11.44140625" style="59"/>
    <col min="4859" max="4859" width="3.77734375" style="59" bestFit="1" customWidth="1"/>
    <col min="4860" max="4864" width="3.44140625" style="59" customWidth="1"/>
    <col min="4865" max="4865" width="24.44140625" style="59" bestFit="1" customWidth="1"/>
    <col min="4866" max="4866" width="30.77734375" style="59" bestFit="1" customWidth="1"/>
    <col min="4867" max="4867" width="6.77734375" style="59" customWidth="1"/>
    <col min="4868" max="4868" width="19" style="59" customWidth="1"/>
    <col min="4869" max="4869" width="3.33203125" style="59" customWidth="1"/>
    <col min="4870" max="4870" width="13.44140625" style="59" customWidth="1"/>
    <col min="4871" max="4871" width="18.44140625" style="59" bestFit="1" customWidth="1"/>
    <col min="4872" max="4875" width="3.77734375" style="59" bestFit="1" customWidth="1"/>
    <col min="4876" max="4876" width="5.33203125" style="59" bestFit="1" customWidth="1"/>
    <col min="4877" max="4877" width="14.44140625" style="59" customWidth="1"/>
    <col min="4878" max="4878" width="19.109375" style="59" customWidth="1"/>
    <col min="4879" max="4898" width="0" style="59" hidden="1" customWidth="1"/>
    <col min="4899" max="5114" width="11.44140625" style="59"/>
    <col min="5115" max="5115" width="3.77734375" style="59" bestFit="1" customWidth="1"/>
    <col min="5116" max="5120" width="3.44140625" style="59" customWidth="1"/>
    <col min="5121" max="5121" width="24.44140625" style="59" bestFit="1" customWidth="1"/>
    <col min="5122" max="5122" width="30.77734375" style="59" bestFit="1" customWidth="1"/>
    <col min="5123" max="5123" width="6.77734375" style="59" customWidth="1"/>
    <col min="5124" max="5124" width="19" style="59" customWidth="1"/>
    <col min="5125" max="5125" width="3.33203125" style="59" customWidth="1"/>
    <col min="5126" max="5126" width="13.44140625" style="59" customWidth="1"/>
    <col min="5127" max="5127" width="18.44140625" style="59" bestFit="1" customWidth="1"/>
    <col min="5128" max="5131" width="3.77734375" style="59" bestFit="1" customWidth="1"/>
    <col min="5132" max="5132" width="5.33203125" style="59" bestFit="1" customWidth="1"/>
    <col min="5133" max="5133" width="14.44140625" style="59" customWidth="1"/>
    <col min="5134" max="5134" width="19.109375" style="59" customWidth="1"/>
    <col min="5135" max="5154" width="0" style="59" hidden="1" customWidth="1"/>
    <col min="5155" max="5370" width="11.44140625" style="59"/>
    <col min="5371" max="5371" width="3.77734375" style="59" bestFit="1" customWidth="1"/>
    <col min="5372" max="5376" width="3.44140625" style="59" customWidth="1"/>
    <col min="5377" max="5377" width="24.44140625" style="59" bestFit="1" customWidth="1"/>
    <col min="5378" max="5378" width="30.77734375" style="59" bestFit="1" customWidth="1"/>
    <col min="5379" max="5379" width="6.77734375" style="59" customWidth="1"/>
    <col min="5380" max="5380" width="19" style="59" customWidth="1"/>
    <col min="5381" max="5381" width="3.33203125" style="59" customWidth="1"/>
    <col min="5382" max="5382" width="13.44140625" style="59" customWidth="1"/>
    <col min="5383" max="5383" width="18.44140625" style="59" bestFit="1" customWidth="1"/>
    <col min="5384" max="5387" width="3.77734375" style="59" bestFit="1" customWidth="1"/>
    <col min="5388" max="5388" width="5.33203125" style="59" bestFit="1" customWidth="1"/>
    <col min="5389" max="5389" width="14.44140625" style="59" customWidth="1"/>
    <col min="5390" max="5390" width="19.109375" style="59" customWidth="1"/>
    <col min="5391" max="5410" width="0" style="59" hidden="1" customWidth="1"/>
    <col min="5411" max="5626" width="11.44140625" style="59"/>
    <col min="5627" max="5627" width="3.77734375" style="59" bestFit="1" customWidth="1"/>
    <col min="5628" max="5632" width="3.44140625" style="59" customWidth="1"/>
    <col min="5633" max="5633" width="24.44140625" style="59" bestFit="1" customWidth="1"/>
    <col min="5634" max="5634" width="30.77734375" style="59" bestFit="1" customWidth="1"/>
    <col min="5635" max="5635" width="6.77734375" style="59" customWidth="1"/>
    <col min="5636" max="5636" width="19" style="59" customWidth="1"/>
    <col min="5637" max="5637" width="3.33203125" style="59" customWidth="1"/>
    <col min="5638" max="5638" width="13.44140625" style="59" customWidth="1"/>
    <col min="5639" max="5639" width="18.44140625" style="59" bestFit="1" customWidth="1"/>
    <col min="5640" max="5643" width="3.77734375" style="59" bestFit="1" customWidth="1"/>
    <col min="5644" max="5644" width="5.33203125" style="59" bestFit="1" customWidth="1"/>
    <col min="5645" max="5645" width="14.44140625" style="59" customWidth="1"/>
    <col min="5646" max="5646" width="19.109375" style="59" customWidth="1"/>
    <col min="5647" max="5666" width="0" style="59" hidden="1" customWidth="1"/>
    <col min="5667" max="5882" width="11.44140625" style="59"/>
    <col min="5883" max="5883" width="3.77734375" style="59" bestFit="1" customWidth="1"/>
    <col min="5884" max="5888" width="3.44140625" style="59" customWidth="1"/>
    <col min="5889" max="5889" width="24.44140625" style="59" bestFit="1" customWidth="1"/>
    <col min="5890" max="5890" width="30.77734375" style="59" bestFit="1" customWidth="1"/>
    <col min="5891" max="5891" width="6.77734375" style="59" customWidth="1"/>
    <col min="5892" max="5892" width="19" style="59" customWidth="1"/>
    <col min="5893" max="5893" width="3.33203125" style="59" customWidth="1"/>
    <col min="5894" max="5894" width="13.44140625" style="59" customWidth="1"/>
    <col min="5895" max="5895" width="18.44140625" style="59" bestFit="1" customWidth="1"/>
    <col min="5896" max="5899" width="3.77734375" style="59" bestFit="1" customWidth="1"/>
    <col min="5900" max="5900" width="5.33203125" style="59" bestFit="1" customWidth="1"/>
    <col min="5901" max="5901" width="14.44140625" style="59" customWidth="1"/>
    <col min="5902" max="5902" width="19.109375" style="59" customWidth="1"/>
    <col min="5903" max="5922" width="0" style="59" hidden="1" customWidth="1"/>
    <col min="5923" max="6138" width="11.44140625" style="59"/>
    <col min="6139" max="6139" width="3.77734375" style="59" bestFit="1" customWidth="1"/>
    <col min="6140" max="6144" width="3.44140625" style="59" customWidth="1"/>
    <col min="6145" max="6145" width="24.44140625" style="59" bestFit="1" customWidth="1"/>
    <col min="6146" max="6146" width="30.77734375" style="59" bestFit="1" customWidth="1"/>
    <col min="6147" max="6147" width="6.77734375" style="59" customWidth="1"/>
    <col min="6148" max="6148" width="19" style="59" customWidth="1"/>
    <col min="6149" max="6149" width="3.33203125" style="59" customWidth="1"/>
    <col min="6150" max="6150" width="13.44140625" style="59" customWidth="1"/>
    <col min="6151" max="6151" width="18.44140625" style="59" bestFit="1" customWidth="1"/>
    <col min="6152" max="6155" width="3.77734375" style="59" bestFit="1" customWidth="1"/>
    <col min="6156" max="6156" width="5.33203125" style="59" bestFit="1" customWidth="1"/>
    <col min="6157" max="6157" width="14.44140625" style="59" customWidth="1"/>
    <col min="6158" max="6158" width="19.109375" style="59" customWidth="1"/>
    <col min="6159" max="6178" width="0" style="59" hidden="1" customWidth="1"/>
    <col min="6179" max="6394" width="11.44140625" style="59"/>
    <col min="6395" max="6395" width="3.77734375" style="59" bestFit="1" customWidth="1"/>
    <col min="6396" max="6400" width="3.44140625" style="59" customWidth="1"/>
    <col min="6401" max="6401" width="24.44140625" style="59" bestFit="1" customWidth="1"/>
    <col min="6402" max="6402" width="30.77734375" style="59" bestFit="1" customWidth="1"/>
    <col min="6403" max="6403" width="6.77734375" style="59" customWidth="1"/>
    <col min="6404" max="6404" width="19" style="59" customWidth="1"/>
    <col min="6405" max="6405" width="3.33203125" style="59" customWidth="1"/>
    <col min="6406" max="6406" width="13.44140625" style="59" customWidth="1"/>
    <col min="6407" max="6407" width="18.44140625" style="59" bestFit="1" customWidth="1"/>
    <col min="6408" max="6411" width="3.77734375" style="59" bestFit="1" customWidth="1"/>
    <col min="6412" max="6412" width="5.33203125" style="59" bestFit="1" customWidth="1"/>
    <col min="6413" max="6413" width="14.44140625" style="59" customWidth="1"/>
    <col min="6414" max="6414" width="19.109375" style="59" customWidth="1"/>
    <col min="6415" max="6434" width="0" style="59" hidden="1" customWidth="1"/>
    <col min="6435" max="6650" width="11.44140625" style="59"/>
    <col min="6651" max="6651" width="3.77734375" style="59" bestFit="1" customWidth="1"/>
    <col min="6652" max="6656" width="3.44140625" style="59" customWidth="1"/>
    <col min="6657" max="6657" width="24.44140625" style="59" bestFit="1" customWidth="1"/>
    <col min="6658" max="6658" width="30.77734375" style="59" bestFit="1" customWidth="1"/>
    <col min="6659" max="6659" width="6.77734375" style="59" customWidth="1"/>
    <col min="6660" max="6660" width="19" style="59" customWidth="1"/>
    <col min="6661" max="6661" width="3.33203125" style="59" customWidth="1"/>
    <col min="6662" max="6662" width="13.44140625" style="59" customWidth="1"/>
    <col min="6663" max="6663" width="18.44140625" style="59" bestFit="1" customWidth="1"/>
    <col min="6664" max="6667" width="3.77734375" style="59" bestFit="1" customWidth="1"/>
    <col min="6668" max="6668" width="5.33203125" style="59" bestFit="1" customWidth="1"/>
    <col min="6669" max="6669" width="14.44140625" style="59" customWidth="1"/>
    <col min="6670" max="6670" width="19.109375" style="59" customWidth="1"/>
    <col min="6671" max="6690" width="0" style="59" hidden="1" customWidth="1"/>
    <col min="6691" max="6906" width="11.44140625" style="59"/>
    <col min="6907" max="6907" width="3.77734375" style="59" bestFit="1" customWidth="1"/>
    <col min="6908" max="6912" width="3.44140625" style="59" customWidth="1"/>
    <col min="6913" max="6913" width="24.44140625" style="59" bestFit="1" customWidth="1"/>
    <col min="6914" max="6914" width="30.77734375" style="59" bestFit="1" customWidth="1"/>
    <col min="6915" max="6915" width="6.77734375" style="59" customWidth="1"/>
    <col min="6916" max="6916" width="19" style="59" customWidth="1"/>
    <col min="6917" max="6917" width="3.33203125" style="59" customWidth="1"/>
    <col min="6918" max="6918" width="13.44140625" style="59" customWidth="1"/>
    <col min="6919" max="6919" width="18.44140625" style="59" bestFit="1" customWidth="1"/>
    <col min="6920" max="6923" width="3.77734375" style="59" bestFit="1" customWidth="1"/>
    <col min="6924" max="6924" width="5.33203125" style="59" bestFit="1" customWidth="1"/>
    <col min="6925" max="6925" width="14.44140625" style="59" customWidth="1"/>
    <col min="6926" max="6926" width="19.109375" style="59" customWidth="1"/>
    <col min="6927" max="6946" width="0" style="59" hidden="1" customWidth="1"/>
    <col min="6947" max="7162" width="11.44140625" style="59"/>
    <col min="7163" max="7163" width="3.77734375" style="59" bestFit="1" customWidth="1"/>
    <col min="7164" max="7168" width="3.44140625" style="59" customWidth="1"/>
    <col min="7169" max="7169" width="24.44140625" style="59" bestFit="1" customWidth="1"/>
    <col min="7170" max="7170" width="30.77734375" style="59" bestFit="1" customWidth="1"/>
    <col min="7171" max="7171" width="6.77734375" style="59" customWidth="1"/>
    <col min="7172" max="7172" width="19" style="59" customWidth="1"/>
    <col min="7173" max="7173" width="3.33203125" style="59" customWidth="1"/>
    <col min="7174" max="7174" width="13.44140625" style="59" customWidth="1"/>
    <col min="7175" max="7175" width="18.44140625" style="59" bestFit="1" customWidth="1"/>
    <col min="7176" max="7179" width="3.77734375" style="59" bestFit="1" customWidth="1"/>
    <col min="7180" max="7180" width="5.33203125" style="59" bestFit="1" customWidth="1"/>
    <col min="7181" max="7181" width="14.44140625" style="59" customWidth="1"/>
    <col min="7182" max="7182" width="19.109375" style="59" customWidth="1"/>
    <col min="7183" max="7202" width="0" style="59" hidden="1" customWidth="1"/>
    <col min="7203" max="7418" width="11.44140625" style="59"/>
    <col min="7419" max="7419" width="3.77734375" style="59" bestFit="1" customWidth="1"/>
    <col min="7420" max="7424" width="3.44140625" style="59" customWidth="1"/>
    <col min="7425" max="7425" width="24.44140625" style="59" bestFit="1" customWidth="1"/>
    <col min="7426" max="7426" width="30.77734375" style="59" bestFit="1" customWidth="1"/>
    <col min="7427" max="7427" width="6.77734375" style="59" customWidth="1"/>
    <col min="7428" max="7428" width="19" style="59" customWidth="1"/>
    <col min="7429" max="7429" width="3.33203125" style="59" customWidth="1"/>
    <col min="7430" max="7430" width="13.44140625" style="59" customWidth="1"/>
    <col min="7431" max="7431" width="18.44140625" style="59" bestFit="1" customWidth="1"/>
    <col min="7432" max="7435" width="3.77734375" style="59" bestFit="1" customWidth="1"/>
    <col min="7436" max="7436" width="5.33203125" style="59" bestFit="1" customWidth="1"/>
    <col min="7437" max="7437" width="14.44140625" style="59" customWidth="1"/>
    <col min="7438" max="7438" width="19.109375" style="59" customWidth="1"/>
    <col min="7439" max="7458" width="0" style="59" hidden="1" customWidth="1"/>
    <col min="7459" max="7674" width="11.44140625" style="59"/>
    <col min="7675" max="7675" width="3.77734375" style="59" bestFit="1" customWidth="1"/>
    <col min="7676" max="7680" width="3.44140625" style="59" customWidth="1"/>
    <col min="7681" max="7681" width="24.44140625" style="59" bestFit="1" customWidth="1"/>
    <col min="7682" max="7682" width="30.77734375" style="59" bestFit="1" customWidth="1"/>
    <col min="7683" max="7683" width="6.77734375" style="59" customWidth="1"/>
    <col min="7684" max="7684" width="19" style="59" customWidth="1"/>
    <col min="7685" max="7685" width="3.33203125" style="59" customWidth="1"/>
    <col min="7686" max="7686" width="13.44140625" style="59" customWidth="1"/>
    <col min="7687" max="7687" width="18.44140625" style="59" bestFit="1" customWidth="1"/>
    <col min="7688" max="7691" width="3.77734375" style="59" bestFit="1" customWidth="1"/>
    <col min="7692" max="7692" width="5.33203125" style="59" bestFit="1" customWidth="1"/>
    <col min="7693" max="7693" width="14.44140625" style="59" customWidth="1"/>
    <col min="7694" max="7694" width="19.109375" style="59" customWidth="1"/>
    <col min="7695" max="7714" width="0" style="59" hidden="1" customWidth="1"/>
    <col min="7715" max="7930" width="11.44140625" style="59"/>
    <col min="7931" max="7931" width="3.77734375" style="59" bestFit="1" customWidth="1"/>
    <col min="7932" max="7936" width="3.44140625" style="59" customWidth="1"/>
    <col min="7937" max="7937" width="24.44140625" style="59" bestFit="1" customWidth="1"/>
    <col min="7938" max="7938" width="30.77734375" style="59" bestFit="1" customWidth="1"/>
    <col min="7939" max="7939" width="6.77734375" style="59" customWidth="1"/>
    <col min="7940" max="7940" width="19" style="59" customWidth="1"/>
    <col min="7941" max="7941" width="3.33203125" style="59" customWidth="1"/>
    <col min="7942" max="7942" width="13.44140625" style="59" customWidth="1"/>
    <col min="7943" max="7943" width="18.44140625" style="59" bestFit="1" customWidth="1"/>
    <col min="7944" max="7947" width="3.77734375" style="59" bestFit="1" customWidth="1"/>
    <col min="7948" max="7948" width="5.33203125" style="59" bestFit="1" customWidth="1"/>
    <col min="7949" max="7949" width="14.44140625" style="59" customWidth="1"/>
    <col min="7950" max="7950" width="19.109375" style="59" customWidth="1"/>
    <col min="7951" max="7970" width="0" style="59" hidden="1" customWidth="1"/>
    <col min="7971" max="8186" width="11.44140625" style="59"/>
    <col min="8187" max="8187" width="3.77734375" style="59" bestFit="1" customWidth="1"/>
    <col min="8188" max="8192" width="3.44140625" style="59" customWidth="1"/>
    <col min="8193" max="8193" width="24.44140625" style="59" bestFit="1" customWidth="1"/>
    <col min="8194" max="8194" width="30.77734375" style="59" bestFit="1" customWidth="1"/>
    <col min="8195" max="8195" width="6.77734375" style="59" customWidth="1"/>
    <col min="8196" max="8196" width="19" style="59" customWidth="1"/>
    <col min="8197" max="8197" width="3.33203125" style="59" customWidth="1"/>
    <col min="8198" max="8198" width="13.44140625" style="59" customWidth="1"/>
    <col min="8199" max="8199" width="18.44140625" style="59" bestFit="1" customWidth="1"/>
    <col min="8200" max="8203" width="3.77734375" style="59" bestFit="1" customWidth="1"/>
    <col min="8204" max="8204" width="5.33203125" style="59" bestFit="1" customWidth="1"/>
    <col min="8205" max="8205" width="14.44140625" style="59" customWidth="1"/>
    <col min="8206" max="8206" width="19.109375" style="59" customWidth="1"/>
    <col min="8207" max="8226" width="0" style="59" hidden="1" customWidth="1"/>
    <col min="8227" max="8442" width="11.44140625" style="59"/>
    <col min="8443" max="8443" width="3.77734375" style="59" bestFit="1" customWidth="1"/>
    <col min="8444" max="8448" width="3.44140625" style="59" customWidth="1"/>
    <col min="8449" max="8449" width="24.44140625" style="59" bestFit="1" customWidth="1"/>
    <col min="8450" max="8450" width="30.77734375" style="59" bestFit="1" customWidth="1"/>
    <col min="8451" max="8451" width="6.77734375" style="59" customWidth="1"/>
    <col min="8452" max="8452" width="19" style="59" customWidth="1"/>
    <col min="8453" max="8453" width="3.33203125" style="59" customWidth="1"/>
    <col min="8454" max="8454" width="13.44140625" style="59" customWidth="1"/>
    <col min="8455" max="8455" width="18.44140625" style="59" bestFit="1" customWidth="1"/>
    <col min="8456" max="8459" width="3.77734375" style="59" bestFit="1" customWidth="1"/>
    <col min="8460" max="8460" width="5.33203125" style="59" bestFit="1" customWidth="1"/>
    <col min="8461" max="8461" width="14.44140625" style="59" customWidth="1"/>
    <col min="8462" max="8462" width="19.109375" style="59" customWidth="1"/>
    <col min="8463" max="8482" width="0" style="59" hidden="1" customWidth="1"/>
    <col min="8483" max="8698" width="11.44140625" style="59"/>
    <col min="8699" max="8699" width="3.77734375" style="59" bestFit="1" customWidth="1"/>
    <col min="8700" max="8704" width="3.44140625" style="59" customWidth="1"/>
    <col min="8705" max="8705" width="24.44140625" style="59" bestFit="1" customWidth="1"/>
    <col min="8706" max="8706" width="30.77734375" style="59" bestFit="1" customWidth="1"/>
    <col min="8707" max="8707" width="6.77734375" style="59" customWidth="1"/>
    <col min="8708" max="8708" width="19" style="59" customWidth="1"/>
    <col min="8709" max="8709" width="3.33203125" style="59" customWidth="1"/>
    <col min="8710" max="8710" width="13.44140625" style="59" customWidth="1"/>
    <col min="8711" max="8711" width="18.44140625" style="59" bestFit="1" customWidth="1"/>
    <col min="8712" max="8715" width="3.77734375" style="59" bestFit="1" customWidth="1"/>
    <col min="8716" max="8716" width="5.33203125" style="59" bestFit="1" customWidth="1"/>
    <col min="8717" max="8717" width="14.44140625" style="59" customWidth="1"/>
    <col min="8718" max="8718" width="19.109375" style="59" customWidth="1"/>
    <col min="8719" max="8738" width="0" style="59" hidden="1" customWidth="1"/>
    <col min="8739" max="8954" width="11.44140625" style="59"/>
    <col min="8955" max="8955" width="3.77734375" style="59" bestFit="1" customWidth="1"/>
    <col min="8956" max="8960" width="3.44140625" style="59" customWidth="1"/>
    <col min="8961" max="8961" width="24.44140625" style="59" bestFit="1" customWidth="1"/>
    <col min="8962" max="8962" width="30.77734375" style="59" bestFit="1" customWidth="1"/>
    <col min="8963" max="8963" width="6.77734375" style="59" customWidth="1"/>
    <col min="8964" max="8964" width="19" style="59" customWidth="1"/>
    <col min="8965" max="8965" width="3.33203125" style="59" customWidth="1"/>
    <col min="8966" max="8966" width="13.44140625" style="59" customWidth="1"/>
    <col min="8967" max="8967" width="18.44140625" style="59" bestFit="1" customWidth="1"/>
    <col min="8968" max="8971" width="3.77734375" style="59" bestFit="1" customWidth="1"/>
    <col min="8972" max="8972" width="5.33203125" style="59" bestFit="1" customWidth="1"/>
    <col min="8973" max="8973" width="14.44140625" style="59" customWidth="1"/>
    <col min="8974" max="8974" width="19.109375" style="59" customWidth="1"/>
    <col min="8975" max="8994" width="0" style="59" hidden="1" customWidth="1"/>
    <col min="8995" max="9210" width="11.44140625" style="59"/>
    <col min="9211" max="9211" width="3.77734375" style="59" bestFit="1" customWidth="1"/>
    <col min="9212" max="9216" width="3.44140625" style="59" customWidth="1"/>
    <col min="9217" max="9217" width="24.44140625" style="59" bestFit="1" customWidth="1"/>
    <col min="9218" max="9218" width="30.77734375" style="59" bestFit="1" customWidth="1"/>
    <col min="9219" max="9219" width="6.77734375" style="59" customWidth="1"/>
    <col min="9220" max="9220" width="19" style="59" customWidth="1"/>
    <col min="9221" max="9221" width="3.33203125" style="59" customWidth="1"/>
    <col min="9222" max="9222" width="13.44140625" style="59" customWidth="1"/>
    <col min="9223" max="9223" width="18.44140625" style="59" bestFit="1" customWidth="1"/>
    <col min="9224" max="9227" width="3.77734375" style="59" bestFit="1" customWidth="1"/>
    <col min="9228" max="9228" width="5.33203125" style="59" bestFit="1" customWidth="1"/>
    <col min="9229" max="9229" width="14.44140625" style="59" customWidth="1"/>
    <col min="9230" max="9230" width="19.109375" style="59" customWidth="1"/>
    <col min="9231" max="9250" width="0" style="59" hidden="1" customWidth="1"/>
    <col min="9251" max="9466" width="11.44140625" style="59"/>
    <col min="9467" max="9467" width="3.77734375" style="59" bestFit="1" customWidth="1"/>
    <col min="9468" max="9472" width="3.44140625" style="59" customWidth="1"/>
    <col min="9473" max="9473" width="24.44140625" style="59" bestFit="1" customWidth="1"/>
    <col min="9474" max="9474" width="30.77734375" style="59" bestFit="1" customWidth="1"/>
    <col min="9475" max="9475" width="6.77734375" style="59" customWidth="1"/>
    <col min="9476" max="9476" width="19" style="59" customWidth="1"/>
    <col min="9477" max="9477" width="3.33203125" style="59" customWidth="1"/>
    <col min="9478" max="9478" width="13.44140625" style="59" customWidth="1"/>
    <col min="9479" max="9479" width="18.44140625" style="59" bestFit="1" customWidth="1"/>
    <col min="9480" max="9483" width="3.77734375" style="59" bestFit="1" customWidth="1"/>
    <col min="9484" max="9484" width="5.33203125" style="59" bestFit="1" customWidth="1"/>
    <col min="9485" max="9485" width="14.44140625" style="59" customWidth="1"/>
    <col min="9486" max="9486" width="19.109375" style="59" customWidth="1"/>
    <col min="9487" max="9506" width="0" style="59" hidden="1" customWidth="1"/>
    <col min="9507" max="9722" width="11.44140625" style="59"/>
    <col min="9723" max="9723" width="3.77734375" style="59" bestFit="1" customWidth="1"/>
    <col min="9724" max="9728" width="3.44140625" style="59" customWidth="1"/>
    <col min="9729" max="9729" width="24.44140625" style="59" bestFit="1" customWidth="1"/>
    <col min="9730" max="9730" width="30.77734375" style="59" bestFit="1" customWidth="1"/>
    <col min="9731" max="9731" width="6.77734375" style="59" customWidth="1"/>
    <col min="9732" max="9732" width="19" style="59" customWidth="1"/>
    <col min="9733" max="9733" width="3.33203125" style="59" customWidth="1"/>
    <col min="9734" max="9734" width="13.44140625" style="59" customWidth="1"/>
    <col min="9735" max="9735" width="18.44140625" style="59" bestFit="1" customWidth="1"/>
    <col min="9736" max="9739" width="3.77734375" style="59" bestFit="1" customWidth="1"/>
    <col min="9740" max="9740" width="5.33203125" style="59" bestFit="1" customWidth="1"/>
    <col min="9741" max="9741" width="14.44140625" style="59" customWidth="1"/>
    <col min="9742" max="9742" width="19.109375" style="59" customWidth="1"/>
    <col min="9743" max="9762" width="0" style="59" hidden="1" customWidth="1"/>
    <col min="9763" max="9978" width="11.44140625" style="59"/>
    <col min="9979" max="9979" width="3.77734375" style="59" bestFit="1" customWidth="1"/>
    <col min="9980" max="9984" width="3.44140625" style="59" customWidth="1"/>
    <col min="9985" max="9985" width="24.44140625" style="59" bestFit="1" customWidth="1"/>
    <col min="9986" max="9986" width="30.77734375" style="59" bestFit="1" customWidth="1"/>
    <col min="9987" max="9987" width="6.77734375" style="59" customWidth="1"/>
    <col min="9988" max="9988" width="19" style="59" customWidth="1"/>
    <col min="9989" max="9989" width="3.33203125" style="59" customWidth="1"/>
    <col min="9990" max="9990" width="13.44140625" style="59" customWidth="1"/>
    <col min="9991" max="9991" width="18.44140625" style="59" bestFit="1" customWidth="1"/>
    <col min="9992" max="9995" width="3.77734375" style="59" bestFit="1" customWidth="1"/>
    <col min="9996" max="9996" width="5.33203125" style="59" bestFit="1" customWidth="1"/>
    <col min="9997" max="9997" width="14.44140625" style="59" customWidth="1"/>
    <col min="9998" max="9998" width="19.109375" style="59" customWidth="1"/>
    <col min="9999" max="10018" width="0" style="59" hidden="1" customWidth="1"/>
    <col min="10019" max="10234" width="11.44140625" style="59"/>
    <col min="10235" max="10235" width="3.77734375" style="59" bestFit="1" customWidth="1"/>
    <col min="10236" max="10240" width="3.44140625" style="59" customWidth="1"/>
    <col min="10241" max="10241" width="24.44140625" style="59" bestFit="1" customWidth="1"/>
    <col min="10242" max="10242" width="30.77734375" style="59" bestFit="1" customWidth="1"/>
    <col min="10243" max="10243" width="6.77734375" style="59" customWidth="1"/>
    <col min="10244" max="10244" width="19" style="59" customWidth="1"/>
    <col min="10245" max="10245" width="3.33203125" style="59" customWidth="1"/>
    <col min="10246" max="10246" width="13.44140625" style="59" customWidth="1"/>
    <col min="10247" max="10247" width="18.44140625" style="59" bestFit="1" customWidth="1"/>
    <col min="10248" max="10251" width="3.77734375" style="59" bestFit="1" customWidth="1"/>
    <col min="10252" max="10252" width="5.33203125" style="59" bestFit="1" customWidth="1"/>
    <col min="10253" max="10253" width="14.44140625" style="59" customWidth="1"/>
    <col min="10254" max="10254" width="19.109375" style="59" customWidth="1"/>
    <col min="10255" max="10274" width="0" style="59" hidden="1" customWidth="1"/>
    <col min="10275" max="10490" width="11.44140625" style="59"/>
    <col min="10491" max="10491" width="3.77734375" style="59" bestFit="1" customWidth="1"/>
    <col min="10492" max="10496" width="3.44140625" style="59" customWidth="1"/>
    <col min="10497" max="10497" width="24.44140625" style="59" bestFit="1" customWidth="1"/>
    <col min="10498" max="10498" width="30.77734375" style="59" bestFit="1" customWidth="1"/>
    <col min="10499" max="10499" width="6.77734375" style="59" customWidth="1"/>
    <col min="10500" max="10500" width="19" style="59" customWidth="1"/>
    <col min="10501" max="10501" width="3.33203125" style="59" customWidth="1"/>
    <col min="10502" max="10502" width="13.44140625" style="59" customWidth="1"/>
    <col min="10503" max="10503" width="18.44140625" style="59" bestFit="1" customWidth="1"/>
    <col min="10504" max="10507" width="3.77734375" style="59" bestFit="1" customWidth="1"/>
    <col min="10508" max="10508" width="5.33203125" style="59" bestFit="1" customWidth="1"/>
    <col min="10509" max="10509" width="14.44140625" style="59" customWidth="1"/>
    <col min="10510" max="10510" width="19.109375" style="59" customWidth="1"/>
    <col min="10511" max="10530" width="0" style="59" hidden="1" customWidth="1"/>
    <col min="10531" max="10746" width="11.44140625" style="59"/>
    <col min="10747" max="10747" width="3.77734375" style="59" bestFit="1" customWidth="1"/>
    <col min="10748" max="10752" width="3.44140625" style="59" customWidth="1"/>
    <col min="10753" max="10753" width="24.44140625" style="59" bestFit="1" customWidth="1"/>
    <col min="10754" max="10754" width="30.77734375" style="59" bestFit="1" customWidth="1"/>
    <col min="10755" max="10755" width="6.77734375" style="59" customWidth="1"/>
    <col min="10756" max="10756" width="19" style="59" customWidth="1"/>
    <col min="10757" max="10757" width="3.33203125" style="59" customWidth="1"/>
    <col min="10758" max="10758" width="13.44140625" style="59" customWidth="1"/>
    <col min="10759" max="10759" width="18.44140625" style="59" bestFit="1" customWidth="1"/>
    <col min="10760" max="10763" width="3.77734375" style="59" bestFit="1" customWidth="1"/>
    <col min="10764" max="10764" width="5.33203125" style="59" bestFit="1" customWidth="1"/>
    <col min="10765" max="10765" width="14.44140625" style="59" customWidth="1"/>
    <col min="10766" max="10766" width="19.109375" style="59" customWidth="1"/>
    <col min="10767" max="10786" width="0" style="59" hidden="1" customWidth="1"/>
    <col min="10787" max="11002" width="11.44140625" style="59"/>
    <col min="11003" max="11003" width="3.77734375" style="59" bestFit="1" customWidth="1"/>
    <col min="11004" max="11008" width="3.44140625" style="59" customWidth="1"/>
    <col min="11009" max="11009" width="24.44140625" style="59" bestFit="1" customWidth="1"/>
    <col min="11010" max="11010" width="30.77734375" style="59" bestFit="1" customWidth="1"/>
    <col min="11011" max="11011" width="6.77734375" style="59" customWidth="1"/>
    <col min="11012" max="11012" width="19" style="59" customWidth="1"/>
    <col min="11013" max="11013" width="3.33203125" style="59" customWidth="1"/>
    <col min="11014" max="11014" width="13.44140625" style="59" customWidth="1"/>
    <col min="11015" max="11015" width="18.44140625" style="59" bestFit="1" customWidth="1"/>
    <col min="11016" max="11019" width="3.77734375" style="59" bestFit="1" customWidth="1"/>
    <col min="11020" max="11020" width="5.33203125" style="59" bestFit="1" customWidth="1"/>
    <col min="11021" max="11021" width="14.44140625" style="59" customWidth="1"/>
    <col min="11022" max="11022" width="19.109375" style="59" customWidth="1"/>
    <col min="11023" max="11042" width="0" style="59" hidden="1" customWidth="1"/>
    <col min="11043" max="11258" width="11.44140625" style="59"/>
    <col min="11259" max="11259" width="3.77734375" style="59" bestFit="1" customWidth="1"/>
    <col min="11260" max="11264" width="3.44140625" style="59" customWidth="1"/>
    <col min="11265" max="11265" width="24.44140625" style="59" bestFit="1" customWidth="1"/>
    <col min="11266" max="11266" width="30.77734375" style="59" bestFit="1" customWidth="1"/>
    <col min="11267" max="11267" width="6.77734375" style="59" customWidth="1"/>
    <col min="11268" max="11268" width="19" style="59" customWidth="1"/>
    <col min="11269" max="11269" width="3.33203125" style="59" customWidth="1"/>
    <col min="11270" max="11270" width="13.44140625" style="59" customWidth="1"/>
    <col min="11271" max="11271" width="18.44140625" style="59" bestFit="1" customWidth="1"/>
    <col min="11272" max="11275" width="3.77734375" style="59" bestFit="1" customWidth="1"/>
    <col min="11276" max="11276" width="5.33203125" style="59" bestFit="1" customWidth="1"/>
    <col min="11277" max="11277" width="14.44140625" style="59" customWidth="1"/>
    <col min="11278" max="11278" width="19.109375" style="59" customWidth="1"/>
    <col min="11279" max="11298" width="0" style="59" hidden="1" customWidth="1"/>
    <col min="11299" max="11514" width="11.44140625" style="59"/>
    <col min="11515" max="11515" width="3.77734375" style="59" bestFit="1" customWidth="1"/>
    <col min="11516" max="11520" width="3.44140625" style="59" customWidth="1"/>
    <col min="11521" max="11521" width="24.44140625" style="59" bestFit="1" customWidth="1"/>
    <col min="11522" max="11522" width="30.77734375" style="59" bestFit="1" customWidth="1"/>
    <col min="11523" max="11523" width="6.77734375" style="59" customWidth="1"/>
    <col min="11524" max="11524" width="19" style="59" customWidth="1"/>
    <col min="11525" max="11525" width="3.33203125" style="59" customWidth="1"/>
    <col min="11526" max="11526" width="13.44140625" style="59" customWidth="1"/>
    <col min="11527" max="11527" width="18.44140625" style="59" bestFit="1" customWidth="1"/>
    <col min="11528" max="11531" width="3.77734375" style="59" bestFit="1" customWidth="1"/>
    <col min="11532" max="11532" width="5.33203125" style="59" bestFit="1" customWidth="1"/>
    <col min="11533" max="11533" width="14.44140625" style="59" customWidth="1"/>
    <col min="11534" max="11534" width="19.109375" style="59" customWidth="1"/>
    <col min="11535" max="11554" width="0" style="59" hidden="1" customWidth="1"/>
    <col min="11555" max="11770" width="11.44140625" style="59"/>
    <col min="11771" max="11771" width="3.77734375" style="59" bestFit="1" customWidth="1"/>
    <col min="11772" max="11776" width="3.44140625" style="59" customWidth="1"/>
    <col min="11777" max="11777" width="24.44140625" style="59" bestFit="1" customWidth="1"/>
    <col min="11778" max="11778" width="30.77734375" style="59" bestFit="1" customWidth="1"/>
    <col min="11779" max="11779" width="6.77734375" style="59" customWidth="1"/>
    <col min="11780" max="11780" width="19" style="59" customWidth="1"/>
    <col min="11781" max="11781" width="3.33203125" style="59" customWidth="1"/>
    <col min="11782" max="11782" width="13.44140625" style="59" customWidth="1"/>
    <col min="11783" max="11783" width="18.44140625" style="59" bestFit="1" customWidth="1"/>
    <col min="11784" max="11787" width="3.77734375" style="59" bestFit="1" customWidth="1"/>
    <col min="11788" max="11788" width="5.33203125" style="59" bestFit="1" customWidth="1"/>
    <col min="11789" max="11789" width="14.44140625" style="59" customWidth="1"/>
    <col min="11790" max="11790" width="19.109375" style="59" customWidth="1"/>
    <col min="11791" max="11810" width="0" style="59" hidden="1" customWidth="1"/>
    <col min="11811" max="12026" width="11.44140625" style="59"/>
    <col min="12027" max="12027" width="3.77734375" style="59" bestFit="1" customWidth="1"/>
    <col min="12028" max="12032" width="3.44140625" style="59" customWidth="1"/>
    <col min="12033" max="12033" width="24.44140625" style="59" bestFit="1" customWidth="1"/>
    <col min="12034" max="12034" width="30.77734375" style="59" bestFit="1" customWidth="1"/>
    <col min="12035" max="12035" width="6.77734375" style="59" customWidth="1"/>
    <col min="12036" max="12036" width="19" style="59" customWidth="1"/>
    <col min="12037" max="12037" width="3.33203125" style="59" customWidth="1"/>
    <col min="12038" max="12038" width="13.44140625" style="59" customWidth="1"/>
    <col min="12039" max="12039" width="18.44140625" style="59" bestFit="1" customWidth="1"/>
    <col min="12040" max="12043" width="3.77734375" style="59" bestFit="1" customWidth="1"/>
    <col min="12044" max="12044" width="5.33203125" style="59" bestFit="1" customWidth="1"/>
    <col min="12045" max="12045" width="14.44140625" style="59" customWidth="1"/>
    <col min="12046" max="12046" width="19.109375" style="59" customWidth="1"/>
    <col min="12047" max="12066" width="0" style="59" hidden="1" customWidth="1"/>
    <col min="12067" max="12282" width="11.44140625" style="59"/>
    <col min="12283" max="12283" width="3.77734375" style="59" bestFit="1" customWidth="1"/>
    <col min="12284" max="12288" width="3.44140625" style="59" customWidth="1"/>
    <col min="12289" max="12289" width="24.44140625" style="59" bestFit="1" customWidth="1"/>
    <col min="12290" max="12290" width="30.77734375" style="59" bestFit="1" customWidth="1"/>
    <col min="12291" max="12291" width="6.77734375" style="59" customWidth="1"/>
    <col min="12292" max="12292" width="19" style="59" customWidth="1"/>
    <col min="12293" max="12293" width="3.33203125" style="59" customWidth="1"/>
    <col min="12294" max="12294" width="13.44140625" style="59" customWidth="1"/>
    <col min="12295" max="12295" width="18.44140625" style="59" bestFit="1" customWidth="1"/>
    <col min="12296" max="12299" width="3.77734375" style="59" bestFit="1" customWidth="1"/>
    <col min="12300" max="12300" width="5.33203125" style="59" bestFit="1" customWidth="1"/>
    <col min="12301" max="12301" width="14.44140625" style="59" customWidth="1"/>
    <col min="12302" max="12302" width="19.109375" style="59" customWidth="1"/>
    <col min="12303" max="12322" width="0" style="59" hidden="1" customWidth="1"/>
    <col min="12323" max="12538" width="11.44140625" style="59"/>
    <col min="12539" max="12539" width="3.77734375" style="59" bestFit="1" customWidth="1"/>
    <col min="12540" max="12544" width="3.44140625" style="59" customWidth="1"/>
    <col min="12545" max="12545" width="24.44140625" style="59" bestFit="1" customWidth="1"/>
    <col min="12546" max="12546" width="30.77734375" style="59" bestFit="1" customWidth="1"/>
    <col min="12547" max="12547" width="6.77734375" style="59" customWidth="1"/>
    <col min="12548" max="12548" width="19" style="59" customWidth="1"/>
    <col min="12549" max="12549" width="3.33203125" style="59" customWidth="1"/>
    <col min="12550" max="12550" width="13.44140625" style="59" customWidth="1"/>
    <col min="12551" max="12551" width="18.44140625" style="59" bestFit="1" customWidth="1"/>
    <col min="12552" max="12555" width="3.77734375" style="59" bestFit="1" customWidth="1"/>
    <col min="12556" max="12556" width="5.33203125" style="59" bestFit="1" customWidth="1"/>
    <col min="12557" max="12557" width="14.44140625" style="59" customWidth="1"/>
    <col min="12558" max="12558" width="19.109375" style="59" customWidth="1"/>
    <col min="12559" max="12578" width="0" style="59" hidden="1" customWidth="1"/>
    <col min="12579" max="12794" width="11.44140625" style="59"/>
    <col min="12795" max="12795" width="3.77734375" style="59" bestFit="1" customWidth="1"/>
    <col min="12796" max="12800" width="3.44140625" style="59" customWidth="1"/>
    <col min="12801" max="12801" width="24.44140625" style="59" bestFit="1" customWidth="1"/>
    <col min="12802" max="12802" width="30.77734375" style="59" bestFit="1" customWidth="1"/>
    <col min="12803" max="12803" width="6.77734375" style="59" customWidth="1"/>
    <col min="12804" max="12804" width="19" style="59" customWidth="1"/>
    <col min="12805" max="12805" width="3.33203125" style="59" customWidth="1"/>
    <col min="12806" max="12806" width="13.44140625" style="59" customWidth="1"/>
    <col min="12807" max="12807" width="18.44140625" style="59" bestFit="1" customWidth="1"/>
    <col min="12808" max="12811" width="3.77734375" style="59" bestFit="1" customWidth="1"/>
    <col min="12812" max="12812" width="5.33203125" style="59" bestFit="1" customWidth="1"/>
    <col min="12813" max="12813" width="14.44140625" style="59" customWidth="1"/>
    <col min="12814" max="12814" width="19.109375" style="59" customWidth="1"/>
    <col min="12815" max="12834" width="0" style="59" hidden="1" customWidth="1"/>
    <col min="12835" max="13050" width="11.44140625" style="59"/>
    <col min="13051" max="13051" width="3.77734375" style="59" bestFit="1" customWidth="1"/>
    <col min="13052" max="13056" width="3.44140625" style="59" customWidth="1"/>
    <col min="13057" max="13057" width="24.44140625" style="59" bestFit="1" customWidth="1"/>
    <col min="13058" max="13058" width="30.77734375" style="59" bestFit="1" customWidth="1"/>
    <col min="13059" max="13059" width="6.77734375" style="59" customWidth="1"/>
    <col min="13060" max="13060" width="19" style="59" customWidth="1"/>
    <col min="13061" max="13061" width="3.33203125" style="59" customWidth="1"/>
    <col min="13062" max="13062" width="13.44140625" style="59" customWidth="1"/>
    <col min="13063" max="13063" width="18.44140625" style="59" bestFit="1" customWidth="1"/>
    <col min="13064" max="13067" width="3.77734375" style="59" bestFit="1" customWidth="1"/>
    <col min="13068" max="13068" width="5.33203125" style="59" bestFit="1" customWidth="1"/>
    <col min="13069" max="13069" width="14.44140625" style="59" customWidth="1"/>
    <col min="13070" max="13070" width="19.109375" style="59" customWidth="1"/>
    <col min="13071" max="13090" width="0" style="59" hidden="1" customWidth="1"/>
    <col min="13091" max="13306" width="11.44140625" style="59"/>
    <col min="13307" max="13307" width="3.77734375" style="59" bestFit="1" customWidth="1"/>
    <col min="13308" max="13312" width="3.44140625" style="59" customWidth="1"/>
    <col min="13313" max="13313" width="24.44140625" style="59" bestFit="1" customWidth="1"/>
    <col min="13314" max="13314" width="30.77734375" style="59" bestFit="1" customWidth="1"/>
    <col min="13315" max="13315" width="6.77734375" style="59" customWidth="1"/>
    <col min="13316" max="13316" width="19" style="59" customWidth="1"/>
    <col min="13317" max="13317" width="3.33203125" style="59" customWidth="1"/>
    <col min="13318" max="13318" width="13.44140625" style="59" customWidth="1"/>
    <col min="13319" max="13319" width="18.44140625" style="59" bestFit="1" customWidth="1"/>
    <col min="13320" max="13323" width="3.77734375" style="59" bestFit="1" customWidth="1"/>
    <col min="13324" max="13324" width="5.33203125" style="59" bestFit="1" customWidth="1"/>
    <col min="13325" max="13325" width="14.44140625" style="59" customWidth="1"/>
    <col min="13326" max="13326" width="19.109375" style="59" customWidth="1"/>
    <col min="13327" max="13346" width="0" style="59" hidden="1" customWidth="1"/>
    <col min="13347" max="13562" width="11.44140625" style="59"/>
    <col min="13563" max="13563" width="3.77734375" style="59" bestFit="1" customWidth="1"/>
    <col min="13564" max="13568" width="3.44140625" style="59" customWidth="1"/>
    <col min="13569" max="13569" width="24.44140625" style="59" bestFit="1" customWidth="1"/>
    <col min="13570" max="13570" width="30.77734375" style="59" bestFit="1" customWidth="1"/>
    <col min="13571" max="13571" width="6.77734375" style="59" customWidth="1"/>
    <col min="13572" max="13572" width="19" style="59" customWidth="1"/>
    <col min="13573" max="13573" width="3.33203125" style="59" customWidth="1"/>
    <col min="13574" max="13574" width="13.44140625" style="59" customWidth="1"/>
    <col min="13575" max="13575" width="18.44140625" style="59" bestFit="1" customWidth="1"/>
    <col min="13576" max="13579" width="3.77734375" style="59" bestFit="1" customWidth="1"/>
    <col min="13580" max="13580" width="5.33203125" style="59" bestFit="1" customWidth="1"/>
    <col min="13581" max="13581" width="14.44140625" style="59" customWidth="1"/>
    <col min="13582" max="13582" width="19.109375" style="59" customWidth="1"/>
    <col min="13583" max="13602" width="0" style="59" hidden="1" customWidth="1"/>
    <col min="13603" max="13818" width="11.44140625" style="59"/>
    <col min="13819" max="13819" width="3.77734375" style="59" bestFit="1" customWidth="1"/>
    <col min="13820" max="13824" width="3.44140625" style="59" customWidth="1"/>
    <col min="13825" max="13825" width="24.44140625" style="59" bestFit="1" customWidth="1"/>
    <col min="13826" max="13826" width="30.77734375" style="59" bestFit="1" customWidth="1"/>
    <col min="13827" max="13827" width="6.77734375" style="59" customWidth="1"/>
    <col min="13828" max="13828" width="19" style="59" customWidth="1"/>
    <col min="13829" max="13829" width="3.33203125" style="59" customWidth="1"/>
    <col min="13830" max="13830" width="13.44140625" style="59" customWidth="1"/>
    <col min="13831" max="13831" width="18.44140625" style="59" bestFit="1" customWidth="1"/>
    <col min="13832" max="13835" width="3.77734375" style="59" bestFit="1" customWidth="1"/>
    <col min="13836" max="13836" width="5.33203125" style="59" bestFit="1" customWidth="1"/>
    <col min="13837" max="13837" width="14.44140625" style="59" customWidth="1"/>
    <col min="13838" max="13838" width="19.109375" style="59" customWidth="1"/>
    <col min="13839" max="13858" width="0" style="59" hidden="1" customWidth="1"/>
    <col min="13859" max="14074" width="11.44140625" style="59"/>
    <col min="14075" max="14075" width="3.77734375" style="59" bestFit="1" customWidth="1"/>
    <col min="14076" max="14080" width="3.44140625" style="59" customWidth="1"/>
    <col min="14081" max="14081" width="24.44140625" style="59" bestFit="1" customWidth="1"/>
    <col min="14082" max="14082" width="30.77734375" style="59" bestFit="1" customWidth="1"/>
    <col min="14083" max="14083" width="6.77734375" style="59" customWidth="1"/>
    <col min="14084" max="14084" width="19" style="59" customWidth="1"/>
    <col min="14085" max="14085" width="3.33203125" style="59" customWidth="1"/>
    <col min="14086" max="14086" width="13.44140625" style="59" customWidth="1"/>
    <col min="14087" max="14087" width="18.44140625" style="59" bestFit="1" customWidth="1"/>
    <col min="14088" max="14091" width="3.77734375" style="59" bestFit="1" customWidth="1"/>
    <col min="14092" max="14092" width="5.33203125" style="59" bestFit="1" customWidth="1"/>
    <col min="14093" max="14093" width="14.44140625" style="59" customWidth="1"/>
    <col min="14094" max="14094" width="19.109375" style="59" customWidth="1"/>
    <col min="14095" max="14114" width="0" style="59" hidden="1" customWidth="1"/>
    <col min="14115" max="14330" width="11.44140625" style="59"/>
    <col min="14331" max="14331" width="3.77734375" style="59" bestFit="1" customWidth="1"/>
    <col min="14332" max="14336" width="3.44140625" style="59" customWidth="1"/>
    <col min="14337" max="14337" width="24.44140625" style="59" bestFit="1" customWidth="1"/>
    <col min="14338" max="14338" width="30.77734375" style="59" bestFit="1" customWidth="1"/>
    <col min="14339" max="14339" width="6.77734375" style="59" customWidth="1"/>
    <col min="14340" max="14340" width="19" style="59" customWidth="1"/>
    <col min="14341" max="14341" width="3.33203125" style="59" customWidth="1"/>
    <col min="14342" max="14342" width="13.44140625" style="59" customWidth="1"/>
    <col min="14343" max="14343" width="18.44140625" style="59" bestFit="1" customWidth="1"/>
    <col min="14344" max="14347" width="3.77734375" style="59" bestFit="1" customWidth="1"/>
    <col min="14348" max="14348" width="5.33203125" style="59" bestFit="1" customWidth="1"/>
    <col min="14349" max="14349" width="14.44140625" style="59" customWidth="1"/>
    <col min="14350" max="14350" width="19.109375" style="59" customWidth="1"/>
    <col min="14351" max="14370" width="0" style="59" hidden="1" customWidth="1"/>
    <col min="14371" max="14586" width="11.44140625" style="59"/>
    <col min="14587" max="14587" width="3.77734375" style="59" bestFit="1" customWidth="1"/>
    <col min="14588" max="14592" width="3.44140625" style="59" customWidth="1"/>
    <col min="14593" max="14593" width="24.44140625" style="59" bestFit="1" customWidth="1"/>
    <col min="14594" max="14594" width="30.77734375" style="59" bestFit="1" customWidth="1"/>
    <col min="14595" max="14595" width="6.77734375" style="59" customWidth="1"/>
    <col min="14596" max="14596" width="19" style="59" customWidth="1"/>
    <col min="14597" max="14597" width="3.33203125" style="59" customWidth="1"/>
    <col min="14598" max="14598" width="13.44140625" style="59" customWidth="1"/>
    <col min="14599" max="14599" width="18.44140625" style="59" bestFit="1" customWidth="1"/>
    <col min="14600" max="14603" width="3.77734375" style="59" bestFit="1" customWidth="1"/>
    <col min="14604" max="14604" width="5.33203125" style="59" bestFit="1" customWidth="1"/>
    <col min="14605" max="14605" width="14.44140625" style="59" customWidth="1"/>
    <col min="14606" max="14606" width="19.109375" style="59" customWidth="1"/>
    <col min="14607" max="14626" width="0" style="59" hidden="1" customWidth="1"/>
    <col min="14627" max="14842" width="11.44140625" style="59"/>
    <col min="14843" max="14843" width="3.77734375" style="59" bestFit="1" customWidth="1"/>
    <col min="14844" max="14848" width="3.44140625" style="59" customWidth="1"/>
    <col min="14849" max="14849" width="24.44140625" style="59" bestFit="1" customWidth="1"/>
    <col min="14850" max="14850" width="30.77734375" style="59" bestFit="1" customWidth="1"/>
    <col min="14851" max="14851" width="6.77734375" style="59" customWidth="1"/>
    <col min="14852" max="14852" width="19" style="59" customWidth="1"/>
    <col min="14853" max="14853" width="3.33203125" style="59" customWidth="1"/>
    <col min="14854" max="14854" width="13.44140625" style="59" customWidth="1"/>
    <col min="14855" max="14855" width="18.44140625" style="59" bestFit="1" customWidth="1"/>
    <col min="14856" max="14859" width="3.77734375" style="59" bestFit="1" customWidth="1"/>
    <col min="14860" max="14860" width="5.33203125" style="59" bestFit="1" customWidth="1"/>
    <col min="14861" max="14861" width="14.44140625" style="59" customWidth="1"/>
    <col min="14862" max="14862" width="19.109375" style="59" customWidth="1"/>
    <col min="14863" max="14882" width="0" style="59" hidden="1" customWidth="1"/>
    <col min="14883" max="15098" width="11.44140625" style="59"/>
    <col min="15099" max="15099" width="3.77734375" style="59" bestFit="1" customWidth="1"/>
    <col min="15100" max="15104" width="3.44140625" style="59" customWidth="1"/>
    <col min="15105" max="15105" width="24.44140625" style="59" bestFit="1" customWidth="1"/>
    <col min="15106" max="15106" width="30.77734375" style="59" bestFit="1" customWidth="1"/>
    <col min="15107" max="15107" width="6.77734375" style="59" customWidth="1"/>
    <col min="15108" max="15108" width="19" style="59" customWidth="1"/>
    <col min="15109" max="15109" width="3.33203125" style="59" customWidth="1"/>
    <col min="15110" max="15110" width="13.44140625" style="59" customWidth="1"/>
    <col min="15111" max="15111" width="18.44140625" style="59" bestFit="1" customWidth="1"/>
    <col min="15112" max="15115" width="3.77734375" style="59" bestFit="1" customWidth="1"/>
    <col min="15116" max="15116" width="5.33203125" style="59" bestFit="1" customWidth="1"/>
    <col min="15117" max="15117" width="14.44140625" style="59" customWidth="1"/>
    <col min="15118" max="15118" width="19.109375" style="59" customWidth="1"/>
    <col min="15119" max="15138" width="0" style="59" hidden="1" customWidth="1"/>
    <col min="15139" max="15354" width="11.44140625" style="59"/>
    <col min="15355" max="15355" width="3.77734375" style="59" bestFit="1" customWidth="1"/>
    <col min="15356" max="15360" width="3.44140625" style="59" customWidth="1"/>
    <col min="15361" max="15361" width="24.44140625" style="59" bestFit="1" customWidth="1"/>
    <col min="15362" max="15362" width="30.77734375" style="59" bestFit="1" customWidth="1"/>
    <col min="15363" max="15363" width="6.77734375" style="59" customWidth="1"/>
    <col min="15364" max="15364" width="19" style="59" customWidth="1"/>
    <col min="15365" max="15365" width="3.33203125" style="59" customWidth="1"/>
    <col min="15366" max="15366" width="13.44140625" style="59" customWidth="1"/>
    <col min="15367" max="15367" width="18.44140625" style="59" bestFit="1" customWidth="1"/>
    <col min="15368" max="15371" width="3.77734375" style="59" bestFit="1" customWidth="1"/>
    <col min="15372" max="15372" width="5.33203125" style="59" bestFit="1" customWidth="1"/>
    <col min="15373" max="15373" width="14.44140625" style="59" customWidth="1"/>
    <col min="15374" max="15374" width="19.109375" style="59" customWidth="1"/>
    <col min="15375" max="15394" width="0" style="59" hidden="1" customWidth="1"/>
    <col min="15395" max="15610" width="11.44140625" style="59"/>
    <col min="15611" max="15611" width="3.77734375" style="59" bestFit="1" customWidth="1"/>
    <col min="15612" max="15616" width="3.44140625" style="59" customWidth="1"/>
    <col min="15617" max="15617" width="24.44140625" style="59" bestFit="1" customWidth="1"/>
    <col min="15618" max="15618" width="30.77734375" style="59" bestFit="1" customWidth="1"/>
    <col min="15619" max="15619" width="6.77734375" style="59" customWidth="1"/>
    <col min="15620" max="15620" width="19" style="59" customWidth="1"/>
    <col min="15621" max="15621" width="3.33203125" style="59" customWidth="1"/>
    <col min="15622" max="15622" width="13.44140625" style="59" customWidth="1"/>
    <col min="15623" max="15623" width="18.44140625" style="59" bestFit="1" customWidth="1"/>
    <col min="15624" max="15627" width="3.77734375" style="59" bestFit="1" customWidth="1"/>
    <col min="15628" max="15628" width="5.33203125" style="59" bestFit="1" customWidth="1"/>
    <col min="15629" max="15629" width="14.44140625" style="59" customWidth="1"/>
    <col min="15630" max="15630" width="19.109375" style="59" customWidth="1"/>
    <col min="15631" max="15650" width="0" style="59" hidden="1" customWidth="1"/>
    <col min="15651" max="15866" width="11.44140625" style="59"/>
    <col min="15867" max="15867" width="3.77734375" style="59" bestFit="1" customWidth="1"/>
    <col min="15868" max="15872" width="3.44140625" style="59" customWidth="1"/>
    <col min="15873" max="15873" width="24.44140625" style="59" bestFit="1" customWidth="1"/>
    <col min="15874" max="15874" width="30.77734375" style="59" bestFit="1" customWidth="1"/>
    <col min="15875" max="15875" width="6.77734375" style="59" customWidth="1"/>
    <col min="15876" max="15876" width="19" style="59" customWidth="1"/>
    <col min="15877" max="15877" width="3.33203125" style="59" customWidth="1"/>
    <col min="15878" max="15878" width="13.44140625" style="59" customWidth="1"/>
    <col min="15879" max="15879" width="18.44140625" style="59" bestFit="1" customWidth="1"/>
    <col min="15880" max="15883" width="3.77734375" style="59" bestFit="1" customWidth="1"/>
    <col min="15884" max="15884" width="5.33203125" style="59" bestFit="1" customWidth="1"/>
    <col min="15885" max="15885" width="14.44140625" style="59" customWidth="1"/>
    <col min="15886" max="15886" width="19.109375" style="59" customWidth="1"/>
    <col min="15887" max="15906" width="0" style="59" hidden="1" customWidth="1"/>
    <col min="15907" max="16122" width="11.44140625" style="59"/>
    <col min="16123" max="16123" width="3.77734375" style="59" bestFit="1" customWidth="1"/>
    <col min="16124" max="16128" width="3.44140625" style="59" customWidth="1"/>
    <col min="16129" max="16129" width="24.44140625" style="59" bestFit="1" customWidth="1"/>
    <col min="16130" max="16130" width="30.77734375" style="59" bestFit="1" customWidth="1"/>
    <col min="16131" max="16131" width="6.77734375" style="59" customWidth="1"/>
    <col min="16132" max="16132" width="19" style="59" customWidth="1"/>
    <col min="16133" max="16133" width="3.33203125" style="59" customWidth="1"/>
    <col min="16134" max="16134" width="13.44140625" style="59" customWidth="1"/>
    <col min="16135" max="16135" width="18.44140625" style="59" bestFit="1" customWidth="1"/>
    <col min="16136" max="16139" width="3.77734375" style="59" bestFit="1" customWidth="1"/>
    <col min="16140" max="16140" width="5.33203125" style="59" bestFit="1" customWidth="1"/>
    <col min="16141" max="16141" width="14.44140625" style="59" customWidth="1"/>
    <col min="16142" max="16142" width="19.109375" style="59" customWidth="1"/>
    <col min="16143" max="16162" width="0" style="59" hidden="1" customWidth="1"/>
    <col min="16163"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t="s">
        <v>2262</v>
      </c>
    </row>
    <row r="9" spans="1:36" ht="10.199999999999999">
      <c r="A9" s="562" t="s">
        <v>594</v>
      </c>
      <c r="B9" s="563"/>
      <c r="C9" s="563"/>
      <c r="D9" s="563"/>
      <c r="E9" s="563"/>
      <c r="F9" s="563"/>
      <c r="G9" s="226" t="s">
        <v>2263</v>
      </c>
    </row>
    <row r="10" spans="1:36" ht="10.199999999999999">
      <c r="A10" s="562" t="s">
        <v>596</v>
      </c>
      <c r="B10" s="563"/>
      <c r="C10" s="563"/>
      <c r="D10" s="563"/>
      <c r="E10" s="563"/>
      <c r="F10" s="563"/>
      <c r="G10" s="226" t="s">
        <v>314</v>
      </c>
    </row>
    <row r="11" spans="1:36" ht="5.25" customHeight="1"/>
    <row r="12" spans="1:36" ht="19.05" customHeight="1">
      <c r="A12" s="564" t="s">
        <v>30</v>
      </c>
      <c r="B12" s="567" t="s">
        <v>2264</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2265</v>
      </c>
      <c r="AJ12" s="574"/>
    </row>
    <row r="13" spans="1:36" ht="35.549999999999997" customHeight="1">
      <c r="A13" s="565"/>
      <c r="B13" s="577" t="s">
        <v>2266</v>
      </c>
      <c r="C13" s="577" t="s">
        <v>2267</v>
      </c>
      <c r="D13" s="577" t="s">
        <v>2268</v>
      </c>
      <c r="E13" s="577" t="s">
        <v>2269</v>
      </c>
      <c r="F13" s="577" t="s">
        <v>2270</v>
      </c>
      <c r="G13" s="578" t="s">
        <v>2271</v>
      </c>
      <c r="H13" s="581" t="s">
        <v>2272</v>
      </c>
      <c r="I13" s="581" t="s">
        <v>2273</v>
      </c>
      <c r="J13" s="581"/>
      <c r="K13" s="581"/>
      <c r="L13" s="582" t="s">
        <v>611</v>
      </c>
      <c r="M13" s="583"/>
      <c r="N13" s="583"/>
      <c r="O13" s="583"/>
      <c r="P13" s="583"/>
      <c r="Q13" s="583"/>
      <c r="R13" s="584"/>
      <c r="S13" s="578" t="s">
        <v>2274</v>
      </c>
      <c r="T13" s="578" t="s">
        <v>2275</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2276</v>
      </c>
      <c r="M14" s="578" t="s">
        <v>2277</v>
      </c>
      <c r="N14" s="581" t="s">
        <v>2278</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54.75" customHeight="1" thickBot="1">
      <c r="A16" s="63">
        <v>1</v>
      </c>
      <c r="B16" s="162">
        <v>12</v>
      </c>
      <c r="C16" s="162">
        <v>0</v>
      </c>
      <c r="D16" s="162" t="s">
        <v>99</v>
      </c>
      <c r="E16" s="162" t="s">
        <v>198</v>
      </c>
      <c r="F16" s="162">
        <v>15</v>
      </c>
      <c r="G16" s="163" t="s">
        <v>513</v>
      </c>
      <c r="H16" s="164" t="s">
        <v>2279</v>
      </c>
      <c r="I16" s="163" t="s">
        <v>18</v>
      </c>
      <c r="J16" s="163" t="s">
        <v>353</v>
      </c>
      <c r="K16" s="163">
        <v>1</v>
      </c>
      <c r="L16" s="165" t="s">
        <v>2280</v>
      </c>
      <c r="M16" s="165" t="s">
        <v>2281</v>
      </c>
      <c r="N16" s="64">
        <v>1</v>
      </c>
      <c r="O16" s="64">
        <v>4</v>
      </c>
      <c r="P16" s="64">
        <v>1</v>
      </c>
      <c r="Q16" s="64">
        <v>0</v>
      </c>
      <c r="R16" s="64">
        <f>N16+O16+P16+Q16</f>
        <v>6</v>
      </c>
      <c r="S16" s="105" t="s">
        <v>2282</v>
      </c>
      <c r="T16" s="166" t="s">
        <v>2283</v>
      </c>
      <c r="U16" s="159">
        <f>N16+O16</f>
        <v>5</v>
      </c>
      <c r="V16" s="273">
        <v>5</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05" t="s">
        <v>172</v>
      </c>
      <c r="Z16" s="159">
        <f>P16+Q16</f>
        <v>1</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5</v>
      </c>
      <c r="AF16" s="100">
        <f>IF(AE16="","No hay ejecución",IF(AND(AE16&gt;0), AE16/R16,"No hay Programación"))</f>
        <v>0.83333333333333337</v>
      </c>
      <c r="AG16" s="105" t="str">
        <f>IF(AF16="No hay ejecución","NA",IF(AF16&gt;=90%,"De acuerdo a lo programado",IF(AF16&gt;=70%,"Atraso Leve",IF(AF16&lt;70%,"Incumplimiento"))))</f>
        <v>Atraso Leve</v>
      </c>
      <c r="AH16" s="166"/>
      <c r="AI16" s="65" t="s">
        <v>502</v>
      </c>
      <c r="AJ16" s="105" t="s">
        <v>502</v>
      </c>
    </row>
    <row r="17" spans="1:36" ht="44.55" customHeight="1" thickTop="1" thickBot="1">
      <c r="A17" s="63">
        <v>2</v>
      </c>
      <c r="B17" s="162">
        <v>2</v>
      </c>
      <c r="C17" s="162">
        <v>0</v>
      </c>
      <c r="D17" s="162" t="s">
        <v>99</v>
      </c>
      <c r="E17" s="162" t="s">
        <v>212</v>
      </c>
      <c r="F17" s="162" t="s">
        <v>2284</v>
      </c>
      <c r="G17" s="163" t="s">
        <v>513</v>
      </c>
      <c r="H17" s="164" t="s">
        <v>2285</v>
      </c>
      <c r="I17" s="163" t="s">
        <v>18</v>
      </c>
      <c r="J17" s="163" t="s">
        <v>353</v>
      </c>
      <c r="K17" s="163">
        <v>2</v>
      </c>
      <c r="L17" s="165" t="s">
        <v>2286</v>
      </c>
      <c r="M17" s="165" t="s">
        <v>2287</v>
      </c>
      <c r="N17" s="64">
        <v>0</v>
      </c>
      <c r="O17" s="64">
        <v>2</v>
      </c>
      <c r="P17" s="64">
        <v>2</v>
      </c>
      <c r="Q17" s="64">
        <v>2</v>
      </c>
      <c r="R17" s="64">
        <f t="shared" ref="R17:R37" si="3">N17+O17+P17+Q17</f>
        <v>6</v>
      </c>
      <c r="S17" s="105" t="s">
        <v>2282</v>
      </c>
      <c r="T17" s="166" t="s">
        <v>2288</v>
      </c>
      <c r="U17" s="159">
        <f t="shared" ref="U17:U36" si="4">N17+O17</f>
        <v>2</v>
      </c>
      <c r="V17" s="273">
        <v>2</v>
      </c>
      <c r="W17" s="100">
        <f t="shared" ref="W17:W36" si="5">IF(V17="","No hay ejecución",IF(AND(U17&gt;0), V17/U17,"No hay Programación"))</f>
        <v>1</v>
      </c>
      <c r="X17" s="105" t="str">
        <f t="shared" ref="X17:X36" si="6">IF(W17="No hay ejecución","NA",IF(W17&gt;=90%,"De acuerdo a lo programado",IF(W17&gt;=70%,"Atraso Leve",IF(W17&lt;70%,"En Riesgo de no Cumplimiento"))))</f>
        <v>De acuerdo a lo programado</v>
      </c>
      <c r="Y17" s="105" t="s">
        <v>172</v>
      </c>
      <c r="Z17" s="159">
        <f t="shared" ref="Z17:Z37" si="7">P17+Q17</f>
        <v>4</v>
      </c>
      <c r="AA17" s="159"/>
      <c r="AB17" s="100" t="str">
        <f t="shared" ref="AB17:AB37" si="8">IF(AA17="","No hay ejecución",IF(AND(Z17&gt;0), AA17/Z17,"No hay Programación"))</f>
        <v>No hay ejecución</v>
      </c>
      <c r="AC17" s="105" t="str">
        <f t="shared" ref="AC17:AC37" si="9">IF(AB17="No hay ejecución","NA",IF(AB17&gt;=90%,"De acuerdo a lo programado",IF(AB17&gt;=70%,"Atraso Leve",IF(AB17&lt;70%,"En Riesgo de no Cumplimiento"))))</f>
        <v>NA</v>
      </c>
      <c r="AD17" s="166"/>
      <c r="AE17" s="65">
        <f t="shared" ref="AE17:AE37" si="10">V17+AA17</f>
        <v>2</v>
      </c>
      <c r="AF17" s="100">
        <f t="shared" ref="AF17:AF37" si="11">IF(AE17="","No hay ejecución",IF(AND(AE17&gt;0), AE17/R17,"No hay Programación"))</f>
        <v>0.33333333333333331</v>
      </c>
      <c r="AG17" s="105" t="str">
        <f t="shared" ref="AG17:AG37" si="12">IF(AF17="No hay ejecución","NA",IF(AF17&gt;=90%,"De acuerdo a lo programado",IF(AF17&gt;=70%,"Atraso Leve",IF(AF17&lt;70%,"Incumplimiento"))))</f>
        <v>Incumplimiento</v>
      </c>
      <c r="AH17" s="166"/>
      <c r="AI17" s="65" t="s">
        <v>502</v>
      </c>
      <c r="AJ17" s="105" t="s">
        <v>502</v>
      </c>
    </row>
    <row r="18" spans="1:36" ht="37.049999999999997" customHeight="1">
      <c r="A18" s="63">
        <v>3</v>
      </c>
      <c r="B18" s="162">
        <v>2</v>
      </c>
      <c r="C18" s="162">
        <v>0</v>
      </c>
      <c r="D18" s="162" t="s">
        <v>99</v>
      </c>
      <c r="E18" s="162">
        <v>0</v>
      </c>
      <c r="F18" s="162">
        <v>15</v>
      </c>
      <c r="G18" s="163" t="s">
        <v>513</v>
      </c>
      <c r="H18" s="164" t="s">
        <v>2289</v>
      </c>
      <c r="I18" s="163" t="s">
        <v>18</v>
      </c>
      <c r="J18" s="163" t="s">
        <v>353</v>
      </c>
      <c r="K18" s="163">
        <v>3</v>
      </c>
      <c r="L18" s="165" t="s">
        <v>2290</v>
      </c>
      <c r="M18" s="165" t="s">
        <v>2291</v>
      </c>
      <c r="N18" s="64">
        <v>0</v>
      </c>
      <c r="O18" s="64">
        <v>3</v>
      </c>
      <c r="P18" s="64">
        <v>1</v>
      </c>
      <c r="Q18" s="64">
        <v>1</v>
      </c>
      <c r="R18" s="64">
        <f t="shared" si="3"/>
        <v>5</v>
      </c>
      <c r="S18" s="105" t="s">
        <v>2292</v>
      </c>
      <c r="T18" s="105" t="s">
        <v>172</v>
      </c>
      <c r="U18" s="159">
        <f t="shared" si="4"/>
        <v>3</v>
      </c>
      <c r="V18" s="273">
        <v>3</v>
      </c>
      <c r="W18" s="100">
        <f t="shared" si="5"/>
        <v>1</v>
      </c>
      <c r="X18" s="105" t="str">
        <f t="shared" si="6"/>
        <v>De acuerdo a lo programado</v>
      </c>
      <c r="Y18" s="105" t="s">
        <v>172</v>
      </c>
      <c r="Z18" s="159">
        <f t="shared" si="7"/>
        <v>2</v>
      </c>
      <c r="AA18" s="159"/>
      <c r="AB18" s="100" t="str">
        <f t="shared" si="8"/>
        <v>No hay ejecución</v>
      </c>
      <c r="AC18" s="105" t="str">
        <f t="shared" si="9"/>
        <v>NA</v>
      </c>
      <c r="AD18" s="166"/>
      <c r="AE18" s="65">
        <f t="shared" si="10"/>
        <v>3</v>
      </c>
      <c r="AF18" s="100">
        <f t="shared" si="11"/>
        <v>0.6</v>
      </c>
      <c r="AG18" s="105" t="str">
        <f t="shared" si="12"/>
        <v>Incumplimiento</v>
      </c>
      <c r="AH18" s="166"/>
      <c r="AI18" s="65" t="s">
        <v>502</v>
      </c>
      <c r="AJ18" s="105" t="s">
        <v>502</v>
      </c>
    </row>
    <row r="19" spans="1:36" ht="52.05" customHeight="1" thickTop="1" thickBot="1">
      <c r="A19" s="63">
        <v>4</v>
      </c>
      <c r="B19" s="162">
        <v>2</v>
      </c>
      <c r="C19" s="162">
        <v>0</v>
      </c>
      <c r="D19" s="162" t="s">
        <v>99</v>
      </c>
      <c r="E19" s="162">
        <v>0</v>
      </c>
      <c r="F19" s="162">
        <v>15</v>
      </c>
      <c r="G19" s="163" t="s">
        <v>513</v>
      </c>
      <c r="H19" s="164" t="s">
        <v>2293</v>
      </c>
      <c r="I19" s="163" t="s">
        <v>18</v>
      </c>
      <c r="J19" s="163" t="s">
        <v>353</v>
      </c>
      <c r="K19" s="163">
        <v>4</v>
      </c>
      <c r="L19" s="165" t="s">
        <v>2294</v>
      </c>
      <c r="M19" s="165" t="s">
        <v>2295</v>
      </c>
      <c r="N19" s="100">
        <v>0.25</v>
      </c>
      <c r="O19" s="100">
        <v>0.25</v>
      </c>
      <c r="P19" s="100">
        <v>0.25</v>
      </c>
      <c r="Q19" s="100">
        <v>0.25</v>
      </c>
      <c r="R19" s="100">
        <f t="shared" si="3"/>
        <v>1</v>
      </c>
      <c r="S19" s="105" t="s">
        <v>7556</v>
      </c>
      <c r="T19" s="105" t="s">
        <v>172</v>
      </c>
      <c r="U19" s="159">
        <f t="shared" si="4"/>
        <v>0.5</v>
      </c>
      <c r="V19" s="273">
        <v>0.5</v>
      </c>
      <c r="W19" s="100">
        <f t="shared" si="5"/>
        <v>1</v>
      </c>
      <c r="X19" s="105" t="str">
        <f t="shared" si="6"/>
        <v>De acuerdo a lo programado</v>
      </c>
      <c r="Y19" s="105" t="s">
        <v>172</v>
      </c>
      <c r="Z19" s="159">
        <f t="shared" si="7"/>
        <v>0.5</v>
      </c>
      <c r="AA19" s="159"/>
      <c r="AB19" s="100" t="str">
        <f t="shared" si="8"/>
        <v>No hay ejecución</v>
      </c>
      <c r="AC19" s="105" t="str">
        <f t="shared" si="9"/>
        <v>NA</v>
      </c>
      <c r="AD19" s="166"/>
      <c r="AE19" s="65">
        <f t="shared" si="10"/>
        <v>0.5</v>
      </c>
      <c r="AF19" s="100">
        <f t="shared" si="11"/>
        <v>0.5</v>
      </c>
      <c r="AG19" s="105" t="str">
        <f t="shared" si="12"/>
        <v>Incumplimiento</v>
      </c>
      <c r="AH19" s="166"/>
      <c r="AI19" s="65" t="s">
        <v>502</v>
      </c>
      <c r="AJ19" s="105" t="s">
        <v>502</v>
      </c>
    </row>
    <row r="20" spans="1:36" ht="103.05" customHeight="1" thickTop="1" thickBot="1">
      <c r="A20" s="63">
        <v>5</v>
      </c>
      <c r="B20" s="162">
        <v>2</v>
      </c>
      <c r="C20" s="162">
        <v>0</v>
      </c>
      <c r="D20" s="162">
        <v>0</v>
      </c>
      <c r="E20" s="162">
        <v>0</v>
      </c>
      <c r="F20" s="162">
        <v>15</v>
      </c>
      <c r="G20" s="163" t="s">
        <v>513</v>
      </c>
      <c r="H20" s="164" t="s">
        <v>7558</v>
      </c>
      <c r="I20" s="163" t="s">
        <v>20</v>
      </c>
      <c r="J20" s="163" t="s">
        <v>353</v>
      </c>
      <c r="K20" s="163">
        <v>5</v>
      </c>
      <c r="L20" s="165" t="s">
        <v>2296</v>
      </c>
      <c r="M20" s="433" t="s">
        <v>2297</v>
      </c>
      <c r="N20" s="64">
        <v>0</v>
      </c>
      <c r="O20" s="64">
        <v>0</v>
      </c>
      <c r="P20" s="64">
        <v>0</v>
      </c>
      <c r="Q20" s="64">
        <v>1</v>
      </c>
      <c r="R20" s="64">
        <f t="shared" si="3"/>
        <v>1</v>
      </c>
      <c r="S20" s="105" t="s">
        <v>7559</v>
      </c>
      <c r="T20" s="105" t="s">
        <v>172</v>
      </c>
      <c r="U20" s="159">
        <f t="shared" si="4"/>
        <v>0</v>
      </c>
      <c r="V20" s="273"/>
      <c r="W20" s="100" t="str">
        <f t="shared" si="5"/>
        <v>No hay ejecución</v>
      </c>
      <c r="X20" s="105" t="str">
        <f t="shared" si="6"/>
        <v>NA</v>
      </c>
      <c r="Y20" s="105" t="s">
        <v>172</v>
      </c>
      <c r="Z20" s="159">
        <f t="shared" si="7"/>
        <v>1</v>
      </c>
      <c r="AA20" s="159"/>
      <c r="AB20" s="100" t="str">
        <f t="shared" si="8"/>
        <v>No hay ejecución</v>
      </c>
      <c r="AC20" s="105" t="str">
        <f t="shared" si="9"/>
        <v>NA</v>
      </c>
      <c r="AD20" s="166"/>
      <c r="AE20" s="65">
        <f t="shared" si="10"/>
        <v>0</v>
      </c>
      <c r="AF20" s="100" t="str">
        <f t="shared" si="11"/>
        <v>No hay Programación</v>
      </c>
      <c r="AG20" s="105" t="str">
        <f t="shared" si="12"/>
        <v>De acuerdo a lo programado</v>
      </c>
      <c r="AH20" s="166"/>
      <c r="AI20" s="65" t="s">
        <v>502</v>
      </c>
      <c r="AJ20" s="105" t="s">
        <v>502</v>
      </c>
    </row>
    <row r="21" spans="1:36" ht="37.049999999999997" customHeight="1" thickTop="1" thickBot="1">
      <c r="A21" s="63">
        <v>6</v>
      </c>
      <c r="B21" s="162">
        <v>2</v>
      </c>
      <c r="C21" s="162">
        <v>0</v>
      </c>
      <c r="D21" s="162">
        <v>0</v>
      </c>
      <c r="E21" s="162">
        <v>0</v>
      </c>
      <c r="F21" s="162">
        <v>15</v>
      </c>
      <c r="G21" s="163" t="s">
        <v>513</v>
      </c>
      <c r="H21" s="164" t="s">
        <v>2298</v>
      </c>
      <c r="I21" s="163" t="s">
        <v>20</v>
      </c>
      <c r="J21" s="163" t="s">
        <v>353</v>
      </c>
      <c r="K21" s="163">
        <v>6</v>
      </c>
      <c r="L21" s="165" t="s">
        <v>2299</v>
      </c>
      <c r="M21" s="165" t="s">
        <v>2300</v>
      </c>
      <c r="N21" s="64">
        <v>0</v>
      </c>
      <c r="O21" s="64">
        <v>1</v>
      </c>
      <c r="P21" s="64">
        <v>0</v>
      </c>
      <c r="Q21" s="64">
        <v>0</v>
      </c>
      <c r="R21" s="64">
        <f t="shared" si="3"/>
        <v>1</v>
      </c>
      <c r="S21" s="105" t="s">
        <v>2292</v>
      </c>
      <c r="T21" s="166" t="s">
        <v>2301</v>
      </c>
      <c r="U21" s="159">
        <f t="shared" si="4"/>
        <v>1</v>
      </c>
      <c r="V21" s="273">
        <v>0</v>
      </c>
      <c r="W21" s="100">
        <f t="shared" si="5"/>
        <v>0</v>
      </c>
      <c r="X21" s="105" t="str">
        <f t="shared" si="6"/>
        <v>En Riesgo de no Cumplimiento</v>
      </c>
      <c r="Y21" s="105" t="s">
        <v>172</v>
      </c>
      <c r="Z21" s="159">
        <f t="shared" si="7"/>
        <v>0</v>
      </c>
      <c r="AA21" s="159"/>
      <c r="AB21" s="100" t="str">
        <f t="shared" si="8"/>
        <v>No hay ejecución</v>
      </c>
      <c r="AC21" s="105" t="str">
        <f t="shared" si="9"/>
        <v>NA</v>
      </c>
      <c r="AD21" s="166"/>
      <c r="AE21" s="65">
        <f t="shared" si="10"/>
        <v>0</v>
      </c>
      <c r="AF21" s="100" t="str">
        <f t="shared" si="11"/>
        <v>No hay Programación</v>
      </c>
      <c r="AG21" s="105" t="str">
        <f t="shared" si="12"/>
        <v>De acuerdo a lo programado</v>
      </c>
      <c r="AH21" s="166"/>
      <c r="AI21" s="65" t="s">
        <v>502</v>
      </c>
      <c r="AJ21" s="105" t="s">
        <v>502</v>
      </c>
    </row>
    <row r="22" spans="1:36" ht="37.049999999999997" customHeight="1">
      <c r="A22" s="63">
        <v>7</v>
      </c>
      <c r="B22" s="162">
        <v>2</v>
      </c>
      <c r="C22" s="162">
        <v>0</v>
      </c>
      <c r="D22" s="162">
        <v>0</v>
      </c>
      <c r="E22" s="162">
        <v>0</v>
      </c>
      <c r="F22" s="162">
        <v>17</v>
      </c>
      <c r="G22" s="163" t="s">
        <v>513</v>
      </c>
      <c r="H22" s="164" t="s">
        <v>2302</v>
      </c>
      <c r="I22" s="163" t="s">
        <v>20</v>
      </c>
      <c r="J22" s="163" t="s">
        <v>353</v>
      </c>
      <c r="K22" s="163">
        <v>7</v>
      </c>
      <c r="L22" s="165" t="s">
        <v>2303</v>
      </c>
      <c r="M22" s="165" t="s">
        <v>2304</v>
      </c>
      <c r="N22" s="64">
        <v>0</v>
      </c>
      <c r="O22" s="64">
        <v>1</v>
      </c>
      <c r="P22" s="64">
        <v>0</v>
      </c>
      <c r="Q22" s="64">
        <v>0</v>
      </c>
      <c r="R22" s="64">
        <f t="shared" si="3"/>
        <v>1</v>
      </c>
      <c r="S22" s="105" t="s">
        <v>2292</v>
      </c>
      <c r="T22" s="166" t="s">
        <v>2305</v>
      </c>
      <c r="U22" s="159">
        <f t="shared" si="4"/>
        <v>1</v>
      </c>
      <c r="V22" s="273">
        <v>0.25</v>
      </c>
      <c r="W22" s="100">
        <f t="shared" si="5"/>
        <v>0.25</v>
      </c>
      <c r="X22" s="105" t="str">
        <f t="shared" si="6"/>
        <v>En Riesgo de no Cumplimiento</v>
      </c>
      <c r="Y22" s="105" t="s">
        <v>172</v>
      </c>
      <c r="Z22" s="159">
        <f t="shared" si="7"/>
        <v>0</v>
      </c>
      <c r="AA22" s="159"/>
      <c r="AB22" s="100" t="str">
        <f t="shared" si="8"/>
        <v>No hay ejecución</v>
      </c>
      <c r="AC22" s="105" t="str">
        <f t="shared" si="9"/>
        <v>NA</v>
      </c>
      <c r="AD22" s="166"/>
      <c r="AE22" s="65">
        <f t="shared" si="10"/>
        <v>0.25</v>
      </c>
      <c r="AF22" s="100">
        <f t="shared" si="11"/>
        <v>0.25</v>
      </c>
      <c r="AG22" s="105" t="str">
        <f t="shared" si="12"/>
        <v>Incumplimiento</v>
      </c>
      <c r="AH22" s="166"/>
      <c r="AI22" s="65" t="s">
        <v>502</v>
      </c>
      <c r="AJ22" s="105" t="s">
        <v>502</v>
      </c>
    </row>
    <row r="23" spans="1:36" ht="76.5" customHeight="1" thickTop="1" thickBot="1">
      <c r="A23" s="63">
        <v>8</v>
      </c>
      <c r="B23" s="162">
        <v>2</v>
      </c>
      <c r="C23" s="162">
        <v>0</v>
      </c>
      <c r="D23" s="162">
        <v>0</v>
      </c>
      <c r="E23" s="162">
        <v>0</v>
      </c>
      <c r="F23" s="162">
        <v>15</v>
      </c>
      <c r="G23" s="163" t="s">
        <v>513</v>
      </c>
      <c r="H23" s="164" t="s">
        <v>2306</v>
      </c>
      <c r="I23" s="163" t="s">
        <v>18</v>
      </c>
      <c r="J23" s="163" t="s">
        <v>353</v>
      </c>
      <c r="K23" s="163">
        <v>8</v>
      </c>
      <c r="L23" s="165" t="s">
        <v>2307</v>
      </c>
      <c r="M23" s="165" t="s">
        <v>2308</v>
      </c>
      <c r="N23" s="64">
        <v>0</v>
      </c>
      <c r="O23" s="64">
        <v>0</v>
      </c>
      <c r="P23" s="64">
        <v>1</v>
      </c>
      <c r="Q23" s="64">
        <v>2</v>
      </c>
      <c r="R23" s="64">
        <f t="shared" si="3"/>
        <v>3</v>
      </c>
      <c r="S23" s="105" t="s">
        <v>2292</v>
      </c>
      <c r="T23" s="105" t="s">
        <v>2309</v>
      </c>
      <c r="U23" s="159">
        <f t="shared" si="4"/>
        <v>0</v>
      </c>
      <c r="V23" s="273"/>
      <c r="W23" s="100" t="str">
        <f t="shared" si="5"/>
        <v>No hay ejecución</v>
      </c>
      <c r="X23" s="105" t="str">
        <f t="shared" si="6"/>
        <v>NA</v>
      </c>
      <c r="Y23" s="105" t="s">
        <v>172</v>
      </c>
      <c r="Z23" s="159">
        <f t="shared" si="7"/>
        <v>3</v>
      </c>
      <c r="AA23" s="159"/>
      <c r="AB23" s="100" t="str">
        <f t="shared" si="8"/>
        <v>No hay ejecución</v>
      </c>
      <c r="AC23" s="105" t="str">
        <f t="shared" si="9"/>
        <v>NA</v>
      </c>
      <c r="AD23" s="166"/>
      <c r="AE23" s="65">
        <f t="shared" si="10"/>
        <v>0</v>
      </c>
      <c r="AF23" s="100" t="str">
        <f t="shared" si="11"/>
        <v>No hay Programación</v>
      </c>
      <c r="AG23" s="105" t="str">
        <f t="shared" si="12"/>
        <v>De acuerdo a lo programado</v>
      </c>
      <c r="AH23" s="166"/>
      <c r="AI23" s="65" t="s">
        <v>502</v>
      </c>
      <c r="AJ23" s="105" t="s">
        <v>502</v>
      </c>
    </row>
    <row r="24" spans="1:36" ht="37.049999999999997" customHeight="1">
      <c r="A24" s="63">
        <v>9</v>
      </c>
      <c r="B24" s="162">
        <v>2</v>
      </c>
      <c r="C24" s="162">
        <v>0</v>
      </c>
      <c r="D24" s="162">
        <v>0</v>
      </c>
      <c r="E24" s="162">
        <v>0</v>
      </c>
      <c r="F24" s="162">
        <v>15</v>
      </c>
      <c r="G24" s="163" t="s">
        <v>513</v>
      </c>
      <c r="H24" s="164" t="s">
        <v>2310</v>
      </c>
      <c r="I24" s="163" t="s">
        <v>18</v>
      </c>
      <c r="J24" s="163" t="s">
        <v>353</v>
      </c>
      <c r="K24" s="163">
        <v>9</v>
      </c>
      <c r="L24" s="165" t="s">
        <v>2311</v>
      </c>
      <c r="M24" s="165" t="s">
        <v>2312</v>
      </c>
      <c r="N24" s="64">
        <v>1</v>
      </c>
      <c r="O24" s="64">
        <v>0</v>
      </c>
      <c r="P24" s="64">
        <v>0</v>
      </c>
      <c r="Q24" s="64">
        <v>0</v>
      </c>
      <c r="R24" s="64">
        <f t="shared" si="3"/>
        <v>1</v>
      </c>
      <c r="S24" s="105" t="s">
        <v>7555</v>
      </c>
      <c r="T24" s="105" t="s">
        <v>172</v>
      </c>
      <c r="U24" s="159">
        <f t="shared" si="4"/>
        <v>1</v>
      </c>
      <c r="V24" s="273">
        <v>1</v>
      </c>
      <c r="W24" s="100">
        <f t="shared" si="5"/>
        <v>1</v>
      </c>
      <c r="X24" s="105" t="str">
        <f t="shared" si="6"/>
        <v>De acuerdo a lo programado</v>
      </c>
      <c r="Y24" s="105" t="s">
        <v>172</v>
      </c>
      <c r="Z24" s="159">
        <f t="shared" si="7"/>
        <v>0</v>
      </c>
      <c r="AA24" s="159"/>
      <c r="AB24" s="100" t="str">
        <f t="shared" si="8"/>
        <v>No hay ejecución</v>
      </c>
      <c r="AC24" s="105" t="str">
        <f t="shared" si="9"/>
        <v>NA</v>
      </c>
      <c r="AD24" s="166"/>
      <c r="AE24" s="65">
        <f t="shared" si="10"/>
        <v>1</v>
      </c>
      <c r="AF24" s="100">
        <f t="shared" si="11"/>
        <v>1</v>
      </c>
      <c r="AG24" s="105" t="str">
        <f t="shared" si="12"/>
        <v>De acuerdo a lo programado</v>
      </c>
      <c r="AH24" s="166"/>
      <c r="AI24" s="65" t="s">
        <v>502</v>
      </c>
      <c r="AJ24" s="105" t="s">
        <v>502</v>
      </c>
    </row>
    <row r="25" spans="1:36" ht="190.5" customHeight="1">
      <c r="A25" s="63">
        <v>10</v>
      </c>
      <c r="B25" s="162">
        <v>12</v>
      </c>
      <c r="C25" s="162">
        <v>0</v>
      </c>
      <c r="D25" s="162" t="s">
        <v>2313</v>
      </c>
      <c r="E25" s="162">
        <v>4</v>
      </c>
      <c r="F25" s="162">
        <v>15</v>
      </c>
      <c r="G25" s="163" t="s">
        <v>513</v>
      </c>
      <c r="H25" s="164" t="s">
        <v>2314</v>
      </c>
      <c r="I25" s="163" t="s">
        <v>18</v>
      </c>
      <c r="J25" s="163" t="s">
        <v>353</v>
      </c>
      <c r="K25" s="163">
        <v>9</v>
      </c>
      <c r="L25" s="165" t="s">
        <v>2315</v>
      </c>
      <c r="M25" s="165" t="s">
        <v>2316</v>
      </c>
      <c r="N25" s="64">
        <v>3</v>
      </c>
      <c r="O25" s="64">
        <v>3</v>
      </c>
      <c r="P25" s="64">
        <v>2</v>
      </c>
      <c r="Q25" s="64">
        <v>3</v>
      </c>
      <c r="R25" s="64">
        <f t="shared" si="3"/>
        <v>11</v>
      </c>
      <c r="S25" s="105" t="s">
        <v>2330</v>
      </c>
      <c r="T25" s="166" t="s">
        <v>7554</v>
      </c>
      <c r="U25" s="159">
        <f t="shared" si="4"/>
        <v>6</v>
      </c>
      <c r="V25" s="273">
        <v>6</v>
      </c>
      <c r="W25" s="100">
        <f t="shared" si="5"/>
        <v>1</v>
      </c>
      <c r="X25" s="105" t="str">
        <f t="shared" si="6"/>
        <v>De acuerdo a lo programado</v>
      </c>
      <c r="Y25" s="105" t="s">
        <v>172</v>
      </c>
      <c r="Z25" s="159">
        <f t="shared" si="7"/>
        <v>5</v>
      </c>
      <c r="AA25" s="159"/>
      <c r="AB25" s="100" t="str">
        <f t="shared" si="8"/>
        <v>No hay ejecución</v>
      </c>
      <c r="AC25" s="105" t="str">
        <f t="shared" si="9"/>
        <v>NA</v>
      </c>
      <c r="AD25" s="166"/>
      <c r="AE25" s="65">
        <f t="shared" si="10"/>
        <v>6</v>
      </c>
      <c r="AF25" s="100">
        <f t="shared" si="11"/>
        <v>0.54545454545454541</v>
      </c>
      <c r="AG25" s="105" t="str">
        <f t="shared" si="12"/>
        <v>Incumplimiento</v>
      </c>
      <c r="AH25" s="166"/>
      <c r="AI25" s="65" t="s">
        <v>502</v>
      </c>
      <c r="AJ25" s="105" t="s">
        <v>502</v>
      </c>
    </row>
    <row r="26" spans="1:36" ht="135.75" customHeight="1">
      <c r="A26" s="63">
        <v>11</v>
      </c>
      <c r="B26" s="162">
        <v>12</v>
      </c>
      <c r="C26" s="162">
        <v>0</v>
      </c>
      <c r="D26" s="162" t="s">
        <v>99</v>
      </c>
      <c r="E26" s="162">
        <v>4</v>
      </c>
      <c r="F26" s="162">
        <v>15</v>
      </c>
      <c r="G26" s="163" t="s">
        <v>513</v>
      </c>
      <c r="H26" s="164" t="s">
        <v>2317</v>
      </c>
      <c r="I26" s="163" t="s">
        <v>20</v>
      </c>
      <c r="J26" s="163" t="s">
        <v>353</v>
      </c>
      <c r="K26" s="163">
        <v>9</v>
      </c>
      <c r="L26" s="165" t="s">
        <v>2318</v>
      </c>
      <c r="M26" s="165" t="s">
        <v>2319</v>
      </c>
      <c r="N26" s="64">
        <v>3</v>
      </c>
      <c r="O26" s="64">
        <v>3</v>
      </c>
      <c r="P26" s="64">
        <v>3</v>
      </c>
      <c r="Q26" s="64">
        <v>3</v>
      </c>
      <c r="R26" s="64">
        <f t="shared" si="3"/>
        <v>12</v>
      </c>
      <c r="S26" s="105" t="s">
        <v>2320</v>
      </c>
      <c r="T26" s="166" t="s">
        <v>2321</v>
      </c>
      <c r="U26" s="159">
        <f t="shared" si="4"/>
        <v>6</v>
      </c>
      <c r="V26" s="273">
        <v>6</v>
      </c>
      <c r="W26" s="100">
        <f t="shared" si="5"/>
        <v>1</v>
      </c>
      <c r="X26" s="105" t="str">
        <f t="shared" si="6"/>
        <v>De acuerdo a lo programado</v>
      </c>
      <c r="Y26" s="105" t="s">
        <v>172</v>
      </c>
      <c r="Z26" s="159">
        <f t="shared" si="7"/>
        <v>6</v>
      </c>
      <c r="AA26" s="159"/>
      <c r="AB26" s="100" t="str">
        <f t="shared" si="8"/>
        <v>No hay ejecución</v>
      </c>
      <c r="AC26" s="105" t="str">
        <f t="shared" si="9"/>
        <v>NA</v>
      </c>
      <c r="AD26" s="166"/>
      <c r="AE26" s="65">
        <f t="shared" si="10"/>
        <v>6</v>
      </c>
      <c r="AF26" s="100">
        <f t="shared" si="11"/>
        <v>0.5</v>
      </c>
      <c r="AG26" s="105" t="str">
        <f t="shared" si="12"/>
        <v>Incumplimiento</v>
      </c>
      <c r="AH26" s="166"/>
      <c r="AI26" s="65" t="s">
        <v>502</v>
      </c>
      <c r="AJ26" s="105" t="s">
        <v>502</v>
      </c>
    </row>
    <row r="27" spans="1:36" ht="79.05" customHeight="1">
      <c r="A27" s="63">
        <v>12</v>
      </c>
      <c r="B27" s="162">
        <v>12</v>
      </c>
      <c r="C27" s="162">
        <v>0</v>
      </c>
      <c r="D27" s="162" t="s">
        <v>2322</v>
      </c>
      <c r="E27" s="162">
        <v>4</v>
      </c>
      <c r="F27" s="162">
        <v>15</v>
      </c>
      <c r="G27" s="163" t="s">
        <v>513</v>
      </c>
      <c r="H27" s="164" t="s">
        <v>2323</v>
      </c>
      <c r="I27" s="163" t="s">
        <v>20</v>
      </c>
      <c r="J27" s="163" t="s">
        <v>353</v>
      </c>
      <c r="K27" s="163">
        <v>9</v>
      </c>
      <c r="L27" s="165" t="s">
        <v>2324</v>
      </c>
      <c r="M27" s="165" t="s">
        <v>2319</v>
      </c>
      <c r="N27" s="64">
        <v>0</v>
      </c>
      <c r="O27" s="64">
        <v>8</v>
      </c>
      <c r="P27" s="64">
        <v>0</v>
      </c>
      <c r="Q27" s="64">
        <v>0</v>
      </c>
      <c r="R27" s="64">
        <f t="shared" si="3"/>
        <v>8</v>
      </c>
      <c r="S27" s="105" t="s">
        <v>2325</v>
      </c>
      <c r="T27" s="166" t="s">
        <v>2326</v>
      </c>
      <c r="U27" s="159">
        <f t="shared" si="4"/>
        <v>8</v>
      </c>
      <c r="V27" s="273">
        <v>1</v>
      </c>
      <c r="W27" s="100">
        <f t="shared" si="5"/>
        <v>0.125</v>
      </c>
      <c r="X27" s="105" t="str">
        <f t="shared" si="6"/>
        <v>En Riesgo de no Cumplimiento</v>
      </c>
      <c r="Y27" s="105" t="s">
        <v>172</v>
      </c>
      <c r="Z27" s="159">
        <f t="shared" si="7"/>
        <v>0</v>
      </c>
      <c r="AA27" s="159"/>
      <c r="AB27" s="100" t="str">
        <f t="shared" si="8"/>
        <v>No hay ejecución</v>
      </c>
      <c r="AC27" s="105" t="str">
        <f t="shared" si="9"/>
        <v>NA</v>
      </c>
      <c r="AD27" s="166"/>
      <c r="AE27" s="65">
        <f t="shared" si="10"/>
        <v>1</v>
      </c>
      <c r="AF27" s="100">
        <f t="shared" si="11"/>
        <v>0.125</v>
      </c>
      <c r="AG27" s="105" t="str">
        <f t="shared" si="12"/>
        <v>Incumplimiento</v>
      </c>
      <c r="AH27" s="166"/>
      <c r="AI27" s="65" t="s">
        <v>502</v>
      </c>
      <c r="AJ27" s="105" t="s">
        <v>502</v>
      </c>
    </row>
    <row r="28" spans="1:36" ht="37.049999999999997" customHeight="1">
      <c r="A28" s="63">
        <v>13</v>
      </c>
      <c r="B28" s="162">
        <v>12</v>
      </c>
      <c r="C28" s="162">
        <v>1</v>
      </c>
      <c r="D28" s="162">
        <v>0</v>
      </c>
      <c r="E28" s="162">
        <v>1</v>
      </c>
      <c r="F28" s="162">
        <v>15</v>
      </c>
      <c r="G28" s="163" t="s">
        <v>513</v>
      </c>
      <c r="H28" s="164" t="s">
        <v>2327</v>
      </c>
      <c r="I28" s="163" t="s">
        <v>20</v>
      </c>
      <c r="J28" s="163" t="s">
        <v>353</v>
      </c>
      <c r="K28" s="163">
        <v>9</v>
      </c>
      <c r="L28" s="165" t="s">
        <v>2328</v>
      </c>
      <c r="M28" s="165" t="s">
        <v>2329</v>
      </c>
      <c r="N28" s="64">
        <v>0</v>
      </c>
      <c r="O28" s="64">
        <v>1</v>
      </c>
      <c r="P28" s="64">
        <v>0</v>
      </c>
      <c r="Q28" s="64">
        <v>0</v>
      </c>
      <c r="R28" s="64">
        <f t="shared" si="3"/>
        <v>1</v>
      </c>
      <c r="S28" s="105" t="s">
        <v>7562</v>
      </c>
      <c r="T28" s="105" t="s">
        <v>172</v>
      </c>
      <c r="U28" s="159">
        <f t="shared" si="4"/>
        <v>1</v>
      </c>
      <c r="V28" s="273">
        <v>1</v>
      </c>
      <c r="W28" s="100">
        <f t="shared" si="5"/>
        <v>1</v>
      </c>
      <c r="X28" s="105" t="str">
        <f t="shared" si="6"/>
        <v>De acuerdo a lo programado</v>
      </c>
      <c r="Y28" s="105" t="s">
        <v>172</v>
      </c>
      <c r="Z28" s="159">
        <f t="shared" si="7"/>
        <v>0</v>
      </c>
      <c r="AA28" s="159"/>
      <c r="AB28" s="100" t="str">
        <f t="shared" si="8"/>
        <v>No hay ejecución</v>
      </c>
      <c r="AC28" s="105" t="str">
        <f t="shared" si="9"/>
        <v>NA</v>
      </c>
      <c r="AD28" s="166"/>
      <c r="AE28" s="65">
        <f t="shared" si="10"/>
        <v>1</v>
      </c>
      <c r="AF28" s="100">
        <f t="shared" si="11"/>
        <v>1</v>
      </c>
      <c r="AG28" s="105" t="str">
        <f t="shared" si="12"/>
        <v>De acuerdo a lo programado</v>
      </c>
      <c r="AH28" s="166"/>
      <c r="AI28" s="65" t="s">
        <v>502</v>
      </c>
      <c r="AJ28" s="105" t="s">
        <v>502</v>
      </c>
    </row>
    <row r="29" spans="1:36" ht="37.049999999999997" customHeight="1" thickTop="1" thickBot="1">
      <c r="A29" s="63">
        <v>14</v>
      </c>
      <c r="B29" s="162">
        <v>12</v>
      </c>
      <c r="C29" s="162">
        <v>1</v>
      </c>
      <c r="D29" s="162">
        <v>0</v>
      </c>
      <c r="E29" s="162">
        <v>1</v>
      </c>
      <c r="F29" s="162">
        <v>15</v>
      </c>
      <c r="G29" s="163" t="s">
        <v>513</v>
      </c>
      <c r="H29" s="164" t="s">
        <v>2331</v>
      </c>
      <c r="I29" s="163" t="s">
        <v>20</v>
      </c>
      <c r="J29" s="163" t="s">
        <v>353</v>
      </c>
      <c r="K29" s="163">
        <v>9</v>
      </c>
      <c r="L29" s="165" t="s">
        <v>2332</v>
      </c>
      <c r="M29" s="165" t="s">
        <v>2333</v>
      </c>
      <c r="N29" s="64">
        <v>0</v>
      </c>
      <c r="O29" s="64">
        <v>0</v>
      </c>
      <c r="P29" s="64">
        <v>1</v>
      </c>
      <c r="Q29" s="64">
        <v>0</v>
      </c>
      <c r="R29" s="64">
        <f t="shared" si="3"/>
        <v>1</v>
      </c>
      <c r="S29" s="105" t="s">
        <v>7562</v>
      </c>
      <c r="T29" s="105" t="s">
        <v>172</v>
      </c>
      <c r="U29" s="159">
        <f t="shared" si="4"/>
        <v>0</v>
      </c>
      <c r="V29" s="273">
        <v>0</v>
      </c>
      <c r="W29" s="100" t="str">
        <f t="shared" si="5"/>
        <v>No hay Programación</v>
      </c>
      <c r="X29" s="105" t="str">
        <f t="shared" si="6"/>
        <v>De acuerdo a lo programado</v>
      </c>
      <c r="Y29" s="105" t="s">
        <v>172</v>
      </c>
      <c r="Z29" s="159">
        <f t="shared" si="7"/>
        <v>1</v>
      </c>
      <c r="AA29" s="159"/>
      <c r="AB29" s="100" t="str">
        <f t="shared" si="8"/>
        <v>No hay ejecución</v>
      </c>
      <c r="AC29" s="105" t="str">
        <f t="shared" si="9"/>
        <v>NA</v>
      </c>
      <c r="AD29" s="166"/>
      <c r="AE29" s="65">
        <f t="shared" si="10"/>
        <v>0</v>
      </c>
      <c r="AF29" s="100" t="str">
        <f t="shared" si="11"/>
        <v>No hay Programación</v>
      </c>
      <c r="AG29" s="105" t="str">
        <f t="shared" si="12"/>
        <v>De acuerdo a lo programado</v>
      </c>
      <c r="AH29" s="166"/>
      <c r="AI29" s="65" t="s">
        <v>502</v>
      </c>
      <c r="AJ29" s="105" t="s">
        <v>502</v>
      </c>
    </row>
    <row r="30" spans="1:36" ht="52.05" customHeight="1" thickTop="1" thickBot="1">
      <c r="A30" s="63">
        <v>15</v>
      </c>
      <c r="B30" s="162">
        <v>12</v>
      </c>
      <c r="C30" s="162">
        <v>0</v>
      </c>
      <c r="D30" s="162" t="s">
        <v>99</v>
      </c>
      <c r="E30" s="162">
        <v>4</v>
      </c>
      <c r="F30" s="162">
        <v>15</v>
      </c>
      <c r="G30" s="163" t="s">
        <v>513</v>
      </c>
      <c r="H30" s="164" t="s">
        <v>7561</v>
      </c>
      <c r="I30" s="163" t="s">
        <v>20</v>
      </c>
      <c r="J30" s="163" t="s">
        <v>353</v>
      </c>
      <c r="K30" s="163">
        <v>9</v>
      </c>
      <c r="L30" s="165" t="s">
        <v>2324</v>
      </c>
      <c r="M30" s="165" t="s">
        <v>2319</v>
      </c>
      <c r="N30" s="64">
        <v>0</v>
      </c>
      <c r="O30" s="64">
        <v>0</v>
      </c>
      <c r="P30" s="64">
        <v>1</v>
      </c>
      <c r="Q30" s="64">
        <v>1</v>
      </c>
      <c r="R30" s="64">
        <f t="shared" si="3"/>
        <v>2</v>
      </c>
      <c r="S30" s="105" t="s">
        <v>7563</v>
      </c>
      <c r="T30" s="166" t="s">
        <v>7564</v>
      </c>
      <c r="U30" s="159">
        <f t="shared" si="4"/>
        <v>0</v>
      </c>
      <c r="V30" s="273">
        <v>0</v>
      </c>
      <c r="W30" s="100" t="str">
        <f t="shared" si="5"/>
        <v>No hay Programación</v>
      </c>
      <c r="X30" s="105" t="str">
        <f t="shared" si="6"/>
        <v>De acuerdo a lo programado</v>
      </c>
      <c r="Y30" s="105" t="s">
        <v>7565</v>
      </c>
      <c r="Z30" s="159">
        <f t="shared" si="7"/>
        <v>2</v>
      </c>
      <c r="AA30" s="159"/>
      <c r="AB30" s="100" t="str">
        <f t="shared" si="8"/>
        <v>No hay ejecución</v>
      </c>
      <c r="AC30" s="105" t="str">
        <f t="shared" si="9"/>
        <v>NA</v>
      </c>
      <c r="AD30" s="166"/>
      <c r="AE30" s="65">
        <f t="shared" si="10"/>
        <v>0</v>
      </c>
      <c r="AF30" s="100" t="str">
        <f t="shared" si="11"/>
        <v>No hay Programación</v>
      </c>
      <c r="AG30" s="105" t="str">
        <f t="shared" si="12"/>
        <v>De acuerdo a lo programado</v>
      </c>
      <c r="AH30" s="166"/>
      <c r="AI30" s="65" t="s">
        <v>502</v>
      </c>
      <c r="AJ30" s="105" t="s">
        <v>502</v>
      </c>
    </row>
    <row r="31" spans="1:36" ht="37.049999999999997" customHeight="1" thickTop="1" thickBot="1">
      <c r="A31" s="63">
        <v>16</v>
      </c>
      <c r="B31" s="162">
        <v>12</v>
      </c>
      <c r="C31" s="162">
        <v>0</v>
      </c>
      <c r="D31" s="162" t="s">
        <v>99</v>
      </c>
      <c r="E31" s="162">
        <v>4</v>
      </c>
      <c r="F31" s="162">
        <v>15</v>
      </c>
      <c r="G31" s="163" t="s">
        <v>513</v>
      </c>
      <c r="H31" s="164" t="s">
        <v>7566</v>
      </c>
      <c r="I31" s="163" t="s">
        <v>20</v>
      </c>
      <c r="J31" s="163" t="s">
        <v>353</v>
      </c>
      <c r="K31" s="163">
        <v>9</v>
      </c>
      <c r="L31" s="165" t="s">
        <v>7567</v>
      </c>
      <c r="M31" s="165" t="s">
        <v>7568</v>
      </c>
      <c r="N31" s="64">
        <v>0</v>
      </c>
      <c r="O31" s="64">
        <v>0</v>
      </c>
      <c r="P31" s="100">
        <v>0.5</v>
      </c>
      <c r="Q31" s="100">
        <v>0.5</v>
      </c>
      <c r="R31" s="100">
        <f t="shared" si="3"/>
        <v>1</v>
      </c>
      <c r="S31" s="105" t="s">
        <v>7569</v>
      </c>
      <c r="T31" s="166" t="s">
        <v>7570</v>
      </c>
      <c r="U31" s="159">
        <f t="shared" si="4"/>
        <v>0</v>
      </c>
      <c r="V31" s="273">
        <v>0</v>
      </c>
      <c r="W31" s="100" t="str">
        <f t="shared" si="5"/>
        <v>No hay Programación</v>
      </c>
      <c r="X31" s="105" t="str">
        <f t="shared" si="6"/>
        <v>De acuerdo a lo programado</v>
      </c>
      <c r="Y31" s="105" t="s">
        <v>7565</v>
      </c>
      <c r="Z31" s="159">
        <f t="shared" si="7"/>
        <v>1</v>
      </c>
      <c r="AA31" s="159"/>
      <c r="AB31" s="100" t="str">
        <f t="shared" si="8"/>
        <v>No hay ejecución</v>
      </c>
      <c r="AC31" s="105" t="str">
        <f t="shared" si="9"/>
        <v>NA</v>
      </c>
      <c r="AD31" s="166"/>
      <c r="AE31" s="65">
        <f t="shared" si="10"/>
        <v>0</v>
      </c>
      <c r="AF31" s="100" t="str">
        <f t="shared" si="11"/>
        <v>No hay Programación</v>
      </c>
      <c r="AG31" s="105" t="str">
        <f t="shared" si="12"/>
        <v>De acuerdo a lo programado</v>
      </c>
      <c r="AH31" s="166"/>
      <c r="AI31" s="65" t="s">
        <v>502</v>
      </c>
      <c r="AJ31" s="105" t="s">
        <v>502</v>
      </c>
    </row>
    <row r="32" spans="1:36" ht="37.049999999999997" customHeight="1" thickTop="1" thickBot="1">
      <c r="A32" s="63">
        <v>17</v>
      </c>
      <c r="B32" s="162">
        <v>12</v>
      </c>
      <c r="C32" s="162">
        <v>0</v>
      </c>
      <c r="D32" s="162" t="s">
        <v>99</v>
      </c>
      <c r="E32" s="162">
        <v>4</v>
      </c>
      <c r="F32" s="162">
        <v>15</v>
      </c>
      <c r="G32" s="163" t="s">
        <v>513</v>
      </c>
      <c r="H32" s="164" t="s">
        <v>7571</v>
      </c>
      <c r="I32" s="163" t="s">
        <v>20</v>
      </c>
      <c r="J32" s="163" t="s">
        <v>353</v>
      </c>
      <c r="K32" s="163">
        <v>9</v>
      </c>
      <c r="L32" s="165" t="s">
        <v>7572</v>
      </c>
      <c r="M32" s="165" t="s">
        <v>7573</v>
      </c>
      <c r="N32" s="64">
        <v>0</v>
      </c>
      <c r="O32" s="64">
        <v>0</v>
      </c>
      <c r="P32" s="100">
        <v>0.5</v>
      </c>
      <c r="Q32" s="100">
        <v>0.5</v>
      </c>
      <c r="R32" s="100">
        <f t="shared" si="3"/>
        <v>1</v>
      </c>
      <c r="S32" s="105" t="s">
        <v>7569</v>
      </c>
      <c r="T32" s="166" t="s">
        <v>7574</v>
      </c>
      <c r="U32" s="159">
        <f t="shared" si="4"/>
        <v>0</v>
      </c>
      <c r="V32" s="273">
        <v>0</v>
      </c>
      <c r="W32" s="100" t="str">
        <f t="shared" si="5"/>
        <v>No hay Programación</v>
      </c>
      <c r="X32" s="105" t="str">
        <f t="shared" si="6"/>
        <v>De acuerdo a lo programado</v>
      </c>
      <c r="Y32" s="105" t="s">
        <v>7565</v>
      </c>
      <c r="Z32" s="159">
        <f t="shared" si="7"/>
        <v>1</v>
      </c>
      <c r="AA32" s="159"/>
      <c r="AB32" s="100" t="str">
        <f t="shared" si="8"/>
        <v>No hay ejecución</v>
      </c>
      <c r="AC32" s="105" t="str">
        <f t="shared" si="9"/>
        <v>NA</v>
      </c>
      <c r="AD32" s="166"/>
      <c r="AE32" s="65">
        <f t="shared" si="10"/>
        <v>0</v>
      </c>
      <c r="AF32" s="100" t="str">
        <f t="shared" si="11"/>
        <v>No hay Programación</v>
      </c>
      <c r="AG32" s="105" t="str">
        <f t="shared" si="12"/>
        <v>De acuerdo a lo programado</v>
      </c>
      <c r="AH32" s="166"/>
      <c r="AI32" s="65" t="s">
        <v>502</v>
      </c>
      <c r="AJ32" s="105" t="s">
        <v>502</v>
      </c>
    </row>
    <row r="33" spans="1:36" ht="37.049999999999997" customHeight="1" thickTop="1" thickBot="1">
      <c r="A33" s="63">
        <v>18</v>
      </c>
      <c r="B33" s="162">
        <v>12</v>
      </c>
      <c r="C33" s="162">
        <v>0</v>
      </c>
      <c r="D33" s="162" t="s">
        <v>99</v>
      </c>
      <c r="E33" s="162">
        <v>4</v>
      </c>
      <c r="F33" s="162">
        <v>15</v>
      </c>
      <c r="G33" s="163" t="s">
        <v>513</v>
      </c>
      <c r="H33" s="164" t="s">
        <v>7575</v>
      </c>
      <c r="I33" s="163" t="s">
        <v>20</v>
      </c>
      <c r="J33" s="163" t="s">
        <v>353</v>
      </c>
      <c r="K33" s="163">
        <v>9</v>
      </c>
      <c r="L33" s="165" t="s">
        <v>7576</v>
      </c>
      <c r="M33" s="165" t="s">
        <v>7573</v>
      </c>
      <c r="N33" s="64">
        <v>0</v>
      </c>
      <c r="O33" s="64">
        <v>0</v>
      </c>
      <c r="P33" s="100">
        <v>0.67</v>
      </c>
      <c r="Q33" s="100">
        <v>0.33</v>
      </c>
      <c r="R33" s="100">
        <f t="shared" si="3"/>
        <v>1</v>
      </c>
      <c r="S33" s="105" t="s">
        <v>7569</v>
      </c>
      <c r="T33" s="166" t="s">
        <v>7577</v>
      </c>
      <c r="U33" s="159">
        <f t="shared" si="4"/>
        <v>0</v>
      </c>
      <c r="V33" s="273">
        <v>0</v>
      </c>
      <c r="W33" s="100" t="str">
        <f t="shared" si="5"/>
        <v>No hay Programación</v>
      </c>
      <c r="X33" s="105" t="str">
        <f t="shared" si="6"/>
        <v>De acuerdo a lo programado</v>
      </c>
      <c r="Y33" s="105" t="s">
        <v>7565</v>
      </c>
      <c r="Z33" s="159">
        <f t="shared" si="7"/>
        <v>1</v>
      </c>
      <c r="AA33" s="159"/>
      <c r="AB33" s="100" t="str">
        <f t="shared" si="8"/>
        <v>No hay ejecución</v>
      </c>
      <c r="AC33" s="105" t="str">
        <f t="shared" si="9"/>
        <v>NA</v>
      </c>
      <c r="AD33" s="166"/>
      <c r="AE33" s="65">
        <f t="shared" si="10"/>
        <v>0</v>
      </c>
      <c r="AF33" s="100" t="str">
        <f t="shared" si="11"/>
        <v>No hay Programación</v>
      </c>
      <c r="AG33" s="105" t="str">
        <f t="shared" si="12"/>
        <v>De acuerdo a lo programado</v>
      </c>
      <c r="AH33" s="166"/>
      <c r="AI33" s="65" t="s">
        <v>502</v>
      </c>
      <c r="AJ33" s="105" t="s">
        <v>502</v>
      </c>
    </row>
    <row r="34" spans="1:36" ht="51" customHeight="1" thickTop="1" thickBot="1">
      <c r="A34" s="63">
        <v>19</v>
      </c>
      <c r="B34" s="162">
        <v>12</v>
      </c>
      <c r="C34" s="162">
        <v>0</v>
      </c>
      <c r="D34" s="162" t="s">
        <v>99</v>
      </c>
      <c r="E34" s="162">
        <v>4</v>
      </c>
      <c r="F34" s="162">
        <v>15</v>
      </c>
      <c r="G34" s="163" t="s">
        <v>513</v>
      </c>
      <c r="H34" s="164" t="s">
        <v>7579</v>
      </c>
      <c r="I34" s="163" t="s">
        <v>20</v>
      </c>
      <c r="J34" s="163" t="s">
        <v>353</v>
      </c>
      <c r="K34" s="163">
        <v>9</v>
      </c>
      <c r="L34" s="165" t="s">
        <v>7578</v>
      </c>
      <c r="M34" s="165" t="s">
        <v>7580</v>
      </c>
      <c r="N34" s="64">
        <v>0</v>
      </c>
      <c r="O34" s="64">
        <v>0</v>
      </c>
      <c r="P34" s="100">
        <v>0.5</v>
      </c>
      <c r="Q34" s="100">
        <v>0</v>
      </c>
      <c r="R34" s="100">
        <f t="shared" si="3"/>
        <v>0.5</v>
      </c>
      <c r="S34" s="105" t="s">
        <v>7569</v>
      </c>
      <c r="T34" s="166" t="s">
        <v>7581</v>
      </c>
      <c r="U34" s="159">
        <f t="shared" si="4"/>
        <v>0</v>
      </c>
      <c r="V34" s="273">
        <v>0</v>
      </c>
      <c r="W34" s="100" t="str">
        <f t="shared" si="5"/>
        <v>No hay Programación</v>
      </c>
      <c r="X34" s="105" t="str">
        <f t="shared" si="6"/>
        <v>De acuerdo a lo programado</v>
      </c>
      <c r="Y34" s="105" t="s">
        <v>7565</v>
      </c>
      <c r="Z34" s="159">
        <f t="shared" si="7"/>
        <v>0.5</v>
      </c>
      <c r="AA34" s="159"/>
      <c r="AB34" s="100" t="str">
        <f t="shared" si="8"/>
        <v>No hay ejecución</v>
      </c>
      <c r="AC34" s="105" t="str">
        <f t="shared" si="9"/>
        <v>NA</v>
      </c>
      <c r="AD34" s="166"/>
      <c r="AE34" s="65">
        <f t="shared" si="10"/>
        <v>0</v>
      </c>
      <c r="AF34" s="100" t="str">
        <f t="shared" si="11"/>
        <v>No hay Programación</v>
      </c>
      <c r="AG34" s="105" t="str">
        <f t="shared" si="12"/>
        <v>De acuerdo a lo programado</v>
      </c>
      <c r="AH34" s="166"/>
      <c r="AI34" s="65" t="s">
        <v>502</v>
      </c>
      <c r="AJ34" s="105" t="s">
        <v>502</v>
      </c>
    </row>
    <row r="35" spans="1:36" ht="37.049999999999997" customHeight="1" thickTop="1" thickBot="1">
      <c r="A35" s="63">
        <v>20</v>
      </c>
      <c r="B35" s="162">
        <v>12</v>
      </c>
      <c r="C35" s="162">
        <v>0</v>
      </c>
      <c r="D35" s="162" t="s">
        <v>99</v>
      </c>
      <c r="E35" s="162">
        <v>4</v>
      </c>
      <c r="F35" s="162">
        <v>15</v>
      </c>
      <c r="G35" s="163" t="s">
        <v>513</v>
      </c>
      <c r="H35" s="164" t="s">
        <v>7582</v>
      </c>
      <c r="I35" s="163" t="s">
        <v>20</v>
      </c>
      <c r="J35" s="163" t="s">
        <v>353</v>
      </c>
      <c r="K35" s="163">
        <v>9</v>
      </c>
      <c r="L35" s="165" t="s">
        <v>7583</v>
      </c>
      <c r="M35" s="165" t="s">
        <v>7580</v>
      </c>
      <c r="N35" s="64">
        <v>0</v>
      </c>
      <c r="O35" s="64">
        <v>0</v>
      </c>
      <c r="P35" s="100">
        <v>0.5</v>
      </c>
      <c r="Q35" s="100">
        <v>0.5</v>
      </c>
      <c r="R35" s="100">
        <f t="shared" si="3"/>
        <v>1</v>
      </c>
      <c r="S35" s="105" t="s">
        <v>7562</v>
      </c>
      <c r="T35" s="166" t="s">
        <v>7584</v>
      </c>
      <c r="U35" s="159">
        <f t="shared" si="4"/>
        <v>0</v>
      </c>
      <c r="V35" s="273">
        <v>0</v>
      </c>
      <c r="W35" s="100" t="str">
        <f t="shared" si="5"/>
        <v>No hay Programación</v>
      </c>
      <c r="X35" s="105" t="str">
        <f t="shared" si="6"/>
        <v>De acuerdo a lo programado</v>
      </c>
      <c r="Y35" s="105" t="s">
        <v>7565</v>
      </c>
      <c r="Z35" s="159">
        <f t="shared" si="7"/>
        <v>1</v>
      </c>
      <c r="AA35" s="159"/>
      <c r="AB35" s="100" t="str">
        <f t="shared" si="8"/>
        <v>No hay ejecución</v>
      </c>
      <c r="AC35" s="105" t="str">
        <f t="shared" si="9"/>
        <v>NA</v>
      </c>
      <c r="AD35" s="166"/>
      <c r="AE35" s="65">
        <f t="shared" si="10"/>
        <v>0</v>
      </c>
      <c r="AF35" s="100" t="str">
        <f t="shared" si="11"/>
        <v>No hay Programación</v>
      </c>
      <c r="AG35" s="105" t="str">
        <f t="shared" si="12"/>
        <v>De acuerdo a lo programado</v>
      </c>
      <c r="AH35" s="166"/>
      <c r="AI35" s="65" t="s">
        <v>502</v>
      </c>
      <c r="AJ35" s="105" t="s">
        <v>502</v>
      </c>
    </row>
    <row r="36" spans="1:36" ht="37.049999999999997" customHeight="1" thickTop="1" thickBot="1">
      <c r="A36" s="63">
        <v>21</v>
      </c>
      <c r="B36" s="162">
        <v>12</v>
      </c>
      <c r="C36" s="162">
        <v>0</v>
      </c>
      <c r="D36" s="162" t="s">
        <v>99</v>
      </c>
      <c r="E36" s="162">
        <v>4</v>
      </c>
      <c r="F36" s="162">
        <v>15</v>
      </c>
      <c r="G36" s="163" t="s">
        <v>513</v>
      </c>
      <c r="H36" s="164" t="s">
        <v>7585</v>
      </c>
      <c r="I36" s="163" t="s">
        <v>20</v>
      </c>
      <c r="J36" s="163" t="s">
        <v>353</v>
      </c>
      <c r="K36" s="163">
        <v>9</v>
      </c>
      <c r="L36" s="165" t="s">
        <v>7586</v>
      </c>
      <c r="M36" s="165" t="s">
        <v>7580</v>
      </c>
      <c r="N36" s="64">
        <v>1</v>
      </c>
      <c r="O36" s="64">
        <v>0</v>
      </c>
      <c r="P36" s="64">
        <v>0</v>
      </c>
      <c r="Q36" s="64">
        <v>0</v>
      </c>
      <c r="R36" s="64">
        <f t="shared" si="3"/>
        <v>1</v>
      </c>
      <c r="S36" s="105" t="s">
        <v>7587</v>
      </c>
      <c r="T36" s="166" t="s">
        <v>7588</v>
      </c>
      <c r="U36" s="159">
        <f t="shared" si="4"/>
        <v>1</v>
      </c>
      <c r="V36" s="273">
        <v>0</v>
      </c>
      <c r="W36" s="100">
        <f t="shared" si="5"/>
        <v>0</v>
      </c>
      <c r="X36" s="105" t="str">
        <f t="shared" si="6"/>
        <v>En Riesgo de no Cumplimiento</v>
      </c>
      <c r="Y36" s="105" t="s">
        <v>7565</v>
      </c>
      <c r="Z36" s="159">
        <f t="shared" si="7"/>
        <v>0</v>
      </c>
      <c r="AA36" s="159"/>
      <c r="AB36" s="100" t="str">
        <f t="shared" si="8"/>
        <v>No hay ejecución</v>
      </c>
      <c r="AC36" s="105" t="str">
        <f t="shared" si="9"/>
        <v>NA</v>
      </c>
      <c r="AD36" s="166"/>
      <c r="AE36" s="65">
        <f t="shared" si="10"/>
        <v>0</v>
      </c>
      <c r="AF36" s="100" t="str">
        <f t="shared" si="11"/>
        <v>No hay Programación</v>
      </c>
      <c r="AG36" s="105" t="str">
        <f t="shared" si="12"/>
        <v>De acuerdo a lo programado</v>
      </c>
      <c r="AH36" s="166"/>
      <c r="AI36" s="65" t="s">
        <v>502</v>
      </c>
      <c r="AJ36" s="105" t="s">
        <v>502</v>
      </c>
    </row>
    <row r="37" spans="1:36" ht="37.049999999999997" customHeight="1" thickTop="1" thickBot="1">
      <c r="A37" s="63">
        <v>22</v>
      </c>
      <c r="B37" s="162">
        <v>12</v>
      </c>
      <c r="C37" s="162">
        <v>0</v>
      </c>
      <c r="D37" s="162" t="s">
        <v>99</v>
      </c>
      <c r="E37" s="162">
        <v>4</v>
      </c>
      <c r="F37" s="162">
        <v>15</v>
      </c>
      <c r="G37" s="163" t="s">
        <v>513</v>
      </c>
      <c r="H37" s="164" t="s">
        <v>7589</v>
      </c>
      <c r="I37" s="163" t="s">
        <v>20</v>
      </c>
      <c r="J37" s="163" t="s">
        <v>353</v>
      </c>
      <c r="K37" s="163">
        <v>9</v>
      </c>
      <c r="L37" s="165" t="s">
        <v>7590</v>
      </c>
      <c r="M37" s="165" t="s">
        <v>7580</v>
      </c>
      <c r="N37" s="64">
        <v>0</v>
      </c>
      <c r="O37" s="64">
        <v>0</v>
      </c>
      <c r="P37" s="64">
        <v>0</v>
      </c>
      <c r="Q37" s="64">
        <v>8</v>
      </c>
      <c r="R37" s="64">
        <f t="shared" si="3"/>
        <v>8</v>
      </c>
      <c r="S37" s="105" t="s">
        <v>7563</v>
      </c>
      <c r="T37" s="166" t="s">
        <v>7591</v>
      </c>
      <c r="U37" s="159">
        <f t="shared" ref="U37" si="13">N37+O37</f>
        <v>0</v>
      </c>
      <c r="V37" s="273">
        <v>0</v>
      </c>
      <c r="W37" s="100" t="str">
        <f t="shared" ref="W37" si="14">IF(V37="","No hay ejecución",IF(AND(U37&gt;0), V37/U37,"No hay Programación"))</f>
        <v>No hay Programación</v>
      </c>
      <c r="X37" s="105" t="str">
        <f t="shared" ref="X37" si="15">IF(W37="No hay ejecución","NA",IF(W37&gt;=90%,"De acuerdo a lo programado",IF(W37&gt;=70%,"Atraso Leve",IF(W37&lt;70%,"En Riesgo de no Cumplimiento"))))</f>
        <v>De acuerdo a lo programado</v>
      </c>
      <c r="Y37" s="105" t="s">
        <v>7565</v>
      </c>
      <c r="Z37" s="159">
        <f t="shared" si="7"/>
        <v>8</v>
      </c>
      <c r="AA37" s="159"/>
      <c r="AB37" s="100" t="str">
        <f t="shared" si="8"/>
        <v>No hay ejecución</v>
      </c>
      <c r="AC37" s="105" t="str">
        <f t="shared" si="9"/>
        <v>NA</v>
      </c>
      <c r="AD37" s="166"/>
      <c r="AE37" s="65">
        <f t="shared" si="10"/>
        <v>0</v>
      </c>
      <c r="AF37" s="100" t="str">
        <f t="shared" si="11"/>
        <v>No hay Programación</v>
      </c>
      <c r="AG37" s="105" t="str">
        <f t="shared" si="12"/>
        <v>De acuerdo a lo programado</v>
      </c>
      <c r="AH37" s="166"/>
      <c r="AI37" s="65" t="s">
        <v>502</v>
      </c>
      <c r="AJ37" s="105" t="s">
        <v>502</v>
      </c>
    </row>
    <row r="38" spans="1:36" ht="16.5" customHeight="1" thickTop="1">
      <c r="A38" s="597" t="s">
        <v>2334</v>
      </c>
      <c r="B38" s="597"/>
      <c r="C38" s="597"/>
      <c r="D38" s="597"/>
      <c r="E38" s="597"/>
      <c r="F38" s="597"/>
      <c r="G38" s="597"/>
      <c r="H38" s="597"/>
      <c r="I38" s="597"/>
      <c r="J38" s="597"/>
      <c r="K38" s="597"/>
      <c r="L38" s="597"/>
      <c r="M38" s="597"/>
      <c r="N38" s="597"/>
      <c r="O38" s="597"/>
      <c r="P38" s="597"/>
      <c r="Q38" s="597"/>
      <c r="R38" s="597"/>
      <c r="S38" s="597"/>
      <c r="T38" s="598"/>
      <c r="U38" s="272"/>
      <c r="V38" s="272"/>
      <c r="W38" s="272"/>
      <c r="X38" s="272"/>
      <c r="Y38" s="272"/>
      <c r="Z38" s="272"/>
      <c r="AA38" s="272"/>
      <c r="AB38" s="272"/>
      <c r="AC38" s="272"/>
      <c r="AD38" s="272"/>
      <c r="AE38" s="272"/>
      <c r="AF38" s="272"/>
      <c r="AG38" s="272"/>
      <c r="AH38" s="272"/>
      <c r="AI38" s="600"/>
      <c r="AJ38" s="600"/>
    </row>
    <row r="39" spans="1:36" ht="37.5" customHeight="1">
      <c r="A39" s="63">
        <v>23</v>
      </c>
      <c r="B39" s="162">
        <v>0</v>
      </c>
      <c r="C39" s="162">
        <v>0</v>
      </c>
      <c r="D39" s="162">
        <v>0</v>
      </c>
      <c r="E39" s="162">
        <v>0</v>
      </c>
      <c r="F39" s="162">
        <v>15</v>
      </c>
      <c r="G39" s="227" t="s">
        <v>513</v>
      </c>
      <c r="H39" s="228" t="s">
        <v>2335</v>
      </c>
      <c r="I39" s="227" t="s">
        <v>20</v>
      </c>
      <c r="J39" s="227" t="s">
        <v>353</v>
      </c>
      <c r="K39" s="227">
        <v>1</v>
      </c>
      <c r="L39" s="274" t="s">
        <v>2336</v>
      </c>
      <c r="M39" s="274" t="s">
        <v>2337</v>
      </c>
      <c r="N39" s="148"/>
      <c r="O39" s="148"/>
      <c r="P39" s="148"/>
      <c r="Q39" s="148"/>
      <c r="R39" s="65">
        <f t="shared" ref="R39:R40" si="16">N39+O39+P39+Q39</f>
        <v>0</v>
      </c>
      <c r="S39" s="105" t="s">
        <v>2292</v>
      </c>
      <c r="T39" s="223" t="s">
        <v>172</v>
      </c>
      <c r="U39" s="223"/>
      <c r="V39" s="223">
        <v>1</v>
      </c>
      <c r="W39" s="223"/>
      <c r="X39" s="223"/>
      <c r="Y39" s="223"/>
      <c r="Z39" s="223"/>
      <c r="AA39" s="223"/>
      <c r="AB39" s="223"/>
      <c r="AC39" s="223"/>
      <c r="AD39" s="223"/>
      <c r="AE39" s="223"/>
      <c r="AF39" s="223"/>
      <c r="AG39" s="223"/>
      <c r="AH39" s="223"/>
      <c r="AI39" s="148" t="s">
        <v>502</v>
      </c>
      <c r="AJ39" s="148" t="s">
        <v>502</v>
      </c>
    </row>
    <row r="40" spans="1:36" ht="49.05" customHeight="1">
      <c r="A40" s="63">
        <v>24</v>
      </c>
      <c r="B40" s="162">
        <v>0</v>
      </c>
      <c r="C40" s="162">
        <v>0</v>
      </c>
      <c r="D40" s="162">
        <v>0</v>
      </c>
      <c r="E40" s="162">
        <v>0</v>
      </c>
      <c r="F40" s="162">
        <v>15</v>
      </c>
      <c r="G40" s="227" t="s">
        <v>513</v>
      </c>
      <c r="H40" s="228" t="s">
        <v>2338</v>
      </c>
      <c r="I40" s="227" t="s">
        <v>20</v>
      </c>
      <c r="J40" s="227" t="s">
        <v>353</v>
      </c>
      <c r="K40" s="227">
        <v>2</v>
      </c>
      <c r="L40" s="274" t="s">
        <v>2339</v>
      </c>
      <c r="M40" s="274" t="s">
        <v>2340</v>
      </c>
      <c r="N40" s="148"/>
      <c r="O40" s="148"/>
      <c r="P40" s="148"/>
      <c r="Q40" s="148"/>
      <c r="R40" s="65">
        <f t="shared" si="16"/>
        <v>0</v>
      </c>
      <c r="S40" s="105" t="s">
        <v>2292</v>
      </c>
      <c r="T40" s="223" t="s">
        <v>172</v>
      </c>
      <c r="U40" s="223"/>
      <c r="V40" s="223">
        <v>1</v>
      </c>
      <c r="W40" s="223"/>
      <c r="X40" s="223"/>
      <c r="Y40" s="223"/>
      <c r="Z40" s="223"/>
      <c r="AA40" s="223"/>
      <c r="AB40" s="223"/>
      <c r="AC40" s="223"/>
      <c r="AD40" s="223"/>
      <c r="AE40" s="223"/>
      <c r="AF40" s="223"/>
      <c r="AG40" s="223"/>
      <c r="AH40" s="223"/>
      <c r="AI40" s="148" t="s">
        <v>502</v>
      </c>
      <c r="AJ40" s="148" t="s">
        <v>502</v>
      </c>
    </row>
    <row r="41" spans="1:36" ht="37.5" customHeight="1">
      <c r="A41" s="63">
        <v>25</v>
      </c>
      <c r="B41" s="162">
        <v>12</v>
      </c>
      <c r="C41" s="162">
        <v>1</v>
      </c>
      <c r="D41" s="162">
        <v>0</v>
      </c>
      <c r="E41" s="162">
        <v>1</v>
      </c>
      <c r="F41" s="162">
        <v>15</v>
      </c>
      <c r="G41" s="227" t="s">
        <v>513</v>
      </c>
      <c r="H41" s="228" t="s">
        <v>2341</v>
      </c>
      <c r="I41" s="227" t="s">
        <v>18</v>
      </c>
      <c r="J41" s="227" t="s">
        <v>353</v>
      </c>
      <c r="K41" s="227">
        <v>9</v>
      </c>
      <c r="L41" s="274" t="s">
        <v>2342</v>
      </c>
      <c r="M41" s="274" t="s">
        <v>2343</v>
      </c>
      <c r="N41" s="148"/>
      <c r="O41" s="148"/>
      <c r="P41" s="148"/>
      <c r="Q41" s="148"/>
      <c r="R41" s="65">
        <f>N41+O41+P41+Q41</f>
        <v>0</v>
      </c>
      <c r="S41" s="105" t="s">
        <v>2330</v>
      </c>
      <c r="T41" s="223" t="s">
        <v>2344</v>
      </c>
      <c r="U41" s="223"/>
      <c r="V41" s="223">
        <v>1</v>
      </c>
      <c r="W41" s="223"/>
      <c r="X41" s="223"/>
      <c r="Y41" s="223"/>
      <c r="Z41" s="223"/>
      <c r="AA41" s="223"/>
      <c r="AB41" s="223"/>
      <c r="AC41" s="223"/>
      <c r="AD41" s="223"/>
      <c r="AE41" s="223"/>
      <c r="AF41" s="223"/>
      <c r="AG41" s="223"/>
      <c r="AH41" s="223"/>
      <c r="AI41" s="148" t="s">
        <v>502</v>
      </c>
      <c r="AJ41" s="148" t="s">
        <v>502</v>
      </c>
    </row>
    <row r="42" spans="1:36" ht="10.8" thickTop="1" thickBot="1">
      <c r="A42" s="66"/>
      <c r="B42" s="66"/>
      <c r="C42" s="66"/>
      <c r="D42" s="66"/>
      <c r="E42" s="66"/>
      <c r="F42" s="66"/>
      <c r="G42" s="66"/>
      <c r="H42" s="66"/>
      <c r="I42" s="66"/>
      <c r="J42" s="66"/>
      <c r="K42" s="66"/>
      <c r="L42" s="67"/>
      <c r="M42" s="67"/>
      <c r="N42" s="68"/>
      <c r="O42" s="68"/>
      <c r="P42" s="68"/>
      <c r="Q42" s="68"/>
      <c r="R42" s="68"/>
      <c r="S42" s="68"/>
      <c r="T42" s="68"/>
      <c r="U42" s="74"/>
      <c r="V42" s="74"/>
      <c r="W42" s="74"/>
      <c r="X42" s="74"/>
      <c r="Y42" s="74"/>
      <c r="Z42" s="74"/>
      <c r="AA42" s="74"/>
      <c r="AB42" s="74"/>
      <c r="AC42" s="74"/>
      <c r="AD42" s="74"/>
      <c r="AE42" s="74"/>
      <c r="AF42" s="74"/>
      <c r="AG42" s="74"/>
      <c r="AH42" s="74"/>
    </row>
    <row r="43" spans="1:36" ht="10.5" customHeight="1" thickTop="1" thickBot="1">
      <c r="A43" s="586" t="s">
        <v>2138</v>
      </c>
      <c r="B43" s="587"/>
      <c r="C43" s="587"/>
      <c r="D43" s="587"/>
      <c r="E43" s="587"/>
      <c r="F43" s="587"/>
      <c r="G43" s="276" t="s">
        <v>7560</v>
      </c>
      <c r="H43" s="66"/>
      <c r="I43" s="66"/>
      <c r="J43" s="66"/>
      <c r="K43" s="66"/>
      <c r="L43" s="69"/>
      <c r="M43" s="69"/>
      <c r="N43" s="68"/>
      <c r="O43" s="68"/>
      <c r="P43" s="68"/>
      <c r="Q43" s="68"/>
      <c r="R43" s="68"/>
      <c r="S43" s="68"/>
      <c r="T43" s="68"/>
      <c r="U43" s="74"/>
      <c r="V43" s="74"/>
      <c r="W43" s="74"/>
      <c r="X43" s="74"/>
      <c r="Y43" s="74"/>
      <c r="Z43" s="74"/>
      <c r="AA43" s="74"/>
      <c r="AB43" s="74"/>
      <c r="AC43" s="74"/>
      <c r="AD43" s="74"/>
      <c r="AE43" s="74"/>
      <c r="AF43" s="74"/>
      <c r="AG43" s="74"/>
      <c r="AH43" s="74"/>
    </row>
    <row r="44" spans="1:36" ht="10.8" thickTop="1" thickBot="1">
      <c r="A44" s="70"/>
      <c r="B44" s="70"/>
      <c r="C44" s="70"/>
      <c r="D44" s="70"/>
      <c r="E44" s="70"/>
      <c r="F44" s="70"/>
      <c r="G44" s="71"/>
      <c r="H44" s="66"/>
      <c r="I44" s="66"/>
      <c r="J44" s="66"/>
      <c r="K44" s="66"/>
      <c r="L44" s="69"/>
      <c r="M44" s="69"/>
      <c r="N44" s="68"/>
      <c r="O44" s="68"/>
      <c r="P44" s="68"/>
      <c r="Q44" s="68"/>
      <c r="R44" s="68"/>
      <c r="S44" s="68"/>
      <c r="T44" s="68"/>
      <c r="U44" s="74"/>
      <c r="V44" s="74"/>
      <c r="W44" s="74"/>
      <c r="X44" s="74"/>
      <c r="Y44" s="74"/>
      <c r="Z44" s="74"/>
      <c r="AA44" s="74"/>
      <c r="AB44" s="74"/>
      <c r="AC44" s="74"/>
      <c r="AD44" s="74"/>
      <c r="AE44" s="74"/>
      <c r="AF44" s="74"/>
      <c r="AG44" s="74"/>
      <c r="AH44" s="74"/>
    </row>
    <row r="45" spans="1:36" ht="10.8" thickTop="1" thickBot="1">
      <c r="A45" s="588" t="s">
        <v>728</v>
      </c>
      <c r="B45" s="589"/>
      <c r="C45" s="589"/>
      <c r="D45" s="589"/>
      <c r="E45" s="589"/>
      <c r="F45" s="589"/>
      <c r="G45" s="225" t="s">
        <v>7557</v>
      </c>
      <c r="H45" s="66"/>
      <c r="I45" s="66"/>
      <c r="J45" s="66"/>
      <c r="K45" s="66"/>
      <c r="L45" s="69"/>
      <c r="M45" s="69"/>
      <c r="N45" s="68"/>
      <c r="O45" s="68"/>
      <c r="P45" s="68"/>
      <c r="Q45" s="68"/>
      <c r="R45" s="68"/>
      <c r="S45" s="68"/>
      <c r="T45" s="68"/>
      <c r="U45" s="74"/>
      <c r="V45" s="74"/>
      <c r="W45" s="74"/>
      <c r="X45" s="74"/>
      <c r="Y45" s="74"/>
      <c r="Z45" s="74"/>
      <c r="AA45" s="74"/>
      <c r="AB45" s="74"/>
      <c r="AC45" s="74"/>
      <c r="AD45" s="74"/>
      <c r="AE45" s="74"/>
      <c r="AF45" s="74"/>
      <c r="AG45" s="74"/>
      <c r="AH45" s="74"/>
    </row>
    <row r="46" spans="1:36" ht="10.8" thickTop="1" thickBot="1">
      <c r="A46" s="73"/>
      <c r="B46" s="73"/>
      <c r="C46" s="73"/>
      <c r="D46" s="73"/>
      <c r="E46" s="73"/>
      <c r="F46" s="72"/>
      <c r="G46" s="74"/>
      <c r="H46" s="66"/>
      <c r="I46" s="66"/>
      <c r="J46" s="66"/>
      <c r="K46" s="66"/>
      <c r="L46" s="69"/>
      <c r="M46" s="69"/>
      <c r="N46" s="68"/>
      <c r="O46" s="68"/>
      <c r="P46" s="68"/>
      <c r="Q46" s="68"/>
      <c r="R46" s="68"/>
      <c r="S46" s="68"/>
      <c r="T46" s="68"/>
      <c r="U46" s="74"/>
      <c r="V46" s="74"/>
      <c r="W46" s="74"/>
      <c r="X46" s="74"/>
      <c r="Y46" s="74"/>
      <c r="Z46" s="74"/>
      <c r="AA46" s="74"/>
      <c r="AB46" s="74"/>
      <c r="AC46" s="74"/>
      <c r="AD46" s="74"/>
      <c r="AE46" s="74"/>
      <c r="AF46" s="74"/>
      <c r="AG46" s="74"/>
      <c r="AH46" s="74"/>
    </row>
    <row r="47" spans="1:36" ht="10.8" thickTop="1" thickBot="1">
      <c r="A47" s="75" t="s">
        <v>729</v>
      </c>
      <c r="B47" s="66"/>
      <c r="C47" s="66"/>
      <c r="D47" s="76"/>
      <c r="E47" s="66"/>
      <c r="F47" s="66"/>
      <c r="G47" s="66"/>
      <c r="H47" s="66"/>
      <c r="I47" s="66"/>
      <c r="J47" s="66"/>
      <c r="K47" s="66"/>
      <c r="L47" s="69"/>
      <c r="M47" s="69"/>
      <c r="N47" s="68"/>
      <c r="O47" s="68"/>
      <c r="P47" s="68"/>
      <c r="Q47" s="68"/>
      <c r="R47" s="68"/>
      <c r="S47" s="68"/>
      <c r="T47" s="68"/>
      <c r="U47" s="74"/>
      <c r="V47" s="74"/>
      <c r="W47" s="74"/>
      <c r="X47" s="74"/>
      <c r="Y47" s="74"/>
      <c r="Z47" s="74"/>
      <c r="AA47" s="74"/>
      <c r="AB47" s="74"/>
      <c r="AC47" s="74"/>
      <c r="AD47" s="74"/>
      <c r="AE47" s="74"/>
      <c r="AF47" s="74"/>
      <c r="AG47" s="74"/>
      <c r="AH47" s="74"/>
    </row>
    <row r="48" spans="1:36" ht="13.05" customHeight="1" thickTop="1" thickBot="1">
      <c r="A48" s="87">
        <v>1</v>
      </c>
      <c r="B48" s="66" t="s">
        <v>730</v>
      </c>
      <c r="C48" s="66"/>
      <c r="D48" s="76"/>
      <c r="E48" s="66"/>
      <c r="F48" s="66"/>
      <c r="G48" s="66"/>
      <c r="H48" s="66"/>
      <c r="I48" s="66"/>
      <c r="J48" s="66"/>
      <c r="K48" s="66"/>
      <c r="L48" s="69"/>
      <c r="M48" s="69"/>
      <c r="N48" s="68"/>
      <c r="O48" s="68"/>
      <c r="P48" s="68"/>
      <c r="Q48" s="68"/>
      <c r="R48" s="68"/>
      <c r="S48" s="68"/>
      <c r="T48" s="68"/>
      <c r="U48" s="74"/>
      <c r="V48" s="74"/>
      <c r="W48" s="74"/>
      <c r="X48" s="74"/>
      <c r="Y48" s="74"/>
      <c r="Z48" s="74"/>
      <c r="AA48" s="74"/>
      <c r="AB48" s="74"/>
      <c r="AC48" s="74"/>
      <c r="AD48" s="74"/>
      <c r="AE48" s="74"/>
      <c r="AF48" s="74"/>
      <c r="AG48" s="74"/>
      <c r="AH48" s="74"/>
    </row>
    <row r="49" spans="1:34" ht="13.05" customHeight="1" thickTop="1" thickBot="1">
      <c r="A49" s="87">
        <v>2</v>
      </c>
      <c r="B49" s="66" t="s">
        <v>2346</v>
      </c>
      <c r="C49" s="66"/>
      <c r="D49" s="76"/>
      <c r="E49" s="66"/>
      <c r="F49" s="66"/>
      <c r="G49" s="66"/>
      <c r="H49" s="66"/>
      <c r="I49" s="66"/>
      <c r="J49" s="66"/>
      <c r="K49" s="66"/>
      <c r="L49" s="69"/>
      <c r="M49" s="69"/>
      <c r="N49" s="68"/>
      <c r="O49" s="68"/>
      <c r="P49" s="68"/>
      <c r="Q49" s="68"/>
      <c r="R49" s="68"/>
      <c r="S49" s="68"/>
      <c r="T49" s="68"/>
      <c r="U49" s="74"/>
      <c r="V49" s="74"/>
      <c r="W49" s="74"/>
      <c r="X49" s="74"/>
      <c r="Y49" s="74"/>
      <c r="Z49" s="74"/>
      <c r="AA49" s="74"/>
      <c r="AB49" s="74"/>
      <c r="AC49" s="74"/>
      <c r="AD49" s="74"/>
      <c r="AE49" s="74"/>
      <c r="AF49" s="74"/>
      <c r="AG49" s="74"/>
      <c r="AH49" s="74"/>
    </row>
    <row r="50" spans="1:34" ht="13.05" customHeight="1" thickTop="1" thickBot="1">
      <c r="A50" s="87">
        <v>3</v>
      </c>
      <c r="B50" s="66" t="s">
        <v>2347</v>
      </c>
      <c r="C50" s="66"/>
      <c r="D50" s="76"/>
      <c r="E50" s="66"/>
      <c r="F50" s="66"/>
      <c r="G50" s="66"/>
      <c r="H50" s="66"/>
      <c r="I50" s="66"/>
      <c r="J50" s="66"/>
      <c r="K50" s="66"/>
      <c r="N50" s="68"/>
      <c r="O50" s="68"/>
      <c r="P50" s="68"/>
      <c r="Q50" s="68"/>
      <c r="R50" s="68"/>
      <c r="S50" s="68"/>
      <c r="T50" s="68"/>
      <c r="U50" s="74"/>
      <c r="V50" s="74"/>
      <c r="W50" s="74"/>
      <c r="X50" s="74"/>
      <c r="Y50" s="74"/>
      <c r="Z50" s="74"/>
      <c r="AA50" s="74"/>
      <c r="AB50" s="74"/>
      <c r="AC50" s="74"/>
      <c r="AD50" s="74"/>
      <c r="AE50" s="74"/>
      <c r="AF50" s="74"/>
      <c r="AG50" s="74"/>
      <c r="AH50" s="74"/>
    </row>
    <row r="51" spans="1:34" ht="13.05" customHeight="1" thickTop="1" thickBot="1">
      <c r="A51" s="87">
        <v>4</v>
      </c>
      <c r="B51" s="66" t="s">
        <v>2348</v>
      </c>
      <c r="C51" s="66"/>
      <c r="D51" s="77"/>
      <c r="E51" s="66"/>
      <c r="F51" s="66"/>
      <c r="G51" s="66"/>
      <c r="H51" s="66"/>
      <c r="I51" s="66"/>
      <c r="J51" s="66"/>
      <c r="K51" s="66"/>
      <c r="L51" s="78"/>
      <c r="M51" s="78"/>
      <c r="N51" s="68"/>
      <c r="O51" s="68"/>
      <c r="P51" s="68"/>
      <c r="Q51" s="68"/>
      <c r="R51" s="68"/>
      <c r="S51" s="68"/>
      <c r="T51" s="68"/>
      <c r="U51" s="74"/>
      <c r="V51" s="74"/>
      <c r="W51" s="74"/>
      <c r="X51" s="74"/>
      <c r="Y51" s="74"/>
      <c r="Z51" s="74"/>
      <c r="AA51" s="74"/>
      <c r="AB51" s="74"/>
      <c r="AC51" s="74"/>
      <c r="AD51" s="74"/>
      <c r="AE51" s="74"/>
      <c r="AF51" s="74"/>
      <c r="AG51" s="74"/>
      <c r="AH51" s="74"/>
    </row>
    <row r="52" spans="1:34" ht="13.05" customHeight="1" thickTop="1" thickBot="1">
      <c r="A52" s="87">
        <v>5</v>
      </c>
      <c r="B52" s="66" t="s">
        <v>2349</v>
      </c>
      <c r="C52" s="66"/>
      <c r="D52" s="77"/>
      <c r="E52" s="66"/>
      <c r="F52" s="66"/>
      <c r="G52" s="66"/>
      <c r="H52" s="66"/>
      <c r="I52" s="66"/>
      <c r="J52" s="66"/>
      <c r="K52" s="66"/>
      <c r="L52" s="67"/>
      <c r="M52" s="67"/>
      <c r="N52" s="68"/>
      <c r="O52" s="68"/>
      <c r="P52" s="68"/>
      <c r="Q52" s="68"/>
      <c r="R52" s="68"/>
      <c r="S52" s="68"/>
      <c r="T52" s="68"/>
      <c r="U52" s="74"/>
      <c r="V52" s="74"/>
      <c r="W52" s="74"/>
      <c r="X52" s="74"/>
      <c r="Y52" s="74"/>
      <c r="Z52" s="74"/>
      <c r="AA52" s="74"/>
      <c r="AB52" s="74"/>
      <c r="AC52" s="74"/>
      <c r="AD52" s="74"/>
      <c r="AE52" s="74"/>
      <c r="AF52" s="74"/>
      <c r="AG52" s="74"/>
      <c r="AH52" s="74"/>
    </row>
    <row r="53" spans="1:34" ht="13.05" customHeight="1" thickTop="1" thickBot="1">
      <c r="A53" s="87">
        <v>6</v>
      </c>
      <c r="B53" s="66" t="s">
        <v>2350</v>
      </c>
      <c r="C53" s="66"/>
      <c r="D53" s="77"/>
      <c r="E53" s="66"/>
      <c r="F53" s="66"/>
      <c r="G53" s="66"/>
      <c r="H53" s="66"/>
      <c r="I53" s="66"/>
      <c r="J53" s="66"/>
      <c r="K53" s="66"/>
      <c r="L53" s="67"/>
      <c r="M53" s="67"/>
      <c r="N53" s="68"/>
      <c r="O53" s="68"/>
      <c r="P53" s="68"/>
      <c r="Q53" s="68"/>
      <c r="R53" s="68"/>
      <c r="S53" s="68"/>
      <c r="T53" s="68"/>
      <c r="U53" s="74"/>
      <c r="V53" s="74"/>
      <c r="W53" s="74"/>
      <c r="X53" s="74"/>
      <c r="Y53" s="74"/>
      <c r="Z53" s="74"/>
      <c r="AA53" s="74"/>
      <c r="AB53" s="74"/>
      <c r="AC53" s="74"/>
      <c r="AD53" s="74"/>
      <c r="AE53" s="74"/>
      <c r="AF53" s="74"/>
      <c r="AG53" s="74"/>
      <c r="AH53" s="74"/>
    </row>
    <row r="54" spans="1:34" ht="13.05" customHeight="1" thickTop="1">
      <c r="A54" s="87">
        <v>7</v>
      </c>
      <c r="B54" s="66" t="s">
        <v>736</v>
      </c>
      <c r="C54" s="66"/>
      <c r="D54" s="77"/>
      <c r="E54" s="66"/>
      <c r="F54" s="66"/>
      <c r="G54" s="66"/>
      <c r="H54" s="66"/>
      <c r="I54" s="66"/>
      <c r="J54" s="66"/>
      <c r="K54" s="66"/>
      <c r="L54" s="69"/>
      <c r="M54" s="69"/>
      <c r="N54" s="74"/>
      <c r="O54" s="74"/>
      <c r="P54" s="74"/>
      <c r="Q54" s="74"/>
      <c r="R54" s="74"/>
      <c r="S54" s="74"/>
      <c r="T54" s="74"/>
      <c r="U54" s="74"/>
      <c r="V54" s="74"/>
      <c r="W54" s="74"/>
      <c r="X54" s="74"/>
      <c r="Y54" s="74"/>
      <c r="Z54" s="74"/>
      <c r="AA54" s="74"/>
      <c r="AB54" s="74"/>
      <c r="AC54" s="74"/>
      <c r="AD54" s="74"/>
      <c r="AE54" s="74"/>
      <c r="AF54" s="74"/>
      <c r="AG54" s="74"/>
      <c r="AH54" s="74"/>
    </row>
    <row r="55" spans="1:34" ht="13.05" customHeight="1">
      <c r="A55" s="87">
        <v>8</v>
      </c>
      <c r="B55" s="78" t="s">
        <v>737</v>
      </c>
      <c r="C55" s="66"/>
      <c r="D55" s="77"/>
      <c r="E55" s="66"/>
      <c r="F55" s="66"/>
      <c r="G55" s="66"/>
      <c r="H55" s="66"/>
      <c r="I55" s="66"/>
      <c r="J55" s="66"/>
      <c r="K55" s="66"/>
      <c r="L55" s="69"/>
      <c r="M55" s="69"/>
      <c r="N55" s="74"/>
      <c r="O55" s="74"/>
      <c r="P55" s="74"/>
      <c r="Q55" s="74"/>
      <c r="R55" s="74"/>
      <c r="S55" s="74"/>
      <c r="T55" s="74"/>
      <c r="U55" s="74"/>
      <c r="V55" s="74"/>
      <c r="W55" s="74"/>
      <c r="X55" s="74"/>
      <c r="Y55" s="74"/>
      <c r="Z55" s="74"/>
      <c r="AA55" s="74"/>
      <c r="AB55" s="74"/>
      <c r="AC55" s="74"/>
      <c r="AD55" s="74"/>
      <c r="AE55" s="74"/>
      <c r="AF55" s="74"/>
      <c r="AG55" s="74"/>
      <c r="AH55" s="74"/>
    </row>
    <row r="56" spans="1:34" ht="13.05" customHeight="1">
      <c r="A56" s="87">
        <v>9</v>
      </c>
      <c r="B56" s="66" t="s">
        <v>738</v>
      </c>
      <c r="E56" s="66"/>
      <c r="F56" s="66"/>
      <c r="G56" s="66"/>
      <c r="H56" s="66"/>
      <c r="I56" s="66"/>
      <c r="J56" s="66"/>
      <c r="K56" s="66"/>
      <c r="L56" s="69"/>
      <c r="M56" s="69"/>
      <c r="N56" s="74"/>
      <c r="O56" s="74"/>
      <c r="P56" s="74"/>
      <c r="Q56" s="74"/>
      <c r="R56" s="74"/>
      <c r="S56" s="74"/>
      <c r="T56" s="74"/>
      <c r="U56" s="74"/>
      <c r="V56" s="74"/>
      <c r="W56" s="74"/>
      <c r="X56" s="74"/>
      <c r="Y56" s="74"/>
      <c r="Z56" s="74"/>
      <c r="AA56" s="74"/>
      <c r="AB56" s="74"/>
      <c r="AC56" s="74"/>
      <c r="AD56" s="74"/>
      <c r="AE56" s="74"/>
      <c r="AF56" s="74"/>
      <c r="AG56" s="74"/>
      <c r="AH56" s="74"/>
    </row>
    <row r="57" spans="1:34" ht="13.05" customHeight="1">
      <c r="A57" s="87">
        <v>10</v>
      </c>
      <c r="B57" s="66" t="s">
        <v>739</v>
      </c>
      <c r="E57" s="66"/>
      <c r="F57" s="66"/>
      <c r="G57" s="66"/>
      <c r="H57" s="66"/>
      <c r="I57" s="66"/>
      <c r="J57" s="66"/>
      <c r="K57" s="66"/>
      <c r="L57" s="69"/>
      <c r="M57" s="69"/>
      <c r="N57" s="74"/>
      <c r="O57" s="74"/>
      <c r="P57" s="74"/>
      <c r="Q57" s="74"/>
      <c r="R57" s="74"/>
      <c r="S57" s="74"/>
      <c r="T57" s="74"/>
      <c r="U57" s="74"/>
      <c r="V57" s="74"/>
      <c r="W57" s="74"/>
      <c r="X57" s="74"/>
      <c r="Y57" s="74"/>
      <c r="Z57" s="74"/>
      <c r="AA57" s="74"/>
      <c r="AB57" s="74"/>
      <c r="AC57" s="74"/>
      <c r="AD57" s="74"/>
      <c r="AE57" s="74"/>
      <c r="AF57" s="74"/>
      <c r="AG57" s="74"/>
      <c r="AH57" s="74"/>
    </row>
    <row r="58" spans="1:34" ht="13.05" customHeight="1">
      <c r="A58" s="87">
        <v>11</v>
      </c>
      <c r="B58" s="90" t="s">
        <v>740</v>
      </c>
      <c r="C58" s="87"/>
      <c r="D58" s="66"/>
      <c r="F58" s="66"/>
      <c r="G58" s="66"/>
      <c r="H58" s="66"/>
      <c r="I58" s="66"/>
      <c r="J58" s="66"/>
      <c r="K58" s="66"/>
      <c r="L58" s="69"/>
      <c r="M58" s="69"/>
      <c r="N58" s="74"/>
      <c r="O58" s="74"/>
      <c r="P58" s="74"/>
      <c r="Q58" s="74"/>
      <c r="R58" s="74"/>
      <c r="S58" s="74"/>
      <c r="T58" s="74"/>
      <c r="U58" s="74"/>
      <c r="V58" s="74"/>
      <c r="W58" s="74"/>
      <c r="X58" s="74"/>
      <c r="Y58" s="74"/>
      <c r="Z58" s="74"/>
      <c r="AA58" s="74"/>
      <c r="AB58" s="74"/>
      <c r="AC58" s="74"/>
      <c r="AD58" s="74"/>
      <c r="AE58" s="74"/>
      <c r="AF58" s="74"/>
      <c r="AG58" s="74"/>
      <c r="AH58" s="74"/>
    </row>
    <row r="59" spans="1:34" ht="13.05" customHeight="1">
      <c r="A59" s="87">
        <v>12</v>
      </c>
      <c r="B59" s="90" t="s">
        <v>741</v>
      </c>
      <c r="C59" s="87"/>
      <c r="D59" s="66"/>
      <c r="E59" s="66"/>
      <c r="F59" s="66"/>
      <c r="G59" s="66"/>
      <c r="H59" s="66"/>
      <c r="I59" s="66"/>
      <c r="J59" s="66"/>
      <c r="K59" s="66"/>
      <c r="L59" s="69"/>
      <c r="M59" s="69"/>
      <c r="N59" s="74"/>
      <c r="O59" s="74"/>
      <c r="P59" s="74"/>
      <c r="Q59" s="74"/>
      <c r="R59" s="74"/>
      <c r="S59" s="74"/>
      <c r="T59" s="74"/>
      <c r="U59" s="74"/>
      <c r="V59" s="74"/>
      <c r="W59" s="74"/>
      <c r="X59" s="74"/>
      <c r="Y59" s="74"/>
      <c r="Z59" s="74"/>
      <c r="AA59" s="74"/>
      <c r="AB59" s="74"/>
      <c r="AC59" s="74"/>
      <c r="AD59" s="74"/>
      <c r="AE59" s="74"/>
      <c r="AF59" s="74"/>
      <c r="AG59" s="74"/>
      <c r="AH59" s="74"/>
    </row>
    <row r="60" spans="1:34" ht="13.05" customHeight="1">
      <c r="A60" s="87">
        <v>13</v>
      </c>
      <c r="B60" s="90" t="s">
        <v>742</v>
      </c>
      <c r="C60" s="87"/>
      <c r="D60" s="66"/>
      <c r="E60" s="66"/>
      <c r="F60" s="66"/>
      <c r="G60" s="66"/>
      <c r="H60" s="66"/>
      <c r="I60" s="66"/>
      <c r="J60" s="66"/>
      <c r="K60" s="66"/>
      <c r="L60" s="69"/>
      <c r="M60" s="69"/>
      <c r="N60" s="74"/>
      <c r="O60" s="74"/>
      <c r="P60" s="74"/>
      <c r="Q60" s="74"/>
      <c r="R60" s="74"/>
      <c r="S60" s="74"/>
      <c r="T60" s="74"/>
      <c r="U60" s="74"/>
      <c r="V60" s="74"/>
      <c r="W60" s="74"/>
      <c r="X60" s="74"/>
      <c r="Y60" s="74"/>
      <c r="Z60" s="74"/>
      <c r="AA60" s="74"/>
      <c r="AB60" s="74"/>
      <c r="AC60" s="74"/>
      <c r="AD60" s="74"/>
      <c r="AE60" s="74"/>
      <c r="AF60" s="74"/>
      <c r="AG60" s="74"/>
      <c r="AH60" s="74"/>
    </row>
    <row r="61" spans="1:34" ht="13.05" customHeight="1">
      <c r="A61" s="87">
        <v>14</v>
      </c>
      <c r="B61" s="66" t="s">
        <v>743</v>
      </c>
      <c r="C61" s="87"/>
      <c r="D61" s="66"/>
      <c r="E61" s="66"/>
      <c r="F61" s="66"/>
      <c r="G61" s="66"/>
      <c r="H61" s="66"/>
      <c r="I61" s="66"/>
      <c r="J61" s="66"/>
      <c r="K61" s="66"/>
      <c r="L61" s="69"/>
      <c r="M61" s="69"/>
      <c r="N61" s="74"/>
      <c r="O61" s="74"/>
      <c r="P61" s="74"/>
      <c r="Q61" s="74"/>
      <c r="R61" s="74"/>
      <c r="S61" s="74"/>
      <c r="T61" s="74"/>
      <c r="U61" s="74"/>
      <c r="V61" s="74"/>
      <c r="W61" s="74"/>
      <c r="X61" s="74"/>
      <c r="Y61" s="74"/>
      <c r="Z61" s="74"/>
      <c r="AA61" s="74"/>
      <c r="AB61" s="74"/>
      <c r="AC61" s="74"/>
      <c r="AD61" s="74"/>
      <c r="AE61" s="74"/>
      <c r="AF61" s="74"/>
      <c r="AG61" s="74"/>
      <c r="AH61" s="74"/>
    </row>
    <row r="62" spans="1:34" ht="13.05" customHeight="1">
      <c r="A62" s="87">
        <v>15</v>
      </c>
      <c r="B62" s="90" t="s">
        <v>744</v>
      </c>
      <c r="C62" s="87"/>
      <c r="D62" s="66"/>
      <c r="E62" s="66"/>
      <c r="F62" s="66"/>
      <c r="G62" s="66"/>
      <c r="H62" s="66"/>
      <c r="I62" s="66"/>
      <c r="J62" s="66"/>
      <c r="K62" s="66"/>
      <c r="L62" s="69"/>
      <c r="M62" s="69"/>
      <c r="N62" s="74"/>
      <c r="O62" s="74"/>
      <c r="P62" s="74"/>
      <c r="Q62" s="74"/>
      <c r="R62" s="74"/>
      <c r="S62" s="74"/>
      <c r="T62" s="74"/>
      <c r="U62" s="74"/>
      <c r="V62" s="74"/>
      <c r="W62" s="74"/>
      <c r="X62" s="74"/>
      <c r="Y62" s="74"/>
      <c r="Z62" s="74"/>
      <c r="AA62" s="74"/>
      <c r="AB62" s="74"/>
      <c r="AC62" s="74"/>
      <c r="AD62" s="74"/>
      <c r="AE62" s="74"/>
      <c r="AF62" s="74"/>
      <c r="AG62" s="74"/>
      <c r="AH62" s="74"/>
    </row>
    <row r="63" spans="1:34" ht="13.05" customHeight="1">
      <c r="A63" s="87">
        <v>16</v>
      </c>
      <c r="B63" s="90" t="s">
        <v>745</v>
      </c>
      <c r="C63" s="87"/>
      <c r="D63" s="66"/>
      <c r="E63" s="66"/>
      <c r="F63" s="66"/>
      <c r="G63" s="66"/>
      <c r="H63" s="66"/>
      <c r="I63" s="66"/>
      <c r="J63" s="66"/>
      <c r="K63" s="66"/>
      <c r="L63" s="69"/>
      <c r="M63" s="69"/>
      <c r="N63" s="74"/>
      <c r="O63" s="74"/>
      <c r="P63" s="74"/>
      <c r="Q63" s="74"/>
      <c r="R63" s="74"/>
      <c r="S63" s="74"/>
      <c r="T63" s="74"/>
      <c r="U63" s="74"/>
      <c r="V63" s="74"/>
      <c r="W63" s="74"/>
      <c r="X63" s="74"/>
      <c r="Y63" s="74"/>
      <c r="Z63" s="74"/>
      <c r="AA63" s="74"/>
      <c r="AB63" s="74"/>
      <c r="AC63" s="74"/>
      <c r="AD63" s="74"/>
      <c r="AE63" s="74"/>
      <c r="AF63" s="74"/>
      <c r="AG63" s="74"/>
      <c r="AH63" s="74"/>
    </row>
    <row r="64" spans="1:34" ht="10.199999999999999" thickBot="1">
      <c r="A64" s="78"/>
      <c r="C64" s="78"/>
      <c r="D64" s="78"/>
      <c r="E64" s="78"/>
      <c r="F64" s="78"/>
      <c r="G64" s="78"/>
      <c r="H64" s="78"/>
      <c r="I64" s="78"/>
      <c r="J64" s="78"/>
      <c r="K64" s="78"/>
      <c r="L64" s="79"/>
      <c r="M64" s="79"/>
      <c r="N64" s="79"/>
      <c r="O64" s="79"/>
      <c r="P64" s="79"/>
      <c r="Q64" s="79"/>
      <c r="R64" s="79"/>
      <c r="S64" s="79"/>
      <c r="T64" s="79"/>
      <c r="U64" s="161"/>
      <c r="V64" s="161"/>
      <c r="W64" s="161"/>
      <c r="X64" s="161"/>
      <c r="Y64" s="161"/>
      <c r="Z64" s="161"/>
      <c r="AA64" s="161"/>
      <c r="AB64" s="161"/>
      <c r="AC64" s="161"/>
      <c r="AD64" s="161"/>
      <c r="AE64" s="161"/>
      <c r="AF64" s="161"/>
      <c r="AG64" s="161"/>
      <c r="AH64" s="161"/>
    </row>
    <row r="65" spans="1:34" ht="10.199999999999999" thickTop="1">
      <c r="C65" s="80"/>
      <c r="D65" s="80"/>
      <c r="E65" s="80"/>
    </row>
    <row r="66" spans="1:34">
      <c r="A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row>
    <row r="67" spans="1:34" s="78" customFormat="1"/>
    <row r="68" spans="1:34" s="78" customFormat="1" ht="9.75" customHeight="1"/>
    <row r="69" spans="1:34" s="78" customFormat="1"/>
    <row r="70" spans="1:34" s="78" customFormat="1" ht="9"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row>
    <row r="71" spans="1:34" s="78" customForma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4" s="78" customForma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row>
    <row r="73" spans="1:34" s="78" customForma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4" s="78" customForma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4" s="78" customForma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4" s="78" customForma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4" s="78" customForma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row>
    <row r="78" spans="1:34" s="78" customForma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4" s="78" customForma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row>
  </sheetData>
  <sheetProtection algorithmName="SHA-512" hashValue="YosRk1RpGIKH/Yb41nw3oLH64A33nTgriiaQibpM1wGtOQ0TAkeiP68Gvdb2Nm4OfdvEJSR1RaTp9bzy+MQT6g==" saltValue="pGd/seclGoTSgsal+eZuog==" spinCount="100000" sheet="1" formatColumns="0" formatRows="0" autoFilter="0"/>
  <mergeCells count="46">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38:T38"/>
    <mergeCell ref="AI38:AJ38"/>
    <mergeCell ref="A43:F43"/>
    <mergeCell ref="A45:F45"/>
    <mergeCell ref="AI14:AI15"/>
    <mergeCell ref="AJ14:AJ15"/>
    <mergeCell ref="AE14:AE15"/>
    <mergeCell ref="AF14:AF15"/>
    <mergeCell ref="AG14:AG15"/>
    <mergeCell ref="AH14:AH15"/>
    <mergeCell ref="L14:L15"/>
    <mergeCell ref="M14:M15"/>
    <mergeCell ref="N14:Q14"/>
    <mergeCell ref="V14:V15"/>
    <mergeCell ref="W14:W15"/>
    <mergeCell ref="X14:X15"/>
    <mergeCell ref="U13:U15"/>
    <mergeCell ref="V13:Y13"/>
    <mergeCell ref="Z13:Z15"/>
    <mergeCell ref="AA13:AD13"/>
    <mergeCell ref="Y14:Y15"/>
    <mergeCell ref="AA14:AA15"/>
    <mergeCell ref="AB14:AB15"/>
    <mergeCell ref="AC14:AC15"/>
  </mergeCells>
  <phoneticPr fontId="27"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306-4D8A-F04F-B9A8-B7551597888B}">
  <sheetPr codeName="Hoja16"/>
  <dimension ref="A1:AJ63"/>
  <sheetViews>
    <sheetView showGridLines="0" topLeftCell="H1" zoomScaleNormal="100" workbookViewId="0">
      <selection activeCell="V16" sqref="V16"/>
    </sheetView>
  </sheetViews>
  <sheetFormatPr baseColWidth="10" defaultColWidth="11.44140625" defaultRowHeight="9.6"/>
  <cols>
    <col min="1" max="1" width="3.77734375" style="59" bestFit="1" customWidth="1"/>
    <col min="2" max="6" width="4" style="59" customWidth="1"/>
    <col min="7" max="7" width="24.44140625" style="59" bestFit="1" customWidth="1"/>
    <col min="8" max="8" width="30.77734375" style="59" bestFit="1" customWidth="1"/>
    <col min="9" max="9" width="6.77734375" style="59" customWidth="1"/>
    <col min="10" max="10" width="28" style="59" bestFit="1" customWidth="1"/>
    <col min="11" max="11" width="5.44140625" style="59" customWidth="1"/>
    <col min="12" max="12" width="13.44140625" style="59" customWidth="1"/>
    <col min="13" max="13" width="18.44140625" style="59" bestFit="1" customWidth="1"/>
    <col min="14" max="14" width="7" style="59" customWidth="1"/>
    <col min="15" max="16" width="6.109375" style="59" customWidth="1"/>
    <col min="17" max="17" width="6.77734375" style="59" customWidth="1"/>
    <col min="18" max="18" width="6.33203125" style="59" bestFit="1" customWidth="1"/>
    <col min="19" max="19" width="14.44140625" style="59" customWidth="1"/>
    <col min="20" max="20" width="19.109375" style="59" customWidth="1"/>
    <col min="21" max="21" width="11.77734375" style="59" customWidth="1"/>
    <col min="22" max="22" width="9.6640625" style="59" customWidth="1"/>
    <col min="23" max="23" width="12.77734375" style="59" bestFit="1" customWidth="1"/>
    <col min="24" max="24" width="15" style="59" bestFit="1" customWidth="1"/>
    <col min="25" max="25" width="19.109375" style="59" customWidth="1"/>
    <col min="26" max="26" width="11.6640625" style="59" hidden="1" customWidth="1"/>
    <col min="27" max="27" width="11.109375" style="59" hidden="1" customWidth="1"/>
    <col min="28" max="28" width="12.77734375" style="59" hidden="1" customWidth="1"/>
    <col min="29" max="30" width="19.109375" style="59" hidden="1" customWidth="1"/>
    <col min="31" max="31" width="11.44140625" style="59" hidden="1" customWidth="1"/>
    <col min="32" max="32" width="16.44140625" style="59" hidden="1" customWidth="1"/>
    <col min="33" max="33" width="16.109375" style="59" hidden="1" customWidth="1"/>
    <col min="34" max="34" width="19.109375" style="59" hidden="1" customWidth="1"/>
    <col min="35" max="35" width="15.109375" style="59" customWidth="1"/>
    <col min="36" max="36" width="16.332031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175</v>
      </c>
    </row>
    <row r="9" spans="1:36" ht="18" customHeight="1">
      <c r="A9" s="562" t="s">
        <v>594</v>
      </c>
      <c r="B9" s="563"/>
      <c r="C9" s="563"/>
      <c r="D9" s="563"/>
      <c r="E9" s="563"/>
      <c r="F9" s="563"/>
      <c r="G9" s="226" t="s">
        <v>316</v>
      </c>
    </row>
    <row r="10" spans="1:36" ht="10.199999999999999">
      <c r="A10" s="562" t="s">
        <v>596</v>
      </c>
      <c r="B10" s="563"/>
      <c r="C10" s="563"/>
      <c r="D10" s="563"/>
      <c r="E10" s="563"/>
      <c r="F10" s="563"/>
      <c r="G10" s="226" t="s">
        <v>172</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66.75" customHeight="1">
      <c r="A16" s="63">
        <v>1</v>
      </c>
      <c r="B16" s="162">
        <v>0</v>
      </c>
      <c r="C16" s="162">
        <v>0</v>
      </c>
      <c r="D16" s="162">
        <v>0</v>
      </c>
      <c r="E16" s="162">
        <v>0</v>
      </c>
      <c r="F16" s="162">
        <v>16</v>
      </c>
      <c r="G16" s="163" t="s">
        <v>428</v>
      </c>
      <c r="H16" s="164" t="s">
        <v>2351</v>
      </c>
      <c r="I16" s="231" t="s">
        <v>20</v>
      </c>
      <c r="J16" s="231" t="s">
        <v>351</v>
      </c>
      <c r="K16" s="231">
        <v>16</v>
      </c>
      <c r="L16" s="165" t="s">
        <v>2352</v>
      </c>
      <c r="M16" s="165" t="s">
        <v>2353</v>
      </c>
      <c r="N16" s="64">
        <v>625</v>
      </c>
      <c r="O16" s="64">
        <v>625</v>
      </c>
      <c r="P16" s="64">
        <v>625</v>
      </c>
      <c r="Q16" s="64">
        <v>625</v>
      </c>
      <c r="R16" s="64">
        <v>2500</v>
      </c>
      <c r="S16" s="105" t="s">
        <v>2354</v>
      </c>
      <c r="T16" s="166" t="s">
        <v>2355</v>
      </c>
      <c r="U16" s="159">
        <f>N16+O16</f>
        <v>1250</v>
      </c>
      <c r="V16" s="273">
        <v>1450</v>
      </c>
      <c r="W16" s="100">
        <f t="shared" ref="W16" si="0">IF(V16="","No hay ejecución",IF(AND(U16&gt;0), V16/U16,"No hay Programación"))</f>
        <v>1.1599999999999999</v>
      </c>
      <c r="X16" s="105" t="str">
        <f t="shared" ref="X16" si="1">IF(W16="No hay ejecución","NA",IF(W16&gt;=90%,"De acuerdo a lo programado",IF(W16&gt;=70%,"Atraso Leve",IF(W16&lt;70%,"En Riesgo de no Cumplimiento"))))</f>
        <v>De acuerdo a lo programado</v>
      </c>
      <c r="Y16" s="166"/>
      <c r="Z16" s="159">
        <f>P16+Q16</f>
        <v>1250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1450</v>
      </c>
      <c r="AF16" s="100">
        <f>IF(AE16="","No hay ejecución",IF(AND(AE16&gt;0), AE16/R16,"No hay Programación"))</f>
        <v>0.57999999999999996</v>
      </c>
      <c r="AG16" s="105" t="str">
        <f>IF(AF16="No hay ejecución","NA",IF(AF16&gt;=90%,"De acuerdo a lo programado",IF(AF16&gt;=70%,"Atraso Leve",IF(AF16&lt;70%,"Incumplimiento"))))</f>
        <v>Incumplimiento</v>
      </c>
      <c r="AH16" s="166"/>
      <c r="AI16" s="65" t="s">
        <v>502</v>
      </c>
      <c r="AJ16" s="105" t="s">
        <v>502</v>
      </c>
    </row>
    <row r="17" spans="1:36" ht="74.55" customHeight="1">
      <c r="A17" s="63">
        <v>2</v>
      </c>
      <c r="B17" s="162">
        <v>0</v>
      </c>
      <c r="C17" s="162">
        <v>0</v>
      </c>
      <c r="D17" s="162">
        <v>0</v>
      </c>
      <c r="E17" s="162">
        <v>0</v>
      </c>
      <c r="F17" s="162">
        <v>16</v>
      </c>
      <c r="G17" s="163" t="s">
        <v>428</v>
      </c>
      <c r="H17" s="164" t="s">
        <v>2356</v>
      </c>
      <c r="I17" s="231" t="s">
        <v>20</v>
      </c>
      <c r="J17" s="231" t="s">
        <v>351</v>
      </c>
      <c r="K17" s="231">
        <v>16</v>
      </c>
      <c r="L17" s="165" t="s">
        <v>2357</v>
      </c>
      <c r="M17" s="165" t="s">
        <v>2358</v>
      </c>
      <c r="N17" s="64">
        <v>250</v>
      </c>
      <c r="O17" s="64">
        <v>250</v>
      </c>
      <c r="P17" s="64">
        <v>250</v>
      </c>
      <c r="Q17" s="64">
        <v>250</v>
      </c>
      <c r="R17" s="64">
        <v>1000</v>
      </c>
      <c r="S17" s="105" t="s">
        <v>2354</v>
      </c>
      <c r="T17" s="166" t="s">
        <v>2359</v>
      </c>
      <c r="U17" s="159">
        <f t="shared" ref="U17:U23" si="3">N17+O17</f>
        <v>500</v>
      </c>
      <c r="V17" s="273">
        <v>545</v>
      </c>
      <c r="W17" s="100">
        <f t="shared" ref="W17:W23" si="4">IF(V17="","No hay ejecución",IF(AND(U17&gt;0), V17/U17,"No hay Programación"))</f>
        <v>1.0900000000000001</v>
      </c>
      <c r="X17" s="105" t="str">
        <f t="shared" ref="X17:X23" si="5">IF(W17="No hay ejecución","NA",IF(W17&gt;=90%,"De acuerdo a lo programado",IF(W17&gt;=70%,"Atraso Leve",IF(W17&lt;70%,"En Riesgo de no Cumplimiento"))))</f>
        <v>De acuerdo a lo programado</v>
      </c>
      <c r="Y17" s="166"/>
      <c r="Z17" s="159">
        <f t="shared" ref="Z17:Z23" si="6">P17+Q17</f>
        <v>500</v>
      </c>
      <c r="AA17" s="159"/>
      <c r="AB17" s="100" t="str">
        <f t="shared" ref="AB17:AB23" si="7">IF(AA17="","No hay ejecución",IF(AND(Z17&gt;0), AA17/Z17,"No hay Programación"))</f>
        <v>No hay ejecución</v>
      </c>
      <c r="AC17" s="105" t="str">
        <f t="shared" ref="AC17:AC23" si="8">IF(AB17="No hay ejecución","NA",IF(AB17&gt;=90%,"De acuerdo a lo programado",IF(AB17&gt;=70%,"Atraso Leve",IF(AB17&lt;70%,"En Riesgo de no Cumplimiento"))))</f>
        <v>NA</v>
      </c>
      <c r="AD17" s="166"/>
      <c r="AE17" s="65">
        <f t="shared" ref="AE17:AE23" si="9">V17+AA17</f>
        <v>545</v>
      </c>
      <c r="AF17" s="100">
        <f t="shared" ref="AF17:AF23" si="10">IF(AE17="","No hay ejecución",IF(AND(AE17&gt;0), AE17/R17,"No hay Programación"))</f>
        <v>0.54500000000000004</v>
      </c>
      <c r="AG17" s="105" t="str">
        <f t="shared" ref="AG17:AG23" si="11">IF(AF17="No hay ejecución","NA",IF(AF17&gt;=90%,"De acuerdo a lo programado",IF(AF17&gt;=70%,"Atraso Leve",IF(AF17&lt;70%,"Incumplimiento"))))</f>
        <v>Incumplimiento</v>
      </c>
      <c r="AH17" s="166"/>
      <c r="AI17" s="65" t="s">
        <v>502</v>
      </c>
      <c r="AJ17" s="105" t="s">
        <v>502</v>
      </c>
    </row>
    <row r="18" spans="1:36" ht="57.75" customHeight="1">
      <c r="A18" s="63">
        <v>3</v>
      </c>
      <c r="B18" s="162">
        <v>0</v>
      </c>
      <c r="C18" s="162">
        <v>0</v>
      </c>
      <c r="D18" s="162">
        <v>0</v>
      </c>
      <c r="E18" s="162">
        <v>0</v>
      </c>
      <c r="F18" s="162">
        <v>16</v>
      </c>
      <c r="G18" s="163" t="s">
        <v>428</v>
      </c>
      <c r="H18" s="164" t="s">
        <v>2360</v>
      </c>
      <c r="I18" s="231" t="s">
        <v>20</v>
      </c>
      <c r="J18" s="231" t="s">
        <v>351</v>
      </c>
      <c r="K18" s="231">
        <v>16</v>
      </c>
      <c r="L18" s="165" t="s">
        <v>2361</v>
      </c>
      <c r="M18" s="165" t="s">
        <v>2362</v>
      </c>
      <c r="N18" s="64">
        <v>5</v>
      </c>
      <c r="O18" s="64">
        <v>5</v>
      </c>
      <c r="P18" s="64">
        <v>5</v>
      </c>
      <c r="Q18" s="64">
        <v>5</v>
      </c>
      <c r="R18" s="64">
        <v>20</v>
      </c>
      <c r="S18" s="105" t="s">
        <v>2354</v>
      </c>
      <c r="T18" s="166" t="s">
        <v>2363</v>
      </c>
      <c r="U18" s="159">
        <f t="shared" si="3"/>
        <v>10</v>
      </c>
      <c r="V18" s="273">
        <v>5</v>
      </c>
      <c r="W18" s="100">
        <f t="shared" si="4"/>
        <v>0.5</v>
      </c>
      <c r="X18" s="105" t="str">
        <f t="shared" si="5"/>
        <v>En Riesgo de no Cumplimiento</v>
      </c>
      <c r="Y18" s="166" t="s">
        <v>2364</v>
      </c>
      <c r="Z18" s="159">
        <f t="shared" si="6"/>
        <v>10</v>
      </c>
      <c r="AA18" s="159"/>
      <c r="AB18" s="100" t="str">
        <f t="shared" si="7"/>
        <v>No hay ejecución</v>
      </c>
      <c r="AC18" s="105" t="str">
        <f t="shared" si="8"/>
        <v>NA</v>
      </c>
      <c r="AD18" s="166"/>
      <c r="AE18" s="65">
        <f t="shared" si="9"/>
        <v>5</v>
      </c>
      <c r="AF18" s="100">
        <f t="shared" si="10"/>
        <v>0.25</v>
      </c>
      <c r="AG18" s="105" t="str">
        <f t="shared" si="11"/>
        <v>Incumplimiento</v>
      </c>
      <c r="AH18" s="166"/>
      <c r="AI18" s="65" t="s">
        <v>502</v>
      </c>
      <c r="AJ18" s="105" t="s">
        <v>502</v>
      </c>
    </row>
    <row r="19" spans="1:36" ht="57.6">
      <c r="A19" s="63">
        <v>4</v>
      </c>
      <c r="B19" s="162">
        <v>0</v>
      </c>
      <c r="C19" s="162">
        <v>0</v>
      </c>
      <c r="D19" s="162">
        <v>0</v>
      </c>
      <c r="E19" s="162">
        <v>0</v>
      </c>
      <c r="F19" s="162">
        <v>16</v>
      </c>
      <c r="G19" s="163" t="s">
        <v>428</v>
      </c>
      <c r="H19" s="164" t="s">
        <v>2365</v>
      </c>
      <c r="I19" s="231" t="s">
        <v>20</v>
      </c>
      <c r="J19" s="231" t="s">
        <v>351</v>
      </c>
      <c r="K19" s="231">
        <v>16</v>
      </c>
      <c r="L19" s="165" t="s">
        <v>2366</v>
      </c>
      <c r="M19" s="165" t="s">
        <v>1163</v>
      </c>
      <c r="N19" s="64">
        <v>375</v>
      </c>
      <c r="O19" s="64">
        <v>375</v>
      </c>
      <c r="P19" s="64">
        <v>375</v>
      </c>
      <c r="Q19" s="64">
        <v>375</v>
      </c>
      <c r="R19" s="64">
        <v>1500</v>
      </c>
      <c r="S19" s="105" t="s">
        <v>2367</v>
      </c>
      <c r="T19" s="166" t="s">
        <v>2368</v>
      </c>
      <c r="U19" s="159">
        <f t="shared" si="3"/>
        <v>750</v>
      </c>
      <c r="V19" s="273">
        <v>3351</v>
      </c>
      <c r="W19" s="100">
        <f t="shared" si="4"/>
        <v>4.468</v>
      </c>
      <c r="X19" s="105" t="str">
        <f t="shared" si="5"/>
        <v>De acuerdo a lo programado</v>
      </c>
      <c r="Y19" s="166"/>
      <c r="Z19" s="159">
        <f t="shared" si="6"/>
        <v>750</v>
      </c>
      <c r="AA19" s="159"/>
      <c r="AB19" s="100" t="str">
        <f t="shared" si="7"/>
        <v>No hay ejecución</v>
      </c>
      <c r="AC19" s="105" t="str">
        <f t="shared" si="8"/>
        <v>NA</v>
      </c>
      <c r="AD19" s="166"/>
      <c r="AE19" s="65">
        <f t="shared" si="9"/>
        <v>3351</v>
      </c>
      <c r="AF19" s="100">
        <f t="shared" si="10"/>
        <v>2.234</v>
      </c>
      <c r="AG19" s="105" t="str">
        <f t="shared" si="11"/>
        <v>De acuerdo a lo programado</v>
      </c>
      <c r="AH19" s="166"/>
      <c r="AI19" s="65" t="s">
        <v>502</v>
      </c>
      <c r="AJ19" s="105" t="s">
        <v>502</v>
      </c>
    </row>
    <row r="20" spans="1:36" ht="76.8">
      <c r="A20" s="63">
        <v>5</v>
      </c>
      <c r="B20" s="162">
        <v>0</v>
      </c>
      <c r="C20" s="162">
        <v>0</v>
      </c>
      <c r="D20" s="162">
        <v>0</v>
      </c>
      <c r="E20" s="162">
        <v>0</v>
      </c>
      <c r="F20" s="162">
        <v>16</v>
      </c>
      <c r="G20" s="163" t="s">
        <v>428</v>
      </c>
      <c r="H20" s="164" t="s">
        <v>2369</v>
      </c>
      <c r="I20" s="231" t="s">
        <v>20</v>
      </c>
      <c r="J20" s="231" t="s">
        <v>351</v>
      </c>
      <c r="K20" s="231">
        <v>16</v>
      </c>
      <c r="L20" s="165" t="s">
        <v>2370</v>
      </c>
      <c r="M20" s="165" t="s">
        <v>1163</v>
      </c>
      <c r="N20" s="64">
        <v>30</v>
      </c>
      <c r="O20" s="64">
        <v>30</v>
      </c>
      <c r="P20" s="64">
        <v>30</v>
      </c>
      <c r="Q20" s="64">
        <v>30</v>
      </c>
      <c r="R20" s="64">
        <v>120</v>
      </c>
      <c r="S20" s="105" t="s">
        <v>2367</v>
      </c>
      <c r="T20" s="166" t="s">
        <v>2371</v>
      </c>
      <c r="U20" s="159">
        <f t="shared" si="3"/>
        <v>60</v>
      </c>
      <c r="V20" s="273">
        <v>71</v>
      </c>
      <c r="W20" s="100">
        <f t="shared" si="4"/>
        <v>1.1833333333333333</v>
      </c>
      <c r="X20" s="105" t="str">
        <f t="shared" si="5"/>
        <v>De acuerdo a lo programado</v>
      </c>
      <c r="Y20" s="166"/>
      <c r="Z20" s="159">
        <f t="shared" si="6"/>
        <v>60</v>
      </c>
      <c r="AA20" s="159"/>
      <c r="AB20" s="100" t="str">
        <f t="shared" si="7"/>
        <v>No hay ejecución</v>
      </c>
      <c r="AC20" s="105" t="str">
        <f t="shared" si="8"/>
        <v>NA</v>
      </c>
      <c r="AD20" s="166"/>
      <c r="AE20" s="65">
        <f t="shared" si="9"/>
        <v>71</v>
      </c>
      <c r="AF20" s="100">
        <f t="shared" si="10"/>
        <v>0.59166666666666667</v>
      </c>
      <c r="AG20" s="105" t="str">
        <f t="shared" si="11"/>
        <v>Incumplimiento</v>
      </c>
      <c r="AH20" s="166"/>
      <c r="AI20" s="65" t="s">
        <v>502</v>
      </c>
      <c r="AJ20" s="105" t="s">
        <v>502</v>
      </c>
    </row>
    <row r="21" spans="1:36" ht="37.049999999999997" customHeight="1">
      <c r="A21" s="63">
        <v>7</v>
      </c>
      <c r="B21" s="162">
        <v>0</v>
      </c>
      <c r="C21" s="162">
        <v>0</v>
      </c>
      <c r="D21" s="162">
        <v>0</v>
      </c>
      <c r="E21" s="162">
        <v>0</v>
      </c>
      <c r="F21" s="162">
        <v>16</v>
      </c>
      <c r="G21" s="163" t="s">
        <v>428</v>
      </c>
      <c r="H21" s="164" t="s">
        <v>2372</v>
      </c>
      <c r="I21" s="231" t="s">
        <v>18</v>
      </c>
      <c r="J21" s="231" t="s">
        <v>351</v>
      </c>
      <c r="K21" s="231">
        <v>16</v>
      </c>
      <c r="L21" s="165" t="s">
        <v>2373</v>
      </c>
      <c r="M21" s="165" t="s">
        <v>2374</v>
      </c>
      <c r="N21" s="64">
        <v>5</v>
      </c>
      <c r="O21" s="64">
        <v>5</v>
      </c>
      <c r="P21" s="64">
        <v>5</v>
      </c>
      <c r="Q21" s="64">
        <v>5</v>
      </c>
      <c r="R21" s="64">
        <v>20</v>
      </c>
      <c r="S21" s="105" t="s">
        <v>2375</v>
      </c>
      <c r="T21" s="166" t="s">
        <v>2376</v>
      </c>
      <c r="U21" s="159">
        <f t="shared" si="3"/>
        <v>10</v>
      </c>
      <c r="V21" s="273">
        <v>16</v>
      </c>
      <c r="W21" s="100">
        <f t="shared" si="4"/>
        <v>1.6</v>
      </c>
      <c r="X21" s="105" t="str">
        <f t="shared" si="5"/>
        <v>De acuerdo a lo programado</v>
      </c>
      <c r="Y21" s="166"/>
      <c r="Z21" s="159">
        <f t="shared" si="6"/>
        <v>10</v>
      </c>
      <c r="AA21" s="159"/>
      <c r="AB21" s="100" t="str">
        <f t="shared" si="7"/>
        <v>No hay ejecución</v>
      </c>
      <c r="AC21" s="105" t="str">
        <f t="shared" si="8"/>
        <v>NA</v>
      </c>
      <c r="AD21" s="166"/>
      <c r="AE21" s="65">
        <f t="shared" si="9"/>
        <v>16</v>
      </c>
      <c r="AF21" s="100">
        <f t="shared" si="10"/>
        <v>0.8</v>
      </c>
      <c r="AG21" s="105" t="str">
        <f t="shared" si="11"/>
        <v>Atraso Leve</v>
      </c>
      <c r="AH21" s="166"/>
      <c r="AI21" s="65" t="s">
        <v>502</v>
      </c>
      <c r="AJ21" s="105" t="s">
        <v>502</v>
      </c>
    </row>
    <row r="22" spans="1:36" ht="75.75" customHeight="1">
      <c r="A22" s="63">
        <v>8</v>
      </c>
      <c r="B22" s="162">
        <v>0</v>
      </c>
      <c r="C22" s="162">
        <v>0</v>
      </c>
      <c r="D22" s="162">
        <v>0</v>
      </c>
      <c r="E22" s="162">
        <v>0</v>
      </c>
      <c r="F22" s="162">
        <v>16</v>
      </c>
      <c r="G22" s="163" t="s">
        <v>428</v>
      </c>
      <c r="H22" s="164" t="s">
        <v>2377</v>
      </c>
      <c r="I22" s="231" t="s">
        <v>20</v>
      </c>
      <c r="J22" s="231" t="s">
        <v>351</v>
      </c>
      <c r="K22" s="231">
        <v>16</v>
      </c>
      <c r="L22" s="165" t="s">
        <v>2378</v>
      </c>
      <c r="M22" s="165" t="s">
        <v>2379</v>
      </c>
      <c r="N22" s="64">
        <v>17500</v>
      </c>
      <c r="O22" s="64">
        <v>17500</v>
      </c>
      <c r="P22" s="64">
        <v>17500</v>
      </c>
      <c r="Q22" s="64">
        <v>17500</v>
      </c>
      <c r="R22" s="64">
        <v>70000</v>
      </c>
      <c r="S22" s="105" t="s">
        <v>2380</v>
      </c>
      <c r="T22" s="166" t="s">
        <v>2381</v>
      </c>
      <c r="U22" s="159">
        <f t="shared" si="3"/>
        <v>35000</v>
      </c>
      <c r="V22" s="273">
        <v>36450</v>
      </c>
      <c r="W22" s="100">
        <f t="shared" si="4"/>
        <v>1.0414285714285714</v>
      </c>
      <c r="X22" s="105" t="str">
        <f t="shared" si="5"/>
        <v>De acuerdo a lo programado</v>
      </c>
      <c r="Y22" s="166"/>
      <c r="Z22" s="159">
        <f t="shared" si="6"/>
        <v>35000</v>
      </c>
      <c r="AA22" s="159"/>
      <c r="AB22" s="100" t="str">
        <f t="shared" si="7"/>
        <v>No hay ejecución</v>
      </c>
      <c r="AC22" s="105" t="str">
        <f t="shared" si="8"/>
        <v>NA</v>
      </c>
      <c r="AD22" s="166"/>
      <c r="AE22" s="65">
        <f t="shared" si="9"/>
        <v>36450</v>
      </c>
      <c r="AF22" s="100">
        <f t="shared" si="10"/>
        <v>0.52071428571428569</v>
      </c>
      <c r="AG22" s="105" t="str">
        <f t="shared" si="11"/>
        <v>Incumplimiento</v>
      </c>
      <c r="AH22" s="166"/>
      <c r="AI22" s="65" t="s">
        <v>502</v>
      </c>
      <c r="AJ22" s="105" t="s">
        <v>502</v>
      </c>
    </row>
    <row r="23" spans="1:36" ht="68.25" customHeight="1">
      <c r="A23" s="63">
        <v>9</v>
      </c>
      <c r="B23" s="162">
        <v>0</v>
      </c>
      <c r="C23" s="162">
        <v>0</v>
      </c>
      <c r="D23" s="162">
        <v>0</v>
      </c>
      <c r="E23" s="162">
        <v>0</v>
      </c>
      <c r="F23" s="162">
        <v>16</v>
      </c>
      <c r="G23" s="163" t="s">
        <v>428</v>
      </c>
      <c r="H23" s="164" t="s">
        <v>2382</v>
      </c>
      <c r="I23" s="231" t="s">
        <v>20</v>
      </c>
      <c r="J23" s="231" t="s">
        <v>351</v>
      </c>
      <c r="K23" s="231">
        <v>16</v>
      </c>
      <c r="L23" s="165" t="s">
        <v>2383</v>
      </c>
      <c r="M23" s="165" t="s">
        <v>2384</v>
      </c>
      <c r="N23" s="64">
        <v>1</v>
      </c>
      <c r="O23" s="64">
        <v>1</v>
      </c>
      <c r="P23" s="64">
        <v>1</v>
      </c>
      <c r="Q23" s="64">
        <v>1</v>
      </c>
      <c r="R23" s="64">
        <v>4</v>
      </c>
      <c r="S23" s="105" t="s">
        <v>2380</v>
      </c>
      <c r="T23" s="166" t="s">
        <v>2385</v>
      </c>
      <c r="U23" s="159">
        <f t="shared" si="3"/>
        <v>2</v>
      </c>
      <c r="V23" s="273">
        <v>2</v>
      </c>
      <c r="W23" s="100">
        <f t="shared" si="4"/>
        <v>1</v>
      </c>
      <c r="X23" s="105" t="str">
        <f t="shared" si="5"/>
        <v>De acuerdo a lo programado</v>
      </c>
      <c r="Y23" s="166"/>
      <c r="Z23" s="159">
        <f t="shared" si="6"/>
        <v>2</v>
      </c>
      <c r="AA23" s="159"/>
      <c r="AB23" s="100" t="str">
        <f t="shared" si="7"/>
        <v>No hay ejecución</v>
      </c>
      <c r="AC23" s="105" t="str">
        <f t="shared" si="8"/>
        <v>NA</v>
      </c>
      <c r="AD23" s="166"/>
      <c r="AE23" s="65">
        <f t="shared" si="9"/>
        <v>2</v>
      </c>
      <c r="AF23" s="100">
        <f t="shared" si="10"/>
        <v>0.5</v>
      </c>
      <c r="AG23" s="105" t="str">
        <f t="shared" si="11"/>
        <v>Incumplimiento</v>
      </c>
      <c r="AH23" s="166"/>
      <c r="AI23" s="65" t="s">
        <v>502</v>
      </c>
      <c r="AJ23" s="105" t="s">
        <v>502</v>
      </c>
    </row>
    <row r="24" spans="1:36" ht="16.5" customHeight="1" thickTop="1">
      <c r="A24" s="597" t="s">
        <v>802</v>
      </c>
      <c r="B24" s="597"/>
      <c r="C24" s="597"/>
      <c r="D24" s="597"/>
      <c r="E24" s="597"/>
      <c r="F24" s="597"/>
      <c r="G24" s="597"/>
      <c r="H24" s="597"/>
      <c r="I24" s="597"/>
      <c r="J24" s="597"/>
      <c r="K24" s="597"/>
      <c r="L24" s="597"/>
      <c r="M24" s="597"/>
      <c r="N24" s="597"/>
      <c r="O24" s="597"/>
      <c r="P24" s="597"/>
      <c r="Q24" s="597"/>
      <c r="R24" s="597"/>
      <c r="S24" s="597"/>
      <c r="T24" s="598"/>
      <c r="U24" s="272"/>
      <c r="V24" s="272"/>
      <c r="W24" s="272"/>
      <c r="X24" s="272"/>
      <c r="Y24" s="272"/>
      <c r="Z24" s="272"/>
      <c r="AA24" s="272"/>
      <c r="AB24" s="272"/>
      <c r="AC24" s="272"/>
      <c r="AD24" s="272"/>
      <c r="AE24" s="272"/>
      <c r="AF24" s="272"/>
      <c r="AG24" s="272"/>
      <c r="AH24" s="272"/>
      <c r="AI24" s="600"/>
      <c r="AJ24" s="600"/>
    </row>
    <row r="25" spans="1:36" ht="12" customHeight="1" thickBot="1">
      <c r="A25" s="63">
        <f>A23+1</f>
        <v>10</v>
      </c>
      <c r="B25" s="162"/>
      <c r="C25" s="162"/>
      <c r="D25" s="162"/>
      <c r="E25" s="162"/>
      <c r="F25" s="162"/>
      <c r="G25" s="218"/>
      <c r="H25" s="218"/>
      <c r="I25" s="218"/>
      <c r="J25" s="218"/>
      <c r="K25" s="218"/>
      <c r="L25" s="274"/>
      <c r="M25" s="274"/>
      <c r="N25" s="148"/>
      <c r="O25" s="148"/>
      <c r="P25" s="148"/>
      <c r="Q25" s="148"/>
      <c r="R25" s="65">
        <f t="shared" ref="R25" si="12">N25+O25+P25+Q25</f>
        <v>0</v>
      </c>
      <c r="S25" s="148"/>
      <c r="T25" s="221"/>
      <c r="U25" s="221"/>
      <c r="V25" s="221"/>
      <c r="W25" s="221"/>
      <c r="X25" s="221"/>
      <c r="Y25" s="221"/>
      <c r="Z25" s="221"/>
      <c r="AA25" s="221"/>
      <c r="AB25" s="221"/>
      <c r="AC25" s="221"/>
      <c r="AD25" s="221"/>
      <c r="AE25" s="221"/>
      <c r="AF25" s="221"/>
      <c r="AG25" s="221"/>
      <c r="AH25" s="221"/>
      <c r="AI25" s="275"/>
      <c r="AJ25" s="275"/>
    </row>
    <row r="26" spans="1:36" ht="10.8" thickTop="1" thickBot="1">
      <c r="A26" s="66"/>
      <c r="B26" s="66"/>
      <c r="C26" s="66"/>
      <c r="D26" s="66"/>
      <c r="E26" s="66"/>
      <c r="F26" s="66"/>
      <c r="G26" s="66"/>
      <c r="H26" s="66"/>
      <c r="I26" s="66"/>
      <c r="J26" s="66"/>
      <c r="K26" s="66"/>
      <c r="L26" s="67"/>
      <c r="M26" s="67"/>
      <c r="N26" s="68"/>
      <c r="O26" s="68"/>
      <c r="P26" s="68"/>
      <c r="Q26" s="68"/>
      <c r="R26" s="68"/>
      <c r="S26" s="68"/>
      <c r="T26" s="68"/>
      <c r="U26" s="74"/>
      <c r="V26" s="74"/>
      <c r="W26" s="74"/>
      <c r="X26" s="74"/>
      <c r="Y26" s="74"/>
      <c r="Z26" s="74"/>
      <c r="AA26" s="74"/>
      <c r="AB26" s="74"/>
      <c r="AC26" s="74"/>
      <c r="AD26" s="74"/>
      <c r="AE26" s="74"/>
      <c r="AF26" s="74"/>
      <c r="AG26" s="74"/>
      <c r="AH26" s="74"/>
    </row>
    <row r="27" spans="1:36" ht="10.5" customHeight="1" thickTop="1" thickBot="1">
      <c r="A27" s="586" t="s">
        <v>2138</v>
      </c>
      <c r="B27" s="587"/>
      <c r="C27" s="587"/>
      <c r="D27" s="587"/>
      <c r="E27" s="587"/>
      <c r="F27" s="587"/>
      <c r="G27" s="276" t="s">
        <v>2386</v>
      </c>
      <c r="H27" s="66"/>
      <c r="I27" s="66"/>
      <c r="J27" s="66"/>
      <c r="K27" s="66"/>
      <c r="L27" s="69"/>
      <c r="M27" s="69"/>
      <c r="N27" s="68"/>
      <c r="O27" s="68"/>
      <c r="P27" s="68"/>
      <c r="Q27" s="68"/>
      <c r="R27" s="68"/>
      <c r="S27" s="68"/>
      <c r="T27" s="68"/>
      <c r="U27" s="74"/>
      <c r="V27" s="74"/>
      <c r="W27" s="74"/>
      <c r="X27" s="74"/>
      <c r="Y27" s="74"/>
      <c r="Z27" s="74"/>
      <c r="AA27" s="74"/>
      <c r="AB27" s="74"/>
      <c r="AC27" s="74"/>
      <c r="AD27" s="74"/>
      <c r="AE27" s="74"/>
      <c r="AF27" s="74"/>
      <c r="AG27" s="74"/>
      <c r="AH27" s="74"/>
    </row>
    <row r="28" spans="1:36" ht="10.8" thickTop="1" thickBot="1">
      <c r="A28" s="70"/>
      <c r="B28" s="70"/>
      <c r="C28" s="70"/>
      <c r="D28" s="70"/>
      <c r="E28" s="70"/>
      <c r="F28" s="70"/>
      <c r="G28" s="71"/>
      <c r="H28" s="66"/>
      <c r="I28" s="66"/>
      <c r="J28" s="66"/>
      <c r="K28" s="66"/>
      <c r="L28" s="69"/>
      <c r="M28" s="69"/>
      <c r="N28" s="68"/>
      <c r="O28" s="68"/>
      <c r="P28" s="68"/>
      <c r="Q28" s="68"/>
      <c r="R28" s="68"/>
      <c r="S28" s="68"/>
      <c r="T28" s="68"/>
      <c r="U28" s="74"/>
      <c r="V28" s="74"/>
      <c r="W28" s="74"/>
      <c r="X28" s="74"/>
      <c r="Y28" s="74"/>
      <c r="Z28" s="74"/>
      <c r="AA28" s="74"/>
      <c r="AB28" s="74"/>
      <c r="AC28" s="74"/>
      <c r="AD28" s="74"/>
      <c r="AE28" s="74"/>
      <c r="AF28" s="74"/>
      <c r="AG28" s="74"/>
      <c r="AH28" s="74"/>
    </row>
    <row r="29" spans="1:36" ht="10.8" thickTop="1" thickBot="1">
      <c r="A29" s="588" t="s">
        <v>728</v>
      </c>
      <c r="B29" s="589"/>
      <c r="C29" s="589"/>
      <c r="D29" s="589"/>
      <c r="E29" s="589"/>
      <c r="F29" s="589"/>
      <c r="G29" s="225" t="s">
        <v>2387</v>
      </c>
      <c r="H29" s="66"/>
      <c r="I29" s="66"/>
      <c r="J29" s="66"/>
      <c r="K29" s="66"/>
      <c r="L29" s="69"/>
      <c r="M29" s="69"/>
      <c r="N29" s="68"/>
      <c r="O29" s="68"/>
      <c r="P29" s="68"/>
      <c r="Q29" s="68"/>
      <c r="R29" s="68"/>
      <c r="S29" s="68"/>
      <c r="T29" s="68"/>
      <c r="U29" s="74"/>
      <c r="V29" s="74"/>
      <c r="W29" s="74"/>
      <c r="X29" s="74"/>
      <c r="Y29" s="74"/>
      <c r="Z29" s="74"/>
      <c r="AA29" s="74"/>
      <c r="AB29" s="74"/>
      <c r="AC29" s="74"/>
      <c r="AD29" s="74"/>
      <c r="AE29" s="74"/>
      <c r="AF29" s="74"/>
      <c r="AG29" s="74"/>
      <c r="AH29" s="74"/>
    </row>
    <row r="30" spans="1:36" ht="10.8" thickTop="1" thickBot="1">
      <c r="A30" s="73"/>
      <c r="B30" s="73"/>
      <c r="C30" s="73"/>
      <c r="D30" s="73"/>
      <c r="E30" s="73"/>
      <c r="F30" s="72"/>
      <c r="G30" s="74"/>
      <c r="H30" s="66"/>
      <c r="I30" s="66"/>
      <c r="J30" s="66"/>
      <c r="K30" s="66"/>
      <c r="L30" s="69"/>
      <c r="M30" s="69"/>
      <c r="N30" s="68"/>
      <c r="O30" s="68"/>
      <c r="P30" s="68"/>
      <c r="Q30" s="68"/>
      <c r="R30" s="68"/>
      <c r="S30" s="68"/>
      <c r="T30" s="68"/>
      <c r="U30" s="74"/>
      <c r="V30" s="74"/>
      <c r="W30" s="74"/>
      <c r="X30" s="74"/>
      <c r="Y30" s="74"/>
      <c r="Z30" s="74"/>
      <c r="AA30" s="74"/>
      <c r="AB30" s="74"/>
      <c r="AC30" s="74"/>
      <c r="AD30" s="74"/>
      <c r="AE30" s="74"/>
      <c r="AF30" s="74"/>
      <c r="AG30" s="74"/>
      <c r="AH30" s="74"/>
    </row>
    <row r="31" spans="1:36" ht="10.8" thickTop="1" thickBot="1">
      <c r="A31" s="75" t="s">
        <v>729</v>
      </c>
      <c r="B31" s="66"/>
      <c r="C31" s="66"/>
      <c r="D31" s="76"/>
      <c r="E31" s="66"/>
      <c r="F31" s="66"/>
      <c r="G31" s="66"/>
      <c r="H31" s="66"/>
      <c r="I31" s="66"/>
      <c r="J31" s="66"/>
      <c r="K31" s="66"/>
      <c r="L31" s="69"/>
      <c r="M31" s="69"/>
      <c r="N31" s="68"/>
      <c r="O31" s="68"/>
      <c r="P31" s="68"/>
      <c r="Q31" s="68"/>
      <c r="R31" s="68"/>
      <c r="S31" s="68"/>
      <c r="T31" s="68"/>
      <c r="U31" s="74"/>
      <c r="V31" s="74"/>
      <c r="W31" s="74"/>
      <c r="X31" s="74"/>
      <c r="Y31" s="74"/>
      <c r="Z31" s="74"/>
      <c r="AA31" s="74"/>
      <c r="AB31" s="74"/>
      <c r="AC31" s="74"/>
      <c r="AD31" s="74"/>
      <c r="AE31" s="74"/>
      <c r="AF31" s="74"/>
      <c r="AG31" s="74"/>
      <c r="AH31" s="74"/>
    </row>
    <row r="32" spans="1:36" ht="13.05" customHeight="1" thickTop="1" thickBot="1">
      <c r="A32" s="87">
        <v>1</v>
      </c>
      <c r="B32" s="66" t="s">
        <v>730</v>
      </c>
      <c r="C32" s="66"/>
      <c r="D32" s="76"/>
      <c r="E32" s="66"/>
      <c r="F32" s="66"/>
      <c r="G32" s="66"/>
      <c r="H32" s="66"/>
      <c r="I32" s="66"/>
      <c r="J32" s="66"/>
      <c r="K32" s="66"/>
      <c r="L32" s="69"/>
      <c r="M32" s="69"/>
      <c r="N32" s="68"/>
      <c r="O32" s="68"/>
      <c r="P32" s="68"/>
      <c r="Q32" s="68"/>
      <c r="R32" s="68"/>
      <c r="S32" s="68"/>
      <c r="T32" s="68"/>
      <c r="U32" s="74"/>
      <c r="V32" s="74"/>
      <c r="W32" s="74"/>
      <c r="X32" s="74"/>
      <c r="Y32" s="74"/>
      <c r="Z32" s="74"/>
      <c r="AA32" s="74"/>
      <c r="AB32" s="74"/>
      <c r="AC32" s="74"/>
      <c r="AD32" s="74"/>
      <c r="AE32" s="74"/>
      <c r="AF32" s="74"/>
      <c r="AG32" s="74"/>
      <c r="AH32" s="74"/>
    </row>
    <row r="33" spans="1:34" ht="13.05" customHeight="1" thickTop="1" thickBot="1">
      <c r="A33" s="87">
        <v>2</v>
      </c>
      <c r="B33" s="66" t="s">
        <v>731</v>
      </c>
      <c r="C33" s="66"/>
      <c r="D33" s="76"/>
      <c r="E33" s="66"/>
      <c r="F33" s="66"/>
      <c r="G33" s="66"/>
      <c r="H33" s="66"/>
      <c r="I33" s="66"/>
      <c r="J33" s="66"/>
      <c r="K33" s="66"/>
      <c r="L33" s="69"/>
      <c r="M33" s="69"/>
      <c r="N33" s="68"/>
      <c r="O33" s="68"/>
      <c r="P33" s="68"/>
      <c r="Q33" s="68"/>
      <c r="R33" s="68"/>
      <c r="S33" s="68"/>
      <c r="T33" s="68"/>
      <c r="U33" s="74"/>
      <c r="V33" s="74"/>
      <c r="W33" s="74"/>
      <c r="X33" s="74"/>
      <c r="Y33" s="74"/>
      <c r="Z33" s="74"/>
      <c r="AA33" s="74"/>
      <c r="AB33" s="74"/>
      <c r="AC33" s="74"/>
      <c r="AD33" s="74"/>
      <c r="AE33" s="74"/>
      <c r="AF33" s="74"/>
      <c r="AG33" s="74"/>
      <c r="AH33" s="74"/>
    </row>
    <row r="34" spans="1:34" ht="13.05" customHeight="1" thickTop="1" thickBot="1">
      <c r="A34" s="87">
        <v>3</v>
      </c>
      <c r="B34" s="66" t="s">
        <v>732</v>
      </c>
      <c r="C34" s="66"/>
      <c r="D34" s="76"/>
      <c r="E34" s="66"/>
      <c r="F34" s="66"/>
      <c r="G34" s="66"/>
      <c r="H34" s="66"/>
      <c r="I34" s="66"/>
      <c r="J34" s="66"/>
      <c r="K34" s="66"/>
      <c r="N34" s="68"/>
      <c r="O34" s="68"/>
      <c r="P34" s="68"/>
      <c r="Q34" s="68"/>
      <c r="R34" s="68"/>
      <c r="S34" s="68"/>
      <c r="T34" s="68"/>
      <c r="U34" s="74"/>
      <c r="V34" s="74"/>
      <c r="W34" s="74"/>
      <c r="X34" s="74"/>
      <c r="Y34" s="74"/>
      <c r="Z34" s="74"/>
      <c r="AA34" s="74"/>
      <c r="AB34" s="74"/>
      <c r="AC34" s="74"/>
      <c r="AD34" s="74"/>
      <c r="AE34" s="74"/>
      <c r="AF34" s="74"/>
      <c r="AG34" s="74"/>
      <c r="AH34" s="74"/>
    </row>
    <row r="35" spans="1:34" ht="13.05" customHeight="1" thickTop="1" thickBot="1">
      <c r="A35" s="87">
        <v>4</v>
      </c>
      <c r="B35" s="66" t="s">
        <v>733</v>
      </c>
      <c r="C35" s="66"/>
      <c r="D35" s="77"/>
      <c r="E35" s="66"/>
      <c r="F35" s="66"/>
      <c r="G35" s="66"/>
      <c r="H35" s="66"/>
      <c r="I35" s="66"/>
      <c r="J35" s="66"/>
      <c r="K35" s="66"/>
      <c r="L35" s="78"/>
      <c r="M35" s="78"/>
      <c r="N35" s="68"/>
      <c r="O35" s="68"/>
      <c r="P35" s="68"/>
      <c r="Q35" s="68"/>
      <c r="R35" s="68"/>
      <c r="S35" s="68"/>
      <c r="T35" s="68"/>
      <c r="U35" s="74"/>
      <c r="V35" s="74"/>
      <c r="W35" s="74"/>
      <c r="X35" s="74"/>
      <c r="Y35" s="74"/>
      <c r="Z35" s="74"/>
      <c r="AA35" s="74"/>
      <c r="AB35" s="74"/>
      <c r="AC35" s="74"/>
      <c r="AD35" s="74"/>
      <c r="AE35" s="74"/>
      <c r="AF35" s="74"/>
      <c r="AG35" s="74"/>
      <c r="AH35" s="74"/>
    </row>
    <row r="36" spans="1:34" ht="13.05" customHeight="1" thickTop="1" thickBot="1">
      <c r="A36" s="87">
        <v>5</v>
      </c>
      <c r="B36" s="66" t="s">
        <v>734</v>
      </c>
      <c r="C36" s="66"/>
      <c r="D36" s="77"/>
      <c r="E36" s="66"/>
      <c r="F36" s="66"/>
      <c r="G36" s="66"/>
      <c r="H36" s="66"/>
      <c r="I36" s="66"/>
      <c r="J36" s="66"/>
      <c r="K36" s="66"/>
      <c r="L36" s="67"/>
      <c r="M36" s="67"/>
      <c r="N36" s="68"/>
      <c r="O36" s="68"/>
      <c r="P36" s="68"/>
      <c r="Q36" s="68"/>
      <c r="R36" s="68"/>
      <c r="S36" s="68"/>
      <c r="T36" s="68"/>
      <c r="U36" s="74"/>
      <c r="V36" s="74"/>
      <c r="W36" s="74"/>
      <c r="X36" s="74"/>
      <c r="Y36" s="74"/>
      <c r="Z36" s="74"/>
      <c r="AA36" s="74"/>
      <c r="AB36" s="74"/>
      <c r="AC36" s="74"/>
      <c r="AD36" s="74"/>
      <c r="AE36" s="74"/>
      <c r="AF36" s="74"/>
      <c r="AG36" s="74"/>
      <c r="AH36" s="74"/>
    </row>
    <row r="37" spans="1:34" ht="13.05" customHeight="1" thickTop="1" thickBot="1">
      <c r="A37" s="87">
        <v>6</v>
      </c>
      <c r="B37" s="66" t="s">
        <v>735</v>
      </c>
      <c r="C37" s="66"/>
      <c r="D37" s="77"/>
      <c r="E37" s="66"/>
      <c r="F37" s="66"/>
      <c r="G37" s="66"/>
      <c r="H37" s="66"/>
      <c r="I37" s="66"/>
      <c r="J37" s="66"/>
      <c r="K37" s="66"/>
      <c r="L37" s="67"/>
      <c r="M37" s="67"/>
      <c r="N37" s="68"/>
      <c r="O37" s="68"/>
      <c r="P37" s="68"/>
      <c r="Q37" s="68"/>
      <c r="R37" s="68"/>
      <c r="S37" s="68"/>
      <c r="T37" s="68"/>
      <c r="U37" s="74"/>
      <c r="V37" s="74"/>
      <c r="W37" s="74"/>
      <c r="X37" s="74"/>
      <c r="Y37" s="74"/>
      <c r="Z37" s="74"/>
      <c r="AA37" s="74"/>
      <c r="AB37" s="74"/>
      <c r="AC37" s="74"/>
      <c r="AD37" s="74"/>
      <c r="AE37" s="74"/>
      <c r="AF37" s="74"/>
      <c r="AG37" s="74"/>
      <c r="AH37" s="74"/>
    </row>
    <row r="38" spans="1:34" ht="13.05" customHeight="1" thickTop="1">
      <c r="A38" s="87">
        <v>7</v>
      </c>
      <c r="B38" s="66" t="s">
        <v>736</v>
      </c>
      <c r="C38" s="66"/>
      <c r="D38" s="77"/>
      <c r="E38" s="66"/>
      <c r="F38" s="66"/>
      <c r="G38" s="66"/>
      <c r="H38" s="66"/>
      <c r="I38" s="66"/>
      <c r="J38" s="66"/>
      <c r="K38" s="66"/>
      <c r="L38" s="69"/>
      <c r="M38" s="69"/>
      <c r="N38" s="74"/>
      <c r="O38" s="74"/>
      <c r="P38" s="74"/>
      <c r="Q38" s="74"/>
      <c r="R38" s="74"/>
      <c r="S38" s="74"/>
      <c r="T38" s="74"/>
      <c r="U38" s="74"/>
      <c r="V38" s="74"/>
      <c r="W38" s="74"/>
      <c r="X38" s="74"/>
      <c r="Y38" s="74"/>
      <c r="Z38" s="74"/>
      <c r="AA38" s="74"/>
      <c r="AB38" s="74"/>
      <c r="AC38" s="74"/>
      <c r="AD38" s="74"/>
      <c r="AE38" s="74"/>
      <c r="AF38" s="74"/>
      <c r="AG38" s="74"/>
      <c r="AH38" s="74"/>
    </row>
    <row r="39" spans="1:34" ht="13.05" customHeight="1">
      <c r="A39" s="87">
        <v>8</v>
      </c>
      <c r="B39" s="78" t="s">
        <v>737</v>
      </c>
      <c r="C39" s="66"/>
      <c r="D39" s="77"/>
      <c r="E39" s="66"/>
      <c r="F39" s="66"/>
      <c r="G39" s="66"/>
      <c r="H39" s="66"/>
      <c r="I39" s="66"/>
      <c r="J39" s="66"/>
      <c r="K39" s="66"/>
      <c r="L39" s="69"/>
      <c r="M39" s="69"/>
      <c r="N39" s="74"/>
      <c r="O39" s="74"/>
      <c r="P39" s="74"/>
      <c r="Q39" s="74"/>
      <c r="R39" s="74"/>
      <c r="S39" s="74"/>
      <c r="T39" s="74"/>
      <c r="U39" s="74"/>
      <c r="V39" s="74"/>
      <c r="W39" s="74"/>
      <c r="X39" s="74"/>
      <c r="Y39" s="74"/>
      <c r="Z39" s="74"/>
      <c r="AA39" s="74"/>
      <c r="AB39" s="74"/>
      <c r="AC39" s="74"/>
      <c r="AD39" s="74"/>
      <c r="AE39" s="74"/>
      <c r="AF39" s="74"/>
      <c r="AG39" s="74"/>
      <c r="AH39" s="74"/>
    </row>
    <row r="40" spans="1:34" ht="13.05" customHeight="1">
      <c r="A40" s="87">
        <v>9</v>
      </c>
      <c r="B40" s="66" t="s">
        <v>738</v>
      </c>
      <c r="E40" s="66"/>
      <c r="F40" s="66"/>
      <c r="G40" s="66"/>
      <c r="H40" s="66"/>
      <c r="I40" s="66"/>
      <c r="J40" s="66"/>
      <c r="K40" s="66"/>
      <c r="L40" s="69"/>
      <c r="M40" s="69"/>
      <c r="N40" s="74"/>
      <c r="O40" s="74"/>
      <c r="P40" s="74"/>
      <c r="Q40" s="74"/>
      <c r="R40" s="74"/>
      <c r="S40" s="74"/>
      <c r="T40" s="74"/>
      <c r="U40" s="74"/>
      <c r="V40" s="74"/>
      <c r="W40" s="74"/>
      <c r="X40" s="74"/>
      <c r="Y40" s="74"/>
      <c r="Z40" s="74"/>
      <c r="AA40" s="74"/>
      <c r="AB40" s="74"/>
      <c r="AC40" s="74"/>
      <c r="AD40" s="74"/>
      <c r="AE40" s="74"/>
      <c r="AF40" s="74"/>
      <c r="AG40" s="74"/>
      <c r="AH40" s="74"/>
    </row>
    <row r="41" spans="1:34" ht="13.05" customHeight="1">
      <c r="A41" s="87">
        <v>10</v>
      </c>
      <c r="B41" s="66" t="s">
        <v>739</v>
      </c>
      <c r="E41" s="66"/>
      <c r="F41" s="66"/>
      <c r="G41" s="66"/>
      <c r="H41" s="66"/>
      <c r="I41" s="66"/>
      <c r="J41" s="66"/>
      <c r="K41" s="66"/>
      <c r="L41" s="69"/>
      <c r="M41" s="69"/>
      <c r="N41" s="74"/>
      <c r="O41" s="74"/>
      <c r="P41" s="74"/>
      <c r="Q41" s="74"/>
      <c r="R41" s="74"/>
      <c r="S41" s="74"/>
      <c r="T41" s="74"/>
      <c r="U41" s="74"/>
      <c r="V41" s="74"/>
      <c r="W41" s="74"/>
      <c r="X41" s="74"/>
      <c r="Y41" s="74"/>
      <c r="Z41" s="74"/>
      <c r="AA41" s="74"/>
      <c r="AB41" s="74"/>
      <c r="AC41" s="74"/>
      <c r="AD41" s="74"/>
      <c r="AE41" s="74"/>
      <c r="AF41" s="74"/>
      <c r="AG41" s="74"/>
      <c r="AH41" s="74"/>
    </row>
    <row r="42" spans="1:34" ht="13.05" customHeight="1">
      <c r="A42" s="87">
        <v>11</v>
      </c>
      <c r="B42" s="90" t="s">
        <v>740</v>
      </c>
      <c r="C42" s="87"/>
      <c r="D42" s="66"/>
      <c r="F42" s="66"/>
      <c r="G42" s="66"/>
      <c r="H42" s="66"/>
      <c r="I42" s="66"/>
      <c r="J42" s="66"/>
      <c r="K42" s="66"/>
      <c r="L42" s="69"/>
      <c r="M42" s="69"/>
      <c r="N42" s="74"/>
      <c r="O42" s="74"/>
      <c r="P42" s="74"/>
      <c r="Q42" s="74"/>
      <c r="R42" s="74"/>
      <c r="S42" s="74"/>
      <c r="T42" s="74"/>
      <c r="U42" s="74"/>
      <c r="V42" s="74"/>
      <c r="W42" s="74"/>
      <c r="X42" s="74"/>
      <c r="Y42" s="74"/>
      <c r="Z42" s="74"/>
      <c r="AA42" s="74"/>
      <c r="AB42" s="74"/>
      <c r="AC42" s="74"/>
      <c r="AD42" s="74"/>
      <c r="AE42" s="74"/>
      <c r="AF42" s="74"/>
      <c r="AG42" s="74"/>
      <c r="AH42" s="74"/>
    </row>
    <row r="43" spans="1:34" ht="13.05" customHeight="1">
      <c r="A43" s="87">
        <v>12</v>
      </c>
      <c r="B43" s="90" t="s">
        <v>741</v>
      </c>
      <c r="C43" s="87"/>
      <c r="D43" s="66"/>
      <c r="E43" s="66"/>
      <c r="F43" s="66"/>
      <c r="G43" s="66"/>
      <c r="H43" s="66"/>
      <c r="I43" s="66"/>
      <c r="J43" s="66"/>
      <c r="K43" s="66"/>
      <c r="L43" s="69"/>
      <c r="M43" s="69"/>
      <c r="N43" s="74"/>
      <c r="O43" s="74"/>
      <c r="P43" s="74"/>
      <c r="Q43" s="74"/>
      <c r="R43" s="74"/>
      <c r="S43" s="74"/>
      <c r="T43" s="74"/>
      <c r="U43" s="74"/>
      <c r="V43" s="74"/>
      <c r="W43" s="74"/>
      <c r="X43" s="74"/>
      <c r="Y43" s="74"/>
      <c r="Z43" s="74"/>
      <c r="AA43" s="74"/>
      <c r="AB43" s="74"/>
      <c r="AC43" s="74"/>
      <c r="AD43" s="74"/>
      <c r="AE43" s="74"/>
      <c r="AF43" s="74"/>
      <c r="AG43" s="74"/>
      <c r="AH43" s="74"/>
    </row>
    <row r="44" spans="1:34" ht="13.05" customHeight="1">
      <c r="A44" s="87">
        <v>13</v>
      </c>
      <c r="B44" s="90" t="s">
        <v>742</v>
      </c>
      <c r="C44" s="87"/>
      <c r="D44" s="66"/>
      <c r="E44" s="66"/>
      <c r="F44" s="66"/>
      <c r="G44" s="66"/>
      <c r="H44" s="66"/>
      <c r="I44" s="66"/>
      <c r="J44" s="66"/>
      <c r="K44" s="66"/>
      <c r="L44" s="69"/>
      <c r="M44" s="69"/>
      <c r="N44" s="74"/>
      <c r="O44" s="74"/>
      <c r="P44" s="74"/>
      <c r="Q44" s="74"/>
      <c r="R44" s="74"/>
      <c r="S44" s="74"/>
      <c r="T44" s="74"/>
      <c r="U44" s="74"/>
      <c r="V44" s="74"/>
      <c r="W44" s="74"/>
      <c r="X44" s="74"/>
      <c r="Y44" s="74"/>
      <c r="Z44" s="74"/>
      <c r="AA44" s="74"/>
      <c r="AB44" s="74"/>
      <c r="AC44" s="74"/>
      <c r="AD44" s="74"/>
      <c r="AE44" s="74"/>
      <c r="AF44" s="74"/>
      <c r="AG44" s="74"/>
      <c r="AH44" s="74"/>
    </row>
    <row r="45" spans="1:34" ht="13.05" customHeight="1">
      <c r="A45" s="87">
        <v>14</v>
      </c>
      <c r="B45" s="66" t="s">
        <v>743</v>
      </c>
      <c r="C45" s="87"/>
      <c r="D45" s="66"/>
      <c r="E45" s="66"/>
      <c r="F45" s="66"/>
      <c r="G45" s="66"/>
      <c r="H45" s="66"/>
      <c r="I45" s="66"/>
      <c r="J45" s="66"/>
      <c r="K45" s="66"/>
      <c r="L45" s="69"/>
      <c r="M45" s="69"/>
      <c r="N45" s="74"/>
      <c r="O45" s="74"/>
      <c r="P45" s="74"/>
      <c r="Q45" s="74"/>
      <c r="R45" s="74"/>
      <c r="S45" s="74"/>
      <c r="T45" s="74"/>
      <c r="U45" s="74"/>
      <c r="V45" s="74"/>
      <c r="W45" s="74"/>
      <c r="X45" s="74"/>
      <c r="Y45" s="74"/>
      <c r="Z45" s="74"/>
      <c r="AA45" s="74"/>
      <c r="AB45" s="74"/>
      <c r="AC45" s="74"/>
      <c r="AD45" s="74"/>
      <c r="AE45" s="74"/>
      <c r="AF45" s="74"/>
      <c r="AG45" s="74"/>
      <c r="AH45" s="74"/>
    </row>
    <row r="46" spans="1:34" ht="13.05" customHeight="1">
      <c r="A46" s="87">
        <v>15</v>
      </c>
      <c r="B46" s="90" t="s">
        <v>744</v>
      </c>
      <c r="C46" s="87"/>
      <c r="D46" s="66"/>
      <c r="E46" s="66"/>
      <c r="F46" s="66"/>
      <c r="G46" s="66"/>
      <c r="H46" s="66"/>
      <c r="I46" s="66"/>
      <c r="J46" s="66"/>
      <c r="K46" s="66"/>
      <c r="L46" s="69"/>
      <c r="M46" s="69"/>
      <c r="N46" s="74"/>
      <c r="O46" s="74"/>
      <c r="P46" s="74"/>
      <c r="Q46" s="74"/>
      <c r="R46" s="74"/>
      <c r="S46" s="74"/>
      <c r="T46" s="74"/>
      <c r="U46" s="74"/>
      <c r="V46" s="74"/>
      <c r="W46" s="74"/>
      <c r="X46" s="74"/>
      <c r="Y46" s="74"/>
      <c r="Z46" s="74"/>
      <c r="AA46" s="74"/>
      <c r="AB46" s="74"/>
      <c r="AC46" s="74"/>
      <c r="AD46" s="74"/>
      <c r="AE46" s="74"/>
      <c r="AF46" s="74"/>
      <c r="AG46" s="74"/>
      <c r="AH46" s="74"/>
    </row>
    <row r="47" spans="1:34" ht="13.05" customHeight="1">
      <c r="A47" s="87">
        <v>16</v>
      </c>
      <c r="B47" s="90" t="s">
        <v>745</v>
      </c>
      <c r="C47" s="87"/>
      <c r="D47" s="66"/>
      <c r="E47" s="66"/>
      <c r="F47" s="66"/>
      <c r="G47" s="66"/>
      <c r="H47" s="66"/>
      <c r="I47" s="66"/>
      <c r="J47" s="66"/>
      <c r="K47" s="66"/>
      <c r="L47" s="69"/>
      <c r="M47" s="69"/>
      <c r="N47" s="74"/>
      <c r="O47" s="74"/>
      <c r="P47" s="74"/>
      <c r="Q47" s="74"/>
      <c r="R47" s="74"/>
      <c r="S47" s="74"/>
      <c r="T47" s="74"/>
      <c r="U47" s="74"/>
      <c r="V47" s="74"/>
      <c r="W47" s="74"/>
      <c r="X47" s="74"/>
      <c r="Y47" s="74"/>
      <c r="Z47" s="74"/>
      <c r="AA47" s="74"/>
      <c r="AB47" s="74"/>
      <c r="AC47" s="74"/>
      <c r="AD47" s="74"/>
      <c r="AE47" s="74"/>
      <c r="AF47" s="74"/>
      <c r="AG47" s="74"/>
      <c r="AH47" s="74"/>
    </row>
    <row r="48" spans="1:34" ht="10.199999999999999" thickBot="1">
      <c r="A48" s="78"/>
      <c r="C48" s="78"/>
      <c r="D48" s="78"/>
      <c r="E48" s="78"/>
      <c r="F48" s="78"/>
      <c r="G48" s="78"/>
      <c r="H48" s="78"/>
      <c r="I48" s="78"/>
      <c r="J48" s="78"/>
      <c r="K48" s="78"/>
      <c r="L48" s="79"/>
      <c r="M48" s="79"/>
      <c r="N48" s="79"/>
      <c r="O48" s="79"/>
      <c r="P48" s="79"/>
      <c r="Q48" s="79"/>
      <c r="R48" s="79"/>
      <c r="S48" s="79"/>
      <c r="T48" s="79"/>
      <c r="U48" s="161"/>
      <c r="V48" s="161"/>
      <c r="W48" s="161"/>
      <c r="X48" s="161"/>
      <c r="Y48" s="161"/>
      <c r="Z48" s="161"/>
      <c r="AA48" s="161"/>
      <c r="AB48" s="161"/>
      <c r="AC48" s="161"/>
      <c r="AD48" s="161"/>
      <c r="AE48" s="161"/>
      <c r="AF48" s="161"/>
      <c r="AG48" s="161"/>
      <c r="AH48" s="161"/>
    </row>
    <row r="49" spans="1:34" ht="10.199999999999999" thickTop="1">
      <c r="C49" s="80"/>
      <c r="D49" s="80"/>
      <c r="E49" s="80"/>
    </row>
    <row r="50" spans="1:34">
      <c r="A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row>
    <row r="51" spans="1:34" s="78" customFormat="1"/>
    <row r="52" spans="1:34" s="78" customFormat="1" ht="9.75" customHeight="1"/>
    <row r="53" spans="1:34" s="78" customFormat="1"/>
    <row r="54" spans="1:34" s="78" customFormat="1" ht="9"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row>
    <row r="55" spans="1:34" s="78" customForma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row>
    <row r="56" spans="1:34" s="78" customForma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row>
    <row r="57" spans="1:34" s="78" customForma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row>
    <row r="58" spans="1:34" s="78" customForma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row>
    <row r="59" spans="1:34" s="78" customForma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row>
    <row r="60" spans="1:34" s="78" customForma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row>
    <row r="61" spans="1:34" s="78" customForma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row>
    <row r="62" spans="1:34" s="78" customForma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row>
    <row r="63" spans="1:34" s="78" customForma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row>
  </sheetData>
  <sheetProtection algorithmName="SHA-512" hashValue="g8gQNOdntoj+KcKXijEV9z7fagc0hVNdPEmITe9ptP7XfIb7bo/oH6qqKQyw4sMddtgb0/DkI5M32ZERP/HanA==" saltValue="m8uxzFNnMKV89EFZICgF4g==" spinCount="100000" sheet="1" objects="1" scenarios="1" formatColumns="0" formatRows="0" autoFilter="0"/>
  <mergeCells count="46">
    <mergeCell ref="U12:AD12"/>
    <mergeCell ref="AE12:AH13"/>
    <mergeCell ref="U13:U15"/>
    <mergeCell ref="V13:Y13"/>
    <mergeCell ref="Z13:Z15"/>
    <mergeCell ref="AA13:AD13"/>
    <mergeCell ref="AA14:AA15"/>
    <mergeCell ref="AB14:AB15"/>
    <mergeCell ref="AC14:AC15"/>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L14:L15"/>
    <mergeCell ref="M14:M15"/>
    <mergeCell ref="A24:T24"/>
    <mergeCell ref="AI24:AJ24"/>
    <mergeCell ref="A27:F27"/>
    <mergeCell ref="A29:F29"/>
    <mergeCell ref="AI14:AI15"/>
    <mergeCell ref="AJ14:AJ15"/>
    <mergeCell ref="AE14:AE15"/>
    <mergeCell ref="AF14:AF15"/>
    <mergeCell ref="AG14:AG15"/>
    <mergeCell ref="AH14:AH15"/>
    <mergeCell ref="N14:Q14"/>
    <mergeCell ref="V14:V15"/>
    <mergeCell ref="W14:W15"/>
    <mergeCell ref="X14:X15"/>
    <mergeCell ref="Y14:Y1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B000-E4B2-884F-8EE3-B5878F656297}">
  <sheetPr codeName="Hoja17">
    <outlinePr summaryBelow="0" summaryRight="0"/>
  </sheetPr>
  <dimension ref="A1:AJ98"/>
  <sheetViews>
    <sheetView showGridLines="0" topLeftCell="C1" zoomScaleNormal="100" workbookViewId="0">
      <selection activeCell="L11" sqref="L11"/>
    </sheetView>
  </sheetViews>
  <sheetFormatPr baseColWidth="10" defaultColWidth="11.44140625" defaultRowHeight="9.6" outlineLevelRow="3"/>
  <cols>
    <col min="1" max="1" width="3.77734375" style="59" bestFit="1" customWidth="1"/>
    <col min="2" max="2" width="6.109375" style="59" customWidth="1"/>
    <col min="3" max="6" width="4.6640625" style="59" customWidth="1"/>
    <col min="7" max="7" width="27.44140625" style="59" customWidth="1"/>
    <col min="8" max="8" width="32.109375" style="59" customWidth="1"/>
    <col min="9" max="9" width="6.77734375" style="59" customWidth="1"/>
    <col min="10" max="10" width="22.33203125" style="59" customWidth="1"/>
    <col min="11" max="11" width="3.77734375" style="59" bestFit="1" customWidth="1"/>
    <col min="12" max="12" width="13.44140625" style="59" customWidth="1"/>
    <col min="13" max="13" width="18.44140625" style="59" bestFit="1" customWidth="1"/>
    <col min="14" max="14" width="5.109375" style="59" customWidth="1"/>
    <col min="15" max="17" width="5.6640625" style="59" bestFit="1" customWidth="1"/>
    <col min="18" max="18" width="6.109375" style="59" customWidth="1"/>
    <col min="19" max="19" width="14.44140625" style="59" customWidth="1"/>
    <col min="20" max="20" width="24" style="59" customWidth="1"/>
    <col min="21" max="21" width="9.44140625" style="59" customWidth="1"/>
    <col min="22" max="22" width="7.6640625" style="59" customWidth="1"/>
    <col min="23" max="23" width="10.44140625" style="59" customWidth="1"/>
    <col min="24" max="24" width="14" style="59" customWidth="1"/>
    <col min="25" max="25" width="24" style="59" customWidth="1"/>
    <col min="26" max="26" width="9.44140625" style="59" hidden="1" customWidth="1"/>
    <col min="27" max="27" width="6.6640625" style="59" hidden="1" customWidth="1"/>
    <col min="28" max="28" width="9.109375" style="59" hidden="1" customWidth="1"/>
    <col min="29" max="29" width="10.6640625" style="59" hidden="1" customWidth="1"/>
    <col min="30" max="30" width="24" style="59" hidden="1" customWidth="1"/>
    <col min="31" max="31" width="8.6640625" style="59" hidden="1" customWidth="1"/>
    <col min="32" max="32" width="12.33203125" style="59" hidden="1" customWidth="1"/>
    <col min="33" max="33" width="14.77734375" style="59" hidden="1" customWidth="1"/>
    <col min="34" max="34" width="24" style="59" hidden="1" customWidth="1"/>
    <col min="35" max="35" width="14.33203125" style="59" customWidth="1"/>
    <col min="36" max="36" width="18.109375" style="59" customWidth="1"/>
    <col min="37" max="16384" width="11.44140625" style="59"/>
  </cols>
  <sheetData>
    <row r="1" spans="1:36" ht="12">
      <c r="A1" s="58" t="s">
        <v>589</v>
      </c>
    </row>
    <row r="2" spans="1:36" ht="15.6">
      <c r="A2" s="229" t="s">
        <v>590</v>
      </c>
      <c r="J2" s="294"/>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t="s">
        <v>2262</v>
      </c>
    </row>
    <row r="9" spans="1:36" ht="10.199999999999999">
      <c r="A9" s="562" t="s">
        <v>594</v>
      </c>
      <c r="B9" s="563"/>
      <c r="C9" s="563"/>
      <c r="D9" s="563"/>
      <c r="E9" s="563"/>
      <c r="F9" s="563"/>
      <c r="G9" s="226" t="s">
        <v>2388</v>
      </c>
    </row>
    <row r="10" spans="1:36" ht="10.199999999999999">
      <c r="A10" s="562" t="s">
        <v>596</v>
      </c>
      <c r="B10" s="563"/>
      <c r="C10" s="563"/>
      <c r="D10" s="563"/>
      <c r="E10" s="563"/>
      <c r="F10" s="563"/>
      <c r="G10" s="226" t="s">
        <v>172</v>
      </c>
    </row>
    <row r="11" spans="1:36" ht="19.5" customHeight="1"/>
    <row r="12" spans="1:36" ht="32.2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33.7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75.75" customHeight="1" collapsed="1" thickBot="1">
      <c r="A16" s="63">
        <v>1</v>
      </c>
      <c r="B16" s="162" t="s">
        <v>376</v>
      </c>
      <c r="C16" s="162">
        <v>0</v>
      </c>
      <c r="D16" s="162">
        <v>0</v>
      </c>
      <c r="E16" s="162" t="s">
        <v>78</v>
      </c>
      <c r="F16" s="162">
        <v>17</v>
      </c>
      <c r="G16" s="163" t="s">
        <v>541</v>
      </c>
      <c r="H16" s="164" t="s">
        <v>2389</v>
      </c>
      <c r="I16" s="163" t="s">
        <v>18</v>
      </c>
      <c r="J16" s="163" t="s">
        <v>338</v>
      </c>
      <c r="K16" s="163">
        <v>5</v>
      </c>
      <c r="L16" s="165" t="s">
        <v>2390</v>
      </c>
      <c r="M16" s="165" t="s">
        <v>2391</v>
      </c>
      <c r="N16" s="64">
        <v>1</v>
      </c>
      <c r="O16" s="64">
        <v>2</v>
      </c>
      <c r="P16" s="64">
        <v>1</v>
      </c>
      <c r="Q16" s="64">
        <v>1</v>
      </c>
      <c r="R16" s="64">
        <f>N16+O16+P16+Q16</f>
        <v>5</v>
      </c>
      <c r="S16" s="105" t="s">
        <v>2392</v>
      </c>
      <c r="T16" s="166" t="s">
        <v>2393</v>
      </c>
      <c r="U16" s="159">
        <f>N16+O16</f>
        <v>3</v>
      </c>
      <c r="V16" s="273">
        <v>2</v>
      </c>
      <c r="W16" s="100">
        <f t="shared" ref="W16" si="0">IF(V16="","No hay ejecución",IF(AND(U16&gt;0), V16/U16,"No hay Programación"))</f>
        <v>0.66666666666666663</v>
      </c>
      <c r="X16" s="105" t="str">
        <f t="shared" ref="X16" si="1">IF(W16="No hay ejecución","NA",IF(W16&gt;=90%,"De acuerdo a lo programado",IF(W16&gt;=70%,"Atraso Leve",IF(W16&lt;70%,"En Riesgo de no Cumplimiento"))))</f>
        <v>En Riesgo de no Cumplimiento</v>
      </c>
      <c r="Y16" s="166" t="s">
        <v>2394</v>
      </c>
      <c r="Z16" s="159">
        <f>P16+Q16</f>
        <v>2</v>
      </c>
      <c r="AA16" s="159">
        <v>2</v>
      </c>
      <c r="AB16" s="100">
        <f>IF(AA16="","No hay ejecución",IF(AND(Z16&gt;0), AA16/Z16,"No hay Programación"))</f>
        <v>1</v>
      </c>
      <c r="AC16" s="105" t="str">
        <f t="shared" ref="AC16" si="2">IF(AB16="No hay ejecución","NA",IF(AB16&gt;=90%,"De acuerdo a lo programado",IF(AB16&gt;=70%,"Atraso Leve",IF(AB16&lt;70%,"En Riesgo de no Cumplimiento"))))</f>
        <v>De acuerdo a lo programado</v>
      </c>
      <c r="AD16" s="166"/>
      <c r="AE16" s="65">
        <f>V16+AA16</f>
        <v>4</v>
      </c>
      <c r="AF16" s="100">
        <f>IF(AE16="","No hay ejecución",IF(AND(AE16&gt;0), AE16/R16,"No hay Programación"))</f>
        <v>0.8</v>
      </c>
      <c r="AG16" s="105" t="str">
        <f>IF(AF16="No hay ejecución","NA",IF(AF16&gt;=90%,"De acuerdo a lo programado",IF(AF16&gt;=70%,"Atraso Leve",IF(AF16&lt;70%,"Incumplimiento"))))</f>
        <v>Atraso Leve</v>
      </c>
      <c r="AH16" s="166"/>
      <c r="AI16" s="65" t="s">
        <v>502</v>
      </c>
      <c r="AJ16" s="105" t="s">
        <v>2395</v>
      </c>
    </row>
    <row r="17" spans="1:36" s="117" customFormat="1" ht="75.75" hidden="1" customHeight="1" outlineLevel="3">
      <c r="A17" s="109" t="s">
        <v>41</v>
      </c>
      <c r="B17" s="169" t="s">
        <v>376</v>
      </c>
      <c r="C17" s="169">
        <v>0</v>
      </c>
      <c r="D17" s="169">
        <v>0</v>
      </c>
      <c r="E17" s="169" t="s">
        <v>78</v>
      </c>
      <c r="F17" s="169">
        <v>17</v>
      </c>
      <c r="G17" s="170" t="s">
        <v>541</v>
      </c>
      <c r="H17" s="171" t="s">
        <v>2396</v>
      </c>
      <c r="I17" s="170" t="s">
        <v>20</v>
      </c>
      <c r="J17" s="170" t="s">
        <v>338</v>
      </c>
      <c r="K17" s="170">
        <v>5</v>
      </c>
      <c r="L17" s="172" t="s">
        <v>2397</v>
      </c>
      <c r="M17" s="172" t="s">
        <v>2398</v>
      </c>
      <c r="N17" s="126">
        <v>1</v>
      </c>
      <c r="O17" s="126">
        <v>2</v>
      </c>
      <c r="P17" s="126">
        <v>1</v>
      </c>
      <c r="Q17" s="126">
        <v>1</v>
      </c>
      <c r="R17" s="111">
        <f>N17+O17+P17+Q17</f>
        <v>5</v>
      </c>
      <c r="S17" s="115" t="s">
        <v>2399</v>
      </c>
      <c r="T17" s="173" t="s">
        <v>2393</v>
      </c>
      <c r="U17" s="159">
        <f t="shared" ref="U17:U58" si="3">N17+O17</f>
        <v>3</v>
      </c>
      <c r="V17" s="309">
        <v>6</v>
      </c>
      <c r="W17" s="100">
        <f t="shared" ref="W17:W58" si="4">IF(V17="","No hay ejecución",IF(AND(U17&gt;0), V17/U17,"No hay Programación"))</f>
        <v>2</v>
      </c>
      <c r="X17" s="105" t="str">
        <f t="shared" ref="X17:X58" si="5">IF(W17="No hay ejecución","NA",IF(W17&gt;=90%,"De acuerdo a lo programado",IF(W17&gt;=70%,"Atraso Leve",IF(W17&lt;70%,"En Riesgo de no Cumplimiento"))))</f>
        <v>De acuerdo a lo programado</v>
      </c>
      <c r="Y17" s="166"/>
      <c r="Z17" s="159">
        <f t="shared" ref="Z17:Z58" si="6">P17+Q17</f>
        <v>2</v>
      </c>
      <c r="AA17" s="159"/>
      <c r="AB17" s="100" t="str">
        <f t="shared" ref="AB17:AB58" si="7">IF(AA17="","No hay ejecución",IF(AND(Z17&gt;0), AA17/Z17,"No hay Programación"))</f>
        <v>No hay ejecución</v>
      </c>
      <c r="AC17" s="105" t="str">
        <f t="shared" ref="AC17:AC58" si="8">IF(AB17="No hay ejecución","NA",IF(AB17&gt;=90%,"De acuerdo a lo programado",IF(AB17&gt;=70%,"Atraso Leve",IF(AB17&lt;70%,"En Riesgo de no Cumplimiento"))))</f>
        <v>NA</v>
      </c>
      <c r="AD17" s="166"/>
      <c r="AE17" s="65">
        <f t="shared" ref="AE17:AE58" si="9">V17+AA17</f>
        <v>6</v>
      </c>
      <c r="AF17" s="100">
        <f t="shared" ref="AF17:AF58" si="10">IF(AE17="","No hay ejecución",IF(AND(AE17&gt;0), AE17/R17,"No hay Programación"))</f>
        <v>1.2</v>
      </c>
      <c r="AG17" s="105" t="str">
        <f t="shared" ref="AG17:AG58" si="11">IF(AF17="No hay ejecución","NA",IF(AF17&gt;=90%,"De acuerdo a lo programado",IF(AF17&gt;=70%,"Atraso Leve",IF(AF17&lt;70%,"Incumplimiento"))))</f>
        <v>De acuerdo a lo programado</v>
      </c>
      <c r="AH17" s="166"/>
      <c r="AI17" s="187" t="s">
        <v>502</v>
      </c>
      <c r="AJ17" s="115" t="s">
        <v>502</v>
      </c>
    </row>
    <row r="18" spans="1:36" s="117" customFormat="1" ht="75.75" hidden="1" customHeight="1" outlineLevel="3">
      <c r="A18" s="109" t="s">
        <v>46</v>
      </c>
      <c r="B18" s="169" t="s">
        <v>376</v>
      </c>
      <c r="C18" s="169">
        <v>0</v>
      </c>
      <c r="D18" s="169">
        <v>0</v>
      </c>
      <c r="E18" s="169" t="s">
        <v>78</v>
      </c>
      <c r="F18" s="169">
        <v>17</v>
      </c>
      <c r="G18" s="170" t="s">
        <v>541</v>
      </c>
      <c r="H18" s="171" t="s">
        <v>2400</v>
      </c>
      <c r="I18" s="170" t="s">
        <v>20</v>
      </c>
      <c r="J18" s="170" t="s">
        <v>338</v>
      </c>
      <c r="K18" s="170">
        <v>5</v>
      </c>
      <c r="L18" s="172" t="s">
        <v>2401</v>
      </c>
      <c r="M18" s="172" t="s">
        <v>2391</v>
      </c>
      <c r="N18" s="126">
        <v>1</v>
      </c>
      <c r="O18" s="126">
        <v>2</v>
      </c>
      <c r="P18" s="126">
        <v>1</v>
      </c>
      <c r="Q18" s="126">
        <v>1</v>
      </c>
      <c r="R18" s="111">
        <f t="shared" ref="R18:R20" si="12">N18+O18+P18+Q18</f>
        <v>5</v>
      </c>
      <c r="S18" s="115" t="s">
        <v>2399</v>
      </c>
      <c r="T18" s="173" t="s">
        <v>2393</v>
      </c>
      <c r="U18" s="159">
        <f t="shared" si="3"/>
        <v>3</v>
      </c>
      <c r="V18" s="273">
        <v>3</v>
      </c>
      <c r="W18" s="100">
        <f t="shared" si="4"/>
        <v>1</v>
      </c>
      <c r="X18" s="105" t="str">
        <f t="shared" si="5"/>
        <v>De acuerdo a lo programado</v>
      </c>
      <c r="Y18" s="166"/>
      <c r="Z18" s="159">
        <f t="shared" si="6"/>
        <v>2</v>
      </c>
      <c r="AA18" s="159"/>
      <c r="AB18" s="100" t="str">
        <f t="shared" si="7"/>
        <v>No hay ejecución</v>
      </c>
      <c r="AC18" s="105" t="str">
        <f t="shared" si="8"/>
        <v>NA</v>
      </c>
      <c r="AD18" s="166"/>
      <c r="AE18" s="65">
        <f t="shared" si="9"/>
        <v>3</v>
      </c>
      <c r="AF18" s="100">
        <f t="shared" si="10"/>
        <v>0.6</v>
      </c>
      <c r="AG18" s="105" t="str">
        <f t="shared" si="11"/>
        <v>Incumplimiento</v>
      </c>
      <c r="AH18" s="166"/>
      <c r="AI18" s="187" t="s">
        <v>502</v>
      </c>
      <c r="AJ18" s="115" t="s">
        <v>502</v>
      </c>
    </row>
    <row r="19" spans="1:36" s="117" customFormat="1" ht="75.75" hidden="1" customHeight="1" outlineLevel="3">
      <c r="A19" s="109" t="s">
        <v>51</v>
      </c>
      <c r="B19" s="169" t="s">
        <v>376</v>
      </c>
      <c r="C19" s="169">
        <v>0</v>
      </c>
      <c r="D19" s="169">
        <v>0</v>
      </c>
      <c r="E19" s="169" t="s">
        <v>78</v>
      </c>
      <c r="F19" s="169">
        <v>17</v>
      </c>
      <c r="G19" s="170" t="s">
        <v>541</v>
      </c>
      <c r="H19" s="171" t="s">
        <v>2402</v>
      </c>
      <c r="I19" s="170" t="s">
        <v>20</v>
      </c>
      <c r="J19" s="170" t="s">
        <v>338</v>
      </c>
      <c r="K19" s="170">
        <v>5</v>
      </c>
      <c r="L19" s="172" t="s">
        <v>2403</v>
      </c>
      <c r="M19" s="172" t="s">
        <v>2404</v>
      </c>
      <c r="N19" s="126">
        <v>1</v>
      </c>
      <c r="O19" s="126">
        <v>2</v>
      </c>
      <c r="P19" s="126">
        <v>1</v>
      </c>
      <c r="Q19" s="126">
        <v>1</v>
      </c>
      <c r="R19" s="111">
        <f t="shared" si="12"/>
        <v>5</v>
      </c>
      <c r="S19" s="115" t="s">
        <v>2399</v>
      </c>
      <c r="T19" s="173" t="s">
        <v>2393</v>
      </c>
      <c r="U19" s="159">
        <f t="shared" si="3"/>
        <v>3</v>
      </c>
      <c r="V19" s="273">
        <v>4</v>
      </c>
      <c r="W19" s="100">
        <f t="shared" si="4"/>
        <v>1.3333333333333333</v>
      </c>
      <c r="X19" s="105" t="str">
        <f t="shared" si="5"/>
        <v>De acuerdo a lo programado</v>
      </c>
      <c r="Y19" s="166"/>
      <c r="Z19" s="159">
        <f t="shared" si="6"/>
        <v>2</v>
      </c>
      <c r="AA19" s="159"/>
      <c r="AB19" s="100" t="str">
        <f t="shared" si="7"/>
        <v>No hay ejecución</v>
      </c>
      <c r="AC19" s="105" t="str">
        <f t="shared" si="8"/>
        <v>NA</v>
      </c>
      <c r="AD19" s="166"/>
      <c r="AE19" s="65">
        <f t="shared" si="9"/>
        <v>4</v>
      </c>
      <c r="AF19" s="100">
        <f t="shared" si="10"/>
        <v>0.8</v>
      </c>
      <c r="AG19" s="105" t="str">
        <f t="shared" si="11"/>
        <v>Atraso Leve</v>
      </c>
      <c r="AH19" s="166"/>
      <c r="AI19" s="187" t="s">
        <v>502</v>
      </c>
      <c r="AJ19" s="115" t="s">
        <v>502</v>
      </c>
    </row>
    <row r="20" spans="1:36" s="117" customFormat="1" ht="75.75" hidden="1" customHeight="1" outlineLevel="3">
      <c r="A20" s="109" t="s">
        <v>645</v>
      </c>
      <c r="B20" s="169" t="s">
        <v>376</v>
      </c>
      <c r="C20" s="169">
        <v>0</v>
      </c>
      <c r="D20" s="169">
        <v>0</v>
      </c>
      <c r="E20" s="169" t="s">
        <v>78</v>
      </c>
      <c r="F20" s="169">
        <v>17</v>
      </c>
      <c r="G20" s="170" t="s">
        <v>541</v>
      </c>
      <c r="H20" s="171" t="s">
        <v>2405</v>
      </c>
      <c r="I20" s="170" t="s">
        <v>20</v>
      </c>
      <c r="J20" s="170" t="s">
        <v>338</v>
      </c>
      <c r="K20" s="170">
        <v>5</v>
      </c>
      <c r="L20" s="172" t="s">
        <v>2406</v>
      </c>
      <c r="M20" s="172" t="s">
        <v>2407</v>
      </c>
      <c r="N20" s="126">
        <v>1</v>
      </c>
      <c r="O20" s="126">
        <v>2</v>
      </c>
      <c r="P20" s="126">
        <v>1</v>
      </c>
      <c r="Q20" s="126">
        <v>1</v>
      </c>
      <c r="R20" s="111">
        <f t="shared" si="12"/>
        <v>5</v>
      </c>
      <c r="S20" s="115" t="s">
        <v>2399</v>
      </c>
      <c r="T20" s="173" t="s">
        <v>2393</v>
      </c>
      <c r="U20" s="159">
        <f t="shared" si="3"/>
        <v>3</v>
      </c>
      <c r="V20" s="273">
        <v>2</v>
      </c>
      <c r="W20" s="100">
        <f t="shared" si="4"/>
        <v>0.66666666666666663</v>
      </c>
      <c r="X20" s="105" t="str">
        <f t="shared" si="5"/>
        <v>En Riesgo de no Cumplimiento</v>
      </c>
      <c r="Y20" s="166"/>
      <c r="Z20" s="159">
        <f t="shared" si="6"/>
        <v>2</v>
      </c>
      <c r="AA20" s="159"/>
      <c r="AB20" s="100" t="str">
        <f t="shared" si="7"/>
        <v>No hay ejecución</v>
      </c>
      <c r="AC20" s="105" t="str">
        <f t="shared" si="8"/>
        <v>NA</v>
      </c>
      <c r="AD20" s="166"/>
      <c r="AE20" s="65">
        <f t="shared" si="9"/>
        <v>2</v>
      </c>
      <c r="AF20" s="100">
        <f t="shared" si="10"/>
        <v>0.4</v>
      </c>
      <c r="AG20" s="105" t="str">
        <f t="shared" si="11"/>
        <v>Incumplimiento</v>
      </c>
      <c r="AH20" s="166"/>
      <c r="AI20" s="187" t="s">
        <v>502</v>
      </c>
      <c r="AJ20" s="115" t="s">
        <v>502</v>
      </c>
    </row>
    <row r="21" spans="1:36" s="117" customFormat="1" ht="75.75" hidden="1" customHeight="1" outlineLevel="3">
      <c r="A21" s="109" t="s">
        <v>650</v>
      </c>
      <c r="B21" s="169" t="s">
        <v>376</v>
      </c>
      <c r="C21" s="169">
        <v>0</v>
      </c>
      <c r="D21" s="169">
        <v>0</v>
      </c>
      <c r="E21" s="169" t="s">
        <v>82</v>
      </c>
      <c r="F21" s="169">
        <v>17</v>
      </c>
      <c r="G21" s="170" t="s">
        <v>541</v>
      </c>
      <c r="H21" s="171" t="s">
        <v>2408</v>
      </c>
      <c r="I21" s="170" t="s">
        <v>20</v>
      </c>
      <c r="J21" s="170" t="s">
        <v>338</v>
      </c>
      <c r="K21" s="170">
        <v>5</v>
      </c>
      <c r="L21" s="172" t="s">
        <v>2409</v>
      </c>
      <c r="M21" s="172" t="s">
        <v>2391</v>
      </c>
      <c r="N21" s="126">
        <v>1</v>
      </c>
      <c r="O21" s="126">
        <v>2</v>
      </c>
      <c r="P21" s="126">
        <v>1</v>
      </c>
      <c r="Q21" s="126">
        <v>1</v>
      </c>
      <c r="R21" s="111">
        <f>N21+O21+P21+Q21</f>
        <v>5</v>
      </c>
      <c r="S21" s="115" t="s">
        <v>2399</v>
      </c>
      <c r="T21" s="173" t="s">
        <v>2393</v>
      </c>
      <c r="U21" s="159">
        <f t="shared" si="3"/>
        <v>3</v>
      </c>
      <c r="V21" s="273">
        <v>3</v>
      </c>
      <c r="W21" s="100">
        <f t="shared" si="4"/>
        <v>1</v>
      </c>
      <c r="X21" s="105" t="str">
        <f t="shared" si="5"/>
        <v>De acuerdo a lo programado</v>
      </c>
      <c r="Y21" s="166"/>
      <c r="Z21" s="159">
        <f t="shared" si="6"/>
        <v>2</v>
      </c>
      <c r="AA21" s="159"/>
      <c r="AB21" s="100" t="str">
        <f t="shared" si="7"/>
        <v>No hay ejecución</v>
      </c>
      <c r="AC21" s="105" t="str">
        <f t="shared" si="8"/>
        <v>NA</v>
      </c>
      <c r="AD21" s="166"/>
      <c r="AE21" s="65">
        <f t="shared" si="9"/>
        <v>3</v>
      </c>
      <c r="AF21" s="100">
        <f t="shared" si="10"/>
        <v>0.6</v>
      </c>
      <c r="AG21" s="105" t="str">
        <f t="shared" si="11"/>
        <v>Incumplimiento</v>
      </c>
      <c r="AH21" s="166"/>
      <c r="AI21" s="187" t="s">
        <v>502</v>
      </c>
      <c r="AJ21" s="115" t="s">
        <v>2395</v>
      </c>
    </row>
    <row r="22" spans="1:36" ht="66" customHeight="1" collapsed="1" thickTop="1" thickBot="1">
      <c r="A22" s="63">
        <v>2</v>
      </c>
      <c r="B22" s="162" t="s">
        <v>376</v>
      </c>
      <c r="C22" s="162">
        <v>0</v>
      </c>
      <c r="D22" s="162">
        <v>0</v>
      </c>
      <c r="E22" s="162" t="s">
        <v>82</v>
      </c>
      <c r="F22" s="162">
        <v>17</v>
      </c>
      <c r="G22" s="163" t="s">
        <v>541</v>
      </c>
      <c r="H22" s="164" t="s">
        <v>2410</v>
      </c>
      <c r="I22" s="163" t="s">
        <v>18</v>
      </c>
      <c r="J22" s="163" t="s">
        <v>338</v>
      </c>
      <c r="K22" s="163">
        <v>5</v>
      </c>
      <c r="L22" s="165" t="s">
        <v>2411</v>
      </c>
      <c r="M22" s="165" t="s">
        <v>2391</v>
      </c>
      <c r="N22" s="65">
        <v>0</v>
      </c>
      <c r="O22" s="65">
        <v>1</v>
      </c>
      <c r="P22" s="65">
        <v>0</v>
      </c>
      <c r="Q22" s="65">
        <v>1</v>
      </c>
      <c r="R22" s="65">
        <f>N22+O22+P22+Q22</f>
        <v>2</v>
      </c>
      <c r="S22" s="105" t="s">
        <v>2399</v>
      </c>
      <c r="T22" s="166" t="s">
        <v>2393</v>
      </c>
      <c r="U22" s="159">
        <f t="shared" si="3"/>
        <v>1</v>
      </c>
      <c r="V22" s="273">
        <v>0</v>
      </c>
      <c r="W22" s="100">
        <f t="shared" si="4"/>
        <v>0</v>
      </c>
      <c r="X22" s="105" t="str">
        <f t="shared" si="5"/>
        <v>En Riesgo de no Cumplimiento</v>
      </c>
      <c r="Y22" s="309" t="s">
        <v>2412</v>
      </c>
      <c r="Z22" s="159">
        <f t="shared" si="6"/>
        <v>1</v>
      </c>
      <c r="AA22" s="159"/>
      <c r="AB22" s="100" t="str">
        <f t="shared" si="7"/>
        <v>No hay ejecución</v>
      </c>
      <c r="AC22" s="105" t="str">
        <f t="shared" si="8"/>
        <v>NA</v>
      </c>
      <c r="AD22" s="166"/>
      <c r="AE22" s="65">
        <f t="shared" si="9"/>
        <v>0</v>
      </c>
      <c r="AF22" s="100" t="str">
        <f t="shared" si="10"/>
        <v>No hay Programación</v>
      </c>
      <c r="AG22" s="105" t="str">
        <f t="shared" si="11"/>
        <v>De acuerdo a lo programado</v>
      </c>
      <c r="AH22" s="166"/>
      <c r="AI22" s="65" t="s">
        <v>502</v>
      </c>
      <c r="AJ22" s="105" t="s">
        <v>502</v>
      </c>
    </row>
    <row r="23" spans="1:36" s="117" customFormat="1" ht="39" hidden="1" outlineLevel="3">
      <c r="A23" s="109" t="s">
        <v>66</v>
      </c>
      <c r="B23" s="169" t="s">
        <v>376</v>
      </c>
      <c r="C23" s="169">
        <v>0</v>
      </c>
      <c r="D23" s="169">
        <v>0</v>
      </c>
      <c r="E23" s="169" t="s">
        <v>82</v>
      </c>
      <c r="F23" s="169">
        <v>17</v>
      </c>
      <c r="G23" s="170" t="s">
        <v>541</v>
      </c>
      <c r="H23" s="171" t="s">
        <v>2413</v>
      </c>
      <c r="I23" s="170" t="s">
        <v>20</v>
      </c>
      <c r="J23" s="170" t="s">
        <v>338</v>
      </c>
      <c r="K23" s="170">
        <v>5</v>
      </c>
      <c r="L23" s="172" t="s">
        <v>2414</v>
      </c>
      <c r="M23" s="172" t="s">
        <v>2398</v>
      </c>
      <c r="N23" s="126">
        <v>0</v>
      </c>
      <c r="O23" s="126">
        <v>1</v>
      </c>
      <c r="P23" s="126">
        <v>0</v>
      </c>
      <c r="Q23" s="126">
        <v>1</v>
      </c>
      <c r="R23" s="111">
        <f>N23+O23+P23+Q23</f>
        <v>2</v>
      </c>
      <c r="S23" s="115" t="s">
        <v>2399</v>
      </c>
      <c r="T23" s="173" t="s">
        <v>2393</v>
      </c>
      <c r="U23" s="159">
        <f t="shared" si="3"/>
        <v>1</v>
      </c>
      <c r="V23" s="273">
        <v>0</v>
      </c>
      <c r="W23" s="100">
        <f t="shared" si="4"/>
        <v>0</v>
      </c>
      <c r="X23" s="105" t="str">
        <f t="shared" si="5"/>
        <v>En Riesgo de no Cumplimiento</v>
      </c>
      <c r="Y23" s="309" t="s">
        <v>2412</v>
      </c>
      <c r="Z23" s="159">
        <f t="shared" si="6"/>
        <v>1</v>
      </c>
      <c r="AA23" s="159"/>
      <c r="AB23" s="100" t="str">
        <f t="shared" si="7"/>
        <v>No hay ejecución</v>
      </c>
      <c r="AC23" s="105" t="str">
        <f t="shared" si="8"/>
        <v>NA</v>
      </c>
      <c r="AD23" s="166"/>
      <c r="AE23" s="65">
        <f t="shared" si="9"/>
        <v>0</v>
      </c>
      <c r="AF23" s="100" t="str">
        <f t="shared" si="10"/>
        <v>No hay Programación</v>
      </c>
      <c r="AG23" s="105" t="str">
        <f t="shared" si="11"/>
        <v>De acuerdo a lo programado</v>
      </c>
      <c r="AH23" s="166"/>
      <c r="AI23" s="187" t="s">
        <v>502</v>
      </c>
      <c r="AJ23" s="115" t="s">
        <v>502</v>
      </c>
    </row>
    <row r="24" spans="1:36" s="117" customFormat="1" ht="39" hidden="1" outlineLevel="3">
      <c r="A24" s="109" t="s">
        <v>147</v>
      </c>
      <c r="B24" s="169" t="s">
        <v>376</v>
      </c>
      <c r="C24" s="169">
        <v>0</v>
      </c>
      <c r="D24" s="169">
        <v>0</v>
      </c>
      <c r="E24" s="169" t="s">
        <v>82</v>
      </c>
      <c r="F24" s="169">
        <v>17</v>
      </c>
      <c r="G24" s="170" t="s">
        <v>541</v>
      </c>
      <c r="H24" s="171" t="s">
        <v>2415</v>
      </c>
      <c r="I24" s="170" t="s">
        <v>20</v>
      </c>
      <c r="J24" s="170" t="s">
        <v>338</v>
      </c>
      <c r="K24" s="170">
        <v>5</v>
      </c>
      <c r="L24" s="172" t="s">
        <v>2416</v>
      </c>
      <c r="M24" s="172" t="s">
        <v>2391</v>
      </c>
      <c r="N24" s="126">
        <v>0</v>
      </c>
      <c r="O24" s="126">
        <v>1</v>
      </c>
      <c r="P24" s="126">
        <v>0</v>
      </c>
      <c r="Q24" s="126">
        <v>1</v>
      </c>
      <c r="R24" s="111">
        <f t="shared" ref="R24:R27" si="13">N24+O24+P24+Q24</f>
        <v>2</v>
      </c>
      <c r="S24" s="115" t="s">
        <v>2399</v>
      </c>
      <c r="T24" s="173" t="s">
        <v>2393</v>
      </c>
      <c r="U24" s="159">
        <f t="shared" si="3"/>
        <v>1</v>
      </c>
      <c r="V24" s="273">
        <v>0</v>
      </c>
      <c r="W24" s="100">
        <f t="shared" si="4"/>
        <v>0</v>
      </c>
      <c r="X24" s="105" t="str">
        <f t="shared" si="5"/>
        <v>En Riesgo de no Cumplimiento</v>
      </c>
      <c r="Y24" s="309" t="s">
        <v>2412</v>
      </c>
      <c r="Z24" s="159">
        <f t="shared" si="6"/>
        <v>1</v>
      </c>
      <c r="AA24" s="159"/>
      <c r="AB24" s="100" t="str">
        <f t="shared" si="7"/>
        <v>No hay ejecución</v>
      </c>
      <c r="AC24" s="105" t="str">
        <f t="shared" si="8"/>
        <v>NA</v>
      </c>
      <c r="AD24" s="166"/>
      <c r="AE24" s="65">
        <f t="shared" si="9"/>
        <v>0</v>
      </c>
      <c r="AF24" s="100" t="str">
        <f t="shared" si="10"/>
        <v>No hay Programación</v>
      </c>
      <c r="AG24" s="105" t="str">
        <f t="shared" si="11"/>
        <v>De acuerdo a lo programado</v>
      </c>
      <c r="AH24" s="166"/>
      <c r="AI24" s="187" t="s">
        <v>502</v>
      </c>
      <c r="AJ24" s="115" t="s">
        <v>502</v>
      </c>
    </row>
    <row r="25" spans="1:36" s="117" customFormat="1" ht="39" hidden="1" outlineLevel="3">
      <c r="A25" s="109" t="s">
        <v>151</v>
      </c>
      <c r="B25" s="169" t="s">
        <v>376</v>
      </c>
      <c r="C25" s="169">
        <v>0</v>
      </c>
      <c r="D25" s="169">
        <v>0</v>
      </c>
      <c r="E25" s="169" t="s">
        <v>82</v>
      </c>
      <c r="F25" s="169">
        <v>17</v>
      </c>
      <c r="G25" s="170" t="s">
        <v>541</v>
      </c>
      <c r="H25" s="171" t="s">
        <v>2417</v>
      </c>
      <c r="I25" s="170" t="s">
        <v>20</v>
      </c>
      <c r="J25" s="170" t="s">
        <v>338</v>
      </c>
      <c r="K25" s="170">
        <v>5</v>
      </c>
      <c r="L25" s="172" t="s">
        <v>2418</v>
      </c>
      <c r="M25" s="172" t="s">
        <v>2391</v>
      </c>
      <c r="N25" s="126">
        <v>0</v>
      </c>
      <c r="O25" s="126">
        <v>1</v>
      </c>
      <c r="P25" s="126">
        <v>0</v>
      </c>
      <c r="Q25" s="126">
        <v>1</v>
      </c>
      <c r="R25" s="111">
        <f t="shared" si="13"/>
        <v>2</v>
      </c>
      <c r="S25" s="115" t="s">
        <v>2399</v>
      </c>
      <c r="T25" s="173" t="s">
        <v>2393</v>
      </c>
      <c r="U25" s="159">
        <f t="shared" si="3"/>
        <v>1</v>
      </c>
      <c r="V25" s="273">
        <v>0</v>
      </c>
      <c r="W25" s="100">
        <f t="shared" si="4"/>
        <v>0</v>
      </c>
      <c r="X25" s="105" t="str">
        <f t="shared" si="5"/>
        <v>En Riesgo de no Cumplimiento</v>
      </c>
      <c r="Y25" s="309" t="s">
        <v>2412</v>
      </c>
      <c r="Z25" s="159">
        <f t="shared" si="6"/>
        <v>1</v>
      </c>
      <c r="AA25" s="159"/>
      <c r="AB25" s="100" t="str">
        <f t="shared" si="7"/>
        <v>No hay ejecución</v>
      </c>
      <c r="AC25" s="105" t="str">
        <f t="shared" si="8"/>
        <v>NA</v>
      </c>
      <c r="AD25" s="166"/>
      <c r="AE25" s="65">
        <f t="shared" si="9"/>
        <v>0</v>
      </c>
      <c r="AF25" s="100" t="str">
        <f t="shared" si="10"/>
        <v>No hay Programación</v>
      </c>
      <c r="AG25" s="105" t="str">
        <f t="shared" si="11"/>
        <v>De acuerdo a lo programado</v>
      </c>
      <c r="AH25" s="166"/>
      <c r="AI25" s="187" t="s">
        <v>502</v>
      </c>
      <c r="AJ25" s="115" t="s">
        <v>502</v>
      </c>
    </row>
    <row r="26" spans="1:36" s="117" customFormat="1" ht="39" hidden="1" outlineLevel="3">
      <c r="A26" s="109" t="s">
        <v>860</v>
      </c>
      <c r="B26" s="169" t="s">
        <v>376</v>
      </c>
      <c r="C26" s="169">
        <v>0</v>
      </c>
      <c r="D26" s="169">
        <v>0</v>
      </c>
      <c r="E26" s="169" t="s">
        <v>82</v>
      </c>
      <c r="F26" s="169">
        <v>17</v>
      </c>
      <c r="G26" s="170" t="s">
        <v>541</v>
      </c>
      <c r="H26" s="171" t="s">
        <v>2419</v>
      </c>
      <c r="I26" s="170" t="s">
        <v>20</v>
      </c>
      <c r="J26" s="170" t="s">
        <v>338</v>
      </c>
      <c r="K26" s="170">
        <v>5</v>
      </c>
      <c r="L26" s="172" t="s">
        <v>2420</v>
      </c>
      <c r="M26" s="172" t="s">
        <v>2391</v>
      </c>
      <c r="N26" s="126">
        <v>0</v>
      </c>
      <c r="O26" s="126">
        <v>1</v>
      </c>
      <c r="P26" s="126">
        <v>0</v>
      </c>
      <c r="Q26" s="126">
        <v>1</v>
      </c>
      <c r="R26" s="111">
        <f t="shared" si="13"/>
        <v>2</v>
      </c>
      <c r="S26" s="115" t="s">
        <v>2399</v>
      </c>
      <c r="T26" s="173" t="s">
        <v>2393</v>
      </c>
      <c r="U26" s="159">
        <f t="shared" si="3"/>
        <v>1</v>
      </c>
      <c r="V26" s="273">
        <v>0</v>
      </c>
      <c r="W26" s="100">
        <f t="shared" si="4"/>
        <v>0</v>
      </c>
      <c r="X26" s="105" t="str">
        <f t="shared" si="5"/>
        <v>En Riesgo de no Cumplimiento</v>
      </c>
      <c r="Y26" s="309" t="s">
        <v>2412</v>
      </c>
      <c r="Z26" s="159">
        <f t="shared" si="6"/>
        <v>1</v>
      </c>
      <c r="AA26" s="159"/>
      <c r="AB26" s="100" t="str">
        <f t="shared" si="7"/>
        <v>No hay ejecución</v>
      </c>
      <c r="AC26" s="105" t="str">
        <f t="shared" si="8"/>
        <v>NA</v>
      </c>
      <c r="AD26" s="166"/>
      <c r="AE26" s="65">
        <f t="shared" si="9"/>
        <v>0</v>
      </c>
      <c r="AF26" s="100" t="str">
        <f t="shared" si="10"/>
        <v>No hay Programación</v>
      </c>
      <c r="AG26" s="105" t="str">
        <f t="shared" si="11"/>
        <v>De acuerdo a lo programado</v>
      </c>
      <c r="AH26" s="166"/>
      <c r="AI26" s="187" t="s">
        <v>502</v>
      </c>
      <c r="AJ26" s="115" t="s">
        <v>502</v>
      </c>
    </row>
    <row r="27" spans="1:36" s="117" customFormat="1" ht="39" hidden="1" outlineLevel="3">
      <c r="A27" s="109" t="s">
        <v>2421</v>
      </c>
      <c r="B27" s="169" t="s">
        <v>376</v>
      </c>
      <c r="C27" s="169">
        <v>0</v>
      </c>
      <c r="D27" s="169">
        <v>0</v>
      </c>
      <c r="E27" s="169" t="s">
        <v>82</v>
      </c>
      <c r="F27" s="169">
        <v>17</v>
      </c>
      <c r="G27" s="170" t="s">
        <v>541</v>
      </c>
      <c r="H27" s="171" t="s">
        <v>2422</v>
      </c>
      <c r="I27" s="170" t="s">
        <v>18</v>
      </c>
      <c r="J27" s="170" t="s">
        <v>338</v>
      </c>
      <c r="K27" s="170">
        <v>5</v>
      </c>
      <c r="L27" s="172" t="s">
        <v>2423</v>
      </c>
      <c r="M27" s="172" t="s">
        <v>2391</v>
      </c>
      <c r="N27" s="126">
        <v>0</v>
      </c>
      <c r="O27" s="126">
        <v>1</v>
      </c>
      <c r="P27" s="126">
        <v>0</v>
      </c>
      <c r="Q27" s="126">
        <v>1</v>
      </c>
      <c r="R27" s="111">
        <f t="shared" si="13"/>
        <v>2</v>
      </c>
      <c r="S27" s="115" t="s">
        <v>2399</v>
      </c>
      <c r="T27" s="173" t="s">
        <v>2393</v>
      </c>
      <c r="U27" s="159">
        <f t="shared" si="3"/>
        <v>1</v>
      </c>
      <c r="V27" s="273">
        <v>0</v>
      </c>
      <c r="W27" s="100">
        <f t="shared" si="4"/>
        <v>0</v>
      </c>
      <c r="X27" s="105" t="str">
        <f t="shared" si="5"/>
        <v>En Riesgo de no Cumplimiento</v>
      </c>
      <c r="Y27" s="309" t="s">
        <v>2412</v>
      </c>
      <c r="Z27" s="159">
        <f t="shared" si="6"/>
        <v>1</v>
      </c>
      <c r="AA27" s="159"/>
      <c r="AB27" s="100" t="str">
        <f t="shared" si="7"/>
        <v>No hay ejecución</v>
      </c>
      <c r="AC27" s="105" t="str">
        <f t="shared" si="8"/>
        <v>NA</v>
      </c>
      <c r="AD27" s="166"/>
      <c r="AE27" s="65">
        <f t="shared" si="9"/>
        <v>0</v>
      </c>
      <c r="AF27" s="100" t="str">
        <f t="shared" si="10"/>
        <v>No hay Programación</v>
      </c>
      <c r="AG27" s="105" t="str">
        <f t="shared" si="11"/>
        <v>De acuerdo a lo programado</v>
      </c>
      <c r="AH27" s="166"/>
      <c r="AI27" s="187" t="s">
        <v>502</v>
      </c>
      <c r="AJ27" s="115" t="s">
        <v>502</v>
      </c>
    </row>
    <row r="28" spans="1:36" s="117" customFormat="1" ht="59.25" hidden="1" customHeight="1" outlineLevel="3">
      <c r="A28" s="109" t="s">
        <v>2424</v>
      </c>
      <c r="B28" s="169" t="s">
        <v>376</v>
      </c>
      <c r="C28" s="169">
        <v>0</v>
      </c>
      <c r="D28" s="169">
        <v>0</v>
      </c>
      <c r="E28" s="169" t="s">
        <v>82</v>
      </c>
      <c r="F28" s="169">
        <v>17</v>
      </c>
      <c r="G28" s="170" t="s">
        <v>541</v>
      </c>
      <c r="H28" s="171" t="s">
        <v>2425</v>
      </c>
      <c r="I28" s="170" t="s">
        <v>20</v>
      </c>
      <c r="J28" s="170" t="s">
        <v>338</v>
      </c>
      <c r="K28" s="170">
        <v>5</v>
      </c>
      <c r="L28" s="172" t="s">
        <v>2426</v>
      </c>
      <c r="M28" s="172" t="s">
        <v>2391</v>
      </c>
      <c r="N28" s="126">
        <v>0</v>
      </c>
      <c r="O28" s="126">
        <v>1</v>
      </c>
      <c r="P28" s="126">
        <v>0</v>
      </c>
      <c r="Q28" s="126">
        <v>1</v>
      </c>
      <c r="R28" s="111">
        <f>N28+O28+P28+Q28</f>
        <v>2</v>
      </c>
      <c r="S28" s="115" t="s">
        <v>2399</v>
      </c>
      <c r="T28" s="173" t="s">
        <v>2393</v>
      </c>
      <c r="U28" s="159">
        <f t="shared" si="3"/>
        <v>1</v>
      </c>
      <c r="V28" s="273">
        <v>0</v>
      </c>
      <c r="W28" s="100">
        <f t="shared" si="4"/>
        <v>0</v>
      </c>
      <c r="X28" s="105" t="str">
        <f t="shared" si="5"/>
        <v>En Riesgo de no Cumplimiento</v>
      </c>
      <c r="Y28" s="309" t="s">
        <v>2412</v>
      </c>
      <c r="Z28" s="159">
        <f t="shared" si="6"/>
        <v>1</v>
      </c>
      <c r="AA28" s="159"/>
      <c r="AB28" s="100" t="str">
        <f t="shared" si="7"/>
        <v>No hay ejecución</v>
      </c>
      <c r="AC28" s="105" t="str">
        <f t="shared" si="8"/>
        <v>NA</v>
      </c>
      <c r="AD28" s="166"/>
      <c r="AE28" s="65">
        <f t="shared" si="9"/>
        <v>0</v>
      </c>
      <c r="AF28" s="100" t="str">
        <f t="shared" si="10"/>
        <v>No hay Programación</v>
      </c>
      <c r="AG28" s="105" t="str">
        <f t="shared" si="11"/>
        <v>De acuerdo a lo programado</v>
      </c>
      <c r="AH28" s="166"/>
      <c r="AI28" s="187" t="s">
        <v>502</v>
      </c>
      <c r="AJ28" s="115" t="s">
        <v>502</v>
      </c>
    </row>
    <row r="29" spans="1:36" ht="49.2" collapsed="1" thickTop="1" thickBot="1">
      <c r="A29" s="63">
        <v>3</v>
      </c>
      <c r="B29" s="162" t="s">
        <v>376</v>
      </c>
      <c r="C29" s="162">
        <v>0</v>
      </c>
      <c r="D29" s="162">
        <v>0</v>
      </c>
      <c r="E29" s="162" t="s">
        <v>82</v>
      </c>
      <c r="F29" s="162">
        <v>17</v>
      </c>
      <c r="G29" s="163" t="s">
        <v>541</v>
      </c>
      <c r="H29" s="164" t="s">
        <v>2427</v>
      </c>
      <c r="I29" s="163" t="s">
        <v>18</v>
      </c>
      <c r="J29" s="163" t="s">
        <v>338</v>
      </c>
      <c r="K29" s="163">
        <v>5</v>
      </c>
      <c r="L29" s="165" t="s">
        <v>2428</v>
      </c>
      <c r="M29" s="165" t="s">
        <v>2391</v>
      </c>
      <c r="N29" s="65">
        <f>N30+N31+N32+N33</f>
        <v>4</v>
      </c>
      <c r="O29" s="65">
        <f>O30+O31+O32+O33</f>
        <v>8</v>
      </c>
      <c r="P29" s="65">
        <f>P30+P31+P32+P33</f>
        <v>12</v>
      </c>
      <c r="Q29" s="65">
        <f>Q30+Q31+Q32+Q33</f>
        <v>16</v>
      </c>
      <c r="R29" s="65">
        <f>N29+O29+P29+Q29</f>
        <v>40</v>
      </c>
      <c r="S29" s="105" t="s">
        <v>2429</v>
      </c>
      <c r="T29" s="166" t="s">
        <v>2430</v>
      </c>
      <c r="U29" s="159">
        <f t="shared" si="3"/>
        <v>12</v>
      </c>
      <c r="V29" s="273">
        <v>0</v>
      </c>
      <c r="W29" s="100">
        <f t="shared" si="4"/>
        <v>0</v>
      </c>
      <c r="X29" s="105" t="str">
        <f t="shared" si="5"/>
        <v>En Riesgo de no Cumplimiento</v>
      </c>
      <c r="Y29" s="309" t="s">
        <v>2412</v>
      </c>
      <c r="Z29" s="159">
        <f t="shared" si="6"/>
        <v>28</v>
      </c>
      <c r="AA29" s="159"/>
      <c r="AB29" s="100" t="str">
        <f t="shared" si="7"/>
        <v>No hay ejecución</v>
      </c>
      <c r="AC29" s="105" t="str">
        <f t="shared" si="8"/>
        <v>NA</v>
      </c>
      <c r="AD29" s="166"/>
      <c r="AE29" s="65">
        <f t="shared" si="9"/>
        <v>0</v>
      </c>
      <c r="AF29" s="100" t="str">
        <f t="shared" si="10"/>
        <v>No hay Programación</v>
      </c>
      <c r="AG29" s="105" t="str">
        <f t="shared" si="11"/>
        <v>De acuerdo a lo programado</v>
      </c>
      <c r="AH29" s="166"/>
      <c r="AI29" s="65" t="s">
        <v>502</v>
      </c>
      <c r="AJ29" s="105" t="s">
        <v>502</v>
      </c>
    </row>
    <row r="30" spans="1:36" s="117" customFormat="1" ht="39" hidden="1" outlineLevel="3">
      <c r="A30" s="109" t="s">
        <v>72</v>
      </c>
      <c r="B30" s="169" t="s">
        <v>376</v>
      </c>
      <c r="C30" s="169">
        <v>0</v>
      </c>
      <c r="D30" s="169">
        <v>0</v>
      </c>
      <c r="E30" s="169" t="s">
        <v>82</v>
      </c>
      <c r="F30" s="169">
        <v>17</v>
      </c>
      <c r="G30" s="170" t="s">
        <v>541</v>
      </c>
      <c r="H30" s="171" t="s">
        <v>2431</v>
      </c>
      <c r="I30" s="170" t="s">
        <v>20</v>
      </c>
      <c r="J30" s="170" t="s">
        <v>338</v>
      </c>
      <c r="K30" s="170">
        <v>5</v>
      </c>
      <c r="L30" s="172" t="s">
        <v>2432</v>
      </c>
      <c r="M30" s="172" t="s">
        <v>2398</v>
      </c>
      <c r="N30" s="126">
        <v>1</v>
      </c>
      <c r="O30" s="126">
        <v>2</v>
      </c>
      <c r="P30" s="126">
        <v>3</v>
      </c>
      <c r="Q30" s="126">
        <v>4</v>
      </c>
      <c r="R30" s="111">
        <f>N30+O30+P30+Q30</f>
        <v>10</v>
      </c>
      <c r="S30" s="115" t="s">
        <v>2433</v>
      </c>
      <c r="T30" s="173" t="s">
        <v>2430</v>
      </c>
      <c r="U30" s="159">
        <f t="shared" si="3"/>
        <v>3</v>
      </c>
      <c r="V30" s="273">
        <v>0</v>
      </c>
      <c r="W30" s="100">
        <f t="shared" si="4"/>
        <v>0</v>
      </c>
      <c r="X30" s="105" t="str">
        <f t="shared" si="5"/>
        <v>En Riesgo de no Cumplimiento</v>
      </c>
      <c r="Y30" s="309" t="s">
        <v>2412</v>
      </c>
      <c r="Z30" s="159">
        <f t="shared" si="6"/>
        <v>7</v>
      </c>
      <c r="AA30" s="159"/>
      <c r="AB30" s="100" t="str">
        <f t="shared" si="7"/>
        <v>No hay ejecución</v>
      </c>
      <c r="AC30" s="105" t="str">
        <f t="shared" si="8"/>
        <v>NA</v>
      </c>
      <c r="AD30" s="166"/>
      <c r="AE30" s="65">
        <f t="shared" si="9"/>
        <v>0</v>
      </c>
      <c r="AF30" s="100" t="str">
        <f t="shared" si="10"/>
        <v>No hay Programación</v>
      </c>
      <c r="AG30" s="105" t="str">
        <f t="shared" si="11"/>
        <v>De acuerdo a lo programado</v>
      </c>
      <c r="AH30" s="166"/>
      <c r="AI30" s="187" t="s">
        <v>502</v>
      </c>
      <c r="AJ30" s="115" t="s">
        <v>502</v>
      </c>
    </row>
    <row r="31" spans="1:36" s="117" customFormat="1" ht="39" hidden="1" outlineLevel="3">
      <c r="A31" s="109" t="s">
        <v>285</v>
      </c>
      <c r="B31" s="169" t="s">
        <v>376</v>
      </c>
      <c r="C31" s="169">
        <v>0</v>
      </c>
      <c r="D31" s="169">
        <v>0</v>
      </c>
      <c r="E31" s="169" t="s">
        <v>82</v>
      </c>
      <c r="F31" s="169">
        <v>17</v>
      </c>
      <c r="G31" s="170" t="s">
        <v>541</v>
      </c>
      <c r="H31" s="171" t="s">
        <v>2434</v>
      </c>
      <c r="I31" s="170" t="s">
        <v>20</v>
      </c>
      <c r="J31" s="170" t="s">
        <v>338</v>
      </c>
      <c r="K31" s="170">
        <v>5</v>
      </c>
      <c r="L31" s="172" t="s">
        <v>2435</v>
      </c>
      <c r="M31" s="172" t="s">
        <v>2391</v>
      </c>
      <c r="N31" s="126">
        <v>1</v>
      </c>
      <c r="O31" s="126">
        <v>2</v>
      </c>
      <c r="P31" s="126">
        <v>3</v>
      </c>
      <c r="Q31" s="126">
        <v>4</v>
      </c>
      <c r="R31" s="111">
        <f t="shared" ref="R31:R33" si="14">N31+O31+P31+Q31</f>
        <v>10</v>
      </c>
      <c r="S31" s="115" t="s">
        <v>2433</v>
      </c>
      <c r="T31" s="173" t="s">
        <v>2430</v>
      </c>
      <c r="U31" s="159">
        <f t="shared" si="3"/>
        <v>3</v>
      </c>
      <c r="V31" s="273">
        <v>0</v>
      </c>
      <c r="W31" s="100">
        <f t="shared" si="4"/>
        <v>0</v>
      </c>
      <c r="X31" s="105" t="str">
        <f t="shared" si="5"/>
        <v>En Riesgo de no Cumplimiento</v>
      </c>
      <c r="Y31" s="309" t="s">
        <v>2412</v>
      </c>
      <c r="Z31" s="159">
        <f t="shared" si="6"/>
        <v>7</v>
      </c>
      <c r="AA31" s="159"/>
      <c r="AB31" s="100" t="str">
        <f t="shared" si="7"/>
        <v>No hay ejecución</v>
      </c>
      <c r="AC31" s="105" t="str">
        <f t="shared" si="8"/>
        <v>NA</v>
      </c>
      <c r="AD31" s="166"/>
      <c r="AE31" s="65">
        <f t="shared" si="9"/>
        <v>0</v>
      </c>
      <c r="AF31" s="100" t="str">
        <f t="shared" si="10"/>
        <v>No hay Programación</v>
      </c>
      <c r="AG31" s="105" t="str">
        <f t="shared" si="11"/>
        <v>De acuerdo a lo programado</v>
      </c>
      <c r="AH31" s="166"/>
      <c r="AI31" s="187" t="s">
        <v>502</v>
      </c>
      <c r="AJ31" s="115" t="s">
        <v>502</v>
      </c>
    </row>
    <row r="32" spans="1:36" s="117" customFormat="1" ht="39" hidden="1" outlineLevel="3">
      <c r="A32" s="109" t="s">
        <v>287</v>
      </c>
      <c r="B32" s="169" t="s">
        <v>376</v>
      </c>
      <c r="C32" s="169">
        <v>0</v>
      </c>
      <c r="D32" s="169">
        <v>0</v>
      </c>
      <c r="E32" s="169" t="s">
        <v>82</v>
      </c>
      <c r="F32" s="169">
        <v>17</v>
      </c>
      <c r="G32" s="170" t="s">
        <v>541</v>
      </c>
      <c r="H32" s="171" t="s">
        <v>2436</v>
      </c>
      <c r="I32" s="170" t="s">
        <v>18</v>
      </c>
      <c r="J32" s="170" t="s">
        <v>338</v>
      </c>
      <c r="K32" s="170">
        <v>5</v>
      </c>
      <c r="L32" s="172" t="s">
        <v>2423</v>
      </c>
      <c r="M32" s="172" t="s">
        <v>2391</v>
      </c>
      <c r="N32" s="126">
        <v>1</v>
      </c>
      <c r="O32" s="126">
        <v>2</v>
      </c>
      <c r="P32" s="126">
        <v>3</v>
      </c>
      <c r="Q32" s="126">
        <v>4</v>
      </c>
      <c r="R32" s="111">
        <f t="shared" si="14"/>
        <v>10</v>
      </c>
      <c r="S32" s="115" t="s">
        <v>2433</v>
      </c>
      <c r="T32" s="173" t="s">
        <v>2430</v>
      </c>
      <c r="U32" s="159">
        <f t="shared" si="3"/>
        <v>3</v>
      </c>
      <c r="V32" s="273">
        <v>0</v>
      </c>
      <c r="W32" s="100">
        <f t="shared" si="4"/>
        <v>0</v>
      </c>
      <c r="X32" s="105" t="str">
        <f t="shared" si="5"/>
        <v>En Riesgo de no Cumplimiento</v>
      </c>
      <c r="Y32" s="309" t="s">
        <v>2412</v>
      </c>
      <c r="Z32" s="159">
        <f t="shared" si="6"/>
        <v>7</v>
      </c>
      <c r="AA32" s="159"/>
      <c r="AB32" s="100" t="str">
        <f t="shared" si="7"/>
        <v>No hay ejecución</v>
      </c>
      <c r="AC32" s="105" t="str">
        <f t="shared" si="8"/>
        <v>NA</v>
      </c>
      <c r="AD32" s="166"/>
      <c r="AE32" s="65">
        <f t="shared" si="9"/>
        <v>0</v>
      </c>
      <c r="AF32" s="100" t="str">
        <f t="shared" si="10"/>
        <v>No hay Programación</v>
      </c>
      <c r="AG32" s="105" t="str">
        <f t="shared" si="11"/>
        <v>De acuerdo a lo programado</v>
      </c>
      <c r="AH32" s="166"/>
      <c r="AI32" s="187" t="s">
        <v>502</v>
      </c>
      <c r="AJ32" s="115" t="s">
        <v>502</v>
      </c>
    </row>
    <row r="33" spans="1:36" s="117" customFormat="1" ht="62.4" hidden="1" outlineLevel="3">
      <c r="A33" s="109" t="s">
        <v>289</v>
      </c>
      <c r="B33" s="169" t="s">
        <v>376</v>
      </c>
      <c r="C33" s="169">
        <v>0</v>
      </c>
      <c r="D33" s="169">
        <v>0</v>
      </c>
      <c r="E33" s="169" t="s">
        <v>82</v>
      </c>
      <c r="F33" s="169">
        <v>17</v>
      </c>
      <c r="G33" s="170" t="s">
        <v>541</v>
      </c>
      <c r="H33" s="171" t="s">
        <v>2437</v>
      </c>
      <c r="I33" s="170" t="s">
        <v>20</v>
      </c>
      <c r="J33" s="170" t="s">
        <v>338</v>
      </c>
      <c r="K33" s="170">
        <v>5</v>
      </c>
      <c r="L33" s="172" t="s">
        <v>2176</v>
      </c>
      <c r="M33" s="172" t="s">
        <v>2398</v>
      </c>
      <c r="N33" s="126">
        <v>1</v>
      </c>
      <c r="O33" s="126">
        <v>2</v>
      </c>
      <c r="P33" s="126">
        <v>3</v>
      </c>
      <c r="Q33" s="126">
        <v>4</v>
      </c>
      <c r="R33" s="111">
        <f t="shared" si="14"/>
        <v>10</v>
      </c>
      <c r="S33" s="115" t="s">
        <v>2433</v>
      </c>
      <c r="T33" s="173" t="s">
        <v>2438</v>
      </c>
      <c r="U33" s="159">
        <f t="shared" si="3"/>
        <v>3</v>
      </c>
      <c r="V33" s="273">
        <v>0</v>
      </c>
      <c r="W33" s="100">
        <f t="shared" si="4"/>
        <v>0</v>
      </c>
      <c r="X33" s="105" t="str">
        <f t="shared" si="5"/>
        <v>En Riesgo de no Cumplimiento</v>
      </c>
      <c r="Y33" s="309" t="s">
        <v>2412</v>
      </c>
      <c r="Z33" s="159">
        <f t="shared" si="6"/>
        <v>7</v>
      </c>
      <c r="AA33" s="159"/>
      <c r="AB33" s="100" t="str">
        <f t="shared" si="7"/>
        <v>No hay ejecución</v>
      </c>
      <c r="AC33" s="105" t="str">
        <f t="shared" si="8"/>
        <v>NA</v>
      </c>
      <c r="AD33" s="166"/>
      <c r="AE33" s="65">
        <f t="shared" si="9"/>
        <v>0</v>
      </c>
      <c r="AF33" s="100" t="str">
        <f t="shared" si="10"/>
        <v>No hay Programación</v>
      </c>
      <c r="AG33" s="105" t="str">
        <f t="shared" si="11"/>
        <v>De acuerdo a lo programado</v>
      </c>
      <c r="AH33" s="166"/>
      <c r="AI33" s="187" t="s">
        <v>502</v>
      </c>
      <c r="AJ33" s="115" t="s">
        <v>502</v>
      </c>
    </row>
    <row r="34" spans="1:36" ht="37.049999999999997" customHeight="1" thickTop="1" thickBot="1">
      <c r="A34" s="63">
        <v>4</v>
      </c>
      <c r="B34" s="162" t="s">
        <v>367</v>
      </c>
      <c r="C34" s="162">
        <v>0</v>
      </c>
      <c r="D34" s="162">
        <v>0</v>
      </c>
      <c r="E34" s="162" t="s">
        <v>82</v>
      </c>
      <c r="F34" s="162">
        <v>17</v>
      </c>
      <c r="G34" s="231" t="s">
        <v>571</v>
      </c>
      <c r="H34" s="164" t="s">
        <v>2439</v>
      </c>
      <c r="I34" s="163" t="s">
        <v>659</v>
      </c>
      <c r="J34" s="163" t="s">
        <v>338</v>
      </c>
      <c r="K34" s="163">
        <v>17</v>
      </c>
      <c r="L34" s="165" t="s">
        <v>2440</v>
      </c>
      <c r="M34" s="165" t="s">
        <v>2391</v>
      </c>
      <c r="N34" s="65">
        <v>2</v>
      </c>
      <c r="O34" s="65">
        <v>2</v>
      </c>
      <c r="P34" s="65">
        <v>2</v>
      </c>
      <c r="Q34" s="65">
        <v>2</v>
      </c>
      <c r="R34" s="65">
        <f t="shared" ref="R34:R41" si="15">N34+O34+P34+Q34</f>
        <v>8</v>
      </c>
      <c r="S34" s="105" t="s">
        <v>2441</v>
      </c>
      <c r="T34" s="166" t="s">
        <v>2442</v>
      </c>
      <c r="U34" s="159">
        <f t="shared" si="3"/>
        <v>4</v>
      </c>
      <c r="V34" s="273">
        <v>4</v>
      </c>
      <c r="W34" s="100">
        <f t="shared" si="4"/>
        <v>1</v>
      </c>
      <c r="X34" s="105" t="str">
        <f t="shared" si="5"/>
        <v>De acuerdo a lo programado</v>
      </c>
      <c r="Y34" s="309" t="s">
        <v>2443</v>
      </c>
      <c r="Z34" s="159">
        <f t="shared" si="6"/>
        <v>4</v>
      </c>
      <c r="AA34" s="159"/>
      <c r="AB34" s="100" t="str">
        <f t="shared" si="7"/>
        <v>No hay ejecución</v>
      </c>
      <c r="AC34" s="105" t="str">
        <f t="shared" si="8"/>
        <v>NA</v>
      </c>
      <c r="AD34" s="166"/>
      <c r="AE34" s="65">
        <f t="shared" si="9"/>
        <v>4</v>
      </c>
      <c r="AF34" s="100">
        <f t="shared" si="10"/>
        <v>0.5</v>
      </c>
      <c r="AG34" s="105" t="str">
        <f t="shared" si="11"/>
        <v>Incumplimiento</v>
      </c>
      <c r="AH34" s="166"/>
      <c r="AI34" s="65" t="s">
        <v>502</v>
      </c>
      <c r="AJ34" s="105" t="s">
        <v>502</v>
      </c>
    </row>
    <row r="35" spans="1:36" s="117" customFormat="1" ht="40.200000000000003" outlineLevel="3" thickTop="1" thickBot="1">
      <c r="A35" s="109" t="s">
        <v>78</v>
      </c>
      <c r="B35" s="169" t="s">
        <v>367</v>
      </c>
      <c r="C35" s="169">
        <v>0</v>
      </c>
      <c r="D35" s="169">
        <v>0</v>
      </c>
      <c r="E35" s="169"/>
      <c r="F35" s="169">
        <v>17</v>
      </c>
      <c r="G35" s="239" t="s">
        <v>571</v>
      </c>
      <c r="H35" s="171" t="s">
        <v>2444</v>
      </c>
      <c r="I35" s="170" t="s">
        <v>20</v>
      </c>
      <c r="J35" s="170" t="s">
        <v>338</v>
      </c>
      <c r="K35" s="170">
        <v>17</v>
      </c>
      <c r="L35" s="172" t="s">
        <v>2445</v>
      </c>
      <c r="M35" s="172" t="s">
        <v>2398</v>
      </c>
      <c r="N35" s="126">
        <v>2</v>
      </c>
      <c r="O35" s="126">
        <v>2</v>
      </c>
      <c r="P35" s="126">
        <v>2</v>
      </c>
      <c r="Q35" s="126">
        <v>2</v>
      </c>
      <c r="R35" s="111">
        <f t="shared" si="15"/>
        <v>8</v>
      </c>
      <c r="S35" s="115" t="s">
        <v>2441</v>
      </c>
      <c r="T35" s="173" t="s">
        <v>2446</v>
      </c>
      <c r="U35" s="159">
        <f t="shared" si="3"/>
        <v>4</v>
      </c>
      <c r="V35" s="273">
        <v>4</v>
      </c>
      <c r="W35" s="100">
        <f t="shared" si="4"/>
        <v>1</v>
      </c>
      <c r="X35" s="105" t="str">
        <f t="shared" si="5"/>
        <v>De acuerdo a lo programado</v>
      </c>
      <c r="Y35" s="166" t="s">
        <v>2447</v>
      </c>
      <c r="Z35" s="159">
        <f t="shared" si="6"/>
        <v>4</v>
      </c>
      <c r="AA35" s="159"/>
      <c r="AB35" s="100" t="str">
        <f t="shared" si="7"/>
        <v>No hay ejecución</v>
      </c>
      <c r="AC35" s="105" t="str">
        <f t="shared" si="8"/>
        <v>NA</v>
      </c>
      <c r="AD35" s="166"/>
      <c r="AE35" s="65">
        <f t="shared" si="9"/>
        <v>4</v>
      </c>
      <c r="AF35" s="100">
        <f t="shared" si="10"/>
        <v>0.5</v>
      </c>
      <c r="AG35" s="105" t="str">
        <f t="shared" si="11"/>
        <v>Incumplimiento</v>
      </c>
      <c r="AH35" s="166"/>
      <c r="AI35" s="187" t="s">
        <v>502</v>
      </c>
      <c r="AJ35" s="115" t="s">
        <v>502</v>
      </c>
    </row>
    <row r="36" spans="1:36" s="117" customFormat="1" ht="39" outlineLevel="3">
      <c r="A36" s="109" t="s">
        <v>82</v>
      </c>
      <c r="B36" s="169" t="s">
        <v>367</v>
      </c>
      <c r="C36" s="169">
        <v>0</v>
      </c>
      <c r="D36" s="169">
        <v>0</v>
      </c>
      <c r="E36" s="169"/>
      <c r="F36" s="169">
        <v>17</v>
      </c>
      <c r="G36" s="239" t="s">
        <v>571</v>
      </c>
      <c r="H36" s="171" t="s">
        <v>2448</v>
      </c>
      <c r="I36" s="170" t="s">
        <v>20</v>
      </c>
      <c r="J36" s="170" t="s">
        <v>338</v>
      </c>
      <c r="K36" s="170">
        <v>17</v>
      </c>
      <c r="L36" s="172" t="s">
        <v>2449</v>
      </c>
      <c r="M36" s="172" t="s">
        <v>2391</v>
      </c>
      <c r="N36" s="126">
        <v>2</v>
      </c>
      <c r="O36" s="126">
        <v>2</v>
      </c>
      <c r="P36" s="126">
        <v>2</v>
      </c>
      <c r="Q36" s="126">
        <v>2</v>
      </c>
      <c r="R36" s="111">
        <f t="shared" si="15"/>
        <v>8</v>
      </c>
      <c r="S36" s="115" t="s">
        <v>2441</v>
      </c>
      <c r="T36" s="173" t="s">
        <v>2446</v>
      </c>
      <c r="U36" s="159">
        <f t="shared" si="3"/>
        <v>4</v>
      </c>
      <c r="V36" s="273">
        <v>4</v>
      </c>
      <c r="W36" s="100">
        <f t="shared" si="4"/>
        <v>1</v>
      </c>
      <c r="X36" s="105" t="str">
        <f t="shared" si="5"/>
        <v>De acuerdo a lo programado</v>
      </c>
      <c r="Y36" s="166" t="s">
        <v>2450</v>
      </c>
      <c r="Z36" s="159">
        <f t="shared" si="6"/>
        <v>4</v>
      </c>
      <c r="AA36" s="159"/>
      <c r="AB36" s="100" t="str">
        <f t="shared" si="7"/>
        <v>No hay ejecución</v>
      </c>
      <c r="AC36" s="105" t="str">
        <f t="shared" si="8"/>
        <v>NA</v>
      </c>
      <c r="AD36" s="166"/>
      <c r="AE36" s="65">
        <f t="shared" si="9"/>
        <v>4</v>
      </c>
      <c r="AF36" s="100">
        <f t="shared" si="10"/>
        <v>0.5</v>
      </c>
      <c r="AG36" s="105" t="str">
        <f t="shared" si="11"/>
        <v>Incumplimiento</v>
      </c>
      <c r="AH36" s="166"/>
      <c r="AI36" s="187" t="s">
        <v>502</v>
      </c>
      <c r="AJ36" s="115" t="s">
        <v>502</v>
      </c>
    </row>
    <row r="37" spans="1:36" s="117" customFormat="1" ht="39" outlineLevel="3">
      <c r="A37" s="109" t="s">
        <v>87</v>
      </c>
      <c r="B37" s="169" t="s">
        <v>367</v>
      </c>
      <c r="C37" s="169">
        <v>0</v>
      </c>
      <c r="D37" s="169">
        <v>0</v>
      </c>
      <c r="E37" s="169"/>
      <c r="F37" s="169">
        <v>17</v>
      </c>
      <c r="G37" s="239" t="s">
        <v>571</v>
      </c>
      <c r="H37" s="171" t="s">
        <v>2451</v>
      </c>
      <c r="I37" s="170" t="s">
        <v>20</v>
      </c>
      <c r="J37" s="170" t="s">
        <v>338</v>
      </c>
      <c r="K37" s="170">
        <v>17</v>
      </c>
      <c r="L37" s="172" t="s">
        <v>2452</v>
      </c>
      <c r="M37" s="172" t="s">
        <v>2391</v>
      </c>
      <c r="N37" s="126">
        <v>2</v>
      </c>
      <c r="O37" s="126">
        <v>2</v>
      </c>
      <c r="P37" s="126">
        <v>2</v>
      </c>
      <c r="Q37" s="126">
        <v>2</v>
      </c>
      <c r="R37" s="111">
        <f t="shared" si="15"/>
        <v>8</v>
      </c>
      <c r="S37" s="115" t="s">
        <v>2441</v>
      </c>
      <c r="T37" s="173" t="s">
        <v>2446</v>
      </c>
      <c r="U37" s="159">
        <f t="shared" si="3"/>
        <v>4</v>
      </c>
      <c r="V37" s="273">
        <v>5</v>
      </c>
      <c r="W37" s="100">
        <f t="shared" si="4"/>
        <v>1.25</v>
      </c>
      <c r="X37" s="105" t="str">
        <f t="shared" si="5"/>
        <v>De acuerdo a lo programado</v>
      </c>
      <c r="Y37" s="166" t="s">
        <v>2453</v>
      </c>
      <c r="Z37" s="159">
        <f t="shared" si="6"/>
        <v>4</v>
      </c>
      <c r="AA37" s="159"/>
      <c r="AB37" s="100" t="str">
        <f t="shared" si="7"/>
        <v>No hay ejecución</v>
      </c>
      <c r="AC37" s="105" t="str">
        <f t="shared" si="8"/>
        <v>NA</v>
      </c>
      <c r="AD37" s="166"/>
      <c r="AE37" s="65">
        <f t="shared" si="9"/>
        <v>5</v>
      </c>
      <c r="AF37" s="100">
        <f t="shared" si="10"/>
        <v>0.625</v>
      </c>
      <c r="AG37" s="105" t="str">
        <f t="shared" si="11"/>
        <v>Incumplimiento</v>
      </c>
      <c r="AH37" s="166"/>
      <c r="AI37" s="187" t="s">
        <v>502</v>
      </c>
      <c r="AJ37" s="115" t="s">
        <v>502</v>
      </c>
    </row>
    <row r="38" spans="1:36" ht="37.049999999999997" customHeight="1">
      <c r="A38" s="63">
        <v>5</v>
      </c>
      <c r="B38" s="162" t="s">
        <v>400</v>
      </c>
      <c r="C38" s="162">
        <v>0</v>
      </c>
      <c r="D38" s="162">
        <v>0</v>
      </c>
      <c r="E38" s="162" t="s">
        <v>82</v>
      </c>
      <c r="F38" s="162">
        <v>17</v>
      </c>
      <c r="G38" s="163" t="s">
        <v>501</v>
      </c>
      <c r="H38" s="164" t="s">
        <v>2454</v>
      </c>
      <c r="I38" s="163" t="s">
        <v>20</v>
      </c>
      <c r="J38" s="163" t="s">
        <v>338</v>
      </c>
      <c r="K38" s="163">
        <v>10</v>
      </c>
      <c r="L38" s="165" t="s">
        <v>2455</v>
      </c>
      <c r="M38" s="165" t="s">
        <v>2391</v>
      </c>
      <c r="N38" s="65">
        <v>2</v>
      </c>
      <c r="O38" s="65">
        <v>2</v>
      </c>
      <c r="P38" s="65">
        <v>2</v>
      </c>
      <c r="Q38" s="65">
        <v>2</v>
      </c>
      <c r="R38" s="65">
        <f t="shared" si="15"/>
        <v>8</v>
      </c>
      <c r="S38" s="105" t="s">
        <v>2441</v>
      </c>
      <c r="T38" s="166" t="s">
        <v>2456</v>
      </c>
      <c r="U38" s="159">
        <f t="shared" si="3"/>
        <v>4</v>
      </c>
      <c r="V38" s="273">
        <v>4</v>
      </c>
      <c r="W38" s="100">
        <f t="shared" si="4"/>
        <v>1</v>
      </c>
      <c r="X38" s="105" t="str">
        <f t="shared" si="5"/>
        <v>De acuerdo a lo programado</v>
      </c>
      <c r="Y38" s="166" t="s">
        <v>2457</v>
      </c>
      <c r="Z38" s="159">
        <f t="shared" si="6"/>
        <v>4</v>
      </c>
      <c r="AA38" s="159"/>
      <c r="AB38" s="100" t="str">
        <f t="shared" si="7"/>
        <v>No hay ejecución</v>
      </c>
      <c r="AC38" s="105" t="str">
        <f t="shared" si="8"/>
        <v>NA</v>
      </c>
      <c r="AD38" s="166"/>
      <c r="AE38" s="65">
        <f t="shared" si="9"/>
        <v>4</v>
      </c>
      <c r="AF38" s="100">
        <f t="shared" si="10"/>
        <v>0.5</v>
      </c>
      <c r="AG38" s="105" t="str">
        <f t="shared" si="11"/>
        <v>Incumplimiento</v>
      </c>
      <c r="AH38" s="166"/>
      <c r="AI38" s="65" t="s">
        <v>502</v>
      </c>
      <c r="AJ38" s="105" t="s">
        <v>502</v>
      </c>
    </row>
    <row r="39" spans="1:36" s="117" customFormat="1" ht="46.8" outlineLevel="3">
      <c r="A39" s="109" t="s">
        <v>93</v>
      </c>
      <c r="B39" s="169" t="s">
        <v>400</v>
      </c>
      <c r="C39" s="169">
        <v>0</v>
      </c>
      <c r="D39" s="169">
        <v>0</v>
      </c>
      <c r="E39" s="169" t="s">
        <v>82</v>
      </c>
      <c r="F39" s="169">
        <v>17</v>
      </c>
      <c r="G39" s="170" t="s">
        <v>541</v>
      </c>
      <c r="H39" s="171" t="s">
        <v>2458</v>
      </c>
      <c r="I39" s="170" t="s">
        <v>20</v>
      </c>
      <c r="J39" s="170" t="s">
        <v>338</v>
      </c>
      <c r="K39" s="170">
        <v>10</v>
      </c>
      <c r="L39" s="172" t="s">
        <v>2459</v>
      </c>
      <c r="M39" s="172" t="s">
        <v>2391</v>
      </c>
      <c r="N39" s="126">
        <v>3</v>
      </c>
      <c r="O39" s="126">
        <v>3</v>
      </c>
      <c r="P39" s="126">
        <v>3</v>
      </c>
      <c r="Q39" s="126">
        <v>3</v>
      </c>
      <c r="R39" s="126">
        <f t="shared" si="15"/>
        <v>12</v>
      </c>
      <c r="S39" s="115" t="s">
        <v>2441</v>
      </c>
      <c r="T39" s="173" t="s">
        <v>2456</v>
      </c>
      <c r="U39" s="159">
        <f t="shared" si="3"/>
        <v>6</v>
      </c>
      <c r="V39" s="273">
        <v>6</v>
      </c>
      <c r="W39" s="100">
        <f t="shared" si="4"/>
        <v>1</v>
      </c>
      <c r="X39" s="105" t="str">
        <f t="shared" si="5"/>
        <v>De acuerdo a lo programado</v>
      </c>
      <c r="Y39" s="166" t="s">
        <v>2460</v>
      </c>
      <c r="Z39" s="159">
        <f t="shared" si="6"/>
        <v>6</v>
      </c>
      <c r="AA39" s="159"/>
      <c r="AB39" s="100" t="str">
        <f t="shared" si="7"/>
        <v>No hay ejecución</v>
      </c>
      <c r="AC39" s="105" t="str">
        <f t="shared" si="8"/>
        <v>NA</v>
      </c>
      <c r="AD39" s="166"/>
      <c r="AE39" s="65">
        <f t="shared" si="9"/>
        <v>6</v>
      </c>
      <c r="AF39" s="100">
        <f t="shared" si="10"/>
        <v>0.5</v>
      </c>
      <c r="AG39" s="105" t="str">
        <f t="shared" si="11"/>
        <v>Incumplimiento</v>
      </c>
      <c r="AH39" s="166"/>
      <c r="AI39" s="187" t="s">
        <v>502</v>
      </c>
      <c r="AJ39" s="115" t="s">
        <v>502</v>
      </c>
    </row>
    <row r="40" spans="1:36" s="117" customFormat="1" ht="31.2" outlineLevel="3">
      <c r="A40" s="109" t="s">
        <v>174</v>
      </c>
      <c r="B40" s="169" t="s">
        <v>400</v>
      </c>
      <c r="C40" s="169">
        <v>0</v>
      </c>
      <c r="D40" s="169">
        <v>0</v>
      </c>
      <c r="E40" s="169" t="s">
        <v>82</v>
      </c>
      <c r="F40" s="169">
        <v>17</v>
      </c>
      <c r="G40" s="170" t="s">
        <v>501</v>
      </c>
      <c r="H40" s="171" t="s">
        <v>2461</v>
      </c>
      <c r="I40" s="170" t="s">
        <v>18</v>
      </c>
      <c r="J40" s="170" t="s">
        <v>338</v>
      </c>
      <c r="K40" s="170">
        <v>17</v>
      </c>
      <c r="L40" s="172" t="s">
        <v>2452</v>
      </c>
      <c r="M40" s="172" t="s">
        <v>2391</v>
      </c>
      <c r="N40" s="126">
        <v>1</v>
      </c>
      <c r="O40" s="126">
        <v>0</v>
      </c>
      <c r="P40" s="126">
        <v>0</v>
      </c>
      <c r="Q40" s="126">
        <v>1</v>
      </c>
      <c r="R40" s="126">
        <f t="shared" si="15"/>
        <v>2</v>
      </c>
      <c r="S40" s="115" t="s">
        <v>2441</v>
      </c>
      <c r="T40" s="173" t="s">
        <v>2462</v>
      </c>
      <c r="U40" s="159">
        <f t="shared" si="3"/>
        <v>1</v>
      </c>
      <c r="V40" s="273">
        <v>1</v>
      </c>
      <c r="W40" s="100">
        <f t="shared" si="4"/>
        <v>1</v>
      </c>
      <c r="X40" s="105" t="str">
        <f t="shared" si="5"/>
        <v>De acuerdo a lo programado</v>
      </c>
      <c r="Y40" s="166" t="s">
        <v>2463</v>
      </c>
      <c r="Z40" s="159">
        <f t="shared" si="6"/>
        <v>1</v>
      </c>
      <c r="AA40" s="159"/>
      <c r="AB40" s="100" t="str">
        <f t="shared" si="7"/>
        <v>No hay ejecución</v>
      </c>
      <c r="AC40" s="105" t="str">
        <f t="shared" si="8"/>
        <v>NA</v>
      </c>
      <c r="AD40" s="166"/>
      <c r="AE40" s="65">
        <f t="shared" si="9"/>
        <v>1</v>
      </c>
      <c r="AF40" s="100">
        <f t="shared" si="10"/>
        <v>0.5</v>
      </c>
      <c r="AG40" s="105" t="str">
        <f t="shared" si="11"/>
        <v>Incumplimiento</v>
      </c>
      <c r="AH40" s="166"/>
      <c r="AI40" s="187" t="s">
        <v>502</v>
      </c>
      <c r="AJ40" s="115" t="s">
        <v>502</v>
      </c>
    </row>
    <row r="41" spans="1:36" ht="37.049999999999997" customHeight="1">
      <c r="A41" s="63">
        <v>6</v>
      </c>
      <c r="B41" s="162" t="s">
        <v>376</v>
      </c>
      <c r="C41" s="162">
        <v>0</v>
      </c>
      <c r="D41" s="162">
        <v>0</v>
      </c>
      <c r="E41" s="162" t="s">
        <v>78</v>
      </c>
      <c r="F41" s="162">
        <v>17</v>
      </c>
      <c r="G41" s="163" t="s">
        <v>541</v>
      </c>
      <c r="H41" s="164" t="s">
        <v>2464</v>
      </c>
      <c r="I41" s="163" t="s">
        <v>20</v>
      </c>
      <c r="J41" s="163" t="s">
        <v>338</v>
      </c>
      <c r="K41" s="163">
        <v>5</v>
      </c>
      <c r="L41" s="165" t="s">
        <v>1384</v>
      </c>
      <c r="M41" s="165" t="s">
        <v>2398</v>
      </c>
      <c r="N41" s="65">
        <v>2</v>
      </c>
      <c r="O41" s="65">
        <v>2</v>
      </c>
      <c r="P41" s="65">
        <v>2</v>
      </c>
      <c r="Q41" s="65">
        <v>2</v>
      </c>
      <c r="R41" s="65">
        <f t="shared" si="15"/>
        <v>8</v>
      </c>
      <c r="S41" s="105" t="s">
        <v>2465</v>
      </c>
      <c r="T41" s="166" t="s">
        <v>2466</v>
      </c>
      <c r="U41" s="159">
        <f t="shared" si="3"/>
        <v>4</v>
      </c>
      <c r="V41" s="273">
        <v>0</v>
      </c>
      <c r="W41" s="100">
        <f t="shared" si="4"/>
        <v>0</v>
      </c>
      <c r="X41" s="105" t="str">
        <f t="shared" si="5"/>
        <v>En Riesgo de no Cumplimiento</v>
      </c>
      <c r="Y41" s="166" t="s">
        <v>2467</v>
      </c>
      <c r="Z41" s="159">
        <f t="shared" si="6"/>
        <v>4</v>
      </c>
      <c r="AA41" s="159"/>
      <c r="AB41" s="100" t="str">
        <f t="shared" si="7"/>
        <v>No hay ejecución</v>
      </c>
      <c r="AC41" s="105" t="str">
        <f t="shared" si="8"/>
        <v>NA</v>
      </c>
      <c r="AD41" s="166"/>
      <c r="AE41" s="65">
        <f t="shared" si="9"/>
        <v>0</v>
      </c>
      <c r="AF41" s="100" t="str">
        <f t="shared" si="10"/>
        <v>No hay Programación</v>
      </c>
      <c r="AG41" s="105" t="str">
        <f t="shared" si="11"/>
        <v>De acuerdo a lo programado</v>
      </c>
      <c r="AH41" s="166"/>
      <c r="AI41" s="65" t="s">
        <v>502</v>
      </c>
      <c r="AJ41" s="105" t="s">
        <v>502</v>
      </c>
    </row>
    <row r="42" spans="1:36" ht="37.049999999999997" customHeight="1" collapsed="1" thickTop="1" thickBot="1">
      <c r="A42" s="63">
        <v>7</v>
      </c>
      <c r="B42" s="162" t="s">
        <v>376</v>
      </c>
      <c r="C42" s="162">
        <v>0</v>
      </c>
      <c r="D42" s="162">
        <v>0</v>
      </c>
      <c r="E42" s="162" t="s">
        <v>78</v>
      </c>
      <c r="F42" s="162">
        <v>17</v>
      </c>
      <c r="G42" s="231" t="s">
        <v>533</v>
      </c>
      <c r="H42" s="164" t="s">
        <v>2468</v>
      </c>
      <c r="I42" s="163" t="s">
        <v>18</v>
      </c>
      <c r="J42" s="163" t="s">
        <v>338</v>
      </c>
      <c r="K42" s="163">
        <v>5</v>
      </c>
      <c r="L42" s="165" t="s">
        <v>2469</v>
      </c>
      <c r="M42" s="165" t="s">
        <v>2391</v>
      </c>
      <c r="N42" s="65">
        <v>13</v>
      </c>
      <c r="O42" s="65">
        <v>22</v>
      </c>
      <c r="P42" s="65">
        <v>22</v>
      </c>
      <c r="Q42" s="65">
        <v>22</v>
      </c>
      <c r="R42" s="65">
        <v>22</v>
      </c>
      <c r="S42" s="105" t="s">
        <v>2470</v>
      </c>
      <c r="T42" s="166" t="s">
        <v>2471</v>
      </c>
      <c r="U42" s="159">
        <f t="shared" si="3"/>
        <v>35</v>
      </c>
      <c r="V42" s="273">
        <v>15</v>
      </c>
      <c r="W42" s="100">
        <f t="shared" si="4"/>
        <v>0.42857142857142855</v>
      </c>
      <c r="X42" s="105" t="str">
        <f t="shared" si="5"/>
        <v>En Riesgo de no Cumplimiento</v>
      </c>
      <c r="Y42" s="166" t="s">
        <v>2472</v>
      </c>
      <c r="Z42" s="159">
        <f t="shared" si="6"/>
        <v>44</v>
      </c>
      <c r="AA42" s="159"/>
      <c r="AB42" s="100" t="str">
        <f t="shared" si="7"/>
        <v>No hay ejecución</v>
      </c>
      <c r="AC42" s="105" t="str">
        <f t="shared" si="8"/>
        <v>NA</v>
      </c>
      <c r="AD42" s="166"/>
      <c r="AE42" s="65">
        <f t="shared" si="9"/>
        <v>15</v>
      </c>
      <c r="AF42" s="100">
        <f t="shared" si="10"/>
        <v>0.68181818181818177</v>
      </c>
      <c r="AG42" s="105" t="str">
        <f t="shared" si="11"/>
        <v>Incumplimiento</v>
      </c>
      <c r="AH42" s="166"/>
      <c r="AI42" s="65" t="s">
        <v>502</v>
      </c>
      <c r="AJ42" s="105" t="s">
        <v>502</v>
      </c>
    </row>
    <row r="43" spans="1:36" s="117" customFormat="1" ht="54.6" hidden="1" outlineLevel="3">
      <c r="A43" s="109" t="s">
        <v>105</v>
      </c>
      <c r="B43" s="169" t="s">
        <v>376</v>
      </c>
      <c r="C43" s="169">
        <v>0</v>
      </c>
      <c r="D43" s="169">
        <v>0</v>
      </c>
      <c r="E43" s="169" t="s">
        <v>78</v>
      </c>
      <c r="F43" s="169">
        <v>17</v>
      </c>
      <c r="G43" s="239" t="s">
        <v>533</v>
      </c>
      <c r="H43" s="171" t="s">
        <v>2473</v>
      </c>
      <c r="I43" s="170" t="s">
        <v>18</v>
      </c>
      <c r="J43" s="170" t="s">
        <v>338</v>
      </c>
      <c r="K43" s="170">
        <v>5</v>
      </c>
      <c r="L43" s="172" t="s">
        <v>2469</v>
      </c>
      <c r="M43" s="172" t="s">
        <v>2474</v>
      </c>
      <c r="N43" s="126">
        <v>2</v>
      </c>
      <c r="O43" s="126">
        <v>2</v>
      </c>
      <c r="P43" s="126">
        <v>2</v>
      </c>
      <c r="Q43" s="126">
        <v>2</v>
      </c>
      <c r="R43" s="126">
        <v>8</v>
      </c>
      <c r="S43" s="115" t="s">
        <v>2475</v>
      </c>
      <c r="T43" s="173" t="s">
        <v>2476</v>
      </c>
      <c r="U43" s="159">
        <f t="shared" si="3"/>
        <v>4</v>
      </c>
      <c r="V43" s="273">
        <v>0</v>
      </c>
      <c r="W43" s="100">
        <f t="shared" si="4"/>
        <v>0</v>
      </c>
      <c r="X43" s="105" t="str">
        <f t="shared" si="5"/>
        <v>En Riesgo de no Cumplimiento</v>
      </c>
      <c r="Y43" s="309" t="s">
        <v>2477</v>
      </c>
      <c r="Z43" s="159">
        <f t="shared" si="6"/>
        <v>4</v>
      </c>
      <c r="AA43" s="159"/>
      <c r="AB43" s="100" t="str">
        <f t="shared" si="7"/>
        <v>No hay ejecución</v>
      </c>
      <c r="AC43" s="105" t="str">
        <f t="shared" si="8"/>
        <v>NA</v>
      </c>
      <c r="AD43" s="166"/>
      <c r="AE43" s="65">
        <f t="shared" si="9"/>
        <v>0</v>
      </c>
      <c r="AF43" s="100" t="str">
        <f t="shared" si="10"/>
        <v>No hay Programación</v>
      </c>
      <c r="AG43" s="105" t="str">
        <f t="shared" si="11"/>
        <v>De acuerdo a lo programado</v>
      </c>
      <c r="AH43" s="166"/>
      <c r="AI43" s="187" t="s">
        <v>502</v>
      </c>
      <c r="AJ43" s="115" t="s">
        <v>502</v>
      </c>
    </row>
    <row r="44" spans="1:36" s="117" customFormat="1" ht="70.2" hidden="1" outlineLevel="3">
      <c r="A44" s="109" t="s">
        <v>2478</v>
      </c>
      <c r="B44" s="169" t="s">
        <v>376</v>
      </c>
      <c r="C44" s="169">
        <v>0</v>
      </c>
      <c r="D44" s="169">
        <v>0</v>
      </c>
      <c r="E44" s="169" t="s">
        <v>78</v>
      </c>
      <c r="F44" s="169">
        <v>17</v>
      </c>
      <c r="G44" s="239" t="s">
        <v>533</v>
      </c>
      <c r="H44" s="171" t="s">
        <v>2479</v>
      </c>
      <c r="I44" s="170" t="s">
        <v>20</v>
      </c>
      <c r="J44" s="170" t="s">
        <v>338</v>
      </c>
      <c r="K44" s="170">
        <v>5</v>
      </c>
      <c r="L44" s="172" t="s">
        <v>2480</v>
      </c>
      <c r="M44" s="172" t="s">
        <v>2391</v>
      </c>
      <c r="N44" s="126">
        <v>2</v>
      </c>
      <c r="O44" s="126">
        <v>2</v>
      </c>
      <c r="P44" s="126">
        <v>4</v>
      </c>
      <c r="Q44" s="126">
        <v>4</v>
      </c>
      <c r="R44" s="126">
        <v>4</v>
      </c>
      <c r="S44" s="115" t="s">
        <v>2481</v>
      </c>
      <c r="T44" s="173" t="s">
        <v>2482</v>
      </c>
      <c r="U44" s="159">
        <f t="shared" si="3"/>
        <v>4</v>
      </c>
      <c r="V44" s="273">
        <v>0</v>
      </c>
      <c r="W44" s="100">
        <f t="shared" si="4"/>
        <v>0</v>
      </c>
      <c r="X44" s="105" t="str">
        <f t="shared" si="5"/>
        <v>En Riesgo de no Cumplimiento</v>
      </c>
      <c r="Y44" s="309" t="s">
        <v>2483</v>
      </c>
      <c r="Z44" s="159">
        <f t="shared" si="6"/>
        <v>8</v>
      </c>
      <c r="AA44" s="159"/>
      <c r="AB44" s="100" t="str">
        <f t="shared" si="7"/>
        <v>No hay ejecución</v>
      </c>
      <c r="AC44" s="105" t="str">
        <f t="shared" si="8"/>
        <v>NA</v>
      </c>
      <c r="AD44" s="166"/>
      <c r="AE44" s="65">
        <f t="shared" si="9"/>
        <v>0</v>
      </c>
      <c r="AF44" s="100" t="str">
        <f t="shared" si="10"/>
        <v>No hay Programación</v>
      </c>
      <c r="AG44" s="105" t="str">
        <f t="shared" si="11"/>
        <v>De acuerdo a lo programado</v>
      </c>
      <c r="AH44" s="166"/>
      <c r="AI44" s="187"/>
      <c r="AJ44" s="115"/>
    </row>
    <row r="45" spans="1:36" s="117" customFormat="1" ht="70.2" hidden="1" outlineLevel="3">
      <c r="A45" s="109" t="s">
        <v>2484</v>
      </c>
      <c r="B45" s="169" t="s">
        <v>376</v>
      </c>
      <c r="C45" s="169">
        <v>0</v>
      </c>
      <c r="D45" s="169">
        <v>0</v>
      </c>
      <c r="E45" s="169" t="s">
        <v>78</v>
      </c>
      <c r="F45" s="169">
        <v>17</v>
      </c>
      <c r="G45" s="170" t="s">
        <v>533</v>
      </c>
      <c r="H45" s="171" t="s">
        <v>2485</v>
      </c>
      <c r="I45" s="170" t="s">
        <v>20</v>
      </c>
      <c r="J45" s="170" t="s">
        <v>338</v>
      </c>
      <c r="K45" s="170">
        <v>5</v>
      </c>
      <c r="L45" s="172" t="s">
        <v>2480</v>
      </c>
      <c r="M45" s="172" t="s">
        <v>2391</v>
      </c>
      <c r="N45" s="126">
        <v>1</v>
      </c>
      <c r="O45" s="126">
        <v>1</v>
      </c>
      <c r="P45" s="126">
        <v>1</v>
      </c>
      <c r="Q45" s="126">
        <v>1</v>
      </c>
      <c r="R45" s="126">
        <v>1</v>
      </c>
      <c r="S45" s="115" t="s">
        <v>2481</v>
      </c>
      <c r="T45" s="173" t="s">
        <v>2482</v>
      </c>
      <c r="U45" s="159">
        <f t="shared" si="3"/>
        <v>2</v>
      </c>
      <c r="V45" s="273">
        <v>0</v>
      </c>
      <c r="W45" s="100">
        <f t="shared" si="4"/>
        <v>0</v>
      </c>
      <c r="X45" s="105" t="str">
        <f t="shared" si="5"/>
        <v>En Riesgo de no Cumplimiento</v>
      </c>
      <c r="Y45" s="309" t="s">
        <v>2483</v>
      </c>
      <c r="Z45" s="159">
        <f t="shared" si="6"/>
        <v>2</v>
      </c>
      <c r="AA45" s="159"/>
      <c r="AB45" s="100" t="str">
        <f t="shared" si="7"/>
        <v>No hay ejecución</v>
      </c>
      <c r="AC45" s="105" t="str">
        <f t="shared" si="8"/>
        <v>NA</v>
      </c>
      <c r="AD45" s="166"/>
      <c r="AE45" s="65">
        <f t="shared" si="9"/>
        <v>0</v>
      </c>
      <c r="AF45" s="100" t="str">
        <f t="shared" si="10"/>
        <v>No hay Programación</v>
      </c>
      <c r="AG45" s="105" t="str">
        <f t="shared" si="11"/>
        <v>De acuerdo a lo programado</v>
      </c>
      <c r="AH45" s="166"/>
      <c r="AI45" s="187"/>
      <c r="AJ45" s="115"/>
    </row>
    <row r="46" spans="1:36" s="117" customFormat="1" ht="70.2" hidden="1" outlineLevel="3">
      <c r="A46" s="109" t="s">
        <v>2486</v>
      </c>
      <c r="B46" s="169" t="s">
        <v>376</v>
      </c>
      <c r="C46" s="169">
        <v>0</v>
      </c>
      <c r="D46" s="169">
        <v>0</v>
      </c>
      <c r="E46" s="169" t="s">
        <v>78</v>
      </c>
      <c r="F46" s="169">
        <v>17</v>
      </c>
      <c r="G46" s="170" t="s">
        <v>533</v>
      </c>
      <c r="H46" s="171" t="s">
        <v>2487</v>
      </c>
      <c r="I46" s="170" t="s">
        <v>20</v>
      </c>
      <c r="J46" s="170" t="s">
        <v>338</v>
      </c>
      <c r="K46" s="170">
        <v>5</v>
      </c>
      <c r="L46" s="172" t="s">
        <v>2480</v>
      </c>
      <c r="M46" s="172" t="s">
        <v>2391</v>
      </c>
      <c r="N46" s="126">
        <v>2</v>
      </c>
      <c r="O46" s="126">
        <v>2</v>
      </c>
      <c r="P46" s="126">
        <v>2</v>
      </c>
      <c r="Q46" s="126">
        <v>2</v>
      </c>
      <c r="R46" s="126">
        <v>2</v>
      </c>
      <c r="S46" s="115" t="s">
        <v>2481</v>
      </c>
      <c r="T46" s="173" t="s">
        <v>2482</v>
      </c>
      <c r="U46" s="159">
        <f t="shared" si="3"/>
        <v>4</v>
      </c>
      <c r="V46" s="273">
        <v>0</v>
      </c>
      <c r="W46" s="100">
        <f t="shared" si="4"/>
        <v>0</v>
      </c>
      <c r="X46" s="105" t="str">
        <f t="shared" si="5"/>
        <v>En Riesgo de no Cumplimiento</v>
      </c>
      <c r="Y46" s="309" t="s">
        <v>2483</v>
      </c>
      <c r="Z46" s="159">
        <f t="shared" si="6"/>
        <v>4</v>
      </c>
      <c r="AA46" s="159"/>
      <c r="AB46" s="100" t="str">
        <f t="shared" si="7"/>
        <v>No hay ejecución</v>
      </c>
      <c r="AC46" s="105" t="str">
        <f t="shared" si="8"/>
        <v>NA</v>
      </c>
      <c r="AD46" s="166"/>
      <c r="AE46" s="65">
        <f t="shared" si="9"/>
        <v>0</v>
      </c>
      <c r="AF46" s="100" t="str">
        <f t="shared" si="10"/>
        <v>No hay Programación</v>
      </c>
      <c r="AG46" s="105" t="str">
        <f t="shared" si="11"/>
        <v>De acuerdo a lo programado</v>
      </c>
      <c r="AH46" s="166"/>
      <c r="AI46" s="187"/>
      <c r="AJ46" s="115"/>
    </row>
    <row r="47" spans="1:36" s="117" customFormat="1" ht="70.2" hidden="1" outlineLevel="3">
      <c r="A47" s="109" t="s">
        <v>2488</v>
      </c>
      <c r="B47" s="169" t="s">
        <v>376</v>
      </c>
      <c r="C47" s="169">
        <v>0</v>
      </c>
      <c r="D47" s="169">
        <v>0</v>
      </c>
      <c r="E47" s="169" t="s">
        <v>78</v>
      </c>
      <c r="F47" s="169">
        <v>17</v>
      </c>
      <c r="G47" s="170" t="s">
        <v>533</v>
      </c>
      <c r="H47" s="171" t="s">
        <v>2489</v>
      </c>
      <c r="I47" s="170" t="s">
        <v>20</v>
      </c>
      <c r="J47" s="170" t="s">
        <v>338</v>
      </c>
      <c r="K47" s="170">
        <v>5</v>
      </c>
      <c r="L47" s="172" t="s">
        <v>659</v>
      </c>
      <c r="M47" s="172" t="s">
        <v>2391</v>
      </c>
      <c r="N47" s="126">
        <v>2</v>
      </c>
      <c r="O47" s="126">
        <v>4</v>
      </c>
      <c r="P47" s="126">
        <v>4</v>
      </c>
      <c r="Q47" s="126">
        <v>4</v>
      </c>
      <c r="R47" s="126">
        <v>4</v>
      </c>
      <c r="S47" s="115" t="s">
        <v>2481</v>
      </c>
      <c r="T47" s="173" t="s">
        <v>2482</v>
      </c>
      <c r="U47" s="159">
        <f t="shared" si="3"/>
        <v>6</v>
      </c>
      <c r="V47" s="273">
        <v>0</v>
      </c>
      <c r="W47" s="100">
        <f t="shared" si="4"/>
        <v>0</v>
      </c>
      <c r="X47" s="105" t="str">
        <f t="shared" si="5"/>
        <v>En Riesgo de no Cumplimiento</v>
      </c>
      <c r="Y47" s="309" t="s">
        <v>2483</v>
      </c>
      <c r="Z47" s="159">
        <f t="shared" si="6"/>
        <v>8</v>
      </c>
      <c r="AA47" s="159"/>
      <c r="AB47" s="100" t="str">
        <f t="shared" si="7"/>
        <v>No hay ejecución</v>
      </c>
      <c r="AC47" s="105" t="str">
        <f t="shared" si="8"/>
        <v>NA</v>
      </c>
      <c r="AD47" s="166"/>
      <c r="AE47" s="65">
        <f t="shared" si="9"/>
        <v>0</v>
      </c>
      <c r="AF47" s="100" t="str">
        <f t="shared" si="10"/>
        <v>No hay Programación</v>
      </c>
      <c r="AG47" s="105" t="str">
        <f t="shared" si="11"/>
        <v>De acuerdo a lo programado</v>
      </c>
      <c r="AH47" s="166"/>
      <c r="AI47" s="187"/>
      <c r="AJ47" s="115"/>
    </row>
    <row r="48" spans="1:36" s="117" customFormat="1" ht="62.4" hidden="1" outlineLevel="3">
      <c r="A48" s="109" t="s">
        <v>2490</v>
      </c>
      <c r="B48" s="169" t="s">
        <v>376</v>
      </c>
      <c r="C48" s="169">
        <v>0</v>
      </c>
      <c r="D48" s="169">
        <v>0</v>
      </c>
      <c r="E48" s="169" t="s">
        <v>78</v>
      </c>
      <c r="F48" s="169"/>
      <c r="G48" s="170" t="s">
        <v>533</v>
      </c>
      <c r="H48" s="171" t="s">
        <v>2491</v>
      </c>
      <c r="I48" s="170" t="s">
        <v>20</v>
      </c>
      <c r="J48" s="170" t="s">
        <v>338</v>
      </c>
      <c r="K48" s="170">
        <v>5</v>
      </c>
      <c r="L48" s="172" t="s">
        <v>2480</v>
      </c>
      <c r="M48" s="172" t="s">
        <v>2391</v>
      </c>
      <c r="N48" s="126">
        <v>2</v>
      </c>
      <c r="O48" s="126">
        <v>8</v>
      </c>
      <c r="P48" s="126">
        <v>8</v>
      </c>
      <c r="Q48" s="126">
        <v>8</v>
      </c>
      <c r="R48" s="126">
        <v>8</v>
      </c>
      <c r="S48" s="115" t="s">
        <v>2481</v>
      </c>
      <c r="T48" s="173" t="s">
        <v>2492</v>
      </c>
      <c r="U48" s="159">
        <f t="shared" si="3"/>
        <v>10</v>
      </c>
      <c r="V48" s="273">
        <v>10</v>
      </c>
      <c r="W48" s="100">
        <f t="shared" si="4"/>
        <v>1</v>
      </c>
      <c r="X48" s="105" t="str">
        <f t="shared" si="5"/>
        <v>De acuerdo a lo programado</v>
      </c>
      <c r="Y48" s="309" t="s">
        <v>2493</v>
      </c>
      <c r="Z48" s="159">
        <f t="shared" si="6"/>
        <v>16</v>
      </c>
      <c r="AA48" s="159"/>
      <c r="AB48" s="100" t="str">
        <f t="shared" si="7"/>
        <v>No hay ejecución</v>
      </c>
      <c r="AC48" s="105" t="str">
        <f t="shared" si="8"/>
        <v>NA</v>
      </c>
      <c r="AD48" s="166"/>
      <c r="AE48" s="65">
        <f t="shared" si="9"/>
        <v>10</v>
      </c>
      <c r="AF48" s="100">
        <f t="shared" si="10"/>
        <v>1.25</v>
      </c>
      <c r="AG48" s="105" t="str">
        <f t="shared" si="11"/>
        <v>De acuerdo a lo programado</v>
      </c>
      <c r="AH48" s="166"/>
      <c r="AI48" s="187"/>
      <c r="AJ48" s="115"/>
    </row>
    <row r="49" spans="1:36" s="117" customFormat="1" ht="62.4" hidden="1" outlineLevel="3">
      <c r="A49" s="109" t="s">
        <v>2494</v>
      </c>
      <c r="B49" s="169" t="s">
        <v>376</v>
      </c>
      <c r="C49" s="169">
        <v>0</v>
      </c>
      <c r="D49" s="169">
        <v>0</v>
      </c>
      <c r="E49" s="169" t="s">
        <v>78</v>
      </c>
      <c r="F49" s="169">
        <v>17</v>
      </c>
      <c r="G49" s="170" t="s">
        <v>533</v>
      </c>
      <c r="H49" s="171" t="s">
        <v>2495</v>
      </c>
      <c r="I49" s="170" t="s">
        <v>20</v>
      </c>
      <c r="J49" s="170" t="s">
        <v>338</v>
      </c>
      <c r="K49" s="170">
        <v>5</v>
      </c>
      <c r="L49" s="172" t="s">
        <v>2480</v>
      </c>
      <c r="M49" s="172" t="s">
        <v>2391</v>
      </c>
      <c r="N49" s="126">
        <v>2</v>
      </c>
      <c r="O49" s="126">
        <v>2</v>
      </c>
      <c r="P49" s="126">
        <v>2</v>
      </c>
      <c r="Q49" s="126">
        <v>2</v>
      </c>
      <c r="R49" s="126">
        <v>2</v>
      </c>
      <c r="S49" s="115" t="s">
        <v>2481</v>
      </c>
      <c r="T49" s="173" t="s">
        <v>2492</v>
      </c>
      <c r="U49" s="159">
        <f t="shared" si="3"/>
        <v>4</v>
      </c>
      <c r="V49" s="273">
        <v>3</v>
      </c>
      <c r="W49" s="100">
        <f t="shared" si="4"/>
        <v>0.75</v>
      </c>
      <c r="X49" s="105" t="str">
        <f t="shared" si="5"/>
        <v>Atraso Leve</v>
      </c>
      <c r="Y49" s="309" t="s">
        <v>2493</v>
      </c>
      <c r="Z49" s="159">
        <f t="shared" si="6"/>
        <v>4</v>
      </c>
      <c r="AA49" s="159"/>
      <c r="AB49" s="100" t="str">
        <f t="shared" si="7"/>
        <v>No hay ejecución</v>
      </c>
      <c r="AC49" s="105" t="str">
        <f t="shared" si="8"/>
        <v>NA</v>
      </c>
      <c r="AD49" s="166"/>
      <c r="AE49" s="65">
        <f t="shared" si="9"/>
        <v>3</v>
      </c>
      <c r="AF49" s="100">
        <f t="shared" si="10"/>
        <v>1.5</v>
      </c>
      <c r="AG49" s="105" t="str">
        <f t="shared" si="11"/>
        <v>De acuerdo a lo programado</v>
      </c>
      <c r="AH49" s="166"/>
      <c r="AI49" s="187"/>
      <c r="AJ49" s="115"/>
    </row>
    <row r="50" spans="1:36" s="117" customFormat="1" ht="70.2" hidden="1" outlineLevel="3">
      <c r="A50" s="109" t="s">
        <v>2496</v>
      </c>
      <c r="B50" s="169" t="s">
        <v>376</v>
      </c>
      <c r="C50" s="169">
        <v>0</v>
      </c>
      <c r="D50" s="169">
        <v>0</v>
      </c>
      <c r="E50" s="169" t="s">
        <v>78</v>
      </c>
      <c r="F50" s="169">
        <v>17</v>
      </c>
      <c r="G50" s="170" t="s">
        <v>533</v>
      </c>
      <c r="H50" s="171" t="s">
        <v>2497</v>
      </c>
      <c r="I50" s="170" t="s">
        <v>20</v>
      </c>
      <c r="J50" s="170" t="s">
        <v>338</v>
      </c>
      <c r="K50" s="170">
        <v>5</v>
      </c>
      <c r="L50" s="172" t="s">
        <v>2480</v>
      </c>
      <c r="M50" s="172" t="s">
        <v>2391</v>
      </c>
      <c r="N50" s="126">
        <v>1</v>
      </c>
      <c r="O50" s="126">
        <v>1</v>
      </c>
      <c r="P50" s="126">
        <v>1</v>
      </c>
      <c r="Q50" s="126">
        <v>1</v>
      </c>
      <c r="R50" s="126">
        <v>1</v>
      </c>
      <c r="S50" s="115" t="s">
        <v>2481</v>
      </c>
      <c r="T50" s="173" t="s">
        <v>2482</v>
      </c>
      <c r="U50" s="159">
        <f t="shared" si="3"/>
        <v>2</v>
      </c>
      <c r="V50" s="273">
        <v>2</v>
      </c>
      <c r="W50" s="100">
        <f t="shared" si="4"/>
        <v>1</v>
      </c>
      <c r="X50" s="105" t="str">
        <f t="shared" si="5"/>
        <v>De acuerdo a lo programado</v>
      </c>
      <c r="Y50" s="309" t="s">
        <v>2493</v>
      </c>
      <c r="Z50" s="159">
        <f t="shared" si="6"/>
        <v>2</v>
      </c>
      <c r="AA50" s="159"/>
      <c r="AB50" s="100" t="str">
        <f t="shared" si="7"/>
        <v>No hay ejecución</v>
      </c>
      <c r="AC50" s="105" t="str">
        <f t="shared" si="8"/>
        <v>NA</v>
      </c>
      <c r="AD50" s="166"/>
      <c r="AE50" s="65">
        <f t="shared" si="9"/>
        <v>2</v>
      </c>
      <c r="AF50" s="100">
        <f t="shared" si="10"/>
        <v>2</v>
      </c>
      <c r="AG50" s="105" t="str">
        <f t="shared" si="11"/>
        <v>De acuerdo a lo programado</v>
      </c>
      <c r="AH50" s="166"/>
      <c r="AI50" s="187"/>
      <c r="AJ50" s="115"/>
    </row>
    <row r="51" spans="1:36" s="117" customFormat="1" ht="70.2" hidden="1" outlineLevel="3">
      <c r="A51" s="109" t="s">
        <v>2498</v>
      </c>
      <c r="B51" s="169" t="s">
        <v>376</v>
      </c>
      <c r="C51" s="169">
        <v>0</v>
      </c>
      <c r="D51" s="169">
        <v>0</v>
      </c>
      <c r="E51" s="169" t="s">
        <v>78</v>
      </c>
      <c r="F51" s="169">
        <v>17</v>
      </c>
      <c r="G51" s="170" t="s">
        <v>533</v>
      </c>
      <c r="H51" s="171" t="s">
        <v>2499</v>
      </c>
      <c r="I51" s="170" t="s">
        <v>20</v>
      </c>
      <c r="J51" s="170" t="s">
        <v>338</v>
      </c>
      <c r="K51" s="170">
        <v>5</v>
      </c>
      <c r="L51" s="172" t="s">
        <v>2480</v>
      </c>
      <c r="M51" s="172" t="s">
        <v>2391</v>
      </c>
      <c r="N51" s="126">
        <v>1</v>
      </c>
      <c r="O51" s="126">
        <v>2</v>
      </c>
      <c r="P51" s="126">
        <v>2</v>
      </c>
      <c r="Q51" s="126">
        <v>2</v>
      </c>
      <c r="R51" s="126">
        <v>2</v>
      </c>
      <c r="S51" s="115" t="s">
        <v>2481</v>
      </c>
      <c r="T51" s="173" t="s">
        <v>2482</v>
      </c>
      <c r="U51" s="159">
        <f t="shared" si="3"/>
        <v>3</v>
      </c>
      <c r="V51" s="273">
        <v>0</v>
      </c>
      <c r="W51" s="100">
        <f t="shared" si="4"/>
        <v>0</v>
      </c>
      <c r="X51" s="105" t="str">
        <f t="shared" si="5"/>
        <v>En Riesgo de no Cumplimiento</v>
      </c>
      <c r="Y51" s="309" t="s">
        <v>2483</v>
      </c>
      <c r="Z51" s="159">
        <f t="shared" si="6"/>
        <v>4</v>
      </c>
      <c r="AA51" s="159"/>
      <c r="AB51" s="100" t="str">
        <f t="shared" si="7"/>
        <v>No hay ejecución</v>
      </c>
      <c r="AC51" s="105" t="str">
        <f t="shared" si="8"/>
        <v>NA</v>
      </c>
      <c r="AD51" s="166"/>
      <c r="AE51" s="65">
        <f t="shared" si="9"/>
        <v>0</v>
      </c>
      <c r="AF51" s="100" t="str">
        <f t="shared" si="10"/>
        <v>No hay Programación</v>
      </c>
      <c r="AG51" s="105" t="str">
        <f t="shared" si="11"/>
        <v>De acuerdo a lo programado</v>
      </c>
      <c r="AH51" s="166"/>
      <c r="AI51" s="187"/>
      <c r="AJ51" s="115"/>
    </row>
    <row r="52" spans="1:36" s="117" customFormat="1" ht="31.2" hidden="1" outlineLevel="3">
      <c r="A52" s="109" t="s">
        <v>1051</v>
      </c>
      <c r="B52" s="169" t="s">
        <v>376</v>
      </c>
      <c r="C52" s="169">
        <v>0</v>
      </c>
      <c r="D52" s="169">
        <v>0</v>
      </c>
      <c r="E52" s="169" t="s">
        <v>78</v>
      </c>
      <c r="F52" s="169">
        <v>17</v>
      </c>
      <c r="G52" s="239" t="s">
        <v>533</v>
      </c>
      <c r="H52" s="171" t="s">
        <v>2500</v>
      </c>
      <c r="I52" s="170" t="s">
        <v>20</v>
      </c>
      <c r="J52" s="170" t="s">
        <v>338</v>
      </c>
      <c r="K52" s="170">
        <v>5</v>
      </c>
      <c r="L52" s="172" t="s">
        <v>2501</v>
      </c>
      <c r="M52" s="172" t="s">
        <v>2391</v>
      </c>
      <c r="N52" s="126">
        <v>2</v>
      </c>
      <c r="O52" s="126">
        <v>2</v>
      </c>
      <c r="P52" s="126">
        <v>2</v>
      </c>
      <c r="Q52" s="126">
        <v>2</v>
      </c>
      <c r="R52" s="126">
        <v>8</v>
      </c>
      <c r="S52" s="115" t="s">
        <v>2502</v>
      </c>
      <c r="T52" s="173" t="s">
        <v>2503</v>
      </c>
      <c r="U52" s="159">
        <f t="shared" si="3"/>
        <v>4</v>
      </c>
      <c r="V52" s="273">
        <v>0</v>
      </c>
      <c r="W52" s="100">
        <f t="shared" si="4"/>
        <v>0</v>
      </c>
      <c r="X52" s="105" t="str">
        <f t="shared" si="5"/>
        <v>En Riesgo de no Cumplimiento</v>
      </c>
      <c r="Y52" s="309" t="s">
        <v>2483</v>
      </c>
      <c r="Z52" s="159">
        <f t="shared" si="6"/>
        <v>4</v>
      </c>
      <c r="AA52" s="159"/>
      <c r="AB52" s="100" t="str">
        <f t="shared" si="7"/>
        <v>No hay ejecución</v>
      </c>
      <c r="AC52" s="105" t="str">
        <f t="shared" si="8"/>
        <v>NA</v>
      </c>
      <c r="AD52" s="166"/>
      <c r="AE52" s="65">
        <f t="shared" si="9"/>
        <v>0</v>
      </c>
      <c r="AF52" s="100" t="str">
        <f t="shared" si="10"/>
        <v>No hay Programación</v>
      </c>
      <c r="AG52" s="105" t="str">
        <f t="shared" si="11"/>
        <v>De acuerdo a lo programado</v>
      </c>
      <c r="AH52" s="166"/>
      <c r="AI52" s="187" t="s">
        <v>502</v>
      </c>
      <c r="AJ52" s="115" t="s">
        <v>502</v>
      </c>
    </row>
    <row r="53" spans="1:36" ht="37.049999999999997" customHeight="1" thickTop="1" thickBot="1">
      <c r="A53" s="63">
        <v>8</v>
      </c>
      <c r="B53" s="162" t="s">
        <v>376</v>
      </c>
      <c r="C53" s="162">
        <v>0</v>
      </c>
      <c r="D53" s="162">
        <v>0</v>
      </c>
      <c r="E53" s="162" t="s">
        <v>78</v>
      </c>
      <c r="F53" s="162">
        <v>17</v>
      </c>
      <c r="G53" s="231" t="s">
        <v>533</v>
      </c>
      <c r="H53" s="164" t="s">
        <v>2504</v>
      </c>
      <c r="I53" s="163" t="s">
        <v>20</v>
      </c>
      <c r="J53" s="163" t="s">
        <v>338</v>
      </c>
      <c r="K53" s="163">
        <v>17</v>
      </c>
      <c r="L53" s="165" t="s">
        <v>2505</v>
      </c>
      <c r="M53" s="165" t="s">
        <v>2391</v>
      </c>
      <c r="N53" s="65">
        <v>2</v>
      </c>
      <c r="O53" s="65">
        <v>2</v>
      </c>
      <c r="P53" s="65">
        <v>2</v>
      </c>
      <c r="Q53" s="65">
        <v>2</v>
      </c>
      <c r="R53" s="65">
        <f>N53+O53+P53+Q53</f>
        <v>8</v>
      </c>
      <c r="S53" s="105" t="s">
        <v>2506</v>
      </c>
      <c r="T53" s="166" t="s">
        <v>2507</v>
      </c>
      <c r="U53" s="159">
        <f t="shared" si="3"/>
        <v>4</v>
      </c>
      <c r="V53" s="273">
        <v>6</v>
      </c>
      <c r="W53" s="100">
        <f t="shared" si="4"/>
        <v>1.5</v>
      </c>
      <c r="X53" s="105" t="str">
        <f t="shared" si="5"/>
        <v>De acuerdo a lo programado</v>
      </c>
      <c r="Y53" s="309" t="s">
        <v>2508</v>
      </c>
      <c r="Z53" s="159">
        <f t="shared" si="6"/>
        <v>4</v>
      </c>
      <c r="AA53" s="159"/>
      <c r="AB53" s="100" t="str">
        <f t="shared" si="7"/>
        <v>No hay ejecución</v>
      </c>
      <c r="AC53" s="105" t="str">
        <f t="shared" si="8"/>
        <v>NA</v>
      </c>
      <c r="AD53" s="166"/>
      <c r="AE53" s="65">
        <f t="shared" si="9"/>
        <v>6</v>
      </c>
      <c r="AF53" s="100">
        <f t="shared" si="10"/>
        <v>0.75</v>
      </c>
      <c r="AG53" s="105" t="str">
        <f t="shared" si="11"/>
        <v>Atraso Leve</v>
      </c>
      <c r="AH53" s="166"/>
      <c r="AI53" s="65" t="s">
        <v>502</v>
      </c>
      <c r="AJ53" s="105" t="s">
        <v>502</v>
      </c>
    </row>
    <row r="54" spans="1:36" ht="87.6" thickTop="1" thickBot="1">
      <c r="A54" s="63">
        <v>9</v>
      </c>
      <c r="B54" s="162">
        <v>0</v>
      </c>
      <c r="C54" s="162">
        <v>0</v>
      </c>
      <c r="D54" s="162">
        <v>0</v>
      </c>
      <c r="E54" s="162" t="s">
        <v>236</v>
      </c>
      <c r="F54" s="162" t="s">
        <v>72</v>
      </c>
      <c r="G54" s="231" t="s">
        <v>433</v>
      </c>
      <c r="H54" s="196" t="s">
        <v>2509</v>
      </c>
      <c r="I54" s="163" t="s">
        <v>18</v>
      </c>
      <c r="J54" s="163" t="s">
        <v>338</v>
      </c>
      <c r="K54" s="163">
        <v>17</v>
      </c>
      <c r="L54" s="165" t="s">
        <v>2510</v>
      </c>
      <c r="M54" s="165" t="s">
        <v>2511</v>
      </c>
      <c r="N54" s="65">
        <v>0</v>
      </c>
      <c r="O54" s="65">
        <v>2</v>
      </c>
      <c r="P54" s="65">
        <v>2</v>
      </c>
      <c r="Q54" s="65">
        <v>0</v>
      </c>
      <c r="R54" s="65">
        <f>N54+O54+P54+Q54</f>
        <v>4</v>
      </c>
      <c r="S54" s="105" t="s">
        <v>2512</v>
      </c>
      <c r="T54" s="166" t="s">
        <v>2513</v>
      </c>
      <c r="U54" s="159">
        <f t="shared" si="3"/>
        <v>2</v>
      </c>
      <c r="V54" s="273">
        <v>0</v>
      </c>
      <c r="W54" s="100">
        <f t="shared" si="4"/>
        <v>0</v>
      </c>
      <c r="X54" s="105" t="str">
        <f t="shared" si="5"/>
        <v>En Riesgo de no Cumplimiento</v>
      </c>
      <c r="Y54" s="309" t="s">
        <v>2514</v>
      </c>
      <c r="Z54" s="159">
        <f t="shared" si="6"/>
        <v>2</v>
      </c>
      <c r="AA54" s="159"/>
      <c r="AB54" s="100" t="str">
        <f t="shared" si="7"/>
        <v>No hay ejecución</v>
      </c>
      <c r="AC54" s="105" t="str">
        <f t="shared" si="8"/>
        <v>NA</v>
      </c>
      <c r="AD54" s="166"/>
      <c r="AE54" s="65">
        <f t="shared" si="9"/>
        <v>0</v>
      </c>
      <c r="AF54" s="100" t="str">
        <f t="shared" si="10"/>
        <v>No hay Programación</v>
      </c>
      <c r="AG54" s="105" t="str">
        <f t="shared" si="11"/>
        <v>De acuerdo a lo programado</v>
      </c>
      <c r="AH54" s="166"/>
      <c r="AI54" s="65" t="s">
        <v>502</v>
      </c>
      <c r="AJ54" s="105" t="s">
        <v>502</v>
      </c>
    </row>
    <row r="55" spans="1:36" ht="36" customHeight="1">
      <c r="A55" s="63">
        <v>10</v>
      </c>
      <c r="B55" s="162">
        <v>0</v>
      </c>
      <c r="C55" s="162">
        <v>0</v>
      </c>
      <c r="D55" s="162">
        <v>0</v>
      </c>
      <c r="E55" s="162">
        <v>0</v>
      </c>
      <c r="F55" s="162">
        <v>5</v>
      </c>
      <c r="G55" s="277" t="s">
        <v>571</v>
      </c>
      <c r="H55" s="277" t="s">
        <v>2515</v>
      </c>
      <c r="I55" s="258" t="s">
        <v>20</v>
      </c>
      <c r="J55" s="218" t="s">
        <v>353</v>
      </c>
      <c r="K55" s="218">
        <v>20</v>
      </c>
      <c r="L55" s="148" t="s">
        <v>2469</v>
      </c>
      <c r="M55" s="220" t="s">
        <v>2516</v>
      </c>
      <c r="N55" s="148">
        <v>3</v>
      </c>
      <c r="O55" s="148">
        <v>3</v>
      </c>
      <c r="P55" s="148">
        <v>3</v>
      </c>
      <c r="Q55" s="148">
        <v>3</v>
      </c>
      <c r="R55" s="153">
        <v>12</v>
      </c>
      <c r="S55" s="148" t="s">
        <v>2441</v>
      </c>
      <c r="T55" s="277" t="s">
        <v>2517</v>
      </c>
      <c r="U55" s="159">
        <f t="shared" si="3"/>
        <v>6</v>
      </c>
      <c r="V55" s="273">
        <v>6</v>
      </c>
      <c r="W55" s="100">
        <f t="shared" si="4"/>
        <v>1</v>
      </c>
      <c r="X55" s="105" t="str">
        <f t="shared" si="5"/>
        <v>De acuerdo a lo programado</v>
      </c>
      <c r="Y55" s="166" t="s">
        <v>2518</v>
      </c>
      <c r="Z55" s="159">
        <f t="shared" si="6"/>
        <v>6</v>
      </c>
      <c r="AA55" s="159"/>
      <c r="AB55" s="100" t="str">
        <f t="shared" si="7"/>
        <v>No hay ejecución</v>
      </c>
      <c r="AC55" s="105" t="str">
        <f t="shared" si="8"/>
        <v>NA</v>
      </c>
      <c r="AD55" s="166"/>
      <c r="AE55" s="65">
        <f t="shared" si="9"/>
        <v>6</v>
      </c>
      <c r="AF55" s="100">
        <f t="shared" si="10"/>
        <v>0.5</v>
      </c>
      <c r="AG55" s="105" t="str">
        <f t="shared" si="11"/>
        <v>Incumplimiento</v>
      </c>
      <c r="AH55" s="166"/>
      <c r="AI55" s="148" t="s">
        <v>502</v>
      </c>
      <c r="AJ55" s="148" t="s">
        <v>502</v>
      </c>
    </row>
    <row r="56" spans="1:36" ht="48.75" customHeight="1">
      <c r="A56" s="63">
        <v>11</v>
      </c>
      <c r="B56" s="162" t="s">
        <v>373</v>
      </c>
      <c r="C56" s="162">
        <v>0</v>
      </c>
      <c r="D56" s="162">
        <v>0</v>
      </c>
      <c r="E56" s="162">
        <v>0</v>
      </c>
      <c r="F56" s="162">
        <v>19</v>
      </c>
      <c r="G56" s="277" t="s">
        <v>571</v>
      </c>
      <c r="H56" s="277" t="s">
        <v>2519</v>
      </c>
      <c r="I56" s="258" t="s">
        <v>20</v>
      </c>
      <c r="J56" s="218" t="s">
        <v>353</v>
      </c>
      <c r="K56" s="218">
        <v>20</v>
      </c>
      <c r="L56" s="148" t="s">
        <v>2469</v>
      </c>
      <c r="M56" s="220" t="s">
        <v>2516</v>
      </c>
      <c r="N56" s="148">
        <v>1</v>
      </c>
      <c r="O56" s="148">
        <v>1</v>
      </c>
      <c r="P56" s="148">
        <v>1</v>
      </c>
      <c r="Q56" s="148">
        <v>1</v>
      </c>
      <c r="R56" s="153">
        <v>4</v>
      </c>
      <c r="S56" s="148" t="s">
        <v>2441</v>
      </c>
      <c r="T56" s="277" t="s">
        <v>2520</v>
      </c>
      <c r="U56" s="159">
        <f t="shared" si="3"/>
        <v>2</v>
      </c>
      <c r="V56" s="273">
        <v>2</v>
      </c>
      <c r="W56" s="100">
        <f t="shared" si="4"/>
        <v>1</v>
      </c>
      <c r="X56" s="105" t="str">
        <f t="shared" si="5"/>
        <v>De acuerdo a lo programado</v>
      </c>
      <c r="Y56" s="309" t="s">
        <v>2521</v>
      </c>
      <c r="Z56" s="159">
        <f t="shared" si="6"/>
        <v>2</v>
      </c>
      <c r="AA56" s="159"/>
      <c r="AB56" s="100" t="str">
        <f t="shared" si="7"/>
        <v>No hay ejecución</v>
      </c>
      <c r="AC56" s="105" t="str">
        <f t="shared" si="8"/>
        <v>NA</v>
      </c>
      <c r="AD56" s="166"/>
      <c r="AE56" s="65">
        <f t="shared" si="9"/>
        <v>2</v>
      </c>
      <c r="AF56" s="100">
        <f t="shared" si="10"/>
        <v>0.5</v>
      </c>
      <c r="AG56" s="105" t="str">
        <f t="shared" si="11"/>
        <v>Incumplimiento</v>
      </c>
      <c r="AH56" s="166"/>
      <c r="AI56" s="148" t="s">
        <v>502</v>
      </c>
      <c r="AJ56" s="148" t="s">
        <v>502</v>
      </c>
    </row>
    <row r="57" spans="1:36" ht="75" customHeight="1">
      <c r="A57" s="63">
        <v>12</v>
      </c>
      <c r="B57" s="162">
        <v>0</v>
      </c>
      <c r="C57" s="162">
        <v>0</v>
      </c>
      <c r="D57" s="162">
        <v>0</v>
      </c>
      <c r="E57" s="162">
        <v>0</v>
      </c>
      <c r="F57" s="162">
        <v>19</v>
      </c>
      <c r="G57" s="277" t="s">
        <v>571</v>
      </c>
      <c r="H57" s="277" t="s">
        <v>2522</v>
      </c>
      <c r="I57" s="258" t="s">
        <v>20</v>
      </c>
      <c r="J57" s="218" t="s">
        <v>353</v>
      </c>
      <c r="K57" s="218">
        <v>20</v>
      </c>
      <c r="L57" s="148" t="s">
        <v>2469</v>
      </c>
      <c r="M57" s="220" t="s">
        <v>2516</v>
      </c>
      <c r="N57" s="148">
        <v>3</v>
      </c>
      <c r="O57" s="148">
        <v>3</v>
      </c>
      <c r="P57" s="148">
        <v>3</v>
      </c>
      <c r="Q57" s="148">
        <v>3</v>
      </c>
      <c r="R57" s="153">
        <v>12</v>
      </c>
      <c r="S57" s="148" t="s">
        <v>2512</v>
      </c>
      <c r="T57" s="277" t="s">
        <v>2523</v>
      </c>
      <c r="U57" s="159">
        <f t="shared" si="3"/>
        <v>6</v>
      </c>
      <c r="V57" s="273">
        <v>1</v>
      </c>
      <c r="W57" s="100">
        <f t="shared" si="4"/>
        <v>0.16666666666666666</v>
      </c>
      <c r="X57" s="105" t="str">
        <f t="shared" si="5"/>
        <v>En Riesgo de no Cumplimiento</v>
      </c>
      <c r="Y57" s="166" t="s">
        <v>2524</v>
      </c>
      <c r="Z57" s="159">
        <f t="shared" si="6"/>
        <v>6</v>
      </c>
      <c r="AA57" s="159"/>
      <c r="AB57" s="100" t="str">
        <f t="shared" si="7"/>
        <v>No hay ejecución</v>
      </c>
      <c r="AC57" s="105" t="str">
        <f t="shared" si="8"/>
        <v>NA</v>
      </c>
      <c r="AD57" s="166"/>
      <c r="AE57" s="65">
        <f t="shared" si="9"/>
        <v>1</v>
      </c>
      <c r="AF57" s="100">
        <f t="shared" si="10"/>
        <v>8.3333333333333329E-2</v>
      </c>
      <c r="AG57" s="105" t="str">
        <f t="shared" si="11"/>
        <v>Incumplimiento</v>
      </c>
      <c r="AH57" s="166"/>
      <c r="AI57" s="148" t="s">
        <v>502</v>
      </c>
      <c r="AJ57" s="148" t="s">
        <v>502</v>
      </c>
    </row>
    <row r="58" spans="1:36" ht="70.5" customHeight="1">
      <c r="A58" s="63">
        <v>13</v>
      </c>
      <c r="B58" s="162" t="s">
        <v>400</v>
      </c>
      <c r="C58" s="162">
        <v>0</v>
      </c>
      <c r="D58" s="162">
        <v>0</v>
      </c>
      <c r="E58" s="162">
        <v>0</v>
      </c>
      <c r="F58" s="162">
        <v>19</v>
      </c>
      <c r="G58" s="277" t="s">
        <v>571</v>
      </c>
      <c r="H58" s="277" t="s">
        <v>2525</v>
      </c>
      <c r="I58" s="258" t="s">
        <v>20</v>
      </c>
      <c r="J58" s="218" t="s">
        <v>353</v>
      </c>
      <c r="K58" s="218">
        <v>20</v>
      </c>
      <c r="L58" s="148" t="s">
        <v>2469</v>
      </c>
      <c r="M58" s="220" t="s">
        <v>2516</v>
      </c>
      <c r="N58" s="148">
        <v>1</v>
      </c>
      <c r="O58" s="148">
        <v>1</v>
      </c>
      <c r="P58" s="148">
        <v>1</v>
      </c>
      <c r="Q58" s="148">
        <v>1</v>
      </c>
      <c r="R58" s="153">
        <v>4</v>
      </c>
      <c r="S58" s="148" t="s">
        <v>2512</v>
      </c>
      <c r="T58" s="277" t="s">
        <v>2526</v>
      </c>
      <c r="U58" s="159">
        <f t="shared" si="3"/>
        <v>2</v>
      </c>
      <c r="V58" s="273">
        <v>2</v>
      </c>
      <c r="W58" s="100">
        <f t="shared" si="4"/>
        <v>1</v>
      </c>
      <c r="X58" s="105" t="str">
        <f t="shared" si="5"/>
        <v>De acuerdo a lo programado</v>
      </c>
      <c r="Y58" s="166"/>
      <c r="Z58" s="159">
        <f t="shared" si="6"/>
        <v>2</v>
      </c>
      <c r="AA58" s="159"/>
      <c r="AB58" s="100" t="str">
        <f t="shared" si="7"/>
        <v>No hay ejecución</v>
      </c>
      <c r="AC58" s="105" t="str">
        <f t="shared" si="8"/>
        <v>NA</v>
      </c>
      <c r="AD58" s="166"/>
      <c r="AE58" s="65">
        <f t="shared" si="9"/>
        <v>2</v>
      </c>
      <c r="AF58" s="100">
        <f t="shared" si="10"/>
        <v>0.5</v>
      </c>
      <c r="AG58" s="105" t="str">
        <f t="shared" si="11"/>
        <v>Incumplimiento</v>
      </c>
      <c r="AH58" s="166"/>
      <c r="AI58" s="148" t="s">
        <v>502</v>
      </c>
      <c r="AJ58" s="148" t="s">
        <v>502</v>
      </c>
    </row>
    <row r="59" spans="1:36" ht="16.5" customHeight="1" thickTop="1">
      <c r="A59" s="597" t="s">
        <v>802</v>
      </c>
      <c r="B59" s="597"/>
      <c r="C59" s="597"/>
      <c r="D59" s="597"/>
      <c r="E59" s="597"/>
      <c r="F59" s="597"/>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row>
    <row r="60" spans="1:36" ht="10.199999999999999" thickBot="1">
      <c r="A60" s="63">
        <f>A58+1</f>
        <v>14</v>
      </c>
      <c r="B60" s="162"/>
      <c r="C60" s="162"/>
      <c r="D60" s="162"/>
      <c r="E60" s="162"/>
      <c r="F60" s="162"/>
      <c r="G60" s="221"/>
      <c r="H60" s="221"/>
      <c r="I60" s="218"/>
      <c r="J60" s="218"/>
      <c r="K60" s="218"/>
      <c r="L60" s="148"/>
      <c r="M60" s="218"/>
      <c r="N60" s="148"/>
      <c r="O60" s="148"/>
      <c r="P60" s="148"/>
      <c r="Q60" s="148"/>
      <c r="R60" s="65"/>
      <c r="S60" s="148"/>
      <c r="T60" s="221"/>
      <c r="U60" s="221"/>
      <c r="V60" s="221"/>
      <c r="W60" s="221"/>
      <c r="X60" s="221"/>
      <c r="Y60" s="221"/>
      <c r="Z60" s="221"/>
      <c r="AA60" s="221"/>
      <c r="AB60" s="221"/>
      <c r="AC60" s="221"/>
      <c r="AD60" s="221"/>
      <c r="AE60" s="221"/>
      <c r="AF60" s="221"/>
      <c r="AG60" s="221"/>
      <c r="AH60" s="221"/>
      <c r="AI60" s="275"/>
      <c r="AJ60" s="275"/>
    </row>
    <row r="61" spans="1:36" ht="10.8" thickTop="1" thickBot="1">
      <c r="A61" s="66"/>
      <c r="B61" s="66"/>
      <c r="C61" s="66"/>
      <c r="D61" s="66"/>
      <c r="E61" s="66"/>
      <c r="F61" s="66"/>
      <c r="G61" s="66"/>
      <c r="H61" s="66"/>
      <c r="I61" s="66"/>
      <c r="J61" s="66"/>
      <c r="K61" s="66"/>
      <c r="L61" s="67"/>
      <c r="M61" s="67"/>
      <c r="N61" s="68"/>
      <c r="O61" s="68"/>
      <c r="P61" s="68"/>
      <c r="Q61" s="68"/>
      <c r="R61" s="68"/>
      <c r="S61" s="68"/>
      <c r="T61" s="68"/>
      <c r="U61" s="74"/>
      <c r="V61" s="74"/>
      <c r="W61" s="74"/>
      <c r="X61" s="74"/>
      <c r="Y61" s="74"/>
      <c r="Z61" s="74"/>
      <c r="AA61" s="74"/>
      <c r="AB61" s="74"/>
      <c r="AC61" s="74"/>
      <c r="AD61" s="74"/>
      <c r="AE61" s="74"/>
      <c r="AF61" s="74"/>
      <c r="AG61" s="74"/>
      <c r="AH61" s="74"/>
    </row>
    <row r="62" spans="1:36" ht="10.5" customHeight="1" thickTop="1" thickBot="1">
      <c r="A62" s="586" t="s">
        <v>2138</v>
      </c>
      <c r="B62" s="587"/>
      <c r="C62" s="587"/>
      <c r="D62" s="587"/>
      <c r="E62" s="587"/>
      <c r="F62" s="587"/>
      <c r="G62" s="276" t="s">
        <v>2512</v>
      </c>
      <c r="H62" s="66"/>
      <c r="I62" s="66"/>
      <c r="J62" s="66"/>
      <c r="K62" s="66"/>
      <c r="L62" s="69"/>
      <c r="M62" s="69"/>
      <c r="N62" s="68"/>
      <c r="O62" s="68"/>
      <c r="P62" s="68"/>
      <c r="Q62" s="68"/>
      <c r="R62" s="68"/>
      <c r="S62" s="68"/>
      <c r="T62" s="68"/>
      <c r="U62" s="74"/>
      <c r="V62" s="74"/>
      <c r="W62" s="74"/>
      <c r="X62" s="74"/>
      <c r="Y62" s="74"/>
      <c r="Z62" s="74"/>
      <c r="AA62" s="74"/>
      <c r="AB62" s="74"/>
      <c r="AC62" s="74"/>
      <c r="AD62" s="74"/>
      <c r="AE62" s="74"/>
      <c r="AF62" s="74"/>
      <c r="AG62" s="74"/>
      <c r="AH62" s="74"/>
    </row>
    <row r="63" spans="1:36" ht="10.8" thickTop="1" thickBot="1">
      <c r="A63" s="70"/>
      <c r="B63" s="70"/>
      <c r="C63" s="70"/>
      <c r="D63" s="70"/>
      <c r="E63" s="70"/>
      <c r="F63" s="70"/>
      <c r="G63" s="71"/>
      <c r="H63" s="66"/>
      <c r="I63" s="66"/>
      <c r="J63" s="66"/>
      <c r="K63" s="66"/>
      <c r="L63" s="69"/>
      <c r="M63" s="69"/>
      <c r="N63" s="68"/>
      <c r="O63" s="68"/>
      <c r="P63" s="68"/>
      <c r="Q63" s="68"/>
      <c r="R63" s="68"/>
      <c r="S63" s="68"/>
      <c r="T63" s="68"/>
      <c r="U63" s="74"/>
      <c r="V63" s="74"/>
      <c r="W63" s="74"/>
      <c r="X63" s="74"/>
      <c r="Y63" s="74"/>
      <c r="Z63" s="74"/>
      <c r="AA63" s="74"/>
      <c r="AB63" s="74"/>
      <c r="AC63" s="74"/>
      <c r="AD63" s="74"/>
      <c r="AE63" s="74"/>
      <c r="AF63" s="74"/>
      <c r="AG63" s="74"/>
      <c r="AH63" s="74"/>
    </row>
    <row r="64" spans="1:36" ht="12" customHeight="1" thickTop="1" thickBot="1">
      <c r="A64" s="588" t="s">
        <v>728</v>
      </c>
      <c r="B64" s="589"/>
      <c r="C64" s="589"/>
      <c r="D64" s="589"/>
      <c r="E64" s="589"/>
      <c r="F64" s="589"/>
      <c r="G64" s="269" t="s">
        <v>2527</v>
      </c>
      <c r="H64" s="66"/>
      <c r="I64" s="66"/>
      <c r="J64" s="66"/>
      <c r="K64" s="66"/>
      <c r="L64" s="69"/>
      <c r="M64" s="69"/>
      <c r="N64" s="68"/>
      <c r="O64" s="68"/>
      <c r="P64" s="68"/>
      <c r="Q64" s="68"/>
      <c r="R64" s="68"/>
      <c r="S64" s="68"/>
      <c r="T64" s="68"/>
      <c r="U64" s="74"/>
      <c r="V64" s="74"/>
      <c r="W64" s="74"/>
      <c r="X64" s="74"/>
      <c r="Y64" s="74"/>
      <c r="Z64" s="74"/>
      <c r="AA64" s="74"/>
      <c r="AB64" s="74"/>
      <c r="AC64" s="74"/>
      <c r="AD64" s="74"/>
      <c r="AE64" s="74"/>
      <c r="AF64" s="74"/>
      <c r="AG64" s="74"/>
      <c r="AH64" s="74"/>
    </row>
    <row r="65" spans="1:34" ht="10.8" thickTop="1" thickBot="1">
      <c r="A65" s="73"/>
      <c r="B65" s="73"/>
      <c r="C65" s="73"/>
      <c r="D65" s="73"/>
      <c r="E65" s="73"/>
      <c r="F65" s="72"/>
      <c r="G65" s="74"/>
      <c r="H65" s="66"/>
      <c r="I65" s="66"/>
      <c r="J65" s="66"/>
      <c r="K65" s="66"/>
      <c r="L65" s="69"/>
      <c r="M65" s="69"/>
      <c r="N65" s="68"/>
      <c r="O65" s="68"/>
      <c r="P65" s="68"/>
      <c r="Q65" s="68"/>
      <c r="R65" s="68"/>
      <c r="S65" s="68"/>
      <c r="T65" s="68"/>
      <c r="U65" s="74"/>
      <c r="V65" s="74"/>
      <c r="W65" s="74"/>
      <c r="X65" s="74"/>
      <c r="Y65" s="74"/>
      <c r="Z65" s="74"/>
      <c r="AA65" s="74"/>
      <c r="AB65" s="74"/>
      <c r="AC65" s="74"/>
      <c r="AD65" s="74"/>
      <c r="AE65" s="74"/>
      <c r="AF65" s="74"/>
      <c r="AG65" s="74"/>
      <c r="AH65" s="74"/>
    </row>
    <row r="66" spans="1:34" ht="10.8" thickTop="1" thickBot="1">
      <c r="A66" s="75" t="s">
        <v>729</v>
      </c>
      <c r="B66" s="66"/>
      <c r="C66" s="66"/>
      <c r="D66" s="76"/>
      <c r="E66" s="66"/>
      <c r="F66" s="66"/>
      <c r="G66" s="66"/>
      <c r="H66" s="66"/>
      <c r="I66" s="66"/>
      <c r="J66" s="66"/>
      <c r="K66" s="66"/>
      <c r="L66" s="69"/>
      <c r="M66" s="69"/>
      <c r="N66" s="68"/>
      <c r="O66" s="68"/>
      <c r="P66" s="68"/>
      <c r="Q66" s="68"/>
      <c r="R66" s="68"/>
      <c r="S66" s="68"/>
      <c r="T66" s="68"/>
      <c r="U66" s="74"/>
      <c r="V66" s="74"/>
      <c r="W66" s="74"/>
      <c r="X66" s="74"/>
      <c r="Y66" s="74"/>
      <c r="Z66" s="74"/>
      <c r="AA66" s="74"/>
      <c r="AB66" s="74"/>
      <c r="AC66" s="74"/>
      <c r="AD66" s="74"/>
      <c r="AE66" s="74"/>
      <c r="AF66" s="74"/>
      <c r="AG66" s="74"/>
      <c r="AH66" s="74"/>
    </row>
    <row r="67" spans="1:34" ht="13.05" customHeight="1" thickTop="1" thickBot="1">
      <c r="A67" s="87">
        <v>1</v>
      </c>
      <c r="B67" s="66" t="s">
        <v>730</v>
      </c>
      <c r="C67" s="66"/>
      <c r="D67" s="76"/>
      <c r="E67" s="66"/>
      <c r="F67" s="66"/>
      <c r="G67" s="66"/>
      <c r="H67" s="66"/>
      <c r="I67" s="66"/>
      <c r="J67" s="66"/>
      <c r="K67" s="66"/>
      <c r="L67" s="69"/>
      <c r="M67" s="69"/>
      <c r="N67" s="68"/>
      <c r="O67" s="68"/>
      <c r="P67" s="68"/>
      <c r="Q67" s="68"/>
      <c r="R67" s="68"/>
      <c r="S67" s="68"/>
      <c r="T67" s="68"/>
      <c r="U67" s="74"/>
      <c r="V67" s="74"/>
      <c r="W67" s="74"/>
      <c r="X67" s="74"/>
      <c r="Y67" s="74"/>
      <c r="Z67" s="74"/>
      <c r="AA67" s="74"/>
      <c r="AB67" s="74"/>
      <c r="AC67" s="74"/>
      <c r="AD67" s="74"/>
      <c r="AE67" s="74"/>
      <c r="AF67" s="74"/>
      <c r="AG67" s="74"/>
      <c r="AH67" s="74"/>
    </row>
    <row r="68" spans="1:34" ht="13.05" customHeight="1" thickTop="1" thickBot="1">
      <c r="A68" s="87">
        <v>2</v>
      </c>
      <c r="B68" s="66" t="s">
        <v>731</v>
      </c>
      <c r="C68" s="66"/>
      <c r="D68" s="76"/>
      <c r="E68" s="66"/>
      <c r="F68" s="66"/>
      <c r="G68" s="66"/>
      <c r="H68" s="66"/>
      <c r="I68" s="66"/>
      <c r="J68" s="66"/>
      <c r="K68" s="66"/>
      <c r="L68" s="69"/>
      <c r="M68" s="69"/>
      <c r="N68" s="68"/>
      <c r="O68" s="68"/>
      <c r="P68" s="68"/>
      <c r="Q68" s="68"/>
      <c r="R68" s="68"/>
      <c r="S68" s="68"/>
      <c r="T68" s="68"/>
      <c r="U68" s="74"/>
      <c r="V68" s="74"/>
      <c r="W68" s="74"/>
      <c r="X68" s="74"/>
      <c r="Y68" s="74"/>
      <c r="Z68" s="74"/>
      <c r="AA68" s="74"/>
      <c r="AB68" s="74"/>
      <c r="AC68" s="74"/>
      <c r="AD68" s="74"/>
      <c r="AE68" s="74"/>
      <c r="AF68" s="74"/>
      <c r="AG68" s="74"/>
      <c r="AH68" s="74"/>
    </row>
    <row r="69" spans="1:34" ht="13.05" customHeight="1" thickTop="1" thickBot="1">
      <c r="A69" s="87">
        <v>3</v>
      </c>
      <c r="B69" s="66" t="s">
        <v>732</v>
      </c>
      <c r="C69" s="66"/>
      <c r="D69" s="76"/>
      <c r="E69" s="66"/>
      <c r="F69" s="66"/>
      <c r="G69" s="66"/>
      <c r="H69" s="66"/>
      <c r="I69" s="66"/>
      <c r="J69" s="66"/>
      <c r="K69" s="66"/>
      <c r="N69" s="68"/>
      <c r="O69" s="68"/>
      <c r="P69" s="68"/>
      <c r="Q69" s="68"/>
      <c r="R69" s="68"/>
      <c r="S69" s="68"/>
      <c r="T69" s="68"/>
      <c r="U69" s="74"/>
      <c r="V69" s="74"/>
      <c r="W69" s="74"/>
      <c r="X69" s="74"/>
      <c r="Y69" s="74"/>
      <c r="Z69" s="74"/>
      <c r="AA69" s="74"/>
      <c r="AB69" s="74"/>
      <c r="AC69" s="74"/>
      <c r="AD69" s="74"/>
      <c r="AE69" s="74"/>
      <c r="AF69" s="74"/>
      <c r="AG69" s="74"/>
      <c r="AH69" s="74"/>
    </row>
    <row r="70" spans="1:34" ht="13.05" customHeight="1" thickTop="1" thickBot="1">
      <c r="A70" s="87">
        <v>4</v>
      </c>
      <c r="B70" s="66" t="s">
        <v>733</v>
      </c>
      <c r="C70" s="66"/>
      <c r="D70" s="77"/>
      <c r="E70" s="66"/>
      <c r="F70" s="66"/>
      <c r="G70" s="66"/>
      <c r="H70" s="66"/>
      <c r="I70" s="66"/>
      <c r="J70" s="66"/>
      <c r="K70" s="66"/>
      <c r="L70" s="78"/>
      <c r="M70" s="78"/>
      <c r="N70" s="68"/>
      <c r="O70" s="68"/>
      <c r="P70" s="68"/>
      <c r="Q70" s="68"/>
      <c r="R70" s="68"/>
      <c r="S70" s="68"/>
      <c r="T70" s="68"/>
      <c r="U70" s="74"/>
      <c r="V70" s="74"/>
      <c r="W70" s="74"/>
      <c r="X70" s="74"/>
      <c r="Y70" s="74"/>
      <c r="Z70" s="74"/>
      <c r="AA70" s="74"/>
      <c r="AB70" s="74"/>
      <c r="AC70" s="74"/>
      <c r="AD70" s="74"/>
      <c r="AE70" s="74"/>
      <c r="AF70" s="74"/>
      <c r="AG70" s="74"/>
      <c r="AH70" s="74"/>
    </row>
    <row r="71" spans="1:34" ht="13.05" customHeight="1" thickTop="1" thickBot="1">
      <c r="A71" s="87">
        <v>5</v>
      </c>
      <c r="B71" s="66" t="s">
        <v>734</v>
      </c>
      <c r="C71" s="66"/>
      <c r="D71" s="77"/>
      <c r="E71" s="66"/>
      <c r="F71" s="66"/>
      <c r="G71" s="66"/>
      <c r="H71" s="66"/>
      <c r="I71" s="66"/>
      <c r="J71" s="66"/>
      <c r="K71" s="66"/>
      <c r="L71" s="67"/>
      <c r="M71" s="67"/>
      <c r="N71" s="68"/>
      <c r="O71" s="68"/>
      <c r="P71" s="68"/>
      <c r="Q71" s="68"/>
      <c r="R71" s="68"/>
      <c r="S71" s="68"/>
      <c r="T71" s="68"/>
      <c r="U71" s="74"/>
      <c r="V71" s="74"/>
      <c r="W71" s="74"/>
      <c r="X71" s="74"/>
      <c r="Y71" s="74"/>
      <c r="Z71" s="74"/>
      <c r="AA71" s="74"/>
      <c r="AB71" s="74"/>
      <c r="AC71" s="74"/>
      <c r="AD71" s="74"/>
      <c r="AE71" s="74"/>
      <c r="AF71" s="74"/>
      <c r="AG71" s="74"/>
      <c r="AH71" s="74"/>
    </row>
    <row r="72" spans="1:34" ht="13.05" customHeight="1" thickTop="1" thickBot="1">
      <c r="A72" s="87">
        <v>6</v>
      </c>
      <c r="B72" s="66" t="s">
        <v>735</v>
      </c>
      <c r="C72" s="66"/>
      <c r="D72" s="77"/>
      <c r="E72" s="66"/>
      <c r="F72" s="66"/>
      <c r="G72" s="66"/>
      <c r="H72" s="66"/>
      <c r="I72" s="66"/>
      <c r="J72" s="66"/>
      <c r="K72" s="66"/>
      <c r="L72" s="67"/>
      <c r="M72" s="67"/>
      <c r="N72" s="68"/>
      <c r="O72" s="68"/>
      <c r="P72" s="68"/>
      <c r="Q72" s="68"/>
      <c r="R72" s="68"/>
      <c r="S72" s="68"/>
      <c r="T72" s="68"/>
      <c r="U72" s="74"/>
      <c r="V72" s="74"/>
      <c r="W72" s="74"/>
      <c r="X72" s="74"/>
      <c r="Y72" s="74"/>
      <c r="Z72" s="74"/>
      <c r="AA72" s="74"/>
      <c r="AB72" s="74"/>
      <c r="AC72" s="74"/>
      <c r="AD72" s="74"/>
      <c r="AE72" s="74"/>
      <c r="AF72" s="74"/>
      <c r="AG72" s="74"/>
      <c r="AH72" s="74"/>
    </row>
    <row r="73" spans="1:34" ht="13.05" customHeight="1" thickTop="1">
      <c r="A73" s="87">
        <v>7</v>
      </c>
      <c r="B73" s="66" t="s">
        <v>736</v>
      </c>
      <c r="C73" s="66"/>
      <c r="D73" s="77"/>
      <c r="E73" s="66"/>
      <c r="F73" s="66"/>
      <c r="G73" s="66"/>
      <c r="H73" s="66"/>
      <c r="I73" s="66"/>
      <c r="J73" s="66"/>
      <c r="K73" s="66"/>
      <c r="L73" s="69"/>
      <c r="M73" s="69"/>
      <c r="N73" s="74"/>
      <c r="O73" s="74"/>
      <c r="P73" s="74"/>
      <c r="Q73" s="74"/>
      <c r="R73" s="74"/>
      <c r="S73" s="74"/>
      <c r="T73" s="74"/>
      <c r="U73" s="74"/>
      <c r="V73" s="74"/>
      <c r="W73" s="74"/>
      <c r="X73" s="74"/>
      <c r="Y73" s="74"/>
      <c r="Z73" s="74"/>
      <c r="AA73" s="74"/>
      <c r="AB73" s="74"/>
      <c r="AC73" s="74"/>
      <c r="AD73" s="74"/>
      <c r="AE73" s="74"/>
      <c r="AF73" s="74"/>
      <c r="AG73" s="74"/>
      <c r="AH73" s="74"/>
    </row>
    <row r="74" spans="1:34" ht="13.05" customHeight="1">
      <c r="A74" s="87">
        <v>8</v>
      </c>
      <c r="B74" s="78" t="s">
        <v>737</v>
      </c>
      <c r="C74" s="66"/>
      <c r="D74" s="77"/>
      <c r="E74" s="66"/>
      <c r="F74" s="66"/>
      <c r="G74" s="66"/>
      <c r="H74" s="66"/>
      <c r="I74" s="66"/>
      <c r="J74" s="66"/>
      <c r="K74" s="66"/>
      <c r="L74" s="69"/>
      <c r="M74" s="69"/>
      <c r="N74" s="74"/>
      <c r="O74" s="74"/>
      <c r="P74" s="74"/>
      <c r="Q74" s="74"/>
      <c r="R74" s="74"/>
      <c r="S74" s="74"/>
      <c r="T74" s="74"/>
      <c r="U74" s="74"/>
      <c r="V74" s="74"/>
      <c r="W74" s="74"/>
      <c r="X74" s="74"/>
      <c r="Y74" s="74"/>
      <c r="Z74" s="74"/>
      <c r="AA74" s="74"/>
      <c r="AB74" s="74"/>
      <c r="AC74" s="74"/>
      <c r="AD74" s="74"/>
      <c r="AE74" s="74"/>
      <c r="AF74" s="74"/>
      <c r="AG74" s="74"/>
      <c r="AH74" s="74"/>
    </row>
    <row r="75" spans="1:34" ht="13.05" customHeight="1">
      <c r="A75" s="87">
        <v>9</v>
      </c>
      <c r="B75" s="66" t="s">
        <v>738</v>
      </c>
      <c r="E75" s="66"/>
      <c r="F75" s="66"/>
      <c r="G75" s="66"/>
      <c r="H75" s="66"/>
      <c r="I75" s="66"/>
      <c r="J75" s="66"/>
      <c r="K75" s="66"/>
      <c r="L75" s="69"/>
      <c r="M75" s="69"/>
      <c r="N75" s="74"/>
      <c r="O75" s="74"/>
      <c r="P75" s="74"/>
      <c r="Q75" s="74"/>
      <c r="R75" s="74"/>
      <c r="S75" s="74"/>
      <c r="T75" s="74"/>
      <c r="U75" s="74"/>
      <c r="V75" s="74"/>
      <c r="W75" s="74"/>
      <c r="X75" s="74"/>
      <c r="Y75" s="74"/>
      <c r="Z75" s="74"/>
      <c r="AA75" s="74"/>
      <c r="AB75" s="74"/>
      <c r="AC75" s="74"/>
      <c r="AD75" s="74"/>
      <c r="AE75" s="74"/>
      <c r="AF75" s="74"/>
      <c r="AG75" s="74"/>
      <c r="AH75" s="74"/>
    </row>
    <row r="76" spans="1:34" ht="13.05" customHeight="1">
      <c r="A76" s="87">
        <v>10</v>
      </c>
      <c r="B76" s="66" t="s">
        <v>739</v>
      </c>
      <c r="E76" s="66"/>
      <c r="F76" s="66"/>
      <c r="G76" s="66"/>
      <c r="H76" s="66"/>
      <c r="I76" s="66"/>
      <c r="J76" s="66"/>
      <c r="K76" s="66"/>
      <c r="L76" s="69"/>
      <c r="M76" s="69"/>
      <c r="N76" s="74"/>
      <c r="O76" s="74"/>
      <c r="P76" s="74"/>
      <c r="Q76" s="74"/>
      <c r="R76" s="74"/>
      <c r="S76" s="74"/>
      <c r="T76" s="74"/>
      <c r="U76" s="74"/>
      <c r="V76" s="74"/>
      <c r="W76" s="74"/>
      <c r="X76" s="74"/>
      <c r="Y76" s="74"/>
      <c r="Z76" s="74"/>
      <c r="AA76" s="74"/>
      <c r="AB76" s="74"/>
      <c r="AC76" s="74"/>
      <c r="AD76" s="74"/>
      <c r="AE76" s="74"/>
      <c r="AF76" s="74"/>
      <c r="AG76" s="74"/>
      <c r="AH76" s="74"/>
    </row>
    <row r="77" spans="1:34" ht="13.05" customHeight="1">
      <c r="A77" s="87">
        <v>11</v>
      </c>
      <c r="B77" s="90" t="s">
        <v>740</v>
      </c>
      <c r="C77" s="87"/>
      <c r="D77" s="66"/>
      <c r="F77" s="66"/>
      <c r="G77" s="66"/>
      <c r="H77" s="66"/>
      <c r="I77" s="66"/>
      <c r="J77" s="66"/>
      <c r="K77" s="66"/>
      <c r="L77" s="69"/>
      <c r="M77" s="69"/>
      <c r="N77" s="74"/>
      <c r="O77" s="74"/>
      <c r="P77" s="74"/>
      <c r="Q77" s="74"/>
      <c r="R77" s="74"/>
      <c r="S77" s="74"/>
      <c r="T77" s="74"/>
      <c r="U77" s="74"/>
      <c r="V77" s="74"/>
      <c r="W77" s="74"/>
      <c r="X77" s="74"/>
      <c r="Y77" s="74"/>
      <c r="Z77" s="74"/>
      <c r="AA77" s="74"/>
      <c r="AB77" s="74"/>
      <c r="AC77" s="74"/>
      <c r="AD77" s="74"/>
      <c r="AE77" s="74"/>
      <c r="AF77" s="74"/>
      <c r="AG77" s="74"/>
      <c r="AH77" s="74"/>
    </row>
    <row r="78" spans="1:34" ht="13.05" customHeight="1">
      <c r="A78" s="87">
        <v>12</v>
      </c>
      <c r="B78" s="90" t="s">
        <v>741</v>
      </c>
      <c r="C78" s="87"/>
      <c r="D78" s="66"/>
      <c r="E78" s="66"/>
      <c r="F78" s="66"/>
      <c r="G78" s="66"/>
      <c r="H78" s="66"/>
      <c r="I78" s="66"/>
      <c r="J78" s="66"/>
      <c r="K78" s="66"/>
      <c r="L78" s="69"/>
      <c r="M78" s="69"/>
      <c r="N78" s="74"/>
      <c r="O78" s="74"/>
      <c r="P78" s="74"/>
      <c r="Q78" s="74"/>
      <c r="R78" s="74"/>
      <c r="S78" s="74"/>
      <c r="T78" s="74"/>
      <c r="U78" s="74"/>
      <c r="V78" s="74"/>
      <c r="W78" s="74"/>
      <c r="X78" s="74"/>
      <c r="Y78" s="74"/>
      <c r="Z78" s="74"/>
      <c r="AA78" s="74"/>
      <c r="AB78" s="74"/>
      <c r="AC78" s="74"/>
      <c r="AD78" s="74"/>
      <c r="AE78" s="74"/>
      <c r="AF78" s="74"/>
      <c r="AG78" s="74"/>
      <c r="AH78" s="74"/>
    </row>
    <row r="79" spans="1:34" ht="13.05" customHeight="1">
      <c r="A79" s="87">
        <v>13</v>
      </c>
      <c r="B79" s="90" t="s">
        <v>742</v>
      </c>
      <c r="C79" s="87"/>
      <c r="D79" s="66"/>
      <c r="E79" s="66"/>
      <c r="F79" s="66"/>
      <c r="G79" s="66"/>
      <c r="H79" s="66"/>
      <c r="I79" s="66"/>
      <c r="J79" s="66"/>
      <c r="K79" s="66"/>
      <c r="L79" s="69"/>
      <c r="M79" s="69"/>
      <c r="N79" s="74"/>
      <c r="O79" s="74"/>
      <c r="P79" s="74"/>
      <c r="Q79" s="74"/>
      <c r="R79" s="74"/>
      <c r="S79" s="74"/>
      <c r="T79" s="74"/>
      <c r="U79" s="74"/>
      <c r="V79" s="74"/>
      <c r="W79" s="74"/>
      <c r="X79" s="74"/>
      <c r="Y79" s="74"/>
      <c r="Z79" s="74"/>
      <c r="AA79" s="74"/>
      <c r="AB79" s="74"/>
      <c r="AC79" s="74"/>
      <c r="AD79" s="74"/>
      <c r="AE79" s="74"/>
      <c r="AF79" s="74"/>
      <c r="AG79" s="74"/>
      <c r="AH79" s="74"/>
    </row>
    <row r="80" spans="1:34" ht="13.05" customHeight="1">
      <c r="A80" s="87">
        <v>14</v>
      </c>
      <c r="B80" s="66" t="s">
        <v>743</v>
      </c>
      <c r="C80" s="87"/>
      <c r="D80" s="66"/>
      <c r="E80" s="66"/>
      <c r="F80" s="66"/>
      <c r="G80" s="66"/>
      <c r="H80" s="66"/>
      <c r="I80" s="66"/>
      <c r="J80" s="66"/>
      <c r="K80" s="66"/>
      <c r="L80" s="69"/>
      <c r="M80" s="69"/>
      <c r="N80" s="74"/>
      <c r="O80" s="74"/>
      <c r="P80" s="74"/>
      <c r="Q80" s="74"/>
      <c r="R80" s="74"/>
      <c r="S80" s="74"/>
      <c r="T80" s="74"/>
      <c r="U80" s="74"/>
      <c r="V80" s="74"/>
      <c r="W80" s="74"/>
      <c r="X80" s="74"/>
      <c r="Y80" s="74"/>
      <c r="Z80" s="74"/>
      <c r="AA80" s="74"/>
      <c r="AB80" s="74"/>
      <c r="AC80" s="74"/>
      <c r="AD80" s="74"/>
      <c r="AE80" s="74"/>
      <c r="AF80" s="74"/>
      <c r="AG80" s="74"/>
      <c r="AH80" s="74"/>
    </row>
    <row r="81" spans="1:34" ht="13.05" customHeight="1">
      <c r="A81" s="87">
        <v>15</v>
      </c>
      <c r="B81" s="90" t="s">
        <v>744</v>
      </c>
      <c r="C81" s="87"/>
      <c r="D81" s="66"/>
      <c r="E81" s="66"/>
      <c r="F81" s="66"/>
      <c r="G81" s="66"/>
      <c r="H81" s="66"/>
      <c r="I81" s="66"/>
      <c r="J81" s="66"/>
      <c r="K81" s="66"/>
      <c r="L81" s="69"/>
      <c r="M81" s="69"/>
      <c r="N81" s="74"/>
      <c r="O81" s="74"/>
      <c r="P81" s="74"/>
      <c r="Q81" s="74"/>
      <c r="R81" s="74"/>
      <c r="S81" s="74"/>
      <c r="T81" s="74"/>
      <c r="U81" s="74"/>
      <c r="V81" s="74"/>
      <c r="W81" s="74"/>
      <c r="X81" s="74"/>
      <c r="Y81" s="74"/>
      <c r="Z81" s="74"/>
      <c r="AA81" s="74"/>
      <c r="AB81" s="74"/>
      <c r="AC81" s="74"/>
      <c r="AD81" s="74"/>
      <c r="AE81" s="74"/>
      <c r="AF81" s="74"/>
      <c r="AG81" s="74"/>
      <c r="AH81" s="74"/>
    </row>
    <row r="82" spans="1:34" ht="13.05" customHeight="1">
      <c r="A82" s="87">
        <v>16</v>
      </c>
      <c r="B82" s="90" t="s">
        <v>745</v>
      </c>
      <c r="C82" s="87"/>
      <c r="D82" s="66"/>
      <c r="E82" s="66"/>
      <c r="F82" s="66"/>
      <c r="G82" s="66"/>
      <c r="H82" s="66"/>
      <c r="I82" s="66"/>
      <c r="J82" s="66"/>
      <c r="K82" s="66"/>
      <c r="L82" s="69"/>
      <c r="M82" s="69"/>
      <c r="N82" s="74"/>
      <c r="O82" s="74"/>
      <c r="P82" s="74"/>
      <c r="Q82" s="74"/>
      <c r="R82" s="74"/>
      <c r="S82" s="74"/>
      <c r="T82" s="74"/>
      <c r="U82" s="74"/>
      <c r="V82" s="74"/>
      <c r="W82" s="74"/>
      <c r="X82" s="74"/>
      <c r="Y82" s="74"/>
      <c r="Z82" s="74"/>
      <c r="AA82" s="74"/>
      <c r="AB82" s="74"/>
      <c r="AC82" s="74"/>
      <c r="AD82" s="74"/>
      <c r="AE82" s="74"/>
      <c r="AF82" s="74"/>
      <c r="AG82" s="74"/>
      <c r="AH82" s="74"/>
    </row>
    <row r="83" spans="1:34" ht="10.199999999999999" thickBot="1">
      <c r="A83" s="78"/>
      <c r="C83" s="78"/>
      <c r="D83" s="78"/>
      <c r="E83" s="78"/>
      <c r="F83" s="78"/>
      <c r="G83" s="78"/>
      <c r="H83" s="78"/>
      <c r="I83" s="78"/>
      <c r="J83" s="78"/>
      <c r="K83" s="78"/>
      <c r="L83" s="79"/>
      <c r="M83" s="79"/>
      <c r="N83" s="79"/>
      <c r="O83" s="79"/>
      <c r="P83" s="79"/>
      <c r="Q83" s="79"/>
      <c r="R83" s="79"/>
      <c r="S83" s="79"/>
      <c r="T83" s="79"/>
      <c r="U83" s="161"/>
      <c r="V83" s="161"/>
      <c r="W83" s="161"/>
      <c r="X83" s="161"/>
      <c r="Y83" s="161"/>
      <c r="Z83" s="161"/>
      <c r="AA83" s="161"/>
      <c r="AB83" s="161"/>
      <c r="AC83" s="161"/>
      <c r="AD83" s="161"/>
      <c r="AE83" s="161"/>
      <c r="AF83" s="161"/>
      <c r="AG83" s="161"/>
      <c r="AH83" s="161"/>
    </row>
    <row r="84" spans="1:34" ht="10.199999999999999" thickTop="1">
      <c r="C84" s="80"/>
      <c r="D84" s="80"/>
      <c r="E84" s="80"/>
    </row>
    <row r="85" spans="1:34">
      <c r="A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row>
    <row r="86" spans="1:34" s="78" customFormat="1"/>
    <row r="87" spans="1:34" s="78" customFormat="1" ht="9.75" customHeight="1"/>
    <row r="88" spans="1:34" s="78" customFormat="1"/>
    <row r="89" spans="1:34" s="78" customFormat="1" ht="9"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row>
    <row r="90" spans="1:34" s="78" customForma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row>
    <row r="91" spans="1:34" s="78" customForma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row>
    <row r="92" spans="1:34" s="78" customForma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row>
    <row r="93" spans="1:34" s="78" customForma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row>
    <row r="94" spans="1:34" s="78" customForma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row>
    <row r="95" spans="1:34" s="78" customForma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row>
    <row r="96" spans="1:34" s="78" customForma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row>
    <row r="97" spans="1:34" s="78" customForma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row>
    <row r="98" spans="1:34" s="78" customForma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row>
  </sheetData>
  <sheetProtection algorithmName="SHA-512" hashValue="3Ow51HMpsM7C3CMCky2Aqq80WpVasauqv3fNTJ8cFey1JHUdjM7FzRsiXH9nSD5qLfdrXYKiMQhAOFyZyk1LSw==" saltValue="WT3Zois0tGFxEGvr3Wy5dQ==" spinCount="100000" sheet="1" objects="1" scenarios="1" formatColumns="0" formatRows="0" autoFilter="0"/>
  <mergeCells count="45">
    <mergeCell ref="V13:Y13"/>
    <mergeCell ref="Z13:Z15"/>
    <mergeCell ref="AA13:AD13"/>
    <mergeCell ref="AA14:AA15"/>
    <mergeCell ref="AB14:AB15"/>
    <mergeCell ref="AC14:AC15"/>
    <mergeCell ref="AD14:AD15"/>
    <mergeCell ref="A62:F62"/>
    <mergeCell ref="A64:F64"/>
    <mergeCell ref="A59:AJ59"/>
    <mergeCell ref="AI14:AI15"/>
    <mergeCell ref="AJ14:AJ15"/>
    <mergeCell ref="AE14:AE15"/>
    <mergeCell ref="AF14:AF15"/>
    <mergeCell ref="AG14:AG15"/>
    <mergeCell ref="AH14:AH15"/>
    <mergeCell ref="Y14:Y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U12:AD12"/>
    <mergeCell ref="AE12:AH13"/>
    <mergeCell ref="U13:U15"/>
    <mergeCell ref="A7:F7"/>
    <mergeCell ref="A8:F8"/>
    <mergeCell ref="A9:F9"/>
    <mergeCell ref="A10:F10"/>
    <mergeCell ref="A12:A15"/>
    <mergeCell ref="B12:F12"/>
  </mergeCells>
  <dataValidations count="1">
    <dataValidation type="list" allowBlank="1" showInputMessage="1" showErrorMessage="1" sqref="I60" xr:uid="{F8BF49C1-AF11-904C-8755-1380A318D4C2}">
      <formula1>$A$91:$A$94</formula1>
    </dataValidation>
  </dataValidations>
  <hyperlinks>
    <hyperlink ref="G64" r:id="rId1" xr:uid="{0CB644AC-B27E-EA4D-AD83-8182AFB10849}"/>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C218-BFE6-5D44-9BF1-362DA569AA97}">
  <sheetPr codeName="Hoja18"/>
  <dimension ref="A1:AJ159"/>
  <sheetViews>
    <sheetView showGridLines="0" topLeftCell="H1" zoomScaleNormal="100" workbookViewId="0">
      <selection activeCell="V16" sqref="V16"/>
    </sheetView>
  </sheetViews>
  <sheetFormatPr baseColWidth="10" defaultColWidth="11.44140625" defaultRowHeight="9.6"/>
  <cols>
    <col min="1" max="1" width="3.44140625" style="59" customWidth="1"/>
    <col min="2" max="2" width="5.44140625" style="59" customWidth="1"/>
    <col min="3" max="6" width="3.44140625" style="59" customWidth="1"/>
    <col min="7" max="7" width="24.44140625" style="312" customWidth="1"/>
    <col min="8" max="8" width="30.77734375" style="313" bestFit="1" customWidth="1"/>
    <col min="9" max="9" width="8.77734375" style="59" customWidth="1"/>
    <col min="10" max="10" width="19" style="314" customWidth="1"/>
    <col min="11" max="11" width="4" style="278" customWidth="1"/>
    <col min="12" max="12" width="13.44140625" style="143" customWidth="1"/>
    <col min="13" max="13" width="18.44140625" style="143" customWidth="1"/>
    <col min="14" max="15" width="6.44140625" style="59" bestFit="1" customWidth="1"/>
    <col min="16" max="16" width="5.77734375" style="59" customWidth="1"/>
    <col min="17" max="17" width="5.6640625" style="59" customWidth="1"/>
    <col min="18" max="18" width="6" style="59" customWidth="1"/>
    <col min="19" max="19" width="14.44140625" style="313" customWidth="1"/>
    <col min="20" max="20" width="25.109375" style="59" customWidth="1"/>
    <col min="21" max="21" width="8.6640625" style="59" customWidth="1"/>
    <col min="22" max="22" width="8" style="59" bestFit="1" customWidth="1"/>
    <col min="23" max="23" width="11.44140625" style="59" customWidth="1"/>
    <col min="24" max="24" width="12.6640625" style="59" customWidth="1"/>
    <col min="25" max="25" width="25.109375" style="59" customWidth="1"/>
    <col min="26" max="26" width="8.109375" style="59" hidden="1" customWidth="1"/>
    <col min="27" max="27" width="6.109375" style="59" hidden="1" customWidth="1"/>
    <col min="28" max="28" width="9.109375" style="59" hidden="1" customWidth="1"/>
    <col min="29" max="29" width="10.6640625" style="59" hidden="1" customWidth="1"/>
    <col min="30" max="30" width="25.109375" style="59" hidden="1" customWidth="1"/>
    <col min="31" max="31" width="9" style="59" hidden="1" customWidth="1"/>
    <col min="32" max="32" width="12.33203125" style="59" hidden="1" customWidth="1"/>
    <col min="33" max="33" width="14.77734375" style="59" hidden="1" customWidth="1"/>
    <col min="34" max="34" width="25.109375" style="59" hidden="1" customWidth="1"/>
    <col min="35" max="35" width="14.77734375" style="59" customWidth="1"/>
    <col min="36" max="36" width="15.6640625" style="59" customWidth="1"/>
    <col min="37" max="16384" width="11.44140625" style="59"/>
  </cols>
  <sheetData>
    <row r="1" spans="1:36" ht="12">
      <c r="A1" s="58" t="s">
        <v>589</v>
      </c>
    </row>
    <row r="2" spans="1:36" ht="15.6">
      <c r="A2" s="229" t="s">
        <v>590</v>
      </c>
    </row>
    <row r="5" spans="1:36" ht="18">
      <c r="A5" s="60" t="s">
        <v>591</v>
      </c>
    </row>
    <row r="7" spans="1:36" ht="10.050000000000001" customHeight="1">
      <c r="A7" s="562" t="s">
        <v>592</v>
      </c>
      <c r="B7" s="563"/>
      <c r="C7" s="563"/>
      <c r="D7" s="563"/>
      <c r="E7" s="563"/>
      <c r="F7" s="563"/>
      <c r="G7" s="315">
        <v>2022</v>
      </c>
    </row>
    <row r="8" spans="1:36" ht="10.199999999999999">
      <c r="A8" s="562" t="s">
        <v>593</v>
      </c>
      <c r="B8" s="563"/>
      <c r="C8" s="563"/>
      <c r="D8" s="563"/>
      <c r="E8" s="563"/>
      <c r="F8" s="563"/>
      <c r="G8" s="315" t="s">
        <v>2262</v>
      </c>
    </row>
    <row r="9" spans="1:36" ht="10.199999999999999">
      <c r="A9" s="562" t="s">
        <v>594</v>
      </c>
      <c r="B9" s="563"/>
      <c r="C9" s="563"/>
      <c r="D9" s="563"/>
      <c r="E9" s="563"/>
      <c r="F9" s="563"/>
      <c r="G9" s="315" t="s">
        <v>320</v>
      </c>
    </row>
    <row r="10" spans="1:36" ht="10.199999999999999">
      <c r="A10" s="562" t="s">
        <v>596</v>
      </c>
      <c r="B10" s="563"/>
      <c r="C10" s="563"/>
      <c r="D10" s="563"/>
      <c r="E10" s="563"/>
      <c r="F10" s="563"/>
      <c r="G10" s="315" t="s">
        <v>172</v>
      </c>
    </row>
    <row r="11" spans="1:36" ht="5.25" customHeight="1"/>
    <row r="12" spans="1:36" ht="33" customHeight="1">
      <c r="A12" s="616" t="s">
        <v>30</v>
      </c>
      <c r="B12" s="619" t="s">
        <v>2528</v>
      </c>
      <c r="C12" s="620"/>
      <c r="D12" s="620"/>
      <c r="E12" s="620"/>
      <c r="F12" s="621"/>
      <c r="G12" s="622" t="s">
        <v>599</v>
      </c>
      <c r="H12" s="623"/>
      <c r="I12" s="623"/>
      <c r="J12" s="623"/>
      <c r="K12" s="623"/>
      <c r="L12" s="623"/>
      <c r="M12" s="623"/>
      <c r="N12" s="623"/>
      <c r="O12" s="623"/>
      <c r="P12" s="623"/>
      <c r="Q12" s="623"/>
      <c r="R12" s="623"/>
      <c r="S12" s="623"/>
      <c r="T12" s="624"/>
      <c r="U12" s="546" t="s">
        <v>600</v>
      </c>
      <c r="V12" s="547"/>
      <c r="W12" s="547"/>
      <c r="X12" s="547"/>
      <c r="Y12" s="547"/>
      <c r="Z12" s="547"/>
      <c r="AA12" s="547"/>
      <c r="AB12" s="547"/>
      <c r="AC12" s="547"/>
      <c r="AD12" s="548"/>
      <c r="AE12" s="549" t="s">
        <v>601</v>
      </c>
      <c r="AF12" s="550"/>
      <c r="AG12" s="550"/>
      <c r="AH12" s="551"/>
      <c r="AI12" s="626" t="s">
        <v>2529</v>
      </c>
      <c r="AJ12" s="627"/>
    </row>
    <row r="13" spans="1:36" ht="35.549999999999997" customHeight="1">
      <c r="A13" s="617"/>
      <c r="B13" s="630" t="s">
        <v>2530</v>
      </c>
      <c r="C13" s="630" t="s">
        <v>2531</v>
      </c>
      <c r="D13" s="630" t="s">
        <v>2532</v>
      </c>
      <c r="E13" s="630" t="s">
        <v>2533</v>
      </c>
      <c r="F13" s="630" t="s">
        <v>2534</v>
      </c>
      <c r="G13" s="631" t="s">
        <v>2535</v>
      </c>
      <c r="H13" s="634" t="s">
        <v>2536</v>
      </c>
      <c r="I13" s="634" t="s">
        <v>2537</v>
      </c>
      <c r="J13" s="634"/>
      <c r="K13" s="634"/>
      <c r="L13" s="635" t="s">
        <v>611</v>
      </c>
      <c r="M13" s="636"/>
      <c r="N13" s="636"/>
      <c r="O13" s="636"/>
      <c r="P13" s="636"/>
      <c r="Q13" s="636"/>
      <c r="R13" s="637"/>
      <c r="S13" s="631" t="s">
        <v>2538</v>
      </c>
      <c r="T13" s="631" t="s">
        <v>2539</v>
      </c>
      <c r="U13" s="555" t="s">
        <v>614</v>
      </c>
      <c r="V13" s="557" t="s">
        <v>615</v>
      </c>
      <c r="W13" s="558"/>
      <c r="X13" s="558"/>
      <c r="Y13" s="559"/>
      <c r="Z13" s="555" t="s">
        <v>616</v>
      </c>
      <c r="AA13" s="557" t="s">
        <v>617</v>
      </c>
      <c r="AB13" s="558"/>
      <c r="AC13" s="558"/>
      <c r="AD13" s="559"/>
      <c r="AE13" s="552"/>
      <c r="AF13" s="553"/>
      <c r="AG13" s="553"/>
      <c r="AH13" s="554"/>
      <c r="AI13" s="628"/>
      <c r="AJ13" s="629"/>
    </row>
    <row r="14" spans="1:36" ht="35.549999999999997" customHeight="1">
      <c r="A14" s="617"/>
      <c r="B14" s="630"/>
      <c r="C14" s="630"/>
      <c r="D14" s="630"/>
      <c r="E14" s="630"/>
      <c r="F14" s="630"/>
      <c r="G14" s="632"/>
      <c r="H14" s="634"/>
      <c r="I14" s="634"/>
      <c r="J14" s="634"/>
      <c r="K14" s="634"/>
      <c r="L14" s="631" t="s">
        <v>2540</v>
      </c>
      <c r="M14" s="631" t="s">
        <v>2541</v>
      </c>
      <c r="N14" s="634" t="s">
        <v>2542</v>
      </c>
      <c r="O14" s="634"/>
      <c r="P14" s="634"/>
      <c r="Q14" s="634"/>
      <c r="R14" s="316" t="s">
        <v>621</v>
      </c>
      <c r="S14" s="632"/>
      <c r="T14" s="632"/>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39" t="s">
        <v>630</v>
      </c>
      <c r="AJ14" s="638" t="s">
        <v>631</v>
      </c>
    </row>
    <row r="15" spans="1:36" ht="23.25" customHeight="1">
      <c r="A15" s="618"/>
      <c r="B15" s="630"/>
      <c r="C15" s="630"/>
      <c r="D15" s="630"/>
      <c r="E15" s="630"/>
      <c r="F15" s="630"/>
      <c r="G15" s="633"/>
      <c r="H15" s="634"/>
      <c r="I15" s="318" t="s">
        <v>632</v>
      </c>
      <c r="J15" s="319" t="s">
        <v>330</v>
      </c>
      <c r="K15" s="318" t="s">
        <v>30</v>
      </c>
      <c r="L15" s="585"/>
      <c r="M15" s="633"/>
      <c r="N15" s="317">
        <v>1</v>
      </c>
      <c r="O15" s="317">
        <v>2</v>
      </c>
      <c r="P15" s="317">
        <v>3</v>
      </c>
      <c r="Q15" s="317">
        <v>4</v>
      </c>
      <c r="R15" s="317" t="s">
        <v>633</v>
      </c>
      <c r="S15" s="633"/>
      <c r="T15" s="633"/>
      <c r="U15" s="556"/>
      <c r="V15" s="561"/>
      <c r="W15" s="561"/>
      <c r="X15" s="561"/>
      <c r="Y15" s="561"/>
      <c r="Z15" s="556"/>
      <c r="AA15" s="561"/>
      <c r="AB15" s="561"/>
      <c r="AC15" s="561"/>
      <c r="AD15" s="561"/>
      <c r="AE15" s="593"/>
      <c r="AF15" s="595"/>
      <c r="AG15" s="595"/>
      <c r="AH15" s="595"/>
      <c r="AI15" s="639"/>
      <c r="AJ15" s="638"/>
    </row>
    <row r="16" spans="1:36" ht="79.5" customHeight="1">
      <c r="A16" s="63">
        <v>1</v>
      </c>
      <c r="B16" s="162" t="s">
        <v>400</v>
      </c>
      <c r="C16" s="162">
        <v>0</v>
      </c>
      <c r="D16" s="162">
        <v>0</v>
      </c>
      <c r="E16" s="162" t="s">
        <v>46</v>
      </c>
      <c r="F16" s="162">
        <v>18</v>
      </c>
      <c r="G16" s="231" t="s">
        <v>547</v>
      </c>
      <c r="H16" s="164" t="s">
        <v>2543</v>
      </c>
      <c r="I16" s="163" t="s">
        <v>20</v>
      </c>
      <c r="J16" s="163" t="s">
        <v>129</v>
      </c>
      <c r="K16" s="163">
        <v>11</v>
      </c>
      <c r="L16" s="165" t="s">
        <v>2544</v>
      </c>
      <c r="M16" s="165" t="s">
        <v>2545</v>
      </c>
      <c r="N16" s="64">
        <v>61</v>
      </c>
      <c r="O16" s="64">
        <v>0</v>
      </c>
      <c r="P16" s="64">
        <v>0</v>
      </c>
      <c r="Q16" s="64">
        <v>0</v>
      </c>
      <c r="R16" s="64">
        <f>N16+O16+P16+Q16</f>
        <v>61</v>
      </c>
      <c r="S16" s="105" t="s">
        <v>2546</v>
      </c>
      <c r="T16" s="166" t="s">
        <v>2547</v>
      </c>
      <c r="U16" s="159">
        <f>N16+O16</f>
        <v>61</v>
      </c>
      <c r="V16" s="273">
        <v>256</v>
      </c>
      <c r="W16" s="100">
        <f t="shared" ref="W16" si="0">IF(V16="","No hay ejecución",IF(AND(U16&gt;0), V16/U16,"No hay Programación"))</f>
        <v>4.1967213114754101</v>
      </c>
      <c r="X16" s="105" t="str">
        <f t="shared" ref="X16" si="1">IF(W16="No hay ejecución","NA",IF(W16&gt;=90%,"De acuerdo a lo programado",IF(W16&gt;=70%,"Atraso Leve",IF(W16&lt;70%,"En Riesgo de no Cumplimiento"))))</f>
        <v>De acuerdo a lo programado</v>
      </c>
      <c r="Y16" s="166" t="s">
        <v>2548</v>
      </c>
      <c r="Z16" s="159">
        <f>P16+Q16</f>
        <v>0</v>
      </c>
      <c r="AA16" s="159">
        <v>0</v>
      </c>
      <c r="AB16" s="100" t="str">
        <f>IF(AA16="","No hay ejecución",IF(AND(Z16&gt;0), AA16/Z16,"No hay Programación"))</f>
        <v>No hay Programación</v>
      </c>
      <c r="AC16" s="105" t="str">
        <f t="shared" ref="AC16" si="2">IF(AB16="No hay ejecución","NA",IF(AB16&gt;=90%,"De acuerdo a lo programado",IF(AB16&gt;=70%,"Atraso Leve",IF(AB16&lt;70%,"En Riesgo de no Cumplimiento"))))</f>
        <v>De acuerdo a lo programado</v>
      </c>
      <c r="AD16" s="166"/>
      <c r="AE16" s="65">
        <f>V16+AA16</f>
        <v>256</v>
      </c>
      <c r="AF16" s="100">
        <f>IF(AE16="","No hay ejecución",IF(AND(AE16&gt;0), AE16/R16,"No hay Programación"))</f>
        <v>4.1967213114754101</v>
      </c>
      <c r="AG16" s="105" t="str">
        <f>IF(AF16="No hay ejecución","NA",IF(AF16&gt;=90%,"De acuerdo a lo programado",IF(AF16&gt;=70%,"Atraso Leve",IF(AF16&lt;70%,"Incumplimiento"))))</f>
        <v>De acuerdo a lo programado</v>
      </c>
      <c r="AH16" s="166"/>
      <c r="AI16" s="65" t="s">
        <v>502</v>
      </c>
      <c r="AJ16" s="105" t="s">
        <v>502</v>
      </c>
    </row>
    <row r="17" spans="1:36" ht="37.049999999999997" customHeight="1">
      <c r="A17" s="63">
        <f>A16+1</f>
        <v>2</v>
      </c>
      <c r="B17" s="162" t="s">
        <v>400</v>
      </c>
      <c r="C17" s="162">
        <v>0</v>
      </c>
      <c r="D17" s="162">
        <v>0</v>
      </c>
      <c r="E17" s="162" t="s">
        <v>46</v>
      </c>
      <c r="F17" s="162">
        <v>18</v>
      </c>
      <c r="G17" s="231" t="s">
        <v>547</v>
      </c>
      <c r="H17" s="164" t="s">
        <v>2549</v>
      </c>
      <c r="I17" s="163" t="s">
        <v>20</v>
      </c>
      <c r="J17" s="163" t="s">
        <v>129</v>
      </c>
      <c r="K17" s="163">
        <v>11</v>
      </c>
      <c r="L17" s="165" t="s">
        <v>2550</v>
      </c>
      <c r="M17" s="165" t="s">
        <v>2551</v>
      </c>
      <c r="N17" s="64">
        <v>1</v>
      </c>
      <c r="O17" s="64">
        <v>0</v>
      </c>
      <c r="P17" s="64">
        <v>0</v>
      </c>
      <c r="Q17" s="64">
        <v>0</v>
      </c>
      <c r="R17" s="64">
        <f t="shared" ref="R17:R80" si="3">N17+O17+P17+Q17</f>
        <v>1</v>
      </c>
      <c r="S17" s="105" t="s">
        <v>2552</v>
      </c>
      <c r="T17" s="166" t="s">
        <v>2553</v>
      </c>
      <c r="U17" s="159">
        <f>N17+O17</f>
        <v>1</v>
      </c>
      <c r="V17" s="273">
        <v>1</v>
      </c>
      <c r="W17" s="100">
        <f t="shared" ref="W17:W80" si="4">IF(V17="","No hay ejecución",IF(AND(U17&gt;0), V17/U17,"No hay Programación"))</f>
        <v>1</v>
      </c>
      <c r="X17" s="105" t="str">
        <f t="shared" ref="X17:X80" si="5">IF(W17="No hay ejecución","NA",IF(W17&gt;=90%,"De acuerdo a lo programado",IF(W17&gt;=70%,"Atraso Leve",IF(W17&lt;70%,"En Riesgo de no Cumplimiento"))))</f>
        <v>De acuerdo a lo programado</v>
      </c>
      <c r="Y17" s="166"/>
      <c r="Z17" s="159">
        <f t="shared" ref="Z17:Z80" si="6">P17+Q17</f>
        <v>0</v>
      </c>
      <c r="AA17" s="159"/>
      <c r="AB17" s="100" t="str">
        <f t="shared" ref="AB17:AB80" si="7">IF(AA17="","No hay ejecución",IF(AND(Z17&gt;0), AA17/Z17,"No hay Programación"))</f>
        <v>No hay ejecución</v>
      </c>
      <c r="AC17" s="105" t="str">
        <f t="shared" ref="AC17:AC80" si="8">IF(AB17="No hay ejecución","NA",IF(AB17&gt;=90%,"De acuerdo a lo programado",IF(AB17&gt;=70%,"Atraso Leve",IF(AB17&lt;70%,"En Riesgo de no Cumplimiento"))))</f>
        <v>NA</v>
      </c>
      <c r="AD17" s="166"/>
      <c r="AE17" s="65">
        <f t="shared" ref="AE17:AE80" si="9">V17+AA17</f>
        <v>1</v>
      </c>
      <c r="AF17" s="100">
        <f t="shared" ref="AF17:AF80" si="10">IF(AE17="","No hay ejecución",IF(AND(AE17&gt;0), AE17/R17,"No hay Programación"))</f>
        <v>1</v>
      </c>
      <c r="AG17" s="105" t="str">
        <f t="shared" ref="AG17:AG80" si="11">IF(AF17="No hay ejecución","NA",IF(AF17&gt;=90%,"De acuerdo a lo programado",IF(AF17&gt;=70%,"Atraso Leve",IF(AF17&lt;70%,"Incumplimiento"))))</f>
        <v>De acuerdo a lo programado</v>
      </c>
      <c r="AH17" s="166"/>
      <c r="AI17" s="65" t="s">
        <v>502</v>
      </c>
      <c r="AJ17" s="105" t="s">
        <v>502</v>
      </c>
    </row>
    <row r="18" spans="1:36" ht="48">
      <c r="A18" s="63">
        <f t="shared" ref="A18:A24" si="12">A17+1</f>
        <v>3</v>
      </c>
      <c r="B18" s="162" t="s">
        <v>400</v>
      </c>
      <c r="C18" s="162">
        <v>0</v>
      </c>
      <c r="D18" s="162">
        <v>0</v>
      </c>
      <c r="E18" s="162" t="s">
        <v>46</v>
      </c>
      <c r="F18" s="162">
        <v>18</v>
      </c>
      <c r="G18" s="231" t="s">
        <v>547</v>
      </c>
      <c r="H18" s="164" t="s">
        <v>2554</v>
      </c>
      <c r="I18" s="163" t="s">
        <v>20</v>
      </c>
      <c r="J18" s="163" t="s">
        <v>129</v>
      </c>
      <c r="K18" s="163">
        <v>11</v>
      </c>
      <c r="L18" s="165" t="s">
        <v>2555</v>
      </c>
      <c r="M18" s="165" t="s">
        <v>2556</v>
      </c>
      <c r="N18" s="64">
        <v>50</v>
      </c>
      <c r="O18" s="64">
        <v>0</v>
      </c>
      <c r="P18" s="64">
        <v>0</v>
      </c>
      <c r="Q18" s="64">
        <v>0</v>
      </c>
      <c r="R18" s="64">
        <f t="shared" si="3"/>
        <v>50</v>
      </c>
      <c r="S18" s="105" t="s">
        <v>2557</v>
      </c>
      <c r="T18" s="166" t="s">
        <v>2558</v>
      </c>
      <c r="U18" s="159">
        <f t="shared" ref="U18:U80" si="13">N18+O18</f>
        <v>50</v>
      </c>
      <c r="V18" s="273">
        <v>2</v>
      </c>
      <c r="W18" s="100">
        <f t="shared" si="4"/>
        <v>0.04</v>
      </c>
      <c r="X18" s="105" t="str">
        <f t="shared" si="5"/>
        <v>En Riesgo de no Cumplimiento</v>
      </c>
      <c r="Y18" s="166"/>
      <c r="Z18" s="159">
        <f t="shared" si="6"/>
        <v>0</v>
      </c>
      <c r="AA18" s="159"/>
      <c r="AB18" s="100" t="str">
        <f t="shared" si="7"/>
        <v>No hay ejecución</v>
      </c>
      <c r="AC18" s="105" t="str">
        <f t="shared" si="8"/>
        <v>NA</v>
      </c>
      <c r="AD18" s="166"/>
      <c r="AE18" s="65">
        <f t="shared" si="9"/>
        <v>2</v>
      </c>
      <c r="AF18" s="100">
        <f t="shared" si="10"/>
        <v>0.04</v>
      </c>
      <c r="AG18" s="105" t="str">
        <f t="shared" si="11"/>
        <v>Incumplimiento</v>
      </c>
      <c r="AH18" s="166"/>
      <c r="AI18" s="65" t="s">
        <v>502</v>
      </c>
      <c r="AJ18" s="105" t="s">
        <v>502</v>
      </c>
    </row>
    <row r="19" spans="1:36" ht="48">
      <c r="A19" s="63">
        <f t="shared" si="12"/>
        <v>4</v>
      </c>
      <c r="B19" s="162" t="s">
        <v>400</v>
      </c>
      <c r="C19" s="162">
        <v>0</v>
      </c>
      <c r="D19" s="162">
        <v>0</v>
      </c>
      <c r="E19" s="162" t="s">
        <v>46</v>
      </c>
      <c r="F19" s="162">
        <v>18</v>
      </c>
      <c r="G19" s="231" t="s">
        <v>547</v>
      </c>
      <c r="H19" s="164" t="s">
        <v>2559</v>
      </c>
      <c r="I19" s="163" t="s">
        <v>20</v>
      </c>
      <c r="J19" s="163" t="s">
        <v>129</v>
      </c>
      <c r="K19" s="163">
        <v>11</v>
      </c>
      <c r="L19" s="165" t="s">
        <v>2560</v>
      </c>
      <c r="M19" s="165" t="s">
        <v>643</v>
      </c>
      <c r="N19" s="64">
        <v>3</v>
      </c>
      <c r="O19" s="64">
        <v>0</v>
      </c>
      <c r="P19" s="64">
        <v>0</v>
      </c>
      <c r="Q19" s="64">
        <v>0</v>
      </c>
      <c r="R19" s="64">
        <f t="shared" si="3"/>
        <v>3</v>
      </c>
      <c r="S19" s="105" t="s">
        <v>2557</v>
      </c>
      <c r="T19" s="105" t="s">
        <v>172</v>
      </c>
      <c r="U19" s="159">
        <f t="shared" si="13"/>
        <v>3</v>
      </c>
      <c r="V19" s="273">
        <v>3</v>
      </c>
      <c r="W19" s="100">
        <f t="shared" si="4"/>
        <v>1</v>
      </c>
      <c r="X19" s="105" t="str">
        <f t="shared" si="5"/>
        <v>De acuerdo a lo programado</v>
      </c>
      <c r="Y19" s="166" t="s">
        <v>2561</v>
      </c>
      <c r="Z19" s="159">
        <f t="shared" si="6"/>
        <v>0</v>
      </c>
      <c r="AA19" s="159"/>
      <c r="AB19" s="100" t="str">
        <f t="shared" si="7"/>
        <v>No hay ejecución</v>
      </c>
      <c r="AC19" s="105" t="str">
        <f t="shared" si="8"/>
        <v>NA</v>
      </c>
      <c r="AD19" s="166"/>
      <c r="AE19" s="65">
        <f t="shared" si="9"/>
        <v>3</v>
      </c>
      <c r="AF19" s="100">
        <f t="shared" si="10"/>
        <v>1</v>
      </c>
      <c r="AG19" s="105" t="str">
        <f t="shared" si="11"/>
        <v>De acuerdo a lo programado</v>
      </c>
      <c r="AH19" s="166"/>
      <c r="AI19" s="65" t="s">
        <v>502</v>
      </c>
      <c r="AJ19" s="105" t="s">
        <v>502</v>
      </c>
    </row>
    <row r="20" spans="1:36" ht="48">
      <c r="A20" s="63">
        <f t="shared" si="12"/>
        <v>5</v>
      </c>
      <c r="B20" s="162" t="s">
        <v>400</v>
      </c>
      <c r="C20" s="162">
        <v>0</v>
      </c>
      <c r="D20" s="162">
        <v>0</v>
      </c>
      <c r="E20" s="162" t="s">
        <v>46</v>
      </c>
      <c r="F20" s="162">
        <v>18</v>
      </c>
      <c r="G20" s="231" t="s">
        <v>547</v>
      </c>
      <c r="H20" s="164" t="s">
        <v>2562</v>
      </c>
      <c r="I20" s="163" t="s">
        <v>20</v>
      </c>
      <c r="J20" s="163" t="s">
        <v>129</v>
      </c>
      <c r="K20" s="163">
        <v>11</v>
      </c>
      <c r="L20" s="165" t="s">
        <v>2563</v>
      </c>
      <c r="M20" s="165" t="s">
        <v>643</v>
      </c>
      <c r="N20" s="64">
        <v>8</v>
      </c>
      <c r="O20" s="64">
        <v>0</v>
      </c>
      <c r="P20" s="64">
        <v>0</v>
      </c>
      <c r="Q20" s="64">
        <v>0</v>
      </c>
      <c r="R20" s="64">
        <f t="shared" si="3"/>
        <v>8</v>
      </c>
      <c r="S20" s="105" t="s">
        <v>2557</v>
      </c>
      <c r="T20" s="105" t="s">
        <v>172</v>
      </c>
      <c r="U20" s="159">
        <f t="shared" si="13"/>
        <v>8</v>
      </c>
      <c r="V20" s="273">
        <v>3</v>
      </c>
      <c r="W20" s="100">
        <f t="shared" si="4"/>
        <v>0.375</v>
      </c>
      <c r="X20" s="105" t="str">
        <f t="shared" si="5"/>
        <v>En Riesgo de no Cumplimiento</v>
      </c>
      <c r="Y20" s="166"/>
      <c r="Z20" s="159">
        <f t="shared" si="6"/>
        <v>0</v>
      </c>
      <c r="AA20" s="159"/>
      <c r="AB20" s="100" t="str">
        <f t="shared" si="7"/>
        <v>No hay ejecución</v>
      </c>
      <c r="AC20" s="105" t="str">
        <f t="shared" si="8"/>
        <v>NA</v>
      </c>
      <c r="AD20" s="166"/>
      <c r="AE20" s="65">
        <f t="shared" si="9"/>
        <v>3</v>
      </c>
      <c r="AF20" s="100">
        <f t="shared" si="10"/>
        <v>0.375</v>
      </c>
      <c r="AG20" s="105" t="str">
        <f t="shared" si="11"/>
        <v>Incumplimiento</v>
      </c>
      <c r="AH20" s="166"/>
      <c r="AI20" s="65" t="s">
        <v>502</v>
      </c>
      <c r="AJ20" s="105" t="s">
        <v>502</v>
      </c>
    </row>
    <row r="21" spans="1:36" ht="37.049999999999997" customHeight="1">
      <c r="A21" s="63">
        <f t="shared" si="12"/>
        <v>6</v>
      </c>
      <c r="B21" s="162" t="s">
        <v>400</v>
      </c>
      <c r="C21" s="162">
        <v>0</v>
      </c>
      <c r="D21" s="162">
        <v>0</v>
      </c>
      <c r="E21" s="162" t="s">
        <v>46</v>
      </c>
      <c r="F21" s="162">
        <v>18</v>
      </c>
      <c r="G21" s="231" t="s">
        <v>547</v>
      </c>
      <c r="H21" s="164" t="s">
        <v>2564</v>
      </c>
      <c r="I21" s="163" t="s">
        <v>20</v>
      </c>
      <c r="J21" s="163" t="s">
        <v>129</v>
      </c>
      <c r="K21" s="163">
        <v>11</v>
      </c>
      <c r="L21" s="165" t="s">
        <v>2565</v>
      </c>
      <c r="M21" s="165" t="s">
        <v>2566</v>
      </c>
      <c r="N21" s="64">
        <v>609</v>
      </c>
      <c r="O21" s="64">
        <v>0</v>
      </c>
      <c r="P21" s="64">
        <v>0</v>
      </c>
      <c r="Q21" s="64">
        <v>0</v>
      </c>
      <c r="R21" s="64">
        <f t="shared" si="3"/>
        <v>609</v>
      </c>
      <c r="S21" s="105" t="s">
        <v>2546</v>
      </c>
      <c r="T21" s="166" t="s">
        <v>2567</v>
      </c>
      <c r="U21" s="159">
        <f t="shared" si="13"/>
        <v>609</v>
      </c>
      <c r="V21" s="273">
        <v>590</v>
      </c>
      <c r="W21" s="100">
        <f t="shared" si="4"/>
        <v>0.96880131362889987</v>
      </c>
      <c r="X21" s="105" t="str">
        <f t="shared" si="5"/>
        <v>De acuerdo a lo programado</v>
      </c>
      <c r="Y21" s="166" t="s">
        <v>2568</v>
      </c>
      <c r="Z21" s="159">
        <f t="shared" si="6"/>
        <v>0</v>
      </c>
      <c r="AA21" s="159"/>
      <c r="AB21" s="100" t="str">
        <f t="shared" si="7"/>
        <v>No hay ejecución</v>
      </c>
      <c r="AC21" s="105" t="str">
        <f t="shared" si="8"/>
        <v>NA</v>
      </c>
      <c r="AD21" s="166"/>
      <c r="AE21" s="65">
        <f t="shared" si="9"/>
        <v>590</v>
      </c>
      <c r="AF21" s="100">
        <f t="shared" si="10"/>
        <v>0.96880131362889987</v>
      </c>
      <c r="AG21" s="105" t="str">
        <f t="shared" si="11"/>
        <v>De acuerdo a lo programado</v>
      </c>
      <c r="AH21" s="166"/>
      <c r="AI21" s="65" t="s">
        <v>502</v>
      </c>
      <c r="AJ21" s="105" t="s">
        <v>502</v>
      </c>
    </row>
    <row r="22" spans="1:36" ht="37.049999999999997" customHeight="1">
      <c r="A22" s="63">
        <f t="shared" si="12"/>
        <v>7</v>
      </c>
      <c r="B22" s="162" t="s">
        <v>400</v>
      </c>
      <c r="C22" s="162">
        <v>0</v>
      </c>
      <c r="D22" s="162">
        <v>0</v>
      </c>
      <c r="E22" s="162" t="s">
        <v>46</v>
      </c>
      <c r="F22" s="162">
        <v>18</v>
      </c>
      <c r="G22" s="231" t="s">
        <v>547</v>
      </c>
      <c r="H22" s="164" t="s">
        <v>2569</v>
      </c>
      <c r="I22" s="163" t="s">
        <v>20</v>
      </c>
      <c r="J22" s="163" t="s">
        <v>129</v>
      </c>
      <c r="K22" s="163">
        <v>11</v>
      </c>
      <c r="L22" s="165" t="s">
        <v>804</v>
      </c>
      <c r="M22" s="165" t="s">
        <v>2570</v>
      </c>
      <c r="N22" s="64">
        <v>3</v>
      </c>
      <c r="O22" s="64">
        <v>3</v>
      </c>
      <c r="P22" s="64">
        <v>3</v>
      </c>
      <c r="Q22" s="64">
        <v>3</v>
      </c>
      <c r="R22" s="64">
        <f t="shared" si="3"/>
        <v>12</v>
      </c>
      <c r="S22" s="105" t="s">
        <v>2571</v>
      </c>
      <c r="T22" s="166" t="s">
        <v>2572</v>
      </c>
      <c r="U22" s="159">
        <f t="shared" si="13"/>
        <v>6</v>
      </c>
      <c r="V22" s="273">
        <v>6</v>
      </c>
      <c r="W22" s="100">
        <f t="shared" si="4"/>
        <v>1</v>
      </c>
      <c r="X22" s="105" t="str">
        <f t="shared" si="5"/>
        <v>De acuerdo a lo programado</v>
      </c>
      <c r="Y22" s="166"/>
      <c r="Z22" s="159">
        <f t="shared" si="6"/>
        <v>6</v>
      </c>
      <c r="AA22" s="159"/>
      <c r="AB22" s="100" t="str">
        <f t="shared" si="7"/>
        <v>No hay ejecución</v>
      </c>
      <c r="AC22" s="105" t="str">
        <f t="shared" si="8"/>
        <v>NA</v>
      </c>
      <c r="AD22" s="166"/>
      <c r="AE22" s="65">
        <f t="shared" si="9"/>
        <v>6</v>
      </c>
      <c r="AF22" s="100">
        <f t="shared" si="10"/>
        <v>0.5</v>
      </c>
      <c r="AG22" s="105" t="str">
        <f t="shared" si="11"/>
        <v>Incumplimiento</v>
      </c>
      <c r="AH22" s="166"/>
      <c r="AI22" s="65" t="s">
        <v>502</v>
      </c>
      <c r="AJ22" s="105" t="s">
        <v>502</v>
      </c>
    </row>
    <row r="23" spans="1:36" ht="37.049999999999997" customHeight="1" thickTop="1" thickBot="1">
      <c r="A23" s="63">
        <f t="shared" si="12"/>
        <v>8</v>
      </c>
      <c r="B23" s="162" t="s">
        <v>400</v>
      </c>
      <c r="C23" s="162">
        <v>0</v>
      </c>
      <c r="D23" s="162">
        <v>0</v>
      </c>
      <c r="E23" s="162" t="s">
        <v>46</v>
      </c>
      <c r="F23" s="162">
        <v>18</v>
      </c>
      <c r="G23" s="231" t="s">
        <v>547</v>
      </c>
      <c r="H23" s="164" t="s">
        <v>2573</v>
      </c>
      <c r="I23" s="163" t="s">
        <v>18</v>
      </c>
      <c r="J23" s="163" t="s">
        <v>129</v>
      </c>
      <c r="K23" s="163">
        <v>11</v>
      </c>
      <c r="L23" s="165" t="s">
        <v>2574</v>
      </c>
      <c r="M23" s="165" t="s">
        <v>643</v>
      </c>
      <c r="N23" s="64">
        <v>0</v>
      </c>
      <c r="O23" s="64">
        <v>0</v>
      </c>
      <c r="P23" s="64">
        <v>4</v>
      </c>
      <c r="Q23" s="64">
        <v>4</v>
      </c>
      <c r="R23" s="64">
        <f t="shared" si="3"/>
        <v>8</v>
      </c>
      <c r="S23" s="105" t="s">
        <v>2571</v>
      </c>
      <c r="T23" s="166" t="s">
        <v>2575</v>
      </c>
      <c r="U23" s="159">
        <f t="shared" si="13"/>
        <v>0</v>
      </c>
      <c r="V23" s="273"/>
      <c r="W23" s="100" t="str">
        <f t="shared" si="4"/>
        <v>No hay ejecución</v>
      </c>
      <c r="X23" s="105" t="str">
        <f t="shared" si="5"/>
        <v>NA</v>
      </c>
      <c r="Y23" s="166"/>
      <c r="Z23" s="159">
        <f t="shared" si="6"/>
        <v>8</v>
      </c>
      <c r="AA23" s="159"/>
      <c r="AB23" s="100" t="str">
        <f t="shared" si="7"/>
        <v>No hay ejecución</v>
      </c>
      <c r="AC23" s="105" t="str">
        <f t="shared" si="8"/>
        <v>NA</v>
      </c>
      <c r="AD23" s="166"/>
      <c r="AE23" s="65">
        <f t="shared" si="9"/>
        <v>0</v>
      </c>
      <c r="AF23" s="100" t="str">
        <f t="shared" si="10"/>
        <v>No hay Programación</v>
      </c>
      <c r="AG23" s="105" t="str">
        <f t="shared" si="11"/>
        <v>De acuerdo a lo programado</v>
      </c>
      <c r="AH23" s="166"/>
      <c r="AI23" s="65" t="s">
        <v>502</v>
      </c>
      <c r="AJ23" s="105" t="s">
        <v>502</v>
      </c>
    </row>
    <row r="24" spans="1:36" ht="37.049999999999997" customHeight="1">
      <c r="A24" s="63">
        <f t="shared" si="12"/>
        <v>9</v>
      </c>
      <c r="B24" s="162" t="s">
        <v>400</v>
      </c>
      <c r="C24" s="162">
        <v>0</v>
      </c>
      <c r="D24" s="162">
        <v>0</v>
      </c>
      <c r="E24" s="162" t="s">
        <v>46</v>
      </c>
      <c r="F24" s="162">
        <v>18</v>
      </c>
      <c r="G24" s="231" t="s">
        <v>547</v>
      </c>
      <c r="H24" s="164" t="s">
        <v>2576</v>
      </c>
      <c r="I24" s="163" t="s">
        <v>18</v>
      </c>
      <c r="J24" s="163" t="s">
        <v>129</v>
      </c>
      <c r="K24" s="163">
        <v>11</v>
      </c>
      <c r="L24" s="165" t="s">
        <v>2577</v>
      </c>
      <c r="M24" s="165" t="s">
        <v>2578</v>
      </c>
      <c r="N24" s="64">
        <v>0</v>
      </c>
      <c r="O24" s="64">
        <v>0</v>
      </c>
      <c r="P24" s="64">
        <v>0</v>
      </c>
      <c r="Q24" s="64">
        <v>13</v>
      </c>
      <c r="R24" s="64">
        <f t="shared" si="3"/>
        <v>13</v>
      </c>
      <c r="S24" s="105" t="s">
        <v>2571</v>
      </c>
      <c r="T24" s="166" t="s">
        <v>2579</v>
      </c>
      <c r="U24" s="159">
        <f t="shared" si="13"/>
        <v>0</v>
      </c>
      <c r="V24" s="273"/>
      <c r="W24" s="100" t="str">
        <f t="shared" si="4"/>
        <v>No hay ejecución</v>
      </c>
      <c r="X24" s="105" t="str">
        <f t="shared" si="5"/>
        <v>NA</v>
      </c>
      <c r="Y24" s="166"/>
      <c r="Z24" s="159">
        <f t="shared" si="6"/>
        <v>13</v>
      </c>
      <c r="AA24" s="159"/>
      <c r="AB24" s="100" t="str">
        <f t="shared" si="7"/>
        <v>No hay ejecución</v>
      </c>
      <c r="AC24" s="105" t="str">
        <f t="shared" si="8"/>
        <v>NA</v>
      </c>
      <c r="AD24" s="166"/>
      <c r="AE24" s="65">
        <f t="shared" si="9"/>
        <v>0</v>
      </c>
      <c r="AF24" s="100" t="str">
        <f t="shared" si="10"/>
        <v>No hay Programación</v>
      </c>
      <c r="AG24" s="105" t="str">
        <f t="shared" si="11"/>
        <v>De acuerdo a lo programado</v>
      </c>
      <c r="AH24" s="166"/>
      <c r="AI24" s="65" t="s">
        <v>502</v>
      </c>
      <c r="AJ24" s="105" t="s">
        <v>502</v>
      </c>
    </row>
    <row r="25" spans="1:36" ht="57.6">
      <c r="A25" s="63">
        <f>A24+1</f>
        <v>10</v>
      </c>
      <c r="B25" s="162" t="s">
        <v>400</v>
      </c>
      <c r="C25" s="162">
        <v>0</v>
      </c>
      <c r="D25" s="162">
        <v>0</v>
      </c>
      <c r="E25" s="162" t="s">
        <v>41</v>
      </c>
      <c r="F25" s="162">
        <v>18</v>
      </c>
      <c r="G25" s="231" t="s">
        <v>541</v>
      </c>
      <c r="H25" s="164" t="s">
        <v>2580</v>
      </c>
      <c r="I25" s="163" t="s">
        <v>20</v>
      </c>
      <c r="J25" s="163" t="s">
        <v>338</v>
      </c>
      <c r="K25" s="163">
        <v>19</v>
      </c>
      <c r="L25" s="165" t="s">
        <v>2581</v>
      </c>
      <c r="M25" s="165" t="s">
        <v>2582</v>
      </c>
      <c r="N25" s="64">
        <v>3</v>
      </c>
      <c r="O25" s="64">
        <v>0</v>
      </c>
      <c r="P25" s="64">
        <v>3</v>
      </c>
      <c r="Q25" s="64">
        <v>0</v>
      </c>
      <c r="R25" s="64">
        <f t="shared" si="3"/>
        <v>6</v>
      </c>
      <c r="S25" s="105" t="s">
        <v>2583</v>
      </c>
      <c r="T25" s="166" t="s">
        <v>2584</v>
      </c>
      <c r="U25" s="159">
        <f t="shared" si="13"/>
        <v>3</v>
      </c>
      <c r="V25" s="273">
        <v>3</v>
      </c>
      <c r="W25" s="100">
        <f t="shared" si="4"/>
        <v>1</v>
      </c>
      <c r="X25" s="105" t="str">
        <f t="shared" si="5"/>
        <v>De acuerdo a lo programado</v>
      </c>
      <c r="Y25" s="320" t="s">
        <v>2585</v>
      </c>
      <c r="Z25" s="159">
        <f t="shared" si="6"/>
        <v>3</v>
      </c>
      <c r="AA25" s="159"/>
      <c r="AB25" s="100" t="str">
        <f t="shared" si="7"/>
        <v>No hay ejecución</v>
      </c>
      <c r="AC25" s="105" t="str">
        <f t="shared" si="8"/>
        <v>NA</v>
      </c>
      <c r="AD25" s="166"/>
      <c r="AE25" s="65">
        <f t="shared" si="9"/>
        <v>3</v>
      </c>
      <c r="AF25" s="100">
        <f t="shared" si="10"/>
        <v>0.5</v>
      </c>
      <c r="AG25" s="105" t="str">
        <f t="shared" si="11"/>
        <v>Incumplimiento</v>
      </c>
      <c r="AH25" s="166"/>
      <c r="AI25" s="65" t="s">
        <v>502</v>
      </c>
      <c r="AJ25" s="105" t="s">
        <v>502</v>
      </c>
    </row>
    <row r="26" spans="1:36" ht="57.6">
      <c r="A26" s="63">
        <f>A25+1</f>
        <v>11</v>
      </c>
      <c r="B26" s="162" t="s">
        <v>400</v>
      </c>
      <c r="C26" s="162">
        <v>0</v>
      </c>
      <c r="D26" s="162">
        <v>0</v>
      </c>
      <c r="E26" s="162" t="s">
        <v>41</v>
      </c>
      <c r="F26" s="162">
        <v>18</v>
      </c>
      <c r="G26" s="231" t="s">
        <v>541</v>
      </c>
      <c r="H26" s="164" t="s">
        <v>2586</v>
      </c>
      <c r="I26" s="163" t="s">
        <v>20</v>
      </c>
      <c r="J26" s="163" t="s">
        <v>338</v>
      </c>
      <c r="K26" s="163">
        <v>19</v>
      </c>
      <c r="L26" s="165" t="s">
        <v>2581</v>
      </c>
      <c r="M26" s="165" t="s">
        <v>2582</v>
      </c>
      <c r="N26" s="64">
        <v>2</v>
      </c>
      <c r="O26" s="64">
        <v>2</v>
      </c>
      <c r="P26" s="64">
        <v>2</v>
      </c>
      <c r="Q26" s="64">
        <v>0</v>
      </c>
      <c r="R26" s="64">
        <f t="shared" si="3"/>
        <v>6</v>
      </c>
      <c r="S26" s="105" t="s">
        <v>2583</v>
      </c>
      <c r="T26" s="166" t="s">
        <v>2587</v>
      </c>
      <c r="U26" s="159">
        <f t="shared" si="13"/>
        <v>4</v>
      </c>
      <c r="V26" s="273">
        <v>3</v>
      </c>
      <c r="W26" s="100">
        <f t="shared" si="4"/>
        <v>0.75</v>
      </c>
      <c r="X26" s="105" t="str">
        <f t="shared" si="5"/>
        <v>Atraso Leve</v>
      </c>
      <c r="Y26" s="320" t="s">
        <v>2585</v>
      </c>
      <c r="Z26" s="159">
        <f t="shared" si="6"/>
        <v>2</v>
      </c>
      <c r="AA26" s="159"/>
      <c r="AB26" s="100" t="str">
        <f t="shared" si="7"/>
        <v>No hay ejecución</v>
      </c>
      <c r="AC26" s="105" t="str">
        <f t="shared" si="8"/>
        <v>NA</v>
      </c>
      <c r="AD26" s="166"/>
      <c r="AE26" s="65">
        <f t="shared" si="9"/>
        <v>3</v>
      </c>
      <c r="AF26" s="100">
        <f t="shared" si="10"/>
        <v>0.5</v>
      </c>
      <c r="AG26" s="105" t="str">
        <f t="shared" si="11"/>
        <v>Incumplimiento</v>
      </c>
      <c r="AH26" s="166"/>
      <c r="AI26" s="65" t="s">
        <v>502</v>
      </c>
      <c r="AJ26" s="105" t="s">
        <v>502</v>
      </c>
    </row>
    <row r="27" spans="1:36" ht="38.4">
      <c r="A27" s="63">
        <f t="shared" ref="A27:A36" si="14">A26+1</f>
        <v>12</v>
      </c>
      <c r="B27" s="162" t="s">
        <v>400</v>
      </c>
      <c r="C27" s="162">
        <v>0</v>
      </c>
      <c r="D27" s="162">
        <v>0</v>
      </c>
      <c r="E27" s="162" t="s">
        <v>41</v>
      </c>
      <c r="F27" s="162">
        <v>18</v>
      </c>
      <c r="G27" s="231" t="s">
        <v>541</v>
      </c>
      <c r="H27" s="164" t="s">
        <v>2588</v>
      </c>
      <c r="I27" s="163" t="s">
        <v>20</v>
      </c>
      <c r="J27" s="163" t="s">
        <v>338</v>
      </c>
      <c r="K27" s="163">
        <v>19</v>
      </c>
      <c r="L27" s="165" t="s">
        <v>2581</v>
      </c>
      <c r="M27" s="165" t="s">
        <v>2582</v>
      </c>
      <c r="N27" s="64">
        <v>2</v>
      </c>
      <c r="O27" s="64">
        <v>2</v>
      </c>
      <c r="P27" s="64">
        <v>2</v>
      </c>
      <c r="Q27" s="64">
        <v>0</v>
      </c>
      <c r="R27" s="64">
        <f t="shared" si="3"/>
        <v>6</v>
      </c>
      <c r="S27" s="105" t="s">
        <v>2583</v>
      </c>
      <c r="T27" s="166" t="s">
        <v>2589</v>
      </c>
      <c r="U27" s="159">
        <f t="shared" si="13"/>
        <v>4</v>
      </c>
      <c r="V27" s="273">
        <v>0</v>
      </c>
      <c r="W27" s="100">
        <f t="shared" si="4"/>
        <v>0</v>
      </c>
      <c r="X27" s="105" t="str">
        <f t="shared" si="5"/>
        <v>En Riesgo de no Cumplimiento</v>
      </c>
      <c r="Y27" s="320" t="s">
        <v>2590</v>
      </c>
      <c r="Z27" s="159">
        <f t="shared" si="6"/>
        <v>2</v>
      </c>
      <c r="AA27" s="159"/>
      <c r="AB27" s="100" t="str">
        <f t="shared" si="7"/>
        <v>No hay ejecución</v>
      </c>
      <c r="AC27" s="105" t="str">
        <f t="shared" si="8"/>
        <v>NA</v>
      </c>
      <c r="AD27" s="166"/>
      <c r="AE27" s="65">
        <f t="shared" si="9"/>
        <v>0</v>
      </c>
      <c r="AF27" s="100" t="str">
        <f t="shared" si="10"/>
        <v>No hay Programación</v>
      </c>
      <c r="AG27" s="105" t="str">
        <f t="shared" si="11"/>
        <v>De acuerdo a lo programado</v>
      </c>
      <c r="AH27" s="166"/>
      <c r="AI27" s="65" t="s">
        <v>502</v>
      </c>
      <c r="AJ27" s="105" t="s">
        <v>502</v>
      </c>
    </row>
    <row r="28" spans="1:36" ht="57.6">
      <c r="A28" s="63">
        <f t="shared" si="14"/>
        <v>13</v>
      </c>
      <c r="B28" s="162" t="s">
        <v>400</v>
      </c>
      <c r="C28" s="162">
        <v>0</v>
      </c>
      <c r="D28" s="162">
        <v>0</v>
      </c>
      <c r="E28" s="162" t="s">
        <v>41</v>
      </c>
      <c r="F28" s="162">
        <v>18</v>
      </c>
      <c r="G28" s="231" t="s">
        <v>513</v>
      </c>
      <c r="H28" s="164" t="s">
        <v>2591</v>
      </c>
      <c r="I28" s="163" t="s">
        <v>18</v>
      </c>
      <c r="J28" s="163" t="s">
        <v>353</v>
      </c>
      <c r="K28" s="163">
        <v>17</v>
      </c>
      <c r="L28" s="165" t="s">
        <v>2592</v>
      </c>
      <c r="M28" s="165" t="s">
        <v>2593</v>
      </c>
      <c r="N28" s="64">
        <v>0</v>
      </c>
      <c r="O28" s="64">
        <v>1</v>
      </c>
      <c r="P28" s="64">
        <v>0</v>
      </c>
      <c r="Q28" s="64">
        <v>0</v>
      </c>
      <c r="R28" s="64">
        <f t="shared" si="3"/>
        <v>1</v>
      </c>
      <c r="S28" s="105" t="s">
        <v>2583</v>
      </c>
      <c r="T28" s="166" t="s">
        <v>2594</v>
      </c>
      <c r="U28" s="159">
        <f t="shared" si="13"/>
        <v>1</v>
      </c>
      <c r="V28" s="273">
        <v>1</v>
      </c>
      <c r="W28" s="100">
        <f t="shared" si="4"/>
        <v>1</v>
      </c>
      <c r="X28" s="105" t="str">
        <f t="shared" si="5"/>
        <v>De acuerdo a lo programado</v>
      </c>
      <c r="Y28" s="320" t="s">
        <v>2595</v>
      </c>
      <c r="Z28" s="159">
        <f t="shared" si="6"/>
        <v>0</v>
      </c>
      <c r="AA28" s="159"/>
      <c r="AB28" s="100" t="str">
        <f t="shared" si="7"/>
        <v>No hay ejecución</v>
      </c>
      <c r="AC28" s="105" t="str">
        <f t="shared" si="8"/>
        <v>NA</v>
      </c>
      <c r="AD28" s="166"/>
      <c r="AE28" s="65">
        <f t="shared" si="9"/>
        <v>1</v>
      </c>
      <c r="AF28" s="100">
        <f t="shared" si="10"/>
        <v>1</v>
      </c>
      <c r="AG28" s="105" t="str">
        <f t="shared" si="11"/>
        <v>De acuerdo a lo programado</v>
      </c>
      <c r="AH28" s="166"/>
      <c r="AI28" s="65" t="s">
        <v>502</v>
      </c>
      <c r="AJ28" s="105" t="s">
        <v>502</v>
      </c>
    </row>
    <row r="29" spans="1:36" ht="76.8">
      <c r="A29" s="63">
        <f t="shared" si="14"/>
        <v>14</v>
      </c>
      <c r="B29" s="162" t="s">
        <v>400</v>
      </c>
      <c r="C29" s="162">
        <v>0</v>
      </c>
      <c r="D29" s="162">
        <v>0</v>
      </c>
      <c r="E29" s="162" t="s">
        <v>41</v>
      </c>
      <c r="F29" s="162">
        <v>18</v>
      </c>
      <c r="G29" s="231" t="s">
        <v>541</v>
      </c>
      <c r="H29" s="164" t="s">
        <v>2596</v>
      </c>
      <c r="I29" s="163" t="s">
        <v>18</v>
      </c>
      <c r="J29" s="163" t="s">
        <v>338</v>
      </c>
      <c r="K29" s="163">
        <v>10</v>
      </c>
      <c r="L29" s="165" t="s">
        <v>2592</v>
      </c>
      <c r="M29" s="165" t="s">
        <v>2593</v>
      </c>
      <c r="N29" s="64">
        <v>0</v>
      </c>
      <c r="O29" s="64">
        <v>1</v>
      </c>
      <c r="P29" s="64">
        <v>0</v>
      </c>
      <c r="Q29" s="64">
        <v>0</v>
      </c>
      <c r="R29" s="64">
        <f t="shared" si="3"/>
        <v>1</v>
      </c>
      <c r="S29" s="105" t="s">
        <v>2583</v>
      </c>
      <c r="T29" s="166" t="s">
        <v>2597</v>
      </c>
      <c r="U29" s="159">
        <f t="shared" si="13"/>
        <v>1</v>
      </c>
      <c r="V29" s="273">
        <v>1</v>
      </c>
      <c r="W29" s="100">
        <f t="shared" si="4"/>
        <v>1</v>
      </c>
      <c r="X29" s="105" t="str">
        <f t="shared" si="5"/>
        <v>De acuerdo a lo programado</v>
      </c>
      <c r="Y29" s="320" t="s">
        <v>2595</v>
      </c>
      <c r="Z29" s="159">
        <f t="shared" si="6"/>
        <v>0</v>
      </c>
      <c r="AA29" s="159"/>
      <c r="AB29" s="100" t="str">
        <f t="shared" si="7"/>
        <v>No hay ejecución</v>
      </c>
      <c r="AC29" s="105" t="str">
        <f t="shared" si="8"/>
        <v>NA</v>
      </c>
      <c r="AD29" s="166"/>
      <c r="AE29" s="65">
        <f t="shared" si="9"/>
        <v>1</v>
      </c>
      <c r="AF29" s="100">
        <f t="shared" si="10"/>
        <v>1</v>
      </c>
      <c r="AG29" s="105" t="str">
        <f t="shared" si="11"/>
        <v>De acuerdo a lo programado</v>
      </c>
      <c r="AH29" s="166"/>
      <c r="AI29" s="65" t="s">
        <v>502</v>
      </c>
      <c r="AJ29" s="105" t="s">
        <v>502</v>
      </c>
    </row>
    <row r="30" spans="1:36" ht="86.4">
      <c r="A30" s="63">
        <f t="shared" si="14"/>
        <v>15</v>
      </c>
      <c r="B30" s="162" t="s">
        <v>400</v>
      </c>
      <c r="C30" s="162">
        <v>0</v>
      </c>
      <c r="D30" s="162">
        <v>0</v>
      </c>
      <c r="E30" s="162" t="s">
        <v>41</v>
      </c>
      <c r="F30" s="162">
        <v>18</v>
      </c>
      <c r="G30" s="231" t="s">
        <v>541</v>
      </c>
      <c r="H30" s="164" t="s">
        <v>2598</v>
      </c>
      <c r="I30" s="163" t="s">
        <v>18</v>
      </c>
      <c r="J30" s="163" t="s">
        <v>338</v>
      </c>
      <c r="K30" s="163">
        <v>17</v>
      </c>
      <c r="L30" s="165" t="s">
        <v>2599</v>
      </c>
      <c r="M30" s="165" t="s">
        <v>2593</v>
      </c>
      <c r="N30" s="64">
        <v>0</v>
      </c>
      <c r="O30" s="64">
        <v>1</v>
      </c>
      <c r="P30" s="64">
        <v>0</v>
      </c>
      <c r="Q30" s="64">
        <v>0</v>
      </c>
      <c r="R30" s="64">
        <f t="shared" si="3"/>
        <v>1</v>
      </c>
      <c r="S30" s="105" t="s">
        <v>2583</v>
      </c>
      <c r="T30" s="166" t="s">
        <v>2600</v>
      </c>
      <c r="U30" s="159">
        <f t="shared" si="13"/>
        <v>1</v>
      </c>
      <c r="V30" s="273">
        <v>1</v>
      </c>
      <c r="W30" s="100">
        <f t="shared" si="4"/>
        <v>1</v>
      </c>
      <c r="X30" s="105" t="str">
        <f t="shared" si="5"/>
        <v>De acuerdo a lo programado</v>
      </c>
      <c r="Y30" s="320" t="s">
        <v>2595</v>
      </c>
      <c r="Z30" s="159">
        <f t="shared" si="6"/>
        <v>0</v>
      </c>
      <c r="AA30" s="159"/>
      <c r="AB30" s="100" t="str">
        <f t="shared" si="7"/>
        <v>No hay ejecución</v>
      </c>
      <c r="AC30" s="105" t="str">
        <f t="shared" si="8"/>
        <v>NA</v>
      </c>
      <c r="AD30" s="166"/>
      <c r="AE30" s="65">
        <f t="shared" si="9"/>
        <v>1</v>
      </c>
      <c r="AF30" s="100">
        <f t="shared" si="10"/>
        <v>1</v>
      </c>
      <c r="AG30" s="105" t="str">
        <f t="shared" si="11"/>
        <v>De acuerdo a lo programado</v>
      </c>
      <c r="AH30" s="166"/>
      <c r="AI30" s="65" t="s">
        <v>502</v>
      </c>
      <c r="AJ30" s="105" t="s">
        <v>502</v>
      </c>
    </row>
    <row r="31" spans="1:36" ht="76.8">
      <c r="A31" s="63">
        <f t="shared" si="14"/>
        <v>16</v>
      </c>
      <c r="B31" s="162" t="s">
        <v>400</v>
      </c>
      <c r="C31" s="162">
        <v>0</v>
      </c>
      <c r="D31" s="162">
        <v>0</v>
      </c>
      <c r="E31" s="162" t="s">
        <v>41</v>
      </c>
      <c r="F31" s="162">
        <v>18</v>
      </c>
      <c r="G31" s="231" t="s">
        <v>513</v>
      </c>
      <c r="H31" s="164" t="s">
        <v>2601</v>
      </c>
      <c r="I31" s="163" t="s">
        <v>18</v>
      </c>
      <c r="J31" s="163" t="s">
        <v>353</v>
      </c>
      <c r="K31" s="163">
        <v>19</v>
      </c>
      <c r="L31" s="165" t="s">
        <v>2599</v>
      </c>
      <c r="M31" s="165" t="s">
        <v>2593</v>
      </c>
      <c r="N31" s="64">
        <v>0</v>
      </c>
      <c r="O31" s="64">
        <v>1</v>
      </c>
      <c r="P31" s="64">
        <v>0</v>
      </c>
      <c r="Q31" s="64">
        <v>0</v>
      </c>
      <c r="R31" s="64">
        <f t="shared" si="3"/>
        <v>1</v>
      </c>
      <c r="S31" s="105" t="s">
        <v>2583</v>
      </c>
      <c r="T31" s="166" t="s">
        <v>2602</v>
      </c>
      <c r="U31" s="159">
        <f t="shared" si="13"/>
        <v>1</v>
      </c>
      <c r="V31" s="273">
        <v>1</v>
      </c>
      <c r="W31" s="100">
        <f t="shared" si="4"/>
        <v>1</v>
      </c>
      <c r="X31" s="105" t="str">
        <f t="shared" si="5"/>
        <v>De acuerdo a lo programado</v>
      </c>
      <c r="Y31" s="320" t="s">
        <v>2595</v>
      </c>
      <c r="Z31" s="159">
        <f t="shared" si="6"/>
        <v>0</v>
      </c>
      <c r="AA31" s="159"/>
      <c r="AB31" s="100" t="str">
        <f t="shared" si="7"/>
        <v>No hay ejecución</v>
      </c>
      <c r="AC31" s="105" t="str">
        <f t="shared" si="8"/>
        <v>NA</v>
      </c>
      <c r="AD31" s="166"/>
      <c r="AE31" s="65">
        <f t="shared" si="9"/>
        <v>1</v>
      </c>
      <c r="AF31" s="100">
        <f t="shared" si="10"/>
        <v>1</v>
      </c>
      <c r="AG31" s="105" t="str">
        <f t="shared" si="11"/>
        <v>De acuerdo a lo programado</v>
      </c>
      <c r="AH31" s="166"/>
      <c r="AI31" s="65" t="s">
        <v>502</v>
      </c>
      <c r="AJ31" s="105" t="s">
        <v>502</v>
      </c>
    </row>
    <row r="32" spans="1:36" ht="76.8">
      <c r="A32" s="63">
        <f t="shared" si="14"/>
        <v>17</v>
      </c>
      <c r="B32" s="162" t="s">
        <v>400</v>
      </c>
      <c r="C32" s="162">
        <v>0</v>
      </c>
      <c r="D32" s="162">
        <v>0</v>
      </c>
      <c r="E32" s="162" t="s">
        <v>41</v>
      </c>
      <c r="F32" s="162">
        <v>18</v>
      </c>
      <c r="G32" s="231" t="s">
        <v>428</v>
      </c>
      <c r="H32" s="164" t="s">
        <v>2603</v>
      </c>
      <c r="I32" s="163" t="s">
        <v>18</v>
      </c>
      <c r="J32" s="163" t="s">
        <v>353</v>
      </c>
      <c r="K32" s="163">
        <v>19</v>
      </c>
      <c r="L32" s="165" t="s">
        <v>2604</v>
      </c>
      <c r="M32" s="165" t="s">
        <v>2605</v>
      </c>
      <c r="N32" s="64">
        <v>1</v>
      </c>
      <c r="O32" s="64">
        <v>1</v>
      </c>
      <c r="P32" s="64">
        <v>0</v>
      </c>
      <c r="Q32" s="64">
        <v>0</v>
      </c>
      <c r="R32" s="64">
        <f t="shared" si="3"/>
        <v>2</v>
      </c>
      <c r="S32" s="105" t="s">
        <v>2583</v>
      </c>
      <c r="T32" s="166" t="s">
        <v>2606</v>
      </c>
      <c r="U32" s="159">
        <f t="shared" si="13"/>
        <v>2</v>
      </c>
      <c r="V32" s="273">
        <v>2</v>
      </c>
      <c r="W32" s="100">
        <f t="shared" si="4"/>
        <v>1</v>
      </c>
      <c r="X32" s="105" t="str">
        <f t="shared" si="5"/>
        <v>De acuerdo a lo programado</v>
      </c>
      <c r="Y32" s="320" t="s">
        <v>2595</v>
      </c>
      <c r="Z32" s="159">
        <f t="shared" si="6"/>
        <v>0</v>
      </c>
      <c r="AA32" s="159"/>
      <c r="AB32" s="100" t="str">
        <f t="shared" si="7"/>
        <v>No hay ejecución</v>
      </c>
      <c r="AC32" s="105" t="str">
        <f t="shared" si="8"/>
        <v>NA</v>
      </c>
      <c r="AD32" s="166"/>
      <c r="AE32" s="65">
        <f t="shared" si="9"/>
        <v>2</v>
      </c>
      <c r="AF32" s="100">
        <f t="shared" si="10"/>
        <v>1</v>
      </c>
      <c r="AG32" s="105" t="str">
        <f t="shared" si="11"/>
        <v>De acuerdo a lo programado</v>
      </c>
      <c r="AH32" s="166"/>
      <c r="AI32" s="65" t="s">
        <v>502</v>
      </c>
      <c r="AJ32" s="105" t="s">
        <v>502</v>
      </c>
    </row>
    <row r="33" spans="1:36" ht="38.4">
      <c r="A33" s="63">
        <f t="shared" si="14"/>
        <v>18</v>
      </c>
      <c r="B33" s="162" t="s">
        <v>400</v>
      </c>
      <c r="C33" s="162">
        <v>0</v>
      </c>
      <c r="D33" s="162">
        <v>0</v>
      </c>
      <c r="E33" s="162" t="s">
        <v>41</v>
      </c>
      <c r="F33" s="162">
        <v>18</v>
      </c>
      <c r="G33" s="231" t="s">
        <v>571</v>
      </c>
      <c r="H33" s="164" t="s">
        <v>2607</v>
      </c>
      <c r="I33" s="163" t="s">
        <v>20</v>
      </c>
      <c r="J33" s="163" t="s">
        <v>353</v>
      </c>
      <c r="K33" s="163">
        <v>19</v>
      </c>
      <c r="L33" s="165" t="s">
        <v>2608</v>
      </c>
      <c r="M33" s="165" t="s">
        <v>2609</v>
      </c>
      <c r="N33" s="64">
        <v>2</v>
      </c>
      <c r="O33" s="64">
        <v>3</v>
      </c>
      <c r="P33" s="64">
        <v>3</v>
      </c>
      <c r="Q33" s="64">
        <v>3</v>
      </c>
      <c r="R33" s="64">
        <f t="shared" si="3"/>
        <v>11</v>
      </c>
      <c r="S33" s="105" t="s">
        <v>2583</v>
      </c>
      <c r="T33" s="166" t="s">
        <v>2610</v>
      </c>
      <c r="U33" s="159">
        <f t="shared" si="13"/>
        <v>5</v>
      </c>
      <c r="V33" s="273">
        <v>5</v>
      </c>
      <c r="W33" s="100">
        <f t="shared" si="4"/>
        <v>1</v>
      </c>
      <c r="X33" s="105" t="str">
        <f t="shared" si="5"/>
        <v>De acuerdo a lo programado</v>
      </c>
      <c r="Y33" s="320" t="s">
        <v>2611</v>
      </c>
      <c r="Z33" s="159">
        <f t="shared" si="6"/>
        <v>6</v>
      </c>
      <c r="AA33" s="159"/>
      <c r="AB33" s="100" t="str">
        <f t="shared" si="7"/>
        <v>No hay ejecución</v>
      </c>
      <c r="AC33" s="105" t="str">
        <f t="shared" si="8"/>
        <v>NA</v>
      </c>
      <c r="AD33" s="166"/>
      <c r="AE33" s="65">
        <f t="shared" si="9"/>
        <v>5</v>
      </c>
      <c r="AF33" s="100">
        <f t="shared" si="10"/>
        <v>0.45454545454545453</v>
      </c>
      <c r="AG33" s="105" t="str">
        <f t="shared" si="11"/>
        <v>Incumplimiento</v>
      </c>
      <c r="AH33" s="166"/>
      <c r="AI33" s="65" t="s">
        <v>502</v>
      </c>
      <c r="AJ33" s="105" t="s">
        <v>502</v>
      </c>
    </row>
    <row r="34" spans="1:36" ht="38.4">
      <c r="A34" s="63">
        <f t="shared" si="14"/>
        <v>19</v>
      </c>
      <c r="B34" s="162" t="s">
        <v>400</v>
      </c>
      <c r="C34" s="162">
        <v>0</v>
      </c>
      <c r="D34" s="162">
        <v>0</v>
      </c>
      <c r="E34" s="162" t="s">
        <v>41</v>
      </c>
      <c r="F34" s="162">
        <v>18</v>
      </c>
      <c r="G34" s="231" t="s">
        <v>571</v>
      </c>
      <c r="H34" s="164" t="s">
        <v>2612</v>
      </c>
      <c r="I34" s="163" t="s">
        <v>20</v>
      </c>
      <c r="J34" s="163" t="s">
        <v>353</v>
      </c>
      <c r="K34" s="163">
        <v>19</v>
      </c>
      <c r="L34" s="165" t="s">
        <v>2608</v>
      </c>
      <c r="M34" s="165" t="s">
        <v>2613</v>
      </c>
      <c r="N34" s="64">
        <v>2</v>
      </c>
      <c r="O34" s="64">
        <v>3</v>
      </c>
      <c r="P34" s="64">
        <v>3</v>
      </c>
      <c r="Q34" s="64">
        <v>3</v>
      </c>
      <c r="R34" s="64">
        <f t="shared" si="3"/>
        <v>11</v>
      </c>
      <c r="S34" s="105" t="s">
        <v>2583</v>
      </c>
      <c r="T34" s="166" t="s">
        <v>2610</v>
      </c>
      <c r="U34" s="159">
        <f t="shared" si="13"/>
        <v>5</v>
      </c>
      <c r="V34" s="273">
        <v>5</v>
      </c>
      <c r="W34" s="100">
        <f t="shared" si="4"/>
        <v>1</v>
      </c>
      <c r="X34" s="105" t="str">
        <f t="shared" si="5"/>
        <v>De acuerdo a lo programado</v>
      </c>
      <c r="Y34" s="320" t="s">
        <v>2611</v>
      </c>
      <c r="Z34" s="159">
        <f t="shared" si="6"/>
        <v>6</v>
      </c>
      <c r="AA34" s="159"/>
      <c r="AB34" s="100" t="str">
        <f t="shared" si="7"/>
        <v>No hay ejecución</v>
      </c>
      <c r="AC34" s="105" t="str">
        <f t="shared" si="8"/>
        <v>NA</v>
      </c>
      <c r="AD34" s="166"/>
      <c r="AE34" s="65">
        <f t="shared" si="9"/>
        <v>5</v>
      </c>
      <c r="AF34" s="100">
        <f t="shared" si="10"/>
        <v>0.45454545454545453</v>
      </c>
      <c r="AG34" s="105" t="str">
        <f t="shared" si="11"/>
        <v>Incumplimiento</v>
      </c>
      <c r="AH34" s="166"/>
      <c r="AI34" s="65" t="s">
        <v>502</v>
      </c>
      <c r="AJ34" s="105" t="s">
        <v>502</v>
      </c>
    </row>
    <row r="35" spans="1:36" ht="38.4">
      <c r="A35" s="63">
        <f t="shared" si="14"/>
        <v>20</v>
      </c>
      <c r="B35" s="162" t="s">
        <v>400</v>
      </c>
      <c r="C35" s="162">
        <v>0</v>
      </c>
      <c r="D35" s="162">
        <v>0</v>
      </c>
      <c r="E35" s="162" t="s">
        <v>41</v>
      </c>
      <c r="F35" s="162">
        <v>18</v>
      </c>
      <c r="G35" s="231" t="s">
        <v>557</v>
      </c>
      <c r="H35" s="164" t="s">
        <v>2614</v>
      </c>
      <c r="I35" s="163" t="s">
        <v>20</v>
      </c>
      <c r="J35" s="163" t="s">
        <v>353</v>
      </c>
      <c r="K35" s="163">
        <v>17</v>
      </c>
      <c r="L35" s="165" t="s">
        <v>2615</v>
      </c>
      <c r="M35" s="165" t="s">
        <v>2616</v>
      </c>
      <c r="N35" s="64">
        <v>1</v>
      </c>
      <c r="O35" s="64">
        <v>1</v>
      </c>
      <c r="P35" s="64">
        <v>1</v>
      </c>
      <c r="Q35" s="64">
        <v>1</v>
      </c>
      <c r="R35" s="64">
        <f t="shared" si="3"/>
        <v>4</v>
      </c>
      <c r="S35" s="105" t="s">
        <v>2583</v>
      </c>
      <c r="T35" s="166" t="s">
        <v>2617</v>
      </c>
      <c r="U35" s="159">
        <f t="shared" si="13"/>
        <v>2</v>
      </c>
      <c r="V35" s="273">
        <v>2</v>
      </c>
      <c r="W35" s="100">
        <f t="shared" si="4"/>
        <v>1</v>
      </c>
      <c r="X35" s="105" t="str">
        <f t="shared" si="5"/>
        <v>De acuerdo a lo programado</v>
      </c>
      <c r="Y35" s="320" t="s">
        <v>2618</v>
      </c>
      <c r="Z35" s="159">
        <f t="shared" si="6"/>
        <v>2</v>
      </c>
      <c r="AA35" s="159"/>
      <c r="AB35" s="100" t="str">
        <f t="shared" si="7"/>
        <v>No hay ejecución</v>
      </c>
      <c r="AC35" s="105" t="str">
        <f t="shared" si="8"/>
        <v>NA</v>
      </c>
      <c r="AD35" s="166"/>
      <c r="AE35" s="65">
        <f t="shared" si="9"/>
        <v>2</v>
      </c>
      <c r="AF35" s="100">
        <f t="shared" si="10"/>
        <v>0.5</v>
      </c>
      <c r="AG35" s="105" t="str">
        <f t="shared" si="11"/>
        <v>Incumplimiento</v>
      </c>
      <c r="AH35" s="166"/>
      <c r="AI35" s="65" t="s">
        <v>502</v>
      </c>
      <c r="AJ35" s="105" t="s">
        <v>502</v>
      </c>
    </row>
    <row r="36" spans="1:36" ht="37.049999999999997" customHeight="1">
      <c r="A36" s="63">
        <f t="shared" si="14"/>
        <v>21</v>
      </c>
      <c r="B36" s="162" t="s">
        <v>400</v>
      </c>
      <c r="C36" s="162">
        <v>0</v>
      </c>
      <c r="D36" s="162">
        <v>0</v>
      </c>
      <c r="E36" s="162" t="s">
        <v>41</v>
      </c>
      <c r="F36" s="162">
        <v>18</v>
      </c>
      <c r="G36" s="231" t="s">
        <v>541</v>
      </c>
      <c r="H36" s="164" t="s">
        <v>2619</v>
      </c>
      <c r="I36" s="163" t="s">
        <v>18</v>
      </c>
      <c r="J36" s="163" t="s">
        <v>172</v>
      </c>
      <c r="K36" s="163" t="s">
        <v>172</v>
      </c>
      <c r="L36" s="165" t="s">
        <v>2620</v>
      </c>
      <c r="M36" s="165" t="s">
        <v>1644</v>
      </c>
      <c r="N36" s="64">
        <v>3</v>
      </c>
      <c r="O36" s="64">
        <v>3</v>
      </c>
      <c r="P36" s="64">
        <v>3</v>
      </c>
      <c r="Q36" s="64">
        <v>3</v>
      </c>
      <c r="R36" s="64">
        <f t="shared" si="3"/>
        <v>12</v>
      </c>
      <c r="S36" s="105" t="s">
        <v>2583</v>
      </c>
      <c r="T36" s="105" t="s">
        <v>172</v>
      </c>
      <c r="U36" s="159">
        <f t="shared" si="13"/>
        <v>6</v>
      </c>
      <c r="V36" s="273">
        <v>6</v>
      </c>
      <c r="W36" s="100">
        <f t="shared" si="4"/>
        <v>1</v>
      </c>
      <c r="X36" s="105" t="str">
        <f t="shared" si="5"/>
        <v>De acuerdo a lo programado</v>
      </c>
      <c r="Y36" s="320" t="s">
        <v>2621</v>
      </c>
      <c r="Z36" s="159">
        <f t="shared" si="6"/>
        <v>6</v>
      </c>
      <c r="AA36" s="159"/>
      <c r="AB36" s="100" t="str">
        <f t="shared" si="7"/>
        <v>No hay ejecución</v>
      </c>
      <c r="AC36" s="105" t="str">
        <f t="shared" si="8"/>
        <v>NA</v>
      </c>
      <c r="AD36" s="166"/>
      <c r="AE36" s="65">
        <f t="shared" si="9"/>
        <v>6</v>
      </c>
      <c r="AF36" s="100">
        <f t="shared" si="10"/>
        <v>0.5</v>
      </c>
      <c r="AG36" s="105" t="str">
        <f t="shared" si="11"/>
        <v>Incumplimiento</v>
      </c>
      <c r="AH36" s="166"/>
      <c r="AI36" s="65" t="s">
        <v>502</v>
      </c>
      <c r="AJ36" s="105" t="s">
        <v>502</v>
      </c>
    </row>
    <row r="37" spans="1:36" ht="37.049999999999997" customHeight="1">
      <c r="A37" s="63">
        <f>A36+1</f>
        <v>22</v>
      </c>
      <c r="B37" s="162" t="s">
        <v>400</v>
      </c>
      <c r="C37" s="162">
        <v>0</v>
      </c>
      <c r="D37" s="162">
        <v>0</v>
      </c>
      <c r="E37" s="162" t="s">
        <v>41</v>
      </c>
      <c r="F37" s="162">
        <v>18</v>
      </c>
      <c r="G37" s="231" t="s">
        <v>557</v>
      </c>
      <c r="H37" s="164" t="s">
        <v>2622</v>
      </c>
      <c r="I37" s="163" t="s">
        <v>20</v>
      </c>
      <c r="J37" s="163" t="s">
        <v>353</v>
      </c>
      <c r="K37" s="163">
        <v>17</v>
      </c>
      <c r="L37" s="165" t="s">
        <v>2623</v>
      </c>
      <c r="M37" s="165" t="s">
        <v>2624</v>
      </c>
      <c r="N37" s="64">
        <v>6</v>
      </c>
      <c r="O37" s="64">
        <v>6</v>
      </c>
      <c r="P37" s="64">
        <v>6</v>
      </c>
      <c r="Q37" s="64">
        <v>6</v>
      </c>
      <c r="R37" s="64">
        <f t="shared" si="3"/>
        <v>24</v>
      </c>
      <c r="S37" s="105" t="s">
        <v>2583</v>
      </c>
      <c r="T37" s="105" t="s">
        <v>172</v>
      </c>
      <c r="U37" s="159">
        <f t="shared" si="13"/>
        <v>12</v>
      </c>
      <c r="V37" s="273">
        <v>12</v>
      </c>
      <c r="W37" s="100">
        <f t="shared" si="4"/>
        <v>1</v>
      </c>
      <c r="X37" s="105" t="str">
        <f t="shared" si="5"/>
        <v>De acuerdo a lo programado</v>
      </c>
      <c r="Y37" s="320" t="s">
        <v>2625</v>
      </c>
      <c r="Z37" s="159">
        <f t="shared" si="6"/>
        <v>12</v>
      </c>
      <c r="AA37" s="159"/>
      <c r="AB37" s="100" t="str">
        <f t="shared" si="7"/>
        <v>No hay ejecución</v>
      </c>
      <c r="AC37" s="105" t="str">
        <f t="shared" si="8"/>
        <v>NA</v>
      </c>
      <c r="AD37" s="166"/>
      <c r="AE37" s="65">
        <f t="shared" si="9"/>
        <v>12</v>
      </c>
      <c r="AF37" s="100">
        <f t="shared" si="10"/>
        <v>0.5</v>
      </c>
      <c r="AG37" s="105" t="str">
        <f t="shared" si="11"/>
        <v>Incumplimiento</v>
      </c>
      <c r="AH37" s="166"/>
      <c r="AI37" s="65" t="s">
        <v>502</v>
      </c>
      <c r="AJ37" s="105" t="s">
        <v>502</v>
      </c>
    </row>
    <row r="38" spans="1:36" ht="38.4">
      <c r="A38" s="63">
        <f>A37+1</f>
        <v>23</v>
      </c>
      <c r="B38" s="162" t="s">
        <v>400</v>
      </c>
      <c r="C38" s="162">
        <v>0</v>
      </c>
      <c r="D38" s="162">
        <v>0</v>
      </c>
      <c r="E38" s="162" t="s">
        <v>41</v>
      </c>
      <c r="F38" s="162">
        <v>18</v>
      </c>
      <c r="G38" s="231" t="s">
        <v>571</v>
      </c>
      <c r="H38" s="164" t="s">
        <v>2626</v>
      </c>
      <c r="I38" s="163" t="s">
        <v>20</v>
      </c>
      <c r="J38" s="163" t="s">
        <v>353</v>
      </c>
      <c r="K38" s="163">
        <v>17</v>
      </c>
      <c r="L38" s="165" t="s">
        <v>2608</v>
      </c>
      <c r="M38" s="165" t="s">
        <v>2627</v>
      </c>
      <c r="N38" s="64">
        <v>2</v>
      </c>
      <c r="O38" s="64">
        <v>3</v>
      </c>
      <c r="P38" s="64">
        <v>3</v>
      </c>
      <c r="Q38" s="64">
        <v>2</v>
      </c>
      <c r="R38" s="64">
        <f t="shared" si="3"/>
        <v>10</v>
      </c>
      <c r="S38" s="105" t="s">
        <v>2628</v>
      </c>
      <c r="T38" s="166" t="s">
        <v>2629</v>
      </c>
      <c r="U38" s="159">
        <f t="shared" si="13"/>
        <v>5</v>
      </c>
      <c r="V38" s="273">
        <v>5</v>
      </c>
      <c r="W38" s="100">
        <f t="shared" si="4"/>
        <v>1</v>
      </c>
      <c r="X38" s="105" t="str">
        <f t="shared" si="5"/>
        <v>De acuerdo a lo programado</v>
      </c>
      <c r="Y38" s="166"/>
      <c r="Z38" s="159">
        <f t="shared" si="6"/>
        <v>5</v>
      </c>
      <c r="AA38" s="159"/>
      <c r="AB38" s="100" t="str">
        <f t="shared" si="7"/>
        <v>No hay ejecución</v>
      </c>
      <c r="AC38" s="105" t="str">
        <f t="shared" si="8"/>
        <v>NA</v>
      </c>
      <c r="AD38" s="166"/>
      <c r="AE38" s="65">
        <f t="shared" si="9"/>
        <v>5</v>
      </c>
      <c r="AF38" s="100">
        <f t="shared" si="10"/>
        <v>0.5</v>
      </c>
      <c r="AG38" s="105" t="str">
        <f t="shared" si="11"/>
        <v>Incumplimiento</v>
      </c>
      <c r="AH38" s="166"/>
      <c r="AI38" s="65" t="s">
        <v>502</v>
      </c>
      <c r="AJ38" s="105" t="s">
        <v>502</v>
      </c>
    </row>
    <row r="39" spans="1:36" ht="48">
      <c r="A39" s="63">
        <f>A38+1</f>
        <v>24</v>
      </c>
      <c r="B39" s="162" t="s">
        <v>400</v>
      </c>
      <c r="C39" s="162">
        <v>0</v>
      </c>
      <c r="D39" s="162">
        <v>0</v>
      </c>
      <c r="E39" s="162" t="s">
        <v>41</v>
      </c>
      <c r="F39" s="162">
        <v>18</v>
      </c>
      <c r="G39" s="231" t="s">
        <v>524</v>
      </c>
      <c r="H39" s="164" t="s">
        <v>2630</v>
      </c>
      <c r="I39" s="163" t="s">
        <v>20</v>
      </c>
      <c r="J39" s="163" t="s">
        <v>129</v>
      </c>
      <c r="K39" s="163">
        <v>1</v>
      </c>
      <c r="L39" s="165" t="s">
        <v>2631</v>
      </c>
      <c r="M39" s="165" t="s">
        <v>2632</v>
      </c>
      <c r="N39" s="64">
        <v>1</v>
      </c>
      <c r="O39" s="64">
        <v>1</v>
      </c>
      <c r="P39" s="64">
        <v>1</v>
      </c>
      <c r="Q39" s="64">
        <v>1</v>
      </c>
      <c r="R39" s="64">
        <f t="shared" si="3"/>
        <v>4</v>
      </c>
      <c r="S39" s="105" t="s">
        <v>2628</v>
      </c>
      <c r="T39" s="166" t="s">
        <v>2633</v>
      </c>
      <c r="U39" s="159">
        <f t="shared" si="13"/>
        <v>2</v>
      </c>
      <c r="V39" s="273">
        <v>2</v>
      </c>
      <c r="W39" s="100">
        <f t="shared" si="4"/>
        <v>1</v>
      </c>
      <c r="X39" s="105" t="str">
        <f t="shared" si="5"/>
        <v>De acuerdo a lo programado</v>
      </c>
      <c r="Y39" s="166"/>
      <c r="Z39" s="159">
        <f t="shared" si="6"/>
        <v>2</v>
      </c>
      <c r="AA39" s="159"/>
      <c r="AB39" s="100" t="str">
        <f t="shared" si="7"/>
        <v>No hay ejecución</v>
      </c>
      <c r="AC39" s="105" t="str">
        <f t="shared" si="8"/>
        <v>NA</v>
      </c>
      <c r="AD39" s="166"/>
      <c r="AE39" s="65">
        <f t="shared" si="9"/>
        <v>2</v>
      </c>
      <c r="AF39" s="100">
        <f t="shared" si="10"/>
        <v>0.5</v>
      </c>
      <c r="AG39" s="105" t="str">
        <f t="shared" si="11"/>
        <v>Incumplimiento</v>
      </c>
      <c r="AH39" s="166"/>
      <c r="AI39" s="65" t="s">
        <v>502</v>
      </c>
      <c r="AJ39" s="105" t="s">
        <v>502</v>
      </c>
    </row>
    <row r="40" spans="1:36" ht="66.75" customHeight="1">
      <c r="A40" s="63">
        <f t="shared" ref="A40:A50" si="15">A39+1</f>
        <v>25</v>
      </c>
      <c r="B40" s="162" t="s">
        <v>400</v>
      </c>
      <c r="C40" s="162">
        <v>0</v>
      </c>
      <c r="D40" s="162">
        <v>0</v>
      </c>
      <c r="E40" s="162" t="s">
        <v>41</v>
      </c>
      <c r="F40" s="162">
        <v>18</v>
      </c>
      <c r="G40" s="231" t="s">
        <v>464</v>
      </c>
      <c r="H40" s="164" t="s">
        <v>2634</v>
      </c>
      <c r="I40" s="163" t="s">
        <v>18</v>
      </c>
      <c r="J40" s="163" t="s">
        <v>172</v>
      </c>
      <c r="K40" s="163" t="s">
        <v>172</v>
      </c>
      <c r="L40" s="165" t="s">
        <v>2635</v>
      </c>
      <c r="M40" s="165" t="s">
        <v>852</v>
      </c>
      <c r="N40" s="64">
        <v>0</v>
      </c>
      <c r="O40" s="64">
        <v>1</v>
      </c>
      <c r="P40" s="64">
        <v>0</v>
      </c>
      <c r="Q40" s="64">
        <v>1</v>
      </c>
      <c r="R40" s="64">
        <f t="shared" si="3"/>
        <v>2</v>
      </c>
      <c r="S40" s="105" t="s">
        <v>2628</v>
      </c>
      <c r="T40" s="166" t="s">
        <v>2636</v>
      </c>
      <c r="U40" s="159">
        <f t="shared" si="13"/>
        <v>1</v>
      </c>
      <c r="V40" s="273">
        <v>1</v>
      </c>
      <c r="W40" s="100">
        <f t="shared" si="4"/>
        <v>1</v>
      </c>
      <c r="X40" s="105" t="str">
        <f t="shared" si="5"/>
        <v>De acuerdo a lo programado</v>
      </c>
      <c r="Y40" s="166" t="s">
        <v>2637</v>
      </c>
      <c r="Z40" s="159">
        <f t="shared" si="6"/>
        <v>1</v>
      </c>
      <c r="AA40" s="159"/>
      <c r="AB40" s="100" t="str">
        <f t="shared" si="7"/>
        <v>No hay ejecución</v>
      </c>
      <c r="AC40" s="105" t="str">
        <f t="shared" si="8"/>
        <v>NA</v>
      </c>
      <c r="AD40" s="166"/>
      <c r="AE40" s="65">
        <f t="shared" si="9"/>
        <v>1</v>
      </c>
      <c r="AF40" s="100">
        <f t="shared" si="10"/>
        <v>0.5</v>
      </c>
      <c r="AG40" s="105" t="str">
        <f t="shared" si="11"/>
        <v>Incumplimiento</v>
      </c>
      <c r="AH40" s="166"/>
      <c r="AI40" s="65" t="s">
        <v>502</v>
      </c>
      <c r="AJ40" s="105" t="s">
        <v>502</v>
      </c>
    </row>
    <row r="41" spans="1:36" ht="57.6">
      <c r="A41" s="63">
        <f t="shared" si="15"/>
        <v>26</v>
      </c>
      <c r="B41" s="162" t="s">
        <v>400</v>
      </c>
      <c r="C41" s="162">
        <v>0</v>
      </c>
      <c r="D41" s="162">
        <v>0</v>
      </c>
      <c r="E41" s="162" t="s">
        <v>41</v>
      </c>
      <c r="F41" s="162">
        <v>18</v>
      </c>
      <c r="G41" s="231" t="s">
        <v>439</v>
      </c>
      <c r="H41" s="164" t="s">
        <v>2638</v>
      </c>
      <c r="I41" s="163" t="s">
        <v>20</v>
      </c>
      <c r="J41" s="163" t="s">
        <v>129</v>
      </c>
      <c r="K41" s="163">
        <v>10</v>
      </c>
      <c r="L41" s="165" t="s">
        <v>2555</v>
      </c>
      <c r="M41" s="165" t="s">
        <v>2639</v>
      </c>
      <c r="N41" s="64">
        <v>1</v>
      </c>
      <c r="O41" s="64">
        <v>1</v>
      </c>
      <c r="P41" s="64">
        <v>1</v>
      </c>
      <c r="Q41" s="64">
        <v>1</v>
      </c>
      <c r="R41" s="64">
        <f t="shared" si="3"/>
        <v>4</v>
      </c>
      <c r="S41" s="105" t="s">
        <v>2628</v>
      </c>
      <c r="T41" s="166" t="s">
        <v>2640</v>
      </c>
      <c r="U41" s="159">
        <f t="shared" si="13"/>
        <v>2</v>
      </c>
      <c r="V41" s="273">
        <v>2</v>
      </c>
      <c r="W41" s="100">
        <f t="shared" si="4"/>
        <v>1</v>
      </c>
      <c r="X41" s="105" t="str">
        <f t="shared" si="5"/>
        <v>De acuerdo a lo programado</v>
      </c>
      <c r="Y41" s="166"/>
      <c r="Z41" s="159">
        <f t="shared" si="6"/>
        <v>2</v>
      </c>
      <c r="AA41" s="159"/>
      <c r="AB41" s="100" t="str">
        <f t="shared" si="7"/>
        <v>No hay ejecución</v>
      </c>
      <c r="AC41" s="105" t="str">
        <f t="shared" si="8"/>
        <v>NA</v>
      </c>
      <c r="AD41" s="166"/>
      <c r="AE41" s="65">
        <f t="shared" si="9"/>
        <v>2</v>
      </c>
      <c r="AF41" s="100">
        <f t="shared" si="10"/>
        <v>0.5</v>
      </c>
      <c r="AG41" s="105" t="str">
        <f t="shared" si="11"/>
        <v>Incumplimiento</v>
      </c>
      <c r="AH41" s="166"/>
      <c r="AI41" s="65" t="s">
        <v>502</v>
      </c>
      <c r="AJ41" s="105" t="s">
        <v>502</v>
      </c>
    </row>
    <row r="42" spans="1:36" ht="38.4">
      <c r="A42" s="63">
        <f t="shared" si="15"/>
        <v>27</v>
      </c>
      <c r="B42" s="162" t="s">
        <v>400</v>
      </c>
      <c r="C42" s="162">
        <v>0</v>
      </c>
      <c r="D42" s="162">
        <v>0</v>
      </c>
      <c r="E42" s="162" t="s">
        <v>41</v>
      </c>
      <c r="F42" s="162">
        <v>18</v>
      </c>
      <c r="G42" s="231" t="s">
        <v>491</v>
      </c>
      <c r="H42" s="164" t="s">
        <v>2641</v>
      </c>
      <c r="I42" s="163" t="s">
        <v>20</v>
      </c>
      <c r="J42" s="163" t="s">
        <v>129</v>
      </c>
      <c r="K42" s="163">
        <v>1</v>
      </c>
      <c r="L42" s="165" t="s">
        <v>2555</v>
      </c>
      <c r="M42" s="165" t="s">
        <v>2639</v>
      </c>
      <c r="N42" s="64">
        <v>0</v>
      </c>
      <c r="O42" s="64">
        <v>1</v>
      </c>
      <c r="P42" s="64">
        <v>2</v>
      </c>
      <c r="Q42" s="64">
        <v>1</v>
      </c>
      <c r="R42" s="64">
        <f t="shared" si="3"/>
        <v>4</v>
      </c>
      <c r="S42" s="105" t="s">
        <v>2628</v>
      </c>
      <c r="T42" s="166" t="s">
        <v>2642</v>
      </c>
      <c r="U42" s="159">
        <f t="shared" si="13"/>
        <v>1</v>
      </c>
      <c r="V42" s="273">
        <v>1</v>
      </c>
      <c r="W42" s="100">
        <f t="shared" si="4"/>
        <v>1</v>
      </c>
      <c r="X42" s="105" t="str">
        <f t="shared" si="5"/>
        <v>De acuerdo a lo programado</v>
      </c>
      <c r="Y42" s="166"/>
      <c r="Z42" s="159">
        <f t="shared" si="6"/>
        <v>3</v>
      </c>
      <c r="AA42" s="159"/>
      <c r="AB42" s="100" t="str">
        <f t="shared" si="7"/>
        <v>No hay ejecución</v>
      </c>
      <c r="AC42" s="105" t="str">
        <f t="shared" si="8"/>
        <v>NA</v>
      </c>
      <c r="AD42" s="166"/>
      <c r="AE42" s="65">
        <f t="shared" si="9"/>
        <v>1</v>
      </c>
      <c r="AF42" s="100">
        <f t="shared" si="10"/>
        <v>0.25</v>
      </c>
      <c r="AG42" s="105" t="str">
        <f t="shared" si="11"/>
        <v>Incumplimiento</v>
      </c>
      <c r="AH42" s="166"/>
      <c r="AI42" s="65" t="s">
        <v>502</v>
      </c>
      <c r="AJ42" s="105" t="s">
        <v>502</v>
      </c>
    </row>
    <row r="43" spans="1:36" ht="28.8">
      <c r="A43" s="63">
        <f t="shared" si="15"/>
        <v>28</v>
      </c>
      <c r="B43" s="162" t="s">
        <v>400</v>
      </c>
      <c r="C43" s="162">
        <v>0</v>
      </c>
      <c r="D43" s="162">
        <v>0</v>
      </c>
      <c r="E43" s="162" t="s">
        <v>41</v>
      </c>
      <c r="F43" s="162">
        <v>18</v>
      </c>
      <c r="G43" s="231" t="s">
        <v>456</v>
      </c>
      <c r="H43" s="164" t="s">
        <v>2643</v>
      </c>
      <c r="I43" s="163" t="s">
        <v>20</v>
      </c>
      <c r="J43" s="163" t="s">
        <v>129</v>
      </c>
      <c r="K43" s="163">
        <v>1</v>
      </c>
      <c r="L43" s="165" t="s">
        <v>2555</v>
      </c>
      <c r="M43" s="165" t="s">
        <v>2639</v>
      </c>
      <c r="N43" s="64">
        <v>1</v>
      </c>
      <c r="O43" s="64">
        <v>0</v>
      </c>
      <c r="P43" s="64">
        <v>1</v>
      </c>
      <c r="Q43" s="64">
        <v>0</v>
      </c>
      <c r="R43" s="64">
        <f t="shared" si="3"/>
        <v>2</v>
      </c>
      <c r="S43" s="105" t="s">
        <v>2628</v>
      </c>
      <c r="T43" s="166" t="s">
        <v>2644</v>
      </c>
      <c r="U43" s="159">
        <f t="shared" si="13"/>
        <v>1</v>
      </c>
      <c r="V43" s="273">
        <v>1</v>
      </c>
      <c r="W43" s="100">
        <f t="shared" si="4"/>
        <v>1</v>
      </c>
      <c r="X43" s="105" t="str">
        <f t="shared" si="5"/>
        <v>De acuerdo a lo programado</v>
      </c>
      <c r="Y43" s="166"/>
      <c r="Z43" s="159">
        <f t="shared" si="6"/>
        <v>1</v>
      </c>
      <c r="AA43" s="159"/>
      <c r="AB43" s="100" t="str">
        <f t="shared" si="7"/>
        <v>No hay ejecución</v>
      </c>
      <c r="AC43" s="105" t="str">
        <f t="shared" si="8"/>
        <v>NA</v>
      </c>
      <c r="AD43" s="166"/>
      <c r="AE43" s="65">
        <f t="shared" si="9"/>
        <v>1</v>
      </c>
      <c r="AF43" s="100">
        <f t="shared" si="10"/>
        <v>0.5</v>
      </c>
      <c r="AG43" s="105" t="str">
        <f t="shared" si="11"/>
        <v>Incumplimiento</v>
      </c>
      <c r="AH43" s="166"/>
      <c r="AI43" s="65" t="s">
        <v>502</v>
      </c>
      <c r="AJ43" s="105" t="s">
        <v>502</v>
      </c>
    </row>
    <row r="44" spans="1:36" ht="37.049999999999997" customHeight="1">
      <c r="A44" s="63">
        <f t="shared" si="15"/>
        <v>29</v>
      </c>
      <c r="B44" s="162" t="s">
        <v>400</v>
      </c>
      <c r="C44" s="162">
        <v>0</v>
      </c>
      <c r="D44" s="162">
        <v>0</v>
      </c>
      <c r="E44" s="162" t="s">
        <v>41</v>
      </c>
      <c r="F44" s="162">
        <v>18</v>
      </c>
      <c r="G44" s="231" t="s">
        <v>491</v>
      </c>
      <c r="H44" s="164" t="s">
        <v>2645</v>
      </c>
      <c r="I44" s="163" t="s">
        <v>20</v>
      </c>
      <c r="J44" s="163" t="s">
        <v>129</v>
      </c>
      <c r="K44" s="163">
        <v>1</v>
      </c>
      <c r="L44" s="165" t="s">
        <v>2555</v>
      </c>
      <c r="M44" s="165" t="s">
        <v>2639</v>
      </c>
      <c r="N44" s="64">
        <v>1</v>
      </c>
      <c r="O44" s="64">
        <v>2</v>
      </c>
      <c r="P44" s="64">
        <v>1</v>
      </c>
      <c r="Q44" s="64">
        <v>2</v>
      </c>
      <c r="R44" s="64">
        <f t="shared" si="3"/>
        <v>6</v>
      </c>
      <c r="S44" s="105" t="s">
        <v>2628</v>
      </c>
      <c r="T44" s="166" t="s">
        <v>2646</v>
      </c>
      <c r="U44" s="159">
        <f t="shared" si="13"/>
        <v>3</v>
      </c>
      <c r="V44" s="273">
        <v>1</v>
      </c>
      <c r="W44" s="100">
        <f t="shared" si="4"/>
        <v>0.33333333333333331</v>
      </c>
      <c r="X44" s="105" t="str">
        <f t="shared" si="5"/>
        <v>En Riesgo de no Cumplimiento</v>
      </c>
      <c r="Y44" s="166"/>
      <c r="Z44" s="159">
        <f t="shared" si="6"/>
        <v>3</v>
      </c>
      <c r="AA44" s="159"/>
      <c r="AB44" s="100" t="str">
        <f t="shared" si="7"/>
        <v>No hay ejecución</v>
      </c>
      <c r="AC44" s="105" t="str">
        <f t="shared" si="8"/>
        <v>NA</v>
      </c>
      <c r="AD44" s="166"/>
      <c r="AE44" s="65">
        <f t="shared" si="9"/>
        <v>1</v>
      </c>
      <c r="AF44" s="100">
        <f t="shared" si="10"/>
        <v>0.16666666666666666</v>
      </c>
      <c r="AG44" s="105" t="str">
        <f t="shared" si="11"/>
        <v>Incumplimiento</v>
      </c>
      <c r="AH44" s="166"/>
      <c r="AI44" s="65" t="s">
        <v>502</v>
      </c>
      <c r="AJ44" s="105" t="s">
        <v>502</v>
      </c>
    </row>
    <row r="45" spans="1:36" ht="37.049999999999997" customHeight="1">
      <c r="A45" s="63">
        <f t="shared" si="15"/>
        <v>30</v>
      </c>
      <c r="B45" s="162" t="s">
        <v>400</v>
      </c>
      <c r="C45" s="162">
        <v>0</v>
      </c>
      <c r="D45" s="162">
        <v>0</v>
      </c>
      <c r="E45" s="162" t="s">
        <v>41</v>
      </c>
      <c r="F45" s="162">
        <v>18</v>
      </c>
      <c r="G45" s="231" t="s">
        <v>541</v>
      </c>
      <c r="H45" s="164" t="s">
        <v>2647</v>
      </c>
      <c r="I45" s="163" t="s">
        <v>20</v>
      </c>
      <c r="J45" s="163" t="s">
        <v>338</v>
      </c>
      <c r="K45" s="163">
        <v>5</v>
      </c>
      <c r="L45" s="165" t="s">
        <v>2631</v>
      </c>
      <c r="M45" s="165" t="s">
        <v>2648</v>
      </c>
      <c r="N45" s="64">
        <v>1</v>
      </c>
      <c r="O45" s="64">
        <v>1</v>
      </c>
      <c r="P45" s="64">
        <v>1</v>
      </c>
      <c r="Q45" s="64">
        <v>1</v>
      </c>
      <c r="R45" s="64">
        <f t="shared" si="3"/>
        <v>4</v>
      </c>
      <c r="S45" s="105" t="s">
        <v>2628</v>
      </c>
      <c r="T45" s="166" t="s">
        <v>2649</v>
      </c>
      <c r="U45" s="159">
        <f t="shared" si="13"/>
        <v>2</v>
      </c>
      <c r="V45" s="273">
        <v>3</v>
      </c>
      <c r="W45" s="100">
        <f t="shared" si="4"/>
        <v>1.5</v>
      </c>
      <c r="X45" s="105" t="str">
        <f t="shared" si="5"/>
        <v>De acuerdo a lo programado</v>
      </c>
      <c r="Y45" s="166"/>
      <c r="Z45" s="159">
        <f t="shared" si="6"/>
        <v>2</v>
      </c>
      <c r="AA45" s="159"/>
      <c r="AB45" s="100" t="str">
        <f t="shared" si="7"/>
        <v>No hay ejecución</v>
      </c>
      <c r="AC45" s="105" t="str">
        <f t="shared" si="8"/>
        <v>NA</v>
      </c>
      <c r="AD45" s="166"/>
      <c r="AE45" s="65">
        <f t="shared" si="9"/>
        <v>3</v>
      </c>
      <c r="AF45" s="100">
        <f t="shared" si="10"/>
        <v>0.75</v>
      </c>
      <c r="AG45" s="105" t="str">
        <f t="shared" si="11"/>
        <v>Atraso Leve</v>
      </c>
      <c r="AH45" s="166"/>
      <c r="AI45" s="65" t="s">
        <v>502</v>
      </c>
      <c r="AJ45" s="105" t="s">
        <v>502</v>
      </c>
    </row>
    <row r="46" spans="1:36" ht="37.049999999999997" customHeight="1">
      <c r="A46" s="63">
        <f t="shared" si="15"/>
        <v>31</v>
      </c>
      <c r="B46" s="162" t="s">
        <v>400</v>
      </c>
      <c r="C46" s="162">
        <v>0</v>
      </c>
      <c r="D46" s="162">
        <v>0</v>
      </c>
      <c r="E46" s="162" t="s">
        <v>41</v>
      </c>
      <c r="F46" s="162">
        <v>18</v>
      </c>
      <c r="G46" s="231" t="s">
        <v>541</v>
      </c>
      <c r="H46" s="164" t="s">
        <v>2650</v>
      </c>
      <c r="I46" s="163" t="s">
        <v>18</v>
      </c>
      <c r="J46" s="163" t="s">
        <v>338</v>
      </c>
      <c r="K46" s="163">
        <v>5</v>
      </c>
      <c r="L46" s="165" t="s">
        <v>2651</v>
      </c>
      <c r="M46" s="165" t="s">
        <v>659</v>
      </c>
      <c r="N46" s="64">
        <v>0</v>
      </c>
      <c r="O46" s="64">
        <v>0</v>
      </c>
      <c r="P46" s="64">
        <v>1</v>
      </c>
      <c r="Q46" s="64">
        <v>0</v>
      </c>
      <c r="R46" s="64">
        <f t="shared" si="3"/>
        <v>1</v>
      </c>
      <c r="S46" s="105" t="s">
        <v>2628</v>
      </c>
      <c r="T46" s="166" t="s">
        <v>2652</v>
      </c>
      <c r="U46" s="159">
        <f t="shared" si="13"/>
        <v>0</v>
      </c>
      <c r="V46" s="273">
        <v>1</v>
      </c>
      <c r="W46" s="100" t="str">
        <f t="shared" si="4"/>
        <v>No hay Programación</v>
      </c>
      <c r="X46" s="105" t="str">
        <f t="shared" si="5"/>
        <v>De acuerdo a lo programado</v>
      </c>
      <c r="Y46" s="166"/>
      <c r="Z46" s="159">
        <f t="shared" si="6"/>
        <v>1</v>
      </c>
      <c r="AA46" s="159"/>
      <c r="AB46" s="100" t="str">
        <f t="shared" si="7"/>
        <v>No hay ejecución</v>
      </c>
      <c r="AC46" s="105" t="str">
        <f t="shared" si="8"/>
        <v>NA</v>
      </c>
      <c r="AD46" s="166"/>
      <c r="AE46" s="65">
        <f t="shared" si="9"/>
        <v>1</v>
      </c>
      <c r="AF46" s="100">
        <f t="shared" si="10"/>
        <v>1</v>
      </c>
      <c r="AG46" s="105" t="str">
        <f t="shared" si="11"/>
        <v>De acuerdo a lo programado</v>
      </c>
      <c r="AH46" s="166"/>
      <c r="AI46" s="65" t="s">
        <v>502</v>
      </c>
      <c r="AJ46" s="105" t="s">
        <v>502</v>
      </c>
    </row>
    <row r="47" spans="1:36" ht="37.049999999999997" customHeight="1">
      <c r="A47" s="63">
        <f t="shared" si="15"/>
        <v>32</v>
      </c>
      <c r="B47" s="162" t="s">
        <v>400</v>
      </c>
      <c r="C47" s="162">
        <v>0</v>
      </c>
      <c r="D47" s="162">
        <v>0</v>
      </c>
      <c r="E47" s="162" t="s">
        <v>41</v>
      </c>
      <c r="F47" s="162">
        <v>18</v>
      </c>
      <c r="G47" s="231" t="s">
        <v>571</v>
      </c>
      <c r="H47" s="164" t="s">
        <v>2653</v>
      </c>
      <c r="I47" s="163" t="s">
        <v>20</v>
      </c>
      <c r="J47" s="163" t="s">
        <v>353</v>
      </c>
      <c r="K47" s="163">
        <v>17</v>
      </c>
      <c r="L47" s="165" t="s">
        <v>2631</v>
      </c>
      <c r="M47" s="165" t="s">
        <v>2648</v>
      </c>
      <c r="N47" s="64">
        <v>1</v>
      </c>
      <c r="O47" s="64">
        <v>1</v>
      </c>
      <c r="P47" s="64">
        <v>1</v>
      </c>
      <c r="Q47" s="64">
        <v>1</v>
      </c>
      <c r="R47" s="64">
        <f t="shared" si="3"/>
        <v>4</v>
      </c>
      <c r="S47" s="105" t="s">
        <v>2628</v>
      </c>
      <c r="T47" s="166" t="s">
        <v>2654</v>
      </c>
      <c r="U47" s="159">
        <f t="shared" si="13"/>
        <v>2</v>
      </c>
      <c r="V47" s="273">
        <v>2</v>
      </c>
      <c r="W47" s="100">
        <f t="shared" si="4"/>
        <v>1</v>
      </c>
      <c r="X47" s="105" t="str">
        <f t="shared" si="5"/>
        <v>De acuerdo a lo programado</v>
      </c>
      <c r="Y47" s="166"/>
      <c r="Z47" s="159">
        <f t="shared" si="6"/>
        <v>2</v>
      </c>
      <c r="AA47" s="159"/>
      <c r="AB47" s="100" t="str">
        <f t="shared" si="7"/>
        <v>No hay ejecución</v>
      </c>
      <c r="AC47" s="105" t="str">
        <f t="shared" si="8"/>
        <v>NA</v>
      </c>
      <c r="AD47" s="166"/>
      <c r="AE47" s="65">
        <f t="shared" si="9"/>
        <v>2</v>
      </c>
      <c r="AF47" s="100">
        <f t="shared" si="10"/>
        <v>0.5</v>
      </c>
      <c r="AG47" s="105" t="str">
        <f t="shared" si="11"/>
        <v>Incumplimiento</v>
      </c>
      <c r="AH47" s="166"/>
      <c r="AI47" s="65" t="s">
        <v>502</v>
      </c>
      <c r="AJ47" s="105" t="s">
        <v>502</v>
      </c>
    </row>
    <row r="48" spans="1:36" ht="37.049999999999997" customHeight="1">
      <c r="A48" s="63">
        <f t="shared" si="15"/>
        <v>33</v>
      </c>
      <c r="B48" s="162" t="s">
        <v>400</v>
      </c>
      <c r="C48" s="162">
        <v>0</v>
      </c>
      <c r="D48" s="162">
        <v>0</v>
      </c>
      <c r="E48" s="162" t="s">
        <v>41</v>
      </c>
      <c r="F48" s="162">
        <v>18</v>
      </c>
      <c r="G48" s="231" t="s">
        <v>422</v>
      </c>
      <c r="H48" s="164" t="s">
        <v>2655</v>
      </c>
      <c r="I48" s="163" t="s">
        <v>20</v>
      </c>
      <c r="J48" s="163" t="s">
        <v>129</v>
      </c>
      <c r="K48" s="163">
        <v>1</v>
      </c>
      <c r="L48" s="165" t="s">
        <v>2555</v>
      </c>
      <c r="M48" s="165" t="s">
        <v>2639</v>
      </c>
      <c r="N48" s="64">
        <v>1</v>
      </c>
      <c r="O48" s="64">
        <v>1</v>
      </c>
      <c r="P48" s="64">
        <v>1</v>
      </c>
      <c r="Q48" s="64">
        <v>1</v>
      </c>
      <c r="R48" s="64">
        <f t="shared" si="3"/>
        <v>4</v>
      </c>
      <c r="S48" s="105" t="s">
        <v>2628</v>
      </c>
      <c r="T48" s="166" t="s">
        <v>2656</v>
      </c>
      <c r="U48" s="159">
        <f t="shared" si="13"/>
        <v>2</v>
      </c>
      <c r="V48" s="273">
        <v>2</v>
      </c>
      <c r="W48" s="100">
        <f t="shared" si="4"/>
        <v>1</v>
      </c>
      <c r="X48" s="105" t="str">
        <f t="shared" si="5"/>
        <v>De acuerdo a lo programado</v>
      </c>
      <c r="Y48" s="166"/>
      <c r="Z48" s="159">
        <f t="shared" si="6"/>
        <v>2</v>
      </c>
      <c r="AA48" s="159"/>
      <c r="AB48" s="100" t="str">
        <f t="shared" si="7"/>
        <v>No hay ejecución</v>
      </c>
      <c r="AC48" s="105" t="str">
        <f t="shared" si="8"/>
        <v>NA</v>
      </c>
      <c r="AD48" s="166"/>
      <c r="AE48" s="65">
        <f t="shared" si="9"/>
        <v>2</v>
      </c>
      <c r="AF48" s="100">
        <f t="shared" si="10"/>
        <v>0.5</v>
      </c>
      <c r="AG48" s="105" t="str">
        <f t="shared" si="11"/>
        <v>Incumplimiento</v>
      </c>
      <c r="AH48" s="166"/>
      <c r="AI48" s="65" t="s">
        <v>502</v>
      </c>
      <c r="AJ48" s="105" t="s">
        <v>502</v>
      </c>
    </row>
    <row r="49" spans="1:36" ht="37.049999999999997" customHeight="1">
      <c r="A49" s="63">
        <f t="shared" si="15"/>
        <v>34</v>
      </c>
      <c r="B49" s="162" t="s">
        <v>400</v>
      </c>
      <c r="C49" s="162">
        <v>0</v>
      </c>
      <c r="D49" s="162">
        <v>0</v>
      </c>
      <c r="E49" s="162" t="s">
        <v>41</v>
      </c>
      <c r="F49" s="162">
        <v>18</v>
      </c>
      <c r="G49" s="231" t="s">
        <v>491</v>
      </c>
      <c r="H49" s="164" t="s">
        <v>2657</v>
      </c>
      <c r="I49" s="163" t="s">
        <v>20</v>
      </c>
      <c r="J49" s="163" t="s">
        <v>129</v>
      </c>
      <c r="K49" s="163">
        <v>1</v>
      </c>
      <c r="L49" s="165" t="s">
        <v>2555</v>
      </c>
      <c r="M49" s="165" t="s">
        <v>2639</v>
      </c>
      <c r="N49" s="64">
        <v>1</v>
      </c>
      <c r="O49" s="64">
        <v>1</v>
      </c>
      <c r="P49" s="64">
        <v>1</v>
      </c>
      <c r="Q49" s="64">
        <v>1</v>
      </c>
      <c r="R49" s="64">
        <f t="shared" si="3"/>
        <v>4</v>
      </c>
      <c r="S49" s="105" t="s">
        <v>2628</v>
      </c>
      <c r="T49" s="166" t="s">
        <v>2658</v>
      </c>
      <c r="U49" s="159">
        <f t="shared" si="13"/>
        <v>2</v>
      </c>
      <c r="V49" s="273">
        <v>2</v>
      </c>
      <c r="W49" s="100">
        <f t="shared" si="4"/>
        <v>1</v>
      </c>
      <c r="X49" s="105" t="str">
        <f t="shared" si="5"/>
        <v>De acuerdo a lo programado</v>
      </c>
      <c r="Y49" s="166"/>
      <c r="Z49" s="159">
        <f t="shared" si="6"/>
        <v>2</v>
      </c>
      <c r="AA49" s="159"/>
      <c r="AB49" s="100" t="str">
        <f t="shared" si="7"/>
        <v>No hay ejecución</v>
      </c>
      <c r="AC49" s="105" t="str">
        <f t="shared" si="8"/>
        <v>NA</v>
      </c>
      <c r="AD49" s="166"/>
      <c r="AE49" s="65">
        <f t="shared" si="9"/>
        <v>2</v>
      </c>
      <c r="AF49" s="100">
        <f t="shared" si="10"/>
        <v>0.5</v>
      </c>
      <c r="AG49" s="105" t="str">
        <f t="shared" si="11"/>
        <v>Incumplimiento</v>
      </c>
      <c r="AH49" s="166"/>
      <c r="AI49" s="65" t="s">
        <v>502</v>
      </c>
      <c r="AJ49" s="105" t="s">
        <v>502</v>
      </c>
    </row>
    <row r="50" spans="1:36" ht="37.049999999999997" customHeight="1" thickTop="1" thickBot="1">
      <c r="A50" s="63">
        <f t="shared" si="15"/>
        <v>35</v>
      </c>
      <c r="B50" s="162" t="s">
        <v>400</v>
      </c>
      <c r="C50" s="162">
        <v>0</v>
      </c>
      <c r="D50" s="162">
        <v>0</v>
      </c>
      <c r="E50" s="162" t="s">
        <v>41</v>
      </c>
      <c r="F50" s="162">
        <v>18</v>
      </c>
      <c r="G50" s="231" t="s">
        <v>530</v>
      </c>
      <c r="H50" s="164" t="s">
        <v>2659</v>
      </c>
      <c r="I50" s="163" t="s">
        <v>20</v>
      </c>
      <c r="J50" s="163" t="s">
        <v>351</v>
      </c>
      <c r="K50" s="163">
        <v>18</v>
      </c>
      <c r="L50" s="165" t="s">
        <v>2660</v>
      </c>
      <c r="M50" s="165" t="s">
        <v>2661</v>
      </c>
      <c r="N50" s="64">
        <v>1</v>
      </c>
      <c r="O50" s="64">
        <v>1</v>
      </c>
      <c r="P50" s="64">
        <v>1</v>
      </c>
      <c r="Q50" s="64">
        <v>1</v>
      </c>
      <c r="R50" s="64">
        <f t="shared" si="3"/>
        <v>4</v>
      </c>
      <c r="S50" s="105" t="s">
        <v>2628</v>
      </c>
      <c r="T50" s="166" t="s">
        <v>2662</v>
      </c>
      <c r="U50" s="159">
        <f t="shared" si="13"/>
        <v>2</v>
      </c>
      <c r="V50" s="273"/>
      <c r="W50" s="100" t="str">
        <f t="shared" si="4"/>
        <v>No hay ejecución</v>
      </c>
      <c r="X50" s="105" t="str">
        <f t="shared" si="5"/>
        <v>NA</v>
      </c>
      <c r="Y50" s="166"/>
      <c r="Z50" s="159">
        <f t="shared" si="6"/>
        <v>2</v>
      </c>
      <c r="AA50" s="159"/>
      <c r="AB50" s="100" t="str">
        <f t="shared" si="7"/>
        <v>No hay ejecución</v>
      </c>
      <c r="AC50" s="105" t="str">
        <f t="shared" si="8"/>
        <v>NA</v>
      </c>
      <c r="AD50" s="166"/>
      <c r="AE50" s="65">
        <f t="shared" si="9"/>
        <v>0</v>
      </c>
      <c r="AF50" s="100" t="str">
        <f t="shared" si="10"/>
        <v>No hay Programación</v>
      </c>
      <c r="AG50" s="105" t="str">
        <f t="shared" si="11"/>
        <v>De acuerdo a lo programado</v>
      </c>
      <c r="AH50" s="166"/>
      <c r="AI50" s="65" t="s">
        <v>502</v>
      </c>
      <c r="AJ50" s="105" t="s">
        <v>502</v>
      </c>
    </row>
    <row r="51" spans="1:36" ht="37.049999999999997" customHeight="1">
      <c r="A51" s="63">
        <f>A50+1</f>
        <v>36</v>
      </c>
      <c r="B51" s="162" t="s">
        <v>400</v>
      </c>
      <c r="C51" s="162">
        <v>0</v>
      </c>
      <c r="D51" s="162">
        <v>0</v>
      </c>
      <c r="E51" s="162" t="s">
        <v>41</v>
      </c>
      <c r="F51" s="162">
        <v>18</v>
      </c>
      <c r="G51" s="231" t="s">
        <v>491</v>
      </c>
      <c r="H51" s="164" t="s">
        <v>2663</v>
      </c>
      <c r="I51" s="163" t="s">
        <v>20</v>
      </c>
      <c r="J51" s="163" t="s">
        <v>129</v>
      </c>
      <c r="K51" s="163">
        <v>1</v>
      </c>
      <c r="L51" s="165" t="s">
        <v>2664</v>
      </c>
      <c r="M51" s="165" t="s">
        <v>2665</v>
      </c>
      <c r="N51" s="64">
        <v>1</v>
      </c>
      <c r="O51" s="64">
        <v>1</v>
      </c>
      <c r="P51" s="64">
        <v>1</v>
      </c>
      <c r="Q51" s="64">
        <v>1</v>
      </c>
      <c r="R51" s="64">
        <f t="shared" si="3"/>
        <v>4</v>
      </c>
      <c r="S51" s="105" t="s">
        <v>2666</v>
      </c>
      <c r="T51" s="166" t="s">
        <v>2667</v>
      </c>
      <c r="U51" s="159">
        <f t="shared" si="13"/>
        <v>2</v>
      </c>
      <c r="V51" s="273">
        <v>2</v>
      </c>
      <c r="W51" s="100">
        <f t="shared" si="4"/>
        <v>1</v>
      </c>
      <c r="X51" s="105" t="str">
        <f t="shared" si="5"/>
        <v>De acuerdo a lo programado</v>
      </c>
      <c r="Y51" s="166"/>
      <c r="Z51" s="159">
        <f t="shared" si="6"/>
        <v>2</v>
      </c>
      <c r="AA51" s="159"/>
      <c r="AB51" s="100" t="str">
        <f t="shared" si="7"/>
        <v>No hay ejecución</v>
      </c>
      <c r="AC51" s="105" t="str">
        <f t="shared" si="8"/>
        <v>NA</v>
      </c>
      <c r="AD51" s="166"/>
      <c r="AE51" s="65">
        <f t="shared" si="9"/>
        <v>2</v>
      </c>
      <c r="AF51" s="100">
        <f t="shared" si="10"/>
        <v>0.5</v>
      </c>
      <c r="AG51" s="105" t="str">
        <f t="shared" si="11"/>
        <v>Incumplimiento</v>
      </c>
      <c r="AH51" s="166"/>
      <c r="AI51" s="65" t="s">
        <v>502</v>
      </c>
      <c r="AJ51" s="105" t="s">
        <v>502</v>
      </c>
    </row>
    <row r="52" spans="1:36" ht="37.049999999999997" customHeight="1">
      <c r="A52" s="63">
        <f>A51+1</f>
        <v>37</v>
      </c>
      <c r="B52" s="162" t="s">
        <v>400</v>
      </c>
      <c r="C52" s="162">
        <v>0</v>
      </c>
      <c r="D52" s="162">
        <v>0</v>
      </c>
      <c r="E52" s="162" t="s">
        <v>41</v>
      </c>
      <c r="F52" s="162">
        <v>18</v>
      </c>
      <c r="G52" s="231" t="s">
        <v>524</v>
      </c>
      <c r="H52" s="164" t="s">
        <v>2668</v>
      </c>
      <c r="I52" s="163" t="s">
        <v>20</v>
      </c>
      <c r="J52" s="163" t="s">
        <v>129</v>
      </c>
      <c r="K52" s="163">
        <v>1</v>
      </c>
      <c r="L52" s="165" t="s">
        <v>2555</v>
      </c>
      <c r="M52" s="165" t="s">
        <v>2669</v>
      </c>
      <c r="N52" s="64">
        <v>5</v>
      </c>
      <c r="O52" s="64">
        <v>5</v>
      </c>
      <c r="P52" s="64">
        <v>5</v>
      </c>
      <c r="Q52" s="64">
        <v>5</v>
      </c>
      <c r="R52" s="64">
        <f t="shared" si="3"/>
        <v>20</v>
      </c>
      <c r="S52" s="105" t="s">
        <v>2666</v>
      </c>
      <c r="T52" s="166" t="s">
        <v>2667</v>
      </c>
      <c r="U52" s="159">
        <f t="shared" si="13"/>
        <v>10</v>
      </c>
      <c r="V52" s="273">
        <v>10</v>
      </c>
      <c r="W52" s="100">
        <f t="shared" si="4"/>
        <v>1</v>
      </c>
      <c r="X52" s="105" t="str">
        <f t="shared" si="5"/>
        <v>De acuerdo a lo programado</v>
      </c>
      <c r="Y52" s="166"/>
      <c r="Z52" s="159">
        <f t="shared" si="6"/>
        <v>10</v>
      </c>
      <c r="AA52" s="159"/>
      <c r="AB52" s="100" t="str">
        <f t="shared" si="7"/>
        <v>No hay ejecución</v>
      </c>
      <c r="AC52" s="105" t="str">
        <f t="shared" si="8"/>
        <v>NA</v>
      </c>
      <c r="AD52" s="166"/>
      <c r="AE52" s="65">
        <f t="shared" si="9"/>
        <v>10</v>
      </c>
      <c r="AF52" s="100">
        <f t="shared" si="10"/>
        <v>0.5</v>
      </c>
      <c r="AG52" s="105" t="str">
        <f t="shared" si="11"/>
        <v>Incumplimiento</v>
      </c>
      <c r="AH52" s="166"/>
      <c r="AI52" s="65" t="s">
        <v>502</v>
      </c>
      <c r="AJ52" s="105" t="s">
        <v>502</v>
      </c>
    </row>
    <row r="53" spans="1:36" ht="37.049999999999997" customHeight="1">
      <c r="A53" s="63">
        <f t="shared" ref="A53:A55" si="16">A52+1</f>
        <v>38</v>
      </c>
      <c r="B53" s="162" t="s">
        <v>400</v>
      </c>
      <c r="C53" s="162">
        <v>0</v>
      </c>
      <c r="D53" s="162">
        <v>0</v>
      </c>
      <c r="E53" s="162" t="s">
        <v>41</v>
      </c>
      <c r="F53" s="162">
        <v>18</v>
      </c>
      <c r="G53" s="231" t="s">
        <v>491</v>
      </c>
      <c r="H53" s="164" t="s">
        <v>2670</v>
      </c>
      <c r="I53" s="163" t="s">
        <v>20</v>
      </c>
      <c r="J53" s="163" t="s">
        <v>129</v>
      </c>
      <c r="K53" s="163">
        <v>1</v>
      </c>
      <c r="L53" s="165" t="s">
        <v>2555</v>
      </c>
      <c r="M53" s="165" t="s">
        <v>2669</v>
      </c>
      <c r="N53" s="64">
        <v>3</v>
      </c>
      <c r="O53" s="64">
        <v>3</v>
      </c>
      <c r="P53" s="64">
        <v>3</v>
      </c>
      <c r="Q53" s="64">
        <v>3</v>
      </c>
      <c r="R53" s="64">
        <f t="shared" si="3"/>
        <v>12</v>
      </c>
      <c r="S53" s="105" t="s">
        <v>2666</v>
      </c>
      <c r="T53" s="166" t="s">
        <v>2667</v>
      </c>
      <c r="U53" s="159">
        <f t="shared" si="13"/>
        <v>6</v>
      </c>
      <c r="V53" s="273">
        <v>6</v>
      </c>
      <c r="W53" s="100">
        <f t="shared" si="4"/>
        <v>1</v>
      </c>
      <c r="X53" s="105" t="str">
        <f t="shared" si="5"/>
        <v>De acuerdo a lo programado</v>
      </c>
      <c r="Y53" s="166"/>
      <c r="Z53" s="159">
        <f t="shared" si="6"/>
        <v>6</v>
      </c>
      <c r="AA53" s="159"/>
      <c r="AB53" s="100" t="str">
        <f t="shared" si="7"/>
        <v>No hay ejecución</v>
      </c>
      <c r="AC53" s="105" t="str">
        <f t="shared" si="8"/>
        <v>NA</v>
      </c>
      <c r="AD53" s="166"/>
      <c r="AE53" s="65">
        <f t="shared" si="9"/>
        <v>6</v>
      </c>
      <c r="AF53" s="100">
        <f t="shared" si="10"/>
        <v>0.5</v>
      </c>
      <c r="AG53" s="105" t="str">
        <f t="shared" si="11"/>
        <v>Incumplimiento</v>
      </c>
      <c r="AH53" s="166"/>
      <c r="AI53" s="65" t="s">
        <v>502</v>
      </c>
      <c r="AJ53" s="105" t="s">
        <v>502</v>
      </c>
    </row>
    <row r="54" spans="1:36" ht="37.049999999999997" customHeight="1">
      <c r="A54" s="63">
        <f t="shared" si="16"/>
        <v>39</v>
      </c>
      <c r="B54" s="162" t="s">
        <v>400</v>
      </c>
      <c r="C54" s="162">
        <v>0</v>
      </c>
      <c r="D54" s="162">
        <v>0</v>
      </c>
      <c r="E54" s="162" t="s">
        <v>41</v>
      </c>
      <c r="F54" s="162">
        <v>18</v>
      </c>
      <c r="G54" s="231" t="s">
        <v>513</v>
      </c>
      <c r="H54" s="164" t="s">
        <v>2671</v>
      </c>
      <c r="I54" s="163" t="s">
        <v>20</v>
      </c>
      <c r="J54" s="163" t="s">
        <v>353</v>
      </c>
      <c r="K54" s="163">
        <v>17</v>
      </c>
      <c r="L54" s="165" t="s">
        <v>2664</v>
      </c>
      <c r="M54" s="165" t="s">
        <v>2665</v>
      </c>
      <c r="N54" s="64">
        <v>1</v>
      </c>
      <c r="O54" s="64">
        <v>1</v>
      </c>
      <c r="P54" s="64">
        <v>1</v>
      </c>
      <c r="Q54" s="64">
        <v>1</v>
      </c>
      <c r="R54" s="64">
        <f t="shared" si="3"/>
        <v>4</v>
      </c>
      <c r="S54" s="105" t="s">
        <v>2666</v>
      </c>
      <c r="T54" s="166" t="s">
        <v>2672</v>
      </c>
      <c r="U54" s="159">
        <f t="shared" si="13"/>
        <v>2</v>
      </c>
      <c r="V54" s="273">
        <v>2</v>
      </c>
      <c r="W54" s="100">
        <f t="shared" si="4"/>
        <v>1</v>
      </c>
      <c r="X54" s="105" t="str">
        <f t="shared" si="5"/>
        <v>De acuerdo a lo programado</v>
      </c>
      <c r="Y54" s="166"/>
      <c r="Z54" s="159">
        <f t="shared" si="6"/>
        <v>2</v>
      </c>
      <c r="AA54" s="159"/>
      <c r="AB54" s="100" t="str">
        <f t="shared" si="7"/>
        <v>No hay ejecución</v>
      </c>
      <c r="AC54" s="105" t="str">
        <f t="shared" si="8"/>
        <v>NA</v>
      </c>
      <c r="AD54" s="166"/>
      <c r="AE54" s="65">
        <f t="shared" si="9"/>
        <v>2</v>
      </c>
      <c r="AF54" s="100">
        <f t="shared" si="10"/>
        <v>0.5</v>
      </c>
      <c r="AG54" s="105" t="str">
        <f t="shared" si="11"/>
        <v>Incumplimiento</v>
      </c>
      <c r="AH54" s="166"/>
      <c r="AI54" s="65" t="s">
        <v>502</v>
      </c>
      <c r="AJ54" s="105" t="s">
        <v>502</v>
      </c>
    </row>
    <row r="55" spans="1:36" ht="37.049999999999997" customHeight="1">
      <c r="A55" s="63">
        <f t="shared" si="16"/>
        <v>40</v>
      </c>
      <c r="B55" s="162" t="s">
        <v>400</v>
      </c>
      <c r="C55" s="162">
        <v>0</v>
      </c>
      <c r="D55" s="162">
        <v>0</v>
      </c>
      <c r="E55" s="162" t="s">
        <v>41</v>
      </c>
      <c r="F55" s="162">
        <v>18</v>
      </c>
      <c r="G55" s="231" t="s">
        <v>513</v>
      </c>
      <c r="H55" s="164" t="s">
        <v>2673</v>
      </c>
      <c r="I55" s="163" t="s">
        <v>20</v>
      </c>
      <c r="J55" s="163" t="s">
        <v>353</v>
      </c>
      <c r="K55" s="163">
        <v>17</v>
      </c>
      <c r="L55" s="165" t="s">
        <v>2555</v>
      </c>
      <c r="M55" s="165" t="s">
        <v>2669</v>
      </c>
      <c r="N55" s="64">
        <v>1</v>
      </c>
      <c r="O55" s="64">
        <v>1</v>
      </c>
      <c r="P55" s="64">
        <v>1</v>
      </c>
      <c r="Q55" s="64">
        <v>1</v>
      </c>
      <c r="R55" s="64">
        <f t="shared" si="3"/>
        <v>4</v>
      </c>
      <c r="S55" s="105" t="s">
        <v>2674</v>
      </c>
      <c r="T55" s="166" t="s">
        <v>2672</v>
      </c>
      <c r="U55" s="159">
        <f t="shared" si="13"/>
        <v>2</v>
      </c>
      <c r="V55" s="273">
        <v>2</v>
      </c>
      <c r="W55" s="100">
        <f t="shared" si="4"/>
        <v>1</v>
      </c>
      <c r="X55" s="105" t="str">
        <f t="shared" si="5"/>
        <v>De acuerdo a lo programado</v>
      </c>
      <c r="Y55" s="166"/>
      <c r="Z55" s="159">
        <f t="shared" si="6"/>
        <v>2</v>
      </c>
      <c r="AA55" s="159"/>
      <c r="AB55" s="100" t="str">
        <f t="shared" si="7"/>
        <v>No hay ejecución</v>
      </c>
      <c r="AC55" s="105" t="str">
        <f t="shared" si="8"/>
        <v>NA</v>
      </c>
      <c r="AD55" s="166"/>
      <c r="AE55" s="65">
        <f t="shared" si="9"/>
        <v>2</v>
      </c>
      <c r="AF55" s="100">
        <f t="shared" si="10"/>
        <v>0.5</v>
      </c>
      <c r="AG55" s="105" t="str">
        <f t="shared" si="11"/>
        <v>Incumplimiento</v>
      </c>
      <c r="AH55" s="166"/>
      <c r="AI55" s="65" t="s">
        <v>502</v>
      </c>
      <c r="AJ55" s="105" t="s">
        <v>502</v>
      </c>
    </row>
    <row r="56" spans="1:36" ht="38.4">
      <c r="A56" s="63">
        <f>A55+1</f>
        <v>41</v>
      </c>
      <c r="B56" s="162" t="s">
        <v>400</v>
      </c>
      <c r="C56" s="162">
        <v>0</v>
      </c>
      <c r="D56" s="162" t="s">
        <v>93</v>
      </c>
      <c r="E56" s="162">
        <v>0</v>
      </c>
      <c r="F56" s="162">
        <v>18</v>
      </c>
      <c r="G56" s="231" t="s">
        <v>568</v>
      </c>
      <c r="H56" s="164" t="s">
        <v>2675</v>
      </c>
      <c r="I56" s="163" t="s">
        <v>20</v>
      </c>
      <c r="J56" s="163" t="s">
        <v>353</v>
      </c>
      <c r="K56" s="163">
        <v>17</v>
      </c>
      <c r="L56" s="165" t="s">
        <v>2676</v>
      </c>
      <c r="M56" s="165" t="s">
        <v>674</v>
      </c>
      <c r="N56" s="64">
        <v>2</v>
      </c>
      <c r="O56" s="64">
        <v>2</v>
      </c>
      <c r="P56" s="64">
        <v>2</v>
      </c>
      <c r="Q56" s="64">
        <v>2</v>
      </c>
      <c r="R56" s="64">
        <f t="shared" si="3"/>
        <v>8</v>
      </c>
      <c r="S56" s="105" t="s">
        <v>2677</v>
      </c>
      <c r="T56" s="166" t="s">
        <v>2678</v>
      </c>
      <c r="U56" s="159">
        <f t="shared" si="13"/>
        <v>4</v>
      </c>
      <c r="V56" s="273">
        <v>4</v>
      </c>
      <c r="W56" s="100">
        <f t="shared" si="4"/>
        <v>1</v>
      </c>
      <c r="X56" s="105" t="str">
        <f t="shared" si="5"/>
        <v>De acuerdo a lo programado</v>
      </c>
      <c r="Y56" s="166" t="s">
        <v>2679</v>
      </c>
      <c r="Z56" s="159">
        <f t="shared" si="6"/>
        <v>4</v>
      </c>
      <c r="AA56" s="159"/>
      <c r="AB56" s="100" t="str">
        <f t="shared" si="7"/>
        <v>No hay ejecución</v>
      </c>
      <c r="AC56" s="105" t="str">
        <f t="shared" si="8"/>
        <v>NA</v>
      </c>
      <c r="AD56" s="166"/>
      <c r="AE56" s="65">
        <f t="shared" si="9"/>
        <v>4</v>
      </c>
      <c r="AF56" s="100">
        <f t="shared" si="10"/>
        <v>0.5</v>
      </c>
      <c r="AG56" s="105" t="str">
        <f t="shared" si="11"/>
        <v>Incumplimiento</v>
      </c>
      <c r="AH56" s="166"/>
      <c r="AI56" s="65" t="s">
        <v>502</v>
      </c>
      <c r="AJ56" s="105" t="s">
        <v>502</v>
      </c>
    </row>
    <row r="57" spans="1:36" ht="37.049999999999997" customHeight="1">
      <c r="A57" s="63">
        <f>A56+1</f>
        <v>42</v>
      </c>
      <c r="B57" s="162" t="s">
        <v>400</v>
      </c>
      <c r="C57" s="162">
        <v>0</v>
      </c>
      <c r="D57" s="162" t="s">
        <v>93</v>
      </c>
      <c r="E57" s="162">
        <v>0</v>
      </c>
      <c r="F57" s="162">
        <v>18</v>
      </c>
      <c r="G57" s="231" t="s">
        <v>428</v>
      </c>
      <c r="H57" s="164" t="s">
        <v>2680</v>
      </c>
      <c r="I57" s="163" t="s">
        <v>20</v>
      </c>
      <c r="J57" s="163" t="s">
        <v>353</v>
      </c>
      <c r="K57" s="163">
        <v>17</v>
      </c>
      <c r="L57" s="165" t="s">
        <v>1598</v>
      </c>
      <c r="M57" s="165" t="s">
        <v>2681</v>
      </c>
      <c r="N57" s="64">
        <v>1</v>
      </c>
      <c r="O57" s="64">
        <v>1</v>
      </c>
      <c r="P57" s="64">
        <v>1</v>
      </c>
      <c r="Q57" s="64">
        <v>1</v>
      </c>
      <c r="R57" s="64">
        <f t="shared" si="3"/>
        <v>4</v>
      </c>
      <c r="S57" s="105" t="s">
        <v>2677</v>
      </c>
      <c r="T57" s="166" t="s">
        <v>2682</v>
      </c>
      <c r="U57" s="159">
        <f t="shared" si="13"/>
        <v>2</v>
      </c>
      <c r="V57" s="273">
        <v>2</v>
      </c>
      <c r="W57" s="100">
        <f t="shared" si="4"/>
        <v>1</v>
      </c>
      <c r="X57" s="105" t="str">
        <f t="shared" si="5"/>
        <v>De acuerdo a lo programado</v>
      </c>
      <c r="Y57" s="166" t="s">
        <v>2683</v>
      </c>
      <c r="Z57" s="159">
        <f t="shared" si="6"/>
        <v>2</v>
      </c>
      <c r="AA57" s="159"/>
      <c r="AB57" s="100" t="str">
        <f t="shared" si="7"/>
        <v>No hay ejecución</v>
      </c>
      <c r="AC57" s="105" t="str">
        <f t="shared" si="8"/>
        <v>NA</v>
      </c>
      <c r="AD57" s="166"/>
      <c r="AE57" s="65">
        <f t="shared" si="9"/>
        <v>2</v>
      </c>
      <c r="AF57" s="100">
        <f t="shared" si="10"/>
        <v>0.5</v>
      </c>
      <c r="AG57" s="105" t="str">
        <f t="shared" si="11"/>
        <v>Incumplimiento</v>
      </c>
      <c r="AH57" s="166"/>
      <c r="AI57" s="65" t="s">
        <v>502</v>
      </c>
      <c r="AJ57" s="105" t="s">
        <v>502</v>
      </c>
    </row>
    <row r="58" spans="1:36" ht="57.6">
      <c r="A58" s="63">
        <f t="shared" ref="A58:A67" si="17">A57+1</f>
        <v>43</v>
      </c>
      <c r="B58" s="162" t="s">
        <v>400</v>
      </c>
      <c r="C58" s="162">
        <v>0</v>
      </c>
      <c r="D58" s="162" t="s">
        <v>93</v>
      </c>
      <c r="E58" s="162">
        <v>0</v>
      </c>
      <c r="F58" s="162">
        <v>18</v>
      </c>
      <c r="G58" s="231" t="s">
        <v>428</v>
      </c>
      <c r="H58" s="164" t="s">
        <v>2684</v>
      </c>
      <c r="I58" s="163" t="s">
        <v>20</v>
      </c>
      <c r="J58" s="163" t="s">
        <v>129</v>
      </c>
      <c r="K58" s="163">
        <v>1</v>
      </c>
      <c r="L58" s="165" t="s">
        <v>2685</v>
      </c>
      <c r="M58" s="165" t="s">
        <v>2686</v>
      </c>
      <c r="N58" s="64">
        <v>2</v>
      </c>
      <c r="O58" s="64">
        <v>2</v>
      </c>
      <c r="P58" s="64">
        <v>0</v>
      </c>
      <c r="Q58" s="64">
        <v>0</v>
      </c>
      <c r="R58" s="64">
        <f t="shared" si="3"/>
        <v>4</v>
      </c>
      <c r="S58" s="105" t="s">
        <v>2677</v>
      </c>
      <c r="T58" s="166" t="s">
        <v>2687</v>
      </c>
      <c r="U58" s="159">
        <f t="shared" si="13"/>
        <v>4</v>
      </c>
      <c r="V58" s="273">
        <v>4</v>
      </c>
      <c r="W58" s="100">
        <f t="shared" si="4"/>
        <v>1</v>
      </c>
      <c r="X58" s="105" t="str">
        <f t="shared" si="5"/>
        <v>De acuerdo a lo programado</v>
      </c>
      <c r="Y58" s="166" t="s">
        <v>2688</v>
      </c>
      <c r="Z58" s="159">
        <f t="shared" si="6"/>
        <v>0</v>
      </c>
      <c r="AA58" s="159"/>
      <c r="AB58" s="100" t="str">
        <f t="shared" si="7"/>
        <v>No hay ejecución</v>
      </c>
      <c r="AC58" s="105" t="str">
        <f t="shared" si="8"/>
        <v>NA</v>
      </c>
      <c r="AD58" s="166"/>
      <c r="AE58" s="65">
        <f t="shared" si="9"/>
        <v>4</v>
      </c>
      <c r="AF58" s="100">
        <f t="shared" si="10"/>
        <v>1</v>
      </c>
      <c r="AG58" s="105" t="str">
        <f t="shared" si="11"/>
        <v>De acuerdo a lo programado</v>
      </c>
      <c r="AH58" s="166"/>
      <c r="AI58" s="65" t="s">
        <v>502</v>
      </c>
      <c r="AJ58" s="105" t="s">
        <v>502</v>
      </c>
    </row>
    <row r="59" spans="1:36" ht="57.6">
      <c r="A59" s="63">
        <f t="shared" si="17"/>
        <v>44</v>
      </c>
      <c r="B59" s="162" t="s">
        <v>400</v>
      </c>
      <c r="C59" s="162">
        <v>0</v>
      </c>
      <c r="D59" s="162" t="s">
        <v>93</v>
      </c>
      <c r="E59" s="162">
        <v>0</v>
      </c>
      <c r="F59" s="162">
        <v>18</v>
      </c>
      <c r="G59" s="231" t="s">
        <v>428</v>
      </c>
      <c r="H59" s="164" t="s">
        <v>2689</v>
      </c>
      <c r="I59" s="163" t="s">
        <v>20</v>
      </c>
      <c r="J59" s="163" t="s">
        <v>129</v>
      </c>
      <c r="K59" s="163">
        <v>1</v>
      </c>
      <c r="L59" s="165" t="s">
        <v>2690</v>
      </c>
      <c r="M59" s="165" t="s">
        <v>2686</v>
      </c>
      <c r="N59" s="64">
        <v>1</v>
      </c>
      <c r="O59" s="64">
        <v>0</v>
      </c>
      <c r="P59" s="64">
        <v>0</v>
      </c>
      <c r="Q59" s="64">
        <v>0</v>
      </c>
      <c r="R59" s="64">
        <f t="shared" si="3"/>
        <v>1</v>
      </c>
      <c r="S59" s="105" t="s">
        <v>2677</v>
      </c>
      <c r="T59" s="166" t="s">
        <v>2691</v>
      </c>
      <c r="U59" s="159">
        <f t="shared" si="13"/>
        <v>1</v>
      </c>
      <c r="V59" s="273">
        <v>0</v>
      </c>
      <c r="W59" s="100">
        <f t="shared" si="4"/>
        <v>0</v>
      </c>
      <c r="X59" s="105" t="str">
        <f t="shared" si="5"/>
        <v>En Riesgo de no Cumplimiento</v>
      </c>
      <c r="Y59" s="166" t="s">
        <v>2692</v>
      </c>
      <c r="Z59" s="159">
        <f t="shared" si="6"/>
        <v>0</v>
      </c>
      <c r="AA59" s="159"/>
      <c r="AB59" s="100" t="str">
        <f t="shared" si="7"/>
        <v>No hay ejecución</v>
      </c>
      <c r="AC59" s="105" t="str">
        <f t="shared" si="8"/>
        <v>NA</v>
      </c>
      <c r="AD59" s="166"/>
      <c r="AE59" s="65">
        <f t="shared" si="9"/>
        <v>0</v>
      </c>
      <c r="AF59" s="100" t="str">
        <f t="shared" si="10"/>
        <v>No hay Programación</v>
      </c>
      <c r="AG59" s="105" t="str">
        <f t="shared" si="11"/>
        <v>De acuerdo a lo programado</v>
      </c>
      <c r="AH59" s="166"/>
      <c r="AI59" s="65" t="s">
        <v>502</v>
      </c>
      <c r="AJ59" s="105" t="s">
        <v>502</v>
      </c>
    </row>
    <row r="60" spans="1:36" ht="37.049999999999997" customHeight="1">
      <c r="A60" s="63">
        <f t="shared" si="17"/>
        <v>45</v>
      </c>
      <c r="B60" s="162" t="s">
        <v>400</v>
      </c>
      <c r="C60" s="162">
        <v>0</v>
      </c>
      <c r="D60" s="162" t="s">
        <v>93</v>
      </c>
      <c r="E60" s="162">
        <v>0</v>
      </c>
      <c r="F60" s="162">
        <v>18</v>
      </c>
      <c r="G60" s="231" t="s">
        <v>503</v>
      </c>
      <c r="H60" s="164" t="s">
        <v>2693</v>
      </c>
      <c r="I60" s="163" t="s">
        <v>20</v>
      </c>
      <c r="J60" s="163" t="s">
        <v>353</v>
      </c>
      <c r="K60" s="163">
        <v>17</v>
      </c>
      <c r="L60" s="165" t="s">
        <v>2694</v>
      </c>
      <c r="M60" s="165" t="s">
        <v>2695</v>
      </c>
      <c r="N60" s="64">
        <v>1</v>
      </c>
      <c r="O60" s="64">
        <v>0</v>
      </c>
      <c r="P60" s="64">
        <v>0</v>
      </c>
      <c r="Q60" s="64">
        <v>0</v>
      </c>
      <c r="R60" s="64">
        <f t="shared" si="3"/>
        <v>1</v>
      </c>
      <c r="S60" s="105" t="s">
        <v>2677</v>
      </c>
      <c r="T60" s="166" t="s">
        <v>2696</v>
      </c>
      <c r="U60" s="159">
        <f t="shared" si="13"/>
        <v>1</v>
      </c>
      <c r="V60" s="273">
        <v>1</v>
      </c>
      <c r="W60" s="100">
        <f t="shared" si="4"/>
        <v>1</v>
      </c>
      <c r="X60" s="105" t="str">
        <f t="shared" si="5"/>
        <v>De acuerdo a lo programado</v>
      </c>
      <c r="Y60" s="166" t="s">
        <v>2697</v>
      </c>
      <c r="Z60" s="159">
        <f t="shared" si="6"/>
        <v>0</v>
      </c>
      <c r="AA60" s="159"/>
      <c r="AB60" s="100" t="str">
        <f t="shared" si="7"/>
        <v>No hay ejecución</v>
      </c>
      <c r="AC60" s="105" t="str">
        <f t="shared" si="8"/>
        <v>NA</v>
      </c>
      <c r="AD60" s="166"/>
      <c r="AE60" s="65">
        <f t="shared" si="9"/>
        <v>1</v>
      </c>
      <c r="AF60" s="100">
        <f t="shared" si="10"/>
        <v>1</v>
      </c>
      <c r="AG60" s="105" t="str">
        <f t="shared" si="11"/>
        <v>De acuerdo a lo programado</v>
      </c>
      <c r="AH60" s="166"/>
      <c r="AI60" s="65" t="s">
        <v>502</v>
      </c>
      <c r="AJ60" s="105" t="s">
        <v>502</v>
      </c>
    </row>
    <row r="61" spans="1:36" ht="48">
      <c r="A61" s="63">
        <f t="shared" si="17"/>
        <v>46</v>
      </c>
      <c r="B61" s="162" t="s">
        <v>400</v>
      </c>
      <c r="C61" s="162">
        <v>0</v>
      </c>
      <c r="D61" s="162" t="s">
        <v>93</v>
      </c>
      <c r="E61" s="162">
        <v>0</v>
      </c>
      <c r="F61" s="162">
        <v>18</v>
      </c>
      <c r="G61" s="231" t="s">
        <v>503</v>
      </c>
      <c r="H61" s="164" t="s">
        <v>2698</v>
      </c>
      <c r="I61" s="163" t="s">
        <v>18</v>
      </c>
      <c r="J61" s="163" t="s">
        <v>353</v>
      </c>
      <c r="K61" s="163">
        <v>19</v>
      </c>
      <c r="L61" s="165" t="s">
        <v>2699</v>
      </c>
      <c r="M61" s="165" t="s">
        <v>2700</v>
      </c>
      <c r="N61" s="64">
        <v>0</v>
      </c>
      <c r="O61" s="64">
        <v>1</v>
      </c>
      <c r="P61" s="64">
        <v>0</v>
      </c>
      <c r="Q61" s="64">
        <v>0</v>
      </c>
      <c r="R61" s="64">
        <f t="shared" si="3"/>
        <v>1</v>
      </c>
      <c r="S61" s="105" t="s">
        <v>2701</v>
      </c>
      <c r="T61" s="166" t="s">
        <v>2702</v>
      </c>
      <c r="U61" s="159">
        <f t="shared" si="13"/>
        <v>1</v>
      </c>
      <c r="V61" s="273">
        <v>1</v>
      </c>
      <c r="W61" s="100">
        <f t="shared" si="4"/>
        <v>1</v>
      </c>
      <c r="X61" s="105" t="str">
        <f t="shared" si="5"/>
        <v>De acuerdo a lo programado</v>
      </c>
      <c r="Y61" s="166" t="s">
        <v>2703</v>
      </c>
      <c r="Z61" s="159">
        <f t="shared" si="6"/>
        <v>0</v>
      </c>
      <c r="AA61" s="159"/>
      <c r="AB61" s="100" t="str">
        <f t="shared" si="7"/>
        <v>No hay ejecución</v>
      </c>
      <c r="AC61" s="105" t="str">
        <f t="shared" si="8"/>
        <v>NA</v>
      </c>
      <c r="AD61" s="166"/>
      <c r="AE61" s="65">
        <f t="shared" si="9"/>
        <v>1</v>
      </c>
      <c r="AF61" s="100">
        <f t="shared" si="10"/>
        <v>1</v>
      </c>
      <c r="AG61" s="105" t="str">
        <f t="shared" si="11"/>
        <v>De acuerdo a lo programado</v>
      </c>
      <c r="AH61" s="166"/>
      <c r="AI61" s="65" t="s">
        <v>502</v>
      </c>
      <c r="AJ61" s="105" t="s">
        <v>502</v>
      </c>
    </row>
    <row r="62" spans="1:36" ht="67.2">
      <c r="A62" s="63">
        <f t="shared" si="17"/>
        <v>47</v>
      </c>
      <c r="B62" s="162" t="s">
        <v>400</v>
      </c>
      <c r="C62" s="162">
        <v>0</v>
      </c>
      <c r="D62" s="162" t="s">
        <v>93</v>
      </c>
      <c r="E62" s="162">
        <v>0</v>
      </c>
      <c r="F62" s="162">
        <v>18</v>
      </c>
      <c r="G62" s="231" t="s">
        <v>524</v>
      </c>
      <c r="H62" s="164" t="s">
        <v>2704</v>
      </c>
      <c r="I62" s="163" t="s">
        <v>20</v>
      </c>
      <c r="J62" s="163" t="s">
        <v>353</v>
      </c>
      <c r="K62" s="163">
        <v>17</v>
      </c>
      <c r="L62" s="165" t="s">
        <v>1598</v>
      </c>
      <c r="M62" s="165" t="s">
        <v>2705</v>
      </c>
      <c r="N62" s="64">
        <v>0</v>
      </c>
      <c r="O62" s="64">
        <v>1</v>
      </c>
      <c r="P62" s="64">
        <v>0</v>
      </c>
      <c r="Q62" s="64">
        <v>1</v>
      </c>
      <c r="R62" s="64">
        <f t="shared" si="3"/>
        <v>2</v>
      </c>
      <c r="S62" s="105" t="s">
        <v>2701</v>
      </c>
      <c r="T62" s="166" t="s">
        <v>2706</v>
      </c>
      <c r="U62" s="159">
        <f t="shared" si="13"/>
        <v>1</v>
      </c>
      <c r="V62" s="273">
        <v>0</v>
      </c>
      <c r="W62" s="100">
        <f t="shared" si="4"/>
        <v>0</v>
      </c>
      <c r="X62" s="105" t="str">
        <f t="shared" si="5"/>
        <v>En Riesgo de no Cumplimiento</v>
      </c>
      <c r="Y62" s="166" t="s">
        <v>2707</v>
      </c>
      <c r="Z62" s="159">
        <f t="shared" si="6"/>
        <v>1</v>
      </c>
      <c r="AA62" s="159"/>
      <c r="AB62" s="100" t="str">
        <f t="shared" si="7"/>
        <v>No hay ejecución</v>
      </c>
      <c r="AC62" s="105" t="str">
        <f t="shared" si="8"/>
        <v>NA</v>
      </c>
      <c r="AD62" s="166"/>
      <c r="AE62" s="65">
        <f t="shared" si="9"/>
        <v>0</v>
      </c>
      <c r="AF62" s="100" t="str">
        <f t="shared" si="10"/>
        <v>No hay Programación</v>
      </c>
      <c r="AG62" s="105" t="str">
        <f t="shared" si="11"/>
        <v>De acuerdo a lo programado</v>
      </c>
      <c r="AH62" s="166"/>
      <c r="AI62" s="65" t="s">
        <v>502</v>
      </c>
      <c r="AJ62" s="105" t="s">
        <v>502</v>
      </c>
    </row>
    <row r="63" spans="1:36" ht="37.049999999999997" customHeight="1">
      <c r="A63" s="63">
        <f t="shared" si="17"/>
        <v>48</v>
      </c>
      <c r="B63" s="162" t="s">
        <v>400</v>
      </c>
      <c r="C63" s="162">
        <v>0</v>
      </c>
      <c r="D63" s="162">
        <v>0</v>
      </c>
      <c r="E63" s="162">
        <v>0</v>
      </c>
      <c r="F63" s="162">
        <v>18</v>
      </c>
      <c r="G63" s="231" t="s">
        <v>571</v>
      </c>
      <c r="H63" s="164" t="s">
        <v>2708</v>
      </c>
      <c r="I63" s="163" t="s">
        <v>20</v>
      </c>
      <c r="J63" s="163" t="s">
        <v>353</v>
      </c>
      <c r="K63" s="163">
        <v>17</v>
      </c>
      <c r="L63" s="165" t="s">
        <v>2608</v>
      </c>
      <c r="M63" s="165" t="s">
        <v>2709</v>
      </c>
      <c r="N63" s="64">
        <v>0</v>
      </c>
      <c r="O63" s="64">
        <v>1</v>
      </c>
      <c r="P63" s="64">
        <v>0</v>
      </c>
      <c r="Q63" s="64">
        <v>1</v>
      </c>
      <c r="R63" s="64">
        <f t="shared" si="3"/>
        <v>2</v>
      </c>
      <c r="S63" s="105" t="s">
        <v>2701</v>
      </c>
      <c r="T63" s="166" t="s">
        <v>2710</v>
      </c>
      <c r="U63" s="159">
        <f t="shared" si="13"/>
        <v>1</v>
      </c>
      <c r="V63" s="273">
        <v>0</v>
      </c>
      <c r="W63" s="100">
        <f t="shared" si="4"/>
        <v>0</v>
      </c>
      <c r="X63" s="105" t="str">
        <f t="shared" si="5"/>
        <v>En Riesgo de no Cumplimiento</v>
      </c>
      <c r="Y63" s="166"/>
      <c r="Z63" s="159">
        <f t="shared" si="6"/>
        <v>1</v>
      </c>
      <c r="AA63" s="159"/>
      <c r="AB63" s="100" t="str">
        <f t="shared" si="7"/>
        <v>No hay ejecución</v>
      </c>
      <c r="AC63" s="105" t="str">
        <f t="shared" si="8"/>
        <v>NA</v>
      </c>
      <c r="AD63" s="166"/>
      <c r="AE63" s="65">
        <f t="shared" si="9"/>
        <v>0</v>
      </c>
      <c r="AF63" s="100" t="str">
        <f t="shared" si="10"/>
        <v>No hay Programación</v>
      </c>
      <c r="AG63" s="105" t="str">
        <f t="shared" si="11"/>
        <v>De acuerdo a lo programado</v>
      </c>
      <c r="AH63" s="166"/>
      <c r="AI63" s="65" t="s">
        <v>502</v>
      </c>
      <c r="AJ63" s="105" t="s">
        <v>502</v>
      </c>
    </row>
    <row r="64" spans="1:36" ht="37.049999999999997" customHeight="1">
      <c r="A64" s="63">
        <f t="shared" si="17"/>
        <v>49</v>
      </c>
      <c r="B64" s="162" t="s">
        <v>400</v>
      </c>
      <c r="C64" s="162">
        <v>0</v>
      </c>
      <c r="D64" s="162">
        <v>0</v>
      </c>
      <c r="E64" s="162" t="s">
        <v>78</v>
      </c>
      <c r="F64" s="162">
        <v>18</v>
      </c>
      <c r="G64" s="231" t="s">
        <v>524</v>
      </c>
      <c r="H64" s="164" t="s">
        <v>2711</v>
      </c>
      <c r="I64" s="163" t="s">
        <v>20</v>
      </c>
      <c r="J64" s="163" t="s">
        <v>338</v>
      </c>
      <c r="K64" s="163">
        <v>5</v>
      </c>
      <c r="L64" s="165" t="s">
        <v>2712</v>
      </c>
      <c r="M64" s="165" t="s">
        <v>2713</v>
      </c>
      <c r="N64" s="64">
        <v>1</v>
      </c>
      <c r="O64" s="64">
        <v>1</v>
      </c>
      <c r="P64" s="64">
        <v>1</v>
      </c>
      <c r="Q64" s="64">
        <v>0</v>
      </c>
      <c r="R64" s="64">
        <f t="shared" si="3"/>
        <v>3</v>
      </c>
      <c r="S64" s="105" t="s">
        <v>2701</v>
      </c>
      <c r="T64" s="166" t="s">
        <v>2714</v>
      </c>
      <c r="U64" s="159">
        <f t="shared" si="13"/>
        <v>2</v>
      </c>
      <c r="V64" s="273">
        <v>2</v>
      </c>
      <c r="W64" s="100">
        <f t="shared" si="4"/>
        <v>1</v>
      </c>
      <c r="X64" s="105" t="str">
        <f t="shared" si="5"/>
        <v>De acuerdo a lo programado</v>
      </c>
      <c r="Y64" s="166" t="s">
        <v>2715</v>
      </c>
      <c r="Z64" s="159">
        <f t="shared" si="6"/>
        <v>1</v>
      </c>
      <c r="AA64" s="159"/>
      <c r="AB64" s="100" t="str">
        <f t="shared" si="7"/>
        <v>No hay ejecución</v>
      </c>
      <c r="AC64" s="105" t="str">
        <f t="shared" si="8"/>
        <v>NA</v>
      </c>
      <c r="AD64" s="166"/>
      <c r="AE64" s="65">
        <f t="shared" si="9"/>
        <v>2</v>
      </c>
      <c r="AF64" s="100">
        <f t="shared" si="10"/>
        <v>0.66666666666666663</v>
      </c>
      <c r="AG64" s="105" t="str">
        <f t="shared" si="11"/>
        <v>Incumplimiento</v>
      </c>
      <c r="AH64" s="166"/>
      <c r="AI64" s="65" t="s">
        <v>502</v>
      </c>
      <c r="AJ64" s="105" t="s">
        <v>502</v>
      </c>
    </row>
    <row r="65" spans="1:36" ht="67.2">
      <c r="A65" s="63">
        <f t="shared" si="17"/>
        <v>50</v>
      </c>
      <c r="B65" s="162" t="s">
        <v>400</v>
      </c>
      <c r="C65" s="162">
        <v>0</v>
      </c>
      <c r="D65" s="162">
        <v>0</v>
      </c>
      <c r="E65" s="162">
        <v>0</v>
      </c>
      <c r="F65" s="162">
        <v>18</v>
      </c>
      <c r="G65" s="231" t="s">
        <v>571</v>
      </c>
      <c r="H65" s="164" t="s">
        <v>2716</v>
      </c>
      <c r="I65" s="163" t="s">
        <v>20</v>
      </c>
      <c r="J65" s="163" t="s">
        <v>353</v>
      </c>
      <c r="K65" s="163">
        <v>17</v>
      </c>
      <c r="L65" s="165" t="s">
        <v>2717</v>
      </c>
      <c r="M65" s="165" t="s">
        <v>2718</v>
      </c>
      <c r="N65" s="64">
        <v>2</v>
      </c>
      <c r="O65" s="64">
        <v>2</v>
      </c>
      <c r="P65" s="64">
        <v>3</v>
      </c>
      <c r="Q65" s="64">
        <v>3</v>
      </c>
      <c r="R65" s="64">
        <f t="shared" si="3"/>
        <v>10</v>
      </c>
      <c r="S65" s="105" t="s">
        <v>2701</v>
      </c>
      <c r="T65" s="166" t="s">
        <v>2719</v>
      </c>
      <c r="U65" s="159">
        <f t="shared" si="13"/>
        <v>4</v>
      </c>
      <c r="V65" s="273">
        <v>1</v>
      </c>
      <c r="W65" s="100">
        <f t="shared" si="4"/>
        <v>0.25</v>
      </c>
      <c r="X65" s="105" t="str">
        <f t="shared" si="5"/>
        <v>En Riesgo de no Cumplimiento</v>
      </c>
      <c r="Y65" s="166" t="s">
        <v>2720</v>
      </c>
      <c r="Z65" s="159">
        <f t="shared" si="6"/>
        <v>6</v>
      </c>
      <c r="AA65" s="159"/>
      <c r="AB65" s="100" t="str">
        <f t="shared" si="7"/>
        <v>No hay ejecución</v>
      </c>
      <c r="AC65" s="105" t="str">
        <f t="shared" si="8"/>
        <v>NA</v>
      </c>
      <c r="AD65" s="166"/>
      <c r="AE65" s="65">
        <f t="shared" si="9"/>
        <v>1</v>
      </c>
      <c r="AF65" s="100">
        <f t="shared" si="10"/>
        <v>0.1</v>
      </c>
      <c r="AG65" s="105" t="str">
        <f t="shared" si="11"/>
        <v>Incumplimiento</v>
      </c>
      <c r="AH65" s="166"/>
      <c r="AI65" s="65" t="s">
        <v>502</v>
      </c>
      <c r="AJ65" s="105" t="s">
        <v>502</v>
      </c>
    </row>
    <row r="66" spans="1:36" ht="37.049999999999997" customHeight="1">
      <c r="A66" s="63">
        <f t="shared" si="17"/>
        <v>51</v>
      </c>
      <c r="B66" s="162" t="s">
        <v>400</v>
      </c>
      <c r="C66" s="162">
        <v>0</v>
      </c>
      <c r="D66" s="162">
        <v>0</v>
      </c>
      <c r="E66" s="162">
        <v>0</v>
      </c>
      <c r="F66" s="162">
        <v>18</v>
      </c>
      <c r="G66" s="231" t="s">
        <v>433</v>
      </c>
      <c r="H66" s="164" t="s">
        <v>2721</v>
      </c>
      <c r="I66" s="163" t="s">
        <v>18</v>
      </c>
      <c r="J66" s="163" t="s">
        <v>353</v>
      </c>
      <c r="K66" s="163">
        <v>19</v>
      </c>
      <c r="L66" s="165" t="s">
        <v>2722</v>
      </c>
      <c r="M66" s="165" t="s">
        <v>2723</v>
      </c>
      <c r="N66" s="64">
        <v>0</v>
      </c>
      <c r="O66" s="64">
        <v>0</v>
      </c>
      <c r="P66" s="64">
        <v>0</v>
      </c>
      <c r="Q66" s="64">
        <v>1</v>
      </c>
      <c r="R66" s="64">
        <f t="shared" si="3"/>
        <v>1</v>
      </c>
      <c r="S66" s="105" t="s">
        <v>2701</v>
      </c>
      <c r="T66" s="166" t="s">
        <v>2724</v>
      </c>
      <c r="U66" s="159">
        <f t="shared" si="13"/>
        <v>0</v>
      </c>
      <c r="V66" s="273"/>
      <c r="W66" s="100" t="str">
        <f t="shared" si="4"/>
        <v>No hay ejecución</v>
      </c>
      <c r="X66" s="105" t="str">
        <f t="shared" si="5"/>
        <v>NA</v>
      </c>
      <c r="Y66" s="320" t="s">
        <v>2725</v>
      </c>
      <c r="Z66" s="159">
        <f t="shared" si="6"/>
        <v>1</v>
      </c>
      <c r="AA66" s="159"/>
      <c r="AB66" s="100" t="str">
        <f t="shared" si="7"/>
        <v>No hay ejecución</v>
      </c>
      <c r="AC66" s="105" t="str">
        <f t="shared" si="8"/>
        <v>NA</v>
      </c>
      <c r="AD66" s="166"/>
      <c r="AE66" s="65">
        <f t="shared" si="9"/>
        <v>0</v>
      </c>
      <c r="AF66" s="100" t="str">
        <f t="shared" si="10"/>
        <v>No hay Programación</v>
      </c>
      <c r="AG66" s="105" t="str">
        <f t="shared" si="11"/>
        <v>De acuerdo a lo programado</v>
      </c>
      <c r="AH66" s="166"/>
      <c r="AI66" s="65" t="s">
        <v>502</v>
      </c>
      <c r="AJ66" s="105" t="s">
        <v>502</v>
      </c>
    </row>
    <row r="67" spans="1:36" ht="67.2">
      <c r="A67" s="63">
        <f t="shared" si="17"/>
        <v>52</v>
      </c>
      <c r="B67" s="162" t="s">
        <v>400</v>
      </c>
      <c r="C67" s="162">
        <v>0</v>
      </c>
      <c r="D67" s="162">
        <v>0</v>
      </c>
      <c r="E67" s="162">
        <v>0</v>
      </c>
      <c r="F67" s="162">
        <v>18</v>
      </c>
      <c r="G67" s="231" t="s">
        <v>571</v>
      </c>
      <c r="H67" s="164" t="s">
        <v>2726</v>
      </c>
      <c r="I67" s="163" t="s">
        <v>20</v>
      </c>
      <c r="J67" s="163" t="s">
        <v>353</v>
      </c>
      <c r="K67" s="163">
        <v>17</v>
      </c>
      <c r="L67" s="165" t="s">
        <v>2727</v>
      </c>
      <c r="M67" s="165" t="s">
        <v>2728</v>
      </c>
      <c r="N67" s="64">
        <v>1</v>
      </c>
      <c r="O67" s="64">
        <v>1</v>
      </c>
      <c r="P67" s="64">
        <v>1</v>
      </c>
      <c r="Q67" s="64">
        <v>1</v>
      </c>
      <c r="R67" s="64">
        <f t="shared" si="3"/>
        <v>4</v>
      </c>
      <c r="S67" s="105" t="s">
        <v>2701</v>
      </c>
      <c r="T67" s="166" t="s">
        <v>2729</v>
      </c>
      <c r="U67" s="159">
        <f t="shared" si="13"/>
        <v>2</v>
      </c>
      <c r="V67" s="273">
        <v>2</v>
      </c>
      <c r="W67" s="100">
        <f t="shared" si="4"/>
        <v>1</v>
      </c>
      <c r="X67" s="105" t="str">
        <f t="shared" si="5"/>
        <v>De acuerdo a lo programado</v>
      </c>
      <c r="Y67" s="320" t="s">
        <v>2730</v>
      </c>
      <c r="Z67" s="159">
        <f t="shared" si="6"/>
        <v>2</v>
      </c>
      <c r="AA67" s="159"/>
      <c r="AB67" s="100" t="str">
        <f t="shared" si="7"/>
        <v>No hay ejecución</v>
      </c>
      <c r="AC67" s="105" t="str">
        <f t="shared" si="8"/>
        <v>NA</v>
      </c>
      <c r="AD67" s="166"/>
      <c r="AE67" s="65">
        <f t="shared" si="9"/>
        <v>2</v>
      </c>
      <c r="AF67" s="100">
        <f t="shared" si="10"/>
        <v>0.5</v>
      </c>
      <c r="AG67" s="105" t="str">
        <f t="shared" si="11"/>
        <v>Incumplimiento</v>
      </c>
      <c r="AH67" s="166"/>
      <c r="AI67" s="65" t="s">
        <v>502</v>
      </c>
      <c r="AJ67" s="105" t="s">
        <v>502</v>
      </c>
    </row>
    <row r="68" spans="1:36" ht="37.049999999999997" customHeight="1">
      <c r="A68" s="63">
        <f>A67+1</f>
        <v>53</v>
      </c>
      <c r="B68" s="162" t="s">
        <v>400</v>
      </c>
      <c r="C68" s="162">
        <v>0</v>
      </c>
      <c r="D68" s="162">
        <v>0</v>
      </c>
      <c r="E68" s="162" t="s">
        <v>41</v>
      </c>
      <c r="F68" s="162">
        <v>18</v>
      </c>
      <c r="G68" s="231" t="s">
        <v>491</v>
      </c>
      <c r="H68" s="164" t="s">
        <v>2731</v>
      </c>
      <c r="I68" s="163" t="s">
        <v>20</v>
      </c>
      <c r="J68" s="163" t="s">
        <v>129</v>
      </c>
      <c r="K68" s="163">
        <v>1</v>
      </c>
      <c r="L68" s="165" t="s">
        <v>2732</v>
      </c>
      <c r="M68" s="165" t="s">
        <v>2733</v>
      </c>
      <c r="N68" s="64">
        <v>12</v>
      </c>
      <c r="O68" s="64">
        <v>12</v>
      </c>
      <c r="P68" s="64">
        <v>12</v>
      </c>
      <c r="Q68" s="64">
        <v>12</v>
      </c>
      <c r="R68" s="64">
        <f t="shared" si="3"/>
        <v>48</v>
      </c>
      <c r="S68" s="105" t="s">
        <v>2734</v>
      </c>
      <c r="T68" s="105" t="s">
        <v>172</v>
      </c>
      <c r="U68" s="159">
        <f t="shared" si="13"/>
        <v>24</v>
      </c>
      <c r="V68" s="273">
        <v>26</v>
      </c>
      <c r="W68" s="100">
        <f t="shared" si="4"/>
        <v>1.0833333333333333</v>
      </c>
      <c r="X68" s="105" t="str">
        <f t="shared" si="5"/>
        <v>De acuerdo a lo programado</v>
      </c>
      <c r="Y68" s="166" t="s">
        <v>2735</v>
      </c>
      <c r="Z68" s="159">
        <f t="shared" si="6"/>
        <v>24</v>
      </c>
      <c r="AA68" s="159"/>
      <c r="AB68" s="100" t="str">
        <f t="shared" si="7"/>
        <v>No hay ejecución</v>
      </c>
      <c r="AC68" s="105" t="str">
        <f t="shared" si="8"/>
        <v>NA</v>
      </c>
      <c r="AD68" s="166"/>
      <c r="AE68" s="65">
        <f t="shared" si="9"/>
        <v>26</v>
      </c>
      <c r="AF68" s="100">
        <f t="shared" si="10"/>
        <v>0.54166666666666663</v>
      </c>
      <c r="AG68" s="105" t="str">
        <f t="shared" si="11"/>
        <v>Incumplimiento</v>
      </c>
      <c r="AH68" s="166"/>
      <c r="AI68" s="65" t="s">
        <v>502</v>
      </c>
      <c r="AJ68" s="105" t="s">
        <v>502</v>
      </c>
    </row>
    <row r="69" spans="1:36" ht="37.049999999999997" customHeight="1">
      <c r="A69" s="63">
        <f>A68+1</f>
        <v>54</v>
      </c>
      <c r="B69" s="162" t="s">
        <v>400</v>
      </c>
      <c r="C69" s="162">
        <v>0</v>
      </c>
      <c r="D69" s="162">
        <v>0</v>
      </c>
      <c r="E69" s="162" t="s">
        <v>41</v>
      </c>
      <c r="F69" s="162">
        <v>18</v>
      </c>
      <c r="G69" s="231" t="s">
        <v>491</v>
      </c>
      <c r="H69" s="164" t="s">
        <v>2736</v>
      </c>
      <c r="I69" s="163" t="s">
        <v>20</v>
      </c>
      <c r="J69" s="163" t="s">
        <v>129</v>
      </c>
      <c r="K69" s="163">
        <v>1</v>
      </c>
      <c r="L69" s="165" t="s">
        <v>2732</v>
      </c>
      <c r="M69" s="165" t="s">
        <v>2733</v>
      </c>
      <c r="N69" s="64">
        <v>26</v>
      </c>
      <c r="O69" s="64">
        <v>26</v>
      </c>
      <c r="P69" s="64">
        <v>25</v>
      </c>
      <c r="Q69" s="64">
        <v>25</v>
      </c>
      <c r="R69" s="64">
        <f t="shared" si="3"/>
        <v>102</v>
      </c>
      <c r="S69" s="105" t="s">
        <v>2734</v>
      </c>
      <c r="T69" s="105" t="s">
        <v>172</v>
      </c>
      <c r="U69" s="159">
        <f t="shared" si="13"/>
        <v>52</v>
      </c>
      <c r="V69" s="273">
        <v>56</v>
      </c>
      <c r="W69" s="100">
        <f t="shared" si="4"/>
        <v>1.0769230769230769</v>
      </c>
      <c r="X69" s="105" t="str">
        <f t="shared" si="5"/>
        <v>De acuerdo a lo programado</v>
      </c>
      <c r="Y69" s="166" t="s">
        <v>2737</v>
      </c>
      <c r="Z69" s="159">
        <f t="shared" si="6"/>
        <v>50</v>
      </c>
      <c r="AA69" s="159"/>
      <c r="AB69" s="100" t="str">
        <f t="shared" si="7"/>
        <v>No hay ejecución</v>
      </c>
      <c r="AC69" s="105" t="str">
        <f t="shared" si="8"/>
        <v>NA</v>
      </c>
      <c r="AD69" s="166"/>
      <c r="AE69" s="65">
        <f t="shared" si="9"/>
        <v>56</v>
      </c>
      <c r="AF69" s="100">
        <f t="shared" si="10"/>
        <v>0.5490196078431373</v>
      </c>
      <c r="AG69" s="105" t="str">
        <f t="shared" si="11"/>
        <v>Incumplimiento</v>
      </c>
      <c r="AH69" s="166"/>
      <c r="AI69" s="65" t="s">
        <v>502</v>
      </c>
      <c r="AJ69" s="105" t="s">
        <v>502</v>
      </c>
    </row>
    <row r="70" spans="1:36" ht="37.049999999999997" customHeight="1">
      <c r="A70" s="63">
        <f t="shared" ref="A70:A78" si="18">A69+1</f>
        <v>55</v>
      </c>
      <c r="B70" s="162" t="s">
        <v>400</v>
      </c>
      <c r="C70" s="162">
        <v>0</v>
      </c>
      <c r="D70" s="162">
        <v>0</v>
      </c>
      <c r="E70" s="162" t="s">
        <v>41</v>
      </c>
      <c r="F70" s="162">
        <v>18</v>
      </c>
      <c r="G70" s="231" t="s">
        <v>571</v>
      </c>
      <c r="H70" s="164" t="s">
        <v>2738</v>
      </c>
      <c r="I70" s="163" t="s">
        <v>20</v>
      </c>
      <c r="J70" s="163" t="s">
        <v>353</v>
      </c>
      <c r="K70" s="163">
        <v>19</v>
      </c>
      <c r="L70" s="165" t="s">
        <v>2739</v>
      </c>
      <c r="M70" s="165" t="s">
        <v>674</v>
      </c>
      <c r="N70" s="64">
        <v>4</v>
      </c>
      <c r="O70" s="64">
        <v>4</v>
      </c>
      <c r="P70" s="64">
        <v>4</v>
      </c>
      <c r="Q70" s="64">
        <v>4</v>
      </c>
      <c r="R70" s="64">
        <f t="shared" si="3"/>
        <v>16</v>
      </c>
      <c r="S70" s="105" t="s">
        <v>2734</v>
      </c>
      <c r="T70" s="105" t="s">
        <v>172</v>
      </c>
      <c r="U70" s="159">
        <f t="shared" si="13"/>
        <v>8</v>
      </c>
      <c r="V70" s="273">
        <v>10</v>
      </c>
      <c r="W70" s="100">
        <f t="shared" si="4"/>
        <v>1.25</v>
      </c>
      <c r="X70" s="105" t="str">
        <f t="shared" si="5"/>
        <v>De acuerdo a lo programado</v>
      </c>
      <c r="Y70" s="166" t="s">
        <v>2735</v>
      </c>
      <c r="Z70" s="159">
        <f t="shared" si="6"/>
        <v>8</v>
      </c>
      <c r="AA70" s="159"/>
      <c r="AB70" s="100" t="str">
        <f t="shared" si="7"/>
        <v>No hay ejecución</v>
      </c>
      <c r="AC70" s="105" t="str">
        <f t="shared" si="8"/>
        <v>NA</v>
      </c>
      <c r="AD70" s="166"/>
      <c r="AE70" s="65">
        <f t="shared" si="9"/>
        <v>10</v>
      </c>
      <c r="AF70" s="100">
        <f t="shared" si="10"/>
        <v>0.625</v>
      </c>
      <c r="AG70" s="105" t="str">
        <f t="shared" si="11"/>
        <v>Incumplimiento</v>
      </c>
      <c r="AH70" s="166"/>
      <c r="AI70" s="65" t="s">
        <v>502</v>
      </c>
      <c r="AJ70" s="105" t="s">
        <v>502</v>
      </c>
    </row>
    <row r="71" spans="1:36" ht="37.049999999999997" customHeight="1">
      <c r="A71" s="63">
        <f t="shared" si="18"/>
        <v>56</v>
      </c>
      <c r="B71" s="162" t="s">
        <v>400</v>
      </c>
      <c r="C71" s="162">
        <v>0</v>
      </c>
      <c r="D71" s="162">
        <v>0</v>
      </c>
      <c r="E71" s="162" t="s">
        <v>41</v>
      </c>
      <c r="F71" s="162">
        <v>18</v>
      </c>
      <c r="G71" s="231" t="s">
        <v>428</v>
      </c>
      <c r="H71" s="164" t="s">
        <v>2740</v>
      </c>
      <c r="I71" s="163" t="s">
        <v>18</v>
      </c>
      <c r="J71" s="163" t="s">
        <v>353</v>
      </c>
      <c r="K71" s="163">
        <v>19</v>
      </c>
      <c r="L71" s="165" t="s">
        <v>2741</v>
      </c>
      <c r="M71" s="165" t="s">
        <v>2742</v>
      </c>
      <c r="N71" s="64">
        <v>2</v>
      </c>
      <c r="O71" s="64">
        <v>2</v>
      </c>
      <c r="P71" s="64">
        <v>2</v>
      </c>
      <c r="Q71" s="64">
        <v>2</v>
      </c>
      <c r="R71" s="64">
        <f t="shared" si="3"/>
        <v>8</v>
      </c>
      <c r="S71" s="105" t="s">
        <v>2734</v>
      </c>
      <c r="T71" s="105" t="s">
        <v>172</v>
      </c>
      <c r="U71" s="159">
        <f t="shared" si="13"/>
        <v>4</v>
      </c>
      <c r="V71" s="273">
        <v>4</v>
      </c>
      <c r="W71" s="100">
        <f t="shared" si="4"/>
        <v>1</v>
      </c>
      <c r="X71" s="105" t="str">
        <f t="shared" si="5"/>
        <v>De acuerdo a lo programado</v>
      </c>
      <c r="Y71" s="166" t="s">
        <v>2743</v>
      </c>
      <c r="Z71" s="159">
        <f t="shared" si="6"/>
        <v>4</v>
      </c>
      <c r="AA71" s="159"/>
      <c r="AB71" s="100" t="str">
        <f t="shared" si="7"/>
        <v>No hay ejecución</v>
      </c>
      <c r="AC71" s="105" t="str">
        <f t="shared" si="8"/>
        <v>NA</v>
      </c>
      <c r="AD71" s="166"/>
      <c r="AE71" s="65">
        <f t="shared" si="9"/>
        <v>4</v>
      </c>
      <c r="AF71" s="100">
        <f t="shared" si="10"/>
        <v>0.5</v>
      </c>
      <c r="AG71" s="105" t="str">
        <f t="shared" si="11"/>
        <v>Incumplimiento</v>
      </c>
      <c r="AH71" s="166"/>
      <c r="AI71" s="65" t="s">
        <v>502</v>
      </c>
      <c r="AJ71" s="105" t="s">
        <v>502</v>
      </c>
    </row>
    <row r="72" spans="1:36" ht="37.049999999999997" customHeight="1">
      <c r="A72" s="63">
        <f t="shared" si="18"/>
        <v>57</v>
      </c>
      <c r="B72" s="162" t="s">
        <v>400</v>
      </c>
      <c r="C72" s="162">
        <v>0</v>
      </c>
      <c r="D72" s="162">
        <v>0</v>
      </c>
      <c r="E72" s="162" t="s">
        <v>41</v>
      </c>
      <c r="F72" s="162">
        <v>18</v>
      </c>
      <c r="G72" s="231" t="s">
        <v>571</v>
      </c>
      <c r="H72" s="164" t="s">
        <v>2744</v>
      </c>
      <c r="I72" s="163" t="s">
        <v>20</v>
      </c>
      <c r="J72" s="163" t="s">
        <v>353</v>
      </c>
      <c r="K72" s="163">
        <v>19</v>
      </c>
      <c r="L72" s="165" t="s">
        <v>2608</v>
      </c>
      <c r="M72" s="165" t="s">
        <v>2745</v>
      </c>
      <c r="N72" s="64">
        <v>3</v>
      </c>
      <c r="O72" s="64">
        <v>3</v>
      </c>
      <c r="P72" s="64">
        <v>3</v>
      </c>
      <c r="Q72" s="64">
        <v>3</v>
      </c>
      <c r="R72" s="64">
        <f t="shared" si="3"/>
        <v>12</v>
      </c>
      <c r="S72" s="105" t="s">
        <v>2734</v>
      </c>
      <c r="T72" s="105" t="s">
        <v>172</v>
      </c>
      <c r="U72" s="159">
        <f t="shared" si="13"/>
        <v>6</v>
      </c>
      <c r="V72" s="273">
        <v>6</v>
      </c>
      <c r="W72" s="100">
        <f t="shared" si="4"/>
        <v>1</v>
      </c>
      <c r="X72" s="105" t="str">
        <f t="shared" si="5"/>
        <v>De acuerdo a lo programado</v>
      </c>
      <c r="Y72" s="166" t="s">
        <v>2746</v>
      </c>
      <c r="Z72" s="159">
        <f t="shared" si="6"/>
        <v>6</v>
      </c>
      <c r="AA72" s="159"/>
      <c r="AB72" s="100" t="str">
        <f t="shared" si="7"/>
        <v>No hay ejecución</v>
      </c>
      <c r="AC72" s="105" t="str">
        <f t="shared" si="8"/>
        <v>NA</v>
      </c>
      <c r="AD72" s="166"/>
      <c r="AE72" s="65">
        <f t="shared" si="9"/>
        <v>6</v>
      </c>
      <c r="AF72" s="100">
        <f t="shared" si="10"/>
        <v>0.5</v>
      </c>
      <c r="AG72" s="105" t="str">
        <f t="shared" si="11"/>
        <v>Incumplimiento</v>
      </c>
      <c r="AH72" s="166"/>
      <c r="AI72" s="65" t="s">
        <v>502</v>
      </c>
      <c r="AJ72" s="105" t="s">
        <v>502</v>
      </c>
    </row>
    <row r="73" spans="1:36" ht="37.049999999999997" customHeight="1">
      <c r="A73" s="63">
        <f t="shared" si="18"/>
        <v>58</v>
      </c>
      <c r="B73" s="162" t="s">
        <v>400</v>
      </c>
      <c r="C73" s="162">
        <v>0</v>
      </c>
      <c r="D73" s="162">
        <v>0</v>
      </c>
      <c r="E73" s="162" t="s">
        <v>41</v>
      </c>
      <c r="F73" s="162">
        <v>18</v>
      </c>
      <c r="G73" s="231" t="s">
        <v>571</v>
      </c>
      <c r="H73" s="164" t="s">
        <v>2747</v>
      </c>
      <c r="I73" s="163" t="s">
        <v>20</v>
      </c>
      <c r="J73" s="163" t="s">
        <v>353</v>
      </c>
      <c r="K73" s="163">
        <v>19</v>
      </c>
      <c r="L73" s="165" t="s">
        <v>2608</v>
      </c>
      <c r="M73" s="165" t="s">
        <v>2748</v>
      </c>
      <c r="N73" s="64">
        <v>3</v>
      </c>
      <c r="O73" s="64">
        <v>3</v>
      </c>
      <c r="P73" s="64">
        <v>3</v>
      </c>
      <c r="Q73" s="64">
        <v>3</v>
      </c>
      <c r="R73" s="64">
        <f t="shared" si="3"/>
        <v>12</v>
      </c>
      <c r="S73" s="105" t="s">
        <v>2734</v>
      </c>
      <c r="T73" s="105" t="s">
        <v>172</v>
      </c>
      <c r="U73" s="159">
        <f t="shared" si="13"/>
        <v>6</v>
      </c>
      <c r="V73" s="273">
        <v>6</v>
      </c>
      <c r="W73" s="100">
        <f t="shared" si="4"/>
        <v>1</v>
      </c>
      <c r="X73" s="105" t="str">
        <f t="shared" si="5"/>
        <v>De acuerdo a lo programado</v>
      </c>
      <c r="Y73" s="166" t="s">
        <v>2749</v>
      </c>
      <c r="Z73" s="159">
        <f t="shared" si="6"/>
        <v>6</v>
      </c>
      <c r="AA73" s="159"/>
      <c r="AB73" s="100" t="str">
        <f t="shared" si="7"/>
        <v>No hay ejecución</v>
      </c>
      <c r="AC73" s="105" t="str">
        <f t="shared" si="8"/>
        <v>NA</v>
      </c>
      <c r="AD73" s="166"/>
      <c r="AE73" s="65">
        <f t="shared" si="9"/>
        <v>6</v>
      </c>
      <c r="AF73" s="100">
        <f t="shared" si="10"/>
        <v>0.5</v>
      </c>
      <c r="AG73" s="105" t="str">
        <f t="shared" si="11"/>
        <v>Incumplimiento</v>
      </c>
      <c r="AH73" s="166"/>
      <c r="AI73" s="65" t="s">
        <v>502</v>
      </c>
      <c r="AJ73" s="105" t="s">
        <v>502</v>
      </c>
    </row>
    <row r="74" spans="1:36" ht="37.049999999999997" customHeight="1">
      <c r="A74" s="63">
        <f t="shared" si="18"/>
        <v>59</v>
      </c>
      <c r="B74" s="162" t="s">
        <v>400</v>
      </c>
      <c r="C74" s="162">
        <v>0</v>
      </c>
      <c r="D74" s="162">
        <v>0</v>
      </c>
      <c r="E74" s="162" t="s">
        <v>41</v>
      </c>
      <c r="F74" s="162">
        <v>18</v>
      </c>
      <c r="G74" s="231" t="s">
        <v>491</v>
      </c>
      <c r="H74" s="164" t="s">
        <v>2750</v>
      </c>
      <c r="I74" s="163" t="s">
        <v>20</v>
      </c>
      <c r="J74" s="163" t="s">
        <v>129</v>
      </c>
      <c r="K74" s="163">
        <v>1</v>
      </c>
      <c r="L74" s="165" t="s">
        <v>2555</v>
      </c>
      <c r="M74" s="165" t="s">
        <v>2669</v>
      </c>
      <c r="N74" s="64">
        <v>2</v>
      </c>
      <c r="O74" s="64">
        <v>2</v>
      </c>
      <c r="P74" s="64">
        <v>2</v>
      </c>
      <c r="Q74" s="64">
        <v>2</v>
      </c>
      <c r="R74" s="64">
        <f t="shared" si="3"/>
        <v>8</v>
      </c>
      <c r="S74" s="105" t="s">
        <v>2734</v>
      </c>
      <c r="T74" s="105" t="s">
        <v>172</v>
      </c>
      <c r="U74" s="159">
        <f t="shared" si="13"/>
        <v>4</v>
      </c>
      <c r="V74" s="273">
        <v>6</v>
      </c>
      <c r="W74" s="100">
        <f t="shared" si="4"/>
        <v>1.5</v>
      </c>
      <c r="X74" s="105" t="str">
        <f t="shared" si="5"/>
        <v>De acuerdo a lo programado</v>
      </c>
      <c r="Y74" s="166" t="s">
        <v>2751</v>
      </c>
      <c r="Z74" s="159">
        <f t="shared" si="6"/>
        <v>4</v>
      </c>
      <c r="AA74" s="159"/>
      <c r="AB74" s="100" t="str">
        <f t="shared" si="7"/>
        <v>No hay ejecución</v>
      </c>
      <c r="AC74" s="105" t="str">
        <f t="shared" si="8"/>
        <v>NA</v>
      </c>
      <c r="AD74" s="166"/>
      <c r="AE74" s="65">
        <f t="shared" si="9"/>
        <v>6</v>
      </c>
      <c r="AF74" s="100">
        <f t="shared" si="10"/>
        <v>0.75</v>
      </c>
      <c r="AG74" s="105" t="str">
        <f t="shared" si="11"/>
        <v>Atraso Leve</v>
      </c>
      <c r="AH74" s="166"/>
      <c r="AI74" s="65" t="s">
        <v>502</v>
      </c>
      <c r="AJ74" s="105" t="s">
        <v>502</v>
      </c>
    </row>
    <row r="75" spans="1:36" ht="37.049999999999997" customHeight="1">
      <c r="A75" s="63">
        <f t="shared" si="18"/>
        <v>60</v>
      </c>
      <c r="B75" s="162" t="s">
        <v>400</v>
      </c>
      <c r="C75" s="162">
        <v>0</v>
      </c>
      <c r="D75" s="162">
        <v>0</v>
      </c>
      <c r="E75" s="162" t="s">
        <v>41</v>
      </c>
      <c r="F75" s="162">
        <v>18</v>
      </c>
      <c r="G75" s="231" t="s">
        <v>503</v>
      </c>
      <c r="H75" s="164" t="s">
        <v>2752</v>
      </c>
      <c r="I75" s="163" t="s">
        <v>18</v>
      </c>
      <c r="J75" s="163" t="s">
        <v>353</v>
      </c>
      <c r="K75" s="163">
        <v>19</v>
      </c>
      <c r="L75" s="165" t="s">
        <v>2699</v>
      </c>
      <c r="M75" s="165" t="s">
        <v>2753</v>
      </c>
      <c r="N75" s="64">
        <v>0</v>
      </c>
      <c r="O75" s="64">
        <v>1</v>
      </c>
      <c r="P75" s="64">
        <v>0</v>
      </c>
      <c r="Q75" s="64">
        <v>0</v>
      </c>
      <c r="R75" s="64">
        <f t="shared" si="3"/>
        <v>1</v>
      </c>
      <c r="S75" s="105" t="s">
        <v>2734</v>
      </c>
      <c r="T75" s="105" t="s">
        <v>172</v>
      </c>
      <c r="U75" s="159">
        <f t="shared" si="13"/>
        <v>1</v>
      </c>
      <c r="V75" s="273">
        <v>1</v>
      </c>
      <c r="W75" s="100">
        <f t="shared" si="4"/>
        <v>1</v>
      </c>
      <c r="X75" s="105" t="str">
        <f t="shared" si="5"/>
        <v>De acuerdo a lo programado</v>
      </c>
      <c r="Y75" s="166"/>
      <c r="Z75" s="159">
        <f t="shared" si="6"/>
        <v>0</v>
      </c>
      <c r="AA75" s="159"/>
      <c r="AB75" s="100" t="str">
        <f t="shared" si="7"/>
        <v>No hay ejecución</v>
      </c>
      <c r="AC75" s="105" t="str">
        <f t="shared" si="8"/>
        <v>NA</v>
      </c>
      <c r="AD75" s="166"/>
      <c r="AE75" s="65">
        <f t="shared" si="9"/>
        <v>1</v>
      </c>
      <c r="AF75" s="100">
        <f t="shared" si="10"/>
        <v>1</v>
      </c>
      <c r="AG75" s="105" t="str">
        <f t="shared" si="11"/>
        <v>De acuerdo a lo programado</v>
      </c>
      <c r="AH75" s="166"/>
      <c r="AI75" s="65" t="s">
        <v>502</v>
      </c>
      <c r="AJ75" s="105" t="s">
        <v>502</v>
      </c>
    </row>
    <row r="76" spans="1:36" ht="37.049999999999997" customHeight="1">
      <c r="A76" s="63">
        <f t="shared" si="18"/>
        <v>61</v>
      </c>
      <c r="B76" s="162" t="s">
        <v>400</v>
      </c>
      <c r="C76" s="162">
        <v>0</v>
      </c>
      <c r="D76" s="162">
        <v>0</v>
      </c>
      <c r="E76" s="162" t="s">
        <v>41</v>
      </c>
      <c r="F76" s="162">
        <v>18</v>
      </c>
      <c r="G76" s="231" t="s">
        <v>503</v>
      </c>
      <c r="H76" s="164" t="s">
        <v>2754</v>
      </c>
      <c r="I76" s="163" t="s">
        <v>18</v>
      </c>
      <c r="J76" s="163" t="s">
        <v>353</v>
      </c>
      <c r="K76" s="163">
        <v>19</v>
      </c>
      <c r="L76" s="165" t="s">
        <v>2699</v>
      </c>
      <c r="M76" s="165" t="s">
        <v>2755</v>
      </c>
      <c r="N76" s="64">
        <v>0</v>
      </c>
      <c r="O76" s="64">
        <v>1</v>
      </c>
      <c r="P76" s="64">
        <v>0</v>
      </c>
      <c r="Q76" s="64">
        <v>0</v>
      </c>
      <c r="R76" s="64">
        <f t="shared" si="3"/>
        <v>1</v>
      </c>
      <c r="S76" s="105" t="s">
        <v>2734</v>
      </c>
      <c r="T76" s="105" t="s">
        <v>172</v>
      </c>
      <c r="U76" s="159">
        <f t="shared" si="13"/>
        <v>1</v>
      </c>
      <c r="V76" s="273">
        <v>1</v>
      </c>
      <c r="W76" s="100">
        <f t="shared" si="4"/>
        <v>1</v>
      </c>
      <c r="X76" s="105" t="str">
        <f t="shared" si="5"/>
        <v>De acuerdo a lo programado</v>
      </c>
      <c r="Y76" s="166"/>
      <c r="Z76" s="159">
        <f t="shared" si="6"/>
        <v>0</v>
      </c>
      <c r="AA76" s="159"/>
      <c r="AB76" s="100" t="str">
        <f t="shared" si="7"/>
        <v>No hay ejecución</v>
      </c>
      <c r="AC76" s="105" t="str">
        <f t="shared" si="8"/>
        <v>NA</v>
      </c>
      <c r="AD76" s="166"/>
      <c r="AE76" s="65">
        <f t="shared" si="9"/>
        <v>1</v>
      </c>
      <c r="AF76" s="100">
        <f t="shared" si="10"/>
        <v>1</v>
      </c>
      <c r="AG76" s="105" t="str">
        <f t="shared" si="11"/>
        <v>De acuerdo a lo programado</v>
      </c>
      <c r="AH76" s="166"/>
      <c r="AI76" s="65" t="s">
        <v>502</v>
      </c>
      <c r="AJ76" s="105" t="s">
        <v>502</v>
      </c>
    </row>
    <row r="77" spans="1:36" ht="37.049999999999997" customHeight="1">
      <c r="A77" s="63">
        <f t="shared" si="18"/>
        <v>62</v>
      </c>
      <c r="B77" s="162" t="s">
        <v>400</v>
      </c>
      <c r="C77" s="162">
        <v>0</v>
      </c>
      <c r="D77" s="162">
        <v>0</v>
      </c>
      <c r="E77" s="162" t="s">
        <v>41</v>
      </c>
      <c r="F77" s="162"/>
      <c r="G77" s="231" t="s">
        <v>491</v>
      </c>
      <c r="H77" s="164" t="s">
        <v>2756</v>
      </c>
      <c r="I77" s="163" t="s">
        <v>20</v>
      </c>
      <c r="J77" s="163" t="s">
        <v>129</v>
      </c>
      <c r="K77" s="163">
        <v>1</v>
      </c>
      <c r="L77" s="165" t="s">
        <v>2555</v>
      </c>
      <c r="M77" s="165" t="s">
        <v>2639</v>
      </c>
      <c r="N77" s="64">
        <v>9</v>
      </c>
      <c r="O77" s="64">
        <v>9</v>
      </c>
      <c r="P77" s="64">
        <v>9</v>
      </c>
      <c r="Q77" s="64">
        <v>9</v>
      </c>
      <c r="R77" s="64">
        <f t="shared" si="3"/>
        <v>36</v>
      </c>
      <c r="S77" s="105" t="s">
        <v>2734</v>
      </c>
      <c r="T77" s="105" t="s">
        <v>172</v>
      </c>
      <c r="U77" s="159">
        <f t="shared" si="13"/>
        <v>18</v>
      </c>
      <c r="V77" s="273">
        <v>20</v>
      </c>
      <c r="W77" s="100">
        <f t="shared" si="4"/>
        <v>1.1111111111111112</v>
      </c>
      <c r="X77" s="105" t="str">
        <f t="shared" si="5"/>
        <v>De acuerdo a lo programado</v>
      </c>
      <c r="Y77" s="166" t="s">
        <v>2757</v>
      </c>
      <c r="Z77" s="159">
        <f t="shared" si="6"/>
        <v>18</v>
      </c>
      <c r="AA77" s="159"/>
      <c r="AB77" s="100" t="str">
        <f t="shared" si="7"/>
        <v>No hay ejecución</v>
      </c>
      <c r="AC77" s="105" t="str">
        <f t="shared" si="8"/>
        <v>NA</v>
      </c>
      <c r="AD77" s="166"/>
      <c r="AE77" s="65">
        <f t="shared" si="9"/>
        <v>20</v>
      </c>
      <c r="AF77" s="100">
        <f t="shared" si="10"/>
        <v>0.55555555555555558</v>
      </c>
      <c r="AG77" s="105" t="str">
        <f t="shared" si="11"/>
        <v>Incumplimiento</v>
      </c>
      <c r="AH77" s="166"/>
      <c r="AI77" s="65" t="s">
        <v>502</v>
      </c>
      <c r="AJ77" s="105" t="s">
        <v>502</v>
      </c>
    </row>
    <row r="78" spans="1:36" ht="37.049999999999997" customHeight="1">
      <c r="A78" s="63">
        <f t="shared" si="18"/>
        <v>63</v>
      </c>
      <c r="B78" s="162" t="s">
        <v>400</v>
      </c>
      <c r="C78" s="162">
        <v>0</v>
      </c>
      <c r="D78" s="162">
        <v>0</v>
      </c>
      <c r="E78" s="162" t="s">
        <v>41</v>
      </c>
      <c r="F78" s="162"/>
      <c r="G78" s="231" t="s">
        <v>530</v>
      </c>
      <c r="H78" s="164" t="s">
        <v>2659</v>
      </c>
      <c r="I78" s="163" t="s">
        <v>20</v>
      </c>
      <c r="J78" s="163" t="s">
        <v>351</v>
      </c>
      <c r="K78" s="163">
        <v>18</v>
      </c>
      <c r="L78" s="165" t="s">
        <v>2660</v>
      </c>
      <c r="M78" s="165" t="s">
        <v>2661</v>
      </c>
      <c r="N78" s="64">
        <v>3</v>
      </c>
      <c r="O78" s="64">
        <v>3</v>
      </c>
      <c r="P78" s="64">
        <v>3</v>
      </c>
      <c r="Q78" s="64">
        <v>3</v>
      </c>
      <c r="R78" s="64">
        <f t="shared" si="3"/>
        <v>12</v>
      </c>
      <c r="S78" s="105" t="s">
        <v>2734</v>
      </c>
      <c r="T78" s="105" t="s">
        <v>172</v>
      </c>
      <c r="U78" s="159">
        <f t="shared" si="13"/>
        <v>6</v>
      </c>
      <c r="V78" s="273">
        <v>16</v>
      </c>
      <c r="W78" s="100">
        <f t="shared" si="4"/>
        <v>2.6666666666666665</v>
      </c>
      <c r="X78" s="105" t="str">
        <f t="shared" si="5"/>
        <v>De acuerdo a lo programado</v>
      </c>
      <c r="Y78" s="166" t="s">
        <v>2758</v>
      </c>
      <c r="Z78" s="159">
        <f t="shared" si="6"/>
        <v>6</v>
      </c>
      <c r="AA78" s="159"/>
      <c r="AB78" s="100" t="str">
        <f t="shared" si="7"/>
        <v>No hay ejecución</v>
      </c>
      <c r="AC78" s="105" t="str">
        <f t="shared" si="8"/>
        <v>NA</v>
      </c>
      <c r="AD78" s="166"/>
      <c r="AE78" s="65">
        <f t="shared" si="9"/>
        <v>16</v>
      </c>
      <c r="AF78" s="100">
        <f t="shared" si="10"/>
        <v>1.3333333333333333</v>
      </c>
      <c r="AG78" s="105" t="str">
        <f t="shared" si="11"/>
        <v>De acuerdo a lo programado</v>
      </c>
      <c r="AH78" s="166"/>
      <c r="AI78" s="65" t="s">
        <v>502</v>
      </c>
      <c r="AJ78" s="105" t="s">
        <v>502</v>
      </c>
    </row>
    <row r="79" spans="1:36" ht="37.049999999999997" customHeight="1" thickTop="1" thickBot="1">
      <c r="A79" s="63">
        <f>A78+1</f>
        <v>64</v>
      </c>
      <c r="B79" s="162" t="s">
        <v>400</v>
      </c>
      <c r="C79" s="162">
        <v>0</v>
      </c>
      <c r="D79" s="162">
        <v>0</v>
      </c>
      <c r="E79" s="162" t="s">
        <v>41</v>
      </c>
      <c r="F79" s="162">
        <v>18</v>
      </c>
      <c r="G79" s="231" t="s">
        <v>541</v>
      </c>
      <c r="H79" s="164" t="s">
        <v>2759</v>
      </c>
      <c r="I79" s="163" t="s">
        <v>20</v>
      </c>
      <c r="J79" s="163" t="s">
        <v>338</v>
      </c>
      <c r="K79" s="163">
        <v>5</v>
      </c>
      <c r="L79" s="165" t="s">
        <v>2555</v>
      </c>
      <c r="M79" s="165" t="s">
        <v>2669</v>
      </c>
      <c r="N79" s="64">
        <v>2</v>
      </c>
      <c r="O79" s="64">
        <v>3</v>
      </c>
      <c r="P79" s="64">
        <v>2</v>
      </c>
      <c r="Q79" s="64">
        <v>3</v>
      </c>
      <c r="R79" s="64">
        <f t="shared" si="3"/>
        <v>10</v>
      </c>
      <c r="S79" s="105" t="s">
        <v>2760</v>
      </c>
      <c r="T79" s="105" t="s">
        <v>172</v>
      </c>
      <c r="U79" s="159">
        <f t="shared" si="13"/>
        <v>5</v>
      </c>
      <c r="V79" s="273"/>
      <c r="W79" s="100" t="str">
        <f t="shared" si="4"/>
        <v>No hay ejecución</v>
      </c>
      <c r="X79" s="105" t="str">
        <f t="shared" si="5"/>
        <v>NA</v>
      </c>
      <c r="Y79" s="166"/>
      <c r="Z79" s="159">
        <f t="shared" si="6"/>
        <v>5</v>
      </c>
      <c r="AA79" s="159"/>
      <c r="AB79" s="100" t="str">
        <f t="shared" si="7"/>
        <v>No hay ejecución</v>
      </c>
      <c r="AC79" s="105" t="str">
        <f t="shared" si="8"/>
        <v>NA</v>
      </c>
      <c r="AD79" s="166"/>
      <c r="AE79" s="65">
        <f t="shared" si="9"/>
        <v>0</v>
      </c>
      <c r="AF79" s="100" t="str">
        <f t="shared" si="10"/>
        <v>No hay Programación</v>
      </c>
      <c r="AG79" s="105" t="str">
        <f t="shared" si="11"/>
        <v>De acuerdo a lo programado</v>
      </c>
      <c r="AH79" s="166"/>
      <c r="AI79" s="65" t="s">
        <v>502</v>
      </c>
      <c r="AJ79" s="105" t="s">
        <v>502</v>
      </c>
    </row>
    <row r="80" spans="1:36" ht="37.049999999999997" customHeight="1" thickTop="1" thickBot="1">
      <c r="A80" s="63">
        <f>A79+1</f>
        <v>65</v>
      </c>
      <c r="B80" s="162" t="s">
        <v>400</v>
      </c>
      <c r="C80" s="162">
        <v>0</v>
      </c>
      <c r="D80" s="162">
        <v>0</v>
      </c>
      <c r="E80" s="162" t="s">
        <v>41</v>
      </c>
      <c r="F80" s="162">
        <v>18</v>
      </c>
      <c r="G80" s="231" t="s">
        <v>541</v>
      </c>
      <c r="H80" s="164" t="s">
        <v>2761</v>
      </c>
      <c r="I80" s="163" t="s">
        <v>20</v>
      </c>
      <c r="J80" s="163" t="s">
        <v>338</v>
      </c>
      <c r="K80" s="163">
        <v>19</v>
      </c>
      <c r="L80" s="165" t="s">
        <v>2699</v>
      </c>
      <c r="M80" s="165" t="s">
        <v>2762</v>
      </c>
      <c r="N80" s="64">
        <v>1</v>
      </c>
      <c r="O80" s="64">
        <v>0</v>
      </c>
      <c r="P80" s="64">
        <v>1</v>
      </c>
      <c r="Q80" s="64">
        <v>1</v>
      </c>
      <c r="R80" s="64">
        <f t="shared" si="3"/>
        <v>3</v>
      </c>
      <c r="S80" s="105" t="s">
        <v>2760</v>
      </c>
      <c r="T80" s="105" t="s">
        <v>172</v>
      </c>
      <c r="U80" s="159">
        <f t="shared" si="13"/>
        <v>1</v>
      </c>
      <c r="V80" s="273"/>
      <c r="W80" s="100" t="str">
        <f t="shared" si="4"/>
        <v>No hay ejecución</v>
      </c>
      <c r="X80" s="105" t="str">
        <f t="shared" si="5"/>
        <v>NA</v>
      </c>
      <c r="Y80" s="166"/>
      <c r="Z80" s="159">
        <f t="shared" si="6"/>
        <v>2</v>
      </c>
      <c r="AA80" s="159"/>
      <c r="AB80" s="100" t="str">
        <f t="shared" si="7"/>
        <v>No hay ejecución</v>
      </c>
      <c r="AC80" s="105" t="str">
        <f t="shared" si="8"/>
        <v>NA</v>
      </c>
      <c r="AD80" s="166"/>
      <c r="AE80" s="65">
        <f t="shared" si="9"/>
        <v>0</v>
      </c>
      <c r="AF80" s="100" t="str">
        <f t="shared" si="10"/>
        <v>No hay Programación</v>
      </c>
      <c r="AG80" s="105" t="str">
        <f t="shared" si="11"/>
        <v>De acuerdo a lo programado</v>
      </c>
      <c r="AH80" s="166"/>
      <c r="AI80" s="65" t="s">
        <v>502</v>
      </c>
      <c r="AJ80" s="105" t="s">
        <v>502</v>
      </c>
    </row>
    <row r="81" spans="1:36" ht="37.049999999999997" customHeight="1" thickTop="1" thickBot="1">
      <c r="A81" s="63">
        <f t="shared" ref="A81:A86" si="19">A80+1</f>
        <v>66</v>
      </c>
      <c r="B81" s="162" t="s">
        <v>400</v>
      </c>
      <c r="C81" s="162">
        <v>0</v>
      </c>
      <c r="D81" s="162">
        <v>0</v>
      </c>
      <c r="E81" s="162" t="s">
        <v>41</v>
      </c>
      <c r="F81" s="162">
        <v>18</v>
      </c>
      <c r="G81" s="231" t="s">
        <v>541</v>
      </c>
      <c r="H81" s="164" t="s">
        <v>2763</v>
      </c>
      <c r="I81" s="163" t="s">
        <v>20</v>
      </c>
      <c r="J81" s="163" t="s">
        <v>338</v>
      </c>
      <c r="K81" s="163">
        <v>19</v>
      </c>
      <c r="L81" s="165" t="s">
        <v>2764</v>
      </c>
      <c r="M81" s="165" t="s">
        <v>2765</v>
      </c>
      <c r="N81" s="64">
        <v>5</v>
      </c>
      <c r="O81" s="64">
        <v>5</v>
      </c>
      <c r="P81" s="64">
        <v>5</v>
      </c>
      <c r="Q81" s="64">
        <v>5</v>
      </c>
      <c r="R81" s="64">
        <f t="shared" ref="R81:R91" si="20">N81+O81+P81+Q81</f>
        <v>20</v>
      </c>
      <c r="S81" s="105" t="s">
        <v>2760</v>
      </c>
      <c r="T81" s="105" t="s">
        <v>172</v>
      </c>
      <c r="U81" s="159">
        <f t="shared" ref="U81:U110" si="21">N81+O81</f>
        <v>10</v>
      </c>
      <c r="V81" s="273"/>
      <c r="W81" s="100" t="str">
        <f t="shared" ref="W81:W110" si="22">IF(V81="","No hay ejecución",IF(AND(U81&gt;0), V81/U81,"No hay Programación"))</f>
        <v>No hay ejecución</v>
      </c>
      <c r="X81" s="105" t="str">
        <f t="shared" ref="X81:X110" si="23">IF(W81="No hay ejecución","NA",IF(W81&gt;=90%,"De acuerdo a lo programado",IF(W81&gt;=70%,"Atraso Leve",IF(W81&lt;70%,"En Riesgo de no Cumplimiento"))))</f>
        <v>NA</v>
      </c>
      <c r="Y81" s="166"/>
      <c r="Z81" s="159">
        <f t="shared" ref="Z81:Z110" si="24">P81+Q81</f>
        <v>10</v>
      </c>
      <c r="AA81" s="159"/>
      <c r="AB81" s="100" t="str">
        <f t="shared" ref="AB81:AB110" si="25">IF(AA81="","No hay ejecución",IF(AND(Z81&gt;0), AA81/Z81,"No hay Programación"))</f>
        <v>No hay ejecución</v>
      </c>
      <c r="AC81" s="105" t="str">
        <f t="shared" ref="AC81:AC110" si="26">IF(AB81="No hay ejecución","NA",IF(AB81&gt;=90%,"De acuerdo a lo programado",IF(AB81&gt;=70%,"Atraso Leve",IF(AB81&lt;70%,"En Riesgo de no Cumplimiento"))))</f>
        <v>NA</v>
      </c>
      <c r="AD81" s="166"/>
      <c r="AE81" s="65">
        <f t="shared" ref="AE81:AE110" si="27">V81+AA81</f>
        <v>0</v>
      </c>
      <c r="AF81" s="100" t="str">
        <f t="shared" ref="AF81:AF110" si="28">IF(AE81="","No hay ejecución",IF(AND(AE81&gt;0), AE81/R81,"No hay Programación"))</f>
        <v>No hay Programación</v>
      </c>
      <c r="AG81" s="105" t="str">
        <f t="shared" ref="AG81:AG110" si="29">IF(AF81="No hay ejecución","NA",IF(AF81&gt;=90%,"De acuerdo a lo programado",IF(AF81&gt;=70%,"Atraso Leve",IF(AF81&lt;70%,"Incumplimiento"))))</f>
        <v>De acuerdo a lo programado</v>
      </c>
      <c r="AH81" s="166"/>
      <c r="AI81" s="65" t="s">
        <v>502</v>
      </c>
      <c r="AJ81" s="105" t="s">
        <v>502</v>
      </c>
    </row>
    <row r="82" spans="1:36" ht="37.049999999999997" customHeight="1" thickTop="1" thickBot="1">
      <c r="A82" s="63">
        <f t="shared" si="19"/>
        <v>67</v>
      </c>
      <c r="B82" s="162" t="s">
        <v>400</v>
      </c>
      <c r="C82" s="162">
        <v>0</v>
      </c>
      <c r="D82" s="162">
        <v>0</v>
      </c>
      <c r="E82" s="162" t="s">
        <v>41</v>
      </c>
      <c r="F82" s="162">
        <v>18</v>
      </c>
      <c r="G82" s="231" t="s">
        <v>541</v>
      </c>
      <c r="H82" s="164" t="s">
        <v>2766</v>
      </c>
      <c r="I82" s="163" t="s">
        <v>20</v>
      </c>
      <c r="J82" s="163" t="s">
        <v>338</v>
      </c>
      <c r="K82" s="163">
        <v>19</v>
      </c>
      <c r="L82" s="165" t="s">
        <v>2581</v>
      </c>
      <c r="M82" s="165" t="s">
        <v>2582</v>
      </c>
      <c r="N82" s="64">
        <v>0</v>
      </c>
      <c r="O82" s="64">
        <v>1</v>
      </c>
      <c r="P82" s="64">
        <v>1</v>
      </c>
      <c r="Q82" s="64">
        <v>1</v>
      </c>
      <c r="R82" s="64">
        <f t="shared" si="20"/>
        <v>3</v>
      </c>
      <c r="S82" s="105" t="s">
        <v>2760</v>
      </c>
      <c r="T82" s="105" t="s">
        <v>172</v>
      </c>
      <c r="U82" s="159">
        <f t="shared" si="21"/>
        <v>1</v>
      </c>
      <c r="V82" s="273"/>
      <c r="W82" s="100" t="str">
        <f t="shared" si="22"/>
        <v>No hay ejecución</v>
      </c>
      <c r="X82" s="105" t="str">
        <f t="shared" si="23"/>
        <v>NA</v>
      </c>
      <c r="Y82" s="166"/>
      <c r="Z82" s="159">
        <f t="shared" si="24"/>
        <v>2</v>
      </c>
      <c r="AA82" s="159"/>
      <c r="AB82" s="100" t="str">
        <f t="shared" si="25"/>
        <v>No hay ejecución</v>
      </c>
      <c r="AC82" s="105" t="str">
        <f t="shared" si="26"/>
        <v>NA</v>
      </c>
      <c r="AD82" s="166"/>
      <c r="AE82" s="65">
        <f t="shared" si="27"/>
        <v>0</v>
      </c>
      <c r="AF82" s="100" t="str">
        <f t="shared" si="28"/>
        <v>No hay Programación</v>
      </c>
      <c r="AG82" s="105" t="str">
        <f t="shared" si="29"/>
        <v>De acuerdo a lo programado</v>
      </c>
      <c r="AH82" s="166"/>
      <c r="AI82" s="65" t="s">
        <v>502</v>
      </c>
      <c r="AJ82" s="105" t="s">
        <v>502</v>
      </c>
    </row>
    <row r="83" spans="1:36" ht="37.049999999999997" customHeight="1" thickTop="1" thickBot="1">
      <c r="A83" s="63">
        <f t="shared" si="19"/>
        <v>68</v>
      </c>
      <c r="B83" s="162" t="s">
        <v>400</v>
      </c>
      <c r="C83" s="162">
        <v>0</v>
      </c>
      <c r="D83" s="162">
        <v>0</v>
      </c>
      <c r="E83" s="162" t="s">
        <v>41</v>
      </c>
      <c r="F83" s="162">
        <v>18</v>
      </c>
      <c r="G83" s="231" t="s">
        <v>541</v>
      </c>
      <c r="H83" s="164" t="s">
        <v>2767</v>
      </c>
      <c r="I83" s="163" t="s">
        <v>18</v>
      </c>
      <c r="J83" s="163" t="s">
        <v>338</v>
      </c>
      <c r="K83" s="163">
        <v>19</v>
      </c>
      <c r="L83" s="165" t="s">
        <v>2699</v>
      </c>
      <c r="M83" s="165" t="s">
        <v>2768</v>
      </c>
      <c r="N83" s="64">
        <v>0</v>
      </c>
      <c r="O83" s="64">
        <v>1</v>
      </c>
      <c r="P83" s="64">
        <v>1</v>
      </c>
      <c r="Q83" s="64">
        <v>1</v>
      </c>
      <c r="R83" s="64">
        <f t="shared" si="20"/>
        <v>3</v>
      </c>
      <c r="S83" s="105" t="s">
        <v>2760</v>
      </c>
      <c r="T83" s="105" t="s">
        <v>172</v>
      </c>
      <c r="U83" s="159">
        <f t="shared" si="21"/>
        <v>1</v>
      </c>
      <c r="V83" s="273"/>
      <c r="W83" s="100" t="str">
        <f t="shared" si="22"/>
        <v>No hay ejecución</v>
      </c>
      <c r="X83" s="105" t="str">
        <f t="shared" si="23"/>
        <v>NA</v>
      </c>
      <c r="Y83" s="166"/>
      <c r="Z83" s="159">
        <f t="shared" si="24"/>
        <v>2</v>
      </c>
      <c r="AA83" s="159"/>
      <c r="AB83" s="100" t="str">
        <f t="shared" si="25"/>
        <v>No hay ejecución</v>
      </c>
      <c r="AC83" s="105" t="str">
        <f t="shared" si="26"/>
        <v>NA</v>
      </c>
      <c r="AD83" s="166"/>
      <c r="AE83" s="65">
        <f t="shared" si="27"/>
        <v>0</v>
      </c>
      <c r="AF83" s="100" t="str">
        <f t="shared" si="28"/>
        <v>No hay Programación</v>
      </c>
      <c r="AG83" s="105" t="str">
        <f t="shared" si="29"/>
        <v>De acuerdo a lo programado</v>
      </c>
      <c r="AH83" s="166"/>
      <c r="AI83" s="65" t="s">
        <v>502</v>
      </c>
      <c r="AJ83" s="105" t="s">
        <v>502</v>
      </c>
    </row>
    <row r="84" spans="1:36" ht="37.049999999999997" customHeight="1" thickTop="1" thickBot="1">
      <c r="A84" s="63">
        <f t="shared" si="19"/>
        <v>69</v>
      </c>
      <c r="B84" s="162" t="s">
        <v>400</v>
      </c>
      <c r="C84" s="162">
        <v>0</v>
      </c>
      <c r="D84" s="162">
        <v>0</v>
      </c>
      <c r="E84" s="162" t="s">
        <v>41</v>
      </c>
      <c r="F84" s="162">
        <v>18</v>
      </c>
      <c r="G84" s="231" t="s">
        <v>541</v>
      </c>
      <c r="H84" s="164" t="s">
        <v>2769</v>
      </c>
      <c r="I84" s="163" t="s">
        <v>18</v>
      </c>
      <c r="J84" s="163" t="s">
        <v>172</v>
      </c>
      <c r="K84" s="163" t="s">
        <v>172</v>
      </c>
      <c r="L84" s="165" t="s">
        <v>2620</v>
      </c>
      <c r="M84" s="165" t="s">
        <v>1644</v>
      </c>
      <c r="N84" s="64">
        <v>3</v>
      </c>
      <c r="O84" s="64">
        <v>3</v>
      </c>
      <c r="P84" s="64">
        <v>3</v>
      </c>
      <c r="Q84" s="64">
        <v>3</v>
      </c>
      <c r="R84" s="64">
        <f t="shared" si="20"/>
        <v>12</v>
      </c>
      <c r="S84" s="105" t="s">
        <v>2760</v>
      </c>
      <c r="T84" s="105" t="s">
        <v>172</v>
      </c>
      <c r="U84" s="159">
        <f t="shared" si="21"/>
        <v>6</v>
      </c>
      <c r="V84" s="273"/>
      <c r="W84" s="100" t="str">
        <f t="shared" si="22"/>
        <v>No hay ejecución</v>
      </c>
      <c r="X84" s="105" t="str">
        <f t="shared" si="23"/>
        <v>NA</v>
      </c>
      <c r="Y84" s="166"/>
      <c r="Z84" s="159">
        <f t="shared" si="24"/>
        <v>6</v>
      </c>
      <c r="AA84" s="159"/>
      <c r="AB84" s="100" t="str">
        <f t="shared" si="25"/>
        <v>No hay ejecución</v>
      </c>
      <c r="AC84" s="105" t="str">
        <f t="shared" si="26"/>
        <v>NA</v>
      </c>
      <c r="AD84" s="166"/>
      <c r="AE84" s="65">
        <f t="shared" si="27"/>
        <v>0</v>
      </c>
      <c r="AF84" s="100" t="str">
        <f t="shared" si="28"/>
        <v>No hay Programación</v>
      </c>
      <c r="AG84" s="105" t="str">
        <f t="shared" si="29"/>
        <v>De acuerdo a lo programado</v>
      </c>
      <c r="AH84" s="166"/>
      <c r="AI84" s="65" t="s">
        <v>502</v>
      </c>
      <c r="AJ84" s="105" t="s">
        <v>502</v>
      </c>
    </row>
    <row r="85" spans="1:36" ht="37.049999999999997" customHeight="1" thickTop="1" thickBot="1">
      <c r="A85" s="63">
        <f t="shared" si="19"/>
        <v>70</v>
      </c>
      <c r="B85" s="162" t="s">
        <v>400</v>
      </c>
      <c r="C85" s="162">
        <v>0</v>
      </c>
      <c r="D85" s="162">
        <v>0</v>
      </c>
      <c r="E85" s="162" t="s">
        <v>41</v>
      </c>
      <c r="F85" s="162">
        <v>18</v>
      </c>
      <c r="G85" s="231" t="s">
        <v>541</v>
      </c>
      <c r="H85" s="164" t="s">
        <v>2770</v>
      </c>
      <c r="I85" s="163" t="s">
        <v>20</v>
      </c>
      <c r="J85" s="163" t="s">
        <v>129</v>
      </c>
      <c r="K85" s="163">
        <v>1</v>
      </c>
      <c r="L85" s="165" t="s">
        <v>2771</v>
      </c>
      <c r="M85" s="165" t="s">
        <v>2772</v>
      </c>
      <c r="N85" s="64">
        <v>4</v>
      </c>
      <c r="O85" s="64">
        <v>2</v>
      </c>
      <c r="P85" s="64">
        <v>0</v>
      </c>
      <c r="Q85" s="64">
        <v>2</v>
      </c>
      <c r="R85" s="64">
        <f t="shared" si="20"/>
        <v>8</v>
      </c>
      <c r="S85" s="105" t="s">
        <v>2760</v>
      </c>
      <c r="T85" s="105" t="s">
        <v>172</v>
      </c>
      <c r="U85" s="159">
        <f t="shared" si="21"/>
        <v>6</v>
      </c>
      <c r="V85" s="273"/>
      <c r="W85" s="100" t="str">
        <f t="shared" si="22"/>
        <v>No hay ejecución</v>
      </c>
      <c r="X85" s="105" t="str">
        <f t="shared" si="23"/>
        <v>NA</v>
      </c>
      <c r="Y85" s="166"/>
      <c r="Z85" s="159">
        <f t="shared" si="24"/>
        <v>2</v>
      </c>
      <c r="AA85" s="159"/>
      <c r="AB85" s="100" t="str">
        <f t="shared" si="25"/>
        <v>No hay ejecución</v>
      </c>
      <c r="AC85" s="105" t="str">
        <f t="shared" si="26"/>
        <v>NA</v>
      </c>
      <c r="AD85" s="166"/>
      <c r="AE85" s="65">
        <f t="shared" si="27"/>
        <v>0</v>
      </c>
      <c r="AF85" s="100" t="str">
        <f t="shared" si="28"/>
        <v>No hay Programación</v>
      </c>
      <c r="AG85" s="105" t="str">
        <f t="shared" si="29"/>
        <v>De acuerdo a lo programado</v>
      </c>
      <c r="AH85" s="166"/>
      <c r="AI85" s="65" t="s">
        <v>502</v>
      </c>
      <c r="AJ85" s="105" t="s">
        <v>502</v>
      </c>
    </row>
    <row r="86" spans="1:36" ht="37.049999999999997" customHeight="1" thickTop="1" thickBot="1">
      <c r="A86" s="63">
        <f t="shared" si="19"/>
        <v>71</v>
      </c>
      <c r="B86" s="162" t="s">
        <v>400</v>
      </c>
      <c r="C86" s="162">
        <v>0</v>
      </c>
      <c r="D86" s="162">
        <v>0</v>
      </c>
      <c r="E86" s="162" t="s">
        <v>41</v>
      </c>
      <c r="F86" s="162">
        <v>18</v>
      </c>
      <c r="G86" s="231" t="s">
        <v>541</v>
      </c>
      <c r="H86" s="164" t="s">
        <v>2773</v>
      </c>
      <c r="I86" s="163" t="s">
        <v>20</v>
      </c>
      <c r="J86" s="163" t="s">
        <v>353</v>
      </c>
      <c r="K86" s="163">
        <v>17</v>
      </c>
      <c r="L86" s="165" t="s">
        <v>2774</v>
      </c>
      <c r="M86" s="165" t="s">
        <v>2775</v>
      </c>
      <c r="N86" s="64">
        <v>3</v>
      </c>
      <c r="O86" s="64">
        <v>3</v>
      </c>
      <c r="P86" s="64">
        <v>3</v>
      </c>
      <c r="Q86" s="64">
        <v>3</v>
      </c>
      <c r="R86" s="64">
        <f t="shared" si="20"/>
        <v>12</v>
      </c>
      <c r="S86" s="105" t="s">
        <v>2760</v>
      </c>
      <c r="T86" s="105" t="s">
        <v>172</v>
      </c>
      <c r="U86" s="159">
        <f t="shared" si="21"/>
        <v>6</v>
      </c>
      <c r="V86" s="273"/>
      <c r="W86" s="100" t="str">
        <f t="shared" si="22"/>
        <v>No hay ejecución</v>
      </c>
      <c r="X86" s="105" t="str">
        <f t="shared" si="23"/>
        <v>NA</v>
      </c>
      <c r="Y86" s="166"/>
      <c r="Z86" s="159">
        <f t="shared" si="24"/>
        <v>6</v>
      </c>
      <c r="AA86" s="159"/>
      <c r="AB86" s="100" t="str">
        <f t="shared" si="25"/>
        <v>No hay ejecución</v>
      </c>
      <c r="AC86" s="105" t="str">
        <f t="shared" si="26"/>
        <v>NA</v>
      </c>
      <c r="AD86" s="166"/>
      <c r="AE86" s="65">
        <f t="shared" si="27"/>
        <v>0</v>
      </c>
      <c r="AF86" s="100" t="str">
        <f t="shared" si="28"/>
        <v>No hay Programación</v>
      </c>
      <c r="AG86" s="105" t="str">
        <f t="shared" si="29"/>
        <v>De acuerdo a lo programado</v>
      </c>
      <c r="AH86" s="166"/>
      <c r="AI86" s="65" t="s">
        <v>502</v>
      </c>
      <c r="AJ86" s="105" t="s">
        <v>502</v>
      </c>
    </row>
    <row r="87" spans="1:36" ht="37.049999999999997" customHeight="1" thickTop="1" thickBot="1">
      <c r="A87" s="63">
        <f>A86+1</f>
        <v>72</v>
      </c>
      <c r="B87" s="162" t="s">
        <v>400</v>
      </c>
      <c r="C87" s="162">
        <v>0</v>
      </c>
      <c r="D87" s="162">
        <v>0</v>
      </c>
      <c r="E87" s="162" t="s">
        <v>41</v>
      </c>
      <c r="F87" s="162">
        <v>18</v>
      </c>
      <c r="G87" s="231" t="s">
        <v>541</v>
      </c>
      <c r="H87" s="164" t="s">
        <v>2776</v>
      </c>
      <c r="I87" s="163" t="s">
        <v>20</v>
      </c>
      <c r="J87" s="163" t="s">
        <v>338</v>
      </c>
      <c r="K87" s="163">
        <v>5</v>
      </c>
      <c r="L87" s="165" t="s">
        <v>2555</v>
      </c>
      <c r="M87" s="165" t="s">
        <v>2669</v>
      </c>
      <c r="N87" s="64">
        <v>2</v>
      </c>
      <c r="O87" s="64">
        <v>3</v>
      </c>
      <c r="P87" s="64">
        <v>2</v>
      </c>
      <c r="Q87" s="64">
        <v>3</v>
      </c>
      <c r="R87" s="64">
        <f t="shared" si="20"/>
        <v>10</v>
      </c>
      <c r="S87" s="105" t="s">
        <v>2760</v>
      </c>
      <c r="T87" s="105" t="s">
        <v>172</v>
      </c>
      <c r="U87" s="159">
        <f t="shared" si="21"/>
        <v>5</v>
      </c>
      <c r="V87" s="273"/>
      <c r="W87" s="100" t="str">
        <f t="shared" si="22"/>
        <v>No hay ejecución</v>
      </c>
      <c r="X87" s="105" t="str">
        <f t="shared" si="23"/>
        <v>NA</v>
      </c>
      <c r="Y87" s="166"/>
      <c r="Z87" s="159">
        <f t="shared" si="24"/>
        <v>5</v>
      </c>
      <c r="AA87" s="159"/>
      <c r="AB87" s="100" t="str">
        <f t="shared" si="25"/>
        <v>No hay ejecución</v>
      </c>
      <c r="AC87" s="105" t="str">
        <f t="shared" si="26"/>
        <v>NA</v>
      </c>
      <c r="AD87" s="166"/>
      <c r="AE87" s="65">
        <f t="shared" si="27"/>
        <v>0</v>
      </c>
      <c r="AF87" s="100" t="str">
        <f t="shared" si="28"/>
        <v>No hay Programación</v>
      </c>
      <c r="AG87" s="105" t="str">
        <f t="shared" si="29"/>
        <v>De acuerdo a lo programado</v>
      </c>
      <c r="AH87" s="166"/>
      <c r="AI87" s="65" t="s">
        <v>502</v>
      </c>
      <c r="AJ87" s="105" t="s">
        <v>502</v>
      </c>
    </row>
    <row r="88" spans="1:36" ht="37.049999999999997" customHeight="1" thickTop="1" thickBot="1">
      <c r="A88" s="63">
        <f>A87+1</f>
        <v>73</v>
      </c>
      <c r="B88" s="162" t="s">
        <v>400</v>
      </c>
      <c r="C88" s="162">
        <v>0</v>
      </c>
      <c r="D88" s="162">
        <v>0</v>
      </c>
      <c r="E88" s="162" t="s">
        <v>41</v>
      </c>
      <c r="F88" s="162">
        <v>18</v>
      </c>
      <c r="G88" s="231" t="s">
        <v>541</v>
      </c>
      <c r="H88" s="164" t="s">
        <v>2777</v>
      </c>
      <c r="I88" s="163" t="s">
        <v>20</v>
      </c>
      <c r="J88" s="163" t="s">
        <v>338</v>
      </c>
      <c r="K88" s="163">
        <v>19</v>
      </c>
      <c r="L88" s="165" t="s">
        <v>2699</v>
      </c>
      <c r="M88" s="165" t="s">
        <v>2762</v>
      </c>
      <c r="N88" s="64">
        <v>1</v>
      </c>
      <c r="O88" s="64"/>
      <c r="P88" s="64">
        <v>1</v>
      </c>
      <c r="Q88" s="64">
        <v>1</v>
      </c>
      <c r="R88" s="64">
        <f t="shared" si="20"/>
        <v>3</v>
      </c>
      <c r="S88" s="105" t="s">
        <v>2760</v>
      </c>
      <c r="T88" s="105" t="s">
        <v>172</v>
      </c>
      <c r="U88" s="159">
        <f t="shared" si="21"/>
        <v>1</v>
      </c>
      <c r="V88" s="273"/>
      <c r="W88" s="100" t="str">
        <f t="shared" si="22"/>
        <v>No hay ejecución</v>
      </c>
      <c r="X88" s="105" t="str">
        <f t="shared" si="23"/>
        <v>NA</v>
      </c>
      <c r="Y88" s="166"/>
      <c r="Z88" s="159">
        <f t="shared" si="24"/>
        <v>2</v>
      </c>
      <c r="AA88" s="159"/>
      <c r="AB88" s="100" t="str">
        <f t="shared" si="25"/>
        <v>No hay ejecución</v>
      </c>
      <c r="AC88" s="105" t="str">
        <f t="shared" si="26"/>
        <v>NA</v>
      </c>
      <c r="AD88" s="166"/>
      <c r="AE88" s="65">
        <f t="shared" si="27"/>
        <v>0</v>
      </c>
      <c r="AF88" s="100" t="str">
        <f t="shared" si="28"/>
        <v>No hay Programación</v>
      </c>
      <c r="AG88" s="105" t="str">
        <f t="shared" si="29"/>
        <v>De acuerdo a lo programado</v>
      </c>
      <c r="AH88" s="166"/>
      <c r="AI88" s="65" t="s">
        <v>502</v>
      </c>
      <c r="AJ88" s="105" t="s">
        <v>502</v>
      </c>
    </row>
    <row r="89" spans="1:36" ht="37.049999999999997" customHeight="1" thickTop="1" thickBot="1">
      <c r="A89" s="63">
        <f t="shared" ref="A89:A93" si="30">A88+1</f>
        <v>74</v>
      </c>
      <c r="B89" s="162" t="s">
        <v>400</v>
      </c>
      <c r="C89" s="162">
        <v>0</v>
      </c>
      <c r="D89" s="162">
        <v>0</v>
      </c>
      <c r="E89" s="162" t="s">
        <v>41</v>
      </c>
      <c r="F89" s="162">
        <v>18</v>
      </c>
      <c r="G89" s="231" t="s">
        <v>541</v>
      </c>
      <c r="H89" s="164" t="s">
        <v>2763</v>
      </c>
      <c r="I89" s="163" t="s">
        <v>20</v>
      </c>
      <c r="J89" s="163" t="s">
        <v>338</v>
      </c>
      <c r="K89" s="163">
        <v>19</v>
      </c>
      <c r="L89" s="165" t="s">
        <v>2764</v>
      </c>
      <c r="M89" s="165" t="s">
        <v>2765</v>
      </c>
      <c r="N89" s="64">
        <v>5</v>
      </c>
      <c r="O89" s="64">
        <v>5</v>
      </c>
      <c r="P89" s="64">
        <v>5</v>
      </c>
      <c r="Q89" s="64">
        <v>5</v>
      </c>
      <c r="R89" s="64">
        <f t="shared" si="20"/>
        <v>20</v>
      </c>
      <c r="S89" s="105" t="s">
        <v>2760</v>
      </c>
      <c r="T89" s="105" t="s">
        <v>172</v>
      </c>
      <c r="U89" s="159">
        <f t="shared" si="21"/>
        <v>10</v>
      </c>
      <c r="V89" s="273"/>
      <c r="W89" s="100" t="str">
        <f t="shared" si="22"/>
        <v>No hay ejecución</v>
      </c>
      <c r="X89" s="105" t="str">
        <f t="shared" si="23"/>
        <v>NA</v>
      </c>
      <c r="Y89" s="166"/>
      <c r="Z89" s="159">
        <f t="shared" si="24"/>
        <v>10</v>
      </c>
      <c r="AA89" s="159"/>
      <c r="AB89" s="100" t="str">
        <f t="shared" si="25"/>
        <v>No hay ejecución</v>
      </c>
      <c r="AC89" s="105" t="str">
        <f t="shared" si="26"/>
        <v>NA</v>
      </c>
      <c r="AD89" s="166"/>
      <c r="AE89" s="65">
        <f t="shared" si="27"/>
        <v>0</v>
      </c>
      <c r="AF89" s="100" t="str">
        <f t="shared" si="28"/>
        <v>No hay Programación</v>
      </c>
      <c r="AG89" s="105" t="str">
        <f t="shared" si="29"/>
        <v>De acuerdo a lo programado</v>
      </c>
      <c r="AH89" s="166"/>
      <c r="AI89" s="65" t="s">
        <v>502</v>
      </c>
      <c r="AJ89" s="105" t="s">
        <v>502</v>
      </c>
    </row>
    <row r="90" spans="1:36" ht="37.049999999999997" customHeight="1" thickTop="1" thickBot="1">
      <c r="A90" s="63">
        <f t="shared" si="30"/>
        <v>75</v>
      </c>
      <c r="B90" s="162" t="s">
        <v>400</v>
      </c>
      <c r="C90" s="162">
        <v>0</v>
      </c>
      <c r="D90" s="162">
        <v>0</v>
      </c>
      <c r="E90" s="162" t="s">
        <v>41</v>
      </c>
      <c r="F90" s="162">
        <v>18</v>
      </c>
      <c r="G90" s="231" t="s">
        <v>541</v>
      </c>
      <c r="H90" s="164" t="s">
        <v>2778</v>
      </c>
      <c r="I90" s="163" t="s">
        <v>20</v>
      </c>
      <c r="J90" s="163" t="s">
        <v>338</v>
      </c>
      <c r="K90" s="163">
        <v>19</v>
      </c>
      <c r="L90" s="165" t="s">
        <v>2581</v>
      </c>
      <c r="M90" s="165" t="s">
        <v>2582</v>
      </c>
      <c r="N90" s="64">
        <v>0</v>
      </c>
      <c r="O90" s="64">
        <v>1</v>
      </c>
      <c r="P90" s="64">
        <v>1</v>
      </c>
      <c r="Q90" s="64">
        <v>1</v>
      </c>
      <c r="R90" s="64">
        <f t="shared" si="20"/>
        <v>3</v>
      </c>
      <c r="S90" s="105" t="s">
        <v>2760</v>
      </c>
      <c r="T90" s="105" t="s">
        <v>172</v>
      </c>
      <c r="U90" s="159">
        <f t="shared" si="21"/>
        <v>1</v>
      </c>
      <c r="V90" s="273"/>
      <c r="W90" s="100" t="str">
        <f t="shared" si="22"/>
        <v>No hay ejecución</v>
      </c>
      <c r="X90" s="105" t="str">
        <f t="shared" si="23"/>
        <v>NA</v>
      </c>
      <c r="Y90" s="166"/>
      <c r="Z90" s="159">
        <f t="shared" si="24"/>
        <v>2</v>
      </c>
      <c r="AA90" s="159"/>
      <c r="AB90" s="100" t="str">
        <f t="shared" si="25"/>
        <v>No hay ejecución</v>
      </c>
      <c r="AC90" s="105" t="str">
        <f t="shared" si="26"/>
        <v>NA</v>
      </c>
      <c r="AD90" s="166"/>
      <c r="AE90" s="65">
        <f t="shared" si="27"/>
        <v>0</v>
      </c>
      <c r="AF90" s="100" t="str">
        <f t="shared" si="28"/>
        <v>No hay Programación</v>
      </c>
      <c r="AG90" s="105" t="str">
        <f t="shared" si="29"/>
        <v>De acuerdo a lo programado</v>
      </c>
      <c r="AH90" s="166"/>
      <c r="AI90" s="65" t="s">
        <v>502</v>
      </c>
      <c r="AJ90" s="105" t="s">
        <v>502</v>
      </c>
    </row>
    <row r="91" spans="1:36" ht="37.049999999999997" customHeight="1" thickTop="1" thickBot="1">
      <c r="A91" s="63">
        <f t="shared" si="30"/>
        <v>76</v>
      </c>
      <c r="B91" s="162" t="s">
        <v>400</v>
      </c>
      <c r="C91" s="162">
        <v>0</v>
      </c>
      <c r="D91" s="162">
        <v>0</v>
      </c>
      <c r="E91" s="162" t="s">
        <v>41</v>
      </c>
      <c r="F91" s="162">
        <v>18</v>
      </c>
      <c r="G91" s="231" t="s">
        <v>541</v>
      </c>
      <c r="H91" s="164" t="s">
        <v>2779</v>
      </c>
      <c r="I91" s="163" t="s">
        <v>18</v>
      </c>
      <c r="J91" s="163" t="s">
        <v>338</v>
      </c>
      <c r="K91" s="163">
        <v>19</v>
      </c>
      <c r="L91" s="165" t="s">
        <v>2699</v>
      </c>
      <c r="M91" s="165" t="s">
        <v>2768</v>
      </c>
      <c r="N91" s="64">
        <v>0</v>
      </c>
      <c r="O91" s="64">
        <v>1</v>
      </c>
      <c r="P91" s="64">
        <v>1</v>
      </c>
      <c r="Q91" s="64">
        <v>1</v>
      </c>
      <c r="R91" s="64">
        <f t="shared" si="20"/>
        <v>3</v>
      </c>
      <c r="S91" s="105" t="s">
        <v>2760</v>
      </c>
      <c r="T91" s="105" t="s">
        <v>172</v>
      </c>
      <c r="U91" s="159">
        <f t="shared" si="21"/>
        <v>1</v>
      </c>
      <c r="V91" s="273"/>
      <c r="W91" s="100" t="str">
        <f t="shared" si="22"/>
        <v>No hay ejecución</v>
      </c>
      <c r="X91" s="105" t="str">
        <f t="shared" si="23"/>
        <v>NA</v>
      </c>
      <c r="Y91" s="166"/>
      <c r="Z91" s="159">
        <f t="shared" si="24"/>
        <v>2</v>
      </c>
      <c r="AA91" s="159"/>
      <c r="AB91" s="100" t="str">
        <f t="shared" si="25"/>
        <v>No hay ejecución</v>
      </c>
      <c r="AC91" s="105" t="str">
        <f t="shared" si="26"/>
        <v>NA</v>
      </c>
      <c r="AD91" s="166"/>
      <c r="AE91" s="65">
        <f t="shared" si="27"/>
        <v>0</v>
      </c>
      <c r="AF91" s="100" t="str">
        <f t="shared" si="28"/>
        <v>No hay Programación</v>
      </c>
      <c r="AG91" s="105" t="str">
        <f t="shared" si="29"/>
        <v>De acuerdo a lo programado</v>
      </c>
      <c r="AH91" s="166"/>
      <c r="AI91" s="65" t="s">
        <v>502</v>
      </c>
      <c r="AJ91" s="105" t="s">
        <v>502</v>
      </c>
    </row>
    <row r="92" spans="1:36" ht="37.049999999999997" customHeight="1" thickTop="1" thickBot="1">
      <c r="A92" s="63">
        <f t="shared" si="30"/>
        <v>77</v>
      </c>
      <c r="B92" s="162" t="s">
        <v>400</v>
      </c>
      <c r="C92" s="162">
        <v>0</v>
      </c>
      <c r="D92" s="162">
        <v>0</v>
      </c>
      <c r="E92" s="162" t="s">
        <v>41</v>
      </c>
      <c r="F92" s="162">
        <v>18</v>
      </c>
      <c r="G92" s="231" t="s">
        <v>541</v>
      </c>
      <c r="H92" s="164" t="s">
        <v>2780</v>
      </c>
      <c r="I92" s="163" t="s">
        <v>20</v>
      </c>
      <c r="J92" s="163" t="s">
        <v>129</v>
      </c>
      <c r="K92" s="163">
        <v>1</v>
      </c>
      <c r="L92" s="165" t="s">
        <v>2771</v>
      </c>
      <c r="M92" s="165" t="s">
        <v>2772</v>
      </c>
      <c r="N92" s="64">
        <v>4</v>
      </c>
      <c r="O92" s="64">
        <v>2</v>
      </c>
      <c r="P92" s="64"/>
      <c r="Q92" s="64">
        <v>2</v>
      </c>
      <c r="R92" s="64">
        <f>N92+O92+P92+Q92</f>
        <v>8</v>
      </c>
      <c r="S92" s="105" t="s">
        <v>2760</v>
      </c>
      <c r="T92" s="105" t="s">
        <v>172</v>
      </c>
      <c r="U92" s="159">
        <f t="shared" si="21"/>
        <v>6</v>
      </c>
      <c r="V92" s="273"/>
      <c r="W92" s="100" t="str">
        <f t="shared" si="22"/>
        <v>No hay ejecución</v>
      </c>
      <c r="X92" s="105" t="str">
        <f t="shared" si="23"/>
        <v>NA</v>
      </c>
      <c r="Y92" s="166"/>
      <c r="Z92" s="159">
        <f t="shared" si="24"/>
        <v>2</v>
      </c>
      <c r="AA92" s="159"/>
      <c r="AB92" s="100" t="str">
        <f t="shared" si="25"/>
        <v>No hay ejecución</v>
      </c>
      <c r="AC92" s="105" t="str">
        <f t="shared" si="26"/>
        <v>NA</v>
      </c>
      <c r="AD92" s="166"/>
      <c r="AE92" s="65">
        <f t="shared" si="27"/>
        <v>0</v>
      </c>
      <c r="AF92" s="100" t="str">
        <f t="shared" si="28"/>
        <v>No hay Programación</v>
      </c>
      <c r="AG92" s="105" t="str">
        <f t="shared" si="29"/>
        <v>De acuerdo a lo programado</v>
      </c>
      <c r="AH92" s="166"/>
      <c r="AI92" s="65" t="s">
        <v>502</v>
      </c>
      <c r="AJ92" s="105" t="s">
        <v>502</v>
      </c>
    </row>
    <row r="93" spans="1:36" ht="37.049999999999997" customHeight="1" thickTop="1" thickBot="1">
      <c r="A93" s="63">
        <f t="shared" si="30"/>
        <v>78</v>
      </c>
      <c r="B93" s="162" t="s">
        <v>400</v>
      </c>
      <c r="C93" s="162">
        <v>0</v>
      </c>
      <c r="D93" s="162">
        <v>0</v>
      </c>
      <c r="E93" s="162" t="s">
        <v>41</v>
      </c>
      <c r="F93" s="162">
        <v>18</v>
      </c>
      <c r="G93" s="231" t="s">
        <v>541</v>
      </c>
      <c r="H93" s="164" t="s">
        <v>2781</v>
      </c>
      <c r="I93" s="163" t="s">
        <v>20</v>
      </c>
      <c r="J93" s="163" t="s">
        <v>353</v>
      </c>
      <c r="K93" s="163">
        <v>17</v>
      </c>
      <c r="L93" s="165" t="s">
        <v>2774</v>
      </c>
      <c r="M93" s="165" t="s">
        <v>2775</v>
      </c>
      <c r="N93" s="64">
        <v>3</v>
      </c>
      <c r="O93" s="64">
        <v>3</v>
      </c>
      <c r="P93" s="64">
        <v>3</v>
      </c>
      <c r="Q93" s="64">
        <v>3</v>
      </c>
      <c r="R93" s="64">
        <f t="shared" ref="R93:R96" si="31">N93+O93+P93+Q93</f>
        <v>12</v>
      </c>
      <c r="S93" s="105" t="s">
        <v>2760</v>
      </c>
      <c r="T93" s="105" t="s">
        <v>172</v>
      </c>
      <c r="U93" s="159">
        <f t="shared" si="21"/>
        <v>6</v>
      </c>
      <c r="V93" s="273"/>
      <c r="W93" s="100" t="str">
        <f t="shared" si="22"/>
        <v>No hay ejecución</v>
      </c>
      <c r="X93" s="105" t="str">
        <f t="shared" si="23"/>
        <v>NA</v>
      </c>
      <c r="Y93" s="166"/>
      <c r="Z93" s="159">
        <f t="shared" si="24"/>
        <v>6</v>
      </c>
      <c r="AA93" s="159"/>
      <c r="AB93" s="100" t="str">
        <f t="shared" si="25"/>
        <v>No hay ejecución</v>
      </c>
      <c r="AC93" s="105" t="str">
        <f t="shared" si="26"/>
        <v>NA</v>
      </c>
      <c r="AD93" s="166"/>
      <c r="AE93" s="65">
        <f t="shared" si="27"/>
        <v>0</v>
      </c>
      <c r="AF93" s="100" t="str">
        <f t="shared" si="28"/>
        <v>No hay Programación</v>
      </c>
      <c r="AG93" s="105" t="str">
        <f t="shared" si="29"/>
        <v>De acuerdo a lo programado</v>
      </c>
      <c r="AH93" s="166"/>
      <c r="AI93" s="65" t="s">
        <v>502</v>
      </c>
      <c r="AJ93" s="105" t="s">
        <v>502</v>
      </c>
    </row>
    <row r="94" spans="1:36" ht="37.049999999999997" customHeight="1" thickTop="1" thickBot="1">
      <c r="A94" s="63">
        <f>A93+1</f>
        <v>79</v>
      </c>
      <c r="B94" s="162" t="s">
        <v>400</v>
      </c>
      <c r="C94" s="162">
        <v>0</v>
      </c>
      <c r="D94" s="162">
        <v>0</v>
      </c>
      <c r="E94" s="162" t="s">
        <v>41</v>
      </c>
      <c r="F94" s="162">
        <v>18</v>
      </c>
      <c r="G94" s="231" t="s">
        <v>541</v>
      </c>
      <c r="H94" s="164" t="s">
        <v>2782</v>
      </c>
      <c r="I94" s="163" t="s">
        <v>20</v>
      </c>
      <c r="J94" s="163" t="s">
        <v>338</v>
      </c>
      <c r="K94" s="163">
        <v>19</v>
      </c>
      <c r="L94" s="165" t="s">
        <v>2699</v>
      </c>
      <c r="M94" s="165" t="s">
        <v>2762</v>
      </c>
      <c r="N94" s="64">
        <v>1</v>
      </c>
      <c r="O94" s="64"/>
      <c r="P94" s="64">
        <v>1</v>
      </c>
      <c r="Q94" s="64">
        <v>1</v>
      </c>
      <c r="R94" s="64">
        <f t="shared" si="31"/>
        <v>3</v>
      </c>
      <c r="S94" s="105" t="s">
        <v>2760</v>
      </c>
      <c r="T94" s="105" t="s">
        <v>172</v>
      </c>
      <c r="U94" s="159">
        <f t="shared" si="21"/>
        <v>1</v>
      </c>
      <c r="V94" s="273"/>
      <c r="W94" s="100" t="str">
        <f t="shared" si="22"/>
        <v>No hay ejecución</v>
      </c>
      <c r="X94" s="105" t="str">
        <f t="shared" si="23"/>
        <v>NA</v>
      </c>
      <c r="Y94" s="166"/>
      <c r="Z94" s="159">
        <f t="shared" si="24"/>
        <v>2</v>
      </c>
      <c r="AA94" s="159"/>
      <c r="AB94" s="100" t="str">
        <f t="shared" si="25"/>
        <v>No hay ejecución</v>
      </c>
      <c r="AC94" s="105" t="str">
        <f t="shared" si="26"/>
        <v>NA</v>
      </c>
      <c r="AD94" s="166"/>
      <c r="AE94" s="65">
        <f t="shared" si="27"/>
        <v>0</v>
      </c>
      <c r="AF94" s="100" t="str">
        <f t="shared" si="28"/>
        <v>No hay Programación</v>
      </c>
      <c r="AG94" s="105" t="str">
        <f t="shared" si="29"/>
        <v>De acuerdo a lo programado</v>
      </c>
      <c r="AH94" s="166"/>
      <c r="AI94" s="65" t="s">
        <v>502</v>
      </c>
      <c r="AJ94" s="105" t="s">
        <v>502</v>
      </c>
    </row>
    <row r="95" spans="1:36" ht="37.049999999999997" customHeight="1" thickTop="1" thickBot="1">
      <c r="A95" s="63">
        <f>A94+1</f>
        <v>80</v>
      </c>
      <c r="B95" s="162" t="s">
        <v>400</v>
      </c>
      <c r="C95" s="162">
        <v>0</v>
      </c>
      <c r="D95" s="162">
        <v>0</v>
      </c>
      <c r="E95" s="162" t="s">
        <v>41</v>
      </c>
      <c r="F95" s="162">
        <v>18</v>
      </c>
      <c r="G95" s="231" t="s">
        <v>541</v>
      </c>
      <c r="H95" s="164" t="s">
        <v>2763</v>
      </c>
      <c r="I95" s="163" t="s">
        <v>20</v>
      </c>
      <c r="J95" s="163" t="s">
        <v>338</v>
      </c>
      <c r="K95" s="163">
        <v>19</v>
      </c>
      <c r="L95" s="165" t="s">
        <v>2764</v>
      </c>
      <c r="M95" s="165" t="s">
        <v>2765</v>
      </c>
      <c r="N95" s="64">
        <v>5</v>
      </c>
      <c r="O95" s="64">
        <v>5</v>
      </c>
      <c r="P95" s="64">
        <v>5</v>
      </c>
      <c r="Q95" s="64">
        <v>5</v>
      </c>
      <c r="R95" s="64">
        <f t="shared" si="31"/>
        <v>20</v>
      </c>
      <c r="S95" s="105" t="s">
        <v>2760</v>
      </c>
      <c r="T95" s="105" t="s">
        <v>172</v>
      </c>
      <c r="U95" s="159">
        <f t="shared" si="21"/>
        <v>10</v>
      </c>
      <c r="V95" s="273"/>
      <c r="W95" s="100" t="str">
        <f t="shared" si="22"/>
        <v>No hay ejecución</v>
      </c>
      <c r="X95" s="105" t="str">
        <f t="shared" si="23"/>
        <v>NA</v>
      </c>
      <c r="Y95" s="166"/>
      <c r="Z95" s="159">
        <f t="shared" si="24"/>
        <v>10</v>
      </c>
      <c r="AA95" s="159"/>
      <c r="AB95" s="100" t="str">
        <f t="shared" si="25"/>
        <v>No hay ejecución</v>
      </c>
      <c r="AC95" s="105" t="str">
        <f t="shared" si="26"/>
        <v>NA</v>
      </c>
      <c r="AD95" s="166"/>
      <c r="AE95" s="65">
        <f t="shared" si="27"/>
        <v>0</v>
      </c>
      <c r="AF95" s="100" t="str">
        <f t="shared" si="28"/>
        <v>No hay Programación</v>
      </c>
      <c r="AG95" s="105" t="str">
        <f t="shared" si="29"/>
        <v>De acuerdo a lo programado</v>
      </c>
      <c r="AH95" s="166"/>
      <c r="AI95" s="65" t="s">
        <v>502</v>
      </c>
      <c r="AJ95" s="105" t="s">
        <v>502</v>
      </c>
    </row>
    <row r="96" spans="1:36" ht="37.049999999999997" customHeight="1" thickTop="1" thickBot="1">
      <c r="A96" s="63">
        <f t="shared" ref="A96:A97" si="32">A95+1</f>
        <v>81</v>
      </c>
      <c r="B96" s="162" t="s">
        <v>400</v>
      </c>
      <c r="C96" s="162">
        <v>0</v>
      </c>
      <c r="D96" s="162">
        <v>0</v>
      </c>
      <c r="E96" s="162" t="s">
        <v>41</v>
      </c>
      <c r="F96" s="162">
        <v>18</v>
      </c>
      <c r="G96" s="231" t="s">
        <v>541</v>
      </c>
      <c r="H96" s="164" t="s">
        <v>2783</v>
      </c>
      <c r="I96" s="163" t="s">
        <v>20</v>
      </c>
      <c r="J96" s="163" t="s">
        <v>338</v>
      </c>
      <c r="K96" s="163">
        <v>19</v>
      </c>
      <c r="L96" s="165" t="s">
        <v>2581</v>
      </c>
      <c r="M96" s="165" t="s">
        <v>2582</v>
      </c>
      <c r="N96" s="64">
        <v>0</v>
      </c>
      <c r="O96" s="64">
        <v>1</v>
      </c>
      <c r="P96" s="64">
        <v>1</v>
      </c>
      <c r="Q96" s="64">
        <v>1</v>
      </c>
      <c r="R96" s="64">
        <f t="shared" si="31"/>
        <v>3</v>
      </c>
      <c r="S96" s="105" t="s">
        <v>2760</v>
      </c>
      <c r="T96" s="105" t="s">
        <v>172</v>
      </c>
      <c r="U96" s="159">
        <f t="shared" si="21"/>
        <v>1</v>
      </c>
      <c r="V96" s="273"/>
      <c r="W96" s="100" t="str">
        <f t="shared" si="22"/>
        <v>No hay ejecución</v>
      </c>
      <c r="X96" s="105" t="str">
        <f t="shared" si="23"/>
        <v>NA</v>
      </c>
      <c r="Y96" s="166"/>
      <c r="Z96" s="159">
        <f t="shared" si="24"/>
        <v>2</v>
      </c>
      <c r="AA96" s="159"/>
      <c r="AB96" s="100" t="str">
        <f t="shared" si="25"/>
        <v>No hay ejecución</v>
      </c>
      <c r="AC96" s="105" t="str">
        <f t="shared" si="26"/>
        <v>NA</v>
      </c>
      <c r="AD96" s="166"/>
      <c r="AE96" s="65">
        <f t="shared" si="27"/>
        <v>0</v>
      </c>
      <c r="AF96" s="100" t="str">
        <f t="shared" si="28"/>
        <v>No hay Programación</v>
      </c>
      <c r="AG96" s="105" t="str">
        <f t="shared" si="29"/>
        <v>De acuerdo a lo programado</v>
      </c>
      <c r="AH96" s="166"/>
      <c r="AI96" s="65" t="s">
        <v>502</v>
      </c>
      <c r="AJ96" s="105" t="s">
        <v>502</v>
      </c>
    </row>
    <row r="97" spans="1:36" ht="37.049999999999997" customHeight="1" thickTop="1" thickBot="1">
      <c r="A97" s="63">
        <f t="shared" si="32"/>
        <v>82</v>
      </c>
      <c r="B97" s="162" t="s">
        <v>400</v>
      </c>
      <c r="C97" s="162">
        <v>0</v>
      </c>
      <c r="D97" s="162">
        <v>0</v>
      </c>
      <c r="E97" s="162" t="s">
        <v>41</v>
      </c>
      <c r="F97" s="162">
        <v>18</v>
      </c>
      <c r="G97" s="231" t="s">
        <v>541</v>
      </c>
      <c r="H97" s="164" t="s">
        <v>2784</v>
      </c>
      <c r="I97" s="163" t="s">
        <v>18</v>
      </c>
      <c r="J97" s="163" t="s">
        <v>338</v>
      </c>
      <c r="K97" s="163">
        <v>19</v>
      </c>
      <c r="L97" s="165" t="s">
        <v>2699</v>
      </c>
      <c r="M97" s="165" t="s">
        <v>2768</v>
      </c>
      <c r="N97" s="64">
        <v>0</v>
      </c>
      <c r="O97" s="64">
        <v>1</v>
      </c>
      <c r="P97" s="64">
        <v>1</v>
      </c>
      <c r="Q97" s="64">
        <v>1</v>
      </c>
      <c r="R97" s="64">
        <f>N97+O97+P97+Q97</f>
        <v>3</v>
      </c>
      <c r="S97" s="105" t="s">
        <v>2760</v>
      </c>
      <c r="T97" s="105" t="s">
        <v>172</v>
      </c>
      <c r="U97" s="159">
        <f t="shared" si="21"/>
        <v>1</v>
      </c>
      <c r="V97" s="273"/>
      <c r="W97" s="100" t="str">
        <f t="shared" si="22"/>
        <v>No hay ejecución</v>
      </c>
      <c r="X97" s="105" t="str">
        <f t="shared" si="23"/>
        <v>NA</v>
      </c>
      <c r="Y97" s="166"/>
      <c r="Z97" s="159">
        <f t="shared" si="24"/>
        <v>2</v>
      </c>
      <c r="AA97" s="159"/>
      <c r="AB97" s="100" t="str">
        <f t="shared" si="25"/>
        <v>No hay ejecución</v>
      </c>
      <c r="AC97" s="105" t="str">
        <f t="shared" si="26"/>
        <v>NA</v>
      </c>
      <c r="AD97" s="166"/>
      <c r="AE97" s="65">
        <f t="shared" si="27"/>
        <v>0</v>
      </c>
      <c r="AF97" s="100" t="str">
        <f t="shared" si="28"/>
        <v>No hay Programación</v>
      </c>
      <c r="AG97" s="105" t="str">
        <f t="shared" si="29"/>
        <v>De acuerdo a lo programado</v>
      </c>
      <c r="AH97" s="166"/>
      <c r="AI97" s="65" t="s">
        <v>502</v>
      </c>
      <c r="AJ97" s="105" t="s">
        <v>502</v>
      </c>
    </row>
    <row r="98" spans="1:36" ht="37.049999999999997" customHeight="1">
      <c r="A98" s="63">
        <f>A97+1</f>
        <v>83</v>
      </c>
      <c r="B98" s="162" t="s">
        <v>400</v>
      </c>
      <c r="C98" s="162">
        <v>0</v>
      </c>
      <c r="D98" s="162">
        <v>0</v>
      </c>
      <c r="E98" s="162" t="s">
        <v>41</v>
      </c>
      <c r="F98" s="162" t="s">
        <v>41</v>
      </c>
      <c r="G98" s="231" t="s">
        <v>550</v>
      </c>
      <c r="H98" s="164" t="s">
        <v>2785</v>
      </c>
      <c r="I98" s="163" t="s">
        <v>20</v>
      </c>
      <c r="J98" s="163" t="s">
        <v>129</v>
      </c>
      <c r="K98" s="163">
        <v>1</v>
      </c>
      <c r="L98" s="165" t="s">
        <v>2786</v>
      </c>
      <c r="M98" s="165" t="s">
        <v>2787</v>
      </c>
      <c r="N98" s="64">
        <v>1</v>
      </c>
      <c r="O98" s="64">
        <v>0</v>
      </c>
      <c r="P98" s="64">
        <v>0</v>
      </c>
      <c r="Q98" s="64">
        <v>0</v>
      </c>
      <c r="R98" s="64">
        <f t="shared" ref="R98:R103" si="33">N98+O98+P98+Q98</f>
        <v>1</v>
      </c>
      <c r="S98" s="105" t="s">
        <v>2571</v>
      </c>
      <c r="T98" s="166" t="s">
        <v>2788</v>
      </c>
      <c r="U98" s="159">
        <f t="shared" si="21"/>
        <v>1</v>
      </c>
      <c r="V98" s="273">
        <v>4</v>
      </c>
      <c r="W98" s="100">
        <f t="shared" si="22"/>
        <v>4</v>
      </c>
      <c r="X98" s="105" t="str">
        <f t="shared" si="23"/>
        <v>De acuerdo a lo programado</v>
      </c>
      <c r="Y98" s="166"/>
      <c r="Z98" s="159">
        <f t="shared" si="24"/>
        <v>0</v>
      </c>
      <c r="AA98" s="159"/>
      <c r="AB98" s="100" t="str">
        <f t="shared" si="25"/>
        <v>No hay ejecución</v>
      </c>
      <c r="AC98" s="105" t="str">
        <f t="shared" si="26"/>
        <v>NA</v>
      </c>
      <c r="AD98" s="166"/>
      <c r="AE98" s="65">
        <f t="shared" si="27"/>
        <v>4</v>
      </c>
      <c r="AF98" s="100">
        <f t="shared" si="28"/>
        <v>4</v>
      </c>
      <c r="AG98" s="105" t="str">
        <f t="shared" si="29"/>
        <v>De acuerdo a lo programado</v>
      </c>
      <c r="AH98" s="166"/>
      <c r="AI98" s="65" t="s">
        <v>502</v>
      </c>
      <c r="AJ98" s="105" t="s">
        <v>502</v>
      </c>
    </row>
    <row r="99" spans="1:36" ht="37.049999999999997" customHeight="1">
      <c r="A99" s="63">
        <f>A98+1</f>
        <v>84</v>
      </c>
      <c r="B99" s="162" t="s">
        <v>400</v>
      </c>
      <c r="C99" s="162">
        <v>0</v>
      </c>
      <c r="D99" s="162">
        <v>0</v>
      </c>
      <c r="E99" s="162" t="s">
        <v>41</v>
      </c>
      <c r="F99" s="162">
        <v>18</v>
      </c>
      <c r="G99" s="231" t="s">
        <v>550</v>
      </c>
      <c r="H99" s="164" t="s">
        <v>2789</v>
      </c>
      <c r="I99" s="163" t="s">
        <v>20</v>
      </c>
      <c r="J99" s="163" t="s">
        <v>129</v>
      </c>
      <c r="K99" s="163">
        <v>1</v>
      </c>
      <c r="L99" s="165" t="s">
        <v>2790</v>
      </c>
      <c r="M99" s="165" t="s">
        <v>2791</v>
      </c>
      <c r="N99" s="64">
        <v>2</v>
      </c>
      <c r="O99" s="64">
        <v>2</v>
      </c>
      <c r="P99" s="64">
        <v>0</v>
      </c>
      <c r="Q99" s="64">
        <v>0</v>
      </c>
      <c r="R99" s="64">
        <f t="shared" si="33"/>
        <v>4</v>
      </c>
      <c r="S99" s="105" t="s">
        <v>2546</v>
      </c>
      <c r="T99" s="166" t="s">
        <v>2792</v>
      </c>
      <c r="U99" s="159">
        <f t="shared" si="21"/>
        <v>4</v>
      </c>
      <c r="V99" s="273">
        <v>1</v>
      </c>
      <c r="W99" s="100">
        <f t="shared" si="22"/>
        <v>0.25</v>
      </c>
      <c r="X99" s="105" t="str">
        <f t="shared" si="23"/>
        <v>En Riesgo de no Cumplimiento</v>
      </c>
      <c r="Y99" s="166"/>
      <c r="Z99" s="159">
        <f t="shared" si="24"/>
        <v>0</v>
      </c>
      <c r="AA99" s="159"/>
      <c r="AB99" s="100" t="str">
        <f t="shared" si="25"/>
        <v>No hay ejecución</v>
      </c>
      <c r="AC99" s="105" t="str">
        <f t="shared" si="26"/>
        <v>NA</v>
      </c>
      <c r="AD99" s="166"/>
      <c r="AE99" s="65">
        <f t="shared" si="27"/>
        <v>1</v>
      </c>
      <c r="AF99" s="100">
        <f t="shared" si="28"/>
        <v>0.25</v>
      </c>
      <c r="AG99" s="105" t="str">
        <f t="shared" si="29"/>
        <v>Incumplimiento</v>
      </c>
      <c r="AH99" s="166"/>
      <c r="AI99" s="65" t="s">
        <v>502</v>
      </c>
      <c r="AJ99" s="105" t="s">
        <v>502</v>
      </c>
    </row>
    <row r="100" spans="1:36" ht="39.6" thickTop="1" thickBot="1">
      <c r="A100" s="63">
        <f t="shared" ref="A100:A103" si="34">A99+1</f>
        <v>85</v>
      </c>
      <c r="B100" s="162" t="s">
        <v>400</v>
      </c>
      <c r="C100" s="162">
        <v>0</v>
      </c>
      <c r="D100" s="162">
        <v>0</v>
      </c>
      <c r="E100" s="162" t="s">
        <v>41</v>
      </c>
      <c r="F100" s="162">
        <v>18</v>
      </c>
      <c r="G100" s="231" t="s">
        <v>550</v>
      </c>
      <c r="H100" s="164" t="s">
        <v>2793</v>
      </c>
      <c r="I100" s="163" t="s">
        <v>20</v>
      </c>
      <c r="J100" s="163" t="s">
        <v>129</v>
      </c>
      <c r="K100" s="163">
        <v>1</v>
      </c>
      <c r="L100" s="165" t="s">
        <v>2794</v>
      </c>
      <c r="M100" s="165" t="s">
        <v>2795</v>
      </c>
      <c r="N100" s="64">
        <v>100</v>
      </c>
      <c r="O100" s="64">
        <v>100</v>
      </c>
      <c r="P100" s="64">
        <v>0</v>
      </c>
      <c r="Q100" s="64">
        <v>0</v>
      </c>
      <c r="R100" s="64">
        <f t="shared" si="33"/>
        <v>200</v>
      </c>
      <c r="S100" s="105" t="s">
        <v>2552</v>
      </c>
      <c r="T100" s="166" t="s">
        <v>2796</v>
      </c>
      <c r="U100" s="159">
        <f t="shared" si="21"/>
        <v>200</v>
      </c>
      <c r="V100" s="273"/>
      <c r="W100" s="100" t="str">
        <f t="shared" si="22"/>
        <v>No hay ejecución</v>
      </c>
      <c r="X100" s="105" t="str">
        <f t="shared" si="23"/>
        <v>NA</v>
      </c>
      <c r="Y100" s="166"/>
      <c r="Z100" s="159">
        <f t="shared" si="24"/>
        <v>0</v>
      </c>
      <c r="AA100" s="159"/>
      <c r="AB100" s="100" t="str">
        <f t="shared" si="25"/>
        <v>No hay ejecución</v>
      </c>
      <c r="AC100" s="105" t="str">
        <f t="shared" si="26"/>
        <v>NA</v>
      </c>
      <c r="AD100" s="166"/>
      <c r="AE100" s="65">
        <f t="shared" si="27"/>
        <v>0</v>
      </c>
      <c r="AF100" s="100" t="str">
        <f t="shared" si="28"/>
        <v>No hay Programación</v>
      </c>
      <c r="AG100" s="105" t="str">
        <f t="shared" si="29"/>
        <v>De acuerdo a lo programado</v>
      </c>
      <c r="AH100" s="166"/>
      <c r="AI100" s="65" t="s">
        <v>502</v>
      </c>
      <c r="AJ100" s="105" t="s">
        <v>502</v>
      </c>
    </row>
    <row r="101" spans="1:36" ht="30" thickTop="1" thickBot="1">
      <c r="A101" s="63">
        <f t="shared" si="34"/>
        <v>86</v>
      </c>
      <c r="B101" s="162" t="s">
        <v>400</v>
      </c>
      <c r="C101" s="162">
        <v>0</v>
      </c>
      <c r="D101" s="162">
        <v>0</v>
      </c>
      <c r="E101" s="162" t="s">
        <v>41</v>
      </c>
      <c r="F101" s="162">
        <v>18</v>
      </c>
      <c r="G101" s="231" t="s">
        <v>550</v>
      </c>
      <c r="H101" s="164" t="s">
        <v>2797</v>
      </c>
      <c r="I101" s="163" t="s">
        <v>20</v>
      </c>
      <c r="J101" s="163" t="s">
        <v>129</v>
      </c>
      <c r="K101" s="163">
        <v>1</v>
      </c>
      <c r="L101" s="165" t="s">
        <v>2798</v>
      </c>
      <c r="M101" s="165" t="s">
        <v>2799</v>
      </c>
      <c r="N101" s="64">
        <v>0</v>
      </c>
      <c r="O101" s="64">
        <v>0</v>
      </c>
      <c r="P101" s="64">
        <v>0</v>
      </c>
      <c r="Q101" s="64">
        <v>4</v>
      </c>
      <c r="R101" s="64">
        <f t="shared" si="33"/>
        <v>4</v>
      </c>
      <c r="S101" s="105" t="s">
        <v>2546</v>
      </c>
      <c r="T101" s="166" t="s">
        <v>2800</v>
      </c>
      <c r="U101" s="159">
        <f t="shared" si="21"/>
        <v>0</v>
      </c>
      <c r="V101" s="273"/>
      <c r="W101" s="100" t="str">
        <f t="shared" si="22"/>
        <v>No hay ejecución</v>
      </c>
      <c r="X101" s="105" t="str">
        <f t="shared" si="23"/>
        <v>NA</v>
      </c>
      <c r="Y101" s="166"/>
      <c r="Z101" s="159">
        <f t="shared" si="24"/>
        <v>4</v>
      </c>
      <c r="AA101" s="159"/>
      <c r="AB101" s="100" t="str">
        <f t="shared" si="25"/>
        <v>No hay ejecución</v>
      </c>
      <c r="AC101" s="105" t="str">
        <f t="shared" si="26"/>
        <v>NA</v>
      </c>
      <c r="AD101" s="166"/>
      <c r="AE101" s="65">
        <f t="shared" si="27"/>
        <v>0</v>
      </c>
      <c r="AF101" s="100" t="str">
        <f t="shared" si="28"/>
        <v>No hay Programación</v>
      </c>
      <c r="AG101" s="105" t="str">
        <f t="shared" si="29"/>
        <v>De acuerdo a lo programado</v>
      </c>
      <c r="AH101" s="166"/>
      <c r="AI101" s="65" t="s">
        <v>502</v>
      </c>
      <c r="AJ101" s="105" t="s">
        <v>502</v>
      </c>
    </row>
    <row r="102" spans="1:36" ht="37.049999999999997" customHeight="1" thickTop="1" thickBot="1">
      <c r="A102" s="63">
        <f t="shared" si="34"/>
        <v>87</v>
      </c>
      <c r="B102" s="162" t="s">
        <v>400</v>
      </c>
      <c r="C102" s="162">
        <v>0</v>
      </c>
      <c r="D102" s="162">
        <v>0</v>
      </c>
      <c r="E102" s="162" t="s">
        <v>41</v>
      </c>
      <c r="F102" s="162">
        <v>18</v>
      </c>
      <c r="G102" s="231" t="s">
        <v>550</v>
      </c>
      <c r="H102" s="164" t="s">
        <v>2801</v>
      </c>
      <c r="I102" s="163" t="s">
        <v>20</v>
      </c>
      <c r="J102" s="163" t="s">
        <v>129</v>
      </c>
      <c r="K102" s="163">
        <v>1</v>
      </c>
      <c r="L102" s="165" t="s">
        <v>2802</v>
      </c>
      <c r="M102" s="165" t="s">
        <v>1644</v>
      </c>
      <c r="N102" s="64">
        <v>0</v>
      </c>
      <c r="O102" s="64">
        <v>0</v>
      </c>
      <c r="P102" s="64">
        <v>0</v>
      </c>
      <c r="Q102" s="64">
        <v>4</v>
      </c>
      <c r="R102" s="64">
        <f t="shared" si="33"/>
        <v>4</v>
      </c>
      <c r="S102" s="105" t="s">
        <v>2546</v>
      </c>
      <c r="T102" s="105" t="s">
        <v>172</v>
      </c>
      <c r="U102" s="159">
        <f t="shared" si="21"/>
        <v>0</v>
      </c>
      <c r="V102" s="273"/>
      <c r="W102" s="100" t="str">
        <f t="shared" si="22"/>
        <v>No hay ejecución</v>
      </c>
      <c r="X102" s="105" t="str">
        <f t="shared" si="23"/>
        <v>NA</v>
      </c>
      <c r="Y102" s="166"/>
      <c r="Z102" s="159">
        <f t="shared" si="24"/>
        <v>4</v>
      </c>
      <c r="AA102" s="159"/>
      <c r="AB102" s="100" t="str">
        <f t="shared" si="25"/>
        <v>No hay ejecución</v>
      </c>
      <c r="AC102" s="105" t="str">
        <f t="shared" si="26"/>
        <v>NA</v>
      </c>
      <c r="AD102" s="166"/>
      <c r="AE102" s="65">
        <f t="shared" si="27"/>
        <v>0</v>
      </c>
      <c r="AF102" s="100" t="str">
        <f t="shared" si="28"/>
        <v>No hay Programación</v>
      </c>
      <c r="AG102" s="105" t="str">
        <f t="shared" si="29"/>
        <v>De acuerdo a lo programado</v>
      </c>
      <c r="AH102" s="166"/>
      <c r="AI102" s="65" t="s">
        <v>502</v>
      </c>
      <c r="AJ102" s="105" t="s">
        <v>502</v>
      </c>
    </row>
    <row r="103" spans="1:36" ht="37.049999999999997" customHeight="1" thickTop="1" thickBot="1">
      <c r="A103" s="63">
        <f t="shared" si="34"/>
        <v>88</v>
      </c>
      <c r="B103" s="162" t="s">
        <v>400</v>
      </c>
      <c r="C103" s="162">
        <v>0</v>
      </c>
      <c r="D103" s="162">
        <v>0</v>
      </c>
      <c r="E103" s="162" t="s">
        <v>41</v>
      </c>
      <c r="F103" s="162">
        <v>18</v>
      </c>
      <c r="G103" s="231" t="s">
        <v>550</v>
      </c>
      <c r="H103" s="164" t="s">
        <v>2803</v>
      </c>
      <c r="I103" s="163" t="s">
        <v>20</v>
      </c>
      <c r="J103" s="163" t="s">
        <v>129</v>
      </c>
      <c r="K103" s="163">
        <v>1</v>
      </c>
      <c r="L103" s="165" t="s">
        <v>2802</v>
      </c>
      <c r="M103" s="165" t="s">
        <v>2804</v>
      </c>
      <c r="N103" s="64">
        <v>0</v>
      </c>
      <c r="O103" s="64">
        <v>0</v>
      </c>
      <c r="P103" s="64">
        <v>0</v>
      </c>
      <c r="Q103" s="64">
        <v>4</v>
      </c>
      <c r="R103" s="64">
        <f t="shared" si="33"/>
        <v>4</v>
      </c>
      <c r="S103" s="105" t="s">
        <v>2571</v>
      </c>
      <c r="T103" s="105" t="s">
        <v>172</v>
      </c>
      <c r="U103" s="159">
        <f t="shared" si="21"/>
        <v>0</v>
      </c>
      <c r="V103" s="273"/>
      <c r="W103" s="100" t="str">
        <f t="shared" si="22"/>
        <v>No hay ejecución</v>
      </c>
      <c r="X103" s="105" t="str">
        <f t="shared" si="23"/>
        <v>NA</v>
      </c>
      <c r="Y103" s="166"/>
      <c r="Z103" s="159">
        <f t="shared" si="24"/>
        <v>4</v>
      </c>
      <c r="AA103" s="159"/>
      <c r="AB103" s="100" t="str">
        <f t="shared" si="25"/>
        <v>No hay ejecución</v>
      </c>
      <c r="AC103" s="105" t="str">
        <f t="shared" si="26"/>
        <v>NA</v>
      </c>
      <c r="AD103" s="166"/>
      <c r="AE103" s="65">
        <f t="shared" si="27"/>
        <v>0</v>
      </c>
      <c r="AF103" s="100" t="str">
        <f t="shared" si="28"/>
        <v>No hay Programación</v>
      </c>
      <c r="AG103" s="105" t="str">
        <f t="shared" si="29"/>
        <v>De acuerdo a lo programado</v>
      </c>
      <c r="AH103" s="166"/>
      <c r="AI103" s="65" t="s">
        <v>502</v>
      </c>
      <c r="AJ103" s="105" t="s">
        <v>502</v>
      </c>
    </row>
    <row r="104" spans="1:36" ht="37.049999999999997" customHeight="1">
      <c r="A104" s="63">
        <f>A103+1</f>
        <v>89</v>
      </c>
      <c r="B104" s="162" t="s">
        <v>400</v>
      </c>
      <c r="C104" s="162">
        <v>0</v>
      </c>
      <c r="D104" s="162">
        <v>0</v>
      </c>
      <c r="E104" s="162" t="s">
        <v>41</v>
      </c>
      <c r="F104" s="162">
        <v>18</v>
      </c>
      <c r="G104" s="231" t="s">
        <v>491</v>
      </c>
      <c r="H104" s="164" t="s">
        <v>2805</v>
      </c>
      <c r="I104" s="163" t="s">
        <v>20</v>
      </c>
      <c r="J104" s="163" t="s">
        <v>353</v>
      </c>
      <c r="K104" s="163">
        <v>17</v>
      </c>
      <c r="L104" s="165" t="s">
        <v>2806</v>
      </c>
      <c r="M104" s="165" t="s">
        <v>2807</v>
      </c>
      <c r="N104" s="64">
        <v>1</v>
      </c>
      <c r="O104" s="64">
        <v>2</v>
      </c>
      <c r="P104" s="64">
        <v>1</v>
      </c>
      <c r="Q104" s="64">
        <v>2</v>
      </c>
      <c r="R104" s="64">
        <f>N104+O104+P104+Q104</f>
        <v>6</v>
      </c>
      <c r="S104" s="105" t="s">
        <v>2546</v>
      </c>
      <c r="T104" s="166" t="s">
        <v>2808</v>
      </c>
      <c r="U104" s="159">
        <f t="shared" si="21"/>
        <v>3</v>
      </c>
      <c r="V104" s="273">
        <v>3</v>
      </c>
      <c r="W104" s="100">
        <f t="shared" si="22"/>
        <v>1</v>
      </c>
      <c r="X104" s="105" t="str">
        <f t="shared" si="23"/>
        <v>De acuerdo a lo programado</v>
      </c>
      <c r="Y104" s="166"/>
      <c r="Z104" s="159">
        <f t="shared" si="24"/>
        <v>3</v>
      </c>
      <c r="AA104" s="159"/>
      <c r="AB104" s="100" t="str">
        <f t="shared" si="25"/>
        <v>No hay ejecución</v>
      </c>
      <c r="AC104" s="105" t="str">
        <f t="shared" si="26"/>
        <v>NA</v>
      </c>
      <c r="AD104" s="166"/>
      <c r="AE104" s="65">
        <f t="shared" si="27"/>
        <v>3</v>
      </c>
      <c r="AF104" s="100">
        <f t="shared" si="28"/>
        <v>0.5</v>
      </c>
      <c r="AG104" s="105" t="str">
        <f t="shared" si="29"/>
        <v>Incumplimiento</v>
      </c>
      <c r="AH104" s="166"/>
      <c r="AI104" s="65" t="s">
        <v>502</v>
      </c>
      <c r="AJ104" s="105" t="s">
        <v>502</v>
      </c>
    </row>
    <row r="105" spans="1:36" ht="37.049999999999997" customHeight="1">
      <c r="A105" s="63">
        <f>A104+1</f>
        <v>90</v>
      </c>
      <c r="B105" s="162" t="s">
        <v>400</v>
      </c>
      <c r="C105" s="162">
        <v>0</v>
      </c>
      <c r="D105" s="162">
        <v>0</v>
      </c>
      <c r="E105" s="162" t="s">
        <v>41</v>
      </c>
      <c r="F105" s="162">
        <v>18</v>
      </c>
      <c r="G105" s="231" t="s">
        <v>491</v>
      </c>
      <c r="H105" s="164" t="s">
        <v>2809</v>
      </c>
      <c r="I105" s="163" t="s">
        <v>20</v>
      </c>
      <c r="J105" s="163" t="s">
        <v>353</v>
      </c>
      <c r="K105" s="163">
        <v>17</v>
      </c>
      <c r="L105" s="165" t="s">
        <v>2690</v>
      </c>
      <c r="M105" s="165" t="s">
        <v>2665</v>
      </c>
      <c r="N105" s="64">
        <v>0</v>
      </c>
      <c r="O105" s="64">
        <v>1</v>
      </c>
      <c r="P105" s="64">
        <v>1</v>
      </c>
      <c r="Q105" s="64">
        <v>0</v>
      </c>
      <c r="R105" s="64">
        <f t="shared" ref="R105:R110" si="35">N105+O105+P105+Q105</f>
        <v>2</v>
      </c>
      <c r="S105" s="105" t="s">
        <v>2571</v>
      </c>
      <c r="T105" s="105" t="s">
        <v>172</v>
      </c>
      <c r="U105" s="159">
        <f t="shared" si="21"/>
        <v>1</v>
      </c>
      <c r="V105" s="273">
        <v>1</v>
      </c>
      <c r="W105" s="100">
        <f t="shared" si="22"/>
        <v>1</v>
      </c>
      <c r="X105" s="105" t="str">
        <f t="shared" si="23"/>
        <v>De acuerdo a lo programado</v>
      </c>
      <c r="Y105" s="166"/>
      <c r="Z105" s="159">
        <f t="shared" si="24"/>
        <v>1</v>
      </c>
      <c r="AA105" s="159"/>
      <c r="AB105" s="100" t="str">
        <f t="shared" si="25"/>
        <v>No hay ejecución</v>
      </c>
      <c r="AC105" s="105" t="str">
        <f t="shared" si="26"/>
        <v>NA</v>
      </c>
      <c r="AD105" s="166"/>
      <c r="AE105" s="65">
        <f t="shared" si="27"/>
        <v>1</v>
      </c>
      <c r="AF105" s="100">
        <f t="shared" si="28"/>
        <v>0.5</v>
      </c>
      <c r="AG105" s="105" t="str">
        <f t="shared" si="29"/>
        <v>Incumplimiento</v>
      </c>
      <c r="AH105" s="166"/>
      <c r="AI105" s="65" t="s">
        <v>502</v>
      </c>
      <c r="AJ105" s="105" t="s">
        <v>502</v>
      </c>
    </row>
    <row r="106" spans="1:36" ht="37.049999999999997" customHeight="1">
      <c r="A106" s="63">
        <f t="shared" ref="A106:A107" si="36">A105+1</f>
        <v>91</v>
      </c>
      <c r="B106" s="162" t="s">
        <v>400</v>
      </c>
      <c r="C106" s="162">
        <v>0</v>
      </c>
      <c r="D106" s="162">
        <v>0</v>
      </c>
      <c r="E106" s="162" t="s">
        <v>41</v>
      </c>
      <c r="F106" s="162">
        <v>18</v>
      </c>
      <c r="G106" s="231" t="s">
        <v>491</v>
      </c>
      <c r="H106" s="164" t="s">
        <v>2810</v>
      </c>
      <c r="I106" s="163" t="s">
        <v>18</v>
      </c>
      <c r="J106" s="163" t="s">
        <v>353</v>
      </c>
      <c r="K106" s="163">
        <v>17</v>
      </c>
      <c r="L106" s="165" t="s">
        <v>2811</v>
      </c>
      <c r="M106" s="165" t="s">
        <v>2812</v>
      </c>
      <c r="N106" s="64">
        <v>1</v>
      </c>
      <c r="O106" s="64">
        <v>0</v>
      </c>
      <c r="P106" s="64">
        <v>0</v>
      </c>
      <c r="Q106" s="64">
        <v>0</v>
      </c>
      <c r="R106" s="64">
        <f t="shared" si="35"/>
        <v>1</v>
      </c>
      <c r="S106" s="105" t="s">
        <v>2571</v>
      </c>
      <c r="T106" s="166" t="s">
        <v>2813</v>
      </c>
      <c r="U106" s="159">
        <f t="shared" si="21"/>
        <v>1</v>
      </c>
      <c r="V106" s="273">
        <v>1</v>
      </c>
      <c r="W106" s="100">
        <f t="shared" si="22"/>
        <v>1</v>
      </c>
      <c r="X106" s="105" t="str">
        <f t="shared" si="23"/>
        <v>De acuerdo a lo programado</v>
      </c>
      <c r="Y106" s="166"/>
      <c r="Z106" s="159">
        <f t="shared" si="24"/>
        <v>0</v>
      </c>
      <c r="AA106" s="159"/>
      <c r="AB106" s="100" t="str">
        <f t="shared" si="25"/>
        <v>No hay ejecución</v>
      </c>
      <c r="AC106" s="105" t="str">
        <f t="shared" si="26"/>
        <v>NA</v>
      </c>
      <c r="AD106" s="166"/>
      <c r="AE106" s="65">
        <f t="shared" si="27"/>
        <v>1</v>
      </c>
      <c r="AF106" s="100">
        <f t="shared" si="28"/>
        <v>1</v>
      </c>
      <c r="AG106" s="105" t="str">
        <f t="shared" si="29"/>
        <v>De acuerdo a lo programado</v>
      </c>
      <c r="AH106" s="166"/>
      <c r="AI106" s="65" t="s">
        <v>502</v>
      </c>
      <c r="AJ106" s="105" t="s">
        <v>502</v>
      </c>
    </row>
    <row r="107" spans="1:36" ht="39.6" thickTop="1" thickBot="1">
      <c r="A107" s="63">
        <f t="shared" si="36"/>
        <v>92</v>
      </c>
      <c r="B107" s="162" t="s">
        <v>400</v>
      </c>
      <c r="C107" s="162">
        <v>0</v>
      </c>
      <c r="D107" s="162">
        <v>0</v>
      </c>
      <c r="E107" s="162" t="s">
        <v>41</v>
      </c>
      <c r="F107" s="162">
        <v>18</v>
      </c>
      <c r="G107" s="231" t="s">
        <v>491</v>
      </c>
      <c r="H107" s="164" t="s">
        <v>2814</v>
      </c>
      <c r="I107" s="163" t="s">
        <v>18</v>
      </c>
      <c r="J107" s="163" t="s">
        <v>353</v>
      </c>
      <c r="K107" s="163">
        <v>17</v>
      </c>
      <c r="L107" s="165" t="s">
        <v>1644</v>
      </c>
      <c r="M107" s="165" t="s">
        <v>2815</v>
      </c>
      <c r="N107" s="64">
        <v>0</v>
      </c>
      <c r="O107" s="64">
        <v>0</v>
      </c>
      <c r="P107" s="64">
        <v>1</v>
      </c>
      <c r="Q107" s="64">
        <v>0</v>
      </c>
      <c r="R107" s="64">
        <f t="shared" si="35"/>
        <v>1</v>
      </c>
      <c r="S107" s="105" t="s">
        <v>2546</v>
      </c>
      <c r="T107" s="166" t="s">
        <v>2816</v>
      </c>
      <c r="U107" s="159">
        <f t="shared" si="21"/>
        <v>0</v>
      </c>
      <c r="V107" s="273"/>
      <c r="W107" s="100" t="str">
        <f t="shared" si="22"/>
        <v>No hay ejecución</v>
      </c>
      <c r="X107" s="105" t="str">
        <f t="shared" si="23"/>
        <v>NA</v>
      </c>
      <c r="Y107" s="166"/>
      <c r="Z107" s="159">
        <f t="shared" si="24"/>
        <v>1</v>
      </c>
      <c r="AA107" s="159"/>
      <c r="AB107" s="100" t="str">
        <f t="shared" si="25"/>
        <v>No hay ejecución</v>
      </c>
      <c r="AC107" s="105" t="str">
        <f t="shared" si="26"/>
        <v>NA</v>
      </c>
      <c r="AD107" s="166"/>
      <c r="AE107" s="65">
        <f t="shared" si="27"/>
        <v>0</v>
      </c>
      <c r="AF107" s="100" t="str">
        <f t="shared" si="28"/>
        <v>No hay Programación</v>
      </c>
      <c r="AG107" s="105" t="str">
        <f t="shared" si="29"/>
        <v>De acuerdo a lo programado</v>
      </c>
      <c r="AH107" s="166"/>
      <c r="AI107" s="65" t="s">
        <v>502</v>
      </c>
      <c r="AJ107" s="105" t="s">
        <v>502</v>
      </c>
    </row>
    <row r="108" spans="1:36" ht="37.049999999999997" customHeight="1">
      <c r="A108" s="63">
        <f>A107+1</f>
        <v>93</v>
      </c>
      <c r="B108" s="162" t="s">
        <v>400</v>
      </c>
      <c r="C108" s="162">
        <v>0</v>
      </c>
      <c r="D108" s="162">
        <v>0</v>
      </c>
      <c r="E108" s="162" t="s">
        <v>41</v>
      </c>
      <c r="F108" s="162">
        <v>18</v>
      </c>
      <c r="G108" s="231" t="s">
        <v>571</v>
      </c>
      <c r="H108" s="164" t="s">
        <v>2817</v>
      </c>
      <c r="I108" s="163" t="s">
        <v>20</v>
      </c>
      <c r="J108" s="163" t="s">
        <v>353</v>
      </c>
      <c r="K108" s="163">
        <v>17</v>
      </c>
      <c r="L108" s="165" t="s">
        <v>2806</v>
      </c>
      <c r="M108" s="165" t="s">
        <v>2818</v>
      </c>
      <c r="N108" s="64">
        <v>3</v>
      </c>
      <c r="O108" s="64">
        <v>3</v>
      </c>
      <c r="P108" s="64">
        <v>3</v>
      </c>
      <c r="Q108" s="64">
        <v>3</v>
      </c>
      <c r="R108" s="64">
        <f t="shared" si="35"/>
        <v>12</v>
      </c>
      <c r="S108" s="105" t="s">
        <v>2819</v>
      </c>
      <c r="T108" s="166" t="s">
        <v>2820</v>
      </c>
      <c r="U108" s="159">
        <f t="shared" si="21"/>
        <v>6</v>
      </c>
      <c r="V108" s="273">
        <v>2</v>
      </c>
      <c r="W108" s="100">
        <f t="shared" si="22"/>
        <v>0.33333333333333331</v>
      </c>
      <c r="X108" s="105" t="str">
        <f t="shared" si="23"/>
        <v>En Riesgo de no Cumplimiento</v>
      </c>
      <c r="Y108" s="166"/>
      <c r="Z108" s="159">
        <f t="shared" si="24"/>
        <v>6</v>
      </c>
      <c r="AA108" s="159"/>
      <c r="AB108" s="100" t="str">
        <f t="shared" si="25"/>
        <v>No hay ejecución</v>
      </c>
      <c r="AC108" s="105" t="str">
        <f t="shared" si="26"/>
        <v>NA</v>
      </c>
      <c r="AD108" s="166"/>
      <c r="AE108" s="65">
        <f t="shared" si="27"/>
        <v>2</v>
      </c>
      <c r="AF108" s="100">
        <f t="shared" si="28"/>
        <v>0.16666666666666666</v>
      </c>
      <c r="AG108" s="105" t="str">
        <f t="shared" si="29"/>
        <v>Incumplimiento</v>
      </c>
      <c r="AH108" s="166"/>
      <c r="AI108" s="65" t="s">
        <v>502</v>
      </c>
      <c r="AJ108" s="105" t="s">
        <v>502</v>
      </c>
    </row>
    <row r="109" spans="1:36" ht="48">
      <c r="A109" s="63">
        <f>A108+1</f>
        <v>94</v>
      </c>
      <c r="B109" s="162" t="s">
        <v>400</v>
      </c>
      <c r="C109" s="162">
        <v>0</v>
      </c>
      <c r="D109" s="162">
        <v>0</v>
      </c>
      <c r="E109" s="162" t="s">
        <v>41</v>
      </c>
      <c r="F109" s="162">
        <v>18</v>
      </c>
      <c r="G109" s="231" t="s">
        <v>571</v>
      </c>
      <c r="H109" s="164" t="s">
        <v>2821</v>
      </c>
      <c r="I109" s="163" t="s">
        <v>20</v>
      </c>
      <c r="J109" s="163" t="s">
        <v>353</v>
      </c>
      <c r="K109" s="163">
        <v>17</v>
      </c>
      <c r="L109" s="165" t="s">
        <v>2822</v>
      </c>
      <c r="M109" s="165" t="s">
        <v>2823</v>
      </c>
      <c r="N109" s="64">
        <v>8</v>
      </c>
      <c r="O109" s="64">
        <v>6</v>
      </c>
      <c r="P109" s="64">
        <v>0</v>
      </c>
      <c r="Q109" s="64">
        <v>2</v>
      </c>
      <c r="R109" s="64">
        <f t="shared" si="35"/>
        <v>16</v>
      </c>
      <c r="S109" s="105" t="s">
        <v>2819</v>
      </c>
      <c r="T109" s="166" t="s">
        <v>2824</v>
      </c>
      <c r="U109" s="159">
        <f t="shared" si="21"/>
        <v>14</v>
      </c>
      <c r="V109" s="273">
        <v>14</v>
      </c>
      <c r="W109" s="100">
        <f t="shared" si="22"/>
        <v>1</v>
      </c>
      <c r="X109" s="105" t="str">
        <f t="shared" si="23"/>
        <v>De acuerdo a lo programado</v>
      </c>
      <c r="Y109" s="166"/>
      <c r="Z109" s="159">
        <f t="shared" si="24"/>
        <v>2</v>
      </c>
      <c r="AA109" s="159"/>
      <c r="AB109" s="100" t="str">
        <f t="shared" si="25"/>
        <v>No hay ejecución</v>
      </c>
      <c r="AC109" s="105" t="str">
        <f t="shared" si="26"/>
        <v>NA</v>
      </c>
      <c r="AD109" s="166"/>
      <c r="AE109" s="65">
        <f t="shared" si="27"/>
        <v>14</v>
      </c>
      <c r="AF109" s="100">
        <f t="shared" si="28"/>
        <v>0.875</v>
      </c>
      <c r="AG109" s="105" t="str">
        <f t="shared" si="29"/>
        <v>Atraso Leve</v>
      </c>
      <c r="AH109" s="166"/>
      <c r="AI109" s="65" t="s">
        <v>502</v>
      </c>
      <c r="AJ109" s="105" t="s">
        <v>502</v>
      </c>
    </row>
    <row r="110" spans="1:36" ht="37.049999999999997" customHeight="1">
      <c r="A110" s="63">
        <f>A109+1</f>
        <v>95</v>
      </c>
      <c r="B110" s="162" t="s">
        <v>400</v>
      </c>
      <c r="C110" s="162">
        <v>0</v>
      </c>
      <c r="D110" s="162">
        <v>0</v>
      </c>
      <c r="E110" s="162" t="s">
        <v>41</v>
      </c>
      <c r="F110" s="162">
        <v>18</v>
      </c>
      <c r="G110" s="231" t="s">
        <v>571</v>
      </c>
      <c r="H110" s="164" t="s">
        <v>2825</v>
      </c>
      <c r="I110" s="163" t="s">
        <v>20</v>
      </c>
      <c r="J110" s="163" t="s">
        <v>353</v>
      </c>
      <c r="K110" s="163">
        <v>17</v>
      </c>
      <c r="L110" s="165" t="s">
        <v>2806</v>
      </c>
      <c r="M110" s="165" t="s">
        <v>2818</v>
      </c>
      <c r="N110" s="64">
        <v>3</v>
      </c>
      <c r="O110" s="64">
        <v>3</v>
      </c>
      <c r="P110" s="64">
        <v>3</v>
      </c>
      <c r="Q110" s="64">
        <v>3</v>
      </c>
      <c r="R110" s="64">
        <f t="shared" si="35"/>
        <v>12</v>
      </c>
      <c r="S110" s="105" t="s">
        <v>2826</v>
      </c>
      <c r="T110" s="166" t="s">
        <v>2827</v>
      </c>
      <c r="U110" s="159">
        <f t="shared" si="21"/>
        <v>6</v>
      </c>
      <c r="V110" s="273">
        <v>6</v>
      </c>
      <c r="W110" s="100">
        <f t="shared" si="22"/>
        <v>1</v>
      </c>
      <c r="X110" s="105" t="str">
        <f t="shared" si="23"/>
        <v>De acuerdo a lo programado</v>
      </c>
      <c r="Y110" s="166"/>
      <c r="Z110" s="159">
        <f t="shared" si="24"/>
        <v>6</v>
      </c>
      <c r="AA110" s="159"/>
      <c r="AB110" s="100" t="str">
        <f t="shared" si="25"/>
        <v>No hay ejecución</v>
      </c>
      <c r="AC110" s="105" t="str">
        <f t="shared" si="26"/>
        <v>NA</v>
      </c>
      <c r="AD110" s="166"/>
      <c r="AE110" s="65">
        <f t="shared" si="27"/>
        <v>6</v>
      </c>
      <c r="AF110" s="100">
        <f t="shared" si="28"/>
        <v>0.5</v>
      </c>
      <c r="AG110" s="105" t="str">
        <f t="shared" si="29"/>
        <v>Incumplimiento</v>
      </c>
      <c r="AH110" s="166"/>
      <c r="AI110" s="65" t="s">
        <v>502</v>
      </c>
      <c r="AJ110" s="105" t="s">
        <v>502</v>
      </c>
    </row>
    <row r="111" spans="1:36" s="142" customFormat="1" ht="16.5" customHeight="1" thickTop="1">
      <c r="A111" s="625" t="s">
        <v>2828</v>
      </c>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row>
    <row r="112" spans="1:36" ht="29.4" thickBot="1">
      <c r="A112" s="63">
        <f>A110+1</f>
        <v>96</v>
      </c>
      <c r="B112" s="162" t="s">
        <v>400</v>
      </c>
      <c r="C112" s="162">
        <v>0</v>
      </c>
      <c r="D112" s="162">
        <v>0</v>
      </c>
      <c r="E112" s="162" t="s">
        <v>41</v>
      </c>
      <c r="F112" s="162">
        <v>18</v>
      </c>
      <c r="G112" s="218" t="s">
        <v>541</v>
      </c>
      <c r="H112" s="219" t="s">
        <v>2829</v>
      </c>
      <c r="I112" s="218" t="s">
        <v>20</v>
      </c>
      <c r="J112" s="218" t="s">
        <v>353</v>
      </c>
      <c r="K112" s="218">
        <v>17</v>
      </c>
      <c r="L112" s="220" t="s">
        <v>2830</v>
      </c>
      <c r="M112" s="220" t="s">
        <v>2831</v>
      </c>
      <c r="N112" s="148"/>
      <c r="O112" s="148"/>
      <c r="P112" s="148"/>
      <c r="Q112" s="148"/>
      <c r="R112" s="65">
        <f>N112+O112+P112+Q112</f>
        <v>0</v>
      </c>
      <c r="S112" s="148" t="s">
        <v>2583</v>
      </c>
      <c r="T112" s="223" t="s">
        <v>172</v>
      </c>
      <c r="U112" s="223"/>
      <c r="V112" s="223"/>
      <c r="W112" s="223"/>
      <c r="X112" s="223"/>
      <c r="Y112" s="223"/>
      <c r="Z112" s="223"/>
      <c r="AA112" s="223"/>
      <c r="AB112" s="223"/>
      <c r="AC112" s="223"/>
      <c r="AD112" s="223"/>
      <c r="AE112" s="223"/>
      <c r="AF112" s="223"/>
      <c r="AG112" s="223"/>
      <c r="AH112" s="223"/>
      <c r="AI112" s="148" t="s">
        <v>502</v>
      </c>
      <c r="AJ112" s="148" t="s">
        <v>502</v>
      </c>
    </row>
    <row r="113" spans="1:36" ht="68.400000000000006" thickTop="1" thickBot="1">
      <c r="A113" s="63">
        <f t="shared" ref="A113:A119" si="37">A112+1</f>
        <v>97</v>
      </c>
      <c r="B113" s="162" t="s">
        <v>400</v>
      </c>
      <c r="C113" s="162">
        <v>0</v>
      </c>
      <c r="D113" s="162">
        <v>0</v>
      </c>
      <c r="E113" s="162" t="s">
        <v>41</v>
      </c>
      <c r="F113" s="162">
        <v>18</v>
      </c>
      <c r="G113" s="218" t="s">
        <v>541</v>
      </c>
      <c r="H113" s="219" t="s">
        <v>2832</v>
      </c>
      <c r="I113" s="218" t="s">
        <v>20</v>
      </c>
      <c r="J113" s="218" t="s">
        <v>353</v>
      </c>
      <c r="K113" s="218">
        <v>17</v>
      </c>
      <c r="L113" s="220" t="s">
        <v>2786</v>
      </c>
      <c r="M113" s="220" t="s">
        <v>674</v>
      </c>
      <c r="N113" s="148"/>
      <c r="O113" s="148"/>
      <c r="P113" s="148"/>
      <c r="Q113" s="148"/>
      <c r="R113" s="65">
        <f t="shared" ref="R113:R121" si="38">N113+O113+P113+Q113</f>
        <v>0</v>
      </c>
      <c r="S113" s="148" t="s">
        <v>2583</v>
      </c>
      <c r="T113" s="221" t="s">
        <v>2833</v>
      </c>
      <c r="U113" s="221"/>
      <c r="V113" s="221"/>
      <c r="W113" s="221"/>
      <c r="X113" s="221"/>
      <c r="Y113" s="221"/>
      <c r="Z113" s="221"/>
      <c r="AA113" s="221"/>
      <c r="AB113" s="221"/>
      <c r="AC113" s="221"/>
      <c r="AD113" s="221"/>
      <c r="AE113" s="221"/>
      <c r="AF113" s="221"/>
      <c r="AG113" s="221"/>
      <c r="AH113" s="221"/>
      <c r="AI113" s="148" t="s">
        <v>502</v>
      </c>
      <c r="AJ113" s="148" t="s">
        <v>502</v>
      </c>
    </row>
    <row r="114" spans="1:36" ht="20.399999999999999" thickTop="1" thickBot="1">
      <c r="A114" s="63">
        <f t="shared" si="37"/>
        <v>98</v>
      </c>
      <c r="B114" s="162" t="s">
        <v>400</v>
      </c>
      <c r="C114" s="162">
        <v>0</v>
      </c>
      <c r="D114" s="162">
        <v>0</v>
      </c>
      <c r="E114" s="162" t="s">
        <v>41</v>
      </c>
      <c r="F114" s="162">
        <v>18</v>
      </c>
      <c r="G114" s="218" t="s">
        <v>541</v>
      </c>
      <c r="H114" s="219" t="s">
        <v>2834</v>
      </c>
      <c r="I114" s="218" t="s">
        <v>18</v>
      </c>
      <c r="J114" s="218" t="s">
        <v>353</v>
      </c>
      <c r="K114" s="218">
        <v>17</v>
      </c>
      <c r="L114" s="220" t="s">
        <v>2811</v>
      </c>
      <c r="M114" s="220" t="s">
        <v>2835</v>
      </c>
      <c r="N114" s="148"/>
      <c r="O114" s="148"/>
      <c r="P114" s="148"/>
      <c r="Q114" s="148"/>
      <c r="R114" s="65">
        <f t="shared" si="38"/>
        <v>0</v>
      </c>
      <c r="S114" s="148" t="s">
        <v>2583</v>
      </c>
      <c r="T114" s="223" t="s">
        <v>172</v>
      </c>
      <c r="U114" s="223"/>
      <c r="V114" s="223"/>
      <c r="W114" s="223"/>
      <c r="X114" s="223"/>
      <c r="Y114" s="223"/>
      <c r="Z114" s="223"/>
      <c r="AA114" s="223"/>
      <c r="AB114" s="223"/>
      <c r="AC114" s="223"/>
      <c r="AD114" s="223"/>
      <c r="AE114" s="223"/>
      <c r="AF114" s="223"/>
      <c r="AG114" s="223"/>
      <c r="AH114" s="223"/>
      <c r="AI114" s="148" t="s">
        <v>502</v>
      </c>
      <c r="AJ114" s="148" t="s">
        <v>502</v>
      </c>
    </row>
    <row r="115" spans="1:36" ht="20.399999999999999" thickTop="1" thickBot="1">
      <c r="A115" s="63">
        <f t="shared" si="37"/>
        <v>99</v>
      </c>
      <c r="B115" s="162" t="s">
        <v>400</v>
      </c>
      <c r="C115" s="162">
        <v>0</v>
      </c>
      <c r="D115" s="162">
        <v>0</v>
      </c>
      <c r="E115" s="162" t="s">
        <v>41</v>
      </c>
      <c r="F115" s="162">
        <v>18</v>
      </c>
      <c r="G115" s="218" t="s">
        <v>541</v>
      </c>
      <c r="H115" s="219" t="s">
        <v>2836</v>
      </c>
      <c r="I115" s="218" t="s">
        <v>20</v>
      </c>
      <c r="J115" s="218" t="s">
        <v>353</v>
      </c>
      <c r="K115" s="218">
        <v>17</v>
      </c>
      <c r="L115" s="220" t="s">
        <v>2786</v>
      </c>
      <c r="M115" s="220" t="s">
        <v>674</v>
      </c>
      <c r="N115" s="148"/>
      <c r="O115" s="148"/>
      <c r="P115" s="148"/>
      <c r="Q115" s="148"/>
      <c r="R115" s="65">
        <f t="shared" si="38"/>
        <v>0</v>
      </c>
      <c r="S115" s="148" t="s">
        <v>2583</v>
      </c>
      <c r="T115" s="223" t="s">
        <v>172</v>
      </c>
      <c r="U115" s="223"/>
      <c r="V115" s="223"/>
      <c r="W115" s="223"/>
      <c r="X115" s="223"/>
      <c r="Y115" s="223"/>
      <c r="Z115" s="223"/>
      <c r="AA115" s="223"/>
      <c r="AB115" s="223"/>
      <c r="AC115" s="223"/>
      <c r="AD115" s="223"/>
      <c r="AE115" s="223"/>
      <c r="AF115" s="223"/>
      <c r="AG115" s="223"/>
      <c r="AH115" s="223"/>
      <c r="AI115" s="148" t="s">
        <v>502</v>
      </c>
      <c r="AJ115" s="148" t="s">
        <v>502</v>
      </c>
    </row>
    <row r="116" spans="1:36" ht="68.400000000000006" thickTop="1" thickBot="1">
      <c r="A116" s="63">
        <f t="shared" si="37"/>
        <v>100</v>
      </c>
      <c r="B116" s="162" t="s">
        <v>400</v>
      </c>
      <c r="C116" s="162">
        <v>0</v>
      </c>
      <c r="D116" s="162">
        <v>0</v>
      </c>
      <c r="E116" s="162" t="s">
        <v>41</v>
      </c>
      <c r="F116" s="162">
        <v>18</v>
      </c>
      <c r="G116" s="218" t="s">
        <v>541</v>
      </c>
      <c r="H116" s="219" t="s">
        <v>2837</v>
      </c>
      <c r="I116" s="218" t="s">
        <v>20</v>
      </c>
      <c r="J116" s="218" t="s">
        <v>353</v>
      </c>
      <c r="K116" s="218">
        <v>17</v>
      </c>
      <c r="L116" s="220" t="s">
        <v>2786</v>
      </c>
      <c r="M116" s="220" t="s">
        <v>674</v>
      </c>
      <c r="N116" s="148"/>
      <c r="O116" s="148"/>
      <c r="P116" s="148"/>
      <c r="Q116" s="148"/>
      <c r="R116" s="65">
        <f t="shared" si="38"/>
        <v>0</v>
      </c>
      <c r="S116" s="148" t="s">
        <v>2583</v>
      </c>
      <c r="T116" s="221" t="s">
        <v>2838</v>
      </c>
      <c r="U116" s="221"/>
      <c r="V116" s="221"/>
      <c r="W116" s="221"/>
      <c r="X116" s="221"/>
      <c r="Y116" s="221"/>
      <c r="Z116" s="221"/>
      <c r="AA116" s="221"/>
      <c r="AB116" s="221"/>
      <c r="AC116" s="221"/>
      <c r="AD116" s="221"/>
      <c r="AE116" s="221"/>
      <c r="AF116" s="221"/>
      <c r="AG116" s="221"/>
      <c r="AH116" s="221"/>
      <c r="AI116" s="148" t="s">
        <v>502</v>
      </c>
      <c r="AJ116" s="148" t="s">
        <v>502</v>
      </c>
    </row>
    <row r="117" spans="1:36" ht="49.2" thickTop="1" thickBot="1">
      <c r="A117" s="63">
        <f t="shared" si="37"/>
        <v>101</v>
      </c>
      <c r="B117" s="162" t="s">
        <v>400</v>
      </c>
      <c r="C117" s="162">
        <v>0</v>
      </c>
      <c r="D117" s="162">
        <v>0</v>
      </c>
      <c r="E117" s="162" t="s">
        <v>41</v>
      </c>
      <c r="F117" s="162">
        <v>18</v>
      </c>
      <c r="G117" s="218" t="s">
        <v>541</v>
      </c>
      <c r="H117" s="219" t="s">
        <v>2839</v>
      </c>
      <c r="I117" s="218" t="s">
        <v>20</v>
      </c>
      <c r="J117" s="218" t="s">
        <v>353</v>
      </c>
      <c r="K117" s="218">
        <v>17</v>
      </c>
      <c r="L117" s="220" t="s">
        <v>2786</v>
      </c>
      <c r="M117" s="220" t="s">
        <v>674</v>
      </c>
      <c r="N117" s="148"/>
      <c r="O117" s="148"/>
      <c r="P117" s="148"/>
      <c r="Q117" s="148"/>
      <c r="R117" s="65">
        <f t="shared" si="38"/>
        <v>0</v>
      </c>
      <c r="S117" s="148" t="s">
        <v>2583</v>
      </c>
      <c r="T117" s="221" t="s">
        <v>2840</v>
      </c>
      <c r="U117" s="221"/>
      <c r="V117" s="221"/>
      <c r="W117" s="221"/>
      <c r="X117" s="221"/>
      <c r="Y117" s="221"/>
      <c r="Z117" s="221"/>
      <c r="AA117" s="221"/>
      <c r="AB117" s="221"/>
      <c r="AC117" s="221"/>
      <c r="AD117" s="221"/>
      <c r="AE117" s="221"/>
      <c r="AF117" s="221"/>
      <c r="AG117" s="221"/>
      <c r="AH117" s="221"/>
      <c r="AI117" s="148" t="s">
        <v>502</v>
      </c>
      <c r="AJ117" s="148" t="s">
        <v>502</v>
      </c>
    </row>
    <row r="118" spans="1:36" ht="49.2" thickTop="1" thickBot="1">
      <c r="A118" s="63">
        <f t="shared" si="37"/>
        <v>102</v>
      </c>
      <c r="B118" s="162" t="s">
        <v>400</v>
      </c>
      <c r="C118" s="162">
        <v>0</v>
      </c>
      <c r="D118" s="162">
        <v>0</v>
      </c>
      <c r="E118" s="162" t="s">
        <v>41</v>
      </c>
      <c r="F118" s="162">
        <v>18</v>
      </c>
      <c r="G118" s="218" t="s">
        <v>541</v>
      </c>
      <c r="H118" s="219" t="s">
        <v>2841</v>
      </c>
      <c r="I118" s="218" t="s">
        <v>20</v>
      </c>
      <c r="J118" s="218" t="s">
        <v>353</v>
      </c>
      <c r="K118" s="218">
        <v>17</v>
      </c>
      <c r="L118" s="220" t="s">
        <v>2786</v>
      </c>
      <c r="M118" s="220" t="s">
        <v>674</v>
      </c>
      <c r="N118" s="148"/>
      <c r="O118" s="148"/>
      <c r="P118" s="148"/>
      <c r="Q118" s="148"/>
      <c r="R118" s="65">
        <f t="shared" si="38"/>
        <v>0</v>
      </c>
      <c r="S118" s="148" t="s">
        <v>2583</v>
      </c>
      <c r="T118" s="221" t="s">
        <v>2842</v>
      </c>
      <c r="U118" s="221"/>
      <c r="V118" s="221"/>
      <c r="W118" s="221"/>
      <c r="X118" s="221"/>
      <c r="Y118" s="221"/>
      <c r="Z118" s="221"/>
      <c r="AA118" s="221"/>
      <c r="AB118" s="221"/>
      <c r="AC118" s="221"/>
      <c r="AD118" s="221"/>
      <c r="AE118" s="221"/>
      <c r="AF118" s="221"/>
      <c r="AG118" s="221"/>
      <c r="AH118" s="221"/>
      <c r="AI118" s="148" t="s">
        <v>502</v>
      </c>
      <c r="AJ118" s="148" t="s">
        <v>502</v>
      </c>
    </row>
    <row r="119" spans="1:36" ht="30" thickTop="1" thickBot="1">
      <c r="A119" s="63">
        <f t="shared" si="37"/>
        <v>103</v>
      </c>
      <c r="B119" s="162" t="s">
        <v>400</v>
      </c>
      <c r="C119" s="162">
        <v>0</v>
      </c>
      <c r="D119" s="162">
        <v>0</v>
      </c>
      <c r="E119" s="162" t="s">
        <v>41</v>
      </c>
      <c r="F119" s="162">
        <v>18</v>
      </c>
      <c r="G119" s="218" t="s">
        <v>541</v>
      </c>
      <c r="H119" s="219" t="s">
        <v>2843</v>
      </c>
      <c r="I119" s="218" t="s">
        <v>20</v>
      </c>
      <c r="J119" s="218" t="s">
        <v>353</v>
      </c>
      <c r="K119" s="218">
        <v>17</v>
      </c>
      <c r="L119" s="220" t="s">
        <v>2844</v>
      </c>
      <c r="M119" s="220" t="s">
        <v>2845</v>
      </c>
      <c r="N119" s="148"/>
      <c r="O119" s="148"/>
      <c r="P119" s="148"/>
      <c r="Q119" s="148"/>
      <c r="R119" s="65">
        <f t="shared" si="38"/>
        <v>0</v>
      </c>
      <c r="S119" s="148" t="s">
        <v>2583</v>
      </c>
      <c r="T119" s="223" t="s">
        <v>172</v>
      </c>
      <c r="U119" s="223"/>
      <c r="V119" s="223"/>
      <c r="W119" s="223"/>
      <c r="X119" s="223"/>
      <c r="Y119" s="223"/>
      <c r="Z119" s="223"/>
      <c r="AA119" s="223"/>
      <c r="AB119" s="223"/>
      <c r="AC119" s="223"/>
      <c r="AD119" s="223"/>
      <c r="AE119" s="223"/>
      <c r="AF119" s="223"/>
      <c r="AG119" s="223"/>
      <c r="AH119" s="223"/>
      <c r="AI119" s="148" t="s">
        <v>502</v>
      </c>
      <c r="AJ119" s="148" t="s">
        <v>502</v>
      </c>
    </row>
    <row r="120" spans="1:36" ht="30" thickTop="1" thickBot="1">
      <c r="A120" s="63">
        <f>A119+1</f>
        <v>104</v>
      </c>
      <c r="B120" s="162" t="s">
        <v>400</v>
      </c>
      <c r="C120" s="162">
        <v>0</v>
      </c>
      <c r="D120" s="162">
        <v>0</v>
      </c>
      <c r="E120" s="162" t="s">
        <v>41</v>
      </c>
      <c r="F120" s="162">
        <v>18</v>
      </c>
      <c r="G120" s="218" t="s">
        <v>2846</v>
      </c>
      <c r="H120" s="219" t="s">
        <v>2847</v>
      </c>
      <c r="I120" s="218" t="s">
        <v>20</v>
      </c>
      <c r="J120" s="218" t="s">
        <v>353</v>
      </c>
      <c r="K120" s="218">
        <v>17</v>
      </c>
      <c r="L120" s="220" t="s">
        <v>2848</v>
      </c>
      <c r="M120" s="220" t="s">
        <v>2849</v>
      </c>
      <c r="N120" s="148"/>
      <c r="O120" s="148"/>
      <c r="P120" s="148"/>
      <c r="Q120" s="148"/>
      <c r="R120" s="65">
        <f t="shared" si="38"/>
        <v>0</v>
      </c>
      <c r="S120" s="148" t="s">
        <v>2571</v>
      </c>
      <c r="T120" s="221" t="s">
        <v>2850</v>
      </c>
      <c r="U120" s="221"/>
      <c r="V120" s="221"/>
      <c r="W120" s="221"/>
      <c r="X120" s="221"/>
      <c r="Y120" s="221"/>
      <c r="Z120" s="221"/>
      <c r="AA120" s="221"/>
      <c r="AB120" s="221"/>
      <c r="AC120" s="221"/>
      <c r="AD120" s="221"/>
      <c r="AE120" s="221"/>
      <c r="AF120" s="221"/>
      <c r="AG120" s="221"/>
      <c r="AH120" s="221"/>
      <c r="AI120" s="148" t="s">
        <v>502</v>
      </c>
      <c r="AJ120" s="148" t="s">
        <v>502</v>
      </c>
    </row>
    <row r="121" spans="1:36" ht="39.6" thickTop="1" thickBot="1">
      <c r="A121" s="63">
        <f>A120+1</f>
        <v>105</v>
      </c>
      <c r="B121" s="162" t="s">
        <v>400</v>
      </c>
      <c r="C121" s="162">
        <v>0</v>
      </c>
      <c r="D121" s="162">
        <v>0</v>
      </c>
      <c r="E121" s="162" t="s">
        <v>41</v>
      </c>
      <c r="F121" s="162">
        <v>18</v>
      </c>
      <c r="G121" s="218" t="s">
        <v>571</v>
      </c>
      <c r="H121" s="219" t="s">
        <v>2851</v>
      </c>
      <c r="I121" s="218" t="s">
        <v>20</v>
      </c>
      <c r="J121" s="218" t="s">
        <v>353</v>
      </c>
      <c r="K121" s="218">
        <v>17</v>
      </c>
      <c r="L121" s="220" t="s">
        <v>2822</v>
      </c>
      <c r="M121" s="220" t="s">
        <v>2823</v>
      </c>
      <c r="N121" s="148"/>
      <c r="O121" s="148"/>
      <c r="P121" s="148"/>
      <c r="Q121" s="148"/>
      <c r="R121" s="65">
        <f t="shared" si="38"/>
        <v>0</v>
      </c>
      <c r="S121" s="148" t="s">
        <v>2546</v>
      </c>
      <c r="T121" s="221" t="s">
        <v>2852</v>
      </c>
      <c r="U121" s="221"/>
      <c r="V121" s="221"/>
      <c r="W121" s="221"/>
      <c r="X121" s="221"/>
      <c r="Y121" s="221"/>
      <c r="Z121" s="221"/>
      <c r="AA121" s="221"/>
      <c r="AB121" s="221"/>
      <c r="AC121" s="221"/>
      <c r="AD121" s="221"/>
      <c r="AE121" s="221"/>
      <c r="AF121" s="221"/>
      <c r="AG121" s="221"/>
      <c r="AH121" s="221"/>
      <c r="AI121" s="148" t="s">
        <v>502</v>
      </c>
      <c r="AJ121" s="148" t="s">
        <v>502</v>
      </c>
    </row>
    <row r="122" spans="1:36" ht="10.8" thickTop="1" thickBot="1">
      <c r="A122" s="66"/>
      <c r="B122" s="66"/>
      <c r="C122" s="66"/>
      <c r="D122" s="66"/>
      <c r="E122" s="66"/>
      <c r="F122" s="66"/>
      <c r="G122" s="66"/>
      <c r="H122" s="66"/>
      <c r="I122" s="66"/>
      <c r="J122" s="66"/>
      <c r="K122" s="66"/>
      <c r="L122" s="67"/>
      <c r="M122" s="67"/>
      <c r="N122" s="68"/>
      <c r="O122" s="68"/>
      <c r="P122" s="68"/>
      <c r="Q122" s="68"/>
      <c r="R122" s="68"/>
      <c r="S122" s="68"/>
      <c r="T122" s="68"/>
      <c r="U122" s="74"/>
      <c r="V122" s="74"/>
      <c r="W122" s="74"/>
      <c r="X122" s="74"/>
      <c r="Y122" s="74"/>
      <c r="Z122" s="74"/>
      <c r="AA122" s="74"/>
      <c r="AB122" s="74"/>
      <c r="AC122" s="74"/>
      <c r="AD122" s="74"/>
      <c r="AE122" s="74"/>
      <c r="AF122" s="74"/>
      <c r="AG122" s="74"/>
      <c r="AH122" s="74"/>
    </row>
    <row r="123" spans="1:36" ht="10.5" customHeight="1" thickTop="1" thickBot="1">
      <c r="A123" s="586" t="s">
        <v>726</v>
      </c>
      <c r="B123" s="587"/>
      <c r="C123" s="587"/>
      <c r="D123" s="587"/>
      <c r="E123" s="587"/>
      <c r="F123" s="587"/>
      <c r="G123" s="276" t="s">
        <v>2853</v>
      </c>
      <c r="H123" s="66"/>
      <c r="I123" s="66"/>
      <c r="J123" s="66"/>
      <c r="K123" s="66"/>
      <c r="L123" s="69"/>
      <c r="M123" s="69"/>
      <c r="N123" s="68"/>
      <c r="O123" s="68"/>
      <c r="P123" s="68"/>
      <c r="Q123" s="68"/>
      <c r="R123" s="68"/>
      <c r="S123" s="68"/>
      <c r="T123" s="68"/>
      <c r="U123" s="74"/>
      <c r="V123" s="74"/>
      <c r="W123" s="74"/>
      <c r="X123" s="74"/>
      <c r="Y123" s="74"/>
      <c r="Z123" s="74"/>
      <c r="AA123" s="74"/>
      <c r="AB123" s="74"/>
      <c r="AC123" s="74"/>
      <c r="AD123" s="74"/>
      <c r="AE123" s="74"/>
      <c r="AF123" s="74"/>
      <c r="AG123" s="74"/>
      <c r="AH123" s="74"/>
    </row>
    <row r="124" spans="1:36" ht="10.8" thickTop="1" thickBot="1">
      <c r="A124" s="70"/>
      <c r="B124" s="70"/>
      <c r="C124" s="70"/>
      <c r="D124" s="70"/>
      <c r="E124" s="70"/>
      <c r="F124" s="70"/>
      <c r="G124" s="71"/>
      <c r="H124" s="66"/>
      <c r="I124" s="66"/>
      <c r="J124" s="66"/>
      <c r="K124" s="66"/>
      <c r="L124" s="69"/>
      <c r="M124" s="69"/>
      <c r="N124" s="68"/>
      <c r="O124" s="68"/>
      <c r="P124" s="68"/>
      <c r="Q124" s="68"/>
      <c r="R124" s="68"/>
      <c r="S124" s="68"/>
      <c r="T124" s="68"/>
      <c r="U124" s="74"/>
      <c r="V124" s="74"/>
      <c r="W124" s="74"/>
      <c r="X124" s="74"/>
      <c r="Y124" s="74"/>
      <c r="Z124" s="74"/>
      <c r="AA124" s="74"/>
      <c r="AB124" s="74"/>
      <c r="AC124" s="74"/>
      <c r="AD124" s="74"/>
      <c r="AE124" s="74"/>
      <c r="AF124" s="74"/>
      <c r="AG124" s="74"/>
      <c r="AH124" s="74"/>
    </row>
    <row r="125" spans="1:36" ht="13.05" customHeight="1" thickTop="1" thickBot="1">
      <c r="A125" s="588" t="s">
        <v>728</v>
      </c>
      <c r="B125" s="589"/>
      <c r="C125" s="589"/>
      <c r="D125" s="589"/>
      <c r="E125" s="589"/>
      <c r="F125" s="589"/>
      <c r="G125" s="225" t="s">
        <v>2854</v>
      </c>
      <c r="H125" s="66"/>
      <c r="I125" s="66"/>
      <c r="J125" s="66"/>
      <c r="K125" s="66"/>
      <c r="L125" s="69"/>
      <c r="M125" s="69"/>
      <c r="N125" s="68"/>
      <c r="O125" s="68"/>
      <c r="P125" s="68"/>
      <c r="Q125" s="68"/>
      <c r="R125" s="68"/>
      <c r="S125" s="68"/>
      <c r="T125" s="68"/>
      <c r="U125" s="74"/>
      <c r="V125" s="74"/>
      <c r="W125" s="74"/>
      <c r="X125" s="74"/>
      <c r="Y125" s="74"/>
      <c r="Z125" s="74"/>
      <c r="AA125" s="74"/>
      <c r="AB125" s="74"/>
      <c r="AC125" s="74"/>
      <c r="AD125" s="74"/>
      <c r="AE125" s="74"/>
      <c r="AF125" s="74"/>
      <c r="AG125" s="74"/>
      <c r="AH125" s="74"/>
    </row>
    <row r="126" spans="1:36" ht="10.8" thickTop="1" thickBot="1">
      <c r="A126" s="73"/>
      <c r="B126" s="73"/>
      <c r="C126" s="73"/>
      <c r="D126" s="73"/>
      <c r="E126" s="73"/>
      <c r="F126" s="72"/>
      <c r="G126" s="74"/>
      <c r="H126" s="66"/>
      <c r="I126" s="66"/>
      <c r="J126" s="66"/>
      <c r="K126" s="66"/>
      <c r="L126" s="69"/>
      <c r="M126" s="69"/>
      <c r="N126" s="68"/>
      <c r="O126" s="68"/>
      <c r="P126" s="68"/>
      <c r="Q126" s="68"/>
      <c r="R126" s="68"/>
      <c r="S126" s="68"/>
      <c r="T126" s="68"/>
      <c r="U126" s="74"/>
      <c r="V126" s="74"/>
      <c r="W126" s="74"/>
      <c r="X126" s="74"/>
      <c r="Y126" s="74"/>
      <c r="Z126" s="74"/>
      <c r="AA126" s="74"/>
      <c r="AB126" s="74"/>
      <c r="AC126" s="74"/>
      <c r="AD126" s="74"/>
      <c r="AE126" s="74"/>
      <c r="AF126" s="74"/>
      <c r="AG126" s="74"/>
      <c r="AH126" s="74"/>
    </row>
    <row r="127" spans="1:36" ht="10.8" thickTop="1" thickBot="1">
      <c r="A127" s="66" t="s">
        <v>729</v>
      </c>
      <c r="B127" s="66"/>
      <c r="C127" s="66"/>
      <c r="D127" s="76"/>
      <c r="E127" s="66"/>
      <c r="F127" s="66"/>
      <c r="G127" s="321"/>
      <c r="H127" s="322"/>
      <c r="I127" s="66"/>
      <c r="J127" s="323"/>
      <c r="K127" s="300"/>
      <c r="L127" s="324"/>
      <c r="M127" s="324"/>
      <c r="N127" s="68"/>
      <c r="O127" s="68"/>
      <c r="P127" s="68"/>
      <c r="Q127" s="68"/>
      <c r="R127" s="68"/>
      <c r="S127" s="68"/>
      <c r="T127" s="68"/>
      <c r="U127" s="74"/>
      <c r="V127" s="74"/>
      <c r="W127" s="74"/>
      <c r="X127" s="74"/>
      <c r="Y127" s="74"/>
      <c r="Z127" s="74"/>
      <c r="AA127" s="74"/>
      <c r="AB127" s="74"/>
      <c r="AC127" s="74"/>
      <c r="AD127" s="74"/>
      <c r="AE127" s="74"/>
      <c r="AF127" s="74"/>
      <c r="AG127" s="74"/>
      <c r="AH127" s="74"/>
    </row>
    <row r="128" spans="1:36" ht="13.05" customHeight="1" thickTop="1" thickBot="1">
      <c r="A128" s="300">
        <v>1</v>
      </c>
      <c r="B128" s="66" t="s">
        <v>730</v>
      </c>
      <c r="C128" s="66"/>
      <c r="D128" s="76"/>
      <c r="E128" s="66"/>
      <c r="F128" s="66"/>
      <c r="G128" s="321"/>
      <c r="H128" s="322"/>
      <c r="I128" s="66"/>
      <c r="J128" s="323"/>
      <c r="K128" s="300"/>
      <c r="L128" s="324"/>
      <c r="M128" s="324"/>
      <c r="N128" s="68"/>
      <c r="O128" s="68"/>
      <c r="P128" s="68"/>
      <c r="Q128" s="68"/>
      <c r="R128" s="68"/>
      <c r="S128" s="68"/>
      <c r="T128" s="68"/>
      <c r="U128" s="74"/>
      <c r="V128" s="74"/>
      <c r="W128" s="74"/>
      <c r="X128" s="74"/>
      <c r="Y128" s="74"/>
      <c r="Z128" s="74"/>
      <c r="AA128" s="74"/>
      <c r="AB128" s="74"/>
      <c r="AC128" s="74"/>
      <c r="AD128" s="74"/>
      <c r="AE128" s="74"/>
      <c r="AF128" s="74"/>
      <c r="AG128" s="74"/>
      <c r="AH128" s="74"/>
    </row>
    <row r="129" spans="1:34" ht="13.05" customHeight="1" thickTop="1" thickBot="1">
      <c r="A129" s="300">
        <v>2</v>
      </c>
      <c r="B129" s="66" t="s">
        <v>2855</v>
      </c>
      <c r="C129" s="66"/>
      <c r="D129" s="76"/>
      <c r="E129" s="66"/>
      <c r="F129" s="66"/>
      <c r="G129" s="321"/>
      <c r="H129" s="322"/>
      <c r="I129" s="66"/>
      <c r="J129" s="323"/>
      <c r="K129" s="300"/>
      <c r="L129" s="324"/>
      <c r="M129" s="324"/>
      <c r="N129" s="68"/>
      <c r="O129" s="68"/>
      <c r="P129" s="68"/>
      <c r="Q129" s="68"/>
      <c r="R129" s="68"/>
      <c r="S129" s="68"/>
      <c r="T129" s="68"/>
      <c r="U129" s="74"/>
      <c r="V129" s="74"/>
      <c r="W129" s="74"/>
      <c r="X129" s="74"/>
      <c r="Y129" s="74"/>
      <c r="Z129" s="74"/>
      <c r="AA129" s="74"/>
      <c r="AB129" s="74"/>
      <c r="AC129" s="74"/>
      <c r="AD129" s="74"/>
      <c r="AE129" s="74"/>
      <c r="AF129" s="74"/>
      <c r="AG129" s="74"/>
      <c r="AH129" s="74"/>
    </row>
    <row r="130" spans="1:34" ht="13.05" customHeight="1" thickTop="1" thickBot="1">
      <c r="A130" s="300">
        <v>3</v>
      </c>
      <c r="B130" s="66" t="s">
        <v>2856</v>
      </c>
      <c r="C130" s="66"/>
      <c r="D130" s="76"/>
      <c r="E130" s="66"/>
      <c r="F130" s="66"/>
      <c r="G130" s="321"/>
      <c r="H130" s="322"/>
      <c r="I130" s="66"/>
      <c r="J130" s="323"/>
      <c r="K130" s="300"/>
      <c r="N130" s="68"/>
      <c r="O130" s="68"/>
      <c r="P130" s="68"/>
      <c r="Q130" s="68"/>
      <c r="R130" s="68"/>
      <c r="S130" s="68"/>
      <c r="T130" s="68"/>
      <c r="U130" s="74"/>
      <c r="V130" s="74"/>
      <c r="W130" s="74"/>
      <c r="X130" s="74"/>
      <c r="Y130" s="74"/>
      <c r="Z130" s="74"/>
      <c r="AA130" s="74"/>
      <c r="AB130" s="74"/>
      <c r="AC130" s="74"/>
      <c r="AD130" s="74"/>
      <c r="AE130" s="74"/>
      <c r="AF130" s="74"/>
      <c r="AG130" s="74"/>
      <c r="AH130" s="74"/>
    </row>
    <row r="131" spans="1:34" ht="13.05" customHeight="1" thickTop="1" thickBot="1">
      <c r="A131" s="300">
        <v>4</v>
      </c>
      <c r="B131" s="66" t="s">
        <v>2857</v>
      </c>
      <c r="C131" s="66"/>
      <c r="D131" s="77"/>
      <c r="E131" s="66"/>
      <c r="F131" s="66"/>
      <c r="G131" s="321"/>
      <c r="H131" s="322"/>
      <c r="I131" s="66"/>
      <c r="J131" s="323"/>
      <c r="K131" s="300"/>
      <c r="L131" s="71"/>
      <c r="M131" s="71"/>
      <c r="N131" s="68"/>
      <c r="O131" s="68"/>
      <c r="P131" s="68"/>
      <c r="Q131" s="68"/>
      <c r="R131" s="68"/>
      <c r="S131" s="68"/>
      <c r="T131" s="68"/>
      <c r="U131" s="74"/>
      <c r="V131" s="74"/>
      <c r="W131" s="74"/>
      <c r="X131" s="74"/>
      <c r="Y131" s="74"/>
      <c r="Z131" s="74"/>
      <c r="AA131" s="74"/>
      <c r="AB131" s="74"/>
      <c r="AC131" s="74"/>
      <c r="AD131" s="74"/>
      <c r="AE131" s="74"/>
      <c r="AF131" s="74"/>
      <c r="AG131" s="74"/>
      <c r="AH131" s="74"/>
    </row>
    <row r="132" spans="1:34" ht="13.05" customHeight="1" thickTop="1" thickBot="1">
      <c r="A132" s="300">
        <v>5</v>
      </c>
      <c r="B132" s="66" t="s">
        <v>2858</v>
      </c>
      <c r="C132" s="66"/>
      <c r="D132" s="77"/>
      <c r="E132" s="66"/>
      <c r="F132" s="66"/>
      <c r="G132" s="321"/>
      <c r="H132" s="322"/>
      <c r="I132" s="66"/>
      <c r="J132" s="323"/>
      <c r="K132" s="300"/>
      <c r="L132" s="325"/>
      <c r="M132" s="325"/>
      <c r="N132" s="68"/>
      <c r="O132" s="68"/>
      <c r="P132" s="68"/>
      <c r="Q132" s="68"/>
      <c r="R132" s="68"/>
      <c r="S132" s="68"/>
      <c r="T132" s="68"/>
      <c r="U132" s="74"/>
      <c r="V132" s="74"/>
      <c r="W132" s="74"/>
      <c r="X132" s="74"/>
      <c r="Y132" s="74"/>
      <c r="Z132" s="74"/>
      <c r="AA132" s="74"/>
      <c r="AB132" s="74"/>
      <c r="AC132" s="74"/>
      <c r="AD132" s="74"/>
      <c r="AE132" s="74"/>
      <c r="AF132" s="74"/>
      <c r="AG132" s="74"/>
      <c r="AH132" s="74"/>
    </row>
    <row r="133" spans="1:34" ht="13.05" customHeight="1" thickTop="1" thickBot="1">
      <c r="A133" s="300">
        <v>6</v>
      </c>
      <c r="B133" s="66" t="s">
        <v>2859</v>
      </c>
      <c r="C133" s="66"/>
      <c r="D133" s="77"/>
      <c r="E133" s="66"/>
      <c r="F133" s="66"/>
      <c r="G133" s="321"/>
      <c r="H133" s="322"/>
      <c r="I133" s="66"/>
      <c r="J133" s="323"/>
      <c r="K133" s="300"/>
      <c r="L133" s="325"/>
      <c r="M133" s="325"/>
      <c r="N133" s="68"/>
      <c r="O133" s="68"/>
      <c r="P133" s="68"/>
      <c r="Q133" s="68"/>
      <c r="R133" s="68"/>
      <c r="S133" s="68"/>
      <c r="T133" s="68"/>
      <c r="U133" s="74"/>
      <c r="V133" s="74"/>
      <c r="W133" s="74"/>
      <c r="X133" s="74"/>
      <c r="Y133" s="74"/>
      <c r="Z133" s="74"/>
      <c r="AA133" s="74"/>
      <c r="AB133" s="74"/>
      <c r="AC133" s="74"/>
      <c r="AD133" s="74"/>
      <c r="AE133" s="74"/>
      <c r="AF133" s="74"/>
      <c r="AG133" s="74"/>
      <c r="AH133" s="74"/>
    </row>
    <row r="134" spans="1:34" ht="13.05" customHeight="1" thickTop="1">
      <c r="A134" s="300">
        <v>7</v>
      </c>
      <c r="B134" s="66" t="s">
        <v>736</v>
      </c>
      <c r="C134" s="66"/>
      <c r="D134" s="77"/>
      <c r="E134" s="66"/>
      <c r="F134" s="66"/>
      <c r="G134" s="321"/>
      <c r="H134" s="322"/>
      <c r="I134" s="66"/>
      <c r="J134" s="323"/>
      <c r="K134" s="300"/>
      <c r="L134" s="324"/>
      <c r="M134" s="324"/>
      <c r="N134" s="74"/>
      <c r="O134" s="74"/>
      <c r="P134" s="74"/>
      <c r="Q134" s="74"/>
      <c r="R134" s="74"/>
      <c r="S134" s="74"/>
      <c r="T134" s="74"/>
      <c r="U134" s="74"/>
      <c r="V134" s="74"/>
      <c r="W134" s="74"/>
      <c r="X134" s="74"/>
      <c r="Y134" s="74"/>
      <c r="Z134" s="74"/>
      <c r="AA134" s="74"/>
      <c r="AB134" s="74"/>
      <c r="AC134" s="74"/>
      <c r="AD134" s="74"/>
      <c r="AE134" s="74"/>
      <c r="AF134" s="74"/>
      <c r="AG134" s="74"/>
      <c r="AH134" s="74"/>
    </row>
    <row r="135" spans="1:34" ht="13.05" customHeight="1">
      <c r="A135" s="300">
        <v>8</v>
      </c>
      <c r="B135" s="78" t="s">
        <v>737</v>
      </c>
      <c r="C135" s="66"/>
      <c r="D135" s="77"/>
      <c r="E135" s="66"/>
      <c r="F135" s="66"/>
      <c r="G135" s="321"/>
      <c r="H135" s="322"/>
      <c r="I135" s="66"/>
      <c r="J135" s="323"/>
      <c r="K135" s="300"/>
      <c r="L135" s="324"/>
      <c r="M135" s="324"/>
      <c r="N135" s="74"/>
      <c r="O135" s="74"/>
      <c r="P135" s="74"/>
      <c r="Q135" s="74"/>
      <c r="R135" s="74"/>
      <c r="S135" s="74"/>
      <c r="T135" s="74"/>
      <c r="U135" s="74"/>
      <c r="V135" s="74"/>
      <c r="W135" s="74"/>
      <c r="X135" s="74"/>
      <c r="Y135" s="74"/>
      <c r="Z135" s="74"/>
      <c r="AA135" s="74"/>
      <c r="AB135" s="74"/>
      <c r="AC135" s="74"/>
      <c r="AD135" s="74"/>
      <c r="AE135" s="74"/>
      <c r="AF135" s="74"/>
      <c r="AG135" s="74"/>
      <c r="AH135" s="74"/>
    </row>
    <row r="136" spans="1:34" ht="13.05" customHeight="1">
      <c r="A136" s="300">
        <v>9</v>
      </c>
      <c r="B136" s="66" t="s">
        <v>738</v>
      </c>
      <c r="E136" s="66"/>
      <c r="F136" s="66"/>
      <c r="G136" s="321"/>
      <c r="H136" s="322"/>
      <c r="I136" s="66"/>
      <c r="J136" s="323"/>
      <c r="K136" s="300"/>
      <c r="L136" s="324"/>
      <c r="M136" s="324"/>
      <c r="N136" s="74"/>
      <c r="O136" s="74"/>
      <c r="P136" s="74"/>
      <c r="Q136" s="74"/>
      <c r="R136" s="74"/>
      <c r="S136" s="74"/>
      <c r="T136" s="74"/>
      <c r="U136" s="74"/>
      <c r="V136" s="74"/>
      <c r="W136" s="74"/>
      <c r="X136" s="74"/>
      <c r="Y136" s="74"/>
      <c r="Z136" s="74"/>
      <c r="AA136" s="74"/>
      <c r="AB136" s="74"/>
      <c r="AC136" s="74"/>
      <c r="AD136" s="74"/>
      <c r="AE136" s="74"/>
      <c r="AF136" s="74"/>
      <c r="AG136" s="74"/>
      <c r="AH136" s="74"/>
    </row>
    <row r="137" spans="1:34" ht="13.05" customHeight="1">
      <c r="A137" s="300">
        <v>10</v>
      </c>
      <c r="B137" s="66" t="s">
        <v>739</v>
      </c>
      <c r="E137" s="66"/>
      <c r="F137" s="66"/>
      <c r="G137" s="321"/>
      <c r="H137" s="322"/>
      <c r="I137" s="66"/>
      <c r="J137" s="323"/>
      <c r="K137" s="300"/>
      <c r="L137" s="324"/>
      <c r="M137" s="324"/>
      <c r="N137" s="74"/>
      <c r="O137" s="74"/>
      <c r="P137" s="74"/>
      <c r="Q137" s="74"/>
      <c r="R137" s="74"/>
      <c r="S137" s="74"/>
      <c r="T137" s="74"/>
      <c r="U137" s="74"/>
      <c r="V137" s="74"/>
      <c r="W137" s="74"/>
      <c r="X137" s="74"/>
      <c r="Y137" s="74"/>
      <c r="Z137" s="74"/>
      <c r="AA137" s="74"/>
      <c r="AB137" s="74"/>
      <c r="AC137" s="74"/>
      <c r="AD137" s="74"/>
      <c r="AE137" s="74"/>
      <c r="AF137" s="74"/>
      <c r="AG137" s="74"/>
      <c r="AH137" s="74"/>
    </row>
    <row r="138" spans="1:34" ht="13.05" customHeight="1">
      <c r="A138" s="300">
        <v>11</v>
      </c>
      <c r="B138" s="90" t="s">
        <v>740</v>
      </c>
      <c r="C138" s="300"/>
      <c r="D138" s="66"/>
      <c r="F138" s="66"/>
      <c r="G138" s="321"/>
      <c r="H138" s="322"/>
      <c r="I138" s="66"/>
      <c r="J138" s="323"/>
      <c r="K138" s="300"/>
      <c r="L138" s="324"/>
      <c r="M138" s="324"/>
      <c r="N138" s="74"/>
      <c r="O138" s="74"/>
      <c r="P138" s="74"/>
      <c r="Q138" s="74"/>
      <c r="R138" s="74"/>
      <c r="S138" s="74"/>
      <c r="T138" s="74"/>
      <c r="U138" s="74"/>
      <c r="V138" s="74"/>
      <c r="W138" s="74"/>
      <c r="X138" s="74"/>
      <c r="Y138" s="74"/>
      <c r="Z138" s="74"/>
      <c r="AA138" s="74"/>
      <c r="AB138" s="74"/>
      <c r="AC138" s="74"/>
      <c r="AD138" s="74"/>
      <c r="AE138" s="74"/>
      <c r="AF138" s="74"/>
      <c r="AG138" s="74"/>
      <c r="AH138" s="74"/>
    </row>
    <row r="139" spans="1:34" ht="13.05" customHeight="1">
      <c r="A139" s="300">
        <v>12</v>
      </c>
      <c r="B139" s="90" t="s">
        <v>741</v>
      </c>
      <c r="C139" s="300"/>
      <c r="D139" s="66"/>
      <c r="E139" s="66"/>
      <c r="F139" s="66"/>
      <c r="G139" s="321"/>
      <c r="H139" s="322"/>
      <c r="I139" s="66"/>
      <c r="J139" s="323"/>
      <c r="K139" s="300"/>
      <c r="L139" s="324"/>
      <c r="M139" s="324"/>
      <c r="N139" s="74"/>
      <c r="O139" s="74"/>
      <c r="P139" s="74"/>
      <c r="Q139" s="74"/>
      <c r="R139" s="74"/>
      <c r="S139" s="74"/>
      <c r="T139" s="74"/>
      <c r="U139" s="74"/>
      <c r="V139" s="74"/>
      <c r="W139" s="74"/>
      <c r="X139" s="74"/>
      <c r="Y139" s="74"/>
      <c r="Z139" s="74"/>
      <c r="AA139" s="74"/>
      <c r="AB139" s="74"/>
      <c r="AC139" s="74"/>
      <c r="AD139" s="74"/>
      <c r="AE139" s="74"/>
      <c r="AF139" s="74"/>
      <c r="AG139" s="74"/>
      <c r="AH139" s="74"/>
    </row>
    <row r="140" spans="1:34" ht="13.05" customHeight="1">
      <c r="A140" s="300">
        <v>13</v>
      </c>
      <c r="B140" s="90" t="s">
        <v>742</v>
      </c>
      <c r="C140" s="300"/>
      <c r="D140" s="66"/>
      <c r="E140" s="66"/>
      <c r="F140" s="66"/>
      <c r="G140" s="321"/>
      <c r="H140" s="322"/>
      <c r="I140" s="66"/>
      <c r="J140" s="323"/>
      <c r="K140" s="300"/>
      <c r="L140" s="324"/>
      <c r="M140" s="324"/>
      <c r="N140" s="74"/>
      <c r="O140" s="74"/>
      <c r="P140" s="74"/>
      <c r="Q140" s="74"/>
      <c r="R140" s="74"/>
      <c r="S140" s="74"/>
      <c r="T140" s="74"/>
      <c r="U140" s="74"/>
      <c r="V140" s="74"/>
      <c r="W140" s="74"/>
      <c r="X140" s="74"/>
      <c r="Y140" s="74"/>
      <c r="Z140" s="74"/>
      <c r="AA140" s="74"/>
      <c r="AB140" s="74"/>
      <c r="AC140" s="74"/>
      <c r="AD140" s="74"/>
      <c r="AE140" s="74"/>
      <c r="AF140" s="74"/>
      <c r="AG140" s="74"/>
      <c r="AH140" s="74"/>
    </row>
    <row r="141" spans="1:34" ht="13.05" customHeight="1">
      <c r="A141" s="300">
        <v>14</v>
      </c>
      <c r="B141" s="66" t="s">
        <v>743</v>
      </c>
      <c r="C141" s="300"/>
      <c r="D141" s="66"/>
      <c r="E141" s="66"/>
      <c r="F141" s="66"/>
      <c r="G141" s="321"/>
      <c r="H141" s="322"/>
      <c r="I141" s="66"/>
      <c r="J141" s="323"/>
      <c r="K141" s="300"/>
      <c r="L141" s="324"/>
      <c r="M141" s="324"/>
      <c r="N141" s="74"/>
      <c r="O141" s="74"/>
      <c r="P141" s="74"/>
      <c r="Q141" s="74"/>
      <c r="R141" s="74"/>
      <c r="S141" s="74"/>
      <c r="T141" s="74"/>
      <c r="U141" s="74"/>
      <c r="V141" s="74"/>
      <c r="W141" s="74"/>
      <c r="X141" s="74"/>
      <c r="Y141" s="74"/>
      <c r="Z141" s="74"/>
      <c r="AA141" s="74"/>
      <c r="AB141" s="74"/>
      <c r="AC141" s="74"/>
      <c r="AD141" s="74"/>
      <c r="AE141" s="74"/>
      <c r="AF141" s="74"/>
      <c r="AG141" s="74"/>
      <c r="AH141" s="74"/>
    </row>
    <row r="142" spans="1:34" ht="13.05" customHeight="1">
      <c r="A142" s="300">
        <v>15</v>
      </c>
      <c r="B142" s="90" t="s">
        <v>744</v>
      </c>
      <c r="C142" s="300"/>
      <c r="D142" s="66"/>
      <c r="E142" s="66"/>
      <c r="F142" s="66"/>
      <c r="G142" s="321"/>
      <c r="H142" s="322"/>
      <c r="I142" s="66"/>
      <c r="J142" s="323"/>
      <c r="K142" s="300"/>
      <c r="L142" s="324"/>
      <c r="M142" s="324"/>
      <c r="N142" s="74"/>
      <c r="O142" s="74"/>
      <c r="P142" s="74"/>
      <c r="Q142" s="74"/>
      <c r="R142" s="74"/>
      <c r="S142" s="74"/>
      <c r="T142" s="74"/>
      <c r="U142" s="74"/>
      <c r="V142" s="74"/>
      <c r="W142" s="74"/>
      <c r="X142" s="74"/>
      <c r="Y142" s="74"/>
      <c r="Z142" s="74"/>
      <c r="AA142" s="74"/>
      <c r="AB142" s="74"/>
      <c r="AC142" s="74"/>
      <c r="AD142" s="74"/>
      <c r="AE142" s="74"/>
      <c r="AF142" s="74"/>
      <c r="AG142" s="74"/>
      <c r="AH142" s="74"/>
    </row>
    <row r="143" spans="1:34" ht="13.05" customHeight="1">
      <c r="A143" s="300">
        <v>16</v>
      </c>
      <c r="B143" s="90" t="s">
        <v>745</v>
      </c>
      <c r="C143" s="300"/>
      <c r="D143" s="66"/>
      <c r="E143" s="66"/>
      <c r="F143" s="66"/>
      <c r="G143" s="321"/>
      <c r="H143" s="322"/>
      <c r="I143" s="66"/>
      <c r="J143" s="323"/>
      <c r="K143" s="300"/>
      <c r="L143" s="324"/>
      <c r="M143" s="324"/>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ht="10.199999999999999" thickBot="1">
      <c r="A144" s="78"/>
      <c r="C144" s="78"/>
      <c r="D144" s="78"/>
      <c r="E144" s="78"/>
      <c r="F144" s="78"/>
      <c r="G144" s="326"/>
      <c r="H144" s="327"/>
      <c r="I144" s="78"/>
      <c r="J144" s="328"/>
      <c r="K144" s="70"/>
      <c r="L144" s="146"/>
      <c r="M144" s="146"/>
      <c r="N144" s="79"/>
      <c r="O144" s="79"/>
      <c r="P144" s="79"/>
      <c r="Q144" s="79"/>
      <c r="R144" s="79"/>
      <c r="S144" s="145"/>
      <c r="T144" s="79"/>
      <c r="U144" s="161"/>
      <c r="V144" s="161"/>
      <c r="W144" s="161"/>
      <c r="X144" s="161"/>
      <c r="Y144" s="161"/>
      <c r="Z144" s="161"/>
      <c r="AA144" s="161"/>
      <c r="AB144" s="161"/>
      <c r="AC144" s="161"/>
      <c r="AD144" s="161"/>
      <c r="AE144" s="161"/>
      <c r="AF144" s="161"/>
      <c r="AG144" s="161"/>
      <c r="AH144" s="161"/>
    </row>
    <row r="145" spans="1:34" ht="10.199999999999999" thickTop="1">
      <c r="C145" s="80"/>
      <c r="D145" s="80"/>
      <c r="E145" s="80"/>
    </row>
    <row r="146" spans="1:34">
      <c r="A146" s="78"/>
      <c r="D146" s="78"/>
      <c r="E146" s="78"/>
      <c r="F146" s="78"/>
      <c r="G146" s="326"/>
      <c r="H146" s="327"/>
      <c r="I146" s="78"/>
      <c r="J146" s="328"/>
      <c r="K146" s="70"/>
      <c r="L146" s="71"/>
      <c r="M146" s="71"/>
      <c r="N146" s="78"/>
      <c r="O146" s="78"/>
      <c r="P146" s="78"/>
      <c r="Q146" s="78"/>
      <c r="R146" s="78"/>
      <c r="S146" s="327"/>
      <c r="T146" s="78"/>
      <c r="U146" s="78"/>
      <c r="V146" s="78"/>
      <c r="W146" s="78"/>
      <c r="X146" s="78"/>
      <c r="Y146" s="78"/>
      <c r="Z146" s="78"/>
      <c r="AA146" s="78"/>
      <c r="AB146" s="78"/>
      <c r="AC146" s="78"/>
      <c r="AD146" s="78"/>
      <c r="AE146" s="78"/>
      <c r="AF146" s="78"/>
      <c r="AG146" s="78"/>
      <c r="AH146" s="78"/>
    </row>
    <row r="147" spans="1:34" s="78" customFormat="1">
      <c r="G147" s="326"/>
      <c r="H147" s="327"/>
      <c r="J147" s="328"/>
      <c r="K147" s="70"/>
      <c r="L147" s="71"/>
      <c r="M147" s="71"/>
      <c r="S147" s="327"/>
    </row>
    <row r="148" spans="1:34" s="78" customFormat="1" ht="9.75" customHeight="1">
      <c r="G148" s="326"/>
      <c r="H148" s="327"/>
      <c r="J148" s="328"/>
      <c r="K148" s="70"/>
      <c r="L148" s="71"/>
      <c r="M148" s="71"/>
      <c r="S148" s="327"/>
    </row>
    <row r="149" spans="1:34" s="78" customFormat="1">
      <c r="G149" s="326"/>
      <c r="H149" s="327"/>
      <c r="J149" s="328"/>
      <c r="K149" s="70"/>
      <c r="L149" s="71"/>
      <c r="M149" s="71"/>
      <c r="S149" s="327"/>
    </row>
    <row r="150" spans="1:34" s="78" customFormat="1" ht="9" customHeight="1">
      <c r="A150" s="59"/>
      <c r="B150" s="59"/>
      <c r="C150" s="59"/>
      <c r="D150" s="59"/>
      <c r="E150" s="59"/>
      <c r="F150" s="59"/>
      <c r="G150" s="312"/>
      <c r="H150" s="313"/>
      <c r="I150" s="59"/>
      <c r="J150" s="314"/>
      <c r="K150" s="278"/>
      <c r="L150" s="143"/>
      <c r="M150" s="143"/>
      <c r="N150" s="59"/>
      <c r="O150" s="59"/>
      <c r="P150" s="59"/>
      <c r="Q150" s="59"/>
      <c r="R150" s="59"/>
      <c r="S150" s="313"/>
      <c r="T150" s="59"/>
      <c r="U150" s="59"/>
      <c r="V150" s="59"/>
      <c r="W150" s="59"/>
      <c r="X150" s="59"/>
      <c r="Y150" s="59"/>
      <c r="Z150" s="59"/>
      <c r="AA150" s="59"/>
      <c r="AB150" s="59"/>
      <c r="AC150" s="59"/>
      <c r="AD150" s="59"/>
      <c r="AE150" s="59"/>
      <c r="AF150" s="59"/>
      <c r="AG150" s="59"/>
      <c r="AH150" s="59"/>
    </row>
    <row r="151" spans="1:34" s="78" customFormat="1">
      <c r="A151" s="59"/>
      <c r="B151" s="59"/>
      <c r="C151" s="59"/>
      <c r="D151" s="59"/>
      <c r="E151" s="59"/>
      <c r="F151" s="59"/>
      <c r="G151" s="312"/>
      <c r="H151" s="313"/>
      <c r="I151" s="59"/>
      <c r="J151" s="314"/>
      <c r="K151" s="278"/>
      <c r="L151" s="143"/>
      <c r="M151" s="143"/>
      <c r="N151" s="59"/>
      <c r="O151" s="59"/>
      <c r="P151" s="59"/>
      <c r="Q151" s="59"/>
      <c r="R151" s="59"/>
      <c r="S151" s="313"/>
      <c r="T151" s="59"/>
      <c r="U151" s="59"/>
      <c r="V151" s="59"/>
      <c r="W151" s="59"/>
      <c r="X151" s="59"/>
      <c r="Y151" s="59"/>
      <c r="Z151" s="59"/>
      <c r="AA151" s="59"/>
      <c r="AB151" s="59"/>
      <c r="AC151" s="59"/>
      <c r="AD151" s="59"/>
      <c r="AE151" s="59"/>
      <c r="AF151" s="59"/>
      <c r="AG151" s="59"/>
      <c r="AH151" s="59"/>
    </row>
    <row r="152" spans="1:34" s="78" customFormat="1">
      <c r="A152" s="59"/>
      <c r="B152" s="59"/>
      <c r="C152" s="59"/>
      <c r="D152" s="59"/>
      <c r="E152" s="59"/>
      <c r="F152" s="59"/>
      <c r="G152" s="312"/>
      <c r="H152" s="313"/>
      <c r="I152" s="59"/>
      <c r="J152" s="314"/>
      <c r="K152" s="278"/>
      <c r="L152" s="143"/>
      <c r="M152" s="143"/>
      <c r="N152" s="59"/>
      <c r="O152" s="59"/>
      <c r="P152" s="59"/>
      <c r="Q152" s="59"/>
      <c r="R152" s="59"/>
      <c r="S152" s="313"/>
      <c r="T152" s="59"/>
      <c r="U152" s="59"/>
      <c r="V152" s="59"/>
      <c r="W152" s="59"/>
      <c r="X152" s="59"/>
      <c r="Y152" s="59"/>
      <c r="Z152" s="59"/>
      <c r="AA152" s="59"/>
      <c r="AB152" s="59"/>
      <c r="AC152" s="59"/>
      <c r="AD152" s="59"/>
      <c r="AE152" s="59"/>
      <c r="AF152" s="59"/>
      <c r="AG152" s="59"/>
      <c r="AH152" s="59"/>
    </row>
    <row r="153" spans="1:34" s="78" customFormat="1">
      <c r="A153" s="59"/>
      <c r="B153" s="59"/>
      <c r="C153" s="59"/>
      <c r="D153" s="59"/>
      <c r="E153" s="59"/>
      <c r="F153" s="59"/>
      <c r="G153" s="312"/>
      <c r="H153" s="313"/>
      <c r="I153" s="59"/>
      <c r="J153" s="314"/>
      <c r="K153" s="278"/>
      <c r="L153" s="143"/>
      <c r="M153" s="143"/>
      <c r="N153" s="59"/>
      <c r="O153" s="59"/>
      <c r="P153" s="59"/>
      <c r="Q153" s="59"/>
      <c r="R153" s="59"/>
      <c r="S153" s="313"/>
      <c r="T153" s="59"/>
      <c r="U153" s="59"/>
      <c r="V153" s="59"/>
      <c r="W153" s="59"/>
      <c r="X153" s="59"/>
      <c r="Y153" s="59"/>
      <c r="Z153" s="59"/>
      <c r="AA153" s="59"/>
      <c r="AB153" s="59"/>
      <c r="AC153" s="59"/>
      <c r="AD153" s="59"/>
      <c r="AE153" s="59"/>
      <c r="AF153" s="59"/>
      <c r="AG153" s="59"/>
      <c r="AH153" s="59"/>
    </row>
    <row r="154" spans="1:34" s="78" customFormat="1">
      <c r="A154" s="59"/>
      <c r="B154" s="59"/>
      <c r="C154" s="59"/>
      <c r="D154" s="59"/>
      <c r="E154" s="59"/>
      <c r="F154" s="59"/>
      <c r="G154" s="312"/>
      <c r="H154" s="313"/>
      <c r="I154" s="59"/>
      <c r="J154" s="314"/>
      <c r="K154" s="278"/>
      <c r="L154" s="143"/>
      <c r="M154" s="143"/>
      <c r="N154" s="59"/>
      <c r="O154" s="59"/>
      <c r="P154" s="59"/>
      <c r="Q154" s="59"/>
      <c r="R154" s="59"/>
      <c r="S154" s="313"/>
      <c r="T154" s="59"/>
      <c r="U154" s="59"/>
      <c r="V154" s="59"/>
      <c r="W154" s="59"/>
      <c r="X154" s="59"/>
      <c r="Y154" s="59"/>
      <c r="Z154" s="59"/>
      <c r="AA154" s="59"/>
      <c r="AB154" s="59"/>
      <c r="AC154" s="59"/>
      <c r="AD154" s="59"/>
      <c r="AE154" s="59"/>
      <c r="AF154" s="59"/>
      <c r="AG154" s="59"/>
      <c r="AH154" s="59"/>
    </row>
    <row r="155" spans="1:34" s="78" customFormat="1">
      <c r="A155" s="59"/>
      <c r="B155" s="59"/>
      <c r="C155" s="59"/>
      <c r="D155" s="59"/>
      <c r="E155" s="59"/>
      <c r="F155" s="59"/>
      <c r="G155" s="312"/>
      <c r="H155" s="313"/>
      <c r="I155" s="59"/>
      <c r="J155" s="314"/>
      <c r="K155" s="278"/>
      <c r="L155" s="143"/>
      <c r="M155" s="143"/>
      <c r="N155" s="59"/>
      <c r="O155" s="59"/>
      <c r="P155" s="59"/>
      <c r="Q155" s="59"/>
      <c r="R155" s="59"/>
      <c r="S155" s="313"/>
      <c r="T155" s="59"/>
      <c r="U155" s="59"/>
      <c r="V155" s="59"/>
      <c r="W155" s="59"/>
      <c r="X155" s="59"/>
      <c r="Y155" s="59"/>
      <c r="Z155" s="59"/>
      <c r="AA155" s="59"/>
      <c r="AB155" s="59"/>
      <c r="AC155" s="59"/>
      <c r="AD155" s="59"/>
      <c r="AE155" s="59"/>
      <c r="AF155" s="59"/>
      <c r="AG155" s="59"/>
      <c r="AH155" s="59"/>
    </row>
    <row r="156" spans="1:34" s="78" customFormat="1">
      <c r="A156" s="59"/>
      <c r="B156" s="59"/>
      <c r="C156" s="59"/>
      <c r="D156" s="59"/>
      <c r="E156" s="59"/>
      <c r="F156" s="59"/>
      <c r="G156" s="312"/>
      <c r="H156" s="313"/>
      <c r="I156" s="59"/>
      <c r="J156" s="314"/>
      <c r="K156" s="278"/>
      <c r="L156" s="143"/>
      <c r="M156" s="143"/>
      <c r="N156" s="59"/>
      <c r="O156" s="59"/>
      <c r="P156" s="59"/>
      <c r="Q156" s="59"/>
      <c r="R156" s="59"/>
      <c r="S156" s="313"/>
      <c r="T156" s="59"/>
      <c r="U156" s="59"/>
      <c r="V156" s="59"/>
      <c r="W156" s="59"/>
      <c r="X156" s="59"/>
      <c r="Y156" s="59"/>
      <c r="Z156" s="59"/>
      <c r="AA156" s="59"/>
      <c r="AB156" s="59"/>
      <c r="AC156" s="59"/>
      <c r="AD156" s="59"/>
      <c r="AE156" s="59"/>
      <c r="AF156" s="59"/>
      <c r="AG156" s="59"/>
      <c r="AH156" s="59"/>
    </row>
    <row r="157" spans="1:34" s="78" customFormat="1">
      <c r="A157" s="59"/>
      <c r="B157" s="59"/>
      <c r="C157" s="59"/>
      <c r="D157" s="59"/>
      <c r="E157" s="59"/>
      <c r="F157" s="59"/>
      <c r="G157" s="312"/>
      <c r="H157" s="313"/>
      <c r="I157" s="59"/>
      <c r="J157" s="314"/>
      <c r="K157" s="278"/>
      <c r="L157" s="143"/>
      <c r="M157" s="143"/>
      <c r="N157" s="59"/>
      <c r="O157" s="59"/>
      <c r="P157" s="59"/>
      <c r="Q157" s="59"/>
      <c r="R157" s="59"/>
      <c r="S157" s="313"/>
      <c r="T157" s="59"/>
      <c r="U157" s="59"/>
      <c r="V157" s="59"/>
      <c r="W157" s="59"/>
      <c r="X157" s="59"/>
      <c r="Y157" s="59"/>
      <c r="Z157" s="59"/>
      <c r="AA157" s="59"/>
      <c r="AB157" s="59"/>
      <c r="AC157" s="59"/>
      <c r="AD157" s="59"/>
      <c r="AE157" s="59"/>
      <c r="AF157" s="59"/>
      <c r="AG157" s="59"/>
      <c r="AH157" s="59"/>
    </row>
    <row r="158" spans="1:34" s="78" customFormat="1">
      <c r="A158" s="59"/>
      <c r="B158" s="59"/>
      <c r="C158" s="59"/>
      <c r="D158" s="59"/>
      <c r="E158" s="59"/>
      <c r="F158" s="59"/>
      <c r="G158" s="312"/>
      <c r="H158" s="313"/>
      <c r="I158" s="59"/>
      <c r="J158" s="314"/>
      <c r="K158" s="278"/>
      <c r="L158" s="143"/>
      <c r="M158" s="143"/>
      <c r="N158" s="59"/>
      <c r="O158" s="59"/>
      <c r="P158" s="59"/>
      <c r="Q158" s="59"/>
      <c r="R158" s="59"/>
      <c r="S158" s="313"/>
      <c r="T158" s="59"/>
      <c r="U158" s="59"/>
      <c r="V158" s="59"/>
      <c r="W158" s="59"/>
      <c r="X158" s="59"/>
      <c r="Y158" s="59"/>
      <c r="Z158" s="59"/>
      <c r="AA158" s="59"/>
      <c r="AB158" s="59"/>
      <c r="AC158" s="59"/>
      <c r="AD158" s="59"/>
      <c r="AE158" s="59"/>
      <c r="AF158" s="59"/>
      <c r="AG158" s="59"/>
      <c r="AH158" s="59"/>
    </row>
    <row r="159" spans="1:34" s="78" customFormat="1">
      <c r="A159" s="59"/>
      <c r="B159" s="59"/>
      <c r="C159" s="59"/>
      <c r="D159" s="59"/>
      <c r="E159" s="59"/>
      <c r="F159" s="59"/>
      <c r="G159" s="312"/>
      <c r="H159" s="313"/>
      <c r="I159" s="59"/>
      <c r="J159" s="314"/>
      <c r="K159" s="278"/>
      <c r="L159" s="143"/>
      <c r="M159" s="143"/>
      <c r="N159" s="59"/>
      <c r="O159" s="59"/>
      <c r="P159" s="59"/>
      <c r="Q159" s="59"/>
      <c r="R159" s="59"/>
      <c r="S159" s="313"/>
      <c r="T159" s="59"/>
      <c r="U159" s="59"/>
      <c r="V159" s="59"/>
      <c r="W159" s="59"/>
      <c r="X159" s="59"/>
      <c r="Y159" s="59"/>
      <c r="Z159" s="59"/>
      <c r="AA159" s="59"/>
      <c r="AB159" s="59"/>
      <c r="AC159" s="59"/>
      <c r="AD159" s="59"/>
      <c r="AE159" s="59"/>
      <c r="AF159" s="59"/>
      <c r="AG159" s="59"/>
      <c r="AH159" s="59"/>
    </row>
  </sheetData>
  <sheetProtection algorithmName="SHA-512" hashValue="m0FYotiIUxqqSetKRYiPPih5CVoHosIvDV5BvHPpWzO3CqLHFA5Ihg6Lf5wkiJ3bB5slGWeHCwFAhg3XlkvHRg==" saltValue="CCiSZZJ5Ow8MICMaoy9B8g==" spinCount="100000" sheet="1" objects="1" scenarios="1" formatColumns="0" formatRows="0" autoFilter="0"/>
  <mergeCells count="45">
    <mergeCell ref="AJ14:AJ15"/>
    <mergeCell ref="AE14:AE15"/>
    <mergeCell ref="AF14:AF15"/>
    <mergeCell ref="AG14:AG15"/>
    <mergeCell ref="AH14:AH15"/>
    <mergeCell ref="AI14:AI15"/>
    <mergeCell ref="L14:L15"/>
    <mergeCell ref="M14:M15"/>
    <mergeCell ref="N14:Q14"/>
    <mergeCell ref="V14:V15"/>
    <mergeCell ref="W14:W15"/>
    <mergeCell ref="U13:U15"/>
    <mergeCell ref="V13:Y13"/>
    <mergeCell ref="AA13:AD13"/>
    <mergeCell ref="Y14:Y15"/>
    <mergeCell ref="X14:X15"/>
    <mergeCell ref="AA14:AA15"/>
    <mergeCell ref="AB14:AB15"/>
    <mergeCell ref="AC14:AC15"/>
    <mergeCell ref="AD14:AD15"/>
    <mergeCell ref="Z13:Z15"/>
    <mergeCell ref="G12:T12"/>
    <mergeCell ref="A111:AJ111"/>
    <mergeCell ref="AI12:AJ13"/>
    <mergeCell ref="B13:B15"/>
    <mergeCell ref="C13:C15"/>
    <mergeCell ref="D13:D15"/>
    <mergeCell ref="E13:E15"/>
    <mergeCell ref="F13:F15"/>
    <mergeCell ref="G13:G15"/>
    <mergeCell ref="H13:H15"/>
    <mergeCell ref="I13:K14"/>
    <mergeCell ref="L13:R13"/>
    <mergeCell ref="S13:S15"/>
    <mergeCell ref="T13:T15"/>
    <mergeCell ref="U12:AD12"/>
    <mergeCell ref="AE12:AH13"/>
    <mergeCell ref="A123:F123"/>
    <mergeCell ref="A125:F125"/>
    <mergeCell ref="A7:F7"/>
    <mergeCell ref="A8:F8"/>
    <mergeCell ref="A9:F9"/>
    <mergeCell ref="A10:F10"/>
    <mergeCell ref="A12:A15"/>
    <mergeCell ref="B12:F1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9EBD-BA05-5C43-AA55-EEFF9E08FD12}">
  <sheetPr codeName="Hoja19"/>
  <dimension ref="A1:BD77"/>
  <sheetViews>
    <sheetView showGridLines="0" topLeftCell="G1" zoomScaleNormal="100" workbookViewId="0">
      <selection activeCell="M9" sqref="M9"/>
    </sheetView>
  </sheetViews>
  <sheetFormatPr baseColWidth="10" defaultColWidth="11.44140625" defaultRowHeight="14.4"/>
  <cols>
    <col min="1" max="1" width="3.44140625" customWidth="1"/>
    <col min="2" max="2" width="5.44140625" customWidth="1"/>
    <col min="3" max="6" width="3.44140625" customWidth="1"/>
    <col min="7" max="7" width="24.44140625" customWidth="1"/>
    <col min="8" max="8" width="30.6640625" customWidth="1"/>
    <col min="9" max="9" width="8.77734375" customWidth="1"/>
    <col min="10" max="10" width="19.44140625" customWidth="1"/>
    <col min="11" max="11" width="3.6640625" bestFit="1" customWidth="1"/>
    <col min="12" max="12" width="13.33203125" customWidth="1"/>
    <col min="13" max="13" width="18.33203125" customWidth="1"/>
    <col min="14" max="14" width="4.77734375" bestFit="1" customWidth="1"/>
    <col min="15" max="15" width="4.44140625" bestFit="1" customWidth="1"/>
    <col min="16" max="16" width="3.77734375" bestFit="1" customWidth="1"/>
    <col min="17" max="17" width="3.44140625" bestFit="1" customWidth="1"/>
    <col min="18" max="18" width="7.44140625" bestFit="1" customWidth="1"/>
    <col min="19" max="19" width="14.44140625" customWidth="1"/>
    <col min="20" max="20" width="24.77734375" customWidth="1"/>
    <col min="21" max="21" width="11.77734375" hidden="1" customWidth="1"/>
    <col min="22" max="22" width="9.6640625" customWidth="1"/>
    <col min="23" max="23" width="11.6640625" customWidth="1"/>
    <col min="24" max="24" width="13.44140625" customWidth="1"/>
    <col min="25" max="25" width="24.109375" customWidth="1"/>
    <col min="26" max="26" width="9.77734375" hidden="1" customWidth="1"/>
    <col min="27" max="27" width="7.77734375" hidden="1" customWidth="1"/>
    <col min="28" max="28" width="11.33203125" hidden="1" customWidth="1"/>
    <col min="29" max="29" width="16.77734375" hidden="1" customWidth="1"/>
    <col min="30" max="30" width="24.33203125" hidden="1" customWidth="1"/>
    <col min="31" max="31" width="8.77734375" hidden="1" customWidth="1"/>
    <col min="32" max="32" width="12.33203125" hidden="1" customWidth="1"/>
    <col min="33" max="33" width="14.77734375" hidden="1" customWidth="1"/>
    <col min="34" max="34" width="23.77734375" hidden="1" customWidth="1"/>
    <col min="35" max="36" width="15.44140625" customWidth="1"/>
  </cols>
  <sheetData>
    <row r="1" spans="1:56">
      <c r="A1" s="329" t="s">
        <v>589</v>
      </c>
      <c r="B1" s="329"/>
      <c r="C1" s="329"/>
      <c r="D1" s="329"/>
      <c r="E1" s="329"/>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row>
    <row r="2" spans="1:56" ht="15.6">
      <c r="A2" s="331" t="s">
        <v>590</v>
      </c>
      <c r="B2" s="331"/>
      <c r="C2" s="331"/>
      <c r="D2" s="331"/>
      <c r="E2" s="331"/>
      <c r="F2" s="331"/>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row>
    <row r="3" spans="1:56" ht="10.050000000000001" customHeight="1">
      <c r="A3" s="330"/>
      <c r="B3" s="330"/>
      <c r="C3" s="330"/>
      <c r="D3" s="330"/>
      <c r="E3" s="330"/>
      <c r="F3" s="330"/>
      <c r="G3" s="330"/>
      <c r="H3" s="330"/>
      <c r="I3" s="330"/>
      <c r="J3" s="330"/>
      <c r="K3" s="330"/>
      <c r="L3" s="294"/>
      <c r="M3" s="330"/>
      <c r="N3" s="330"/>
      <c r="O3" s="330"/>
      <c r="P3" s="330"/>
      <c r="Q3" s="330"/>
      <c r="R3" s="330"/>
      <c r="S3" s="330"/>
      <c r="T3" s="330"/>
      <c r="U3" s="330"/>
      <c r="V3" s="330"/>
      <c r="W3" s="330"/>
      <c r="X3" s="330"/>
      <c r="Y3" s="330"/>
      <c r="Z3" s="330"/>
      <c r="AA3" s="330"/>
      <c r="AB3" s="330"/>
      <c r="AC3" s="330"/>
      <c r="AD3" s="330"/>
      <c r="AE3" s="330"/>
      <c r="AF3" s="330"/>
      <c r="AG3" s="330"/>
      <c r="AH3" s="330"/>
      <c r="AI3" s="330"/>
      <c r="AJ3" s="330"/>
    </row>
    <row r="4" spans="1:56" ht="10.050000000000001" customHeight="1">
      <c r="A4" s="330"/>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row>
    <row r="5" spans="1:56" ht="18">
      <c r="A5" s="332" t="s">
        <v>591</v>
      </c>
      <c r="B5" s="332"/>
      <c r="C5" s="332"/>
      <c r="D5" s="332"/>
      <c r="E5" s="332"/>
      <c r="F5" s="332"/>
      <c r="G5" s="332"/>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row>
    <row r="6" spans="1:56" ht="10.050000000000001" customHeight="1">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row>
    <row r="7" spans="1:56" ht="10.050000000000001" customHeight="1">
      <c r="A7" s="669" t="s">
        <v>592</v>
      </c>
      <c r="B7" s="670"/>
      <c r="C7" s="670"/>
      <c r="D7" s="670"/>
      <c r="E7" s="670"/>
      <c r="F7" s="670"/>
      <c r="G7" s="333">
        <v>2022</v>
      </c>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row>
    <row r="8" spans="1:56" ht="10.050000000000001" customHeight="1">
      <c r="A8" s="669" t="s">
        <v>593</v>
      </c>
      <c r="B8" s="670"/>
      <c r="C8" s="670"/>
      <c r="D8" s="670"/>
      <c r="E8" s="670"/>
      <c r="F8" s="670"/>
      <c r="G8" s="333" t="s">
        <v>2262</v>
      </c>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row>
    <row r="9" spans="1:56" ht="10.050000000000001" customHeight="1">
      <c r="A9" s="669" t="s">
        <v>594</v>
      </c>
      <c r="B9" s="670"/>
      <c r="C9" s="670"/>
      <c r="D9" s="670"/>
      <c r="E9" s="670"/>
      <c r="F9" s="670"/>
      <c r="G9" s="333" t="s">
        <v>141</v>
      </c>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row>
    <row r="10" spans="1:56" ht="10.050000000000001" customHeight="1">
      <c r="A10" s="669" t="s">
        <v>596</v>
      </c>
      <c r="B10" s="670"/>
      <c r="C10" s="670"/>
      <c r="D10" s="670"/>
      <c r="E10" s="670"/>
      <c r="F10" s="670"/>
      <c r="G10" s="333" t="s">
        <v>172</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row>
    <row r="11" spans="1:56" ht="5.25" customHeight="1">
      <c r="A11" s="330"/>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row>
    <row r="12" spans="1:56" ht="32.25" customHeight="1">
      <c r="A12" s="671" t="s">
        <v>30</v>
      </c>
      <c r="B12" s="647" t="s">
        <v>2860</v>
      </c>
      <c r="C12" s="648"/>
      <c r="D12" s="648"/>
      <c r="E12" s="648"/>
      <c r="F12" s="649"/>
      <c r="G12" s="650" t="s">
        <v>599</v>
      </c>
      <c r="H12" s="651"/>
      <c r="I12" s="651"/>
      <c r="J12" s="651"/>
      <c r="K12" s="651"/>
      <c r="L12" s="651"/>
      <c r="M12" s="651"/>
      <c r="N12" s="651"/>
      <c r="O12" s="651"/>
      <c r="P12" s="651"/>
      <c r="Q12" s="651"/>
      <c r="R12" s="651"/>
      <c r="S12" s="651"/>
      <c r="T12" s="652"/>
      <c r="U12" s="546" t="s">
        <v>600</v>
      </c>
      <c r="V12" s="547"/>
      <c r="W12" s="547"/>
      <c r="X12" s="547"/>
      <c r="Y12" s="547"/>
      <c r="Z12" s="547"/>
      <c r="AA12" s="547"/>
      <c r="AB12" s="547"/>
      <c r="AC12" s="547"/>
      <c r="AD12" s="548"/>
      <c r="AE12" s="549" t="s">
        <v>601</v>
      </c>
      <c r="AF12" s="550"/>
      <c r="AG12" s="550"/>
      <c r="AH12" s="551"/>
      <c r="AI12" s="653" t="s">
        <v>2861</v>
      </c>
      <c r="AJ12" s="654"/>
    </row>
    <row r="13" spans="1:56" ht="34.049999999999997" customHeight="1">
      <c r="A13" s="672"/>
      <c r="B13" s="657" t="s">
        <v>2862</v>
      </c>
      <c r="C13" s="657" t="s">
        <v>2863</v>
      </c>
      <c r="D13" s="657" t="s">
        <v>2864</v>
      </c>
      <c r="E13" s="657" t="s">
        <v>2865</v>
      </c>
      <c r="F13" s="657" t="s">
        <v>2866</v>
      </c>
      <c r="G13" s="644" t="s">
        <v>2867</v>
      </c>
      <c r="H13" s="644" t="s">
        <v>2868</v>
      </c>
      <c r="I13" s="660" t="s">
        <v>2869</v>
      </c>
      <c r="J13" s="661"/>
      <c r="K13" s="662"/>
      <c r="L13" s="641" t="s">
        <v>611</v>
      </c>
      <c r="M13" s="642"/>
      <c r="N13" s="642"/>
      <c r="O13" s="642"/>
      <c r="P13" s="642"/>
      <c r="Q13" s="642"/>
      <c r="R13" s="643"/>
      <c r="S13" s="644" t="s">
        <v>2870</v>
      </c>
      <c r="T13" s="644" t="s">
        <v>2871</v>
      </c>
      <c r="U13" s="555" t="s">
        <v>614</v>
      </c>
      <c r="V13" s="557" t="s">
        <v>615</v>
      </c>
      <c r="W13" s="558"/>
      <c r="X13" s="558"/>
      <c r="Y13" s="559"/>
      <c r="Z13" s="555" t="s">
        <v>616</v>
      </c>
      <c r="AA13" s="557" t="s">
        <v>617</v>
      </c>
      <c r="AB13" s="558"/>
      <c r="AC13" s="558"/>
      <c r="AD13" s="559"/>
      <c r="AE13" s="552"/>
      <c r="AF13" s="553"/>
      <c r="AG13" s="553"/>
      <c r="AH13" s="554"/>
      <c r="AI13" s="655"/>
      <c r="AJ13" s="656"/>
    </row>
    <row r="14" spans="1:56" ht="33" customHeight="1">
      <c r="A14" s="672"/>
      <c r="B14" s="658"/>
      <c r="C14" s="658"/>
      <c r="D14" s="658"/>
      <c r="E14" s="658"/>
      <c r="F14" s="658"/>
      <c r="G14" s="645"/>
      <c r="H14" s="645"/>
      <c r="I14" s="663"/>
      <c r="J14" s="664"/>
      <c r="K14" s="665"/>
      <c r="L14" s="644" t="s">
        <v>2872</v>
      </c>
      <c r="M14" s="644" t="s">
        <v>2873</v>
      </c>
      <c r="N14" s="647" t="s">
        <v>2874</v>
      </c>
      <c r="O14" s="648"/>
      <c r="P14" s="648"/>
      <c r="Q14" s="649"/>
      <c r="R14" s="336" t="s">
        <v>621</v>
      </c>
      <c r="S14" s="645"/>
      <c r="T14" s="645"/>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66" t="s">
        <v>630</v>
      </c>
      <c r="AJ14" s="653" t="s">
        <v>631</v>
      </c>
    </row>
    <row r="15" spans="1:56" ht="23.25" customHeight="1">
      <c r="A15" s="673"/>
      <c r="B15" s="659"/>
      <c r="C15" s="659"/>
      <c r="D15" s="659"/>
      <c r="E15" s="659"/>
      <c r="F15" s="659"/>
      <c r="G15" s="646"/>
      <c r="H15" s="646"/>
      <c r="I15" s="335" t="s">
        <v>632</v>
      </c>
      <c r="J15" s="335" t="s">
        <v>330</v>
      </c>
      <c r="K15" s="335" t="s">
        <v>30</v>
      </c>
      <c r="L15" s="646"/>
      <c r="M15" s="646"/>
      <c r="N15" s="335">
        <v>1</v>
      </c>
      <c r="O15" s="335">
        <v>2</v>
      </c>
      <c r="P15" s="335">
        <v>3</v>
      </c>
      <c r="Q15" s="335">
        <v>4</v>
      </c>
      <c r="R15" s="334" t="s">
        <v>633</v>
      </c>
      <c r="S15" s="646"/>
      <c r="T15" s="646"/>
      <c r="U15" s="556"/>
      <c r="V15" s="561"/>
      <c r="W15" s="561"/>
      <c r="X15" s="561"/>
      <c r="Y15" s="561"/>
      <c r="Z15" s="556"/>
      <c r="AA15" s="561"/>
      <c r="AB15" s="561"/>
      <c r="AC15" s="561"/>
      <c r="AD15" s="561"/>
      <c r="AE15" s="593"/>
      <c r="AF15" s="595"/>
      <c r="AG15" s="595"/>
      <c r="AH15" s="595"/>
      <c r="AI15" s="667"/>
      <c r="AJ15" s="668"/>
    </row>
    <row r="16" spans="1:56" s="59" customFormat="1" ht="37.049999999999997" customHeight="1">
      <c r="A16" s="232">
        <v>1</v>
      </c>
      <c r="B16" s="233" t="s">
        <v>400</v>
      </c>
      <c r="C16" s="233" t="s">
        <v>41</v>
      </c>
      <c r="D16" s="233">
        <v>0</v>
      </c>
      <c r="E16" s="233" t="s">
        <v>66</v>
      </c>
      <c r="F16" s="233">
        <v>19</v>
      </c>
      <c r="G16" s="231" t="s">
        <v>2875</v>
      </c>
      <c r="H16" s="164" t="s">
        <v>2876</v>
      </c>
      <c r="I16" s="231" t="s">
        <v>2877</v>
      </c>
      <c r="J16" s="231" t="s">
        <v>2878</v>
      </c>
      <c r="K16" s="231">
        <v>12</v>
      </c>
      <c r="L16" s="165" t="s">
        <v>2214</v>
      </c>
      <c r="M16" s="165" t="s">
        <v>2879</v>
      </c>
      <c r="N16" s="64">
        <v>0</v>
      </c>
      <c r="O16" s="64">
        <v>5</v>
      </c>
      <c r="P16" s="64">
        <v>5</v>
      </c>
      <c r="Q16" s="64">
        <v>0</v>
      </c>
      <c r="R16" s="64">
        <v>10</v>
      </c>
      <c r="S16" s="105" t="s">
        <v>2880</v>
      </c>
      <c r="T16" s="105" t="s">
        <v>172</v>
      </c>
      <c r="U16" s="159">
        <f>N16+O16</f>
        <v>5</v>
      </c>
      <c r="V16" s="273">
        <v>1</v>
      </c>
      <c r="W16" s="100">
        <f t="shared" ref="W16" si="0">IF(V16="","No hay ejecución",IF(AND(U16&gt;0), V16/U16,"No hay Programación"))</f>
        <v>0.2</v>
      </c>
      <c r="X16" s="105" t="str">
        <f t="shared" ref="X16" si="1">IF(W16="No hay ejecución","NA",IF(W16&gt;=90%,"De acuerdo a lo programado",IF(W16&gt;=70%,"Atraso Leve",IF(W16&lt;70%,"En Riesgo de no Cumplimiento"))))</f>
        <v>En Riesgo de no Cumplimiento</v>
      </c>
      <c r="Y16" s="166" t="s">
        <v>2881</v>
      </c>
      <c r="Z16" s="159">
        <f>P16+Q16</f>
        <v>5</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1</v>
      </c>
      <c r="AF16" s="100">
        <f>IF(AE16="","No hay ejecución",IF(AND(AE16&gt;0), AE16/R16,"No hay Programación"))</f>
        <v>0.1</v>
      </c>
      <c r="AG16" s="105" t="str">
        <f>IF(AF16="No hay ejecución","NA",IF(AF16&gt;=90%,"De acuerdo a lo programado",IF(AF16&gt;=70%,"Atraso Leve",IF(AF16&lt;70%,"Incumplimiento"))))</f>
        <v>Incumplimiento</v>
      </c>
      <c r="AH16" s="166"/>
      <c r="AI16" s="64">
        <v>300000</v>
      </c>
      <c r="AJ16" s="100" t="s">
        <v>2882</v>
      </c>
      <c r="AK16" s="105"/>
      <c r="AL16" s="288"/>
      <c r="AM16" s="100"/>
      <c r="AN16" s="100"/>
      <c r="AO16" s="105"/>
      <c r="AP16" s="288"/>
      <c r="AQ16" s="100"/>
      <c r="AR16" s="100"/>
      <c r="AS16" s="105"/>
      <c r="AT16" s="288"/>
      <c r="AU16" s="100"/>
      <c r="AV16" s="100"/>
      <c r="AW16" s="105"/>
      <c r="AX16" s="288"/>
      <c r="AY16" s="100"/>
      <c r="AZ16" s="100"/>
      <c r="BA16" s="105"/>
      <c r="BB16" s="288"/>
      <c r="BC16" s="65"/>
      <c r="BD16" s="105"/>
    </row>
    <row r="17" spans="1:56" s="59" customFormat="1" ht="37.049999999999997" customHeight="1">
      <c r="A17" s="232">
        <v>2</v>
      </c>
      <c r="B17" s="233" t="s">
        <v>400</v>
      </c>
      <c r="C17" s="233" t="s">
        <v>41</v>
      </c>
      <c r="D17" s="233">
        <v>0</v>
      </c>
      <c r="E17" s="233" t="s">
        <v>66</v>
      </c>
      <c r="F17" s="233">
        <v>19</v>
      </c>
      <c r="G17" s="231" t="s">
        <v>2875</v>
      </c>
      <c r="H17" s="164" t="s">
        <v>2883</v>
      </c>
      <c r="I17" s="231" t="s">
        <v>2884</v>
      </c>
      <c r="J17" s="231" t="s">
        <v>2878</v>
      </c>
      <c r="K17" s="231">
        <v>7</v>
      </c>
      <c r="L17" s="165" t="s">
        <v>2885</v>
      </c>
      <c r="M17" s="165" t="s">
        <v>2886</v>
      </c>
      <c r="N17" s="64">
        <v>395</v>
      </c>
      <c r="O17" s="64">
        <v>0</v>
      </c>
      <c r="P17" s="64">
        <v>0</v>
      </c>
      <c r="Q17" s="64">
        <v>0</v>
      </c>
      <c r="R17" s="64">
        <v>395</v>
      </c>
      <c r="S17" s="105" t="s">
        <v>2887</v>
      </c>
      <c r="T17" s="105" t="s">
        <v>172</v>
      </c>
      <c r="U17" s="159">
        <f t="shared" ref="U17:U35" si="3">N17+O17</f>
        <v>395</v>
      </c>
      <c r="V17" s="273">
        <v>267</v>
      </c>
      <c r="W17" s="100">
        <f t="shared" ref="W17:W35" si="4">IF(V17="","No hay ejecución",IF(AND(U17&gt;0), V17/U17,"No hay Programación"))</f>
        <v>0.67594936708860764</v>
      </c>
      <c r="X17" s="105" t="str">
        <f t="shared" ref="X17:X35" si="5">IF(W17="No hay ejecución","NA",IF(W17&gt;=90%,"De acuerdo a lo programado",IF(W17&gt;=70%,"Atraso Leve",IF(W17&lt;70%,"En Riesgo de no Cumplimiento"))))</f>
        <v>En Riesgo de no Cumplimiento</v>
      </c>
      <c r="Y17" s="166" t="s">
        <v>2888</v>
      </c>
      <c r="Z17" s="159">
        <f t="shared" ref="Z17:Z35" si="6">P17+Q17</f>
        <v>0</v>
      </c>
      <c r="AA17" s="159"/>
      <c r="AB17" s="100" t="str">
        <f t="shared" ref="AB17:AB35" si="7">IF(AA17="","No hay ejecución",IF(AND(Z17&gt;0), AA17/Z17,"No hay Programación"))</f>
        <v>No hay ejecución</v>
      </c>
      <c r="AC17" s="105" t="str">
        <f t="shared" ref="AC17:AC35" si="8">IF(AB17="No hay ejecución","NA",IF(AB17&gt;=90%,"De acuerdo a lo programado",IF(AB17&gt;=70%,"Atraso Leve",IF(AB17&lt;70%,"En Riesgo de no Cumplimiento"))))</f>
        <v>NA</v>
      </c>
      <c r="AD17" s="166"/>
      <c r="AE17" s="65">
        <f t="shared" ref="AE17:AE35" si="9">V17+AA17</f>
        <v>267</v>
      </c>
      <c r="AF17" s="100">
        <f t="shared" ref="AF17:AF35" si="10">IF(AE17="","No hay ejecución",IF(AND(AE17&gt;0), AE17/R17,"No hay Programación"))</f>
        <v>0.67594936708860764</v>
      </c>
      <c r="AG17" s="105" t="str">
        <f t="shared" ref="AG17:AG35" si="11">IF(AF17="No hay ejecución","NA",IF(AF17&gt;=90%,"De acuerdo a lo programado",IF(AF17&gt;=70%,"Atraso Leve",IF(AF17&lt;70%,"Incumplimiento"))))</f>
        <v>Incumplimiento</v>
      </c>
      <c r="AH17" s="166"/>
      <c r="AI17" s="64">
        <v>100000</v>
      </c>
      <c r="AJ17" s="100" t="s">
        <v>2889</v>
      </c>
      <c r="AK17" s="105"/>
      <c r="AL17" s="288"/>
      <c r="AM17" s="100"/>
      <c r="AN17" s="100"/>
      <c r="AO17" s="105"/>
      <c r="AP17" s="288"/>
      <c r="AQ17" s="100"/>
      <c r="AR17" s="100"/>
      <c r="AS17" s="105"/>
      <c r="AT17" s="288"/>
      <c r="AU17" s="100"/>
      <c r="AV17" s="100"/>
      <c r="AW17" s="105"/>
      <c r="AX17" s="288"/>
      <c r="AY17" s="100"/>
      <c r="AZ17" s="100"/>
      <c r="BA17" s="105"/>
      <c r="BB17" s="288"/>
      <c r="BC17" s="65"/>
      <c r="BD17" s="105"/>
    </row>
    <row r="18" spans="1:56" s="59" customFormat="1" ht="37.049999999999997" customHeight="1">
      <c r="A18" s="232">
        <v>3</v>
      </c>
      <c r="B18" s="233" t="s">
        <v>400</v>
      </c>
      <c r="C18" s="233" t="s">
        <v>41</v>
      </c>
      <c r="D18" s="233">
        <v>0</v>
      </c>
      <c r="E18" s="233" t="s">
        <v>66</v>
      </c>
      <c r="F18" s="233">
        <v>19</v>
      </c>
      <c r="G18" s="231" t="s">
        <v>2875</v>
      </c>
      <c r="H18" s="164" t="s">
        <v>2890</v>
      </c>
      <c r="I18" s="231" t="s">
        <v>2884</v>
      </c>
      <c r="J18" s="231" t="s">
        <v>2878</v>
      </c>
      <c r="K18" s="231">
        <v>7</v>
      </c>
      <c r="L18" s="165" t="s">
        <v>2891</v>
      </c>
      <c r="M18" s="165" t="s">
        <v>2886</v>
      </c>
      <c r="N18" s="64">
        <v>40</v>
      </c>
      <c r="O18" s="64">
        <v>40</v>
      </c>
      <c r="P18" s="64">
        <v>40</v>
      </c>
      <c r="Q18" s="64">
        <v>0</v>
      </c>
      <c r="R18" s="64">
        <v>120</v>
      </c>
      <c r="S18" s="105" t="s">
        <v>2892</v>
      </c>
      <c r="T18" s="166" t="s">
        <v>2893</v>
      </c>
      <c r="U18" s="159">
        <f t="shared" si="3"/>
        <v>80</v>
      </c>
      <c r="V18" s="273">
        <v>1459</v>
      </c>
      <c r="W18" s="100">
        <f t="shared" si="4"/>
        <v>18.237500000000001</v>
      </c>
      <c r="X18" s="105" t="str">
        <f t="shared" si="5"/>
        <v>De acuerdo a lo programado</v>
      </c>
      <c r="Y18" s="166" t="s">
        <v>2894</v>
      </c>
      <c r="Z18" s="159">
        <f t="shared" si="6"/>
        <v>40</v>
      </c>
      <c r="AA18" s="159"/>
      <c r="AB18" s="100" t="str">
        <f t="shared" si="7"/>
        <v>No hay ejecución</v>
      </c>
      <c r="AC18" s="105" t="str">
        <f t="shared" si="8"/>
        <v>NA</v>
      </c>
      <c r="AD18" s="166"/>
      <c r="AE18" s="65">
        <f t="shared" si="9"/>
        <v>1459</v>
      </c>
      <c r="AF18" s="100">
        <f t="shared" si="10"/>
        <v>12.158333333333333</v>
      </c>
      <c r="AG18" s="105" t="str">
        <f t="shared" si="11"/>
        <v>De acuerdo a lo programado</v>
      </c>
      <c r="AH18" s="166"/>
      <c r="AI18" s="64">
        <v>3000000</v>
      </c>
      <c r="AJ18" s="100" t="s">
        <v>2882</v>
      </c>
      <c r="AK18" s="105"/>
      <c r="AL18" s="288"/>
      <c r="AM18" s="100"/>
      <c r="AN18" s="100"/>
      <c r="AO18" s="105"/>
      <c r="AP18" s="288"/>
      <c r="AQ18" s="100"/>
      <c r="AR18" s="100"/>
      <c r="AS18" s="105"/>
      <c r="AT18" s="288"/>
      <c r="AU18" s="100"/>
      <c r="AV18" s="100"/>
      <c r="AW18" s="105"/>
      <c r="AX18" s="288"/>
      <c r="AY18" s="100"/>
      <c r="AZ18" s="100"/>
      <c r="BA18" s="105"/>
      <c r="BB18" s="288"/>
      <c r="BC18" s="65"/>
      <c r="BD18" s="105"/>
    </row>
    <row r="19" spans="1:56" s="59" customFormat="1" ht="48.75" customHeight="1">
      <c r="A19" s="232">
        <v>4</v>
      </c>
      <c r="B19" s="233" t="s">
        <v>400</v>
      </c>
      <c r="C19" s="233" t="s">
        <v>41</v>
      </c>
      <c r="D19" s="233">
        <v>0</v>
      </c>
      <c r="E19" s="233" t="s">
        <v>66</v>
      </c>
      <c r="F19" s="233">
        <v>19</v>
      </c>
      <c r="G19" s="231" t="s">
        <v>2875</v>
      </c>
      <c r="H19" s="164" t="s">
        <v>2895</v>
      </c>
      <c r="I19" s="231" t="s">
        <v>2884</v>
      </c>
      <c r="J19" s="231" t="s">
        <v>2878</v>
      </c>
      <c r="K19" s="231">
        <v>7</v>
      </c>
      <c r="L19" s="165" t="s">
        <v>2896</v>
      </c>
      <c r="M19" s="165" t="s">
        <v>2897</v>
      </c>
      <c r="N19" s="64">
        <v>5</v>
      </c>
      <c r="O19" s="64">
        <v>5</v>
      </c>
      <c r="P19" s="64">
        <v>5</v>
      </c>
      <c r="Q19" s="64">
        <v>5</v>
      </c>
      <c r="R19" s="64">
        <v>20</v>
      </c>
      <c r="S19" s="105" t="s">
        <v>2898</v>
      </c>
      <c r="T19" s="105" t="s">
        <v>172</v>
      </c>
      <c r="U19" s="159">
        <f t="shared" si="3"/>
        <v>10</v>
      </c>
      <c r="V19" s="273">
        <v>18</v>
      </c>
      <c r="W19" s="100">
        <f t="shared" si="4"/>
        <v>1.8</v>
      </c>
      <c r="X19" s="105" t="str">
        <f t="shared" si="5"/>
        <v>De acuerdo a lo programado</v>
      </c>
      <c r="Y19" s="166" t="s">
        <v>2899</v>
      </c>
      <c r="Z19" s="159">
        <f t="shared" si="6"/>
        <v>10</v>
      </c>
      <c r="AA19" s="159"/>
      <c r="AB19" s="100" t="str">
        <f t="shared" si="7"/>
        <v>No hay ejecución</v>
      </c>
      <c r="AC19" s="105" t="str">
        <f t="shared" si="8"/>
        <v>NA</v>
      </c>
      <c r="AD19" s="166"/>
      <c r="AE19" s="65">
        <f t="shared" si="9"/>
        <v>18</v>
      </c>
      <c r="AF19" s="100">
        <f t="shared" si="10"/>
        <v>0.9</v>
      </c>
      <c r="AG19" s="105" t="str">
        <f t="shared" si="11"/>
        <v>De acuerdo a lo programado</v>
      </c>
      <c r="AH19" s="166"/>
      <c r="AI19" s="64">
        <v>1500000</v>
      </c>
      <c r="AJ19" s="100" t="s">
        <v>2882</v>
      </c>
      <c r="AK19" s="105"/>
      <c r="AL19" s="288"/>
      <c r="AM19" s="100"/>
      <c r="AN19" s="100"/>
      <c r="AO19" s="105"/>
      <c r="AP19" s="288"/>
      <c r="AQ19" s="100"/>
      <c r="AR19" s="100"/>
      <c r="AS19" s="105"/>
      <c r="AT19" s="288"/>
      <c r="AU19" s="100"/>
      <c r="AV19" s="100"/>
      <c r="AW19" s="105"/>
      <c r="AX19" s="288"/>
      <c r="AY19" s="100"/>
      <c r="AZ19" s="100"/>
      <c r="BA19" s="105"/>
      <c r="BB19" s="288"/>
      <c r="BC19" s="65"/>
      <c r="BD19" s="105"/>
    </row>
    <row r="20" spans="1:56" s="59" customFormat="1" ht="37.049999999999997" customHeight="1">
      <c r="A20" s="232">
        <v>5</v>
      </c>
      <c r="B20" s="233" t="s">
        <v>400</v>
      </c>
      <c r="C20" s="233" t="s">
        <v>41</v>
      </c>
      <c r="D20" s="233">
        <v>0</v>
      </c>
      <c r="E20" s="233" t="s">
        <v>66</v>
      </c>
      <c r="F20" s="233">
        <v>19</v>
      </c>
      <c r="G20" s="231" t="s">
        <v>2875</v>
      </c>
      <c r="H20" s="164" t="s">
        <v>2900</v>
      </c>
      <c r="I20" s="231" t="s">
        <v>2877</v>
      </c>
      <c r="J20" s="231" t="s">
        <v>2878</v>
      </c>
      <c r="K20" s="231">
        <v>12</v>
      </c>
      <c r="L20" s="165" t="s">
        <v>2901</v>
      </c>
      <c r="M20" s="165" t="s">
        <v>2902</v>
      </c>
      <c r="N20" s="64">
        <v>0</v>
      </c>
      <c r="O20" s="64">
        <v>3</v>
      </c>
      <c r="P20" s="64">
        <v>3</v>
      </c>
      <c r="Q20" s="64">
        <v>0</v>
      </c>
      <c r="R20" s="64">
        <v>6</v>
      </c>
      <c r="S20" s="105" t="s">
        <v>2903</v>
      </c>
      <c r="T20" s="105" t="s">
        <v>172</v>
      </c>
      <c r="U20" s="159">
        <f t="shared" si="3"/>
        <v>3</v>
      </c>
      <c r="V20" s="273">
        <v>2</v>
      </c>
      <c r="W20" s="100">
        <f t="shared" si="4"/>
        <v>0.66666666666666663</v>
      </c>
      <c r="X20" s="105" t="str">
        <f t="shared" si="5"/>
        <v>En Riesgo de no Cumplimiento</v>
      </c>
      <c r="Y20" s="166" t="s">
        <v>2904</v>
      </c>
      <c r="Z20" s="159">
        <f t="shared" si="6"/>
        <v>3</v>
      </c>
      <c r="AA20" s="159"/>
      <c r="AB20" s="100" t="str">
        <f t="shared" si="7"/>
        <v>No hay ejecución</v>
      </c>
      <c r="AC20" s="105" t="str">
        <f t="shared" si="8"/>
        <v>NA</v>
      </c>
      <c r="AD20" s="166"/>
      <c r="AE20" s="65">
        <f t="shared" si="9"/>
        <v>2</v>
      </c>
      <c r="AF20" s="100">
        <f t="shared" si="10"/>
        <v>0.33333333333333331</v>
      </c>
      <c r="AG20" s="105" t="str">
        <f t="shared" si="11"/>
        <v>Incumplimiento</v>
      </c>
      <c r="AH20" s="166"/>
      <c r="AI20" s="64">
        <v>500000</v>
      </c>
      <c r="AJ20" s="100" t="s">
        <v>2882</v>
      </c>
      <c r="AK20" s="105"/>
      <c r="AL20" s="288"/>
      <c r="AM20" s="100"/>
      <c r="AN20" s="100"/>
      <c r="AO20" s="105"/>
      <c r="AP20" s="288"/>
      <c r="AQ20" s="100"/>
      <c r="AR20" s="100"/>
      <c r="AS20" s="105"/>
      <c r="AT20" s="288"/>
      <c r="AU20" s="100"/>
      <c r="AV20" s="100"/>
      <c r="AW20" s="105"/>
      <c r="AX20" s="288"/>
      <c r="AY20" s="100"/>
      <c r="AZ20" s="100"/>
      <c r="BA20" s="105"/>
      <c r="BB20" s="288"/>
      <c r="BC20" s="65"/>
      <c r="BD20" s="105"/>
    </row>
    <row r="21" spans="1:56" s="59" customFormat="1" ht="37.049999999999997" customHeight="1">
      <c r="A21" s="232">
        <v>6</v>
      </c>
      <c r="B21" s="233" t="s">
        <v>400</v>
      </c>
      <c r="C21" s="233" t="s">
        <v>41</v>
      </c>
      <c r="D21" s="233">
        <v>0</v>
      </c>
      <c r="E21" s="233" t="s">
        <v>66</v>
      </c>
      <c r="F21" s="233">
        <v>19</v>
      </c>
      <c r="G21" s="231" t="s">
        <v>2875</v>
      </c>
      <c r="H21" s="164" t="s">
        <v>2905</v>
      </c>
      <c r="I21" s="231" t="s">
        <v>2877</v>
      </c>
      <c r="J21" s="231" t="s">
        <v>2878</v>
      </c>
      <c r="K21" s="231">
        <v>2</v>
      </c>
      <c r="L21" s="165" t="s">
        <v>2901</v>
      </c>
      <c r="M21" s="165" t="s">
        <v>2902</v>
      </c>
      <c r="N21" s="64">
        <v>0</v>
      </c>
      <c r="O21" s="64">
        <v>1</v>
      </c>
      <c r="P21" s="64">
        <v>0</v>
      </c>
      <c r="Q21" s="64">
        <v>0</v>
      </c>
      <c r="R21" s="64">
        <v>1</v>
      </c>
      <c r="S21" s="105" t="s">
        <v>2903</v>
      </c>
      <c r="T21" s="105" t="s">
        <v>172</v>
      </c>
      <c r="U21" s="159">
        <f t="shared" si="3"/>
        <v>1</v>
      </c>
      <c r="V21" s="273">
        <v>2</v>
      </c>
      <c r="W21" s="100">
        <f t="shared" si="4"/>
        <v>2</v>
      </c>
      <c r="X21" s="105" t="str">
        <f t="shared" si="5"/>
        <v>De acuerdo a lo programado</v>
      </c>
      <c r="Y21" s="166" t="s">
        <v>2906</v>
      </c>
      <c r="Z21" s="159">
        <f t="shared" si="6"/>
        <v>0</v>
      </c>
      <c r="AA21" s="159"/>
      <c r="AB21" s="100" t="str">
        <f t="shared" si="7"/>
        <v>No hay ejecución</v>
      </c>
      <c r="AC21" s="105" t="str">
        <f t="shared" si="8"/>
        <v>NA</v>
      </c>
      <c r="AD21" s="166"/>
      <c r="AE21" s="65">
        <f t="shared" si="9"/>
        <v>2</v>
      </c>
      <c r="AF21" s="100">
        <f t="shared" si="10"/>
        <v>2</v>
      </c>
      <c r="AG21" s="105" t="str">
        <f t="shared" si="11"/>
        <v>De acuerdo a lo programado</v>
      </c>
      <c r="AH21" s="166"/>
      <c r="AI21" s="64" t="s">
        <v>502</v>
      </c>
      <c r="AJ21" s="100" t="s">
        <v>502</v>
      </c>
      <c r="AK21" s="105"/>
      <c r="AL21" s="288"/>
      <c r="AM21" s="100"/>
      <c r="AN21" s="100"/>
      <c r="AO21" s="105"/>
      <c r="AP21" s="288"/>
      <c r="AQ21" s="100"/>
      <c r="AR21" s="100"/>
      <c r="AS21" s="105"/>
      <c r="AT21" s="288"/>
      <c r="AU21" s="100"/>
      <c r="AV21" s="100"/>
      <c r="AW21" s="105"/>
      <c r="AX21" s="288"/>
      <c r="AY21" s="100"/>
      <c r="AZ21" s="100"/>
      <c r="BA21" s="105"/>
      <c r="BB21" s="288"/>
      <c r="BC21" s="65"/>
      <c r="BD21" s="105"/>
    </row>
    <row r="22" spans="1:56" s="59" customFormat="1" ht="37.049999999999997" customHeight="1">
      <c r="A22" s="232">
        <v>7</v>
      </c>
      <c r="B22" s="233" t="s">
        <v>400</v>
      </c>
      <c r="C22" s="233" t="s">
        <v>41</v>
      </c>
      <c r="D22" s="233">
        <v>0</v>
      </c>
      <c r="E22" s="233" t="s">
        <v>66</v>
      </c>
      <c r="F22" s="233">
        <v>19</v>
      </c>
      <c r="G22" s="231" t="s">
        <v>2875</v>
      </c>
      <c r="H22" s="164" t="s">
        <v>2907</v>
      </c>
      <c r="I22" s="231" t="s">
        <v>2877</v>
      </c>
      <c r="J22" s="231" t="s">
        <v>2878</v>
      </c>
      <c r="K22" s="231">
        <v>2</v>
      </c>
      <c r="L22" s="165" t="s">
        <v>2901</v>
      </c>
      <c r="M22" s="165" t="s">
        <v>2902</v>
      </c>
      <c r="N22" s="64">
        <v>2</v>
      </c>
      <c r="O22" s="64">
        <v>0</v>
      </c>
      <c r="P22" s="64">
        <v>0</v>
      </c>
      <c r="Q22" s="64">
        <v>0</v>
      </c>
      <c r="R22" s="64">
        <v>2</v>
      </c>
      <c r="S22" s="105" t="s">
        <v>2903</v>
      </c>
      <c r="T22" s="105" t="s">
        <v>172</v>
      </c>
      <c r="U22" s="159">
        <f t="shared" si="3"/>
        <v>2</v>
      </c>
      <c r="V22" s="273">
        <v>4</v>
      </c>
      <c r="W22" s="100">
        <f t="shared" si="4"/>
        <v>2</v>
      </c>
      <c r="X22" s="105" t="str">
        <f t="shared" si="5"/>
        <v>De acuerdo a lo programado</v>
      </c>
      <c r="Y22" s="166" t="s">
        <v>2908</v>
      </c>
      <c r="Z22" s="159">
        <f t="shared" si="6"/>
        <v>0</v>
      </c>
      <c r="AA22" s="159"/>
      <c r="AB22" s="100" t="str">
        <f t="shared" si="7"/>
        <v>No hay ejecución</v>
      </c>
      <c r="AC22" s="105" t="str">
        <f t="shared" si="8"/>
        <v>NA</v>
      </c>
      <c r="AD22" s="166"/>
      <c r="AE22" s="65">
        <f t="shared" si="9"/>
        <v>4</v>
      </c>
      <c r="AF22" s="100">
        <f t="shared" si="10"/>
        <v>2</v>
      </c>
      <c r="AG22" s="105" t="str">
        <f t="shared" si="11"/>
        <v>De acuerdo a lo programado</v>
      </c>
      <c r="AH22" s="166"/>
      <c r="AI22" s="64" t="s">
        <v>502</v>
      </c>
      <c r="AJ22" s="100" t="s">
        <v>502</v>
      </c>
      <c r="AK22" s="105"/>
      <c r="AL22" s="288"/>
      <c r="AM22" s="100"/>
      <c r="AN22" s="100"/>
      <c r="AO22" s="105"/>
      <c r="AP22" s="288"/>
      <c r="AQ22" s="100"/>
      <c r="AR22" s="100"/>
      <c r="AS22" s="105"/>
      <c r="AT22" s="288"/>
      <c r="AU22" s="100"/>
      <c r="AV22" s="100"/>
      <c r="AW22" s="105"/>
      <c r="AX22" s="288"/>
      <c r="AY22" s="100"/>
      <c r="AZ22" s="100"/>
      <c r="BA22" s="105"/>
      <c r="BB22" s="288"/>
      <c r="BC22" s="65"/>
      <c r="BD22" s="105"/>
    </row>
    <row r="23" spans="1:56" s="59" customFormat="1" ht="37.049999999999997" customHeight="1">
      <c r="A23" s="232">
        <v>8</v>
      </c>
      <c r="B23" s="233" t="s">
        <v>400</v>
      </c>
      <c r="C23" s="233" t="s">
        <v>41</v>
      </c>
      <c r="D23" s="233">
        <v>0</v>
      </c>
      <c r="E23" s="233" t="s">
        <v>66</v>
      </c>
      <c r="F23" s="233">
        <v>19</v>
      </c>
      <c r="G23" s="231" t="s">
        <v>2875</v>
      </c>
      <c r="H23" s="164" t="s">
        <v>2909</v>
      </c>
      <c r="I23" s="231" t="s">
        <v>2877</v>
      </c>
      <c r="J23" s="231" t="s">
        <v>2878</v>
      </c>
      <c r="K23" s="231">
        <v>2</v>
      </c>
      <c r="L23" s="165" t="s">
        <v>2910</v>
      </c>
      <c r="M23" s="165" t="s">
        <v>852</v>
      </c>
      <c r="N23" s="64">
        <v>0</v>
      </c>
      <c r="O23" s="64">
        <v>1</v>
      </c>
      <c r="P23" s="64">
        <v>1</v>
      </c>
      <c r="Q23" s="64">
        <v>0</v>
      </c>
      <c r="R23" s="64">
        <v>2</v>
      </c>
      <c r="S23" s="105" t="s">
        <v>2903</v>
      </c>
      <c r="T23" s="105" t="s">
        <v>172</v>
      </c>
      <c r="U23" s="159">
        <f t="shared" si="3"/>
        <v>1</v>
      </c>
      <c r="V23" s="273">
        <v>0</v>
      </c>
      <c r="W23" s="100">
        <f t="shared" si="4"/>
        <v>0</v>
      </c>
      <c r="X23" s="105" t="str">
        <f t="shared" si="5"/>
        <v>En Riesgo de no Cumplimiento</v>
      </c>
      <c r="Y23" s="166"/>
      <c r="Z23" s="159">
        <f t="shared" si="6"/>
        <v>1</v>
      </c>
      <c r="AA23" s="159"/>
      <c r="AB23" s="100" t="str">
        <f t="shared" si="7"/>
        <v>No hay ejecución</v>
      </c>
      <c r="AC23" s="105" t="str">
        <f t="shared" si="8"/>
        <v>NA</v>
      </c>
      <c r="AD23" s="166"/>
      <c r="AE23" s="65">
        <f t="shared" si="9"/>
        <v>0</v>
      </c>
      <c r="AF23" s="100" t="str">
        <f t="shared" si="10"/>
        <v>No hay Programación</v>
      </c>
      <c r="AG23" s="105" t="str">
        <f t="shared" si="11"/>
        <v>De acuerdo a lo programado</v>
      </c>
      <c r="AH23" s="166"/>
      <c r="AI23" s="64">
        <v>400000</v>
      </c>
      <c r="AJ23" s="100" t="s">
        <v>2882</v>
      </c>
      <c r="AK23" s="105"/>
      <c r="AL23" s="288"/>
      <c r="AM23" s="100"/>
      <c r="AN23" s="100"/>
      <c r="AO23" s="105"/>
      <c r="AP23" s="288"/>
      <c r="AQ23" s="100"/>
      <c r="AR23" s="100"/>
      <c r="AS23" s="105"/>
      <c r="AT23" s="288"/>
      <c r="AU23" s="100"/>
      <c r="AV23" s="100"/>
      <c r="AW23" s="105"/>
      <c r="AX23" s="288"/>
      <c r="AY23" s="100"/>
      <c r="AZ23" s="100"/>
      <c r="BA23" s="105"/>
      <c r="BB23" s="288"/>
      <c r="BC23" s="65"/>
      <c r="BD23" s="105"/>
    </row>
    <row r="24" spans="1:56" s="59" customFormat="1" ht="37.049999999999997" customHeight="1">
      <c r="A24" s="232">
        <v>9</v>
      </c>
      <c r="B24" s="233" t="s">
        <v>400</v>
      </c>
      <c r="C24" s="233" t="s">
        <v>41</v>
      </c>
      <c r="D24" s="233">
        <v>0</v>
      </c>
      <c r="E24" s="233" t="s">
        <v>66</v>
      </c>
      <c r="F24" s="233">
        <v>19</v>
      </c>
      <c r="G24" s="231" t="s">
        <v>2875</v>
      </c>
      <c r="H24" s="164" t="s">
        <v>2911</v>
      </c>
      <c r="I24" s="231" t="s">
        <v>2884</v>
      </c>
      <c r="J24" s="231" t="s">
        <v>2878</v>
      </c>
      <c r="K24" s="231">
        <v>7</v>
      </c>
      <c r="L24" s="165" t="s">
        <v>2901</v>
      </c>
      <c r="M24" s="165" t="s">
        <v>2902</v>
      </c>
      <c r="N24" s="64">
        <v>0</v>
      </c>
      <c r="O24" s="64">
        <v>1</v>
      </c>
      <c r="P24" s="64">
        <v>0</v>
      </c>
      <c r="Q24" s="64">
        <v>0</v>
      </c>
      <c r="R24" s="64">
        <v>1</v>
      </c>
      <c r="S24" s="105" t="s">
        <v>2912</v>
      </c>
      <c r="T24" s="105" t="s">
        <v>172</v>
      </c>
      <c r="U24" s="159">
        <f t="shared" si="3"/>
        <v>1</v>
      </c>
      <c r="V24" s="273">
        <v>1</v>
      </c>
      <c r="W24" s="100">
        <f t="shared" si="4"/>
        <v>1</v>
      </c>
      <c r="X24" s="105" t="str">
        <f t="shared" si="5"/>
        <v>De acuerdo a lo programado</v>
      </c>
      <c r="Y24" s="166" t="s">
        <v>2913</v>
      </c>
      <c r="Z24" s="159">
        <f t="shared" si="6"/>
        <v>0</v>
      </c>
      <c r="AA24" s="159"/>
      <c r="AB24" s="100" t="str">
        <f t="shared" si="7"/>
        <v>No hay ejecución</v>
      </c>
      <c r="AC24" s="105" t="str">
        <f t="shared" si="8"/>
        <v>NA</v>
      </c>
      <c r="AD24" s="166"/>
      <c r="AE24" s="65">
        <f t="shared" si="9"/>
        <v>1</v>
      </c>
      <c r="AF24" s="100">
        <f t="shared" si="10"/>
        <v>1</v>
      </c>
      <c r="AG24" s="105" t="str">
        <f t="shared" si="11"/>
        <v>De acuerdo a lo programado</v>
      </c>
      <c r="AH24" s="166"/>
      <c r="AI24" s="64" t="s">
        <v>502</v>
      </c>
      <c r="AJ24" s="100" t="s">
        <v>502</v>
      </c>
      <c r="AK24" s="105"/>
      <c r="AL24" s="288"/>
      <c r="AM24" s="100"/>
      <c r="AN24" s="100"/>
      <c r="AO24" s="105"/>
      <c r="AP24" s="288"/>
      <c r="AQ24" s="100"/>
      <c r="AR24" s="100"/>
      <c r="AS24" s="105"/>
      <c r="AT24" s="288"/>
      <c r="AU24" s="100"/>
      <c r="AV24" s="100"/>
      <c r="AW24" s="105"/>
      <c r="AX24" s="288"/>
      <c r="AY24" s="100"/>
      <c r="AZ24" s="100"/>
      <c r="BA24" s="105"/>
      <c r="BB24" s="288"/>
      <c r="BC24" s="65"/>
      <c r="BD24" s="105"/>
    </row>
    <row r="25" spans="1:56" s="59" customFormat="1" ht="37.049999999999997" customHeight="1">
      <c r="A25" s="232">
        <v>10</v>
      </c>
      <c r="B25" s="233" t="s">
        <v>400</v>
      </c>
      <c r="C25" s="233" t="s">
        <v>41</v>
      </c>
      <c r="D25" s="233">
        <v>0</v>
      </c>
      <c r="E25" s="233" t="s">
        <v>66</v>
      </c>
      <c r="F25" s="233">
        <v>19</v>
      </c>
      <c r="G25" s="231" t="s">
        <v>2875</v>
      </c>
      <c r="H25" s="164" t="s">
        <v>2914</v>
      </c>
      <c r="I25" s="231" t="s">
        <v>2877</v>
      </c>
      <c r="J25" s="231" t="s">
        <v>2878</v>
      </c>
      <c r="K25" s="231">
        <v>2</v>
      </c>
      <c r="L25" s="165" t="s">
        <v>2901</v>
      </c>
      <c r="M25" s="165" t="s">
        <v>2902</v>
      </c>
      <c r="N25" s="64">
        <v>0</v>
      </c>
      <c r="O25" s="64">
        <v>0</v>
      </c>
      <c r="P25" s="64">
        <v>2</v>
      </c>
      <c r="Q25" s="64">
        <v>1</v>
      </c>
      <c r="R25" s="64">
        <v>3</v>
      </c>
      <c r="S25" s="105" t="s">
        <v>2903</v>
      </c>
      <c r="T25" s="105" t="s">
        <v>172</v>
      </c>
      <c r="U25" s="159">
        <f t="shared" si="3"/>
        <v>0</v>
      </c>
      <c r="V25" s="273">
        <v>0</v>
      </c>
      <c r="W25" s="100" t="str">
        <f t="shared" si="4"/>
        <v>No hay Programación</v>
      </c>
      <c r="X25" s="105" t="str">
        <f t="shared" si="5"/>
        <v>De acuerdo a lo programado</v>
      </c>
      <c r="Y25" s="166"/>
      <c r="Z25" s="159">
        <f t="shared" si="6"/>
        <v>3</v>
      </c>
      <c r="AA25" s="159"/>
      <c r="AB25" s="100" t="str">
        <f t="shared" si="7"/>
        <v>No hay ejecución</v>
      </c>
      <c r="AC25" s="105" t="str">
        <f t="shared" si="8"/>
        <v>NA</v>
      </c>
      <c r="AD25" s="166"/>
      <c r="AE25" s="65">
        <f t="shared" si="9"/>
        <v>0</v>
      </c>
      <c r="AF25" s="100" t="str">
        <f t="shared" si="10"/>
        <v>No hay Programación</v>
      </c>
      <c r="AG25" s="105" t="str">
        <f t="shared" si="11"/>
        <v>De acuerdo a lo programado</v>
      </c>
      <c r="AH25" s="166"/>
      <c r="AI25" s="64">
        <v>400000</v>
      </c>
      <c r="AJ25" s="100" t="s">
        <v>2915</v>
      </c>
      <c r="AK25" s="105"/>
      <c r="AL25" s="288"/>
      <c r="AM25" s="100"/>
      <c r="AN25" s="100"/>
      <c r="AO25" s="105"/>
      <c r="AP25" s="288"/>
      <c r="AQ25" s="100"/>
      <c r="AR25" s="100"/>
      <c r="AS25" s="105"/>
      <c r="AT25" s="288"/>
      <c r="AU25" s="100"/>
      <c r="AV25" s="100"/>
      <c r="AW25" s="105"/>
      <c r="AX25" s="288"/>
      <c r="AY25" s="100"/>
      <c r="AZ25" s="100"/>
      <c r="BA25" s="105"/>
      <c r="BB25" s="288"/>
      <c r="BC25" s="65"/>
      <c r="BD25" s="105"/>
    </row>
    <row r="26" spans="1:56" s="59" customFormat="1" ht="37.049999999999997" customHeight="1">
      <c r="A26" s="232">
        <v>11</v>
      </c>
      <c r="B26" s="233" t="s">
        <v>400</v>
      </c>
      <c r="C26" s="233" t="s">
        <v>41</v>
      </c>
      <c r="D26" s="233">
        <v>0</v>
      </c>
      <c r="E26" s="233" t="s">
        <v>66</v>
      </c>
      <c r="F26" s="233">
        <v>19</v>
      </c>
      <c r="G26" s="231" t="s">
        <v>2875</v>
      </c>
      <c r="H26" s="164" t="s">
        <v>2916</v>
      </c>
      <c r="I26" s="231" t="s">
        <v>2877</v>
      </c>
      <c r="J26" s="231" t="s">
        <v>2878</v>
      </c>
      <c r="K26" s="231">
        <v>12</v>
      </c>
      <c r="L26" s="165" t="s">
        <v>2917</v>
      </c>
      <c r="M26" s="165" t="s">
        <v>2918</v>
      </c>
      <c r="N26" s="64">
        <v>1</v>
      </c>
      <c r="O26" s="64">
        <v>0</v>
      </c>
      <c r="P26" s="64">
        <v>0</v>
      </c>
      <c r="Q26" s="64">
        <v>0</v>
      </c>
      <c r="R26" s="64">
        <v>1</v>
      </c>
      <c r="S26" s="105" t="s">
        <v>2919</v>
      </c>
      <c r="T26" s="105" t="s">
        <v>172</v>
      </c>
      <c r="U26" s="159">
        <f t="shared" si="3"/>
        <v>1</v>
      </c>
      <c r="V26" s="273">
        <v>1</v>
      </c>
      <c r="W26" s="100">
        <f t="shared" si="4"/>
        <v>1</v>
      </c>
      <c r="X26" s="105" t="str">
        <f t="shared" si="5"/>
        <v>De acuerdo a lo programado</v>
      </c>
      <c r="Y26" s="166" t="s">
        <v>2920</v>
      </c>
      <c r="Z26" s="159">
        <f t="shared" si="6"/>
        <v>0</v>
      </c>
      <c r="AA26" s="159"/>
      <c r="AB26" s="100" t="str">
        <f t="shared" si="7"/>
        <v>No hay ejecución</v>
      </c>
      <c r="AC26" s="105" t="str">
        <f t="shared" si="8"/>
        <v>NA</v>
      </c>
      <c r="AD26" s="166"/>
      <c r="AE26" s="65">
        <f t="shared" si="9"/>
        <v>1</v>
      </c>
      <c r="AF26" s="100">
        <f t="shared" si="10"/>
        <v>1</v>
      </c>
      <c r="AG26" s="105" t="str">
        <f t="shared" si="11"/>
        <v>De acuerdo a lo programado</v>
      </c>
      <c r="AH26" s="166"/>
      <c r="AI26" s="64">
        <v>1500000</v>
      </c>
      <c r="AJ26" s="100" t="s">
        <v>2915</v>
      </c>
      <c r="AK26" s="105"/>
      <c r="AL26" s="288"/>
      <c r="AM26" s="100"/>
      <c r="AN26" s="100"/>
      <c r="AO26" s="105"/>
      <c r="AP26" s="288"/>
      <c r="AQ26" s="100"/>
      <c r="AR26" s="100"/>
      <c r="AS26" s="105"/>
      <c r="AT26" s="288"/>
      <c r="AU26" s="100"/>
      <c r="AV26" s="100"/>
      <c r="AW26" s="105"/>
      <c r="AX26" s="288"/>
      <c r="AY26" s="100"/>
      <c r="AZ26" s="100"/>
      <c r="BA26" s="105"/>
      <c r="BB26" s="288"/>
      <c r="BC26" s="65"/>
      <c r="BD26" s="105"/>
    </row>
    <row r="27" spans="1:56" s="59" customFormat="1" ht="37.049999999999997" customHeight="1">
      <c r="A27" s="232">
        <v>12</v>
      </c>
      <c r="B27" s="233" t="s">
        <v>400</v>
      </c>
      <c r="C27" s="233" t="s">
        <v>41</v>
      </c>
      <c r="D27" s="233">
        <v>0</v>
      </c>
      <c r="E27" s="233" t="s">
        <v>66</v>
      </c>
      <c r="F27" s="233">
        <v>19</v>
      </c>
      <c r="G27" s="231" t="s">
        <v>428</v>
      </c>
      <c r="H27" s="164" t="s">
        <v>2921</v>
      </c>
      <c r="I27" s="231" t="s">
        <v>20</v>
      </c>
      <c r="J27" s="231" t="s">
        <v>141</v>
      </c>
      <c r="K27" s="231">
        <v>2</v>
      </c>
      <c r="L27" s="165" t="s">
        <v>2901</v>
      </c>
      <c r="M27" s="165" t="s">
        <v>2902</v>
      </c>
      <c r="N27" s="64">
        <v>1</v>
      </c>
      <c r="O27" s="64">
        <v>0</v>
      </c>
      <c r="P27" s="64">
        <v>0</v>
      </c>
      <c r="Q27" s="64">
        <v>0</v>
      </c>
      <c r="R27" s="64">
        <f t="shared" ref="R27" si="12">N27+O27+P27+Q27</f>
        <v>1</v>
      </c>
      <c r="S27" s="105" t="s">
        <v>2919</v>
      </c>
      <c r="T27" s="105" t="s">
        <v>172</v>
      </c>
      <c r="U27" s="159">
        <f t="shared" si="3"/>
        <v>1</v>
      </c>
      <c r="V27" s="273">
        <v>1</v>
      </c>
      <c r="W27" s="100">
        <f t="shared" si="4"/>
        <v>1</v>
      </c>
      <c r="X27" s="105" t="str">
        <f t="shared" si="5"/>
        <v>De acuerdo a lo programado</v>
      </c>
      <c r="Y27" s="166" t="s">
        <v>2922</v>
      </c>
      <c r="Z27" s="159">
        <f t="shared" si="6"/>
        <v>0</v>
      </c>
      <c r="AA27" s="159"/>
      <c r="AB27" s="100" t="str">
        <f t="shared" si="7"/>
        <v>No hay ejecución</v>
      </c>
      <c r="AC27" s="105" t="str">
        <f t="shared" si="8"/>
        <v>NA</v>
      </c>
      <c r="AD27" s="166"/>
      <c r="AE27" s="65">
        <f t="shared" si="9"/>
        <v>1</v>
      </c>
      <c r="AF27" s="100">
        <f t="shared" si="10"/>
        <v>1</v>
      </c>
      <c r="AG27" s="105" t="str">
        <f t="shared" si="11"/>
        <v>De acuerdo a lo programado</v>
      </c>
      <c r="AH27" s="166"/>
      <c r="AI27" s="64" t="s">
        <v>502</v>
      </c>
      <c r="AJ27" s="100" t="s">
        <v>502</v>
      </c>
      <c r="AK27" s="105"/>
      <c r="AL27" s="288"/>
      <c r="AM27" s="100"/>
      <c r="AN27" s="100"/>
      <c r="AO27" s="105"/>
      <c r="AP27" s="288"/>
      <c r="AQ27" s="100"/>
      <c r="AR27" s="100"/>
      <c r="AS27" s="105"/>
      <c r="AT27" s="288"/>
      <c r="AU27" s="100"/>
      <c r="AV27" s="100"/>
      <c r="AW27" s="105"/>
      <c r="AX27" s="288"/>
      <c r="AY27" s="100"/>
      <c r="AZ27" s="100"/>
      <c r="BA27" s="105"/>
      <c r="BB27" s="288"/>
      <c r="BC27" s="65">
        <v>100000</v>
      </c>
      <c r="BD27" s="105" t="s">
        <v>2915</v>
      </c>
    </row>
    <row r="28" spans="1:56" s="59" customFormat="1" ht="37.049999999999997" customHeight="1">
      <c r="A28" s="232">
        <v>13</v>
      </c>
      <c r="B28" s="233" t="s">
        <v>400</v>
      </c>
      <c r="C28" s="233" t="s">
        <v>41</v>
      </c>
      <c r="D28" s="233">
        <v>0</v>
      </c>
      <c r="E28" s="233" t="s">
        <v>66</v>
      </c>
      <c r="F28" s="233">
        <v>19</v>
      </c>
      <c r="G28" s="231" t="s">
        <v>2875</v>
      </c>
      <c r="H28" s="164" t="s">
        <v>2923</v>
      </c>
      <c r="I28" s="231" t="s">
        <v>2877</v>
      </c>
      <c r="J28" s="231" t="s">
        <v>2878</v>
      </c>
      <c r="K28" s="231">
        <v>2</v>
      </c>
      <c r="L28" s="165" t="s">
        <v>2924</v>
      </c>
      <c r="M28" s="165" t="s">
        <v>852</v>
      </c>
      <c r="N28" s="64">
        <v>0</v>
      </c>
      <c r="O28" s="64">
        <v>1</v>
      </c>
      <c r="P28" s="64">
        <v>0</v>
      </c>
      <c r="Q28" s="64">
        <v>0</v>
      </c>
      <c r="R28" s="64">
        <v>1</v>
      </c>
      <c r="S28" s="105" t="s">
        <v>2903</v>
      </c>
      <c r="T28" s="105" t="s">
        <v>172</v>
      </c>
      <c r="U28" s="159">
        <f t="shared" si="3"/>
        <v>1</v>
      </c>
      <c r="V28" s="273">
        <v>1</v>
      </c>
      <c r="W28" s="100">
        <f t="shared" si="4"/>
        <v>1</v>
      </c>
      <c r="X28" s="105" t="str">
        <f t="shared" si="5"/>
        <v>De acuerdo a lo programado</v>
      </c>
      <c r="Y28" s="166" t="s">
        <v>2925</v>
      </c>
      <c r="Z28" s="159">
        <f t="shared" si="6"/>
        <v>0</v>
      </c>
      <c r="AA28" s="159"/>
      <c r="AB28" s="100" t="str">
        <f t="shared" si="7"/>
        <v>No hay ejecución</v>
      </c>
      <c r="AC28" s="105" t="str">
        <f t="shared" si="8"/>
        <v>NA</v>
      </c>
      <c r="AD28" s="166"/>
      <c r="AE28" s="65">
        <f t="shared" si="9"/>
        <v>1</v>
      </c>
      <c r="AF28" s="100">
        <f t="shared" si="10"/>
        <v>1</v>
      </c>
      <c r="AG28" s="105" t="str">
        <f t="shared" si="11"/>
        <v>De acuerdo a lo programado</v>
      </c>
      <c r="AH28" s="166"/>
      <c r="AI28" s="64">
        <v>200000</v>
      </c>
      <c r="AJ28" s="100" t="s">
        <v>2926</v>
      </c>
      <c r="AK28" s="105"/>
      <c r="AL28" s="288"/>
      <c r="AM28" s="100"/>
      <c r="AN28" s="100"/>
      <c r="AO28" s="105"/>
      <c r="AP28" s="288"/>
      <c r="AQ28" s="100"/>
      <c r="AR28" s="100"/>
      <c r="AS28" s="105"/>
      <c r="AT28" s="288"/>
      <c r="AU28" s="100"/>
      <c r="AV28" s="100"/>
      <c r="AW28" s="105"/>
      <c r="AX28" s="288"/>
      <c r="AY28" s="100"/>
      <c r="AZ28" s="100"/>
      <c r="BA28" s="105"/>
      <c r="BB28" s="288"/>
      <c r="BC28" s="65"/>
      <c r="BD28" s="105"/>
    </row>
    <row r="29" spans="1:56" s="59" customFormat="1" ht="37.049999999999997" customHeight="1">
      <c r="A29" s="232">
        <v>14</v>
      </c>
      <c r="B29" s="233" t="s">
        <v>400</v>
      </c>
      <c r="C29" s="233" t="s">
        <v>41</v>
      </c>
      <c r="D29" s="233">
        <v>0</v>
      </c>
      <c r="E29" s="233" t="s">
        <v>66</v>
      </c>
      <c r="F29" s="233">
        <v>19</v>
      </c>
      <c r="G29" s="231" t="s">
        <v>2875</v>
      </c>
      <c r="H29" s="164" t="s">
        <v>2927</v>
      </c>
      <c r="I29" s="231" t="s">
        <v>2877</v>
      </c>
      <c r="J29" s="231" t="s">
        <v>2878</v>
      </c>
      <c r="K29" s="231">
        <v>2</v>
      </c>
      <c r="L29" s="165" t="s">
        <v>2928</v>
      </c>
      <c r="M29" s="165" t="s">
        <v>2929</v>
      </c>
      <c r="N29" s="64">
        <v>2</v>
      </c>
      <c r="O29" s="64">
        <v>2</v>
      </c>
      <c r="P29" s="64">
        <v>0</v>
      </c>
      <c r="Q29" s="64">
        <v>0</v>
      </c>
      <c r="R29" s="64">
        <v>4</v>
      </c>
      <c r="S29" s="105" t="s">
        <v>2903</v>
      </c>
      <c r="T29" s="105" t="s">
        <v>172</v>
      </c>
      <c r="U29" s="159">
        <f t="shared" si="3"/>
        <v>4</v>
      </c>
      <c r="V29" s="273">
        <v>5</v>
      </c>
      <c r="W29" s="100">
        <f t="shared" si="4"/>
        <v>1.25</v>
      </c>
      <c r="X29" s="105" t="str">
        <f t="shared" si="5"/>
        <v>De acuerdo a lo programado</v>
      </c>
      <c r="Y29" s="166" t="s">
        <v>2930</v>
      </c>
      <c r="Z29" s="159">
        <f t="shared" si="6"/>
        <v>0</v>
      </c>
      <c r="AA29" s="159"/>
      <c r="AB29" s="100" t="str">
        <f t="shared" si="7"/>
        <v>No hay ejecución</v>
      </c>
      <c r="AC29" s="105" t="str">
        <f t="shared" si="8"/>
        <v>NA</v>
      </c>
      <c r="AD29" s="166"/>
      <c r="AE29" s="65">
        <f t="shared" si="9"/>
        <v>5</v>
      </c>
      <c r="AF29" s="100">
        <f t="shared" si="10"/>
        <v>1.25</v>
      </c>
      <c r="AG29" s="105" t="str">
        <f t="shared" si="11"/>
        <v>De acuerdo a lo programado</v>
      </c>
      <c r="AH29" s="166"/>
      <c r="AI29" s="64">
        <v>200000</v>
      </c>
      <c r="AJ29" s="100" t="s">
        <v>2915</v>
      </c>
      <c r="AK29" s="105"/>
      <c r="AL29" s="288"/>
      <c r="AM29" s="100"/>
      <c r="AN29" s="100"/>
      <c r="AO29" s="105"/>
      <c r="AP29" s="288"/>
      <c r="AQ29" s="100"/>
      <c r="AR29" s="100"/>
      <c r="AS29" s="105"/>
      <c r="AT29" s="288"/>
      <c r="AU29" s="100"/>
      <c r="AV29" s="100"/>
      <c r="AW29" s="105"/>
      <c r="AX29" s="288"/>
      <c r="AY29" s="100"/>
      <c r="AZ29" s="100"/>
      <c r="BA29" s="105"/>
      <c r="BB29" s="288"/>
      <c r="BC29" s="65"/>
      <c r="BD29" s="105"/>
    </row>
    <row r="30" spans="1:56" s="59" customFormat="1" ht="37.049999999999997" customHeight="1">
      <c r="A30" s="232">
        <v>15</v>
      </c>
      <c r="B30" s="233" t="s">
        <v>400</v>
      </c>
      <c r="C30" s="233" t="s">
        <v>41</v>
      </c>
      <c r="D30" s="233">
        <v>0</v>
      </c>
      <c r="E30" s="233" t="s">
        <v>66</v>
      </c>
      <c r="F30" s="233">
        <v>19</v>
      </c>
      <c r="G30" s="231" t="s">
        <v>2875</v>
      </c>
      <c r="H30" s="164" t="s">
        <v>2931</v>
      </c>
      <c r="I30" s="231" t="s">
        <v>2877</v>
      </c>
      <c r="J30" s="231" t="s">
        <v>2878</v>
      </c>
      <c r="K30" s="231">
        <v>12</v>
      </c>
      <c r="L30" s="165" t="s">
        <v>642</v>
      </c>
      <c r="M30" s="165" t="s">
        <v>2056</v>
      </c>
      <c r="N30" s="64">
        <v>4</v>
      </c>
      <c r="O30" s="64">
        <v>2</v>
      </c>
      <c r="P30" s="64">
        <v>2</v>
      </c>
      <c r="Q30" s="64">
        <v>2</v>
      </c>
      <c r="R30" s="64">
        <v>10</v>
      </c>
      <c r="S30" s="105" t="s">
        <v>2912</v>
      </c>
      <c r="T30" s="166" t="s">
        <v>2932</v>
      </c>
      <c r="U30" s="159">
        <f t="shared" si="3"/>
        <v>6</v>
      </c>
      <c r="V30" s="273">
        <v>15</v>
      </c>
      <c r="W30" s="100">
        <f t="shared" si="4"/>
        <v>2.5</v>
      </c>
      <c r="X30" s="105" t="str">
        <f t="shared" si="5"/>
        <v>De acuerdo a lo programado</v>
      </c>
      <c r="Y30" s="166" t="s">
        <v>2933</v>
      </c>
      <c r="Z30" s="159">
        <f t="shared" si="6"/>
        <v>4</v>
      </c>
      <c r="AA30" s="159"/>
      <c r="AB30" s="100" t="str">
        <f t="shared" si="7"/>
        <v>No hay ejecución</v>
      </c>
      <c r="AC30" s="105" t="str">
        <f t="shared" si="8"/>
        <v>NA</v>
      </c>
      <c r="AD30" s="166"/>
      <c r="AE30" s="65">
        <f t="shared" si="9"/>
        <v>15</v>
      </c>
      <c r="AF30" s="100">
        <f t="shared" si="10"/>
        <v>1.5</v>
      </c>
      <c r="AG30" s="105" t="str">
        <f t="shared" si="11"/>
        <v>De acuerdo a lo programado</v>
      </c>
      <c r="AH30" s="166"/>
      <c r="AI30" s="64">
        <v>250000</v>
      </c>
      <c r="AJ30" s="100" t="s">
        <v>2882</v>
      </c>
      <c r="AK30" s="105"/>
      <c r="AL30" s="288"/>
      <c r="AM30" s="100"/>
      <c r="AN30" s="100"/>
      <c r="AO30" s="105"/>
      <c r="AP30" s="288"/>
      <c r="AQ30" s="100"/>
      <c r="AR30" s="100"/>
      <c r="AS30" s="105"/>
      <c r="AT30" s="288"/>
      <c r="AU30" s="100"/>
      <c r="AV30" s="100"/>
      <c r="AW30" s="105"/>
      <c r="AX30" s="288"/>
      <c r="AY30" s="100"/>
      <c r="AZ30" s="100"/>
      <c r="BA30" s="105"/>
      <c r="BB30" s="288"/>
      <c r="BC30" s="65"/>
      <c r="BD30" s="105"/>
    </row>
    <row r="31" spans="1:56" s="59" customFormat="1" ht="37.049999999999997" customHeight="1">
      <c r="A31" s="232">
        <v>16</v>
      </c>
      <c r="B31" s="233" t="s">
        <v>400</v>
      </c>
      <c r="C31" s="233" t="s">
        <v>41</v>
      </c>
      <c r="D31" s="233">
        <v>0</v>
      </c>
      <c r="E31" s="233" t="s">
        <v>66</v>
      </c>
      <c r="F31" s="233">
        <v>19</v>
      </c>
      <c r="G31" s="231" t="s">
        <v>2875</v>
      </c>
      <c r="H31" s="164" t="s">
        <v>2934</v>
      </c>
      <c r="I31" s="231" t="s">
        <v>2877</v>
      </c>
      <c r="J31" s="231" t="s">
        <v>2878</v>
      </c>
      <c r="K31" s="231">
        <v>12</v>
      </c>
      <c r="L31" s="165" t="s">
        <v>642</v>
      </c>
      <c r="M31" s="165" t="s">
        <v>2056</v>
      </c>
      <c r="N31" s="64">
        <v>2</v>
      </c>
      <c r="O31" s="64">
        <v>2</v>
      </c>
      <c r="P31" s="64">
        <v>2</v>
      </c>
      <c r="Q31" s="64">
        <v>2</v>
      </c>
      <c r="R31" s="64">
        <v>8</v>
      </c>
      <c r="S31" s="105" t="s">
        <v>2935</v>
      </c>
      <c r="T31" s="166" t="s">
        <v>2936</v>
      </c>
      <c r="U31" s="159">
        <f t="shared" si="3"/>
        <v>4</v>
      </c>
      <c r="V31" s="273">
        <v>4</v>
      </c>
      <c r="W31" s="100">
        <f t="shared" si="4"/>
        <v>1</v>
      </c>
      <c r="X31" s="105" t="str">
        <f t="shared" si="5"/>
        <v>De acuerdo a lo programado</v>
      </c>
      <c r="Y31" s="166" t="s">
        <v>2937</v>
      </c>
      <c r="Z31" s="159">
        <f t="shared" si="6"/>
        <v>4</v>
      </c>
      <c r="AA31" s="159"/>
      <c r="AB31" s="100" t="str">
        <f t="shared" si="7"/>
        <v>No hay ejecución</v>
      </c>
      <c r="AC31" s="105" t="str">
        <f t="shared" si="8"/>
        <v>NA</v>
      </c>
      <c r="AD31" s="166"/>
      <c r="AE31" s="65">
        <f t="shared" si="9"/>
        <v>4</v>
      </c>
      <c r="AF31" s="100">
        <f t="shared" si="10"/>
        <v>0.5</v>
      </c>
      <c r="AG31" s="105" t="str">
        <f t="shared" si="11"/>
        <v>Incumplimiento</v>
      </c>
      <c r="AH31" s="166"/>
      <c r="AI31" s="64" t="s">
        <v>502</v>
      </c>
      <c r="AJ31" s="100" t="s">
        <v>502</v>
      </c>
      <c r="AK31" s="105"/>
      <c r="AL31" s="288"/>
      <c r="AM31" s="100"/>
      <c r="AN31" s="100"/>
      <c r="AO31" s="105"/>
      <c r="AP31" s="288"/>
      <c r="AQ31" s="100"/>
      <c r="AR31" s="100"/>
      <c r="AS31" s="105"/>
      <c r="AT31" s="288"/>
      <c r="AU31" s="100"/>
      <c r="AV31" s="100"/>
      <c r="AW31" s="105"/>
      <c r="AX31" s="288"/>
      <c r="AY31" s="100"/>
      <c r="AZ31" s="100"/>
      <c r="BA31" s="105"/>
      <c r="BB31" s="288"/>
      <c r="BC31" s="65"/>
      <c r="BD31" s="105"/>
    </row>
    <row r="32" spans="1:56" s="59" customFormat="1" ht="37.049999999999997" customHeight="1">
      <c r="A32" s="232">
        <v>17</v>
      </c>
      <c r="B32" s="233" t="s">
        <v>400</v>
      </c>
      <c r="C32" s="233" t="s">
        <v>41</v>
      </c>
      <c r="D32" s="233">
        <v>0</v>
      </c>
      <c r="E32" s="233" t="s">
        <v>66</v>
      </c>
      <c r="F32" s="233">
        <v>19</v>
      </c>
      <c r="G32" s="231" t="s">
        <v>2875</v>
      </c>
      <c r="H32" s="164" t="s">
        <v>2938</v>
      </c>
      <c r="I32" s="231" t="s">
        <v>2884</v>
      </c>
      <c r="J32" s="231" t="s">
        <v>2878</v>
      </c>
      <c r="K32" s="231">
        <v>12</v>
      </c>
      <c r="L32" s="165" t="s">
        <v>2939</v>
      </c>
      <c r="M32" s="165" t="s">
        <v>2940</v>
      </c>
      <c r="N32" s="64">
        <v>1</v>
      </c>
      <c r="O32" s="64">
        <v>1</v>
      </c>
      <c r="P32" s="64">
        <v>0</v>
      </c>
      <c r="Q32" s="64">
        <v>0</v>
      </c>
      <c r="R32" s="64">
        <v>2</v>
      </c>
      <c r="S32" s="105" t="s">
        <v>2935</v>
      </c>
      <c r="T32" s="166" t="s">
        <v>2941</v>
      </c>
      <c r="U32" s="159">
        <f t="shared" si="3"/>
        <v>2</v>
      </c>
      <c r="V32" s="273">
        <v>1</v>
      </c>
      <c r="W32" s="100">
        <f t="shared" si="4"/>
        <v>0.5</v>
      </c>
      <c r="X32" s="105" t="str">
        <f t="shared" si="5"/>
        <v>En Riesgo de no Cumplimiento</v>
      </c>
      <c r="Y32" s="166" t="s">
        <v>2942</v>
      </c>
      <c r="Z32" s="159">
        <f t="shared" si="6"/>
        <v>0</v>
      </c>
      <c r="AA32" s="159"/>
      <c r="AB32" s="100" t="str">
        <f t="shared" si="7"/>
        <v>No hay ejecución</v>
      </c>
      <c r="AC32" s="105" t="str">
        <f t="shared" si="8"/>
        <v>NA</v>
      </c>
      <c r="AD32" s="166"/>
      <c r="AE32" s="65">
        <f t="shared" si="9"/>
        <v>1</v>
      </c>
      <c r="AF32" s="100">
        <f t="shared" si="10"/>
        <v>0.5</v>
      </c>
      <c r="AG32" s="105" t="str">
        <f t="shared" si="11"/>
        <v>Incumplimiento</v>
      </c>
      <c r="AH32" s="166"/>
      <c r="AI32" s="64" t="s">
        <v>502</v>
      </c>
      <c r="AJ32" s="100" t="s">
        <v>502</v>
      </c>
      <c r="AK32" s="105"/>
      <c r="AL32" s="288"/>
      <c r="AM32" s="100"/>
      <c r="AN32" s="100"/>
      <c r="AO32" s="105"/>
      <c r="AP32" s="288"/>
      <c r="AQ32" s="100"/>
      <c r="AR32" s="100"/>
      <c r="AS32" s="105"/>
      <c r="AT32" s="288"/>
      <c r="AU32" s="100"/>
      <c r="AV32" s="100"/>
      <c r="AW32" s="105"/>
      <c r="AX32" s="288"/>
      <c r="AY32" s="100"/>
      <c r="AZ32" s="100"/>
      <c r="BA32" s="105"/>
      <c r="BB32" s="288"/>
      <c r="BC32" s="65"/>
      <c r="BD32" s="105"/>
    </row>
    <row r="33" spans="1:56" s="59" customFormat="1" ht="37.049999999999997" customHeight="1">
      <c r="A33" s="232">
        <v>18</v>
      </c>
      <c r="B33" s="233" t="s">
        <v>400</v>
      </c>
      <c r="C33" s="233" t="s">
        <v>41</v>
      </c>
      <c r="D33" s="233">
        <v>0</v>
      </c>
      <c r="E33" s="233" t="s">
        <v>66</v>
      </c>
      <c r="F33" s="233">
        <v>19</v>
      </c>
      <c r="G33" s="231" t="s">
        <v>2875</v>
      </c>
      <c r="H33" s="164" t="s">
        <v>2943</v>
      </c>
      <c r="I33" s="231" t="s">
        <v>2877</v>
      </c>
      <c r="J33" s="231" t="s">
        <v>2878</v>
      </c>
      <c r="K33" s="231">
        <v>12</v>
      </c>
      <c r="L33" s="165" t="s">
        <v>2944</v>
      </c>
      <c r="M33" s="165" t="s">
        <v>2945</v>
      </c>
      <c r="N33" s="64">
        <v>1</v>
      </c>
      <c r="O33" s="64">
        <v>0</v>
      </c>
      <c r="P33" s="64">
        <v>0</v>
      </c>
      <c r="Q33" s="64">
        <v>0</v>
      </c>
      <c r="R33" s="64">
        <v>1</v>
      </c>
      <c r="S33" s="105" t="s">
        <v>2935</v>
      </c>
      <c r="T33" s="166" t="s">
        <v>2941</v>
      </c>
      <c r="U33" s="159">
        <f t="shared" si="3"/>
        <v>1</v>
      </c>
      <c r="V33" s="273">
        <v>1</v>
      </c>
      <c r="W33" s="100">
        <f t="shared" si="4"/>
        <v>1</v>
      </c>
      <c r="X33" s="105" t="str">
        <f t="shared" si="5"/>
        <v>De acuerdo a lo programado</v>
      </c>
      <c r="Y33" s="166" t="s">
        <v>2946</v>
      </c>
      <c r="Z33" s="159">
        <f t="shared" si="6"/>
        <v>0</v>
      </c>
      <c r="AA33" s="159"/>
      <c r="AB33" s="100" t="str">
        <f t="shared" si="7"/>
        <v>No hay ejecución</v>
      </c>
      <c r="AC33" s="105" t="str">
        <f t="shared" si="8"/>
        <v>NA</v>
      </c>
      <c r="AD33" s="166"/>
      <c r="AE33" s="65">
        <f t="shared" si="9"/>
        <v>1</v>
      </c>
      <c r="AF33" s="100">
        <f t="shared" si="10"/>
        <v>1</v>
      </c>
      <c r="AG33" s="105" t="str">
        <f t="shared" si="11"/>
        <v>De acuerdo a lo programado</v>
      </c>
      <c r="AH33" s="166"/>
      <c r="AI33" s="64" t="s">
        <v>502</v>
      </c>
      <c r="AJ33" s="100" t="s">
        <v>502</v>
      </c>
      <c r="AK33" s="105"/>
      <c r="AL33" s="288"/>
      <c r="AM33" s="100"/>
      <c r="AN33" s="100"/>
      <c r="AO33" s="105"/>
      <c r="AP33" s="288"/>
      <c r="AQ33" s="100"/>
      <c r="AR33" s="100"/>
      <c r="AS33" s="105"/>
      <c r="AT33" s="288"/>
      <c r="AU33" s="100"/>
      <c r="AV33" s="100"/>
      <c r="AW33" s="105"/>
      <c r="AX33" s="288"/>
      <c r="AY33" s="100"/>
      <c r="AZ33" s="100"/>
      <c r="BA33" s="105"/>
      <c r="BB33" s="288"/>
      <c r="BC33" s="65"/>
      <c r="BD33" s="105"/>
    </row>
    <row r="34" spans="1:56" s="59" customFormat="1" ht="37.049999999999997" customHeight="1">
      <c r="A34" s="232">
        <v>19</v>
      </c>
      <c r="B34" s="233" t="s">
        <v>400</v>
      </c>
      <c r="C34" s="233" t="s">
        <v>41</v>
      </c>
      <c r="D34" s="233">
        <v>0</v>
      </c>
      <c r="E34" s="233" t="s">
        <v>66</v>
      </c>
      <c r="F34" s="233">
        <v>19</v>
      </c>
      <c r="G34" s="231" t="s">
        <v>2875</v>
      </c>
      <c r="H34" s="164" t="s">
        <v>2947</v>
      </c>
      <c r="I34" s="231" t="s">
        <v>2884</v>
      </c>
      <c r="J34" s="231" t="s">
        <v>2878</v>
      </c>
      <c r="K34" s="231">
        <v>12</v>
      </c>
      <c r="L34" s="165" t="s">
        <v>2948</v>
      </c>
      <c r="M34" s="165" t="s">
        <v>1743</v>
      </c>
      <c r="N34" s="64">
        <v>0</v>
      </c>
      <c r="O34" s="64">
        <v>1</v>
      </c>
      <c r="P34" s="64">
        <v>2</v>
      </c>
      <c r="Q34" s="64">
        <v>2</v>
      </c>
      <c r="R34" s="64">
        <v>5</v>
      </c>
      <c r="S34" s="105" t="s">
        <v>2935</v>
      </c>
      <c r="T34" s="105" t="s">
        <v>172</v>
      </c>
      <c r="U34" s="159">
        <f t="shared" si="3"/>
        <v>1</v>
      </c>
      <c r="V34" s="273">
        <v>0</v>
      </c>
      <c r="W34" s="100">
        <f t="shared" si="4"/>
        <v>0</v>
      </c>
      <c r="X34" s="105" t="str">
        <f t="shared" si="5"/>
        <v>En Riesgo de no Cumplimiento</v>
      </c>
      <c r="Y34" s="166"/>
      <c r="Z34" s="159">
        <f t="shared" si="6"/>
        <v>4</v>
      </c>
      <c r="AA34" s="159"/>
      <c r="AB34" s="100" t="str">
        <f t="shared" si="7"/>
        <v>No hay ejecución</v>
      </c>
      <c r="AC34" s="105" t="str">
        <f t="shared" si="8"/>
        <v>NA</v>
      </c>
      <c r="AD34" s="166"/>
      <c r="AE34" s="65">
        <f t="shared" si="9"/>
        <v>0</v>
      </c>
      <c r="AF34" s="100" t="str">
        <f t="shared" si="10"/>
        <v>No hay Programación</v>
      </c>
      <c r="AG34" s="105" t="str">
        <f t="shared" si="11"/>
        <v>De acuerdo a lo programado</v>
      </c>
      <c r="AH34" s="166"/>
      <c r="AI34" s="64">
        <v>500000</v>
      </c>
      <c r="AJ34" s="100" t="s">
        <v>2882</v>
      </c>
      <c r="AK34" s="105"/>
      <c r="AL34" s="288"/>
      <c r="AM34" s="100"/>
      <c r="AN34" s="100"/>
      <c r="AO34" s="105"/>
      <c r="AP34" s="288"/>
      <c r="AQ34" s="100"/>
      <c r="AR34" s="100"/>
      <c r="AS34" s="105"/>
      <c r="AT34" s="288"/>
      <c r="AU34" s="100"/>
      <c r="AV34" s="100"/>
      <c r="AW34" s="105"/>
      <c r="AX34" s="288"/>
      <c r="AY34" s="100"/>
      <c r="AZ34" s="100"/>
      <c r="BA34" s="105"/>
      <c r="BB34" s="288"/>
      <c r="BC34" s="65"/>
      <c r="BD34" s="105"/>
    </row>
    <row r="35" spans="1:56" s="59" customFormat="1" ht="37.049999999999997" customHeight="1" thickTop="1" thickBot="1">
      <c r="A35" s="232">
        <v>20</v>
      </c>
      <c r="B35" s="233" t="s">
        <v>400</v>
      </c>
      <c r="C35" s="233" t="s">
        <v>41</v>
      </c>
      <c r="D35" s="233">
        <v>0</v>
      </c>
      <c r="E35" s="233" t="s">
        <v>66</v>
      </c>
      <c r="F35" s="233">
        <v>19</v>
      </c>
      <c r="G35" s="231" t="s">
        <v>2875</v>
      </c>
      <c r="H35" s="164" t="s">
        <v>2949</v>
      </c>
      <c r="I35" s="231" t="s">
        <v>2877</v>
      </c>
      <c r="J35" s="231" t="s">
        <v>2878</v>
      </c>
      <c r="K35" s="231">
        <v>12</v>
      </c>
      <c r="L35" s="165" t="s">
        <v>2950</v>
      </c>
      <c r="M35" s="165" t="s">
        <v>2951</v>
      </c>
      <c r="N35" s="64">
        <v>0</v>
      </c>
      <c r="O35" s="64">
        <v>0</v>
      </c>
      <c r="P35" s="64">
        <v>1</v>
      </c>
      <c r="Q35" s="64">
        <v>0</v>
      </c>
      <c r="R35" s="64">
        <v>1</v>
      </c>
      <c r="S35" s="105" t="s">
        <v>2935</v>
      </c>
      <c r="T35" s="105" t="s">
        <v>172</v>
      </c>
      <c r="U35" s="159">
        <f t="shared" si="3"/>
        <v>0</v>
      </c>
      <c r="V35" s="273"/>
      <c r="W35" s="100" t="str">
        <f t="shared" si="4"/>
        <v>No hay ejecución</v>
      </c>
      <c r="X35" s="105" t="str">
        <f t="shared" si="5"/>
        <v>NA</v>
      </c>
      <c r="Y35" s="166"/>
      <c r="Z35" s="159">
        <f t="shared" si="6"/>
        <v>1</v>
      </c>
      <c r="AA35" s="159"/>
      <c r="AB35" s="100" t="str">
        <f t="shared" si="7"/>
        <v>No hay ejecución</v>
      </c>
      <c r="AC35" s="105" t="str">
        <f t="shared" si="8"/>
        <v>NA</v>
      </c>
      <c r="AD35" s="166"/>
      <c r="AE35" s="65">
        <f t="shared" si="9"/>
        <v>0</v>
      </c>
      <c r="AF35" s="100" t="str">
        <f t="shared" si="10"/>
        <v>No hay Programación</v>
      </c>
      <c r="AG35" s="105" t="str">
        <f t="shared" si="11"/>
        <v>De acuerdo a lo programado</v>
      </c>
      <c r="AH35" s="166"/>
      <c r="AI35" s="64">
        <v>200000</v>
      </c>
      <c r="AJ35" s="100" t="s">
        <v>2882</v>
      </c>
      <c r="AK35" s="105"/>
      <c r="AL35" s="288"/>
      <c r="AM35" s="100"/>
      <c r="AN35" s="100"/>
      <c r="AO35" s="105"/>
      <c r="AP35" s="288"/>
      <c r="AQ35" s="100"/>
      <c r="AR35" s="100"/>
      <c r="AS35" s="105"/>
      <c r="AT35" s="288"/>
      <c r="AU35" s="100"/>
      <c r="AV35" s="100"/>
      <c r="AW35" s="105"/>
      <c r="AX35" s="288"/>
      <c r="AY35" s="100"/>
      <c r="AZ35" s="100"/>
      <c r="BA35" s="105"/>
      <c r="BB35" s="288"/>
      <c r="BC35" s="65"/>
      <c r="BD35" s="105"/>
    </row>
    <row r="36" spans="1:56" ht="15" thickTop="1">
      <c r="A36" s="640" t="s">
        <v>2952</v>
      </c>
      <c r="B36" s="640"/>
      <c r="C36" s="640"/>
      <c r="D36" s="640"/>
      <c r="E36" s="640"/>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0"/>
      <c r="AI36" s="640"/>
      <c r="AJ36" s="640"/>
    </row>
    <row r="37" spans="1:56" ht="28.8">
      <c r="A37" s="337">
        <f>A35+1</f>
        <v>21</v>
      </c>
      <c r="B37" s="338" t="s">
        <v>400</v>
      </c>
      <c r="C37" s="338" t="s">
        <v>41</v>
      </c>
      <c r="D37" s="338">
        <v>0</v>
      </c>
      <c r="E37" s="338" t="s">
        <v>66</v>
      </c>
      <c r="F37" s="338">
        <v>19</v>
      </c>
      <c r="G37" s="339" t="s">
        <v>2875</v>
      </c>
      <c r="H37" s="340" t="s">
        <v>2953</v>
      </c>
      <c r="I37" s="163" t="s">
        <v>2877</v>
      </c>
      <c r="J37" s="163" t="s">
        <v>2878</v>
      </c>
      <c r="K37" s="163">
        <v>12</v>
      </c>
      <c r="L37" s="341" t="s">
        <v>2954</v>
      </c>
      <c r="M37" s="342" t="s">
        <v>2577</v>
      </c>
      <c r="N37" s="343"/>
      <c r="O37" s="343"/>
      <c r="P37" s="343"/>
      <c r="Q37" s="343"/>
      <c r="R37" s="344" t="s">
        <v>2955</v>
      </c>
      <c r="S37" s="343" t="s">
        <v>2903</v>
      </c>
      <c r="T37" s="345" t="s">
        <v>172</v>
      </c>
      <c r="U37" s="345"/>
      <c r="V37" s="345">
        <v>0</v>
      </c>
      <c r="W37" s="345"/>
      <c r="X37" s="345"/>
      <c r="Y37" s="345" t="s">
        <v>2956</v>
      </c>
      <c r="Z37" s="345"/>
      <c r="AA37" s="345"/>
      <c r="AB37" s="345"/>
      <c r="AC37" s="345"/>
      <c r="AD37" s="345"/>
      <c r="AE37" s="345"/>
      <c r="AF37" s="345"/>
      <c r="AG37" s="345"/>
      <c r="AH37" s="345"/>
      <c r="AI37" s="343" t="s">
        <v>502</v>
      </c>
      <c r="AJ37" s="343" t="s">
        <v>502</v>
      </c>
    </row>
    <row r="38" spans="1:56" ht="76.8">
      <c r="A38" s="337">
        <v>22</v>
      </c>
      <c r="B38" s="338" t="s">
        <v>400</v>
      </c>
      <c r="C38" s="338" t="s">
        <v>41</v>
      </c>
      <c r="D38" s="338">
        <v>0</v>
      </c>
      <c r="E38" s="338" t="s">
        <v>66</v>
      </c>
      <c r="F38" s="338">
        <v>19</v>
      </c>
      <c r="G38" s="339" t="s">
        <v>2875</v>
      </c>
      <c r="H38" s="340" t="s">
        <v>2957</v>
      </c>
      <c r="I38" s="163" t="s">
        <v>2877</v>
      </c>
      <c r="J38" s="163" t="s">
        <v>2878</v>
      </c>
      <c r="K38" s="163">
        <v>12</v>
      </c>
      <c r="L38" s="341" t="s">
        <v>804</v>
      </c>
      <c r="M38" s="220" t="s">
        <v>2929</v>
      </c>
      <c r="N38" s="343"/>
      <c r="O38" s="343"/>
      <c r="P38" s="343"/>
      <c r="Q38" s="343"/>
      <c r="R38" s="344" t="s">
        <v>2955</v>
      </c>
      <c r="S38" s="343" t="s">
        <v>2903</v>
      </c>
      <c r="T38" s="345" t="s">
        <v>172</v>
      </c>
      <c r="U38" s="345"/>
      <c r="V38" s="345">
        <v>2</v>
      </c>
      <c r="W38" s="345"/>
      <c r="X38" s="345"/>
      <c r="Y38" s="345" t="s">
        <v>2958</v>
      </c>
      <c r="Z38" s="345"/>
      <c r="AA38" s="345"/>
      <c r="AB38" s="345"/>
      <c r="AC38" s="345"/>
      <c r="AD38" s="345"/>
      <c r="AE38" s="345"/>
      <c r="AF38" s="345"/>
      <c r="AG38" s="345"/>
      <c r="AH38" s="345"/>
      <c r="AI38" s="343" t="s">
        <v>502</v>
      </c>
      <c r="AJ38" s="343" t="s">
        <v>502</v>
      </c>
    </row>
    <row r="39" spans="1:56" ht="28.8">
      <c r="A39" s="337">
        <v>23</v>
      </c>
      <c r="B39" s="338" t="s">
        <v>400</v>
      </c>
      <c r="C39" s="338" t="s">
        <v>41</v>
      </c>
      <c r="D39" s="338">
        <v>0</v>
      </c>
      <c r="E39" s="338" t="s">
        <v>66</v>
      </c>
      <c r="F39" s="338">
        <v>19</v>
      </c>
      <c r="G39" s="339" t="s">
        <v>2875</v>
      </c>
      <c r="H39" s="340" t="s">
        <v>2959</v>
      </c>
      <c r="I39" s="163" t="s">
        <v>2877</v>
      </c>
      <c r="J39" s="163" t="s">
        <v>2878</v>
      </c>
      <c r="K39" s="163">
        <v>12</v>
      </c>
      <c r="L39" s="341" t="s">
        <v>804</v>
      </c>
      <c r="M39" s="220" t="s">
        <v>2929</v>
      </c>
      <c r="N39" s="343"/>
      <c r="O39" s="343"/>
      <c r="P39" s="343"/>
      <c r="Q39" s="343"/>
      <c r="R39" s="344" t="s">
        <v>2955</v>
      </c>
      <c r="S39" s="343" t="s">
        <v>2960</v>
      </c>
      <c r="T39" s="345" t="s">
        <v>172</v>
      </c>
      <c r="U39" s="345"/>
      <c r="V39" s="345">
        <v>6</v>
      </c>
      <c r="W39" s="345"/>
      <c r="X39" s="345"/>
      <c r="Y39" s="345" t="s">
        <v>2961</v>
      </c>
      <c r="Z39" s="345"/>
      <c r="AA39" s="345"/>
      <c r="AB39" s="345"/>
      <c r="AC39" s="345"/>
      <c r="AD39" s="345"/>
      <c r="AE39" s="345"/>
      <c r="AF39" s="345"/>
      <c r="AG39" s="345"/>
      <c r="AH39" s="345"/>
      <c r="AI39" s="343" t="s">
        <v>502</v>
      </c>
      <c r="AJ39" s="343" t="s">
        <v>502</v>
      </c>
    </row>
    <row r="40" spans="1:56" s="59" customFormat="1" ht="10.8" thickTop="1" thickBot="1">
      <c r="A40" s="66"/>
      <c r="B40" s="66"/>
      <c r="C40" s="66"/>
      <c r="D40" s="66"/>
      <c r="E40" s="66"/>
      <c r="F40" s="66"/>
      <c r="G40" s="66"/>
      <c r="H40" s="66"/>
      <c r="I40" s="66"/>
      <c r="J40" s="66"/>
      <c r="K40" s="66"/>
      <c r="L40" s="67"/>
      <c r="M40" s="67"/>
      <c r="N40" s="68"/>
      <c r="O40" s="68"/>
      <c r="P40" s="68"/>
      <c r="Q40" s="68"/>
      <c r="R40" s="68"/>
      <c r="S40" s="68"/>
      <c r="T40" s="68"/>
      <c r="U40" s="74"/>
      <c r="V40" s="74"/>
      <c r="W40" s="74"/>
      <c r="X40" s="74"/>
      <c r="Y40" s="74"/>
      <c r="Z40" s="74"/>
      <c r="AA40" s="74"/>
      <c r="AB40" s="74"/>
      <c r="AC40" s="74"/>
      <c r="AD40" s="74"/>
      <c r="AE40" s="74"/>
      <c r="AF40" s="74"/>
      <c r="AG40" s="74"/>
      <c r="AH40" s="74"/>
    </row>
    <row r="41" spans="1:56" s="59" customFormat="1" ht="10.5" customHeight="1" thickTop="1" thickBot="1">
      <c r="A41" s="586" t="s">
        <v>726</v>
      </c>
      <c r="B41" s="587"/>
      <c r="C41" s="587"/>
      <c r="D41" s="587"/>
      <c r="E41" s="587"/>
      <c r="F41" s="587"/>
      <c r="G41" s="276" t="s">
        <v>2962</v>
      </c>
      <c r="H41" s="66"/>
      <c r="I41" s="66"/>
      <c r="J41" s="66"/>
      <c r="K41" s="66"/>
      <c r="L41" s="69"/>
      <c r="M41" s="69"/>
      <c r="N41" s="68"/>
      <c r="O41" s="68"/>
      <c r="P41" s="68"/>
      <c r="Q41" s="68"/>
      <c r="R41" s="68"/>
      <c r="S41" s="68"/>
      <c r="T41" s="68"/>
      <c r="U41" s="74"/>
      <c r="V41" s="74"/>
      <c r="W41" s="74"/>
      <c r="X41" s="74"/>
      <c r="Y41" s="74"/>
      <c r="Z41" s="74"/>
      <c r="AA41" s="74"/>
      <c r="AB41" s="74"/>
      <c r="AC41" s="74"/>
      <c r="AD41" s="74"/>
      <c r="AE41" s="74"/>
      <c r="AF41" s="74"/>
      <c r="AG41" s="74"/>
      <c r="AH41" s="74"/>
    </row>
    <row r="42" spans="1:56" s="59" customFormat="1" ht="10.8" thickTop="1" thickBot="1">
      <c r="A42" s="70"/>
      <c r="B42" s="70"/>
      <c r="C42" s="70"/>
      <c r="D42" s="70"/>
      <c r="E42" s="70"/>
      <c r="F42" s="70"/>
      <c r="G42" s="71"/>
      <c r="H42" s="66"/>
      <c r="I42" s="66"/>
      <c r="J42" s="66"/>
      <c r="K42" s="66"/>
      <c r="L42" s="69"/>
      <c r="M42" s="69"/>
      <c r="N42" s="68"/>
      <c r="O42" s="68"/>
      <c r="P42" s="68"/>
      <c r="Q42" s="68"/>
      <c r="R42" s="68"/>
      <c r="S42" s="68"/>
      <c r="T42" s="68"/>
      <c r="U42" s="74"/>
      <c r="V42" s="74"/>
      <c r="W42" s="74"/>
      <c r="X42" s="74"/>
      <c r="Y42" s="74"/>
      <c r="Z42" s="74"/>
      <c r="AA42" s="74"/>
      <c r="AB42" s="74"/>
      <c r="AC42" s="74"/>
      <c r="AD42" s="74"/>
      <c r="AE42" s="74"/>
      <c r="AF42" s="74"/>
      <c r="AG42" s="74"/>
      <c r="AH42" s="74"/>
    </row>
    <row r="43" spans="1:56" s="59" customFormat="1" ht="13.05" customHeight="1" thickTop="1" thickBot="1">
      <c r="A43" s="588" t="s">
        <v>728</v>
      </c>
      <c r="B43" s="589"/>
      <c r="C43" s="589"/>
      <c r="D43" s="589"/>
      <c r="E43" s="589"/>
      <c r="F43" s="589"/>
      <c r="G43" s="225" t="s">
        <v>2963</v>
      </c>
      <c r="H43" s="66"/>
      <c r="I43" s="66"/>
      <c r="J43" s="66"/>
      <c r="K43" s="66"/>
      <c r="L43" s="69"/>
      <c r="M43" s="69"/>
      <c r="N43" s="68"/>
      <c r="O43" s="68"/>
      <c r="P43" s="68"/>
      <c r="Q43" s="68"/>
      <c r="R43" s="68"/>
      <c r="S43" s="68"/>
      <c r="T43" s="68"/>
      <c r="U43" s="74"/>
      <c r="V43" s="74"/>
      <c r="W43" s="74"/>
      <c r="X43" s="74"/>
      <c r="Y43" s="74"/>
      <c r="Z43" s="74"/>
      <c r="AA43" s="74"/>
      <c r="AB43" s="74"/>
      <c r="AC43" s="74"/>
      <c r="AD43" s="74"/>
      <c r="AE43" s="74"/>
      <c r="AF43" s="74"/>
      <c r="AG43" s="74"/>
      <c r="AH43" s="74"/>
    </row>
    <row r="44" spans="1:56" s="59" customFormat="1" ht="10.8" thickTop="1" thickBot="1">
      <c r="A44" s="73"/>
      <c r="B44" s="73"/>
      <c r="C44" s="73"/>
      <c r="D44" s="73"/>
      <c r="E44" s="73"/>
      <c r="F44" s="72"/>
      <c r="G44" s="74"/>
      <c r="H44" s="66"/>
      <c r="I44" s="66"/>
      <c r="J44" s="66"/>
      <c r="K44" s="66"/>
      <c r="L44" s="69"/>
      <c r="M44" s="69"/>
      <c r="N44" s="68"/>
      <c r="O44" s="68"/>
      <c r="P44" s="68"/>
      <c r="Q44" s="68"/>
      <c r="R44" s="68"/>
      <c r="S44" s="68"/>
      <c r="T44" s="68"/>
      <c r="U44" s="74"/>
      <c r="V44" s="74"/>
      <c r="W44" s="74"/>
      <c r="X44" s="74"/>
      <c r="Y44" s="74"/>
      <c r="Z44" s="74"/>
      <c r="AA44" s="74"/>
      <c r="AB44" s="74"/>
      <c r="AC44" s="74"/>
      <c r="AD44" s="74"/>
      <c r="AE44" s="74"/>
      <c r="AF44" s="74"/>
      <c r="AG44" s="74"/>
      <c r="AH44" s="74"/>
    </row>
    <row r="45" spans="1:56" ht="15.6" thickTop="1" thickBot="1">
      <c r="A45" s="346" t="s">
        <v>729</v>
      </c>
      <c r="B45" s="346"/>
      <c r="C45" s="346"/>
      <c r="D45" s="347"/>
      <c r="E45" s="348"/>
      <c r="F45" s="348"/>
      <c r="G45" s="348"/>
      <c r="H45" s="348"/>
      <c r="I45" s="348"/>
      <c r="J45" s="348"/>
      <c r="K45" s="348"/>
      <c r="L45" s="349"/>
      <c r="M45" s="349"/>
      <c r="N45" s="350"/>
      <c r="O45" s="350"/>
      <c r="P45" s="350"/>
      <c r="Q45" s="350"/>
      <c r="R45" s="350"/>
      <c r="S45" s="350"/>
      <c r="T45" s="350"/>
      <c r="U45" s="351"/>
      <c r="V45" s="351"/>
      <c r="W45" s="351"/>
      <c r="X45" s="351"/>
      <c r="Y45" s="351"/>
      <c r="Z45" s="351"/>
      <c r="AA45" s="351"/>
      <c r="AB45" s="351"/>
      <c r="AC45" s="351"/>
      <c r="AD45" s="351"/>
      <c r="AE45" s="351"/>
      <c r="AF45" s="351"/>
      <c r="AG45" s="351"/>
      <c r="AH45" s="351"/>
      <c r="AI45" s="330"/>
      <c r="AJ45" s="330"/>
    </row>
    <row r="46" spans="1:56" ht="15.6" thickTop="1" thickBot="1">
      <c r="A46" s="352">
        <v>1</v>
      </c>
      <c r="B46" s="348" t="s">
        <v>730</v>
      </c>
      <c r="C46" s="348"/>
      <c r="D46" s="348"/>
      <c r="E46" s="348"/>
      <c r="F46" s="348"/>
      <c r="G46" s="348"/>
      <c r="H46" s="348"/>
      <c r="I46" s="348"/>
      <c r="J46" s="348"/>
      <c r="K46" s="348"/>
      <c r="L46" s="349"/>
      <c r="M46" s="349"/>
      <c r="N46" s="350"/>
      <c r="O46" s="350"/>
      <c r="P46" s="350"/>
      <c r="Q46" s="350"/>
      <c r="R46" s="350"/>
      <c r="S46" s="350"/>
      <c r="T46" s="350"/>
      <c r="U46" s="351"/>
      <c r="V46" s="351"/>
      <c r="W46" s="351"/>
      <c r="X46" s="351"/>
      <c r="Y46" s="351"/>
      <c r="Z46" s="351"/>
      <c r="AA46" s="351"/>
      <c r="AB46" s="351"/>
      <c r="AC46" s="351"/>
      <c r="AD46" s="351"/>
      <c r="AE46" s="351"/>
      <c r="AF46" s="351"/>
      <c r="AG46" s="351"/>
      <c r="AH46" s="351"/>
      <c r="AI46" s="330"/>
      <c r="AJ46" s="330"/>
    </row>
    <row r="47" spans="1:56" ht="15.6" thickTop="1" thickBot="1">
      <c r="A47" s="352">
        <v>2</v>
      </c>
      <c r="B47" s="348" t="s">
        <v>2964</v>
      </c>
      <c r="C47" s="348"/>
      <c r="D47" s="348"/>
      <c r="E47" s="348"/>
      <c r="F47" s="348"/>
      <c r="G47" s="348"/>
      <c r="H47" s="348"/>
      <c r="I47" s="348"/>
      <c r="J47" s="348"/>
      <c r="K47" s="348"/>
      <c r="L47" s="349"/>
      <c r="M47" s="349"/>
      <c r="N47" s="350"/>
      <c r="O47" s="350"/>
      <c r="P47" s="350"/>
      <c r="Q47" s="350"/>
      <c r="R47" s="350"/>
      <c r="S47" s="350"/>
      <c r="T47" s="350"/>
      <c r="U47" s="351"/>
      <c r="V47" s="351"/>
      <c r="W47" s="351"/>
      <c r="X47" s="351"/>
      <c r="Y47" s="351"/>
      <c r="Z47" s="351"/>
      <c r="AA47" s="351"/>
      <c r="AB47" s="351"/>
      <c r="AC47" s="351"/>
      <c r="AD47" s="351"/>
      <c r="AE47" s="351"/>
      <c r="AF47" s="351"/>
      <c r="AG47" s="351"/>
      <c r="AH47" s="351"/>
      <c r="AI47" s="330"/>
      <c r="AJ47" s="330"/>
    </row>
    <row r="48" spans="1:56" ht="15.6" thickTop="1" thickBot="1">
      <c r="A48" s="352">
        <v>3</v>
      </c>
      <c r="B48" s="348" t="s">
        <v>2965</v>
      </c>
      <c r="C48" s="348"/>
      <c r="D48" s="348"/>
      <c r="E48" s="348"/>
      <c r="F48" s="348"/>
      <c r="G48" s="348"/>
      <c r="H48" s="348"/>
      <c r="I48" s="348"/>
      <c r="J48" s="348"/>
      <c r="K48" s="348"/>
      <c r="L48" s="330"/>
      <c r="M48" s="330"/>
      <c r="N48" s="350"/>
      <c r="O48" s="350"/>
      <c r="P48" s="350"/>
      <c r="Q48" s="350"/>
      <c r="R48" s="350"/>
      <c r="S48" s="350"/>
      <c r="T48" s="350"/>
      <c r="U48" s="351"/>
      <c r="V48" s="351"/>
      <c r="W48" s="351"/>
      <c r="X48" s="351"/>
      <c r="Y48" s="351"/>
      <c r="Z48" s="351"/>
      <c r="AA48" s="351"/>
      <c r="AB48" s="351"/>
      <c r="AC48" s="351"/>
      <c r="AD48" s="351"/>
      <c r="AE48" s="351"/>
      <c r="AF48" s="351"/>
      <c r="AG48" s="351"/>
      <c r="AH48" s="351"/>
      <c r="AI48" s="330"/>
      <c r="AJ48" s="330"/>
    </row>
    <row r="49" spans="1:36" ht="15.6" thickTop="1" thickBot="1">
      <c r="A49" s="352">
        <v>4</v>
      </c>
      <c r="B49" s="348" t="s">
        <v>2966</v>
      </c>
      <c r="C49" s="348"/>
      <c r="D49" s="353"/>
      <c r="E49" s="348"/>
      <c r="F49" s="348"/>
      <c r="G49" s="348"/>
      <c r="H49" s="348"/>
      <c r="I49" s="348"/>
      <c r="J49" s="348"/>
      <c r="K49" s="348"/>
      <c r="L49" s="354"/>
      <c r="M49" s="354"/>
      <c r="N49" s="350"/>
      <c r="O49" s="350"/>
      <c r="P49" s="350"/>
      <c r="Q49" s="350"/>
      <c r="R49" s="350"/>
      <c r="S49" s="350"/>
      <c r="T49" s="350"/>
      <c r="U49" s="351"/>
      <c r="V49" s="351"/>
      <c r="W49" s="351"/>
      <c r="X49" s="351"/>
      <c r="Y49" s="351"/>
      <c r="Z49" s="351"/>
      <c r="AA49" s="351"/>
      <c r="AB49" s="351"/>
      <c r="AC49" s="351"/>
      <c r="AD49" s="351"/>
      <c r="AE49" s="351"/>
      <c r="AF49" s="351"/>
      <c r="AG49" s="351"/>
      <c r="AH49" s="351"/>
      <c r="AI49" s="330"/>
      <c r="AJ49" s="330"/>
    </row>
    <row r="50" spans="1:36" ht="15.6" thickTop="1" thickBot="1">
      <c r="A50" s="352">
        <v>5</v>
      </c>
      <c r="B50" s="348" t="s">
        <v>2967</v>
      </c>
      <c r="C50" s="348"/>
      <c r="D50" s="353"/>
      <c r="E50" s="348"/>
      <c r="F50" s="348"/>
      <c r="G50" s="348"/>
      <c r="H50" s="348"/>
      <c r="I50" s="348"/>
      <c r="J50" s="348"/>
      <c r="K50" s="348"/>
      <c r="L50" s="355"/>
      <c r="M50" s="355"/>
      <c r="N50" s="350"/>
      <c r="O50" s="350"/>
      <c r="P50" s="350"/>
      <c r="Q50" s="350"/>
      <c r="R50" s="350"/>
      <c r="S50" s="350"/>
      <c r="T50" s="350"/>
      <c r="U50" s="351"/>
      <c r="V50" s="351"/>
      <c r="W50" s="351"/>
      <c r="X50" s="351"/>
      <c r="Y50" s="351"/>
      <c r="Z50" s="351"/>
      <c r="AA50" s="351"/>
      <c r="AB50" s="351"/>
      <c r="AC50" s="351"/>
      <c r="AD50" s="351"/>
      <c r="AE50" s="351"/>
      <c r="AF50" s="351"/>
      <c r="AG50" s="351"/>
      <c r="AH50" s="351"/>
      <c r="AI50" s="330"/>
      <c r="AJ50" s="330"/>
    </row>
    <row r="51" spans="1:36" ht="15.6" thickTop="1" thickBot="1">
      <c r="A51" s="352">
        <v>6</v>
      </c>
      <c r="B51" s="348" t="s">
        <v>2968</v>
      </c>
      <c r="C51" s="348"/>
      <c r="D51" s="353"/>
      <c r="E51" s="348"/>
      <c r="F51" s="348"/>
      <c r="G51" s="348"/>
      <c r="H51" s="348"/>
      <c r="I51" s="348"/>
      <c r="J51" s="348"/>
      <c r="K51" s="348"/>
      <c r="L51" s="355"/>
      <c r="M51" s="355"/>
      <c r="N51" s="350"/>
      <c r="O51" s="350"/>
      <c r="P51" s="350"/>
      <c r="Q51" s="350"/>
      <c r="R51" s="350"/>
      <c r="S51" s="350"/>
      <c r="T51" s="350"/>
      <c r="U51" s="351"/>
      <c r="V51" s="351"/>
      <c r="W51" s="351"/>
      <c r="X51" s="351"/>
      <c r="Y51" s="351"/>
      <c r="Z51" s="351"/>
      <c r="AA51" s="351"/>
      <c r="AB51" s="351"/>
      <c r="AC51" s="351"/>
      <c r="AD51" s="351"/>
      <c r="AE51" s="351"/>
      <c r="AF51" s="351"/>
      <c r="AG51" s="351"/>
      <c r="AH51" s="351"/>
      <c r="AI51" s="330"/>
      <c r="AJ51" s="330"/>
    </row>
    <row r="52" spans="1:36" ht="15" thickTop="1">
      <c r="A52" s="352">
        <v>7</v>
      </c>
      <c r="B52" s="348" t="s">
        <v>736</v>
      </c>
      <c r="C52" s="348"/>
      <c r="D52" s="353"/>
      <c r="E52" s="348"/>
      <c r="F52" s="348"/>
      <c r="G52" s="348"/>
      <c r="H52" s="348"/>
      <c r="I52" s="348"/>
      <c r="J52" s="348"/>
      <c r="K52" s="348"/>
      <c r="L52" s="349"/>
      <c r="M52" s="349"/>
      <c r="N52" s="351"/>
      <c r="O52" s="351"/>
      <c r="P52" s="351"/>
      <c r="Q52" s="351"/>
      <c r="R52" s="351"/>
      <c r="S52" s="351"/>
      <c r="T52" s="351"/>
      <c r="U52" s="351"/>
      <c r="V52" s="351"/>
      <c r="W52" s="351"/>
      <c r="X52" s="351"/>
      <c r="Y52" s="351"/>
      <c r="Z52" s="351"/>
      <c r="AA52" s="351"/>
      <c r="AB52" s="351"/>
      <c r="AC52" s="351"/>
      <c r="AD52" s="351"/>
      <c r="AE52" s="351"/>
      <c r="AF52" s="351"/>
      <c r="AG52" s="351"/>
      <c r="AH52" s="351"/>
      <c r="AI52" s="330"/>
      <c r="AJ52" s="330"/>
    </row>
    <row r="53" spans="1:36">
      <c r="A53" s="352">
        <v>8</v>
      </c>
      <c r="B53" s="354" t="s">
        <v>737</v>
      </c>
      <c r="C53" s="354"/>
      <c r="D53" s="353"/>
      <c r="E53" s="348"/>
      <c r="F53" s="348"/>
      <c r="G53" s="348"/>
      <c r="H53" s="348"/>
      <c r="I53" s="348"/>
      <c r="J53" s="348"/>
      <c r="K53" s="348"/>
      <c r="L53" s="349"/>
      <c r="M53" s="349"/>
      <c r="N53" s="351"/>
      <c r="O53" s="351"/>
      <c r="P53" s="351"/>
      <c r="Q53" s="351"/>
      <c r="R53" s="351"/>
      <c r="S53" s="351"/>
      <c r="T53" s="351"/>
      <c r="U53" s="351"/>
      <c r="V53" s="351"/>
      <c r="W53" s="351"/>
      <c r="X53" s="351"/>
      <c r="Y53" s="351"/>
      <c r="Z53" s="351"/>
      <c r="AA53" s="351"/>
      <c r="AB53" s="351"/>
      <c r="AC53" s="351"/>
      <c r="AD53" s="351"/>
      <c r="AE53" s="351"/>
      <c r="AF53" s="351"/>
      <c r="AG53" s="351"/>
      <c r="AH53" s="351"/>
      <c r="AI53" s="330"/>
      <c r="AJ53" s="330"/>
    </row>
    <row r="54" spans="1:36">
      <c r="A54" s="352">
        <v>9</v>
      </c>
      <c r="B54" s="348" t="s">
        <v>738</v>
      </c>
      <c r="C54" s="330"/>
      <c r="D54" s="330"/>
      <c r="E54" s="348"/>
      <c r="F54" s="348"/>
      <c r="G54" s="348"/>
      <c r="H54" s="348"/>
      <c r="I54" s="348"/>
      <c r="J54" s="348"/>
      <c r="K54" s="348"/>
      <c r="L54" s="349"/>
      <c r="M54" s="349"/>
      <c r="N54" s="351"/>
      <c r="O54" s="351"/>
      <c r="P54" s="351"/>
      <c r="Q54" s="351"/>
      <c r="R54" s="351"/>
      <c r="S54" s="351"/>
      <c r="T54" s="351"/>
      <c r="U54" s="351"/>
      <c r="V54" s="351"/>
      <c r="W54" s="351"/>
      <c r="X54" s="351"/>
      <c r="Y54" s="351"/>
      <c r="Z54" s="351"/>
      <c r="AA54" s="351"/>
      <c r="AB54" s="351"/>
      <c r="AC54" s="351"/>
      <c r="AD54" s="351"/>
      <c r="AE54" s="351"/>
      <c r="AF54" s="351"/>
      <c r="AG54" s="351"/>
      <c r="AH54" s="351"/>
      <c r="AI54" s="330"/>
      <c r="AJ54" s="330"/>
    </row>
    <row r="55" spans="1:36">
      <c r="A55" s="352">
        <v>10</v>
      </c>
      <c r="B55" s="348" t="s">
        <v>739</v>
      </c>
      <c r="C55" s="330"/>
      <c r="D55" s="330"/>
      <c r="E55" s="348"/>
      <c r="F55" s="348"/>
      <c r="G55" s="348"/>
      <c r="H55" s="348"/>
      <c r="I55" s="348"/>
      <c r="J55" s="348"/>
      <c r="K55" s="348"/>
      <c r="L55" s="349"/>
      <c r="M55" s="349"/>
      <c r="N55" s="351"/>
      <c r="O55" s="351"/>
      <c r="P55" s="351"/>
      <c r="Q55" s="351"/>
      <c r="R55" s="351"/>
      <c r="S55" s="351"/>
      <c r="T55" s="351"/>
      <c r="U55" s="351"/>
      <c r="V55" s="351"/>
      <c r="W55" s="351"/>
      <c r="X55" s="351"/>
      <c r="Y55" s="351"/>
      <c r="Z55" s="351"/>
      <c r="AA55" s="351"/>
      <c r="AB55" s="351"/>
      <c r="AC55" s="351"/>
      <c r="AD55" s="351"/>
      <c r="AE55" s="351"/>
      <c r="AF55" s="351"/>
      <c r="AG55" s="351"/>
      <c r="AH55" s="351"/>
      <c r="AI55" s="330"/>
      <c r="AJ55" s="330"/>
    </row>
    <row r="56" spans="1:36">
      <c r="A56" s="352">
        <v>11</v>
      </c>
      <c r="B56" s="356" t="s">
        <v>740</v>
      </c>
      <c r="C56" s="356"/>
      <c r="D56" s="356"/>
      <c r="E56" s="330"/>
      <c r="F56" s="348"/>
      <c r="G56" s="348"/>
      <c r="H56" s="348"/>
      <c r="I56" s="348"/>
      <c r="J56" s="348"/>
      <c r="K56" s="348"/>
      <c r="L56" s="349"/>
      <c r="M56" s="349"/>
      <c r="N56" s="351"/>
      <c r="O56" s="351"/>
      <c r="P56" s="351"/>
      <c r="Q56" s="351"/>
      <c r="R56" s="351"/>
      <c r="S56" s="351"/>
      <c r="T56" s="351"/>
      <c r="U56" s="351"/>
      <c r="V56" s="351"/>
      <c r="W56" s="351"/>
      <c r="X56" s="351"/>
      <c r="Y56" s="351"/>
      <c r="Z56" s="351"/>
      <c r="AA56" s="351"/>
      <c r="AB56" s="351"/>
      <c r="AC56" s="351"/>
      <c r="AD56" s="351"/>
      <c r="AE56" s="351"/>
      <c r="AF56" s="351"/>
      <c r="AG56" s="351"/>
      <c r="AH56" s="351"/>
      <c r="AI56" s="330"/>
      <c r="AJ56" s="330"/>
    </row>
    <row r="57" spans="1:36">
      <c r="A57" s="352">
        <v>12</v>
      </c>
      <c r="B57" s="356" t="s">
        <v>741</v>
      </c>
      <c r="C57" s="356"/>
      <c r="D57" s="356"/>
      <c r="E57" s="356"/>
      <c r="F57" s="356"/>
      <c r="G57" s="356"/>
      <c r="H57" s="356"/>
      <c r="I57" s="348"/>
      <c r="J57" s="348"/>
      <c r="K57" s="348"/>
      <c r="L57" s="349"/>
      <c r="M57" s="349"/>
      <c r="N57" s="351"/>
      <c r="O57" s="351"/>
      <c r="P57" s="351"/>
      <c r="Q57" s="351"/>
      <c r="R57" s="351"/>
      <c r="S57" s="351"/>
      <c r="T57" s="351"/>
      <c r="U57" s="351"/>
      <c r="V57" s="351"/>
      <c r="W57" s="351"/>
      <c r="X57" s="351"/>
      <c r="Y57" s="351"/>
      <c r="Z57" s="351"/>
      <c r="AA57" s="351"/>
      <c r="AB57" s="351"/>
      <c r="AC57" s="351"/>
      <c r="AD57" s="351"/>
      <c r="AE57" s="351"/>
      <c r="AF57" s="351"/>
      <c r="AG57" s="351"/>
      <c r="AH57" s="351"/>
      <c r="AI57" s="330"/>
      <c r="AJ57" s="330"/>
    </row>
    <row r="58" spans="1:36">
      <c r="A58" s="352">
        <v>13</v>
      </c>
      <c r="B58" s="356" t="s">
        <v>742</v>
      </c>
      <c r="C58" s="356"/>
      <c r="D58" s="356"/>
      <c r="E58" s="356"/>
      <c r="F58" s="356"/>
      <c r="G58" s="356"/>
      <c r="H58" s="356"/>
      <c r="I58" s="348"/>
      <c r="J58" s="348"/>
      <c r="K58" s="348"/>
      <c r="L58" s="349"/>
      <c r="M58" s="349"/>
      <c r="N58" s="351"/>
      <c r="O58" s="351"/>
      <c r="P58" s="351"/>
      <c r="Q58" s="351"/>
      <c r="R58" s="351"/>
      <c r="S58" s="351"/>
      <c r="T58" s="351"/>
      <c r="U58" s="351"/>
      <c r="V58" s="351"/>
      <c r="W58" s="351"/>
      <c r="X58" s="351"/>
      <c r="Y58" s="351"/>
      <c r="Z58" s="351"/>
      <c r="AA58" s="351"/>
      <c r="AB58" s="351"/>
      <c r="AC58" s="351"/>
      <c r="AD58" s="351"/>
      <c r="AE58" s="351"/>
      <c r="AF58" s="351"/>
      <c r="AG58" s="351"/>
      <c r="AH58" s="351"/>
      <c r="AI58" s="330"/>
      <c r="AJ58" s="330"/>
    </row>
    <row r="59" spans="1:36">
      <c r="A59" s="352">
        <v>14</v>
      </c>
      <c r="B59" s="348" t="s">
        <v>743</v>
      </c>
      <c r="C59" s="348"/>
      <c r="D59" s="348"/>
      <c r="E59" s="348"/>
      <c r="F59" s="348"/>
      <c r="G59" s="348"/>
      <c r="H59" s="348"/>
      <c r="I59" s="348"/>
      <c r="J59" s="348"/>
      <c r="K59" s="348"/>
      <c r="L59" s="349"/>
      <c r="M59" s="349"/>
      <c r="N59" s="351"/>
      <c r="O59" s="351"/>
      <c r="P59" s="351"/>
      <c r="Q59" s="351"/>
      <c r="R59" s="351"/>
      <c r="S59" s="351"/>
      <c r="T59" s="351"/>
      <c r="U59" s="351"/>
      <c r="V59" s="351"/>
      <c r="W59" s="351"/>
      <c r="X59" s="351"/>
      <c r="Y59" s="351"/>
      <c r="Z59" s="351"/>
      <c r="AA59" s="351"/>
      <c r="AB59" s="351"/>
      <c r="AC59" s="351"/>
      <c r="AD59" s="351"/>
      <c r="AE59" s="351"/>
      <c r="AF59" s="351"/>
      <c r="AG59" s="351"/>
      <c r="AH59" s="351"/>
      <c r="AI59" s="330"/>
      <c r="AJ59" s="330"/>
    </row>
    <row r="60" spans="1:36">
      <c r="A60" s="352">
        <v>15</v>
      </c>
      <c r="B60" s="356" t="s">
        <v>744</v>
      </c>
      <c r="C60" s="356"/>
      <c r="D60" s="356"/>
      <c r="E60" s="356"/>
      <c r="F60" s="356"/>
      <c r="G60" s="356"/>
      <c r="H60" s="356"/>
      <c r="I60" s="348"/>
      <c r="J60" s="348"/>
      <c r="K60" s="348"/>
      <c r="L60" s="349"/>
      <c r="M60" s="349"/>
      <c r="N60" s="351"/>
      <c r="O60" s="351"/>
      <c r="P60" s="351"/>
      <c r="Q60" s="351"/>
      <c r="R60" s="351"/>
      <c r="S60" s="351"/>
      <c r="T60" s="351"/>
      <c r="U60" s="351"/>
      <c r="V60" s="351"/>
      <c r="W60" s="351"/>
      <c r="X60" s="351"/>
      <c r="Y60" s="351"/>
      <c r="Z60" s="351"/>
      <c r="AA60" s="351"/>
      <c r="AB60" s="351"/>
      <c r="AC60" s="351"/>
      <c r="AD60" s="351"/>
      <c r="AE60" s="351"/>
      <c r="AF60" s="351"/>
      <c r="AG60" s="351"/>
      <c r="AH60" s="351"/>
      <c r="AI60" s="330"/>
      <c r="AJ60" s="330"/>
    </row>
    <row r="61" spans="1:36">
      <c r="A61" s="352">
        <v>16</v>
      </c>
      <c r="B61" s="356" t="s">
        <v>745</v>
      </c>
      <c r="C61" s="356"/>
      <c r="D61" s="356"/>
      <c r="E61" s="356"/>
      <c r="F61" s="356"/>
      <c r="G61" s="356"/>
      <c r="H61" s="356"/>
      <c r="I61" s="356"/>
      <c r="J61" s="356"/>
      <c r="K61" s="348"/>
      <c r="L61" s="349"/>
      <c r="M61" s="349"/>
      <c r="N61" s="351"/>
      <c r="O61" s="351"/>
      <c r="P61" s="351"/>
      <c r="Q61" s="351"/>
      <c r="R61" s="351"/>
      <c r="S61" s="351"/>
      <c r="T61" s="351"/>
      <c r="U61" s="351"/>
      <c r="V61" s="351"/>
      <c r="W61" s="351"/>
      <c r="X61" s="351"/>
      <c r="Y61" s="351"/>
      <c r="Z61" s="351"/>
      <c r="AA61" s="351"/>
      <c r="AB61" s="351"/>
      <c r="AC61" s="351"/>
      <c r="AD61" s="351"/>
      <c r="AE61" s="351"/>
      <c r="AF61" s="351"/>
      <c r="AG61" s="351"/>
      <c r="AH61" s="351"/>
      <c r="AI61" s="330"/>
      <c r="AJ61" s="330"/>
    </row>
    <row r="62" spans="1:36" ht="15" thickBot="1">
      <c r="A62" s="354"/>
      <c r="B62" s="330"/>
      <c r="C62" s="354"/>
      <c r="D62" s="354"/>
      <c r="E62" s="354"/>
      <c r="F62" s="354"/>
      <c r="G62" s="354"/>
      <c r="H62" s="354"/>
      <c r="I62" s="354"/>
      <c r="J62" s="354"/>
      <c r="K62" s="354"/>
      <c r="L62" s="357"/>
      <c r="M62" s="357"/>
      <c r="N62" s="357"/>
      <c r="O62" s="357"/>
      <c r="P62" s="357"/>
      <c r="Q62" s="357"/>
      <c r="R62" s="357"/>
      <c r="S62" s="357"/>
      <c r="T62" s="357"/>
      <c r="U62" s="358"/>
      <c r="V62" s="358"/>
      <c r="W62" s="358"/>
      <c r="X62" s="358"/>
      <c r="Y62" s="358"/>
      <c r="Z62" s="358"/>
      <c r="AA62" s="358"/>
      <c r="AB62" s="358"/>
      <c r="AC62" s="358"/>
      <c r="AD62" s="358"/>
      <c r="AE62" s="358"/>
      <c r="AF62" s="358"/>
      <c r="AG62" s="358"/>
      <c r="AH62" s="358"/>
      <c r="AI62" s="330"/>
      <c r="AJ62" s="330"/>
    </row>
    <row r="63" spans="1:36" ht="15" thickTop="1">
      <c r="A63" s="330"/>
      <c r="B63" s="330"/>
      <c r="C63" s="80"/>
      <c r="D63" s="80"/>
      <c r="E63" s="8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row>
    <row r="64" spans="1:36">
      <c r="A64" s="354"/>
      <c r="B64" s="330"/>
      <c r="C64" s="330"/>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30"/>
      <c r="AJ64" s="330"/>
    </row>
    <row r="65" spans="1:36">
      <c r="A65" s="35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row>
    <row r="66" spans="1:36">
      <c r="A66" s="354"/>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row>
    <row r="67" spans="1:36">
      <c r="A67" s="354"/>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row>
    <row r="68" spans="1:36">
      <c r="A68" s="330"/>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54"/>
      <c r="AJ68" s="354"/>
    </row>
    <row r="69" spans="1:36">
      <c r="A69" s="330"/>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54"/>
      <c r="AJ69" s="354"/>
    </row>
    <row r="70" spans="1:36">
      <c r="A70" s="330"/>
      <c r="B70" s="330"/>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54"/>
      <c r="AJ70" s="354"/>
    </row>
    <row r="71" spans="1:36">
      <c r="A71" s="330"/>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54"/>
      <c r="AJ71" s="354"/>
    </row>
    <row r="72" spans="1:36">
      <c r="A72" s="330"/>
      <c r="B72" s="330"/>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54"/>
      <c r="AJ72" s="354"/>
    </row>
    <row r="73" spans="1:36">
      <c r="A73" s="330"/>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54"/>
      <c r="AJ73" s="354"/>
    </row>
    <row r="74" spans="1:36">
      <c r="A74" s="330"/>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54"/>
      <c r="AJ74" s="354"/>
    </row>
    <row r="75" spans="1:36">
      <c r="A75" s="330"/>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c r="AF75" s="330"/>
      <c r="AG75" s="330"/>
      <c r="AH75" s="330"/>
      <c r="AI75" s="354"/>
      <c r="AJ75" s="354"/>
    </row>
    <row r="76" spans="1:36">
      <c r="A76" s="330"/>
      <c r="B76" s="330"/>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c r="AA76" s="330"/>
      <c r="AB76" s="330"/>
      <c r="AC76" s="330"/>
      <c r="AD76" s="330"/>
      <c r="AE76" s="330"/>
      <c r="AF76" s="330"/>
      <c r="AG76" s="330"/>
      <c r="AH76" s="330"/>
      <c r="AI76" s="354"/>
      <c r="AJ76" s="354"/>
    </row>
    <row r="77" spans="1:36">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c r="AI77" s="354"/>
      <c r="AJ77" s="354"/>
    </row>
  </sheetData>
  <sheetProtection algorithmName="SHA-512" hashValue="BWu3nuToMqK1RjDejbLqKFMmNnQlE5J+mv1v874XPy8gNaq8pzCdxCwVeIlaaMt5S1P8RCu+HCISgcbdzaBIMA==" saltValue="0zxig9dr4CPfUadFafLFOA==" spinCount="100000" sheet="1" objects="1" scenarios="1" formatColumns="0" formatRows="0" autoFilter="0"/>
  <mergeCells count="45">
    <mergeCell ref="AG14:AG15"/>
    <mergeCell ref="AH14:AH15"/>
    <mergeCell ref="AA14:AA15"/>
    <mergeCell ref="AB14:AB15"/>
    <mergeCell ref="AC14:AC15"/>
    <mergeCell ref="AD14:AD15"/>
    <mergeCell ref="AE14:AE15"/>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AI14:AI15"/>
    <mergeCell ref="AJ14:AJ15"/>
    <mergeCell ref="U12:AD12"/>
    <mergeCell ref="AE12:AH13"/>
    <mergeCell ref="U13:U15"/>
    <mergeCell ref="V13:Y13"/>
    <mergeCell ref="A36:AJ36"/>
    <mergeCell ref="A41:F41"/>
    <mergeCell ref="A43:F43"/>
    <mergeCell ref="L13:R13"/>
    <mergeCell ref="S13:S15"/>
    <mergeCell ref="T13:T15"/>
    <mergeCell ref="L14:L15"/>
    <mergeCell ref="M14:M15"/>
    <mergeCell ref="N14:Q14"/>
    <mergeCell ref="Z13:Z15"/>
    <mergeCell ref="AA13:AD13"/>
    <mergeCell ref="V14:V15"/>
    <mergeCell ref="W14:W15"/>
    <mergeCell ref="X14:X15"/>
    <mergeCell ref="Y14:Y15"/>
    <mergeCell ref="AF14:AF1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2C57-0E79-6347-9228-5A006BFDD886}">
  <sheetPr>
    <outlinePr summaryBelow="0" summaryRight="0"/>
  </sheetPr>
  <dimension ref="A1:AJ103"/>
  <sheetViews>
    <sheetView showGridLines="0" zoomScale="110" zoomScaleNormal="110" workbookViewId="0">
      <selection activeCell="L17" sqref="L17"/>
    </sheetView>
  </sheetViews>
  <sheetFormatPr baseColWidth="10" defaultColWidth="11.44140625" defaultRowHeight="9.6" outlineLevelRow="1"/>
  <cols>
    <col min="1" max="1" width="4.77734375" style="59" customWidth="1"/>
    <col min="2" max="6" width="5" style="59" customWidth="1"/>
    <col min="7" max="7" width="24.44140625" style="59" customWidth="1"/>
    <col min="8" max="8" width="35.44140625" style="59" customWidth="1"/>
    <col min="9" max="9" width="6.77734375" style="59" customWidth="1"/>
    <col min="10" max="10" width="7.33203125" style="59" customWidth="1"/>
    <col min="11" max="11" width="3" style="59" customWidth="1"/>
    <col min="12" max="12" width="17.44140625" style="59" customWidth="1"/>
    <col min="13" max="13" width="19.6640625" style="59" customWidth="1"/>
    <col min="14" max="15" width="6.33203125" style="59" customWidth="1"/>
    <col min="16" max="17" width="5.6640625" style="59" customWidth="1"/>
    <col min="18" max="18" width="5.33203125" style="59" customWidth="1"/>
    <col min="19" max="19" width="16" style="59" customWidth="1"/>
    <col min="20" max="20" width="23.77734375" style="59" customWidth="1"/>
    <col min="21" max="21" width="10.109375" style="59" customWidth="1"/>
    <col min="22" max="22" width="7.77734375" style="59" customWidth="1"/>
    <col min="23" max="23" width="9.109375" style="59" bestFit="1" customWidth="1"/>
    <col min="24" max="24" width="10.6640625" style="59" bestFit="1" customWidth="1"/>
    <col min="25" max="25" width="22.44140625" style="59" customWidth="1"/>
    <col min="26" max="26" width="9.44140625" style="59" customWidth="1"/>
    <col min="27" max="27" width="6.77734375" style="59" hidden="1" customWidth="1"/>
    <col min="28" max="28" width="9.109375" style="59" hidden="1" customWidth="1"/>
    <col min="29" max="29" width="10.6640625" style="59" hidden="1" customWidth="1"/>
    <col min="30" max="30" width="23.77734375" style="59" hidden="1" customWidth="1"/>
    <col min="31" max="31" width="8.77734375" style="59" hidden="1" customWidth="1"/>
    <col min="32" max="32" width="12.33203125" style="59" hidden="1" customWidth="1"/>
    <col min="33" max="33" width="14.77734375" style="59" hidden="1" customWidth="1"/>
    <col min="34" max="34" width="23.77734375" style="59" hidden="1" customWidth="1"/>
    <col min="35" max="35" width="12" style="59" bestFit="1" customWidth="1"/>
    <col min="36" max="16384" width="11.44140625" style="59"/>
  </cols>
  <sheetData>
    <row r="1" spans="1:36" ht="12">
      <c r="A1" s="58" t="s">
        <v>589</v>
      </c>
    </row>
    <row r="2" spans="1:36" ht="15.6">
      <c r="A2" s="229" t="s">
        <v>590</v>
      </c>
    </row>
    <row r="4" spans="1:36" ht="18">
      <c r="A4" s="60" t="s">
        <v>591</v>
      </c>
    </row>
    <row r="6" spans="1:36" ht="10.199999999999999">
      <c r="A6" s="562" t="s">
        <v>592</v>
      </c>
      <c r="B6" s="563"/>
      <c r="C6" s="563"/>
      <c r="D6" s="563"/>
      <c r="E6" s="563"/>
      <c r="F6" s="563"/>
      <c r="G6" s="226">
        <v>2022</v>
      </c>
    </row>
    <row r="7" spans="1:36" ht="10.199999999999999">
      <c r="A7" s="562" t="s">
        <v>593</v>
      </c>
      <c r="B7" s="563"/>
      <c r="C7" s="563"/>
      <c r="D7" s="563"/>
      <c r="E7" s="563"/>
      <c r="F7" s="563"/>
      <c r="G7" s="226">
        <v>169</v>
      </c>
    </row>
    <row r="8" spans="1:36" ht="10.199999999999999">
      <c r="A8" s="562" t="s">
        <v>1570</v>
      </c>
      <c r="B8" s="563"/>
      <c r="C8" s="563"/>
      <c r="D8" s="563"/>
      <c r="E8" s="563"/>
      <c r="F8" s="563"/>
      <c r="G8" s="226" t="s">
        <v>302</v>
      </c>
    </row>
    <row r="9" spans="1:36" ht="10.199999999999999">
      <c r="A9" s="562" t="s">
        <v>596</v>
      </c>
      <c r="B9" s="563"/>
      <c r="C9" s="563"/>
      <c r="D9" s="563"/>
      <c r="E9" s="563"/>
      <c r="F9" s="563"/>
      <c r="G9" s="226" t="s">
        <v>172</v>
      </c>
    </row>
    <row r="10" spans="1:36" ht="5.25" customHeight="1"/>
    <row r="11" spans="1:36" ht="25.5" customHeight="1">
      <c r="A11" s="564" t="s">
        <v>30</v>
      </c>
      <c r="B11" s="567" t="s">
        <v>598</v>
      </c>
      <c r="C11" s="568"/>
      <c r="D11" s="568"/>
      <c r="E11" s="568"/>
      <c r="F11" s="569"/>
      <c r="G11" s="570" t="s">
        <v>599</v>
      </c>
      <c r="H11" s="571"/>
      <c r="I11" s="571"/>
      <c r="J11" s="571"/>
      <c r="K11" s="571"/>
      <c r="L11" s="571"/>
      <c r="M11" s="571"/>
      <c r="N11" s="571"/>
      <c r="O11" s="571"/>
      <c r="P11" s="571"/>
      <c r="Q11" s="571"/>
      <c r="R11" s="571"/>
      <c r="S11" s="571"/>
      <c r="T11" s="572"/>
      <c r="U11" s="546" t="s">
        <v>600</v>
      </c>
      <c r="V11" s="547"/>
      <c r="W11" s="547"/>
      <c r="X11" s="547"/>
      <c r="Y11" s="547"/>
      <c r="Z11" s="547"/>
      <c r="AA11" s="547"/>
      <c r="AB11" s="547"/>
      <c r="AC11" s="547"/>
      <c r="AD11" s="548"/>
      <c r="AE11" s="549" t="s">
        <v>601</v>
      </c>
      <c r="AF11" s="550"/>
      <c r="AG11" s="550"/>
      <c r="AH11" s="551"/>
      <c r="AI11" s="573" t="s">
        <v>602</v>
      </c>
      <c r="AJ11" s="574"/>
    </row>
    <row r="12" spans="1:36" ht="35.549999999999997" customHeight="1">
      <c r="A12" s="565"/>
      <c r="B12" s="577" t="s">
        <v>603</v>
      </c>
      <c r="C12" s="577" t="s">
        <v>604</v>
      </c>
      <c r="D12" s="577" t="s">
        <v>605</v>
      </c>
      <c r="E12" s="577" t="s">
        <v>606</v>
      </c>
      <c r="F12" s="577" t="s">
        <v>607</v>
      </c>
      <c r="G12" s="578" t="s">
        <v>608</v>
      </c>
      <c r="H12" s="581" t="s">
        <v>609</v>
      </c>
      <c r="I12" s="581" t="s">
        <v>610</v>
      </c>
      <c r="J12" s="581"/>
      <c r="K12" s="581"/>
      <c r="L12" s="582" t="s">
        <v>611</v>
      </c>
      <c r="M12" s="583"/>
      <c r="N12" s="583"/>
      <c r="O12" s="583"/>
      <c r="P12" s="583"/>
      <c r="Q12" s="583"/>
      <c r="R12" s="584"/>
      <c r="S12" s="578" t="s">
        <v>612</v>
      </c>
      <c r="T12" s="578" t="s">
        <v>613</v>
      </c>
      <c r="U12" s="555" t="s">
        <v>614</v>
      </c>
      <c r="V12" s="557" t="s">
        <v>615</v>
      </c>
      <c r="W12" s="558"/>
      <c r="X12" s="558"/>
      <c r="Y12" s="559"/>
      <c r="Z12" s="555" t="s">
        <v>616</v>
      </c>
      <c r="AA12" s="557" t="s">
        <v>617</v>
      </c>
      <c r="AB12" s="558"/>
      <c r="AC12" s="558"/>
      <c r="AD12" s="559"/>
      <c r="AE12" s="552"/>
      <c r="AF12" s="553"/>
      <c r="AG12" s="553"/>
      <c r="AH12" s="554"/>
      <c r="AI12" s="575"/>
      <c r="AJ12" s="576"/>
    </row>
    <row r="13" spans="1:36" ht="35.549999999999997" customHeight="1">
      <c r="A13" s="565"/>
      <c r="B13" s="577"/>
      <c r="C13" s="577"/>
      <c r="D13" s="577"/>
      <c r="E13" s="577"/>
      <c r="F13" s="577"/>
      <c r="G13" s="579"/>
      <c r="H13" s="581"/>
      <c r="I13" s="581"/>
      <c r="J13" s="581"/>
      <c r="K13" s="581"/>
      <c r="L13" s="578" t="s">
        <v>618</v>
      </c>
      <c r="M13" s="578" t="s">
        <v>619</v>
      </c>
      <c r="N13" s="581" t="s">
        <v>620</v>
      </c>
      <c r="O13" s="581"/>
      <c r="P13" s="581"/>
      <c r="Q13" s="581"/>
      <c r="R13" s="61" t="s">
        <v>621</v>
      </c>
      <c r="S13" s="579"/>
      <c r="T13" s="579"/>
      <c r="U13" s="556"/>
      <c r="V13" s="560" t="s">
        <v>622</v>
      </c>
      <c r="W13" s="560" t="s">
        <v>623</v>
      </c>
      <c r="X13" s="560" t="s">
        <v>624</v>
      </c>
      <c r="Y13" s="560" t="s">
        <v>625</v>
      </c>
      <c r="Z13" s="556"/>
      <c r="AA13" s="560" t="s">
        <v>622</v>
      </c>
      <c r="AB13" s="560" t="s">
        <v>623</v>
      </c>
      <c r="AC13" s="560" t="s">
        <v>626</v>
      </c>
      <c r="AD13" s="560" t="s">
        <v>625</v>
      </c>
      <c r="AE13" s="592" t="s">
        <v>627</v>
      </c>
      <c r="AF13" s="594" t="s">
        <v>628</v>
      </c>
      <c r="AG13" s="594" t="s">
        <v>629</v>
      </c>
      <c r="AH13" s="594" t="s">
        <v>625</v>
      </c>
      <c r="AI13" s="590" t="s">
        <v>630</v>
      </c>
      <c r="AJ13" s="591" t="s">
        <v>631</v>
      </c>
    </row>
    <row r="14" spans="1:36" ht="23.25" customHeight="1">
      <c r="A14" s="566"/>
      <c r="B14" s="577"/>
      <c r="C14" s="577"/>
      <c r="D14" s="577"/>
      <c r="E14" s="577"/>
      <c r="F14" s="577"/>
      <c r="G14" s="580"/>
      <c r="H14" s="581"/>
      <c r="I14" s="89" t="s">
        <v>632</v>
      </c>
      <c r="J14" s="62" t="s">
        <v>330</v>
      </c>
      <c r="K14" s="89" t="s">
        <v>30</v>
      </c>
      <c r="L14" s="585"/>
      <c r="M14" s="580"/>
      <c r="N14" s="62">
        <v>1</v>
      </c>
      <c r="O14" s="62">
        <v>2</v>
      </c>
      <c r="P14" s="62">
        <v>3</v>
      </c>
      <c r="Q14" s="62">
        <v>4</v>
      </c>
      <c r="R14" s="62" t="s">
        <v>633</v>
      </c>
      <c r="S14" s="580"/>
      <c r="T14" s="580"/>
      <c r="U14" s="556"/>
      <c r="V14" s="561"/>
      <c r="W14" s="561"/>
      <c r="X14" s="561"/>
      <c r="Y14" s="561"/>
      <c r="Z14" s="556"/>
      <c r="AA14" s="561"/>
      <c r="AB14" s="561"/>
      <c r="AC14" s="561"/>
      <c r="AD14" s="561"/>
      <c r="AE14" s="593"/>
      <c r="AF14" s="595"/>
      <c r="AG14" s="595"/>
      <c r="AH14" s="595"/>
      <c r="AI14" s="590"/>
      <c r="AJ14" s="591"/>
    </row>
    <row r="15" spans="1:36" ht="37.049999999999997" customHeight="1" thickBot="1">
      <c r="A15" s="63">
        <v>1</v>
      </c>
      <c r="B15" s="162">
        <v>0</v>
      </c>
      <c r="C15" s="162">
        <v>0</v>
      </c>
      <c r="D15" s="162">
        <v>0</v>
      </c>
      <c r="E15" s="162">
        <v>0</v>
      </c>
      <c r="F15" s="162">
        <v>9</v>
      </c>
      <c r="G15" s="163" t="s">
        <v>552</v>
      </c>
      <c r="H15" s="164" t="s">
        <v>2969</v>
      </c>
      <c r="I15" s="163" t="s">
        <v>18</v>
      </c>
      <c r="J15" s="163" t="s">
        <v>172</v>
      </c>
      <c r="K15" s="163" t="s">
        <v>172</v>
      </c>
      <c r="L15" s="165" t="s">
        <v>2970</v>
      </c>
      <c r="M15" s="165" t="s">
        <v>2971</v>
      </c>
      <c r="N15" s="64">
        <f>N16+N17+N18+N19+N20</f>
        <v>8</v>
      </c>
      <c r="O15" s="64">
        <f>O16+O17+O18+O19+O20</f>
        <v>9</v>
      </c>
      <c r="P15" s="64">
        <f>P16+P17+P18+P19+P20</f>
        <v>8</v>
      </c>
      <c r="Q15" s="64">
        <f>Q16+Q17+Q18+Q19+Q20</f>
        <v>9</v>
      </c>
      <c r="R15" s="64">
        <f>N15+O15+P15+Q15</f>
        <v>34</v>
      </c>
      <c r="S15" s="105" t="s">
        <v>2972</v>
      </c>
      <c r="T15" s="166" t="s">
        <v>2973</v>
      </c>
      <c r="U15" s="159">
        <f>N15+O15</f>
        <v>17</v>
      </c>
      <c r="V15" s="273">
        <f>V16+V17+V18+V19+V20</f>
        <v>17</v>
      </c>
      <c r="W15" s="100">
        <f t="shared" ref="W15" si="0">IF(V15="","No hay ejecución",IF(AND(U15&gt;0), V15/U15,"No hay Programación"))</f>
        <v>1</v>
      </c>
      <c r="X15" s="105" t="str">
        <f t="shared" ref="X15" si="1">IF(W15="No hay ejecución","NA",IF(W15&gt;=90%,"De acuerdo a lo programado",IF(W15&gt;=70%,"Atraso Leve",IF(W15&lt;70%,"En Riesgo de no Cumplimiento"))))</f>
        <v>De acuerdo a lo programado</v>
      </c>
      <c r="Y15" s="166" t="s">
        <v>2974</v>
      </c>
      <c r="Z15" s="159">
        <f>P15+Q15</f>
        <v>17</v>
      </c>
      <c r="AA15" s="159"/>
      <c r="AB15" s="100" t="str">
        <f>IF(AA15="","No hay ejecución",IF(AND(Z15&gt;0), AA15/Z15,"No hay Programación"))</f>
        <v>No hay ejecución</v>
      </c>
      <c r="AC15" s="105" t="str">
        <f t="shared" ref="AC15" si="2">IF(AB15="No hay ejecución","NA",IF(AB15&gt;=90%,"De acuerdo a lo programado",IF(AB15&gt;=70%,"Atraso Leve",IF(AB15&lt;70%,"En Riesgo de no Cumplimiento"))))</f>
        <v>NA</v>
      </c>
      <c r="AD15" s="166"/>
      <c r="AE15" s="65">
        <f>V15+AA15</f>
        <v>17</v>
      </c>
      <c r="AF15" s="100">
        <f>IF(AE15="","No hay ejecución",IF(AND(AE15&gt;0), AE15/R15,"No hay Programación"))</f>
        <v>0.5</v>
      </c>
      <c r="AG15" s="105" t="str">
        <f>IF(AF15="No hay ejecución","NA",IF(AF15&gt;=90%,"De acuerdo a lo programado",IF(AF15&gt;=70%,"Atraso Leve",IF(AF15&lt;70%,"Incumplimiento"))))</f>
        <v>Incumplimiento</v>
      </c>
      <c r="AH15" s="166"/>
      <c r="AI15" s="65" t="s">
        <v>502</v>
      </c>
      <c r="AJ15" s="105" t="s">
        <v>502</v>
      </c>
    </row>
    <row r="16" spans="1:36" s="117" customFormat="1" ht="24.6" outlineLevel="1" thickTop="1" thickBot="1">
      <c r="A16" s="109" t="s">
        <v>41</v>
      </c>
      <c r="B16" s="169">
        <v>0</v>
      </c>
      <c r="C16" s="169">
        <v>0</v>
      </c>
      <c r="D16" s="169">
        <v>0</v>
      </c>
      <c r="E16" s="169">
        <v>0</v>
      </c>
      <c r="F16" s="169">
        <v>9</v>
      </c>
      <c r="G16" s="170" t="s">
        <v>552</v>
      </c>
      <c r="H16" s="171" t="s">
        <v>2975</v>
      </c>
      <c r="I16" s="170" t="s">
        <v>20</v>
      </c>
      <c r="J16" s="170" t="s">
        <v>172</v>
      </c>
      <c r="K16" s="170" t="s">
        <v>172</v>
      </c>
      <c r="L16" s="172" t="s">
        <v>2976</v>
      </c>
      <c r="M16" s="172" t="s">
        <v>2977</v>
      </c>
      <c r="N16" s="126">
        <v>3</v>
      </c>
      <c r="O16" s="126">
        <v>3</v>
      </c>
      <c r="P16" s="126">
        <v>3</v>
      </c>
      <c r="Q16" s="126">
        <v>3</v>
      </c>
      <c r="R16" s="119">
        <f t="shared" ref="R16:R35" si="3">N16+O16+P16+Q16</f>
        <v>12</v>
      </c>
      <c r="S16" s="115" t="s">
        <v>2972</v>
      </c>
      <c r="T16" s="173" t="s">
        <v>2973</v>
      </c>
      <c r="U16" s="159">
        <f>N16+O16</f>
        <v>6</v>
      </c>
      <c r="V16" s="273">
        <v>6</v>
      </c>
      <c r="W16" s="100">
        <f t="shared" ref="W16:W20" si="4">IF(V16="","No hay ejecución",IF(AND(U16&gt;0), V16/U16,"No hay Programación"))</f>
        <v>1</v>
      </c>
      <c r="X16" s="105" t="str">
        <f t="shared" ref="X16:X20" si="5">IF(W16="No hay ejecución","NA",IF(W16&gt;=90%,"De acuerdo a lo programado",IF(W16&gt;=70%,"Atraso Leve",IF(W16&lt;70%,"En Riesgo de no Cumplimiento"))))</f>
        <v>De acuerdo a lo programado</v>
      </c>
      <c r="Y16" s="166" t="s">
        <v>2974</v>
      </c>
      <c r="Z16" s="159">
        <f>P16+Q16</f>
        <v>6</v>
      </c>
      <c r="AA16" s="159"/>
      <c r="AB16" s="100" t="str">
        <f t="shared" ref="AB16:AB57" si="6">IF(AA16="","No hay ejecución",IF(AND(Z16&gt;0), AA16/Z16,"No hay Programación"))</f>
        <v>No hay ejecución</v>
      </c>
      <c r="AC16" s="105" t="str">
        <f t="shared" ref="AC16:AC57" si="7">IF(AB16="No hay ejecución","NA",IF(AB16&gt;=90%,"De acuerdo a lo programado",IF(AB16&gt;=70%,"Atraso Leve",IF(AB16&lt;70%,"En Riesgo de no Cumplimiento"))))</f>
        <v>NA</v>
      </c>
      <c r="AD16" s="166"/>
      <c r="AE16" s="65">
        <f>V16+AA16</f>
        <v>6</v>
      </c>
      <c r="AF16" s="100">
        <f>IF(AE16="","No hay ejecución",IF(AND(AE16&gt;0), AE16/R16,"No hay Programación"))</f>
        <v>0.5</v>
      </c>
      <c r="AG16" s="105" t="str">
        <f>IF(AF16="No hay ejecución","NA",IF(AF16&gt;=90%,"De acuerdo a lo programado",IF(AF16&gt;=70%,"Atraso Leve",IF(AF16&lt;70%,"Incumplimiento"))))</f>
        <v>Incumplimiento</v>
      </c>
      <c r="AH16" s="166"/>
      <c r="AI16" s="187" t="s">
        <v>502</v>
      </c>
      <c r="AJ16" s="115" t="s">
        <v>502</v>
      </c>
    </row>
    <row r="17" spans="1:36" s="117" customFormat="1" ht="24.6" outlineLevel="1" thickTop="1" thickBot="1">
      <c r="A17" s="109" t="s">
        <v>46</v>
      </c>
      <c r="B17" s="169">
        <v>0</v>
      </c>
      <c r="C17" s="169">
        <v>0</v>
      </c>
      <c r="D17" s="169">
        <v>0</v>
      </c>
      <c r="E17" s="169">
        <v>0</v>
      </c>
      <c r="F17" s="169">
        <v>9</v>
      </c>
      <c r="G17" s="170" t="s">
        <v>552</v>
      </c>
      <c r="H17" s="171" t="s">
        <v>2978</v>
      </c>
      <c r="I17" s="170" t="s">
        <v>20</v>
      </c>
      <c r="J17" s="170" t="s">
        <v>172</v>
      </c>
      <c r="K17" s="170" t="s">
        <v>172</v>
      </c>
      <c r="L17" s="172" t="s">
        <v>2979</v>
      </c>
      <c r="M17" s="172" t="s">
        <v>2980</v>
      </c>
      <c r="N17" s="126">
        <v>3</v>
      </c>
      <c r="O17" s="126">
        <v>3</v>
      </c>
      <c r="P17" s="126">
        <v>3</v>
      </c>
      <c r="Q17" s="126">
        <v>3</v>
      </c>
      <c r="R17" s="119">
        <f t="shared" si="3"/>
        <v>12</v>
      </c>
      <c r="S17" s="115" t="s">
        <v>2981</v>
      </c>
      <c r="T17" s="173" t="s">
        <v>2973</v>
      </c>
      <c r="U17" s="159">
        <f t="shared" ref="U17:U20" si="8">N17+O17</f>
        <v>6</v>
      </c>
      <c r="V17" s="273">
        <v>6</v>
      </c>
      <c r="W17" s="100">
        <f t="shared" si="4"/>
        <v>1</v>
      </c>
      <c r="X17" s="105" t="str">
        <f t="shared" si="5"/>
        <v>De acuerdo a lo programado</v>
      </c>
      <c r="Y17" s="166" t="s">
        <v>2974</v>
      </c>
      <c r="Z17" s="159">
        <f t="shared" ref="Z17:Z57" si="9">P17+Q17</f>
        <v>6</v>
      </c>
      <c r="AA17" s="159"/>
      <c r="AB17" s="100" t="str">
        <f t="shared" si="6"/>
        <v>No hay ejecución</v>
      </c>
      <c r="AC17" s="105" t="str">
        <f t="shared" si="7"/>
        <v>NA</v>
      </c>
      <c r="AD17" s="166"/>
      <c r="AE17" s="65">
        <f t="shared" ref="AE17:AE57" si="10">V17+AA17</f>
        <v>6</v>
      </c>
      <c r="AF17" s="100">
        <f t="shared" ref="AF17:AF57" si="11">IF(AE17="","No hay ejecución",IF(AND(AE17&gt;0), AE17/R17,"No hay Programación"))</f>
        <v>0.5</v>
      </c>
      <c r="AG17" s="105" t="str">
        <f t="shared" ref="AG17:AG57" si="12">IF(AF17="No hay ejecución","NA",IF(AF17&gt;=90%,"De acuerdo a lo programado",IF(AF17&gt;=70%,"Atraso Leve",IF(AF17&lt;70%,"Incumplimiento"))))</f>
        <v>Incumplimiento</v>
      </c>
      <c r="AH17" s="166"/>
      <c r="AI17" s="187" t="s">
        <v>502</v>
      </c>
      <c r="AJ17" s="115" t="s">
        <v>502</v>
      </c>
    </row>
    <row r="18" spans="1:36" s="117" customFormat="1" ht="24.6" outlineLevel="1" thickTop="1" thickBot="1">
      <c r="A18" s="109" t="s">
        <v>51</v>
      </c>
      <c r="B18" s="169">
        <v>0</v>
      </c>
      <c r="C18" s="169">
        <v>0</v>
      </c>
      <c r="D18" s="169">
        <v>0</v>
      </c>
      <c r="E18" s="169">
        <v>0</v>
      </c>
      <c r="F18" s="169">
        <v>9</v>
      </c>
      <c r="G18" s="170" t="s">
        <v>552</v>
      </c>
      <c r="H18" s="171" t="s">
        <v>2982</v>
      </c>
      <c r="I18" s="170" t="s">
        <v>20</v>
      </c>
      <c r="J18" s="170" t="s">
        <v>172</v>
      </c>
      <c r="K18" s="170" t="s">
        <v>172</v>
      </c>
      <c r="L18" s="172" t="s">
        <v>2983</v>
      </c>
      <c r="M18" s="172" t="s">
        <v>2980</v>
      </c>
      <c r="N18" s="126">
        <v>1</v>
      </c>
      <c r="O18" s="126">
        <v>1</v>
      </c>
      <c r="P18" s="126">
        <v>1</v>
      </c>
      <c r="Q18" s="126">
        <v>1</v>
      </c>
      <c r="R18" s="119">
        <f t="shared" si="3"/>
        <v>4</v>
      </c>
      <c r="S18" s="115" t="s">
        <v>2972</v>
      </c>
      <c r="T18" s="173" t="s">
        <v>2973</v>
      </c>
      <c r="U18" s="159">
        <f t="shared" si="8"/>
        <v>2</v>
      </c>
      <c r="V18" s="273">
        <v>2</v>
      </c>
      <c r="W18" s="100">
        <f t="shared" si="4"/>
        <v>1</v>
      </c>
      <c r="X18" s="105" t="str">
        <f t="shared" si="5"/>
        <v>De acuerdo a lo programado</v>
      </c>
      <c r="Y18" s="166" t="s">
        <v>2974</v>
      </c>
      <c r="Z18" s="159">
        <f t="shared" si="9"/>
        <v>2</v>
      </c>
      <c r="AA18" s="159"/>
      <c r="AB18" s="100" t="str">
        <f t="shared" si="6"/>
        <v>No hay ejecución</v>
      </c>
      <c r="AC18" s="105" t="str">
        <f t="shared" si="7"/>
        <v>NA</v>
      </c>
      <c r="AD18" s="166"/>
      <c r="AE18" s="65">
        <f t="shared" si="10"/>
        <v>2</v>
      </c>
      <c r="AF18" s="100">
        <f t="shared" si="11"/>
        <v>0.5</v>
      </c>
      <c r="AG18" s="105" t="str">
        <f t="shared" si="12"/>
        <v>Incumplimiento</v>
      </c>
      <c r="AH18" s="166"/>
      <c r="AI18" s="187" t="s">
        <v>502</v>
      </c>
      <c r="AJ18" s="115" t="s">
        <v>502</v>
      </c>
    </row>
    <row r="19" spans="1:36" s="117" customFormat="1" ht="24.6" outlineLevel="1" thickTop="1" thickBot="1">
      <c r="A19" s="109" t="s">
        <v>645</v>
      </c>
      <c r="B19" s="169">
        <v>0</v>
      </c>
      <c r="C19" s="169">
        <v>0</v>
      </c>
      <c r="D19" s="169">
        <v>0</v>
      </c>
      <c r="E19" s="169">
        <v>0</v>
      </c>
      <c r="F19" s="169">
        <v>9</v>
      </c>
      <c r="G19" s="170" t="s">
        <v>552</v>
      </c>
      <c r="H19" s="171" t="s">
        <v>2984</v>
      </c>
      <c r="I19" s="170" t="s">
        <v>20</v>
      </c>
      <c r="J19" s="170" t="s">
        <v>172</v>
      </c>
      <c r="K19" s="170" t="s">
        <v>172</v>
      </c>
      <c r="L19" s="172" t="s">
        <v>2985</v>
      </c>
      <c r="M19" s="172" t="s">
        <v>2980</v>
      </c>
      <c r="N19" s="126">
        <v>1</v>
      </c>
      <c r="O19" s="126">
        <v>1</v>
      </c>
      <c r="P19" s="126">
        <v>1</v>
      </c>
      <c r="Q19" s="126">
        <v>1</v>
      </c>
      <c r="R19" s="119">
        <f t="shared" si="3"/>
        <v>4</v>
      </c>
      <c r="S19" s="115" t="s">
        <v>2972</v>
      </c>
      <c r="T19" s="173" t="s">
        <v>2973</v>
      </c>
      <c r="U19" s="159">
        <f t="shared" si="8"/>
        <v>2</v>
      </c>
      <c r="V19" s="273">
        <v>2</v>
      </c>
      <c r="W19" s="100">
        <f t="shared" si="4"/>
        <v>1</v>
      </c>
      <c r="X19" s="105" t="str">
        <f t="shared" si="5"/>
        <v>De acuerdo a lo programado</v>
      </c>
      <c r="Y19" s="166" t="s">
        <v>2974</v>
      </c>
      <c r="Z19" s="159">
        <f t="shared" si="9"/>
        <v>2</v>
      </c>
      <c r="AA19" s="159"/>
      <c r="AB19" s="100" t="str">
        <f t="shared" si="6"/>
        <v>No hay ejecución</v>
      </c>
      <c r="AC19" s="105" t="str">
        <f t="shared" si="7"/>
        <v>NA</v>
      </c>
      <c r="AD19" s="166"/>
      <c r="AE19" s="65">
        <f t="shared" si="10"/>
        <v>2</v>
      </c>
      <c r="AF19" s="100">
        <f t="shared" si="11"/>
        <v>0.5</v>
      </c>
      <c r="AG19" s="105" t="str">
        <f t="shared" si="12"/>
        <v>Incumplimiento</v>
      </c>
      <c r="AH19" s="166"/>
      <c r="AI19" s="187" t="s">
        <v>502</v>
      </c>
      <c r="AJ19" s="115" t="s">
        <v>502</v>
      </c>
    </row>
    <row r="20" spans="1:36" s="117" customFormat="1" ht="24.6" outlineLevel="1" thickTop="1" thickBot="1">
      <c r="A20" s="109" t="s">
        <v>650</v>
      </c>
      <c r="B20" s="169">
        <v>0</v>
      </c>
      <c r="C20" s="169">
        <v>0</v>
      </c>
      <c r="D20" s="169">
        <v>0</v>
      </c>
      <c r="E20" s="169">
        <v>0</v>
      </c>
      <c r="F20" s="169">
        <v>9</v>
      </c>
      <c r="G20" s="170" t="s">
        <v>552</v>
      </c>
      <c r="H20" s="171" t="s">
        <v>2986</v>
      </c>
      <c r="I20" s="170" t="s">
        <v>20</v>
      </c>
      <c r="J20" s="170" t="s">
        <v>172</v>
      </c>
      <c r="K20" s="170" t="s">
        <v>172</v>
      </c>
      <c r="L20" s="172" t="s">
        <v>2987</v>
      </c>
      <c r="M20" s="172" t="s">
        <v>2980</v>
      </c>
      <c r="N20" s="126">
        <v>0</v>
      </c>
      <c r="O20" s="126">
        <v>1</v>
      </c>
      <c r="P20" s="126">
        <v>0</v>
      </c>
      <c r="Q20" s="126">
        <v>1</v>
      </c>
      <c r="R20" s="119">
        <f t="shared" si="3"/>
        <v>2</v>
      </c>
      <c r="S20" s="115" t="s">
        <v>2972</v>
      </c>
      <c r="T20" s="173" t="s">
        <v>2973</v>
      </c>
      <c r="U20" s="159">
        <f t="shared" si="8"/>
        <v>1</v>
      </c>
      <c r="V20" s="273">
        <v>1</v>
      </c>
      <c r="W20" s="100">
        <f t="shared" si="4"/>
        <v>1</v>
      </c>
      <c r="X20" s="105" t="str">
        <f t="shared" si="5"/>
        <v>De acuerdo a lo programado</v>
      </c>
      <c r="Y20" s="166" t="s">
        <v>2974</v>
      </c>
      <c r="Z20" s="159">
        <f t="shared" si="9"/>
        <v>1</v>
      </c>
      <c r="AA20" s="159"/>
      <c r="AB20" s="100" t="str">
        <f t="shared" si="6"/>
        <v>No hay ejecución</v>
      </c>
      <c r="AC20" s="105" t="str">
        <f t="shared" si="7"/>
        <v>NA</v>
      </c>
      <c r="AD20" s="166"/>
      <c r="AE20" s="65">
        <f t="shared" si="10"/>
        <v>1</v>
      </c>
      <c r="AF20" s="100">
        <f t="shared" si="11"/>
        <v>0.5</v>
      </c>
      <c r="AG20" s="105" t="str">
        <f t="shared" si="12"/>
        <v>Incumplimiento</v>
      </c>
      <c r="AH20" s="166"/>
      <c r="AI20" s="187" t="s">
        <v>502</v>
      </c>
      <c r="AJ20" s="115" t="s">
        <v>502</v>
      </c>
    </row>
    <row r="21" spans="1:36" ht="37.049999999999997" customHeight="1" thickTop="1" thickBot="1">
      <c r="A21" s="63">
        <v>2</v>
      </c>
      <c r="B21" s="162">
        <v>0</v>
      </c>
      <c r="C21" s="162">
        <v>0</v>
      </c>
      <c r="D21" s="162">
        <v>0</v>
      </c>
      <c r="E21" s="162">
        <v>0</v>
      </c>
      <c r="F21" s="162">
        <v>9</v>
      </c>
      <c r="G21" s="163" t="s">
        <v>552</v>
      </c>
      <c r="H21" s="164" t="s">
        <v>2988</v>
      </c>
      <c r="I21" s="163" t="s">
        <v>18</v>
      </c>
      <c r="J21" s="163" t="s">
        <v>172</v>
      </c>
      <c r="K21" s="163" t="s">
        <v>172</v>
      </c>
      <c r="L21" s="165" t="s">
        <v>2989</v>
      </c>
      <c r="M21" s="165" t="s">
        <v>2980</v>
      </c>
      <c r="N21" s="64">
        <v>3</v>
      </c>
      <c r="O21" s="64">
        <v>3</v>
      </c>
      <c r="P21" s="64">
        <v>3</v>
      </c>
      <c r="Q21" s="64">
        <v>3</v>
      </c>
      <c r="R21" s="64">
        <f t="shared" si="3"/>
        <v>12</v>
      </c>
      <c r="S21" s="105" t="s">
        <v>2972</v>
      </c>
      <c r="T21" s="166" t="s">
        <v>2973</v>
      </c>
      <c r="U21" s="159">
        <f>N21+O21</f>
        <v>6</v>
      </c>
      <c r="V21" s="273">
        <v>7</v>
      </c>
      <c r="W21" s="100">
        <f t="shared" ref="W21:W28" si="13">IF(V21="","No hay ejecución",IF(AND(U21&gt;0), V21/U21,"No hay Programación"))</f>
        <v>1.1666666666666667</v>
      </c>
      <c r="X21" s="105" t="str">
        <f t="shared" ref="X21:X28" si="14">IF(W21="No hay ejecución","NA",IF(W21&gt;=90%,"De acuerdo a lo programado",IF(W21&gt;=70%,"Atraso Leve",IF(W21&lt;70%,"En Riesgo de no Cumplimiento"))))</f>
        <v>De acuerdo a lo programado</v>
      </c>
      <c r="Y21" s="166" t="s">
        <v>2990</v>
      </c>
      <c r="Z21" s="159">
        <f t="shared" si="9"/>
        <v>6</v>
      </c>
      <c r="AA21" s="159"/>
      <c r="AB21" s="100" t="str">
        <f t="shared" si="6"/>
        <v>No hay ejecución</v>
      </c>
      <c r="AC21" s="105" t="str">
        <f t="shared" si="7"/>
        <v>NA</v>
      </c>
      <c r="AD21" s="166"/>
      <c r="AE21" s="65">
        <f t="shared" si="10"/>
        <v>7</v>
      </c>
      <c r="AF21" s="100">
        <f t="shared" si="11"/>
        <v>0.58333333333333337</v>
      </c>
      <c r="AG21" s="105" t="str">
        <f t="shared" si="12"/>
        <v>Incumplimiento</v>
      </c>
      <c r="AH21" s="166"/>
      <c r="AI21" s="65" t="s">
        <v>502</v>
      </c>
      <c r="AJ21" s="105" t="s">
        <v>502</v>
      </c>
    </row>
    <row r="22" spans="1:36" ht="37.049999999999997" customHeight="1" thickTop="1" thickBot="1">
      <c r="A22" s="63">
        <v>3</v>
      </c>
      <c r="B22" s="162">
        <v>0</v>
      </c>
      <c r="C22" s="162">
        <v>0</v>
      </c>
      <c r="D22" s="162">
        <v>0</v>
      </c>
      <c r="E22" s="162">
        <v>0</v>
      </c>
      <c r="F22" s="162">
        <v>9</v>
      </c>
      <c r="G22" s="163" t="s">
        <v>552</v>
      </c>
      <c r="H22" s="164" t="s">
        <v>2991</v>
      </c>
      <c r="I22" s="163" t="s">
        <v>20</v>
      </c>
      <c r="J22" s="163" t="s">
        <v>172</v>
      </c>
      <c r="K22" s="163" t="s">
        <v>172</v>
      </c>
      <c r="L22" s="165" t="s">
        <v>2992</v>
      </c>
      <c r="M22" s="165" t="s">
        <v>2980</v>
      </c>
      <c r="N22" s="64">
        <v>1</v>
      </c>
      <c r="O22" s="64">
        <v>1</v>
      </c>
      <c r="P22" s="64">
        <v>1</v>
      </c>
      <c r="Q22" s="64">
        <v>1</v>
      </c>
      <c r="R22" s="64">
        <f>N22+O22+P22+Q22</f>
        <v>4</v>
      </c>
      <c r="S22" s="105" t="s">
        <v>2972</v>
      </c>
      <c r="T22" s="166" t="s">
        <v>2973</v>
      </c>
      <c r="U22" s="159">
        <f>N22+O22</f>
        <v>2</v>
      </c>
      <c r="V22" s="273">
        <v>3</v>
      </c>
      <c r="W22" s="100">
        <f t="shared" si="13"/>
        <v>1.5</v>
      </c>
      <c r="X22" s="105" t="str">
        <f t="shared" si="14"/>
        <v>De acuerdo a lo programado</v>
      </c>
      <c r="Y22" s="166" t="s">
        <v>2993</v>
      </c>
      <c r="Z22" s="159">
        <f t="shared" si="9"/>
        <v>2</v>
      </c>
      <c r="AA22" s="159"/>
      <c r="AB22" s="100" t="str">
        <f t="shared" si="6"/>
        <v>No hay ejecución</v>
      </c>
      <c r="AC22" s="105" t="str">
        <f t="shared" si="7"/>
        <v>NA</v>
      </c>
      <c r="AD22" s="166"/>
      <c r="AE22" s="65">
        <f t="shared" si="10"/>
        <v>3</v>
      </c>
      <c r="AF22" s="100">
        <f t="shared" si="11"/>
        <v>0.75</v>
      </c>
      <c r="AG22" s="105" t="str">
        <f t="shared" si="12"/>
        <v>Atraso Leve</v>
      </c>
      <c r="AH22" s="166"/>
      <c r="AI22" s="65" t="s">
        <v>502</v>
      </c>
      <c r="AJ22" s="105" t="s">
        <v>502</v>
      </c>
    </row>
    <row r="23" spans="1:36" ht="37.049999999999997" customHeight="1" thickTop="1" thickBot="1">
      <c r="A23" s="63">
        <v>4</v>
      </c>
      <c r="B23" s="162">
        <v>0</v>
      </c>
      <c r="C23" s="162">
        <v>0</v>
      </c>
      <c r="D23" s="162">
        <v>0</v>
      </c>
      <c r="E23" s="162">
        <v>0</v>
      </c>
      <c r="F23" s="162">
        <v>9</v>
      </c>
      <c r="G23" s="163" t="s">
        <v>552</v>
      </c>
      <c r="H23" s="164" t="s">
        <v>2994</v>
      </c>
      <c r="I23" s="163" t="s">
        <v>20</v>
      </c>
      <c r="J23" s="163" t="s">
        <v>172</v>
      </c>
      <c r="K23" s="163" t="s">
        <v>172</v>
      </c>
      <c r="L23" s="165" t="s">
        <v>2995</v>
      </c>
      <c r="M23" s="165" t="s">
        <v>2980</v>
      </c>
      <c r="N23" s="64">
        <v>0</v>
      </c>
      <c r="O23" s="64">
        <v>0</v>
      </c>
      <c r="P23" s="64">
        <v>0</v>
      </c>
      <c r="Q23" s="64">
        <v>1</v>
      </c>
      <c r="R23" s="64">
        <f t="shared" si="3"/>
        <v>1</v>
      </c>
      <c r="S23" s="105" t="s">
        <v>2972</v>
      </c>
      <c r="T23" s="166" t="s">
        <v>2973</v>
      </c>
      <c r="U23" s="159">
        <f t="shared" ref="U23:U24" si="15">N23+O23</f>
        <v>0</v>
      </c>
      <c r="V23" s="273">
        <v>0</v>
      </c>
      <c r="W23" s="100" t="str">
        <f t="shared" si="13"/>
        <v>No hay Programación</v>
      </c>
      <c r="X23" s="105" t="str">
        <f t="shared" si="14"/>
        <v>De acuerdo a lo programado</v>
      </c>
      <c r="Y23" s="166"/>
      <c r="Z23" s="159">
        <f t="shared" si="9"/>
        <v>1</v>
      </c>
      <c r="AA23" s="159"/>
      <c r="AB23" s="100" t="str">
        <f t="shared" si="6"/>
        <v>No hay ejecución</v>
      </c>
      <c r="AC23" s="105" t="str">
        <f t="shared" si="7"/>
        <v>NA</v>
      </c>
      <c r="AD23" s="166"/>
      <c r="AE23" s="65">
        <f t="shared" si="10"/>
        <v>0</v>
      </c>
      <c r="AF23" s="100" t="str">
        <f>IF(AE23="","No hay ejecución",IF(AND(AE23&gt;0), AE23/R23,"No hay Programación"))</f>
        <v>No hay Programación</v>
      </c>
      <c r="AG23" s="105" t="str">
        <f t="shared" si="12"/>
        <v>De acuerdo a lo programado</v>
      </c>
      <c r="AH23" s="166"/>
      <c r="AI23" s="65" t="s">
        <v>502</v>
      </c>
      <c r="AJ23" s="105" t="s">
        <v>502</v>
      </c>
    </row>
    <row r="24" spans="1:36" ht="37.049999999999997" customHeight="1" thickTop="1" thickBot="1">
      <c r="A24" s="63">
        <v>5</v>
      </c>
      <c r="B24" s="162">
        <v>0</v>
      </c>
      <c r="C24" s="162">
        <v>0</v>
      </c>
      <c r="D24" s="162">
        <v>0</v>
      </c>
      <c r="E24" s="162">
        <v>0</v>
      </c>
      <c r="F24" s="162">
        <v>9</v>
      </c>
      <c r="G24" s="163" t="s">
        <v>552</v>
      </c>
      <c r="H24" s="164" t="s">
        <v>2996</v>
      </c>
      <c r="I24" s="163" t="s">
        <v>20</v>
      </c>
      <c r="J24" s="163" t="s">
        <v>172</v>
      </c>
      <c r="K24" s="163" t="s">
        <v>172</v>
      </c>
      <c r="L24" s="165" t="s">
        <v>2997</v>
      </c>
      <c r="M24" s="165" t="s">
        <v>2980</v>
      </c>
      <c r="N24" s="64">
        <v>0</v>
      </c>
      <c r="O24" s="64">
        <v>1</v>
      </c>
      <c r="P24" s="64">
        <v>0</v>
      </c>
      <c r="Q24" s="64">
        <v>1</v>
      </c>
      <c r="R24" s="64">
        <f t="shared" si="3"/>
        <v>2</v>
      </c>
      <c r="S24" s="105" t="s">
        <v>2972</v>
      </c>
      <c r="T24" s="166" t="s">
        <v>2973</v>
      </c>
      <c r="U24" s="159">
        <f t="shared" si="15"/>
        <v>1</v>
      </c>
      <c r="V24" s="273">
        <v>0</v>
      </c>
      <c r="W24" s="100">
        <f t="shared" si="13"/>
        <v>0</v>
      </c>
      <c r="X24" s="105" t="str">
        <f t="shared" si="14"/>
        <v>En Riesgo de no Cumplimiento</v>
      </c>
      <c r="Y24" s="166" t="s">
        <v>2998</v>
      </c>
      <c r="Z24" s="159">
        <f t="shared" si="9"/>
        <v>1</v>
      </c>
      <c r="AA24" s="159"/>
      <c r="AB24" s="100" t="str">
        <f t="shared" si="6"/>
        <v>No hay ejecución</v>
      </c>
      <c r="AC24" s="105" t="str">
        <f t="shared" si="7"/>
        <v>NA</v>
      </c>
      <c r="AD24" s="166"/>
      <c r="AE24" s="65">
        <f t="shared" si="10"/>
        <v>0</v>
      </c>
      <c r="AF24" s="100" t="str">
        <f t="shared" si="11"/>
        <v>No hay Programación</v>
      </c>
      <c r="AG24" s="105" t="str">
        <f>IF(AF24="No hay ejecución","NA",IF(AF24&gt;=90%,"De acuerdo a lo programado",IF(AF24&gt;=70%,"Atraso Leve",IF(AF24&lt;70%,"Incumplimiento"))))</f>
        <v>De acuerdo a lo programado</v>
      </c>
      <c r="AH24" s="166"/>
      <c r="AI24" s="65" t="s">
        <v>502</v>
      </c>
      <c r="AJ24" s="105" t="s">
        <v>502</v>
      </c>
    </row>
    <row r="25" spans="1:36" ht="37.049999999999997" customHeight="1" thickTop="1" thickBot="1">
      <c r="A25" s="63">
        <v>6</v>
      </c>
      <c r="B25" s="162">
        <v>0</v>
      </c>
      <c r="C25" s="162">
        <v>0</v>
      </c>
      <c r="D25" s="162">
        <v>0</v>
      </c>
      <c r="E25" s="162">
        <v>0</v>
      </c>
      <c r="F25" s="162">
        <v>9</v>
      </c>
      <c r="G25" s="163" t="s">
        <v>552</v>
      </c>
      <c r="H25" s="164" t="s">
        <v>2999</v>
      </c>
      <c r="I25" s="163" t="s">
        <v>20</v>
      </c>
      <c r="J25" s="163" t="s">
        <v>172</v>
      </c>
      <c r="K25" s="163" t="s">
        <v>172</v>
      </c>
      <c r="L25" s="165" t="s">
        <v>3000</v>
      </c>
      <c r="M25" s="165" t="s">
        <v>3001</v>
      </c>
      <c r="N25" s="64">
        <v>0</v>
      </c>
      <c r="O25" s="64">
        <v>0</v>
      </c>
      <c r="P25" s="64">
        <v>1</v>
      </c>
      <c r="Q25" s="64">
        <v>0</v>
      </c>
      <c r="R25" s="64">
        <f t="shared" si="3"/>
        <v>1</v>
      </c>
      <c r="S25" s="105" t="s">
        <v>2972</v>
      </c>
      <c r="T25" s="166" t="s">
        <v>2973</v>
      </c>
      <c r="U25" s="159">
        <f>N25+O25</f>
        <v>0</v>
      </c>
      <c r="V25" s="273">
        <v>0</v>
      </c>
      <c r="W25" s="100" t="str">
        <f t="shared" si="13"/>
        <v>No hay Programación</v>
      </c>
      <c r="X25" s="105" t="str">
        <f t="shared" si="14"/>
        <v>De acuerdo a lo programado</v>
      </c>
      <c r="Y25" s="166"/>
      <c r="Z25" s="159">
        <f t="shared" si="9"/>
        <v>1</v>
      </c>
      <c r="AA25" s="159"/>
      <c r="AB25" s="100" t="str">
        <f t="shared" si="6"/>
        <v>No hay ejecución</v>
      </c>
      <c r="AC25" s="105" t="str">
        <f t="shared" si="7"/>
        <v>NA</v>
      </c>
      <c r="AD25" s="166"/>
      <c r="AE25" s="65">
        <f t="shared" si="10"/>
        <v>0</v>
      </c>
      <c r="AF25" s="100" t="str">
        <f t="shared" si="11"/>
        <v>No hay Programación</v>
      </c>
      <c r="AG25" s="105" t="str">
        <f t="shared" si="12"/>
        <v>De acuerdo a lo programado</v>
      </c>
      <c r="AH25" s="166"/>
      <c r="AI25" s="65" t="s">
        <v>502</v>
      </c>
      <c r="AJ25" s="105" t="s">
        <v>502</v>
      </c>
    </row>
    <row r="26" spans="1:36" ht="37.049999999999997" customHeight="1" thickTop="1" thickBot="1">
      <c r="A26" s="63">
        <v>7</v>
      </c>
      <c r="B26" s="162">
        <v>0</v>
      </c>
      <c r="C26" s="162">
        <v>0</v>
      </c>
      <c r="D26" s="162">
        <v>0</v>
      </c>
      <c r="E26" s="162">
        <v>0</v>
      </c>
      <c r="F26" s="162">
        <v>9</v>
      </c>
      <c r="G26" s="163" t="s">
        <v>552</v>
      </c>
      <c r="H26" s="164" t="s">
        <v>3002</v>
      </c>
      <c r="I26" s="163" t="s">
        <v>20</v>
      </c>
      <c r="J26" s="163" t="s">
        <v>172</v>
      </c>
      <c r="K26" s="163" t="s">
        <v>172</v>
      </c>
      <c r="L26" s="165" t="s">
        <v>3003</v>
      </c>
      <c r="M26" s="165" t="s">
        <v>939</v>
      </c>
      <c r="N26" s="64">
        <v>0</v>
      </c>
      <c r="O26" s="64">
        <v>1</v>
      </c>
      <c r="P26" s="64">
        <v>0</v>
      </c>
      <c r="Q26" s="64">
        <v>0</v>
      </c>
      <c r="R26" s="64">
        <f t="shared" si="3"/>
        <v>1</v>
      </c>
      <c r="S26" s="105" t="s">
        <v>2972</v>
      </c>
      <c r="T26" s="166" t="s">
        <v>2973</v>
      </c>
      <c r="U26" s="159">
        <f>N26+O26</f>
        <v>1</v>
      </c>
      <c r="V26" s="273">
        <v>1</v>
      </c>
      <c r="W26" s="100">
        <f t="shared" si="13"/>
        <v>1</v>
      </c>
      <c r="X26" s="105" t="str">
        <f t="shared" si="14"/>
        <v>De acuerdo a lo programado</v>
      </c>
      <c r="Y26" s="166" t="s">
        <v>3004</v>
      </c>
      <c r="Z26" s="159">
        <f t="shared" si="9"/>
        <v>0</v>
      </c>
      <c r="AA26" s="159"/>
      <c r="AB26" s="100" t="str">
        <f t="shared" si="6"/>
        <v>No hay ejecución</v>
      </c>
      <c r="AC26" s="105" t="str">
        <f t="shared" si="7"/>
        <v>NA</v>
      </c>
      <c r="AD26" s="166"/>
      <c r="AE26" s="65">
        <f t="shared" si="10"/>
        <v>1</v>
      </c>
      <c r="AF26" s="100">
        <f t="shared" si="11"/>
        <v>1</v>
      </c>
      <c r="AG26" s="105" t="str">
        <f t="shared" si="12"/>
        <v>De acuerdo a lo programado</v>
      </c>
      <c r="AH26" s="166"/>
      <c r="AI26" s="65" t="s">
        <v>502</v>
      </c>
      <c r="AJ26" s="105" t="s">
        <v>502</v>
      </c>
    </row>
    <row r="27" spans="1:36" ht="37.049999999999997" customHeight="1" thickTop="1" thickBot="1">
      <c r="A27" s="63">
        <v>8</v>
      </c>
      <c r="B27" s="162">
        <v>0</v>
      </c>
      <c r="C27" s="162">
        <v>0</v>
      </c>
      <c r="D27" s="162">
        <v>0</v>
      </c>
      <c r="E27" s="162">
        <v>0</v>
      </c>
      <c r="F27" s="162">
        <v>9</v>
      </c>
      <c r="G27" s="163" t="s">
        <v>552</v>
      </c>
      <c r="H27" s="164" t="s">
        <v>3005</v>
      </c>
      <c r="I27" s="163" t="s">
        <v>20</v>
      </c>
      <c r="J27" s="163" t="s">
        <v>172</v>
      </c>
      <c r="K27" s="163" t="s">
        <v>172</v>
      </c>
      <c r="L27" s="165" t="s">
        <v>3006</v>
      </c>
      <c r="M27" s="165" t="s">
        <v>3007</v>
      </c>
      <c r="N27" s="64">
        <v>0</v>
      </c>
      <c r="O27" s="64">
        <v>1</v>
      </c>
      <c r="P27" s="64">
        <v>0</v>
      </c>
      <c r="Q27" s="64">
        <v>0</v>
      </c>
      <c r="R27" s="64">
        <f t="shared" si="3"/>
        <v>1</v>
      </c>
      <c r="S27" s="105" t="s">
        <v>2972</v>
      </c>
      <c r="T27" s="166" t="s">
        <v>2973</v>
      </c>
      <c r="U27" s="159">
        <f t="shared" ref="U27:U30" si="16">N27+O27</f>
        <v>1</v>
      </c>
      <c r="V27" s="273">
        <v>1</v>
      </c>
      <c r="W27" s="100">
        <f t="shared" si="13"/>
        <v>1</v>
      </c>
      <c r="X27" s="105" t="str">
        <f t="shared" si="14"/>
        <v>De acuerdo a lo programado</v>
      </c>
      <c r="Y27" s="166" t="s">
        <v>3004</v>
      </c>
      <c r="Z27" s="159">
        <f t="shared" si="9"/>
        <v>0</v>
      </c>
      <c r="AA27" s="159"/>
      <c r="AB27" s="100" t="str">
        <f t="shared" si="6"/>
        <v>No hay ejecución</v>
      </c>
      <c r="AC27" s="105" t="str">
        <f t="shared" si="7"/>
        <v>NA</v>
      </c>
      <c r="AD27" s="166"/>
      <c r="AE27" s="65">
        <f t="shared" si="10"/>
        <v>1</v>
      </c>
      <c r="AF27" s="100">
        <f t="shared" si="11"/>
        <v>1</v>
      </c>
      <c r="AG27" s="105" t="str">
        <f t="shared" si="12"/>
        <v>De acuerdo a lo programado</v>
      </c>
      <c r="AH27" s="166"/>
      <c r="AI27" s="65" t="s">
        <v>502</v>
      </c>
      <c r="AJ27" s="105" t="s">
        <v>502</v>
      </c>
    </row>
    <row r="28" spans="1:36" ht="37.049999999999997" customHeight="1" thickTop="1" thickBot="1">
      <c r="A28" s="63">
        <v>9</v>
      </c>
      <c r="B28" s="162">
        <v>0</v>
      </c>
      <c r="C28" s="162">
        <v>0</v>
      </c>
      <c r="D28" s="162">
        <v>0</v>
      </c>
      <c r="E28" s="162">
        <v>0</v>
      </c>
      <c r="F28" s="162">
        <v>9</v>
      </c>
      <c r="G28" s="163" t="s">
        <v>574</v>
      </c>
      <c r="H28" s="164" t="s">
        <v>3008</v>
      </c>
      <c r="I28" s="163" t="s">
        <v>20</v>
      </c>
      <c r="J28" s="163" t="s">
        <v>172</v>
      </c>
      <c r="K28" s="163" t="s">
        <v>172</v>
      </c>
      <c r="L28" s="165" t="s">
        <v>3009</v>
      </c>
      <c r="M28" s="165" t="s">
        <v>3010</v>
      </c>
      <c r="N28" s="64">
        <v>2</v>
      </c>
      <c r="O28" s="64">
        <v>4</v>
      </c>
      <c r="P28" s="64">
        <v>2</v>
      </c>
      <c r="Q28" s="64">
        <v>3</v>
      </c>
      <c r="R28" s="64">
        <f t="shared" si="3"/>
        <v>11</v>
      </c>
      <c r="S28" s="105" t="s">
        <v>3011</v>
      </c>
      <c r="T28" s="166" t="s">
        <v>3012</v>
      </c>
      <c r="U28" s="159">
        <f t="shared" si="16"/>
        <v>6</v>
      </c>
      <c r="V28" s="273">
        <v>0</v>
      </c>
      <c r="W28" s="100">
        <f t="shared" si="13"/>
        <v>0</v>
      </c>
      <c r="X28" s="105" t="str">
        <f t="shared" si="14"/>
        <v>En Riesgo de no Cumplimiento</v>
      </c>
      <c r="Y28" s="166"/>
      <c r="Z28" s="159">
        <f t="shared" si="9"/>
        <v>5</v>
      </c>
      <c r="AA28" s="159"/>
      <c r="AB28" s="100" t="str">
        <f t="shared" si="6"/>
        <v>No hay ejecución</v>
      </c>
      <c r="AC28" s="105" t="str">
        <f t="shared" si="7"/>
        <v>NA</v>
      </c>
      <c r="AD28" s="166"/>
      <c r="AE28" s="65">
        <f t="shared" si="10"/>
        <v>0</v>
      </c>
      <c r="AF28" s="100" t="str">
        <f t="shared" si="11"/>
        <v>No hay Programación</v>
      </c>
      <c r="AG28" s="105" t="str">
        <f t="shared" si="12"/>
        <v>De acuerdo a lo programado</v>
      </c>
      <c r="AH28" s="166"/>
      <c r="AI28" s="65" t="s">
        <v>502</v>
      </c>
      <c r="AJ28" s="105" t="s">
        <v>502</v>
      </c>
    </row>
    <row r="29" spans="1:36" ht="37.049999999999997" customHeight="1" thickTop="1" thickBot="1">
      <c r="A29" s="63">
        <v>10</v>
      </c>
      <c r="B29" s="162">
        <v>0</v>
      </c>
      <c r="C29" s="162">
        <v>0</v>
      </c>
      <c r="D29" s="162">
        <v>0</v>
      </c>
      <c r="E29" s="162">
        <v>0</v>
      </c>
      <c r="F29" s="162">
        <v>9</v>
      </c>
      <c r="G29" s="163" t="s">
        <v>574</v>
      </c>
      <c r="H29" s="164" t="s">
        <v>3013</v>
      </c>
      <c r="I29" s="163" t="s">
        <v>20</v>
      </c>
      <c r="J29" s="163" t="s">
        <v>172</v>
      </c>
      <c r="K29" s="163" t="s">
        <v>172</v>
      </c>
      <c r="L29" s="165" t="s">
        <v>3009</v>
      </c>
      <c r="M29" s="165" t="s">
        <v>3014</v>
      </c>
      <c r="N29" s="64">
        <v>1</v>
      </c>
      <c r="O29" s="64">
        <v>2</v>
      </c>
      <c r="P29" s="64">
        <v>1</v>
      </c>
      <c r="Q29" s="64">
        <v>2</v>
      </c>
      <c r="R29" s="64">
        <f>N29+O29+P29+Q29</f>
        <v>6</v>
      </c>
      <c r="S29" s="105" t="s">
        <v>3011</v>
      </c>
      <c r="T29" s="166" t="s">
        <v>3015</v>
      </c>
      <c r="U29" s="159">
        <f t="shared" si="16"/>
        <v>3</v>
      </c>
      <c r="V29" s="273">
        <v>0</v>
      </c>
      <c r="W29" s="100">
        <f t="shared" ref="W29:W57" si="17">IF(V29="","No hay ejecución",IF(AND(U29&gt;0), V29/U29,"No hay Programación"))</f>
        <v>0</v>
      </c>
      <c r="X29" s="105" t="str">
        <f t="shared" ref="X29:X57" si="18">IF(W29="No hay ejecución","NA",IF(W29&gt;=90%,"De acuerdo a lo programado",IF(W29&gt;=70%,"Atraso Leve",IF(W29&lt;70%,"En Riesgo de no Cumplimiento"))))</f>
        <v>En Riesgo de no Cumplimiento</v>
      </c>
      <c r="Y29" s="166"/>
      <c r="Z29" s="159">
        <f t="shared" si="9"/>
        <v>3</v>
      </c>
      <c r="AA29" s="159"/>
      <c r="AB29" s="100" t="str">
        <f t="shared" si="6"/>
        <v>No hay ejecución</v>
      </c>
      <c r="AC29" s="105" t="str">
        <f t="shared" si="7"/>
        <v>NA</v>
      </c>
      <c r="AD29" s="166"/>
      <c r="AE29" s="65">
        <f t="shared" si="10"/>
        <v>0</v>
      </c>
      <c r="AF29" s="100" t="str">
        <f t="shared" si="11"/>
        <v>No hay Programación</v>
      </c>
      <c r="AG29" s="105" t="str">
        <f t="shared" si="12"/>
        <v>De acuerdo a lo programado</v>
      </c>
      <c r="AH29" s="166"/>
      <c r="AI29" s="65" t="s">
        <v>502</v>
      </c>
      <c r="AJ29" s="105" t="s">
        <v>502</v>
      </c>
    </row>
    <row r="30" spans="1:36" ht="37.049999999999997" customHeight="1" thickTop="1" thickBot="1">
      <c r="A30" s="63">
        <v>11</v>
      </c>
      <c r="B30" s="162">
        <v>0</v>
      </c>
      <c r="C30" s="162">
        <v>0</v>
      </c>
      <c r="D30" s="162">
        <v>0</v>
      </c>
      <c r="E30" s="162">
        <v>0</v>
      </c>
      <c r="F30" s="162">
        <v>9</v>
      </c>
      <c r="G30" s="163" t="s">
        <v>574</v>
      </c>
      <c r="H30" s="164" t="s">
        <v>3016</v>
      </c>
      <c r="I30" s="163" t="s">
        <v>20</v>
      </c>
      <c r="J30" s="163" t="s">
        <v>172</v>
      </c>
      <c r="K30" s="163" t="s">
        <v>172</v>
      </c>
      <c r="L30" s="165" t="s">
        <v>3009</v>
      </c>
      <c r="M30" s="165" t="s">
        <v>3014</v>
      </c>
      <c r="N30" s="64">
        <v>2</v>
      </c>
      <c r="O30" s="64">
        <v>3</v>
      </c>
      <c r="P30" s="64">
        <v>3</v>
      </c>
      <c r="Q30" s="64">
        <v>3</v>
      </c>
      <c r="R30" s="64">
        <f t="shared" si="3"/>
        <v>11</v>
      </c>
      <c r="S30" s="105" t="s">
        <v>3011</v>
      </c>
      <c r="T30" s="166" t="s">
        <v>1024</v>
      </c>
      <c r="U30" s="159">
        <f t="shared" si="16"/>
        <v>5</v>
      </c>
      <c r="V30" s="273">
        <v>0</v>
      </c>
      <c r="W30" s="100">
        <f t="shared" si="17"/>
        <v>0</v>
      </c>
      <c r="X30" s="105" t="str">
        <f t="shared" si="18"/>
        <v>En Riesgo de no Cumplimiento</v>
      </c>
      <c r="Y30" s="166"/>
      <c r="Z30" s="159">
        <f t="shared" si="9"/>
        <v>6</v>
      </c>
      <c r="AA30" s="159"/>
      <c r="AB30" s="100" t="str">
        <f t="shared" si="6"/>
        <v>No hay ejecución</v>
      </c>
      <c r="AC30" s="105" t="str">
        <f t="shared" si="7"/>
        <v>NA</v>
      </c>
      <c r="AD30" s="166"/>
      <c r="AE30" s="65">
        <f t="shared" si="10"/>
        <v>0</v>
      </c>
      <c r="AF30" s="100" t="str">
        <f t="shared" si="11"/>
        <v>No hay Programación</v>
      </c>
      <c r="AG30" s="105" t="str">
        <f t="shared" si="12"/>
        <v>De acuerdo a lo programado</v>
      </c>
      <c r="AH30" s="166"/>
      <c r="AI30" s="65" t="s">
        <v>502</v>
      </c>
      <c r="AJ30" s="105" t="s">
        <v>502</v>
      </c>
    </row>
    <row r="31" spans="1:36" ht="37.049999999999997" customHeight="1" thickTop="1" thickBot="1">
      <c r="A31" s="63">
        <v>12</v>
      </c>
      <c r="B31" s="162">
        <v>0</v>
      </c>
      <c r="C31" s="162">
        <v>0</v>
      </c>
      <c r="D31" s="162">
        <v>0</v>
      </c>
      <c r="E31" s="162">
        <v>0</v>
      </c>
      <c r="F31" s="162">
        <v>9</v>
      </c>
      <c r="G31" s="163" t="s">
        <v>574</v>
      </c>
      <c r="H31" s="164" t="s">
        <v>3017</v>
      </c>
      <c r="I31" s="163" t="s">
        <v>20</v>
      </c>
      <c r="J31" s="163" t="s">
        <v>172</v>
      </c>
      <c r="K31" s="163" t="s">
        <v>172</v>
      </c>
      <c r="L31" s="165" t="s">
        <v>3009</v>
      </c>
      <c r="M31" s="165" t="s">
        <v>3014</v>
      </c>
      <c r="N31" s="64">
        <v>1</v>
      </c>
      <c r="O31" s="64">
        <v>1</v>
      </c>
      <c r="P31" s="64">
        <v>1</v>
      </c>
      <c r="Q31" s="64">
        <v>1</v>
      </c>
      <c r="R31" s="64">
        <f t="shared" si="3"/>
        <v>4</v>
      </c>
      <c r="S31" s="105" t="s">
        <v>3011</v>
      </c>
      <c r="T31" s="166" t="s">
        <v>1008</v>
      </c>
      <c r="U31" s="159">
        <f>N31+O31</f>
        <v>2</v>
      </c>
      <c r="V31" s="273">
        <v>0</v>
      </c>
      <c r="W31" s="100">
        <f t="shared" si="17"/>
        <v>0</v>
      </c>
      <c r="X31" s="105" t="str">
        <f t="shared" si="18"/>
        <v>En Riesgo de no Cumplimiento</v>
      </c>
      <c r="Y31" s="166"/>
      <c r="Z31" s="159">
        <f t="shared" si="9"/>
        <v>2</v>
      </c>
      <c r="AA31" s="159"/>
      <c r="AB31" s="100" t="str">
        <f t="shared" si="6"/>
        <v>No hay ejecución</v>
      </c>
      <c r="AC31" s="105" t="str">
        <f t="shared" si="7"/>
        <v>NA</v>
      </c>
      <c r="AD31" s="166"/>
      <c r="AE31" s="65">
        <f t="shared" si="10"/>
        <v>0</v>
      </c>
      <c r="AF31" s="100" t="str">
        <f t="shared" si="11"/>
        <v>No hay Programación</v>
      </c>
      <c r="AG31" s="105" t="str">
        <f t="shared" si="12"/>
        <v>De acuerdo a lo programado</v>
      </c>
      <c r="AH31" s="166"/>
      <c r="AI31" s="65" t="s">
        <v>502</v>
      </c>
      <c r="AJ31" s="105" t="s">
        <v>502</v>
      </c>
    </row>
    <row r="32" spans="1:36" ht="37.049999999999997" customHeight="1" thickTop="1" thickBot="1">
      <c r="A32" s="63">
        <v>13</v>
      </c>
      <c r="B32" s="162">
        <v>0</v>
      </c>
      <c r="C32" s="162">
        <v>0</v>
      </c>
      <c r="D32" s="162">
        <v>0</v>
      </c>
      <c r="E32" s="162">
        <v>0</v>
      </c>
      <c r="F32" s="162">
        <v>9</v>
      </c>
      <c r="G32" s="163" t="s">
        <v>574</v>
      </c>
      <c r="H32" s="164" t="s">
        <v>3018</v>
      </c>
      <c r="I32" s="163" t="s">
        <v>20</v>
      </c>
      <c r="J32" s="163" t="s">
        <v>172</v>
      </c>
      <c r="K32" s="163" t="s">
        <v>172</v>
      </c>
      <c r="L32" s="165" t="s">
        <v>3009</v>
      </c>
      <c r="M32" s="165" t="s">
        <v>3014</v>
      </c>
      <c r="N32" s="64">
        <v>1</v>
      </c>
      <c r="O32" s="64">
        <v>1</v>
      </c>
      <c r="P32" s="64">
        <v>1</v>
      </c>
      <c r="Q32" s="64">
        <v>1</v>
      </c>
      <c r="R32" s="64">
        <f t="shared" si="3"/>
        <v>4</v>
      </c>
      <c r="S32" s="105" t="s">
        <v>3011</v>
      </c>
      <c r="T32" s="166" t="s">
        <v>999</v>
      </c>
      <c r="U32" s="159">
        <f>N32+O32</f>
        <v>2</v>
      </c>
      <c r="V32" s="273">
        <v>0</v>
      </c>
      <c r="W32" s="100">
        <f t="shared" si="17"/>
        <v>0</v>
      </c>
      <c r="X32" s="105" t="str">
        <f t="shared" si="18"/>
        <v>En Riesgo de no Cumplimiento</v>
      </c>
      <c r="Y32" s="166"/>
      <c r="Z32" s="159">
        <f t="shared" si="9"/>
        <v>2</v>
      </c>
      <c r="AA32" s="159"/>
      <c r="AB32" s="100" t="str">
        <f t="shared" si="6"/>
        <v>No hay ejecución</v>
      </c>
      <c r="AC32" s="105" t="str">
        <f t="shared" si="7"/>
        <v>NA</v>
      </c>
      <c r="AD32" s="166"/>
      <c r="AE32" s="65">
        <f t="shared" si="10"/>
        <v>0</v>
      </c>
      <c r="AF32" s="100" t="str">
        <f t="shared" si="11"/>
        <v>No hay Programación</v>
      </c>
      <c r="AG32" s="105" t="str">
        <f t="shared" si="12"/>
        <v>De acuerdo a lo programado</v>
      </c>
      <c r="AH32" s="166"/>
      <c r="AI32" s="65" t="s">
        <v>502</v>
      </c>
      <c r="AJ32" s="105" t="s">
        <v>502</v>
      </c>
    </row>
    <row r="33" spans="1:36" ht="37.049999999999997" customHeight="1" thickTop="1" thickBot="1">
      <c r="A33" s="63">
        <v>14</v>
      </c>
      <c r="B33" s="162">
        <v>0</v>
      </c>
      <c r="C33" s="162">
        <v>0</v>
      </c>
      <c r="D33" s="162">
        <v>0</v>
      </c>
      <c r="E33" s="162">
        <v>0</v>
      </c>
      <c r="F33" s="162">
        <v>9</v>
      </c>
      <c r="G33" s="163" t="s">
        <v>574</v>
      </c>
      <c r="H33" s="164" t="s">
        <v>3019</v>
      </c>
      <c r="I33" s="163" t="s">
        <v>20</v>
      </c>
      <c r="J33" s="163" t="s">
        <v>172</v>
      </c>
      <c r="K33" s="163" t="s">
        <v>172</v>
      </c>
      <c r="L33" s="165" t="s">
        <v>3009</v>
      </c>
      <c r="M33" s="165" t="s">
        <v>3014</v>
      </c>
      <c r="N33" s="64">
        <v>1</v>
      </c>
      <c r="O33" s="64">
        <v>2</v>
      </c>
      <c r="P33" s="64">
        <v>1</v>
      </c>
      <c r="Q33" s="64">
        <v>2</v>
      </c>
      <c r="R33" s="64">
        <f t="shared" si="3"/>
        <v>6</v>
      </c>
      <c r="S33" s="105" t="s">
        <v>3011</v>
      </c>
      <c r="T33" s="166" t="s">
        <v>1040</v>
      </c>
      <c r="U33" s="159">
        <f>N33+O33</f>
        <v>3</v>
      </c>
      <c r="V33" s="273">
        <v>0</v>
      </c>
      <c r="W33" s="100">
        <f t="shared" si="17"/>
        <v>0</v>
      </c>
      <c r="X33" s="105" t="str">
        <f t="shared" si="18"/>
        <v>En Riesgo de no Cumplimiento</v>
      </c>
      <c r="Y33" s="166"/>
      <c r="Z33" s="159">
        <f t="shared" si="9"/>
        <v>3</v>
      </c>
      <c r="AA33" s="159"/>
      <c r="AB33" s="100" t="str">
        <f t="shared" si="6"/>
        <v>No hay ejecución</v>
      </c>
      <c r="AC33" s="105" t="str">
        <f t="shared" si="7"/>
        <v>NA</v>
      </c>
      <c r="AD33" s="166"/>
      <c r="AE33" s="65">
        <f t="shared" si="10"/>
        <v>0</v>
      </c>
      <c r="AF33" s="100" t="str">
        <f t="shared" si="11"/>
        <v>No hay Programación</v>
      </c>
      <c r="AG33" s="105" t="str">
        <f t="shared" si="12"/>
        <v>De acuerdo a lo programado</v>
      </c>
      <c r="AH33" s="166"/>
      <c r="AI33" s="65" t="s">
        <v>502</v>
      </c>
      <c r="AJ33" s="105" t="s">
        <v>502</v>
      </c>
    </row>
    <row r="34" spans="1:36" ht="37.049999999999997" customHeight="1" thickTop="1" thickBot="1">
      <c r="A34" s="63">
        <v>15</v>
      </c>
      <c r="B34" s="162">
        <v>0</v>
      </c>
      <c r="C34" s="162">
        <v>0</v>
      </c>
      <c r="D34" s="162" t="s">
        <v>181</v>
      </c>
      <c r="E34" s="162">
        <v>0</v>
      </c>
      <c r="F34" s="162">
        <v>9</v>
      </c>
      <c r="G34" s="163" t="s">
        <v>574</v>
      </c>
      <c r="H34" s="164" t="s">
        <v>3020</v>
      </c>
      <c r="I34" s="163" t="s">
        <v>20</v>
      </c>
      <c r="J34" s="163" t="s">
        <v>172</v>
      </c>
      <c r="K34" s="163" t="s">
        <v>172</v>
      </c>
      <c r="L34" s="165" t="s">
        <v>3009</v>
      </c>
      <c r="M34" s="165" t="s">
        <v>3010</v>
      </c>
      <c r="N34" s="64">
        <v>1</v>
      </c>
      <c r="O34" s="64">
        <v>2</v>
      </c>
      <c r="P34" s="64">
        <v>1</v>
      </c>
      <c r="Q34" s="64">
        <v>2</v>
      </c>
      <c r="R34" s="64">
        <f t="shared" si="3"/>
        <v>6</v>
      </c>
      <c r="S34" s="105" t="s">
        <v>3011</v>
      </c>
      <c r="T34" s="166" t="s">
        <v>3021</v>
      </c>
      <c r="U34" s="159">
        <f>N34+O34</f>
        <v>3</v>
      </c>
      <c r="V34" s="273">
        <v>0</v>
      </c>
      <c r="W34" s="100">
        <f t="shared" si="17"/>
        <v>0</v>
      </c>
      <c r="X34" s="105" t="str">
        <f t="shared" si="18"/>
        <v>En Riesgo de no Cumplimiento</v>
      </c>
      <c r="Y34" s="166"/>
      <c r="Z34" s="159">
        <f t="shared" si="9"/>
        <v>3</v>
      </c>
      <c r="AA34" s="159"/>
      <c r="AB34" s="100" t="str">
        <f t="shared" si="6"/>
        <v>No hay ejecución</v>
      </c>
      <c r="AC34" s="105" t="str">
        <f t="shared" si="7"/>
        <v>NA</v>
      </c>
      <c r="AD34" s="166"/>
      <c r="AE34" s="65">
        <f t="shared" si="10"/>
        <v>0</v>
      </c>
      <c r="AF34" s="100" t="str">
        <f t="shared" si="11"/>
        <v>No hay Programación</v>
      </c>
      <c r="AG34" s="105" t="str">
        <f t="shared" si="12"/>
        <v>De acuerdo a lo programado</v>
      </c>
      <c r="AH34" s="166"/>
      <c r="AI34" s="65" t="s">
        <v>502</v>
      </c>
      <c r="AJ34" s="105" t="s">
        <v>502</v>
      </c>
    </row>
    <row r="35" spans="1:36" ht="37.049999999999997" customHeight="1" thickTop="1" thickBot="1">
      <c r="A35" s="63">
        <v>16</v>
      </c>
      <c r="B35" s="162">
        <v>0</v>
      </c>
      <c r="C35" s="162">
        <v>0</v>
      </c>
      <c r="D35" s="162">
        <v>0</v>
      </c>
      <c r="E35" s="162">
        <v>0</v>
      </c>
      <c r="F35" s="162">
        <v>9</v>
      </c>
      <c r="G35" s="163" t="s">
        <v>574</v>
      </c>
      <c r="H35" s="164" t="s">
        <v>3022</v>
      </c>
      <c r="I35" s="163" t="s">
        <v>20</v>
      </c>
      <c r="J35" s="163" t="s">
        <v>172</v>
      </c>
      <c r="K35" s="163" t="s">
        <v>172</v>
      </c>
      <c r="L35" s="165" t="s">
        <v>3023</v>
      </c>
      <c r="M35" s="165" t="s">
        <v>3024</v>
      </c>
      <c r="N35" s="64">
        <v>50</v>
      </c>
      <c r="O35" s="64">
        <v>50</v>
      </c>
      <c r="P35" s="64">
        <v>50</v>
      </c>
      <c r="Q35" s="64">
        <v>50</v>
      </c>
      <c r="R35" s="64">
        <f t="shared" si="3"/>
        <v>200</v>
      </c>
      <c r="S35" s="105" t="s">
        <v>3025</v>
      </c>
      <c r="T35" s="166" t="s">
        <v>3026</v>
      </c>
      <c r="U35" s="159">
        <f t="shared" ref="U35:U36" si="19">N35+O35</f>
        <v>100</v>
      </c>
      <c r="V35" s="273">
        <v>0</v>
      </c>
      <c r="W35" s="100">
        <f t="shared" si="17"/>
        <v>0</v>
      </c>
      <c r="X35" s="105" t="str">
        <f t="shared" si="18"/>
        <v>En Riesgo de no Cumplimiento</v>
      </c>
      <c r="Y35" s="166"/>
      <c r="Z35" s="159">
        <f t="shared" si="9"/>
        <v>100</v>
      </c>
      <c r="AA35" s="159"/>
      <c r="AB35" s="100" t="str">
        <f t="shared" si="6"/>
        <v>No hay ejecución</v>
      </c>
      <c r="AC35" s="105" t="str">
        <f t="shared" si="7"/>
        <v>NA</v>
      </c>
      <c r="AD35" s="166"/>
      <c r="AE35" s="65">
        <f t="shared" si="10"/>
        <v>0</v>
      </c>
      <c r="AF35" s="100" t="str">
        <f t="shared" si="11"/>
        <v>No hay Programación</v>
      </c>
      <c r="AG35" s="105" t="str">
        <f t="shared" si="12"/>
        <v>De acuerdo a lo programado</v>
      </c>
      <c r="AH35" s="166"/>
      <c r="AI35" s="65" t="s">
        <v>502</v>
      </c>
      <c r="AJ35" s="105" t="s">
        <v>502</v>
      </c>
    </row>
    <row r="36" spans="1:36" ht="37.049999999999997" customHeight="1" thickTop="1" thickBot="1">
      <c r="A36" s="63">
        <v>17</v>
      </c>
      <c r="B36" s="162">
        <v>0</v>
      </c>
      <c r="C36" s="162">
        <v>0</v>
      </c>
      <c r="D36" s="162">
        <v>0</v>
      </c>
      <c r="E36" s="162">
        <v>0</v>
      </c>
      <c r="F36" s="162">
        <v>9</v>
      </c>
      <c r="G36" s="163" t="s">
        <v>574</v>
      </c>
      <c r="H36" s="164" t="s">
        <v>3027</v>
      </c>
      <c r="I36" s="163" t="s">
        <v>20</v>
      </c>
      <c r="J36" s="163" t="s">
        <v>172</v>
      </c>
      <c r="K36" s="163" t="s">
        <v>172</v>
      </c>
      <c r="L36" s="165" t="s">
        <v>3028</v>
      </c>
      <c r="M36" s="165" t="s">
        <v>3029</v>
      </c>
      <c r="N36" s="64">
        <v>60</v>
      </c>
      <c r="O36" s="64">
        <v>60</v>
      </c>
      <c r="P36" s="64">
        <v>60</v>
      </c>
      <c r="Q36" s="64">
        <v>60</v>
      </c>
      <c r="R36" s="64">
        <f t="shared" ref="R36:R41" si="20">N36+O36+P36+Q36</f>
        <v>240</v>
      </c>
      <c r="S36" s="105" t="s">
        <v>3030</v>
      </c>
      <c r="T36" s="166" t="s">
        <v>3026</v>
      </c>
      <c r="U36" s="159">
        <f t="shared" si="19"/>
        <v>120</v>
      </c>
      <c r="V36" s="273">
        <v>140</v>
      </c>
      <c r="W36" s="100">
        <f t="shared" si="17"/>
        <v>1.1666666666666667</v>
      </c>
      <c r="X36" s="105" t="str">
        <f t="shared" si="18"/>
        <v>De acuerdo a lo programado</v>
      </c>
      <c r="Y36" s="166" t="s">
        <v>3031</v>
      </c>
      <c r="Z36" s="159">
        <f t="shared" si="9"/>
        <v>120</v>
      </c>
      <c r="AA36" s="159"/>
      <c r="AB36" s="100" t="str">
        <f t="shared" si="6"/>
        <v>No hay ejecución</v>
      </c>
      <c r="AC36" s="105" t="str">
        <f t="shared" si="7"/>
        <v>NA</v>
      </c>
      <c r="AD36" s="166"/>
      <c r="AE36" s="65">
        <f t="shared" si="10"/>
        <v>140</v>
      </c>
      <c r="AF36" s="100">
        <f t="shared" si="11"/>
        <v>0.58333333333333337</v>
      </c>
      <c r="AG36" s="105" t="str">
        <f t="shared" si="12"/>
        <v>Incumplimiento</v>
      </c>
      <c r="AH36" s="166"/>
      <c r="AI36" s="65" t="s">
        <v>502</v>
      </c>
      <c r="AJ36" s="105" t="s">
        <v>502</v>
      </c>
    </row>
    <row r="37" spans="1:36" ht="37.049999999999997" customHeight="1" thickTop="1" thickBot="1">
      <c r="A37" s="63">
        <v>18</v>
      </c>
      <c r="B37" s="162">
        <v>0</v>
      </c>
      <c r="C37" s="162">
        <v>0</v>
      </c>
      <c r="D37" s="162">
        <v>0</v>
      </c>
      <c r="E37" s="162">
        <v>0</v>
      </c>
      <c r="F37" s="162">
        <v>9</v>
      </c>
      <c r="G37" s="163" t="s">
        <v>555</v>
      </c>
      <c r="H37" s="164" t="s">
        <v>3032</v>
      </c>
      <c r="I37" s="163" t="s">
        <v>18</v>
      </c>
      <c r="J37" s="163" t="s">
        <v>172</v>
      </c>
      <c r="K37" s="163" t="s">
        <v>172</v>
      </c>
      <c r="L37" s="165" t="s">
        <v>3033</v>
      </c>
      <c r="M37" s="165" t="s">
        <v>3034</v>
      </c>
      <c r="N37" s="64">
        <f>N38+N39+N40</f>
        <v>135</v>
      </c>
      <c r="O37" s="64">
        <f>O38+O39+O40</f>
        <v>136</v>
      </c>
      <c r="P37" s="64">
        <f>P38+P39+P40</f>
        <v>135</v>
      </c>
      <c r="Q37" s="64">
        <f>Q38+Q39+Q40</f>
        <v>137</v>
      </c>
      <c r="R37" s="64">
        <f t="shared" si="20"/>
        <v>543</v>
      </c>
      <c r="S37" s="105" t="s">
        <v>3035</v>
      </c>
      <c r="T37" s="166" t="s">
        <v>172</v>
      </c>
      <c r="U37" s="159">
        <f>N37+O37</f>
        <v>271</v>
      </c>
      <c r="V37" s="273">
        <f>V38+V39+V40</f>
        <v>516</v>
      </c>
      <c r="W37" s="100">
        <f t="shared" si="17"/>
        <v>1.9040590405904059</v>
      </c>
      <c r="X37" s="105" t="str">
        <f t="shared" si="18"/>
        <v>De acuerdo a lo programado</v>
      </c>
      <c r="Y37" s="166"/>
      <c r="Z37" s="159">
        <f t="shared" si="9"/>
        <v>272</v>
      </c>
      <c r="AA37" s="159"/>
      <c r="AB37" s="100" t="str">
        <f t="shared" si="6"/>
        <v>No hay ejecución</v>
      </c>
      <c r="AC37" s="105" t="str">
        <f t="shared" si="7"/>
        <v>NA</v>
      </c>
      <c r="AD37" s="166"/>
      <c r="AE37" s="65">
        <f t="shared" si="10"/>
        <v>516</v>
      </c>
      <c r="AF37" s="100">
        <f t="shared" si="11"/>
        <v>0.95027624309392267</v>
      </c>
      <c r="AG37" s="105" t="str">
        <f t="shared" si="12"/>
        <v>De acuerdo a lo programado</v>
      </c>
      <c r="AH37" s="166"/>
      <c r="AI37" s="65" t="s">
        <v>502</v>
      </c>
      <c r="AJ37" s="105" t="s">
        <v>502</v>
      </c>
    </row>
    <row r="38" spans="1:36" s="117" customFormat="1" ht="20.399999999999999" outlineLevel="1" thickTop="1" thickBot="1">
      <c r="A38" s="109" t="s">
        <v>3036</v>
      </c>
      <c r="B38" s="169">
        <v>0</v>
      </c>
      <c r="C38" s="169">
        <v>0</v>
      </c>
      <c r="D38" s="169">
        <v>0</v>
      </c>
      <c r="E38" s="169">
        <v>0</v>
      </c>
      <c r="F38" s="169">
        <v>9</v>
      </c>
      <c r="G38" s="170" t="s">
        <v>555</v>
      </c>
      <c r="H38" s="171" t="s">
        <v>3037</v>
      </c>
      <c r="I38" s="170" t="s">
        <v>20</v>
      </c>
      <c r="J38" s="170" t="s">
        <v>172</v>
      </c>
      <c r="K38" s="170" t="s">
        <v>172</v>
      </c>
      <c r="L38" s="172" t="s">
        <v>3038</v>
      </c>
      <c r="M38" s="172" t="s">
        <v>3039</v>
      </c>
      <c r="N38" s="126">
        <v>75</v>
      </c>
      <c r="O38" s="126">
        <v>75</v>
      </c>
      <c r="P38" s="126">
        <v>75</v>
      </c>
      <c r="Q38" s="126">
        <v>75</v>
      </c>
      <c r="R38" s="119">
        <f t="shared" si="20"/>
        <v>300</v>
      </c>
      <c r="S38" s="115" t="s">
        <v>3040</v>
      </c>
      <c r="T38" s="173" t="s">
        <v>172</v>
      </c>
      <c r="U38" s="159">
        <f>N38+O38</f>
        <v>150</v>
      </c>
      <c r="V38" s="273">
        <v>244</v>
      </c>
      <c r="W38" s="100">
        <f t="shared" si="17"/>
        <v>1.6266666666666667</v>
      </c>
      <c r="X38" s="105" t="str">
        <f t="shared" si="18"/>
        <v>De acuerdo a lo programado</v>
      </c>
      <c r="Y38" s="166"/>
      <c r="Z38" s="159">
        <f t="shared" si="9"/>
        <v>150</v>
      </c>
      <c r="AA38" s="159"/>
      <c r="AB38" s="100" t="str">
        <f t="shared" si="6"/>
        <v>No hay ejecución</v>
      </c>
      <c r="AC38" s="105" t="str">
        <f t="shared" si="7"/>
        <v>NA</v>
      </c>
      <c r="AD38" s="166"/>
      <c r="AE38" s="65">
        <f t="shared" si="10"/>
        <v>244</v>
      </c>
      <c r="AF38" s="100">
        <f t="shared" si="11"/>
        <v>0.81333333333333335</v>
      </c>
      <c r="AG38" s="105" t="str">
        <f t="shared" si="12"/>
        <v>Atraso Leve</v>
      </c>
      <c r="AH38" s="166"/>
      <c r="AI38" s="187" t="s">
        <v>502</v>
      </c>
      <c r="AJ38" s="115" t="s">
        <v>502</v>
      </c>
    </row>
    <row r="39" spans="1:36" s="117" customFormat="1" ht="24.6" outlineLevel="1" thickTop="1" thickBot="1">
      <c r="A39" s="109" t="s">
        <v>3041</v>
      </c>
      <c r="B39" s="169">
        <v>0</v>
      </c>
      <c r="C39" s="169">
        <v>0</v>
      </c>
      <c r="D39" s="169">
        <v>0</v>
      </c>
      <c r="E39" s="169">
        <v>0</v>
      </c>
      <c r="F39" s="169">
        <v>9</v>
      </c>
      <c r="G39" s="170" t="s">
        <v>555</v>
      </c>
      <c r="H39" s="171" t="s">
        <v>3042</v>
      </c>
      <c r="I39" s="170" t="s">
        <v>20</v>
      </c>
      <c r="J39" s="170" t="s">
        <v>172</v>
      </c>
      <c r="K39" s="170" t="s">
        <v>172</v>
      </c>
      <c r="L39" s="172" t="s">
        <v>3043</v>
      </c>
      <c r="M39" s="172" t="s">
        <v>3044</v>
      </c>
      <c r="N39" s="126">
        <v>0</v>
      </c>
      <c r="O39" s="126">
        <v>1</v>
      </c>
      <c r="P39" s="126">
        <v>0</v>
      </c>
      <c r="Q39" s="126">
        <v>2</v>
      </c>
      <c r="R39" s="119">
        <f t="shared" si="20"/>
        <v>3</v>
      </c>
      <c r="S39" s="115" t="s">
        <v>3045</v>
      </c>
      <c r="T39" s="173" t="s">
        <v>3046</v>
      </c>
      <c r="U39" s="159">
        <f t="shared" ref="U39:U40" si="21">N39+O39</f>
        <v>1</v>
      </c>
      <c r="V39" s="273">
        <v>2</v>
      </c>
      <c r="W39" s="100">
        <f t="shared" si="17"/>
        <v>2</v>
      </c>
      <c r="X39" s="105" t="str">
        <f t="shared" si="18"/>
        <v>De acuerdo a lo programado</v>
      </c>
      <c r="Y39" s="166"/>
      <c r="Z39" s="159">
        <f t="shared" si="9"/>
        <v>2</v>
      </c>
      <c r="AA39" s="159"/>
      <c r="AB39" s="100" t="str">
        <f t="shared" si="6"/>
        <v>No hay ejecución</v>
      </c>
      <c r="AC39" s="105" t="str">
        <f t="shared" si="7"/>
        <v>NA</v>
      </c>
      <c r="AD39" s="166"/>
      <c r="AE39" s="65">
        <f t="shared" si="10"/>
        <v>2</v>
      </c>
      <c r="AF39" s="100">
        <f t="shared" si="11"/>
        <v>0.66666666666666663</v>
      </c>
      <c r="AG39" s="105" t="str">
        <f t="shared" si="12"/>
        <v>Incumplimiento</v>
      </c>
      <c r="AH39" s="166"/>
      <c r="AI39" s="187" t="s">
        <v>502</v>
      </c>
      <c r="AJ39" s="115" t="s">
        <v>502</v>
      </c>
    </row>
    <row r="40" spans="1:36" s="117" customFormat="1" ht="20.399999999999999" outlineLevel="1" thickTop="1" thickBot="1">
      <c r="A40" s="109" t="s">
        <v>3047</v>
      </c>
      <c r="B40" s="169">
        <v>0</v>
      </c>
      <c r="C40" s="169">
        <v>0</v>
      </c>
      <c r="D40" s="169">
        <v>0</v>
      </c>
      <c r="E40" s="169">
        <v>0</v>
      </c>
      <c r="F40" s="169">
        <v>9</v>
      </c>
      <c r="G40" s="170" t="s">
        <v>555</v>
      </c>
      <c r="H40" s="171" t="s">
        <v>3048</v>
      </c>
      <c r="I40" s="170" t="s">
        <v>20</v>
      </c>
      <c r="J40" s="170" t="s">
        <v>172</v>
      </c>
      <c r="K40" s="170" t="s">
        <v>172</v>
      </c>
      <c r="L40" s="172" t="s">
        <v>3049</v>
      </c>
      <c r="M40" s="172" t="s">
        <v>3050</v>
      </c>
      <c r="N40" s="126">
        <v>60</v>
      </c>
      <c r="O40" s="126">
        <v>60</v>
      </c>
      <c r="P40" s="126">
        <v>60</v>
      </c>
      <c r="Q40" s="126">
        <v>60</v>
      </c>
      <c r="R40" s="119">
        <f t="shared" si="20"/>
        <v>240</v>
      </c>
      <c r="S40" s="115" t="s">
        <v>3035</v>
      </c>
      <c r="T40" s="173" t="s">
        <v>172</v>
      </c>
      <c r="U40" s="159">
        <f t="shared" si="21"/>
        <v>120</v>
      </c>
      <c r="V40" s="273">
        <v>270</v>
      </c>
      <c r="W40" s="100">
        <f t="shared" si="17"/>
        <v>2.25</v>
      </c>
      <c r="X40" s="105" t="str">
        <f t="shared" si="18"/>
        <v>De acuerdo a lo programado</v>
      </c>
      <c r="Y40" s="166"/>
      <c r="Z40" s="159">
        <f t="shared" si="9"/>
        <v>120</v>
      </c>
      <c r="AA40" s="159"/>
      <c r="AB40" s="100" t="str">
        <f t="shared" si="6"/>
        <v>No hay ejecución</v>
      </c>
      <c r="AC40" s="105" t="str">
        <f t="shared" si="7"/>
        <v>NA</v>
      </c>
      <c r="AD40" s="166"/>
      <c r="AE40" s="65">
        <f t="shared" si="10"/>
        <v>270</v>
      </c>
      <c r="AF40" s="100">
        <f t="shared" si="11"/>
        <v>1.125</v>
      </c>
      <c r="AG40" s="105" t="str">
        <f t="shared" si="12"/>
        <v>De acuerdo a lo programado</v>
      </c>
      <c r="AH40" s="166"/>
      <c r="AI40" s="187">
        <v>120000000</v>
      </c>
      <c r="AJ40" s="115" t="s">
        <v>3051</v>
      </c>
    </row>
    <row r="41" spans="1:36" ht="37.049999999999997" customHeight="1" thickTop="1" thickBot="1">
      <c r="A41" s="63">
        <v>19</v>
      </c>
      <c r="B41" s="162">
        <v>0</v>
      </c>
      <c r="C41" s="162">
        <v>0</v>
      </c>
      <c r="D41" s="162">
        <v>0</v>
      </c>
      <c r="E41" s="162">
        <v>0</v>
      </c>
      <c r="F41" s="162">
        <v>9</v>
      </c>
      <c r="G41" s="163" t="s">
        <v>555</v>
      </c>
      <c r="H41" s="164" t="s">
        <v>3052</v>
      </c>
      <c r="I41" s="163" t="s">
        <v>20</v>
      </c>
      <c r="J41" s="163" t="s">
        <v>172</v>
      </c>
      <c r="K41" s="163" t="s">
        <v>172</v>
      </c>
      <c r="L41" s="165" t="s">
        <v>3053</v>
      </c>
      <c r="M41" s="165" t="s">
        <v>1806</v>
      </c>
      <c r="N41" s="64">
        <v>750</v>
      </c>
      <c r="O41" s="64">
        <v>750</v>
      </c>
      <c r="P41" s="64">
        <v>750</v>
      </c>
      <c r="Q41" s="64">
        <v>750</v>
      </c>
      <c r="R41" s="64">
        <f t="shared" si="20"/>
        <v>3000</v>
      </c>
      <c r="S41" s="105" t="s">
        <v>3054</v>
      </c>
      <c r="T41" s="166" t="s">
        <v>172</v>
      </c>
      <c r="U41" s="159">
        <f>N41+O41</f>
        <v>1500</v>
      </c>
      <c r="V41" s="273">
        <v>1519</v>
      </c>
      <c r="W41" s="100">
        <f t="shared" si="17"/>
        <v>1.0126666666666666</v>
      </c>
      <c r="X41" s="105" t="str">
        <f t="shared" si="18"/>
        <v>De acuerdo a lo programado</v>
      </c>
      <c r="Y41" s="166"/>
      <c r="Z41" s="159">
        <f t="shared" si="9"/>
        <v>1500</v>
      </c>
      <c r="AA41" s="159"/>
      <c r="AB41" s="100" t="str">
        <f t="shared" si="6"/>
        <v>No hay ejecución</v>
      </c>
      <c r="AC41" s="105" t="str">
        <f t="shared" si="7"/>
        <v>NA</v>
      </c>
      <c r="AD41" s="166"/>
      <c r="AE41" s="65">
        <f t="shared" si="10"/>
        <v>1519</v>
      </c>
      <c r="AF41" s="100">
        <f t="shared" si="11"/>
        <v>0.5063333333333333</v>
      </c>
      <c r="AG41" s="105" t="str">
        <f t="shared" si="12"/>
        <v>Incumplimiento</v>
      </c>
      <c r="AH41" s="166"/>
      <c r="AI41" s="65" t="s">
        <v>502</v>
      </c>
      <c r="AJ41" s="105" t="s">
        <v>502</v>
      </c>
    </row>
    <row r="42" spans="1:36" ht="37.049999999999997" customHeight="1" thickTop="1" thickBot="1">
      <c r="A42" s="63">
        <v>20</v>
      </c>
      <c r="B42" s="162">
        <v>0</v>
      </c>
      <c r="C42" s="162">
        <v>0</v>
      </c>
      <c r="D42" s="162">
        <v>0</v>
      </c>
      <c r="E42" s="162">
        <v>0</v>
      </c>
      <c r="F42" s="162">
        <v>9</v>
      </c>
      <c r="G42" s="163" t="s">
        <v>555</v>
      </c>
      <c r="H42" s="164" t="s">
        <v>3055</v>
      </c>
      <c r="I42" s="163" t="s">
        <v>18</v>
      </c>
      <c r="J42" s="163" t="s">
        <v>172</v>
      </c>
      <c r="K42" s="163" t="s">
        <v>172</v>
      </c>
      <c r="L42" s="165" t="s">
        <v>3056</v>
      </c>
      <c r="M42" s="165" t="s">
        <v>3057</v>
      </c>
      <c r="N42" s="64">
        <f>N43+N44</f>
        <v>15</v>
      </c>
      <c r="O42" s="64">
        <f t="shared" ref="O42:Q42" si="22">O43+O44</f>
        <v>15</v>
      </c>
      <c r="P42" s="64">
        <f t="shared" si="22"/>
        <v>15</v>
      </c>
      <c r="Q42" s="64">
        <f t="shared" si="22"/>
        <v>15</v>
      </c>
      <c r="R42" s="64">
        <f>R43+R44</f>
        <v>60</v>
      </c>
      <c r="S42" s="105" t="s">
        <v>3058</v>
      </c>
      <c r="T42" s="166" t="s">
        <v>172</v>
      </c>
      <c r="U42" s="159">
        <f>N42+O42</f>
        <v>30</v>
      </c>
      <c r="V42" s="273">
        <f>V43+V44</f>
        <v>45</v>
      </c>
      <c r="W42" s="100">
        <f t="shared" si="17"/>
        <v>1.5</v>
      </c>
      <c r="X42" s="105" t="str">
        <f t="shared" si="18"/>
        <v>De acuerdo a lo programado</v>
      </c>
      <c r="Y42" s="166"/>
      <c r="Z42" s="159">
        <f t="shared" si="9"/>
        <v>30</v>
      </c>
      <c r="AA42" s="159"/>
      <c r="AB42" s="100" t="str">
        <f t="shared" si="6"/>
        <v>No hay ejecución</v>
      </c>
      <c r="AC42" s="105" t="str">
        <f t="shared" si="7"/>
        <v>NA</v>
      </c>
      <c r="AD42" s="166"/>
      <c r="AE42" s="65">
        <f t="shared" si="10"/>
        <v>45</v>
      </c>
      <c r="AF42" s="100">
        <f t="shared" si="11"/>
        <v>0.75</v>
      </c>
      <c r="AG42" s="105" t="str">
        <f t="shared" si="12"/>
        <v>Atraso Leve</v>
      </c>
      <c r="AH42" s="166"/>
      <c r="AI42" s="65">
        <v>100000000</v>
      </c>
      <c r="AJ42" s="105" t="s">
        <v>1449</v>
      </c>
    </row>
    <row r="43" spans="1:36" s="117" customFormat="1" ht="55.8" outlineLevel="1" thickTop="1" thickBot="1">
      <c r="A43" s="109" t="s">
        <v>1305</v>
      </c>
      <c r="B43" s="169">
        <v>0</v>
      </c>
      <c r="C43" s="169">
        <v>0</v>
      </c>
      <c r="D43" s="169">
        <v>0</v>
      </c>
      <c r="E43" s="169">
        <v>0</v>
      </c>
      <c r="F43" s="169">
        <v>9</v>
      </c>
      <c r="G43" s="170" t="s">
        <v>555</v>
      </c>
      <c r="H43" s="171" t="s">
        <v>3059</v>
      </c>
      <c r="I43" s="170" t="s">
        <v>20</v>
      </c>
      <c r="J43" s="170" t="s">
        <v>172</v>
      </c>
      <c r="K43" s="170" t="s">
        <v>172</v>
      </c>
      <c r="L43" s="172" t="s">
        <v>3053</v>
      </c>
      <c r="M43" s="172" t="s">
        <v>1806</v>
      </c>
      <c r="N43" s="126">
        <v>5</v>
      </c>
      <c r="O43" s="126">
        <v>5</v>
      </c>
      <c r="P43" s="126">
        <v>5</v>
      </c>
      <c r="Q43" s="126">
        <v>5</v>
      </c>
      <c r="R43" s="119">
        <f t="shared" ref="R43:R57" si="23">N43+O43+P43+Q43</f>
        <v>20</v>
      </c>
      <c r="S43" s="115" t="s">
        <v>3060</v>
      </c>
      <c r="T43" s="173" t="s">
        <v>3061</v>
      </c>
      <c r="U43" s="159">
        <f>N43+O43</f>
        <v>10</v>
      </c>
      <c r="V43" s="273">
        <v>10</v>
      </c>
      <c r="W43" s="100">
        <f t="shared" si="17"/>
        <v>1</v>
      </c>
      <c r="X43" s="105" t="str">
        <f t="shared" si="18"/>
        <v>De acuerdo a lo programado</v>
      </c>
      <c r="Y43" s="166"/>
      <c r="Z43" s="159">
        <f t="shared" si="9"/>
        <v>10</v>
      </c>
      <c r="AA43" s="159"/>
      <c r="AB43" s="100" t="str">
        <f t="shared" si="6"/>
        <v>No hay ejecución</v>
      </c>
      <c r="AC43" s="105" t="str">
        <f t="shared" si="7"/>
        <v>NA</v>
      </c>
      <c r="AD43" s="166"/>
      <c r="AE43" s="65">
        <f t="shared" si="10"/>
        <v>10</v>
      </c>
      <c r="AF43" s="100">
        <f t="shared" si="11"/>
        <v>0.5</v>
      </c>
      <c r="AG43" s="105" t="str">
        <f t="shared" si="12"/>
        <v>Incumplimiento</v>
      </c>
      <c r="AH43" s="166"/>
      <c r="AI43" s="187" t="s">
        <v>502</v>
      </c>
      <c r="AJ43" s="115" t="s">
        <v>502</v>
      </c>
    </row>
    <row r="44" spans="1:36" s="117" customFormat="1" ht="24.6" outlineLevel="1" thickTop="1" thickBot="1">
      <c r="A44" s="109" t="s">
        <v>1307</v>
      </c>
      <c r="B44" s="169">
        <v>0</v>
      </c>
      <c r="C44" s="169">
        <v>0</v>
      </c>
      <c r="D44" s="169">
        <v>0</v>
      </c>
      <c r="E44" s="169">
        <v>0</v>
      </c>
      <c r="F44" s="169">
        <v>9</v>
      </c>
      <c r="G44" s="170" t="s">
        <v>555</v>
      </c>
      <c r="H44" s="171" t="s">
        <v>3062</v>
      </c>
      <c r="I44" s="170" t="s">
        <v>20</v>
      </c>
      <c r="J44" s="170" t="s">
        <v>172</v>
      </c>
      <c r="K44" s="170" t="s">
        <v>172</v>
      </c>
      <c r="L44" s="172" t="s">
        <v>3053</v>
      </c>
      <c r="M44" s="172" t="s">
        <v>1806</v>
      </c>
      <c r="N44" s="126">
        <v>10</v>
      </c>
      <c r="O44" s="126">
        <v>10</v>
      </c>
      <c r="P44" s="126">
        <v>10</v>
      </c>
      <c r="Q44" s="126">
        <v>10</v>
      </c>
      <c r="R44" s="119">
        <f t="shared" si="23"/>
        <v>40</v>
      </c>
      <c r="S44" s="115" t="s">
        <v>3060</v>
      </c>
      <c r="T44" s="173" t="s">
        <v>3063</v>
      </c>
      <c r="U44" s="159">
        <f>N44+O44</f>
        <v>20</v>
      </c>
      <c r="V44" s="273">
        <v>35</v>
      </c>
      <c r="W44" s="100">
        <f t="shared" si="17"/>
        <v>1.75</v>
      </c>
      <c r="X44" s="105" t="str">
        <f t="shared" si="18"/>
        <v>De acuerdo a lo programado</v>
      </c>
      <c r="Y44" s="166" t="s">
        <v>3064</v>
      </c>
      <c r="Z44" s="159">
        <f t="shared" si="9"/>
        <v>20</v>
      </c>
      <c r="AA44" s="159"/>
      <c r="AB44" s="100" t="str">
        <f t="shared" si="6"/>
        <v>No hay ejecución</v>
      </c>
      <c r="AC44" s="105" t="str">
        <f t="shared" si="7"/>
        <v>NA</v>
      </c>
      <c r="AD44" s="166"/>
      <c r="AE44" s="65">
        <f t="shared" si="10"/>
        <v>35</v>
      </c>
      <c r="AF44" s="100">
        <f t="shared" si="11"/>
        <v>0.875</v>
      </c>
      <c r="AG44" s="105" t="str">
        <f t="shared" si="12"/>
        <v>Atraso Leve</v>
      </c>
      <c r="AH44" s="166"/>
      <c r="AI44" s="187" t="s">
        <v>502</v>
      </c>
      <c r="AJ44" s="115" t="s">
        <v>502</v>
      </c>
    </row>
    <row r="45" spans="1:36" ht="37.049999999999997" customHeight="1" thickTop="1" thickBot="1">
      <c r="A45" s="63">
        <v>21</v>
      </c>
      <c r="B45" s="162">
        <v>0</v>
      </c>
      <c r="C45" s="162">
        <v>0</v>
      </c>
      <c r="D45" s="162">
        <v>0</v>
      </c>
      <c r="E45" s="162">
        <v>0</v>
      </c>
      <c r="F45" s="162">
        <v>9</v>
      </c>
      <c r="G45" s="163" t="s">
        <v>555</v>
      </c>
      <c r="H45" s="164" t="s">
        <v>3065</v>
      </c>
      <c r="I45" s="163" t="s">
        <v>20</v>
      </c>
      <c r="J45" s="163" t="s">
        <v>172</v>
      </c>
      <c r="K45" s="163" t="s">
        <v>172</v>
      </c>
      <c r="L45" s="165" t="s">
        <v>3066</v>
      </c>
      <c r="M45" s="165" t="s">
        <v>3067</v>
      </c>
      <c r="N45" s="64">
        <v>25</v>
      </c>
      <c r="O45" s="64">
        <v>25</v>
      </c>
      <c r="P45" s="64">
        <v>25</v>
      </c>
      <c r="Q45" s="64">
        <v>25</v>
      </c>
      <c r="R45" s="64">
        <f t="shared" si="23"/>
        <v>100</v>
      </c>
      <c r="S45" s="105" t="s">
        <v>3068</v>
      </c>
      <c r="T45" s="166" t="s">
        <v>3069</v>
      </c>
      <c r="U45" s="159">
        <f t="shared" ref="U45:U47" si="24">N45+O45</f>
        <v>50</v>
      </c>
      <c r="V45" s="273">
        <v>90</v>
      </c>
      <c r="W45" s="100">
        <f t="shared" si="17"/>
        <v>1.8</v>
      </c>
      <c r="X45" s="105" t="str">
        <f t="shared" si="18"/>
        <v>De acuerdo a lo programado</v>
      </c>
      <c r="Y45" s="166"/>
      <c r="Z45" s="159">
        <f t="shared" si="9"/>
        <v>50</v>
      </c>
      <c r="AA45" s="159"/>
      <c r="AB45" s="100" t="str">
        <f t="shared" si="6"/>
        <v>No hay ejecución</v>
      </c>
      <c r="AC45" s="105" t="str">
        <f t="shared" si="7"/>
        <v>NA</v>
      </c>
      <c r="AD45" s="166"/>
      <c r="AE45" s="65">
        <f t="shared" si="10"/>
        <v>90</v>
      </c>
      <c r="AF45" s="100">
        <f t="shared" si="11"/>
        <v>0.9</v>
      </c>
      <c r="AG45" s="105" t="str">
        <f t="shared" si="12"/>
        <v>De acuerdo a lo programado</v>
      </c>
      <c r="AH45" s="166"/>
      <c r="AI45" s="65" t="s">
        <v>502</v>
      </c>
      <c r="AJ45" s="105" t="s">
        <v>502</v>
      </c>
    </row>
    <row r="46" spans="1:36" ht="37.049999999999997" customHeight="1" thickTop="1" thickBot="1">
      <c r="A46" s="63">
        <v>22</v>
      </c>
      <c r="B46" s="162">
        <v>0</v>
      </c>
      <c r="C46" s="162">
        <v>0</v>
      </c>
      <c r="D46" s="162">
        <v>0</v>
      </c>
      <c r="E46" s="162">
        <v>0</v>
      </c>
      <c r="F46" s="162">
        <v>9</v>
      </c>
      <c r="G46" s="163" t="s">
        <v>555</v>
      </c>
      <c r="H46" s="164" t="s">
        <v>3070</v>
      </c>
      <c r="I46" s="163" t="s">
        <v>20</v>
      </c>
      <c r="J46" s="163" t="s">
        <v>172</v>
      </c>
      <c r="K46" s="163" t="s">
        <v>172</v>
      </c>
      <c r="L46" s="165" t="s">
        <v>3071</v>
      </c>
      <c r="M46" s="165" t="s">
        <v>3072</v>
      </c>
      <c r="N46" s="64">
        <v>60</v>
      </c>
      <c r="O46" s="64">
        <v>60</v>
      </c>
      <c r="P46" s="64">
        <v>60</v>
      </c>
      <c r="Q46" s="64">
        <v>60</v>
      </c>
      <c r="R46" s="64">
        <f t="shared" si="23"/>
        <v>240</v>
      </c>
      <c r="S46" s="105" t="s">
        <v>3073</v>
      </c>
      <c r="T46" s="166" t="s">
        <v>3074</v>
      </c>
      <c r="U46" s="159">
        <f t="shared" si="24"/>
        <v>120</v>
      </c>
      <c r="V46" s="273">
        <v>49</v>
      </c>
      <c r="W46" s="100">
        <f t="shared" si="17"/>
        <v>0.40833333333333333</v>
      </c>
      <c r="X46" s="105" t="str">
        <f t="shared" si="18"/>
        <v>En Riesgo de no Cumplimiento</v>
      </c>
      <c r="Y46" s="166"/>
      <c r="Z46" s="159">
        <f t="shared" si="9"/>
        <v>120</v>
      </c>
      <c r="AA46" s="159"/>
      <c r="AB46" s="100" t="str">
        <f t="shared" si="6"/>
        <v>No hay ejecución</v>
      </c>
      <c r="AC46" s="105" t="str">
        <f t="shared" si="7"/>
        <v>NA</v>
      </c>
      <c r="AD46" s="166"/>
      <c r="AE46" s="65">
        <f t="shared" si="10"/>
        <v>49</v>
      </c>
      <c r="AF46" s="100">
        <f t="shared" si="11"/>
        <v>0.20416666666666666</v>
      </c>
      <c r="AG46" s="105" t="str">
        <f t="shared" si="12"/>
        <v>Incumplimiento</v>
      </c>
      <c r="AH46" s="166"/>
      <c r="AI46" s="65" t="s">
        <v>502</v>
      </c>
      <c r="AJ46" s="105" t="s">
        <v>502</v>
      </c>
    </row>
    <row r="47" spans="1:36" ht="37.049999999999997" customHeight="1" thickTop="1" thickBot="1">
      <c r="A47" s="63">
        <v>23</v>
      </c>
      <c r="B47" s="162">
        <v>0</v>
      </c>
      <c r="C47" s="162">
        <v>0</v>
      </c>
      <c r="D47" s="162">
        <v>0</v>
      </c>
      <c r="E47" s="162">
        <v>0</v>
      </c>
      <c r="F47" s="162">
        <v>9</v>
      </c>
      <c r="G47" s="163" t="s">
        <v>555</v>
      </c>
      <c r="H47" s="164" t="s">
        <v>3075</v>
      </c>
      <c r="I47" s="163" t="s">
        <v>20</v>
      </c>
      <c r="J47" s="163" t="s">
        <v>172</v>
      </c>
      <c r="K47" s="163" t="s">
        <v>172</v>
      </c>
      <c r="L47" s="165" t="s">
        <v>3076</v>
      </c>
      <c r="M47" s="165" t="s">
        <v>3077</v>
      </c>
      <c r="N47" s="64">
        <v>1250</v>
      </c>
      <c r="O47" s="64">
        <v>1250</v>
      </c>
      <c r="P47" s="64">
        <v>1250</v>
      </c>
      <c r="Q47" s="64">
        <v>1250</v>
      </c>
      <c r="R47" s="64">
        <f t="shared" si="23"/>
        <v>5000</v>
      </c>
      <c r="S47" s="105" t="s">
        <v>3078</v>
      </c>
      <c r="T47" s="166" t="s">
        <v>3079</v>
      </c>
      <c r="U47" s="159">
        <f t="shared" si="24"/>
        <v>2500</v>
      </c>
      <c r="V47" s="273">
        <v>2760</v>
      </c>
      <c r="W47" s="100">
        <f t="shared" si="17"/>
        <v>1.1040000000000001</v>
      </c>
      <c r="X47" s="105" t="str">
        <f t="shared" si="18"/>
        <v>De acuerdo a lo programado</v>
      </c>
      <c r="Y47" s="166"/>
      <c r="Z47" s="159">
        <f t="shared" si="9"/>
        <v>2500</v>
      </c>
      <c r="AA47" s="159"/>
      <c r="AB47" s="100" t="str">
        <f t="shared" si="6"/>
        <v>No hay ejecución</v>
      </c>
      <c r="AC47" s="105" t="str">
        <f t="shared" si="7"/>
        <v>NA</v>
      </c>
      <c r="AD47" s="166"/>
      <c r="AE47" s="65">
        <f t="shared" si="10"/>
        <v>2760</v>
      </c>
      <c r="AF47" s="100">
        <f t="shared" si="11"/>
        <v>0.55200000000000005</v>
      </c>
      <c r="AG47" s="105" t="str">
        <f t="shared" si="12"/>
        <v>Incumplimiento</v>
      </c>
      <c r="AH47" s="166"/>
      <c r="AI47" s="65" t="s">
        <v>502</v>
      </c>
      <c r="AJ47" s="105" t="s">
        <v>502</v>
      </c>
    </row>
    <row r="48" spans="1:36" ht="37.049999999999997" customHeight="1" thickTop="1" thickBot="1">
      <c r="A48" s="63">
        <v>24</v>
      </c>
      <c r="B48" s="162">
        <v>0</v>
      </c>
      <c r="C48" s="162">
        <v>0</v>
      </c>
      <c r="D48" s="162">
        <v>0</v>
      </c>
      <c r="E48" s="162">
        <v>0</v>
      </c>
      <c r="F48" s="162">
        <v>9</v>
      </c>
      <c r="G48" s="163" t="s">
        <v>555</v>
      </c>
      <c r="H48" s="164" t="s">
        <v>3080</v>
      </c>
      <c r="I48" s="163" t="s">
        <v>20</v>
      </c>
      <c r="J48" s="163" t="s">
        <v>172</v>
      </c>
      <c r="K48" s="163" t="s">
        <v>172</v>
      </c>
      <c r="L48" s="165" t="s">
        <v>3081</v>
      </c>
      <c r="M48" s="165" t="s">
        <v>3082</v>
      </c>
      <c r="N48" s="64">
        <v>435</v>
      </c>
      <c r="O48" s="64">
        <v>435</v>
      </c>
      <c r="P48" s="64">
        <v>435</v>
      </c>
      <c r="Q48" s="64">
        <v>435</v>
      </c>
      <c r="R48" s="64">
        <f t="shared" si="23"/>
        <v>1740</v>
      </c>
      <c r="S48" s="105" t="s">
        <v>3083</v>
      </c>
      <c r="T48" s="166" t="s">
        <v>3069</v>
      </c>
      <c r="U48" s="159">
        <f>N48+O48</f>
        <v>870</v>
      </c>
      <c r="V48" s="273">
        <v>460</v>
      </c>
      <c r="W48" s="100">
        <f t="shared" si="17"/>
        <v>0.52873563218390807</v>
      </c>
      <c r="X48" s="105" t="str">
        <f t="shared" si="18"/>
        <v>En Riesgo de no Cumplimiento</v>
      </c>
      <c r="Y48" s="166"/>
      <c r="Z48" s="159">
        <f t="shared" si="9"/>
        <v>870</v>
      </c>
      <c r="AA48" s="159"/>
      <c r="AB48" s="100" t="str">
        <f t="shared" si="6"/>
        <v>No hay ejecución</v>
      </c>
      <c r="AC48" s="105" t="str">
        <f t="shared" si="7"/>
        <v>NA</v>
      </c>
      <c r="AD48" s="166"/>
      <c r="AE48" s="65">
        <f t="shared" si="10"/>
        <v>460</v>
      </c>
      <c r="AF48" s="100">
        <f t="shared" si="11"/>
        <v>0.26436781609195403</v>
      </c>
      <c r="AG48" s="105" t="str">
        <f t="shared" si="12"/>
        <v>Incumplimiento</v>
      </c>
      <c r="AH48" s="166"/>
      <c r="AI48" s="65" t="s">
        <v>502</v>
      </c>
      <c r="AJ48" s="105" t="s">
        <v>502</v>
      </c>
    </row>
    <row r="49" spans="1:36" ht="37.049999999999997" customHeight="1" thickTop="1" thickBot="1">
      <c r="A49" s="63">
        <v>25</v>
      </c>
      <c r="B49" s="162">
        <v>0</v>
      </c>
      <c r="C49" s="162">
        <v>0</v>
      </c>
      <c r="D49" s="162">
        <v>0</v>
      </c>
      <c r="E49" s="162">
        <v>0</v>
      </c>
      <c r="F49" s="162">
        <v>9</v>
      </c>
      <c r="G49" s="163" t="s">
        <v>555</v>
      </c>
      <c r="H49" s="164" t="s">
        <v>3084</v>
      </c>
      <c r="I49" s="163" t="s">
        <v>20</v>
      </c>
      <c r="J49" s="163" t="s">
        <v>172</v>
      </c>
      <c r="K49" s="163" t="s">
        <v>172</v>
      </c>
      <c r="L49" s="165" t="s">
        <v>3085</v>
      </c>
      <c r="M49" s="165" t="s">
        <v>3086</v>
      </c>
      <c r="N49" s="64">
        <v>3</v>
      </c>
      <c r="O49" s="64">
        <v>3</v>
      </c>
      <c r="P49" s="64">
        <v>3</v>
      </c>
      <c r="Q49" s="64">
        <v>3</v>
      </c>
      <c r="R49" s="64">
        <f t="shared" si="23"/>
        <v>12</v>
      </c>
      <c r="S49" s="105" t="s">
        <v>3087</v>
      </c>
      <c r="T49" s="166" t="s">
        <v>3088</v>
      </c>
      <c r="U49" s="159">
        <f>N49+O49</f>
        <v>6</v>
      </c>
      <c r="V49" s="273">
        <v>6</v>
      </c>
      <c r="W49" s="100">
        <f t="shared" si="17"/>
        <v>1</v>
      </c>
      <c r="X49" s="105" t="str">
        <f t="shared" si="18"/>
        <v>De acuerdo a lo programado</v>
      </c>
      <c r="Y49" s="166"/>
      <c r="Z49" s="159">
        <f t="shared" si="9"/>
        <v>6</v>
      </c>
      <c r="AA49" s="159"/>
      <c r="AB49" s="100" t="str">
        <f t="shared" si="6"/>
        <v>No hay ejecución</v>
      </c>
      <c r="AC49" s="105" t="str">
        <f t="shared" si="7"/>
        <v>NA</v>
      </c>
      <c r="AD49" s="166"/>
      <c r="AE49" s="65">
        <f t="shared" si="10"/>
        <v>6</v>
      </c>
      <c r="AF49" s="100">
        <f t="shared" si="11"/>
        <v>0.5</v>
      </c>
      <c r="AG49" s="105" t="str">
        <f t="shared" si="12"/>
        <v>Incumplimiento</v>
      </c>
      <c r="AH49" s="166"/>
      <c r="AI49" s="65" t="s">
        <v>502</v>
      </c>
      <c r="AJ49" s="105" t="s">
        <v>502</v>
      </c>
    </row>
    <row r="50" spans="1:36" ht="37.049999999999997" customHeight="1" thickTop="1" thickBot="1">
      <c r="A50" s="63">
        <v>26</v>
      </c>
      <c r="B50" s="162">
        <v>0</v>
      </c>
      <c r="C50" s="162">
        <v>0</v>
      </c>
      <c r="D50" s="162">
        <v>0</v>
      </c>
      <c r="E50" s="162">
        <v>0</v>
      </c>
      <c r="F50" s="162">
        <v>9</v>
      </c>
      <c r="G50" s="163" t="s">
        <v>555</v>
      </c>
      <c r="H50" s="164" t="s">
        <v>3089</v>
      </c>
      <c r="I50" s="163" t="s">
        <v>20</v>
      </c>
      <c r="J50" s="163" t="s">
        <v>172</v>
      </c>
      <c r="K50" s="163" t="s">
        <v>172</v>
      </c>
      <c r="L50" s="165" t="s">
        <v>3090</v>
      </c>
      <c r="M50" s="165" t="s">
        <v>3091</v>
      </c>
      <c r="N50" s="64">
        <v>8</v>
      </c>
      <c r="O50" s="64">
        <v>8</v>
      </c>
      <c r="P50" s="64">
        <v>8</v>
      </c>
      <c r="Q50" s="64">
        <v>8</v>
      </c>
      <c r="R50" s="64">
        <f t="shared" si="23"/>
        <v>32</v>
      </c>
      <c r="S50" s="105" t="s">
        <v>3092</v>
      </c>
      <c r="T50" s="166" t="s">
        <v>3069</v>
      </c>
      <c r="U50" s="159">
        <f t="shared" ref="U50:U53" si="25">N50+O50</f>
        <v>16</v>
      </c>
      <c r="V50" s="273">
        <v>8</v>
      </c>
      <c r="W50" s="100">
        <f t="shared" si="17"/>
        <v>0.5</v>
      </c>
      <c r="X50" s="105" t="str">
        <f t="shared" si="18"/>
        <v>En Riesgo de no Cumplimiento</v>
      </c>
      <c r="Y50" s="166"/>
      <c r="Z50" s="159">
        <f t="shared" si="9"/>
        <v>16</v>
      </c>
      <c r="AA50" s="159"/>
      <c r="AB50" s="100" t="str">
        <f t="shared" si="6"/>
        <v>No hay ejecución</v>
      </c>
      <c r="AC50" s="105" t="str">
        <f t="shared" si="7"/>
        <v>NA</v>
      </c>
      <c r="AD50" s="166"/>
      <c r="AE50" s="65">
        <f t="shared" si="10"/>
        <v>8</v>
      </c>
      <c r="AF50" s="100">
        <f t="shared" si="11"/>
        <v>0.25</v>
      </c>
      <c r="AG50" s="105" t="str">
        <f t="shared" si="12"/>
        <v>Incumplimiento</v>
      </c>
      <c r="AH50" s="166"/>
      <c r="AI50" s="65" t="s">
        <v>502</v>
      </c>
      <c r="AJ50" s="105" t="s">
        <v>502</v>
      </c>
    </row>
    <row r="51" spans="1:36" ht="37.049999999999997" customHeight="1" thickTop="1" thickBot="1">
      <c r="A51" s="63">
        <v>27</v>
      </c>
      <c r="B51" s="162">
        <v>0</v>
      </c>
      <c r="C51" s="162">
        <v>0</v>
      </c>
      <c r="D51" s="162">
        <v>0</v>
      </c>
      <c r="E51" s="162">
        <v>0</v>
      </c>
      <c r="F51" s="162">
        <v>9</v>
      </c>
      <c r="G51" s="163" t="s">
        <v>555</v>
      </c>
      <c r="H51" s="164" t="s">
        <v>3002</v>
      </c>
      <c r="I51" s="163" t="s">
        <v>20</v>
      </c>
      <c r="J51" s="163" t="s">
        <v>172</v>
      </c>
      <c r="K51" s="163" t="s">
        <v>172</v>
      </c>
      <c r="L51" s="165" t="s">
        <v>3003</v>
      </c>
      <c r="M51" s="165" t="s">
        <v>939</v>
      </c>
      <c r="N51" s="64">
        <v>1</v>
      </c>
      <c r="O51" s="64">
        <v>0</v>
      </c>
      <c r="P51" s="64">
        <v>0</v>
      </c>
      <c r="Q51" s="64">
        <v>0</v>
      </c>
      <c r="R51" s="64">
        <f t="shared" si="23"/>
        <v>1</v>
      </c>
      <c r="S51" s="105" t="s">
        <v>3093</v>
      </c>
      <c r="T51" s="166" t="s">
        <v>172</v>
      </c>
      <c r="U51" s="159">
        <f t="shared" si="25"/>
        <v>1</v>
      </c>
      <c r="V51" s="273">
        <v>1</v>
      </c>
      <c r="W51" s="100">
        <f t="shared" si="17"/>
        <v>1</v>
      </c>
      <c r="X51" s="105" t="str">
        <f t="shared" si="18"/>
        <v>De acuerdo a lo programado</v>
      </c>
      <c r="Y51" s="166"/>
      <c r="Z51" s="159">
        <f t="shared" si="9"/>
        <v>0</v>
      </c>
      <c r="AA51" s="159"/>
      <c r="AB51" s="100" t="str">
        <f t="shared" si="6"/>
        <v>No hay ejecución</v>
      </c>
      <c r="AC51" s="105" t="str">
        <f t="shared" si="7"/>
        <v>NA</v>
      </c>
      <c r="AD51" s="166"/>
      <c r="AE51" s="65">
        <f t="shared" si="10"/>
        <v>1</v>
      </c>
      <c r="AF51" s="100">
        <f t="shared" si="11"/>
        <v>1</v>
      </c>
      <c r="AG51" s="105" t="str">
        <f t="shared" si="12"/>
        <v>De acuerdo a lo programado</v>
      </c>
      <c r="AH51" s="166"/>
      <c r="AI51" s="65" t="s">
        <v>502</v>
      </c>
      <c r="AJ51" s="105" t="s">
        <v>502</v>
      </c>
    </row>
    <row r="52" spans="1:36" ht="37.049999999999997" customHeight="1" thickTop="1" thickBot="1">
      <c r="A52" s="63">
        <v>28</v>
      </c>
      <c r="B52" s="162">
        <v>0</v>
      </c>
      <c r="C52" s="162">
        <v>0</v>
      </c>
      <c r="D52" s="162">
        <v>0</v>
      </c>
      <c r="E52" s="162">
        <v>0</v>
      </c>
      <c r="F52" s="162">
        <v>9</v>
      </c>
      <c r="G52" s="163" t="s">
        <v>555</v>
      </c>
      <c r="H52" s="164" t="s">
        <v>3005</v>
      </c>
      <c r="I52" s="163" t="s">
        <v>20</v>
      </c>
      <c r="J52" s="163" t="s">
        <v>172</v>
      </c>
      <c r="K52" s="163" t="s">
        <v>172</v>
      </c>
      <c r="L52" s="165" t="s">
        <v>3094</v>
      </c>
      <c r="M52" s="165" t="s">
        <v>3007</v>
      </c>
      <c r="N52" s="64">
        <v>1</v>
      </c>
      <c r="O52" s="64">
        <v>0</v>
      </c>
      <c r="P52" s="64">
        <v>0</v>
      </c>
      <c r="Q52" s="64">
        <v>0</v>
      </c>
      <c r="R52" s="64">
        <f t="shared" si="23"/>
        <v>1</v>
      </c>
      <c r="S52" s="105" t="s">
        <v>3093</v>
      </c>
      <c r="T52" s="166" t="s">
        <v>172</v>
      </c>
      <c r="U52" s="159">
        <f t="shared" si="25"/>
        <v>1</v>
      </c>
      <c r="V52" s="273">
        <v>1</v>
      </c>
      <c r="W52" s="100">
        <f t="shared" si="17"/>
        <v>1</v>
      </c>
      <c r="X52" s="105" t="str">
        <f t="shared" si="18"/>
        <v>De acuerdo a lo programado</v>
      </c>
      <c r="Y52" s="166"/>
      <c r="Z52" s="159">
        <f t="shared" si="9"/>
        <v>0</v>
      </c>
      <c r="AA52" s="159"/>
      <c r="AB52" s="100" t="str">
        <f t="shared" si="6"/>
        <v>No hay ejecución</v>
      </c>
      <c r="AC52" s="105" t="str">
        <f t="shared" si="7"/>
        <v>NA</v>
      </c>
      <c r="AD52" s="166"/>
      <c r="AE52" s="65">
        <f t="shared" si="10"/>
        <v>1</v>
      </c>
      <c r="AF52" s="100">
        <f t="shared" si="11"/>
        <v>1</v>
      </c>
      <c r="AG52" s="105" t="str">
        <f t="shared" si="12"/>
        <v>De acuerdo a lo programado</v>
      </c>
      <c r="AH52" s="166"/>
      <c r="AI52" s="65" t="s">
        <v>502</v>
      </c>
      <c r="AJ52" s="105" t="s">
        <v>502</v>
      </c>
    </row>
    <row r="53" spans="1:36" ht="37.049999999999997" customHeight="1" thickTop="1" thickBot="1">
      <c r="A53" s="63">
        <v>29</v>
      </c>
      <c r="B53" s="162">
        <v>0</v>
      </c>
      <c r="C53" s="162">
        <v>0</v>
      </c>
      <c r="D53" s="162">
        <v>0</v>
      </c>
      <c r="E53" s="162">
        <v>0</v>
      </c>
      <c r="F53" s="162">
        <v>9</v>
      </c>
      <c r="G53" s="163" t="s">
        <v>555</v>
      </c>
      <c r="H53" s="164" t="s">
        <v>3095</v>
      </c>
      <c r="I53" s="163" t="s">
        <v>20</v>
      </c>
      <c r="J53" s="163" t="s">
        <v>172</v>
      </c>
      <c r="K53" s="163" t="s">
        <v>172</v>
      </c>
      <c r="L53" s="165" t="s">
        <v>3096</v>
      </c>
      <c r="M53" s="165" t="s">
        <v>3097</v>
      </c>
      <c r="N53" s="64">
        <v>25</v>
      </c>
      <c r="O53" s="64">
        <v>25</v>
      </c>
      <c r="P53" s="64">
        <v>25</v>
      </c>
      <c r="Q53" s="64">
        <v>25</v>
      </c>
      <c r="R53" s="64">
        <f t="shared" si="23"/>
        <v>100</v>
      </c>
      <c r="S53" s="105" t="s">
        <v>3098</v>
      </c>
      <c r="T53" s="166" t="s">
        <v>3099</v>
      </c>
      <c r="U53" s="159">
        <f t="shared" si="25"/>
        <v>50</v>
      </c>
      <c r="V53" s="273">
        <v>177</v>
      </c>
      <c r="W53" s="100">
        <f t="shared" si="17"/>
        <v>3.54</v>
      </c>
      <c r="X53" s="105" t="str">
        <f t="shared" si="18"/>
        <v>De acuerdo a lo programado</v>
      </c>
      <c r="Y53" s="166"/>
      <c r="Z53" s="159">
        <f t="shared" si="9"/>
        <v>50</v>
      </c>
      <c r="AA53" s="159"/>
      <c r="AB53" s="100" t="str">
        <f t="shared" si="6"/>
        <v>No hay ejecución</v>
      </c>
      <c r="AC53" s="105" t="str">
        <f t="shared" si="7"/>
        <v>NA</v>
      </c>
      <c r="AD53" s="166"/>
      <c r="AE53" s="65">
        <f t="shared" si="10"/>
        <v>177</v>
      </c>
      <c r="AF53" s="100">
        <f t="shared" si="11"/>
        <v>1.77</v>
      </c>
      <c r="AG53" s="105" t="str">
        <f t="shared" si="12"/>
        <v>De acuerdo a lo programado</v>
      </c>
      <c r="AH53" s="166"/>
      <c r="AI53" s="65" t="s">
        <v>502</v>
      </c>
      <c r="AJ53" s="105" t="s">
        <v>502</v>
      </c>
    </row>
    <row r="54" spans="1:36" ht="37.049999999999997" customHeight="1" thickTop="1" thickBot="1">
      <c r="A54" s="63">
        <v>30</v>
      </c>
      <c r="B54" s="162">
        <v>0</v>
      </c>
      <c r="C54" s="162">
        <v>0</v>
      </c>
      <c r="D54" s="162">
        <v>0</v>
      </c>
      <c r="E54" s="162">
        <v>0</v>
      </c>
      <c r="F54" s="162">
        <v>9</v>
      </c>
      <c r="G54" s="163" t="s">
        <v>555</v>
      </c>
      <c r="H54" s="164" t="s">
        <v>3100</v>
      </c>
      <c r="I54" s="163" t="s">
        <v>20</v>
      </c>
      <c r="J54" s="163" t="s">
        <v>172</v>
      </c>
      <c r="K54" s="163" t="s">
        <v>172</v>
      </c>
      <c r="L54" s="165" t="s">
        <v>3101</v>
      </c>
      <c r="M54" s="165" t="s">
        <v>3102</v>
      </c>
      <c r="N54" s="64">
        <v>25</v>
      </c>
      <c r="O54" s="64">
        <v>25</v>
      </c>
      <c r="P54" s="64">
        <v>25</v>
      </c>
      <c r="Q54" s="64">
        <v>25</v>
      </c>
      <c r="R54" s="64">
        <f t="shared" si="23"/>
        <v>100</v>
      </c>
      <c r="S54" s="105" t="s">
        <v>3103</v>
      </c>
      <c r="T54" s="166" t="s">
        <v>3104</v>
      </c>
      <c r="U54" s="159">
        <f>N54+O54</f>
        <v>50</v>
      </c>
      <c r="V54" s="273">
        <v>70</v>
      </c>
      <c r="W54" s="100">
        <f t="shared" si="17"/>
        <v>1.4</v>
      </c>
      <c r="X54" s="105" t="str">
        <f t="shared" si="18"/>
        <v>De acuerdo a lo programado</v>
      </c>
      <c r="Y54" s="166"/>
      <c r="Z54" s="159">
        <f t="shared" si="9"/>
        <v>50</v>
      </c>
      <c r="AA54" s="159"/>
      <c r="AB54" s="100" t="str">
        <f t="shared" si="6"/>
        <v>No hay ejecución</v>
      </c>
      <c r="AC54" s="105" t="str">
        <f t="shared" si="7"/>
        <v>NA</v>
      </c>
      <c r="AD54" s="166"/>
      <c r="AE54" s="65">
        <f t="shared" si="10"/>
        <v>70</v>
      </c>
      <c r="AF54" s="100">
        <f t="shared" si="11"/>
        <v>0.7</v>
      </c>
      <c r="AG54" s="105" t="str">
        <f t="shared" si="12"/>
        <v>Atraso Leve</v>
      </c>
      <c r="AH54" s="166"/>
      <c r="AI54" s="65" t="s">
        <v>502</v>
      </c>
      <c r="AJ54" s="105" t="s">
        <v>502</v>
      </c>
    </row>
    <row r="55" spans="1:36" ht="37.049999999999997" customHeight="1" thickTop="1" thickBot="1">
      <c r="A55" s="63">
        <v>31</v>
      </c>
      <c r="B55" s="162">
        <v>0</v>
      </c>
      <c r="C55" s="162">
        <v>0</v>
      </c>
      <c r="D55" s="162">
        <v>0</v>
      </c>
      <c r="E55" s="162">
        <v>0</v>
      </c>
      <c r="F55" s="162">
        <v>9</v>
      </c>
      <c r="G55" s="163" t="s">
        <v>555</v>
      </c>
      <c r="H55" s="164" t="s">
        <v>3105</v>
      </c>
      <c r="I55" s="163" t="s">
        <v>20</v>
      </c>
      <c r="J55" s="163" t="s">
        <v>172</v>
      </c>
      <c r="K55" s="163" t="s">
        <v>172</v>
      </c>
      <c r="L55" s="165" t="s">
        <v>3106</v>
      </c>
      <c r="M55" s="165" t="s">
        <v>3107</v>
      </c>
      <c r="N55" s="64">
        <v>6</v>
      </c>
      <c r="O55" s="64">
        <v>6</v>
      </c>
      <c r="P55" s="64">
        <v>6</v>
      </c>
      <c r="Q55" s="64">
        <v>6</v>
      </c>
      <c r="R55" s="64">
        <f t="shared" si="23"/>
        <v>24</v>
      </c>
      <c r="S55" s="105" t="s">
        <v>3103</v>
      </c>
      <c r="T55" s="166" t="s">
        <v>3108</v>
      </c>
      <c r="U55" s="159">
        <f>N55+O55</f>
        <v>12</v>
      </c>
      <c r="V55" s="273">
        <v>8</v>
      </c>
      <c r="W55" s="100">
        <f t="shared" si="17"/>
        <v>0.66666666666666663</v>
      </c>
      <c r="X55" s="105" t="str">
        <f t="shared" si="18"/>
        <v>En Riesgo de no Cumplimiento</v>
      </c>
      <c r="Y55" s="166" t="s">
        <v>3109</v>
      </c>
      <c r="Z55" s="159">
        <f t="shared" si="9"/>
        <v>12</v>
      </c>
      <c r="AA55" s="159"/>
      <c r="AB55" s="100" t="str">
        <f t="shared" si="6"/>
        <v>No hay ejecución</v>
      </c>
      <c r="AC55" s="105" t="str">
        <f t="shared" si="7"/>
        <v>NA</v>
      </c>
      <c r="AD55" s="166"/>
      <c r="AE55" s="65">
        <f t="shared" si="10"/>
        <v>8</v>
      </c>
      <c r="AF55" s="100">
        <f t="shared" si="11"/>
        <v>0.33333333333333331</v>
      </c>
      <c r="AG55" s="105" t="str">
        <f t="shared" si="12"/>
        <v>Incumplimiento</v>
      </c>
      <c r="AH55" s="166"/>
      <c r="AI55" s="65" t="s">
        <v>502</v>
      </c>
      <c r="AJ55" s="105" t="s">
        <v>502</v>
      </c>
    </row>
    <row r="56" spans="1:36" ht="37.049999999999997" customHeight="1" thickTop="1" thickBot="1">
      <c r="A56" s="63">
        <v>32</v>
      </c>
      <c r="B56" s="162">
        <v>0</v>
      </c>
      <c r="C56" s="162">
        <v>0</v>
      </c>
      <c r="D56" s="162">
        <v>0</v>
      </c>
      <c r="E56" s="162">
        <v>0</v>
      </c>
      <c r="F56" s="162">
        <v>9</v>
      </c>
      <c r="G56" s="163" t="s">
        <v>555</v>
      </c>
      <c r="H56" s="164" t="s">
        <v>3110</v>
      </c>
      <c r="I56" s="163" t="s">
        <v>20</v>
      </c>
      <c r="J56" s="163" t="s">
        <v>172</v>
      </c>
      <c r="K56" s="163" t="s">
        <v>172</v>
      </c>
      <c r="L56" s="165" t="s">
        <v>3085</v>
      </c>
      <c r="M56" s="165" t="s">
        <v>3111</v>
      </c>
      <c r="N56" s="64">
        <v>6</v>
      </c>
      <c r="O56" s="64">
        <v>6</v>
      </c>
      <c r="P56" s="64">
        <v>6</v>
      </c>
      <c r="Q56" s="64">
        <v>6</v>
      </c>
      <c r="R56" s="64">
        <f t="shared" si="23"/>
        <v>24</v>
      </c>
      <c r="S56" s="105" t="s">
        <v>3035</v>
      </c>
      <c r="T56" s="166" t="s">
        <v>3112</v>
      </c>
      <c r="U56" s="159">
        <f t="shared" ref="U56" si="26">N56+O56</f>
        <v>12</v>
      </c>
      <c r="V56" s="273">
        <v>12</v>
      </c>
      <c r="W56" s="100">
        <f t="shared" si="17"/>
        <v>1</v>
      </c>
      <c r="X56" s="105" t="str">
        <f t="shared" si="18"/>
        <v>De acuerdo a lo programado</v>
      </c>
      <c r="Y56" s="166"/>
      <c r="Z56" s="159">
        <f t="shared" si="9"/>
        <v>12</v>
      </c>
      <c r="AA56" s="159"/>
      <c r="AB56" s="100" t="str">
        <f t="shared" si="6"/>
        <v>No hay ejecución</v>
      </c>
      <c r="AC56" s="105" t="str">
        <f t="shared" si="7"/>
        <v>NA</v>
      </c>
      <c r="AD56" s="166"/>
      <c r="AE56" s="65">
        <f t="shared" si="10"/>
        <v>12</v>
      </c>
      <c r="AF56" s="100">
        <f t="shared" si="11"/>
        <v>0.5</v>
      </c>
      <c r="AG56" s="105" t="str">
        <f t="shared" si="12"/>
        <v>Incumplimiento</v>
      </c>
      <c r="AH56" s="166"/>
      <c r="AI56" s="65" t="s">
        <v>502</v>
      </c>
      <c r="AJ56" s="105" t="s">
        <v>502</v>
      </c>
    </row>
    <row r="57" spans="1:36" ht="37.049999999999997" customHeight="1" thickTop="1" thickBot="1">
      <c r="A57" s="63">
        <v>33</v>
      </c>
      <c r="B57" s="162">
        <v>0</v>
      </c>
      <c r="C57" s="162">
        <v>0</v>
      </c>
      <c r="D57" s="162">
        <v>0</v>
      </c>
      <c r="E57" s="162">
        <v>0</v>
      </c>
      <c r="F57" s="162">
        <v>9</v>
      </c>
      <c r="G57" s="163" t="s">
        <v>555</v>
      </c>
      <c r="H57" s="164" t="s">
        <v>3113</v>
      </c>
      <c r="I57" s="163" t="s">
        <v>20</v>
      </c>
      <c r="J57" s="163" t="s">
        <v>172</v>
      </c>
      <c r="K57" s="163" t="s">
        <v>172</v>
      </c>
      <c r="L57" s="165" t="s">
        <v>3053</v>
      </c>
      <c r="M57" s="165" t="s">
        <v>1806</v>
      </c>
      <c r="N57" s="64">
        <v>1</v>
      </c>
      <c r="O57" s="64">
        <v>1</v>
      </c>
      <c r="P57" s="64">
        <v>1</v>
      </c>
      <c r="Q57" s="64">
        <v>1</v>
      </c>
      <c r="R57" s="64">
        <f t="shared" si="23"/>
        <v>4</v>
      </c>
      <c r="S57" s="105" t="s">
        <v>3045</v>
      </c>
      <c r="T57" s="166"/>
      <c r="U57" s="159">
        <f>N57+O57</f>
        <v>2</v>
      </c>
      <c r="V57" s="273">
        <v>4</v>
      </c>
      <c r="W57" s="100">
        <f t="shared" si="17"/>
        <v>2</v>
      </c>
      <c r="X57" s="105" t="str">
        <f t="shared" si="18"/>
        <v>De acuerdo a lo programado</v>
      </c>
      <c r="Y57" s="166"/>
      <c r="Z57" s="159">
        <f t="shared" si="9"/>
        <v>2</v>
      </c>
      <c r="AA57" s="159"/>
      <c r="AB57" s="100" t="str">
        <f t="shared" si="6"/>
        <v>No hay ejecución</v>
      </c>
      <c r="AC57" s="105" t="str">
        <f t="shared" si="7"/>
        <v>NA</v>
      </c>
      <c r="AD57" s="166"/>
      <c r="AE57" s="65">
        <f t="shared" si="10"/>
        <v>4</v>
      </c>
      <c r="AF57" s="100">
        <f t="shared" si="11"/>
        <v>1</v>
      </c>
      <c r="AG57" s="105" t="str">
        <f t="shared" si="12"/>
        <v>De acuerdo a lo programado</v>
      </c>
      <c r="AH57" s="166"/>
      <c r="AI57" s="65" t="s">
        <v>502</v>
      </c>
      <c r="AJ57" s="105" t="s">
        <v>502</v>
      </c>
    </row>
    <row r="58" spans="1:36" ht="16.05" customHeight="1" thickTop="1">
      <c r="A58" s="597" t="s">
        <v>3114</v>
      </c>
      <c r="B58" s="597"/>
      <c r="C58" s="597"/>
      <c r="D58" s="597"/>
      <c r="E58" s="597"/>
      <c r="F58" s="597"/>
      <c r="G58" s="597"/>
      <c r="H58" s="597"/>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7"/>
      <c r="AG58" s="597"/>
      <c r="AH58" s="597"/>
      <c r="AI58" s="597"/>
      <c r="AJ58" s="597"/>
    </row>
    <row r="59" spans="1:36" ht="29.4" thickBot="1">
      <c r="A59" s="63">
        <v>34</v>
      </c>
      <c r="B59" s="162">
        <v>0</v>
      </c>
      <c r="C59" s="162">
        <v>0</v>
      </c>
      <c r="D59" s="162">
        <v>0</v>
      </c>
      <c r="E59" s="162">
        <v>0</v>
      </c>
      <c r="F59" s="162">
        <v>9</v>
      </c>
      <c r="G59" s="218" t="s">
        <v>552</v>
      </c>
      <c r="H59" s="219" t="s">
        <v>3115</v>
      </c>
      <c r="I59" s="218" t="s">
        <v>20</v>
      </c>
      <c r="J59" s="218" t="s">
        <v>172</v>
      </c>
      <c r="K59" s="218" t="s">
        <v>172</v>
      </c>
      <c r="L59" s="220" t="s">
        <v>3116</v>
      </c>
      <c r="M59" s="220" t="s">
        <v>2980</v>
      </c>
      <c r="N59" s="148"/>
      <c r="O59" s="148"/>
      <c r="P59" s="148"/>
      <c r="Q59" s="148"/>
      <c r="R59" s="65">
        <f>N59+O59+P59+Q59</f>
        <v>0</v>
      </c>
      <c r="S59" s="148" t="s">
        <v>2972</v>
      </c>
      <c r="T59" s="221" t="s">
        <v>2973</v>
      </c>
      <c r="U59" s="221"/>
      <c r="V59" s="221"/>
      <c r="W59" s="221"/>
      <c r="X59" s="221"/>
      <c r="Y59" s="221"/>
      <c r="Z59" s="221"/>
      <c r="AA59" s="221"/>
      <c r="AB59" s="221"/>
      <c r="AC59" s="221"/>
      <c r="AD59" s="221"/>
      <c r="AE59" s="221"/>
      <c r="AF59" s="221"/>
      <c r="AG59" s="221"/>
      <c r="AH59" s="221"/>
      <c r="AI59" s="148" t="s">
        <v>502</v>
      </c>
      <c r="AJ59" s="148" t="s">
        <v>502</v>
      </c>
    </row>
    <row r="60" spans="1:36" ht="30" thickTop="1" thickBot="1">
      <c r="A60" s="63">
        <v>35</v>
      </c>
      <c r="B60" s="162">
        <v>0</v>
      </c>
      <c r="C60" s="162">
        <v>0</v>
      </c>
      <c r="D60" s="162">
        <v>0</v>
      </c>
      <c r="E60" s="162">
        <v>0</v>
      </c>
      <c r="F60" s="162">
        <v>9</v>
      </c>
      <c r="G60" s="218" t="s">
        <v>552</v>
      </c>
      <c r="H60" s="219" t="s">
        <v>3117</v>
      </c>
      <c r="I60" s="218" t="s">
        <v>18</v>
      </c>
      <c r="J60" s="218" t="s">
        <v>172</v>
      </c>
      <c r="K60" s="218" t="s">
        <v>172</v>
      </c>
      <c r="L60" s="220" t="s">
        <v>3118</v>
      </c>
      <c r="M60" s="220" t="s">
        <v>2980</v>
      </c>
      <c r="N60" s="148"/>
      <c r="O60" s="148"/>
      <c r="P60" s="148"/>
      <c r="Q60" s="148"/>
      <c r="R60" s="65">
        <f t="shared" ref="R60:R64" si="27">N60+O60+P60+Q60</f>
        <v>0</v>
      </c>
      <c r="S60" s="148" t="s">
        <v>2972</v>
      </c>
      <c r="T60" s="221" t="s">
        <v>2973</v>
      </c>
      <c r="U60" s="221"/>
      <c r="V60" s="221"/>
      <c r="W60" s="221"/>
      <c r="X60" s="221"/>
      <c r="Y60" s="221"/>
      <c r="Z60" s="221"/>
      <c r="AA60" s="221"/>
      <c r="AB60" s="221"/>
      <c r="AC60" s="221"/>
      <c r="AD60" s="221"/>
      <c r="AE60" s="221"/>
      <c r="AF60" s="221"/>
      <c r="AG60" s="221"/>
      <c r="AH60" s="221"/>
      <c r="AI60" s="148" t="s">
        <v>502</v>
      </c>
      <c r="AJ60" s="148" t="s">
        <v>502</v>
      </c>
    </row>
    <row r="61" spans="1:36" ht="49.2" thickTop="1" thickBot="1">
      <c r="A61" s="63">
        <v>35</v>
      </c>
      <c r="B61" s="162">
        <v>0</v>
      </c>
      <c r="C61" s="162">
        <v>0</v>
      </c>
      <c r="D61" s="162">
        <v>0</v>
      </c>
      <c r="E61" s="162">
        <v>0</v>
      </c>
      <c r="F61" s="162">
        <v>9</v>
      </c>
      <c r="G61" s="218" t="s">
        <v>555</v>
      </c>
      <c r="H61" s="219" t="s">
        <v>3119</v>
      </c>
      <c r="I61" s="218" t="s">
        <v>20</v>
      </c>
      <c r="J61" s="218" t="s">
        <v>172</v>
      </c>
      <c r="K61" s="218" t="s">
        <v>172</v>
      </c>
      <c r="L61" s="220" t="s">
        <v>3090</v>
      </c>
      <c r="M61" s="220" t="s">
        <v>3120</v>
      </c>
      <c r="N61" s="148"/>
      <c r="O61" s="148"/>
      <c r="P61" s="148"/>
      <c r="Q61" s="148"/>
      <c r="R61" s="65">
        <f t="shared" si="27"/>
        <v>0</v>
      </c>
      <c r="S61" s="148" t="s">
        <v>3121</v>
      </c>
      <c r="T61" s="221" t="s">
        <v>3122</v>
      </c>
      <c r="U61" s="221"/>
      <c r="V61" s="221"/>
      <c r="W61" s="221"/>
      <c r="X61" s="221"/>
      <c r="Y61" s="221"/>
      <c r="Z61" s="221"/>
      <c r="AA61" s="221"/>
      <c r="AB61" s="221"/>
      <c r="AC61" s="221"/>
      <c r="AD61" s="221"/>
      <c r="AE61" s="221"/>
      <c r="AF61" s="221"/>
      <c r="AG61" s="221"/>
      <c r="AH61" s="221"/>
      <c r="AI61" s="148" t="s">
        <v>502</v>
      </c>
      <c r="AJ61" s="148" t="s">
        <v>502</v>
      </c>
    </row>
    <row r="62" spans="1:36" ht="39.6" thickTop="1" thickBot="1">
      <c r="A62" s="63">
        <v>36</v>
      </c>
      <c r="B62" s="162">
        <v>0</v>
      </c>
      <c r="C62" s="162">
        <v>0</v>
      </c>
      <c r="D62" s="162">
        <v>0</v>
      </c>
      <c r="E62" s="162">
        <v>0</v>
      </c>
      <c r="F62" s="162">
        <v>9</v>
      </c>
      <c r="G62" s="218" t="s">
        <v>555</v>
      </c>
      <c r="H62" s="219" t="s">
        <v>3123</v>
      </c>
      <c r="I62" s="218" t="s">
        <v>20</v>
      </c>
      <c r="J62" s="218" t="s">
        <v>172</v>
      </c>
      <c r="K62" s="218" t="s">
        <v>172</v>
      </c>
      <c r="L62" s="220" t="s">
        <v>3090</v>
      </c>
      <c r="M62" s="220" t="s">
        <v>3124</v>
      </c>
      <c r="N62" s="148"/>
      <c r="O62" s="148"/>
      <c r="P62" s="148"/>
      <c r="Q62" s="148"/>
      <c r="R62" s="65">
        <f t="shared" si="27"/>
        <v>0</v>
      </c>
      <c r="S62" s="148" t="s">
        <v>3121</v>
      </c>
      <c r="T62" s="221" t="s">
        <v>3122</v>
      </c>
      <c r="U62" s="221"/>
      <c r="V62" s="221"/>
      <c r="W62" s="221"/>
      <c r="X62" s="221"/>
      <c r="Y62" s="221"/>
      <c r="Z62" s="221"/>
      <c r="AA62" s="221"/>
      <c r="AB62" s="221"/>
      <c r="AC62" s="221"/>
      <c r="AD62" s="221"/>
      <c r="AE62" s="221"/>
      <c r="AF62" s="221"/>
      <c r="AG62" s="221"/>
      <c r="AH62" s="221"/>
      <c r="AI62" s="148" t="s">
        <v>502</v>
      </c>
      <c r="AJ62" s="148" t="s">
        <v>502</v>
      </c>
    </row>
    <row r="63" spans="1:36" ht="39.6" thickTop="1" thickBot="1">
      <c r="A63" s="63">
        <v>36</v>
      </c>
      <c r="B63" s="162">
        <v>0</v>
      </c>
      <c r="C63" s="162">
        <v>0</v>
      </c>
      <c r="D63" s="162">
        <v>0</v>
      </c>
      <c r="E63" s="162">
        <v>0</v>
      </c>
      <c r="F63" s="162">
        <v>9</v>
      </c>
      <c r="G63" s="218" t="s">
        <v>555</v>
      </c>
      <c r="H63" s="219" t="s">
        <v>3125</v>
      </c>
      <c r="I63" s="218" t="s">
        <v>20</v>
      </c>
      <c r="J63" s="218" t="s">
        <v>172</v>
      </c>
      <c r="K63" s="218" t="s">
        <v>172</v>
      </c>
      <c r="L63" s="220" t="s">
        <v>3090</v>
      </c>
      <c r="M63" s="220" t="s">
        <v>3124</v>
      </c>
      <c r="N63" s="148"/>
      <c r="O63" s="148"/>
      <c r="P63" s="148"/>
      <c r="Q63" s="148"/>
      <c r="R63" s="65">
        <f t="shared" si="27"/>
        <v>0</v>
      </c>
      <c r="S63" s="148" t="s">
        <v>3121</v>
      </c>
      <c r="T63" s="221" t="s">
        <v>172</v>
      </c>
      <c r="U63" s="221"/>
      <c r="V63" s="221"/>
      <c r="W63" s="221"/>
      <c r="X63" s="221"/>
      <c r="Y63" s="221"/>
      <c r="Z63" s="221"/>
      <c r="AA63" s="221"/>
      <c r="AB63" s="221"/>
      <c r="AC63" s="221"/>
      <c r="AD63" s="221"/>
      <c r="AE63" s="221"/>
      <c r="AF63" s="221"/>
      <c r="AG63" s="221"/>
      <c r="AH63" s="221"/>
      <c r="AI63" s="148" t="s">
        <v>502</v>
      </c>
      <c r="AJ63" s="148" t="s">
        <v>502</v>
      </c>
    </row>
    <row r="64" spans="1:36" ht="20.399999999999999" thickTop="1" thickBot="1">
      <c r="A64" s="63">
        <v>37</v>
      </c>
      <c r="B64" s="162">
        <v>0</v>
      </c>
      <c r="C64" s="162">
        <v>0</v>
      </c>
      <c r="D64" s="162">
        <v>0</v>
      </c>
      <c r="E64" s="162">
        <v>0</v>
      </c>
      <c r="F64" s="162">
        <v>9</v>
      </c>
      <c r="G64" s="218" t="s">
        <v>555</v>
      </c>
      <c r="H64" s="219" t="s">
        <v>3126</v>
      </c>
      <c r="I64" s="218" t="s">
        <v>20</v>
      </c>
      <c r="J64" s="218" t="s">
        <v>172</v>
      </c>
      <c r="K64" s="218" t="s">
        <v>172</v>
      </c>
      <c r="L64" s="220" t="s">
        <v>3127</v>
      </c>
      <c r="M64" s="220" t="s">
        <v>3128</v>
      </c>
      <c r="N64" s="148"/>
      <c r="O64" s="148"/>
      <c r="P64" s="148"/>
      <c r="Q64" s="148"/>
      <c r="R64" s="65">
        <f t="shared" si="27"/>
        <v>0</v>
      </c>
      <c r="S64" s="148" t="s">
        <v>3045</v>
      </c>
      <c r="T64" s="221" t="s">
        <v>172</v>
      </c>
      <c r="U64" s="221"/>
      <c r="V64" s="221"/>
      <c r="W64" s="221"/>
      <c r="X64" s="221"/>
      <c r="Y64" s="221"/>
      <c r="Z64" s="221"/>
      <c r="AA64" s="221"/>
      <c r="AB64" s="221"/>
      <c r="AC64" s="221"/>
      <c r="AD64" s="221"/>
      <c r="AE64" s="221"/>
      <c r="AF64" s="221"/>
      <c r="AG64" s="221"/>
      <c r="AH64" s="221"/>
      <c r="AI64" s="148" t="s">
        <v>502</v>
      </c>
      <c r="AJ64" s="148" t="s">
        <v>502</v>
      </c>
    </row>
    <row r="65" spans="1:36" ht="10.8" thickTop="1" thickBot="1">
      <c r="A65" s="66"/>
      <c r="B65" s="66"/>
      <c r="C65" s="66"/>
      <c r="D65" s="66"/>
      <c r="E65" s="66"/>
      <c r="F65" s="66"/>
      <c r="G65" s="66"/>
      <c r="H65" s="66"/>
      <c r="I65" s="66"/>
      <c r="J65" s="66"/>
      <c r="K65" s="66"/>
      <c r="L65" s="69"/>
      <c r="M65" s="69"/>
      <c r="N65" s="68"/>
      <c r="O65" s="68"/>
      <c r="P65" s="68"/>
      <c r="Q65" s="68"/>
      <c r="R65" s="68"/>
      <c r="S65" s="68"/>
      <c r="T65" s="68"/>
      <c r="U65" s="74"/>
      <c r="V65" s="74"/>
      <c r="W65" s="74"/>
      <c r="X65" s="74"/>
      <c r="Y65" s="74"/>
      <c r="Z65" s="74"/>
      <c r="AA65" s="74"/>
      <c r="AB65" s="74"/>
      <c r="AC65" s="74"/>
      <c r="AD65" s="74"/>
      <c r="AE65" s="74"/>
      <c r="AF65" s="74"/>
      <c r="AG65" s="74"/>
      <c r="AH65" s="74"/>
      <c r="AI65" s="74"/>
      <c r="AJ65" s="74"/>
    </row>
    <row r="66" spans="1:36" ht="13.05" customHeight="1" thickTop="1" thickBot="1">
      <c r="A66" s="586" t="s">
        <v>726</v>
      </c>
      <c r="B66" s="587"/>
      <c r="C66" s="587"/>
      <c r="D66" s="587"/>
      <c r="E66" s="587"/>
      <c r="F66" s="587"/>
      <c r="G66" s="276" t="s">
        <v>3129</v>
      </c>
      <c r="H66" s="66"/>
      <c r="I66" s="66"/>
      <c r="J66" s="66"/>
      <c r="K66" s="66"/>
      <c r="L66" s="69"/>
      <c r="M66" s="69"/>
      <c r="N66" s="68"/>
      <c r="O66" s="68"/>
      <c r="P66" s="68"/>
      <c r="Q66" s="68"/>
      <c r="R66" s="68"/>
      <c r="S66" s="68"/>
      <c r="T66" s="68"/>
      <c r="U66" s="74"/>
      <c r="V66" s="74"/>
      <c r="W66" s="74"/>
      <c r="X66" s="74"/>
      <c r="Y66" s="74"/>
      <c r="Z66" s="74"/>
      <c r="AA66" s="74"/>
      <c r="AB66" s="74"/>
      <c r="AC66" s="74"/>
      <c r="AD66" s="74"/>
      <c r="AE66" s="74"/>
      <c r="AF66" s="74"/>
      <c r="AG66" s="74"/>
      <c r="AH66" s="74"/>
    </row>
    <row r="67" spans="1:36" ht="10.5" customHeight="1" thickTop="1" thickBot="1">
      <c r="A67" s="70"/>
      <c r="B67" s="70"/>
      <c r="C67" s="70"/>
      <c r="D67" s="70"/>
      <c r="E67" s="70"/>
      <c r="F67" s="70"/>
      <c r="G67" s="71"/>
      <c r="H67" s="66"/>
      <c r="I67" s="66"/>
      <c r="J67" s="66"/>
      <c r="K67" s="66"/>
      <c r="L67" s="69"/>
      <c r="M67" s="69"/>
      <c r="N67" s="68"/>
      <c r="O67" s="68"/>
      <c r="P67" s="68"/>
      <c r="Q67" s="68"/>
      <c r="R67" s="68"/>
      <c r="S67" s="68"/>
      <c r="T67" s="68"/>
      <c r="U67" s="74"/>
      <c r="V67" s="74"/>
      <c r="W67" s="74"/>
      <c r="X67" s="74"/>
      <c r="Y67" s="74"/>
      <c r="Z67" s="74"/>
      <c r="AA67" s="74"/>
      <c r="AB67" s="74"/>
      <c r="AC67" s="74"/>
      <c r="AD67" s="74"/>
      <c r="AE67" s="74"/>
      <c r="AF67" s="74"/>
      <c r="AG67" s="74"/>
      <c r="AH67" s="74"/>
    </row>
    <row r="68" spans="1:36" ht="13.05" customHeight="1" thickTop="1" thickBot="1">
      <c r="A68" s="588" t="s">
        <v>728</v>
      </c>
      <c r="B68" s="589"/>
      <c r="C68" s="589"/>
      <c r="D68" s="589"/>
      <c r="E68" s="589"/>
      <c r="F68" s="589"/>
      <c r="G68" s="225" t="s">
        <v>3130</v>
      </c>
      <c r="H68" s="66"/>
      <c r="I68" s="66"/>
      <c r="J68" s="66"/>
      <c r="K68" s="66"/>
      <c r="L68" s="69"/>
      <c r="M68" s="69"/>
      <c r="N68" s="68"/>
      <c r="O68" s="68"/>
      <c r="P68" s="68"/>
      <c r="Q68" s="68"/>
      <c r="R68" s="68"/>
      <c r="S68" s="68"/>
      <c r="T68" s="68"/>
      <c r="U68" s="74"/>
      <c r="V68" s="74"/>
      <c r="W68" s="74"/>
      <c r="X68" s="74"/>
      <c r="Y68" s="74"/>
      <c r="Z68" s="74"/>
      <c r="AA68" s="74"/>
      <c r="AB68" s="74"/>
      <c r="AC68" s="74"/>
      <c r="AD68" s="74"/>
      <c r="AE68" s="74"/>
      <c r="AF68" s="74"/>
      <c r="AG68" s="74"/>
      <c r="AH68" s="74"/>
    </row>
    <row r="69" spans="1:36" ht="10.8" thickTop="1" thickBot="1">
      <c r="A69" s="73"/>
      <c r="B69" s="73"/>
      <c r="C69" s="73"/>
      <c r="D69" s="73"/>
      <c r="E69" s="73"/>
      <c r="F69" s="72"/>
      <c r="G69" s="74"/>
      <c r="H69" s="66"/>
      <c r="I69" s="66"/>
      <c r="J69" s="66"/>
      <c r="K69" s="66"/>
      <c r="L69" s="69"/>
      <c r="M69" s="69"/>
      <c r="N69" s="68"/>
      <c r="O69" s="68"/>
      <c r="P69" s="68"/>
      <c r="Q69" s="68"/>
      <c r="R69" s="68"/>
      <c r="S69" s="68"/>
      <c r="T69" s="68"/>
      <c r="U69" s="74"/>
      <c r="V69" s="74"/>
      <c r="W69" s="74"/>
      <c r="X69" s="74"/>
      <c r="Y69" s="74"/>
      <c r="Z69" s="74"/>
      <c r="AA69" s="74"/>
      <c r="AB69" s="74"/>
      <c r="AC69" s="74"/>
      <c r="AD69" s="74"/>
      <c r="AE69" s="74"/>
      <c r="AF69" s="74"/>
      <c r="AG69" s="74"/>
      <c r="AH69" s="74"/>
    </row>
    <row r="70" spans="1:36" ht="10.8" thickTop="1" thickBot="1">
      <c r="A70" s="75" t="s">
        <v>729</v>
      </c>
      <c r="B70" s="66"/>
      <c r="C70" s="66"/>
      <c r="D70" s="76"/>
      <c r="E70" s="66"/>
      <c r="F70" s="66"/>
      <c r="G70" s="66"/>
      <c r="H70" s="66"/>
      <c r="I70" s="66"/>
      <c r="J70" s="66"/>
      <c r="K70" s="66"/>
      <c r="L70" s="69"/>
      <c r="M70" s="69"/>
      <c r="N70" s="68"/>
      <c r="O70" s="68"/>
      <c r="P70" s="68"/>
      <c r="Q70" s="68"/>
      <c r="R70" s="68"/>
      <c r="S70" s="68"/>
      <c r="T70" s="68"/>
      <c r="U70" s="74"/>
      <c r="V70" s="74"/>
      <c r="W70" s="74"/>
      <c r="X70" s="74"/>
      <c r="Y70" s="74"/>
      <c r="Z70" s="74"/>
      <c r="AA70" s="74"/>
      <c r="AB70" s="74"/>
      <c r="AC70" s="74"/>
      <c r="AD70" s="74"/>
      <c r="AE70" s="74"/>
      <c r="AF70" s="74"/>
      <c r="AG70" s="74"/>
      <c r="AH70" s="74"/>
    </row>
    <row r="71" spans="1:36" ht="10.8" thickTop="1" thickBot="1">
      <c r="A71" s="87">
        <v>1</v>
      </c>
      <c r="B71" s="66" t="s">
        <v>730</v>
      </c>
      <c r="C71" s="66"/>
      <c r="D71" s="76"/>
      <c r="E71" s="66"/>
      <c r="F71" s="66"/>
      <c r="G71" s="66"/>
      <c r="H71" s="66"/>
      <c r="I71" s="66"/>
      <c r="J71" s="66"/>
      <c r="K71" s="66"/>
      <c r="L71" s="69"/>
      <c r="M71" s="69"/>
      <c r="N71" s="68"/>
      <c r="O71" s="68"/>
      <c r="P71" s="68"/>
      <c r="Q71" s="68"/>
      <c r="R71" s="68"/>
      <c r="S71" s="68"/>
      <c r="T71" s="68"/>
      <c r="U71" s="74"/>
      <c r="V71" s="74"/>
      <c r="W71" s="74"/>
      <c r="X71" s="74"/>
      <c r="Y71" s="74"/>
      <c r="Z71" s="74"/>
      <c r="AA71" s="74"/>
      <c r="AB71" s="74"/>
      <c r="AC71" s="74"/>
      <c r="AD71" s="74"/>
      <c r="AE71" s="74"/>
      <c r="AF71" s="74"/>
      <c r="AG71" s="74"/>
      <c r="AH71" s="74"/>
    </row>
    <row r="72" spans="1:36" ht="13.05" customHeight="1" thickTop="1" thickBot="1">
      <c r="A72" s="87">
        <v>2</v>
      </c>
      <c r="B72" s="66" t="s">
        <v>731</v>
      </c>
      <c r="C72" s="66"/>
      <c r="D72" s="76"/>
      <c r="E72" s="66"/>
      <c r="F72" s="66"/>
      <c r="G72" s="66"/>
      <c r="H72" s="66"/>
      <c r="I72" s="66"/>
      <c r="J72" s="66"/>
      <c r="K72" s="66"/>
      <c r="L72" s="69"/>
      <c r="M72" s="69"/>
      <c r="N72" s="68"/>
      <c r="O72" s="68"/>
      <c r="P72" s="68"/>
      <c r="Q72" s="68"/>
      <c r="R72" s="68"/>
      <c r="S72" s="68"/>
      <c r="T72" s="68"/>
      <c r="U72" s="74"/>
      <c r="V72" s="74"/>
      <c r="W72" s="74"/>
      <c r="X72" s="74"/>
      <c r="Y72" s="74"/>
      <c r="Z72" s="74"/>
      <c r="AA72" s="74"/>
      <c r="AB72" s="74"/>
      <c r="AC72" s="74"/>
      <c r="AD72" s="74"/>
      <c r="AE72" s="74"/>
      <c r="AF72" s="74"/>
      <c r="AG72" s="74"/>
      <c r="AH72" s="74"/>
    </row>
    <row r="73" spans="1:36" ht="13.05" customHeight="1" thickTop="1" thickBot="1">
      <c r="A73" s="87">
        <v>3</v>
      </c>
      <c r="B73" s="66" t="s">
        <v>732</v>
      </c>
      <c r="C73" s="66"/>
      <c r="D73" s="76"/>
      <c r="E73" s="66"/>
      <c r="F73" s="66"/>
      <c r="G73" s="66"/>
      <c r="H73" s="66"/>
      <c r="I73" s="66"/>
      <c r="J73" s="66"/>
      <c r="K73" s="66"/>
      <c r="N73" s="68"/>
      <c r="O73" s="68"/>
      <c r="P73" s="68"/>
      <c r="Q73" s="68"/>
      <c r="R73" s="68"/>
      <c r="S73" s="68"/>
      <c r="T73" s="68"/>
      <c r="U73" s="74"/>
      <c r="V73" s="74"/>
      <c r="W73" s="74"/>
      <c r="X73" s="74"/>
      <c r="Y73" s="74"/>
      <c r="Z73" s="74"/>
      <c r="AA73" s="74"/>
      <c r="AB73" s="74"/>
      <c r="AC73" s="74"/>
      <c r="AD73" s="74"/>
      <c r="AE73" s="74"/>
      <c r="AF73" s="74"/>
      <c r="AG73" s="74"/>
      <c r="AH73" s="74"/>
    </row>
    <row r="74" spans="1:36" ht="13.05" customHeight="1" thickTop="1" thickBot="1">
      <c r="A74" s="87">
        <v>4</v>
      </c>
      <c r="B74" s="66" t="s">
        <v>733</v>
      </c>
      <c r="C74" s="66"/>
      <c r="D74" s="77"/>
      <c r="E74" s="66"/>
      <c r="F74" s="66"/>
      <c r="G74" s="66"/>
      <c r="H74" s="66"/>
      <c r="I74" s="66"/>
      <c r="J74" s="66"/>
      <c r="K74" s="66"/>
      <c r="L74" s="78"/>
      <c r="M74" s="78"/>
      <c r="N74" s="68"/>
      <c r="O74" s="68"/>
      <c r="P74" s="68"/>
      <c r="Q74" s="68"/>
      <c r="R74" s="68"/>
      <c r="S74" s="68"/>
      <c r="T74" s="68"/>
      <c r="U74" s="74"/>
      <c r="V74" s="74"/>
      <c r="W74" s="74"/>
      <c r="X74" s="74"/>
      <c r="Y74" s="74"/>
      <c r="Z74" s="74"/>
      <c r="AA74" s="74"/>
      <c r="AB74" s="74"/>
      <c r="AC74" s="74"/>
      <c r="AD74" s="74"/>
      <c r="AE74" s="74"/>
      <c r="AF74" s="74"/>
      <c r="AG74" s="74"/>
      <c r="AH74" s="74"/>
    </row>
    <row r="75" spans="1:36" ht="13.05" customHeight="1" thickTop="1" thickBot="1">
      <c r="A75" s="87">
        <v>5</v>
      </c>
      <c r="B75" s="66" t="s">
        <v>734</v>
      </c>
      <c r="C75" s="66"/>
      <c r="D75" s="77"/>
      <c r="E75" s="66"/>
      <c r="F75" s="66"/>
      <c r="G75" s="66"/>
      <c r="H75" s="66"/>
      <c r="I75" s="66"/>
      <c r="J75" s="66"/>
      <c r="K75" s="66"/>
      <c r="L75" s="67"/>
      <c r="M75" s="67"/>
      <c r="N75" s="68"/>
      <c r="O75" s="68"/>
      <c r="P75" s="68"/>
      <c r="Q75" s="68"/>
      <c r="R75" s="68"/>
      <c r="S75" s="68"/>
      <c r="T75" s="68"/>
      <c r="U75" s="74"/>
      <c r="V75" s="74"/>
      <c r="W75" s="74"/>
      <c r="X75" s="74"/>
      <c r="Y75" s="74"/>
      <c r="Z75" s="74"/>
      <c r="AA75" s="74"/>
      <c r="AB75" s="74"/>
      <c r="AC75" s="74"/>
      <c r="AD75" s="74"/>
      <c r="AE75" s="74"/>
      <c r="AF75" s="74"/>
      <c r="AG75" s="74"/>
      <c r="AH75" s="74"/>
    </row>
    <row r="76" spans="1:36" ht="13.05" customHeight="1" thickTop="1" thickBot="1">
      <c r="A76" s="87">
        <v>6</v>
      </c>
      <c r="B76" s="66" t="s">
        <v>735</v>
      </c>
      <c r="C76" s="66"/>
      <c r="D76" s="77"/>
      <c r="E76" s="66"/>
      <c r="F76" s="66"/>
      <c r="G76" s="66"/>
      <c r="H76" s="66"/>
      <c r="I76" s="66"/>
      <c r="J76" s="66"/>
      <c r="K76" s="66"/>
      <c r="L76" s="67"/>
      <c r="M76" s="67"/>
      <c r="N76" s="68"/>
      <c r="O76" s="68"/>
      <c r="P76" s="68"/>
      <c r="Q76" s="68"/>
      <c r="R76" s="68"/>
      <c r="S76" s="68"/>
      <c r="T76" s="68"/>
      <c r="U76" s="74"/>
      <c r="V76" s="74"/>
      <c r="W76" s="74"/>
      <c r="X76" s="74"/>
      <c r="Y76" s="74"/>
      <c r="Z76" s="74"/>
      <c r="AA76" s="74"/>
      <c r="AB76" s="74"/>
      <c r="AC76" s="74"/>
      <c r="AD76" s="74"/>
      <c r="AE76" s="74"/>
      <c r="AF76" s="74"/>
      <c r="AG76" s="74"/>
      <c r="AH76" s="74"/>
    </row>
    <row r="77" spans="1:36" ht="13.05" customHeight="1" thickTop="1">
      <c r="A77" s="87">
        <v>7</v>
      </c>
      <c r="B77" s="66" t="s">
        <v>736</v>
      </c>
      <c r="C77" s="66"/>
      <c r="D77" s="77"/>
      <c r="E77" s="66"/>
      <c r="F77" s="66"/>
      <c r="G77" s="66"/>
      <c r="H77" s="66"/>
      <c r="I77" s="66"/>
      <c r="J77" s="66"/>
      <c r="K77" s="66"/>
      <c r="L77" s="69"/>
      <c r="M77" s="69"/>
      <c r="N77" s="74"/>
      <c r="O77" s="74"/>
      <c r="P77" s="74"/>
      <c r="Q77" s="74"/>
      <c r="R77" s="74"/>
      <c r="S77" s="74"/>
      <c r="T77" s="74"/>
      <c r="U77" s="74"/>
      <c r="V77" s="74"/>
      <c r="W77" s="74"/>
      <c r="X77" s="74"/>
      <c r="Y77" s="74"/>
      <c r="Z77" s="74"/>
      <c r="AA77" s="74"/>
      <c r="AB77" s="74"/>
      <c r="AC77" s="74"/>
      <c r="AD77" s="74"/>
      <c r="AE77" s="74"/>
      <c r="AF77" s="74"/>
      <c r="AG77" s="74"/>
      <c r="AH77" s="74"/>
    </row>
    <row r="78" spans="1:36" ht="13.05" customHeight="1">
      <c r="A78" s="87">
        <v>8</v>
      </c>
      <c r="B78" s="78" t="s">
        <v>737</v>
      </c>
      <c r="C78" s="66"/>
      <c r="D78" s="77"/>
      <c r="E78" s="66"/>
      <c r="F78" s="66"/>
      <c r="G78" s="66"/>
      <c r="H78" s="66"/>
      <c r="I78" s="66"/>
      <c r="J78" s="66"/>
      <c r="K78" s="66"/>
      <c r="L78" s="69"/>
      <c r="M78" s="69"/>
      <c r="N78" s="74"/>
      <c r="O78" s="74"/>
      <c r="P78" s="74"/>
      <c r="Q78" s="74"/>
      <c r="R78" s="74"/>
      <c r="S78" s="74"/>
      <c r="T78" s="74"/>
      <c r="U78" s="74"/>
      <c r="V78" s="74"/>
      <c r="W78" s="74"/>
      <c r="X78" s="74"/>
      <c r="Y78" s="74"/>
      <c r="Z78" s="74"/>
      <c r="AA78" s="74"/>
      <c r="AB78" s="74"/>
      <c r="AC78" s="74"/>
      <c r="AD78" s="74"/>
      <c r="AE78" s="74"/>
      <c r="AF78" s="74"/>
      <c r="AG78" s="74"/>
      <c r="AH78" s="74"/>
    </row>
    <row r="79" spans="1:36" ht="13.05" customHeight="1">
      <c r="A79" s="87">
        <v>9</v>
      </c>
      <c r="B79" s="66" t="s">
        <v>738</v>
      </c>
      <c r="E79" s="66"/>
      <c r="F79" s="66"/>
      <c r="G79" s="66"/>
      <c r="H79" s="66"/>
      <c r="I79" s="66"/>
      <c r="J79" s="66"/>
      <c r="K79" s="66"/>
      <c r="L79" s="69"/>
      <c r="M79" s="69"/>
      <c r="N79" s="74"/>
      <c r="O79" s="74"/>
      <c r="P79" s="74"/>
      <c r="Q79" s="74"/>
      <c r="R79" s="74"/>
      <c r="S79" s="74"/>
      <c r="T79" s="74"/>
      <c r="U79" s="74"/>
      <c r="V79" s="74"/>
      <c r="W79" s="74"/>
      <c r="X79" s="74"/>
      <c r="Y79" s="74"/>
      <c r="Z79" s="74"/>
      <c r="AA79" s="74"/>
      <c r="AB79" s="74"/>
      <c r="AC79" s="74"/>
      <c r="AD79" s="74"/>
      <c r="AE79" s="74"/>
      <c r="AF79" s="74"/>
      <c r="AG79" s="74"/>
      <c r="AH79" s="74"/>
    </row>
    <row r="80" spans="1:36" ht="13.05" customHeight="1">
      <c r="A80" s="87">
        <v>10</v>
      </c>
      <c r="B80" s="66" t="s">
        <v>739</v>
      </c>
      <c r="E80" s="66"/>
      <c r="F80" s="66"/>
      <c r="G80" s="66"/>
      <c r="H80" s="66"/>
      <c r="I80" s="66"/>
      <c r="J80" s="66"/>
      <c r="K80" s="66"/>
      <c r="L80" s="69"/>
      <c r="M80" s="69"/>
      <c r="N80" s="74"/>
      <c r="O80" s="74"/>
      <c r="P80" s="74"/>
      <c r="Q80" s="74"/>
      <c r="R80" s="74"/>
      <c r="S80" s="74"/>
      <c r="T80" s="74"/>
      <c r="U80" s="74"/>
      <c r="V80" s="74"/>
      <c r="W80" s="74"/>
      <c r="X80" s="74"/>
      <c r="Y80" s="74"/>
      <c r="Z80" s="74"/>
      <c r="AA80" s="74"/>
      <c r="AB80" s="74"/>
      <c r="AC80" s="74"/>
      <c r="AD80" s="74"/>
      <c r="AE80" s="74"/>
      <c r="AF80" s="74"/>
      <c r="AG80" s="74"/>
      <c r="AH80" s="74"/>
    </row>
    <row r="81" spans="1:34" ht="13.05" customHeight="1">
      <c r="A81" s="87">
        <v>11</v>
      </c>
      <c r="B81" s="90" t="s">
        <v>740</v>
      </c>
      <c r="C81" s="87"/>
      <c r="D81" s="66"/>
      <c r="F81" s="66"/>
      <c r="G81" s="66"/>
      <c r="H81" s="66"/>
      <c r="I81" s="66"/>
      <c r="J81" s="66"/>
      <c r="K81" s="66"/>
      <c r="L81" s="69"/>
      <c r="M81" s="69"/>
      <c r="N81" s="74"/>
      <c r="O81" s="74"/>
      <c r="P81" s="74"/>
      <c r="Q81" s="74"/>
      <c r="R81" s="74"/>
      <c r="S81" s="74"/>
      <c r="T81" s="74"/>
      <c r="U81" s="74"/>
      <c r="V81" s="74"/>
      <c r="W81" s="74"/>
      <c r="X81" s="74"/>
      <c r="Y81" s="74"/>
      <c r="Z81" s="74"/>
      <c r="AA81" s="74"/>
      <c r="AB81" s="74"/>
      <c r="AC81" s="74"/>
      <c r="AD81" s="74"/>
      <c r="AE81" s="74"/>
      <c r="AF81" s="74"/>
      <c r="AG81" s="74"/>
      <c r="AH81" s="74"/>
    </row>
    <row r="82" spans="1:34" ht="13.05" customHeight="1">
      <c r="A82" s="87">
        <v>12</v>
      </c>
      <c r="B82" s="90" t="s">
        <v>741</v>
      </c>
      <c r="C82" s="87"/>
      <c r="D82" s="66"/>
      <c r="E82" s="66"/>
      <c r="F82" s="66"/>
      <c r="G82" s="66"/>
      <c r="H82" s="66"/>
      <c r="I82" s="66"/>
      <c r="J82" s="66"/>
      <c r="K82" s="66"/>
      <c r="L82" s="69"/>
      <c r="M82" s="69"/>
      <c r="N82" s="74"/>
      <c r="O82" s="74"/>
      <c r="P82" s="74"/>
      <c r="Q82" s="74"/>
      <c r="R82" s="74"/>
      <c r="S82" s="74"/>
      <c r="T82" s="74"/>
      <c r="U82" s="74"/>
      <c r="V82" s="74"/>
      <c r="W82" s="74"/>
      <c r="X82" s="74"/>
      <c r="Y82" s="74"/>
      <c r="Z82" s="74"/>
      <c r="AA82" s="74"/>
      <c r="AB82" s="74"/>
      <c r="AC82" s="74"/>
      <c r="AD82" s="74"/>
      <c r="AE82" s="74"/>
      <c r="AF82" s="74"/>
      <c r="AG82" s="74"/>
      <c r="AH82" s="74"/>
    </row>
    <row r="83" spans="1:34" ht="13.05" customHeight="1">
      <c r="A83" s="87">
        <v>13</v>
      </c>
      <c r="B83" s="90" t="s">
        <v>742</v>
      </c>
      <c r="C83" s="87"/>
      <c r="D83" s="66"/>
      <c r="E83" s="66"/>
      <c r="F83" s="66"/>
      <c r="G83" s="66"/>
      <c r="H83" s="66"/>
      <c r="I83" s="66"/>
      <c r="J83" s="66"/>
      <c r="K83" s="66"/>
      <c r="L83" s="69"/>
      <c r="M83" s="69"/>
      <c r="N83" s="74"/>
      <c r="O83" s="74"/>
      <c r="P83" s="74"/>
      <c r="Q83" s="74"/>
      <c r="R83" s="74"/>
      <c r="S83" s="74"/>
      <c r="T83" s="74"/>
      <c r="U83" s="74"/>
      <c r="V83" s="74"/>
      <c r="W83" s="74"/>
      <c r="X83" s="74"/>
      <c r="Y83" s="74"/>
      <c r="Z83" s="74"/>
      <c r="AA83" s="74"/>
      <c r="AB83" s="74"/>
      <c r="AC83" s="74"/>
      <c r="AD83" s="74"/>
      <c r="AE83" s="74"/>
      <c r="AF83" s="74"/>
      <c r="AG83" s="74"/>
      <c r="AH83" s="74"/>
    </row>
    <row r="84" spans="1:34" ht="13.05" customHeight="1">
      <c r="A84" s="87">
        <v>14</v>
      </c>
      <c r="B84" s="66" t="s">
        <v>743</v>
      </c>
      <c r="C84" s="87"/>
      <c r="D84" s="66"/>
      <c r="E84" s="66"/>
      <c r="F84" s="66"/>
      <c r="G84" s="66"/>
      <c r="H84" s="66"/>
      <c r="I84" s="66"/>
      <c r="J84" s="66"/>
      <c r="K84" s="66"/>
      <c r="L84" s="69"/>
      <c r="M84" s="69"/>
      <c r="N84" s="74"/>
      <c r="O84" s="74"/>
      <c r="P84" s="74"/>
      <c r="Q84" s="74"/>
      <c r="R84" s="74"/>
      <c r="S84" s="74"/>
      <c r="T84" s="74"/>
      <c r="U84" s="74"/>
      <c r="V84" s="74"/>
      <c r="W84" s="74"/>
      <c r="X84" s="74"/>
      <c r="Y84" s="74"/>
      <c r="Z84" s="74"/>
      <c r="AA84" s="74"/>
      <c r="AB84" s="74"/>
      <c r="AC84" s="74"/>
      <c r="AD84" s="74"/>
      <c r="AE84" s="74"/>
      <c r="AF84" s="74"/>
      <c r="AG84" s="74"/>
      <c r="AH84" s="74"/>
    </row>
    <row r="85" spans="1:34" ht="13.05" customHeight="1">
      <c r="A85" s="87">
        <v>15</v>
      </c>
      <c r="B85" s="90" t="s">
        <v>744</v>
      </c>
      <c r="C85" s="87"/>
      <c r="D85" s="66"/>
      <c r="E85" s="66"/>
      <c r="F85" s="66"/>
      <c r="G85" s="66"/>
      <c r="H85" s="66"/>
      <c r="I85" s="66"/>
      <c r="J85" s="66"/>
      <c r="K85" s="66"/>
      <c r="L85" s="69"/>
      <c r="M85" s="69"/>
      <c r="N85" s="74"/>
      <c r="O85" s="74"/>
      <c r="P85" s="74"/>
      <c r="Q85" s="74"/>
      <c r="R85" s="74"/>
      <c r="S85" s="74"/>
      <c r="T85" s="74"/>
      <c r="U85" s="74"/>
      <c r="V85" s="74"/>
      <c r="W85" s="74"/>
      <c r="X85" s="74"/>
      <c r="Y85" s="74"/>
      <c r="Z85" s="74"/>
      <c r="AA85" s="74"/>
      <c r="AB85" s="74"/>
      <c r="AC85" s="74"/>
      <c r="AD85" s="74"/>
      <c r="AE85" s="74"/>
      <c r="AF85" s="74"/>
      <c r="AG85" s="74"/>
      <c r="AH85" s="74"/>
    </row>
    <row r="86" spans="1:34" ht="13.05" customHeight="1">
      <c r="A86" s="87">
        <v>16</v>
      </c>
      <c r="B86" s="90" t="s">
        <v>745</v>
      </c>
      <c r="C86" s="87"/>
      <c r="D86" s="66"/>
      <c r="E86" s="66"/>
      <c r="F86" s="66"/>
      <c r="G86" s="66"/>
      <c r="H86" s="66"/>
      <c r="I86" s="66"/>
      <c r="J86" s="66"/>
      <c r="K86" s="66"/>
      <c r="L86" s="69"/>
      <c r="M86" s="69"/>
      <c r="N86" s="74"/>
      <c r="O86" s="74"/>
      <c r="P86" s="74"/>
      <c r="Q86" s="74"/>
      <c r="R86" s="74"/>
      <c r="S86" s="74"/>
      <c r="T86" s="74"/>
      <c r="U86" s="74"/>
      <c r="V86" s="74"/>
      <c r="W86" s="74"/>
      <c r="X86" s="74"/>
      <c r="Y86" s="74"/>
      <c r="Z86" s="74"/>
      <c r="AA86" s="74"/>
      <c r="AB86" s="74"/>
      <c r="AC86" s="74"/>
      <c r="AD86" s="74"/>
      <c r="AE86" s="74"/>
      <c r="AF86" s="74"/>
      <c r="AG86" s="74"/>
      <c r="AH86" s="74"/>
    </row>
    <row r="87" spans="1:34" ht="13.05" customHeight="1" thickBot="1">
      <c r="A87" s="78"/>
      <c r="C87" s="78"/>
      <c r="D87" s="78"/>
      <c r="E87" s="78"/>
      <c r="F87" s="78"/>
      <c r="G87" s="78"/>
      <c r="H87" s="78"/>
      <c r="I87" s="78"/>
      <c r="J87" s="78"/>
      <c r="K87" s="78"/>
      <c r="L87" s="79"/>
      <c r="M87" s="79"/>
      <c r="N87" s="79"/>
      <c r="O87" s="79"/>
      <c r="P87" s="79"/>
      <c r="Q87" s="79"/>
      <c r="R87" s="79"/>
      <c r="S87" s="79"/>
      <c r="T87" s="79"/>
      <c r="U87" s="161"/>
      <c r="V87" s="161"/>
      <c r="W87" s="161"/>
      <c r="X87" s="161"/>
      <c r="Y87" s="161"/>
      <c r="Z87" s="161"/>
      <c r="AA87" s="161"/>
      <c r="AB87" s="161"/>
      <c r="AC87" s="161"/>
      <c r="AD87" s="161"/>
      <c r="AE87" s="161"/>
      <c r="AF87" s="161"/>
      <c r="AG87" s="161"/>
      <c r="AH87" s="161"/>
    </row>
    <row r="88" spans="1:34" ht="10.199999999999999" thickTop="1">
      <c r="C88" s="80"/>
      <c r="D88" s="80"/>
      <c r="E88" s="80"/>
    </row>
    <row r="89" spans="1:34">
      <c r="A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row>
    <row r="90" spans="1:34">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row>
    <row r="91" spans="1:34" s="78" customFormat="1"/>
    <row r="92" spans="1:34" s="78" customFormat="1" ht="9.75" customHeight="1"/>
    <row r="93" spans="1:34" s="78" customForma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row>
    <row r="94" spans="1:34" s="78" customFormat="1" ht="9"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row>
    <row r="95" spans="1:34" s="78" customForma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row>
    <row r="96" spans="1:34" s="78" customForma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row>
    <row r="97" spans="1:34" s="78" customForma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row>
    <row r="98" spans="1:34" s="78" customForma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row>
    <row r="99" spans="1:34" s="78" customForma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row>
    <row r="100" spans="1:34" s="78" customForma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row>
    <row r="101" spans="1:34" s="78" customForma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row>
    <row r="102" spans="1:34" s="78" customForma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row>
    <row r="103" spans="1:34" s="78" customForma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row>
  </sheetData>
  <sheetProtection algorithmName="SHA-512" hashValue="Opdb/mYJq7JBYtHRL5zzx69GHXuYScfu9ZikBn3WkxN6Xg9yLAVmSFuwBnWdrBhXRL0FdSqIpC9R8iVPyishkg==" saltValue="f7z3D7nP2BtgzegnVm2FTg==" spinCount="100000" sheet="1" objects="1" scenarios="1" formatCells="0" formatColumns="0" autoFilter="0"/>
  <mergeCells count="45">
    <mergeCell ref="A6:F6"/>
    <mergeCell ref="A7:F7"/>
    <mergeCell ref="A8:F8"/>
    <mergeCell ref="A9:F9"/>
    <mergeCell ref="A11:A14"/>
    <mergeCell ref="B11:F11"/>
    <mergeCell ref="G11:T11"/>
    <mergeCell ref="U11:AD11"/>
    <mergeCell ref="AE11:AH12"/>
    <mergeCell ref="AI11:AJ12"/>
    <mergeCell ref="B12:B14"/>
    <mergeCell ref="C12:C14"/>
    <mergeCell ref="D12:D14"/>
    <mergeCell ref="E12:E14"/>
    <mergeCell ref="F12:F14"/>
    <mergeCell ref="G12:G14"/>
    <mergeCell ref="V12:Y12"/>
    <mergeCell ref="Z12:Z14"/>
    <mergeCell ref="AA12:AD12"/>
    <mergeCell ref="L13:L14"/>
    <mergeCell ref="M13:M14"/>
    <mergeCell ref="N13:Q13"/>
    <mergeCell ref="W13:W14"/>
    <mergeCell ref="X13:X14"/>
    <mergeCell ref="Y13:Y14"/>
    <mergeCell ref="L12:R12"/>
    <mergeCell ref="S12:S14"/>
    <mergeCell ref="T12:T14"/>
    <mergeCell ref="U12:U14"/>
    <mergeCell ref="A68:F68"/>
    <mergeCell ref="AG13:AG14"/>
    <mergeCell ref="AH13:AH14"/>
    <mergeCell ref="AI13:AI14"/>
    <mergeCell ref="AJ13:AJ14"/>
    <mergeCell ref="A58:AJ58"/>
    <mergeCell ref="A66:F66"/>
    <mergeCell ref="AA13:AA14"/>
    <mergeCell ref="AB13:AB14"/>
    <mergeCell ref="AC13:AC14"/>
    <mergeCell ref="AD13:AD14"/>
    <mergeCell ref="AE13:AE14"/>
    <mergeCell ref="AF13:AF14"/>
    <mergeCell ref="H12:H14"/>
    <mergeCell ref="I12:K13"/>
    <mergeCell ref="V13:V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22CE-33C0-3D4E-A163-916DACCF8058}">
  <sheetPr codeName="Hoja2">
    <tabColor rgb="FF00B050"/>
  </sheetPr>
  <dimension ref="A1:AC117"/>
  <sheetViews>
    <sheetView showGridLines="0" topLeftCell="A151" zoomScale="120" zoomScaleNormal="120" workbookViewId="0">
      <selection activeCell="I112" sqref="I112"/>
    </sheetView>
  </sheetViews>
  <sheetFormatPr baseColWidth="10" defaultColWidth="11.44140625" defaultRowHeight="14.4"/>
  <cols>
    <col min="1" max="1" width="11.44140625" customWidth="1"/>
    <col min="2" max="8" width="6.44140625" customWidth="1"/>
    <col min="9" max="9" width="40.6640625" customWidth="1"/>
    <col min="10" max="10" width="11" bestFit="1" customWidth="1"/>
    <col min="11" max="11" width="35.33203125" customWidth="1"/>
    <col min="12" max="13" width="46.33203125" customWidth="1"/>
    <col min="14" max="14" width="59.44140625" customWidth="1"/>
    <col min="15" max="20" width="4.44140625" customWidth="1"/>
    <col min="21" max="21" width="13.44140625" customWidth="1"/>
  </cols>
  <sheetData>
    <row r="1" spans="1:10" ht="18">
      <c r="A1" s="35" t="s">
        <v>27</v>
      </c>
      <c r="B1" s="35"/>
      <c r="C1" s="35"/>
      <c r="D1" s="35"/>
      <c r="E1" s="35"/>
      <c r="F1" s="35"/>
      <c r="G1" s="35"/>
    </row>
    <row r="3" spans="1:10" ht="15.6">
      <c r="A3" s="496" t="s">
        <v>28</v>
      </c>
      <c r="B3" s="496"/>
      <c r="C3" s="496"/>
      <c r="D3" s="496"/>
      <c r="E3" s="496"/>
      <c r="F3" s="496"/>
      <c r="G3" s="496"/>
      <c r="H3" s="496"/>
      <c r="I3" s="496"/>
      <c r="J3" s="496"/>
    </row>
    <row r="19" spans="1:16" ht="21">
      <c r="A19" s="465" t="s">
        <v>29</v>
      </c>
      <c r="B19" s="465"/>
      <c r="C19" s="465"/>
      <c r="D19" s="465"/>
      <c r="E19" s="465"/>
      <c r="F19" s="465"/>
      <c r="G19" s="465"/>
      <c r="H19" s="465"/>
      <c r="I19" s="465"/>
      <c r="J19" s="465"/>
      <c r="K19" s="465"/>
      <c r="L19" s="465"/>
      <c r="M19" s="465"/>
      <c r="N19" s="465"/>
    </row>
    <row r="20" spans="1:16" ht="9.75" customHeight="1">
      <c r="A20" s="36"/>
      <c r="B20" s="36"/>
      <c r="C20" s="36"/>
      <c r="D20" s="36"/>
      <c r="E20" s="36"/>
      <c r="F20" s="36"/>
      <c r="G20" s="36"/>
      <c r="H20" s="36"/>
      <c r="I20" s="36"/>
      <c r="J20" s="36"/>
      <c r="K20" s="36"/>
      <c r="L20" s="36"/>
      <c r="M20" s="36"/>
      <c r="N20" s="36"/>
    </row>
    <row r="21" spans="1:16" ht="28.8">
      <c r="A21" s="37" t="s">
        <v>30</v>
      </c>
      <c r="B21" s="453" t="s">
        <v>31</v>
      </c>
      <c r="C21" s="454"/>
      <c r="D21" s="454"/>
      <c r="E21" s="454"/>
      <c r="F21" s="454"/>
      <c r="G21" s="454"/>
      <c r="H21" s="455"/>
      <c r="I21" s="38" t="s">
        <v>32</v>
      </c>
      <c r="J21" s="38" t="s">
        <v>33</v>
      </c>
      <c r="K21" s="38" t="s">
        <v>34</v>
      </c>
      <c r="L21" s="38" t="s">
        <v>35</v>
      </c>
      <c r="M21" s="38" t="s">
        <v>36</v>
      </c>
      <c r="N21" s="38" t="s">
        <v>37</v>
      </c>
      <c r="P21" s="39"/>
    </row>
    <row r="22" spans="1:16" ht="19.05" customHeight="1">
      <c r="A22" s="40">
        <v>0</v>
      </c>
      <c r="B22" s="477" t="s">
        <v>38</v>
      </c>
      <c r="C22" s="478"/>
      <c r="D22" s="478"/>
      <c r="E22" s="478"/>
      <c r="F22" s="478"/>
      <c r="G22" s="478"/>
      <c r="H22" s="478"/>
      <c r="I22" s="479"/>
      <c r="J22" s="41">
        <v>0</v>
      </c>
      <c r="K22" s="472" t="s">
        <v>38</v>
      </c>
      <c r="L22" s="473"/>
      <c r="M22" s="473"/>
      <c r="N22" s="474"/>
    </row>
    <row r="23" spans="1:16" ht="125.25" customHeight="1">
      <c r="A23" s="476">
        <v>1</v>
      </c>
      <c r="B23" s="471" t="s">
        <v>39</v>
      </c>
      <c r="C23" s="471"/>
      <c r="D23" s="471"/>
      <c r="E23" s="471"/>
      <c r="F23" s="471"/>
      <c r="G23" s="471"/>
      <c r="H23" s="471"/>
      <c r="I23" s="471" t="s">
        <v>40</v>
      </c>
      <c r="J23" s="41" t="s">
        <v>41</v>
      </c>
      <c r="K23" s="42" t="s">
        <v>42</v>
      </c>
      <c r="L23" s="28" t="s">
        <v>43</v>
      </c>
      <c r="M23" s="96" t="s">
        <v>44</v>
      </c>
      <c r="N23" s="43" t="s">
        <v>45</v>
      </c>
    </row>
    <row r="24" spans="1:16" ht="115.2">
      <c r="A24" s="476"/>
      <c r="B24" s="471"/>
      <c r="C24" s="471"/>
      <c r="D24" s="471"/>
      <c r="E24" s="471"/>
      <c r="F24" s="471"/>
      <c r="G24" s="471"/>
      <c r="H24" s="471"/>
      <c r="I24" s="471"/>
      <c r="J24" s="41" t="s">
        <v>46</v>
      </c>
      <c r="K24" s="42" t="s">
        <v>47</v>
      </c>
      <c r="L24" s="28" t="s">
        <v>48</v>
      </c>
      <c r="M24" s="96" t="s">
        <v>49</v>
      </c>
      <c r="N24" s="43" t="s">
        <v>50</v>
      </c>
    </row>
    <row r="25" spans="1:16" ht="115.2">
      <c r="A25" s="476"/>
      <c r="B25" s="471"/>
      <c r="C25" s="471"/>
      <c r="D25" s="471"/>
      <c r="E25" s="471"/>
      <c r="F25" s="471"/>
      <c r="G25" s="471"/>
      <c r="H25" s="471"/>
      <c r="I25" s="471"/>
      <c r="J25" s="41" t="s">
        <v>51</v>
      </c>
      <c r="K25" s="42" t="s">
        <v>52</v>
      </c>
      <c r="L25" s="44" t="s">
        <v>53</v>
      </c>
      <c r="M25" s="96" t="s">
        <v>54</v>
      </c>
      <c r="N25" s="43" t="s">
        <v>50</v>
      </c>
    </row>
    <row r="26" spans="1:16" ht="9" customHeight="1">
      <c r="A26" s="45"/>
      <c r="B26" s="46"/>
      <c r="C26" s="46"/>
      <c r="D26" s="46"/>
      <c r="E26" s="46"/>
      <c r="F26" s="46"/>
      <c r="G26" s="46"/>
      <c r="H26" s="46"/>
      <c r="I26" s="46"/>
      <c r="J26" s="46"/>
      <c r="K26" s="47"/>
      <c r="L26" s="47"/>
      <c r="M26" s="47"/>
      <c r="N26" s="48"/>
    </row>
    <row r="27" spans="1:16" ht="21">
      <c r="A27" s="465" t="s">
        <v>55</v>
      </c>
      <c r="B27" s="465"/>
      <c r="C27" s="465"/>
      <c r="D27" s="465"/>
      <c r="E27" s="465"/>
      <c r="F27" s="465"/>
      <c r="G27" s="465"/>
      <c r="H27" s="465"/>
      <c r="I27" s="465"/>
      <c r="J27" s="465"/>
      <c r="K27" s="465"/>
      <c r="L27" s="465"/>
      <c r="M27" s="465"/>
      <c r="N27" s="97"/>
    </row>
    <row r="28" spans="1:16" ht="8.5500000000000007" customHeight="1">
      <c r="A28" s="36"/>
      <c r="B28" s="36"/>
      <c r="C28" s="36"/>
      <c r="D28" s="36"/>
      <c r="E28" s="36"/>
      <c r="F28" s="36"/>
      <c r="G28" s="36"/>
      <c r="H28" s="36"/>
      <c r="I28" s="36"/>
      <c r="J28" s="36"/>
      <c r="K28" s="36"/>
      <c r="L28" s="36"/>
      <c r="M28" s="36"/>
      <c r="N28" s="92"/>
    </row>
    <row r="29" spans="1:16" ht="28.8">
      <c r="A29" s="37" t="s">
        <v>30</v>
      </c>
      <c r="B29" s="453" t="s">
        <v>31</v>
      </c>
      <c r="C29" s="454"/>
      <c r="D29" s="454"/>
      <c r="E29" s="454"/>
      <c r="F29" s="454"/>
      <c r="G29" s="454"/>
      <c r="H29" s="455"/>
      <c r="I29" s="38" t="s">
        <v>32</v>
      </c>
      <c r="J29" s="38" t="s">
        <v>33</v>
      </c>
      <c r="K29" s="38" t="s">
        <v>34</v>
      </c>
      <c r="L29" s="38" t="s">
        <v>35</v>
      </c>
      <c r="M29" s="38" t="s">
        <v>37</v>
      </c>
    </row>
    <row r="30" spans="1:16" ht="19.05" customHeight="1">
      <c r="A30" s="40">
        <v>0</v>
      </c>
      <c r="B30" s="477" t="s">
        <v>38</v>
      </c>
      <c r="C30" s="478"/>
      <c r="D30" s="478"/>
      <c r="E30" s="478"/>
      <c r="F30" s="478"/>
      <c r="G30" s="478"/>
      <c r="H30" s="478"/>
      <c r="I30" s="479"/>
      <c r="J30" s="41">
        <v>0</v>
      </c>
      <c r="K30" s="475" t="s">
        <v>38</v>
      </c>
      <c r="L30" s="475"/>
      <c r="M30" s="475"/>
    </row>
    <row r="31" spans="1:16" ht="216" customHeight="1">
      <c r="A31" s="468">
        <v>1</v>
      </c>
      <c r="B31" s="449" t="s">
        <v>56</v>
      </c>
      <c r="C31" s="449"/>
      <c r="D31" s="449"/>
      <c r="E31" s="449"/>
      <c r="F31" s="449"/>
      <c r="G31" s="449"/>
      <c r="H31" s="449"/>
      <c r="I31" s="466" t="s">
        <v>57</v>
      </c>
      <c r="J31" s="49" t="s">
        <v>41</v>
      </c>
      <c r="K31" s="42" t="s">
        <v>58</v>
      </c>
      <c r="L31" s="43" t="s">
        <v>59</v>
      </c>
      <c r="M31" s="43" t="s">
        <v>60</v>
      </c>
    </row>
    <row r="32" spans="1:16" ht="118.5" customHeight="1">
      <c r="A32" s="470"/>
      <c r="B32" s="449"/>
      <c r="C32" s="449"/>
      <c r="D32" s="449"/>
      <c r="E32" s="449"/>
      <c r="F32" s="449"/>
      <c r="G32" s="449"/>
      <c r="H32" s="449"/>
      <c r="I32" s="467"/>
      <c r="J32" s="50" t="s">
        <v>46</v>
      </c>
      <c r="K32" s="42" t="s">
        <v>61</v>
      </c>
      <c r="L32" s="43" t="s">
        <v>62</v>
      </c>
      <c r="M32" s="43" t="s">
        <v>63</v>
      </c>
    </row>
    <row r="33" spans="1:14" ht="72">
      <c r="A33" s="40">
        <v>2</v>
      </c>
      <c r="B33" s="449" t="s">
        <v>64</v>
      </c>
      <c r="C33" s="449"/>
      <c r="D33" s="449"/>
      <c r="E33" s="449"/>
      <c r="F33" s="449"/>
      <c r="G33" s="449"/>
      <c r="H33" s="449"/>
      <c r="I33" s="51" t="s">
        <v>65</v>
      </c>
      <c r="J33" s="41" t="s">
        <v>66</v>
      </c>
      <c r="K33" s="42" t="s">
        <v>67</v>
      </c>
      <c r="L33" s="43" t="s">
        <v>68</v>
      </c>
      <c r="M33" s="43" t="s">
        <v>69</v>
      </c>
    </row>
    <row r="34" spans="1:14" ht="87" customHeight="1">
      <c r="A34" s="40">
        <v>3</v>
      </c>
      <c r="B34" s="449" t="s">
        <v>70</v>
      </c>
      <c r="C34" s="449"/>
      <c r="D34" s="449"/>
      <c r="E34" s="449"/>
      <c r="F34" s="449"/>
      <c r="G34" s="449"/>
      <c r="H34" s="449"/>
      <c r="I34" s="51" t="s">
        <v>71</v>
      </c>
      <c r="J34" s="41" t="s">
        <v>72</v>
      </c>
      <c r="K34" s="42" t="s">
        <v>73</v>
      </c>
      <c r="L34" s="43" t="s">
        <v>74</v>
      </c>
      <c r="M34" s="43" t="s">
        <v>75</v>
      </c>
    </row>
    <row r="35" spans="1:14" ht="57.6">
      <c r="A35" s="468">
        <v>4</v>
      </c>
      <c r="B35" s="456" t="s">
        <v>76</v>
      </c>
      <c r="C35" s="457"/>
      <c r="D35" s="457"/>
      <c r="E35" s="457"/>
      <c r="F35" s="457"/>
      <c r="G35" s="457"/>
      <c r="H35" s="458"/>
      <c r="I35" s="466" t="s">
        <v>77</v>
      </c>
      <c r="J35" s="49" t="s">
        <v>78</v>
      </c>
      <c r="K35" s="42" t="s">
        <v>79</v>
      </c>
      <c r="L35" s="43" t="s">
        <v>80</v>
      </c>
      <c r="M35" s="43" t="s">
        <v>81</v>
      </c>
    </row>
    <row r="36" spans="1:14" ht="158.4">
      <c r="A36" s="469"/>
      <c r="B36" s="459"/>
      <c r="C36" s="460"/>
      <c r="D36" s="460"/>
      <c r="E36" s="460"/>
      <c r="F36" s="460"/>
      <c r="G36" s="460"/>
      <c r="H36" s="461"/>
      <c r="I36" s="467"/>
      <c r="J36" s="50" t="s">
        <v>82</v>
      </c>
      <c r="K36" s="42" t="s">
        <v>83</v>
      </c>
      <c r="L36" s="43" t="s">
        <v>84</v>
      </c>
      <c r="M36" s="43" t="s">
        <v>85</v>
      </c>
    </row>
    <row r="37" spans="1:14" ht="57.6">
      <c r="A37" s="470"/>
      <c r="B37" s="462"/>
      <c r="C37" s="463"/>
      <c r="D37" s="463"/>
      <c r="E37" s="463"/>
      <c r="F37" s="463"/>
      <c r="G37" s="463"/>
      <c r="H37" s="464"/>
      <c r="I37" s="51" t="s">
        <v>86</v>
      </c>
      <c r="J37" s="41" t="s">
        <v>87</v>
      </c>
      <c r="K37" s="42" t="s">
        <v>88</v>
      </c>
      <c r="L37" s="43" t="s">
        <v>89</v>
      </c>
      <c r="M37" s="43" t="s">
        <v>90</v>
      </c>
    </row>
    <row r="38" spans="1:14" ht="172.8">
      <c r="A38" s="40">
        <v>5</v>
      </c>
      <c r="B38" s="449" t="s">
        <v>91</v>
      </c>
      <c r="C38" s="449"/>
      <c r="D38" s="449"/>
      <c r="E38" s="449"/>
      <c r="F38" s="449"/>
      <c r="G38" s="449"/>
      <c r="H38" s="449"/>
      <c r="I38" s="51" t="s">
        <v>92</v>
      </c>
      <c r="J38" s="41" t="s">
        <v>93</v>
      </c>
      <c r="K38" s="42" t="s">
        <v>94</v>
      </c>
      <c r="L38" s="43" t="s">
        <v>95</v>
      </c>
      <c r="M38" s="43" t="s">
        <v>96</v>
      </c>
    </row>
    <row r="39" spans="1:14" ht="115.2">
      <c r="A39" s="40">
        <v>6</v>
      </c>
      <c r="B39" s="450" t="s">
        <v>97</v>
      </c>
      <c r="C39" s="451"/>
      <c r="D39" s="451"/>
      <c r="E39" s="451"/>
      <c r="F39" s="451"/>
      <c r="G39" s="451"/>
      <c r="H39" s="452"/>
      <c r="I39" s="51" t="s">
        <v>98</v>
      </c>
      <c r="J39" s="41" t="s">
        <v>99</v>
      </c>
      <c r="K39" s="42" t="s">
        <v>100</v>
      </c>
      <c r="L39" s="43" t="s">
        <v>101</v>
      </c>
      <c r="M39" s="43" t="s">
        <v>102</v>
      </c>
    </row>
    <row r="40" spans="1:14" ht="230.4">
      <c r="A40" s="40">
        <v>7</v>
      </c>
      <c r="B40" s="450" t="s">
        <v>103</v>
      </c>
      <c r="C40" s="451"/>
      <c r="D40" s="451"/>
      <c r="E40" s="451"/>
      <c r="F40" s="451"/>
      <c r="G40" s="451"/>
      <c r="H40" s="452"/>
      <c r="I40" s="51" t="s">
        <v>104</v>
      </c>
      <c r="J40" s="41" t="s">
        <v>105</v>
      </c>
      <c r="K40" s="42" t="s">
        <v>106</v>
      </c>
      <c r="L40" s="43" t="s">
        <v>107</v>
      </c>
      <c r="M40" s="42" t="s">
        <v>108</v>
      </c>
    </row>
    <row r="41" spans="1:14" ht="145.05000000000001" customHeight="1">
      <c r="A41" s="40">
        <v>8</v>
      </c>
      <c r="B41" s="450" t="s">
        <v>109</v>
      </c>
      <c r="C41" s="451"/>
      <c r="D41" s="451"/>
      <c r="E41" s="451"/>
      <c r="F41" s="451"/>
      <c r="G41" s="451"/>
      <c r="H41" s="452"/>
      <c r="I41" s="51" t="s">
        <v>110</v>
      </c>
      <c r="J41" s="41" t="s">
        <v>111</v>
      </c>
      <c r="K41" s="42" t="s">
        <v>112</v>
      </c>
      <c r="L41" s="43" t="s">
        <v>113</v>
      </c>
      <c r="M41" s="42" t="s">
        <v>114</v>
      </c>
    </row>
    <row r="42" spans="1:14" ht="136.05000000000001" customHeight="1">
      <c r="A42" s="40">
        <v>9</v>
      </c>
      <c r="B42" s="450" t="s">
        <v>115</v>
      </c>
      <c r="C42" s="451"/>
      <c r="D42" s="451"/>
      <c r="E42" s="451"/>
      <c r="F42" s="451"/>
      <c r="G42" s="451"/>
      <c r="H42" s="452"/>
      <c r="I42" s="51" t="s">
        <v>116</v>
      </c>
      <c r="J42" s="41" t="s">
        <v>117</v>
      </c>
      <c r="K42" s="42" t="s">
        <v>118</v>
      </c>
      <c r="L42" s="43" t="s">
        <v>119</v>
      </c>
      <c r="M42" s="43" t="s">
        <v>120</v>
      </c>
    </row>
    <row r="43" spans="1:14" ht="143.55000000000001" customHeight="1">
      <c r="A43" s="40">
        <v>10</v>
      </c>
      <c r="B43" s="450" t="s">
        <v>121</v>
      </c>
      <c r="C43" s="451"/>
      <c r="D43" s="451"/>
      <c r="E43" s="451"/>
      <c r="F43" s="451"/>
      <c r="G43" s="451"/>
      <c r="H43" s="452"/>
      <c r="I43" s="51" t="s">
        <v>122</v>
      </c>
      <c r="J43" s="41" t="s">
        <v>123</v>
      </c>
      <c r="K43" s="42" t="s">
        <v>124</v>
      </c>
      <c r="L43" s="43" t="s">
        <v>125</v>
      </c>
      <c r="M43" s="43" t="s">
        <v>126</v>
      </c>
    </row>
    <row r="44" spans="1:14" ht="10.050000000000001" customHeight="1">
      <c r="A44" s="52"/>
      <c r="B44" s="52"/>
      <c r="C44" s="52"/>
      <c r="D44" s="52"/>
      <c r="E44" s="52"/>
      <c r="F44" s="52"/>
      <c r="G44" s="52"/>
      <c r="H44" s="52"/>
    </row>
    <row r="45" spans="1:14" ht="21">
      <c r="A45" s="465" t="s">
        <v>127</v>
      </c>
      <c r="B45" s="465"/>
      <c r="C45" s="465"/>
      <c r="D45" s="465"/>
      <c r="E45" s="465"/>
      <c r="F45" s="465"/>
      <c r="G45" s="465"/>
      <c r="H45" s="465"/>
      <c r="I45" s="465"/>
      <c r="J45" s="465"/>
      <c r="K45" s="465"/>
      <c r="L45" s="465"/>
      <c r="M45" s="465"/>
      <c r="N45" s="465"/>
    </row>
    <row r="46" spans="1:14" ht="11.25" customHeight="1">
      <c r="A46" s="36"/>
      <c r="B46" s="36"/>
      <c r="C46" s="36"/>
      <c r="D46" s="36"/>
      <c r="E46" s="36"/>
      <c r="F46" s="36"/>
      <c r="G46" s="36"/>
      <c r="H46" s="36"/>
      <c r="I46" s="36"/>
      <c r="J46" s="36"/>
      <c r="K46" s="36"/>
      <c r="L46" s="36"/>
      <c r="M46" s="36"/>
      <c r="N46" s="36"/>
    </row>
    <row r="47" spans="1:14" ht="28.8">
      <c r="A47" s="37" t="s">
        <v>30</v>
      </c>
      <c r="B47" s="453" t="s">
        <v>31</v>
      </c>
      <c r="C47" s="454"/>
      <c r="D47" s="454"/>
      <c r="E47" s="454"/>
      <c r="F47" s="454"/>
      <c r="G47" s="454"/>
      <c r="H47" s="455"/>
      <c r="I47" s="38" t="s">
        <v>32</v>
      </c>
      <c r="J47" s="38" t="s">
        <v>33</v>
      </c>
      <c r="K47" s="38" t="s">
        <v>34</v>
      </c>
      <c r="L47" s="38" t="s">
        <v>35</v>
      </c>
      <c r="M47" s="38" t="s">
        <v>128</v>
      </c>
      <c r="N47" s="38" t="s">
        <v>37</v>
      </c>
    </row>
    <row r="48" spans="1:14" ht="19.05" customHeight="1">
      <c r="A48" s="40">
        <v>0</v>
      </c>
      <c r="B48" s="477" t="s">
        <v>38</v>
      </c>
      <c r="C48" s="478"/>
      <c r="D48" s="478"/>
      <c r="E48" s="478"/>
      <c r="F48" s="478"/>
      <c r="G48" s="478"/>
      <c r="H48" s="478"/>
      <c r="I48" s="479"/>
      <c r="J48" s="41">
        <v>0</v>
      </c>
      <c r="K48" s="472" t="s">
        <v>38</v>
      </c>
      <c r="L48" s="473"/>
      <c r="M48" s="473"/>
      <c r="N48" s="474"/>
    </row>
    <row r="49" spans="1:14" ht="115.2">
      <c r="A49" s="468">
        <v>1</v>
      </c>
      <c r="B49" s="480" t="s">
        <v>129</v>
      </c>
      <c r="C49" s="481"/>
      <c r="D49" s="481"/>
      <c r="E49" s="481"/>
      <c r="F49" s="481"/>
      <c r="G49" s="481"/>
      <c r="H49" s="482"/>
      <c r="I49" s="449" t="s">
        <v>130</v>
      </c>
      <c r="J49" s="41" t="s">
        <v>41</v>
      </c>
      <c r="K49" s="42" t="s">
        <v>131</v>
      </c>
      <c r="L49" s="44" t="s">
        <v>132</v>
      </c>
      <c r="M49" s="96" t="s">
        <v>133</v>
      </c>
      <c r="N49" s="53" t="s">
        <v>134</v>
      </c>
    </row>
    <row r="50" spans="1:14" ht="123.75" customHeight="1">
      <c r="A50" s="469"/>
      <c r="B50" s="483"/>
      <c r="C50" s="484"/>
      <c r="D50" s="484"/>
      <c r="E50" s="484"/>
      <c r="F50" s="484"/>
      <c r="G50" s="484"/>
      <c r="H50" s="485"/>
      <c r="I50" s="449"/>
      <c r="J50" s="41" t="s">
        <v>46</v>
      </c>
      <c r="K50" s="42" t="s">
        <v>135</v>
      </c>
      <c r="L50" s="44" t="s">
        <v>136</v>
      </c>
      <c r="M50" s="96" t="s">
        <v>137</v>
      </c>
      <c r="N50" s="53" t="s">
        <v>134</v>
      </c>
    </row>
    <row r="51" spans="1:14" ht="121.5" customHeight="1">
      <c r="A51" s="470"/>
      <c r="B51" s="486"/>
      <c r="C51" s="487"/>
      <c r="D51" s="487"/>
      <c r="E51" s="487"/>
      <c r="F51" s="487"/>
      <c r="G51" s="487"/>
      <c r="H51" s="488"/>
      <c r="I51" s="449"/>
      <c r="J51" s="41" t="s">
        <v>51</v>
      </c>
      <c r="K51" s="54" t="s">
        <v>138</v>
      </c>
      <c r="L51" s="44" t="s">
        <v>139</v>
      </c>
      <c r="M51" s="96" t="s">
        <v>140</v>
      </c>
      <c r="N51" s="53" t="s">
        <v>134</v>
      </c>
    </row>
    <row r="52" spans="1:14" ht="57.6">
      <c r="A52" s="468">
        <v>2</v>
      </c>
      <c r="B52" s="495" t="s">
        <v>141</v>
      </c>
      <c r="C52" s="495"/>
      <c r="D52" s="495"/>
      <c r="E52" s="495"/>
      <c r="F52" s="495"/>
      <c r="G52" s="495"/>
      <c r="H52" s="495"/>
      <c r="I52" s="449" t="s">
        <v>142</v>
      </c>
      <c r="J52" s="41" t="s">
        <v>66</v>
      </c>
      <c r="K52" s="42" t="s">
        <v>143</v>
      </c>
      <c r="L52" s="44" t="s">
        <v>144</v>
      </c>
      <c r="M52" s="44" t="s">
        <v>145</v>
      </c>
      <c r="N52" s="53" t="s">
        <v>146</v>
      </c>
    </row>
    <row r="53" spans="1:14" ht="115.2">
      <c r="A53" s="469"/>
      <c r="B53" s="495"/>
      <c r="C53" s="495"/>
      <c r="D53" s="495"/>
      <c r="E53" s="495"/>
      <c r="F53" s="495"/>
      <c r="G53" s="495"/>
      <c r="H53" s="495"/>
      <c r="I53" s="449"/>
      <c r="J53" s="41" t="s">
        <v>147</v>
      </c>
      <c r="K53" s="42" t="s">
        <v>148</v>
      </c>
      <c r="L53" s="44" t="s">
        <v>149</v>
      </c>
      <c r="M53" s="44" t="s">
        <v>145</v>
      </c>
      <c r="N53" s="53" t="s">
        <v>150</v>
      </c>
    </row>
    <row r="54" spans="1:14" ht="115.2">
      <c r="A54" s="470"/>
      <c r="B54" s="495"/>
      <c r="C54" s="495"/>
      <c r="D54" s="495"/>
      <c r="E54" s="495"/>
      <c r="F54" s="495"/>
      <c r="G54" s="495"/>
      <c r="H54" s="495"/>
      <c r="I54" s="449"/>
      <c r="J54" s="41" t="s">
        <v>151</v>
      </c>
      <c r="K54" s="42" t="s">
        <v>52</v>
      </c>
      <c r="L54" s="44" t="s">
        <v>152</v>
      </c>
      <c r="M54" s="44" t="s">
        <v>145</v>
      </c>
      <c r="N54" s="53" t="s">
        <v>150</v>
      </c>
    </row>
    <row r="55" spans="1:14" ht="115.2">
      <c r="A55" s="40">
        <v>3</v>
      </c>
      <c r="B55" s="477" t="s">
        <v>153</v>
      </c>
      <c r="C55" s="478"/>
      <c r="D55" s="478"/>
      <c r="E55" s="478"/>
      <c r="F55" s="478"/>
      <c r="G55" s="478"/>
      <c r="H55" s="479"/>
      <c r="I55" s="51" t="s">
        <v>154</v>
      </c>
      <c r="J55" s="41" t="s">
        <v>72</v>
      </c>
      <c r="K55" s="42" t="s">
        <v>155</v>
      </c>
      <c r="L55" s="44" t="s">
        <v>156</v>
      </c>
      <c r="M55" s="96" t="s">
        <v>157</v>
      </c>
      <c r="N55" s="53" t="s">
        <v>158</v>
      </c>
    </row>
    <row r="56" spans="1:14" ht="115.2">
      <c r="A56" s="468">
        <v>4</v>
      </c>
      <c r="B56" s="497" t="s">
        <v>159</v>
      </c>
      <c r="C56" s="498"/>
      <c r="D56" s="498"/>
      <c r="E56" s="498"/>
      <c r="F56" s="498"/>
      <c r="G56" s="498"/>
      <c r="H56" s="499"/>
      <c r="I56" s="466" t="s">
        <v>160</v>
      </c>
      <c r="J56" s="41" t="s">
        <v>78</v>
      </c>
      <c r="K56" s="42" t="s">
        <v>161</v>
      </c>
      <c r="L56" s="44" t="s">
        <v>162</v>
      </c>
      <c r="M56" s="96" t="s">
        <v>163</v>
      </c>
      <c r="N56" s="53" t="s">
        <v>164</v>
      </c>
    </row>
    <row r="57" spans="1:14" ht="115.2">
      <c r="A57" s="470"/>
      <c r="B57" s="500"/>
      <c r="C57" s="501"/>
      <c r="D57" s="501"/>
      <c r="E57" s="501"/>
      <c r="F57" s="501"/>
      <c r="G57" s="501"/>
      <c r="H57" s="502"/>
      <c r="I57" s="467"/>
      <c r="J57" s="41" t="s">
        <v>82</v>
      </c>
      <c r="K57" s="42" t="s">
        <v>165</v>
      </c>
      <c r="L57" s="44" t="s">
        <v>166</v>
      </c>
      <c r="M57" s="96" t="s">
        <v>167</v>
      </c>
      <c r="N57" s="53" t="s">
        <v>164</v>
      </c>
    </row>
    <row r="58" spans="1:14" ht="57.6">
      <c r="A58" s="492">
        <v>5</v>
      </c>
      <c r="B58" s="503" t="s">
        <v>168</v>
      </c>
      <c r="C58" s="504"/>
      <c r="D58" s="504"/>
      <c r="E58" s="504"/>
      <c r="F58" s="504"/>
      <c r="G58" s="504"/>
      <c r="H58" s="505"/>
      <c r="I58" s="512" t="s">
        <v>169</v>
      </c>
      <c r="J58" s="41" t="s">
        <v>93</v>
      </c>
      <c r="K58" s="42" t="s">
        <v>170</v>
      </c>
      <c r="L58" s="43" t="s">
        <v>171</v>
      </c>
      <c r="M58" s="43" t="s">
        <v>172</v>
      </c>
      <c r="N58" s="53" t="s">
        <v>173</v>
      </c>
    </row>
    <row r="59" spans="1:14" ht="57.6">
      <c r="A59" s="493"/>
      <c r="B59" s="506"/>
      <c r="C59" s="507"/>
      <c r="D59" s="507"/>
      <c r="E59" s="507"/>
      <c r="F59" s="507"/>
      <c r="G59" s="507"/>
      <c r="H59" s="508"/>
      <c r="I59" s="513"/>
      <c r="J59" s="41" t="s">
        <v>174</v>
      </c>
      <c r="K59" s="42" t="s">
        <v>175</v>
      </c>
      <c r="L59" s="28" t="s">
        <v>176</v>
      </c>
      <c r="M59" s="28" t="s">
        <v>172</v>
      </c>
      <c r="N59" s="53" t="s">
        <v>177</v>
      </c>
    </row>
    <row r="60" spans="1:14" ht="65.55" customHeight="1">
      <c r="A60" s="493"/>
      <c r="B60" s="506"/>
      <c r="C60" s="507"/>
      <c r="D60" s="507"/>
      <c r="E60" s="507"/>
      <c r="F60" s="507"/>
      <c r="G60" s="507"/>
      <c r="H60" s="508"/>
      <c r="I60" s="513"/>
      <c r="J60" s="41" t="s">
        <v>178</v>
      </c>
      <c r="K60" s="42" t="s">
        <v>179</v>
      </c>
      <c r="L60" s="28" t="s">
        <v>180</v>
      </c>
      <c r="M60" s="28" t="s">
        <v>172</v>
      </c>
      <c r="N60" s="53" t="s">
        <v>177</v>
      </c>
    </row>
    <row r="61" spans="1:14" ht="84" customHeight="1">
      <c r="A61" s="493"/>
      <c r="B61" s="506"/>
      <c r="C61" s="507"/>
      <c r="D61" s="507"/>
      <c r="E61" s="507"/>
      <c r="F61" s="507"/>
      <c r="G61" s="507"/>
      <c r="H61" s="508"/>
      <c r="I61" s="513"/>
      <c r="J61" s="41" t="s">
        <v>181</v>
      </c>
      <c r="K61" s="42" t="s">
        <v>182</v>
      </c>
      <c r="L61" s="43" t="s">
        <v>183</v>
      </c>
      <c r="M61" s="43" t="s">
        <v>172</v>
      </c>
      <c r="N61" s="53" t="s">
        <v>184</v>
      </c>
    </row>
    <row r="62" spans="1:14" ht="79.5" customHeight="1">
      <c r="A62" s="493"/>
      <c r="B62" s="506"/>
      <c r="C62" s="507"/>
      <c r="D62" s="507"/>
      <c r="E62" s="507"/>
      <c r="F62" s="507"/>
      <c r="G62" s="507"/>
      <c r="H62" s="508"/>
      <c r="I62" s="513"/>
      <c r="J62" s="41" t="s">
        <v>185</v>
      </c>
      <c r="K62" s="42" t="s">
        <v>186</v>
      </c>
      <c r="L62" s="43" t="s">
        <v>183</v>
      </c>
      <c r="M62" s="43" t="s">
        <v>172</v>
      </c>
      <c r="N62" s="53" t="s">
        <v>184</v>
      </c>
    </row>
    <row r="63" spans="1:14" ht="99" customHeight="1">
      <c r="A63" s="493"/>
      <c r="B63" s="506"/>
      <c r="C63" s="507"/>
      <c r="D63" s="507"/>
      <c r="E63" s="507"/>
      <c r="F63" s="507"/>
      <c r="G63" s="507"/>
      <c r="H63" s="508"/>
      <c r="I63" s="513"/>
      <c r="J63" s="41" t="s">
        <v>187</v>
      </c>
      <c r="K63" s="42" t="s">
        <v>188</v>
      </c>
      <c r="L63" s="43" t="s">
        <v>189</v>
      </c>
      <c r="M63" s="43" t="s">
        <v>172</v>
      </c>
      <c r="N63" s="53" t="s">
        <v>184</v>
      </c>
    </row>
    <row r="64" spans="1:14" ht="99" customHeight="1">
      <c r="A64" s="493"/>
      <c r="B64" s="506"/>
      <c r="C64" s="507"/>
      <c r="D64" s="507"/>
      <c r="E64" s="507"/>
      <c r="F64" s="507"/>
      <c r="G64" s="507"/>
      <c r="H64" s="508"/>
      <c r="I64" s="513"/>
      <c r="J64" s="41" t="s">
        <v>190</v>
      </c>
      <c r="K64" s="42" t="s">
        <v>191</v>
      </c>
      <c r="L64" s="43" t="s">
        <v>192</v>
      </c>
      <c r="M64" s="43" t="s">
        <v>172</v>
      </c>
      <c r="N64" s="53" t="s">
        <v>193</v>
      </c>
    </row>
    <row r="65" spans="1:14" ht="43.2">
      <c r="A65" s="493"/>
      <c r="B65" s="506"/>
      <c r="C65" s="507"/>
      <c r="D65" s="507"/>
      <c r="E65" s="507"/>
      <c r="F65" s="507"/>
      <c r="G65" s="507"/>
      <c r="H65" s="508"/>
      <c r="I65" s="513"/>
      <c r="J65" s="41" t="s">
        <v>194</v>
      </c>
      <c r="K65" s="42" t="s">
        <v>195</v>
      </c>
      <c r="L65" s="98" t="s">
        <v>196</v>
      </c>
      <c r="M65" s="43" t="s">
        <v>172</v>
      </c>
      <c r="N65" s="53" t="s">
        <v>197</v>
      </c>
    </row>
    <row r="66" spans="1:14" ht="72">
      <c r="A66" s="493"/>
      <c r="B66" s="506"/>
      <c r="C66" s="507"/>
      <c r="D66" s="507"/>
      <c r="E66" s="507"/>
      <c r="F66" s="507"/>
      <c r="G66" s="507"/>
      <c r="H66" s="508"/>
      <c r="I66" s="513"/>
      <c r="J66" s="41" t="s">
        <v>198</v>
      </c>
      <c r="K66" s="42" t="s">
        <v>199</v>
      </c>
      <c r="L66" s="43" t="s">
        <v>200</v>
      </c>
      <c r="M66" s="43" t="s">
        <v>172</v>
      </c>
      <c r="N66" s="53" t="s">
        <v>197</v>
      </c>
    </row>
    <row r="67" spans="1:14" ht="57.6">
      <c r="A67" s="493"/>
      <c r="B67" s="506"/>
      <c r="C67" s="507"/>
      <c r="D67" s="507"/>
      <c r="E67" s="507"/>
      <c r="F67" s="507"/>
      <c r="G67" s="507"/>
      <c r="H67" s="508"/>
      <c r="I67" s="513"/>
      <c r="J67" s="41" t="s">
        <v>201</v>
      </c>
      <c r="K67" s="42" t="s">
        <v>202</v>
      </c>
      <c r="L67" s="98" t="s">
        <v>203</v>
      </c>
      <c r="M67" s="43" t="s">
        <v>172</v>
      </c>
      <c r="N67" s="53" t="s">
        <v>204</v>
      </c>
    </row>
    <row r="68" spans="1:14" ht="57.6">
      <c r="A68" s="493"/>
      <c r="B68" s="506"/>
      <c r="C68" s="507"/>
      <c r="D68" s="507"/>
      <c r="E68" s="507"/>
      <c r="F68" s="507"/>
      <c r="G68" s="507"/>
      <c r="H68" s="508"/>
      <c r="I68" s="513"/>
      <c r="J68" s="41" t="s">
        <v>205</v>
      </c>
      <c r="K68" s="42" t="s">
        <v>206</v>
      </c>
      <c r="L68" s="43" t="s">
        <v>207</v>
      </c>
      <c r="M68" s="43" t="s">
        <v>172</v>
      </c>
      <c r="N68" s="53" t="s">
        <v>208</v>
      </c>
    </row>
    <row r="69" spans="1:14" ht="72">
      <c r="A69" s="493"/>
      <c r="B69" s="506"/>
      <c r="C69" s="507"/>
      <c r="D69" s="507"/>
      <c r="E69" s="507"/>
      <c r="F69" s="507"/>
      <c r="G69" s="507"/>
      <c r="H69" s="508"/>
      <c r="I69" s="513"/>
      <c r="J69" s="41" t="s">
        <v>209</v>
      </c>
      <c r="K69" s="42" t="s">
        <v>210</v>
      </c>
      <c r="L69" s="43" t="s">
        <v>211</v>
      </c>
      <c r="M69" s="43" t="s">
        <v>172</v>
      </c>
      <c r="N69" s="53" t="s">
        <v>208</v>
      </c>
    </row>
    <row r="70" spans="1:14" ht="115.2">
      <c r="A70" s="493"/>
      <c r="B70" s="506"/>
      <c r="C70" s="507"/>
      <c r="D70" s="507"/>
      <c r="E70" s="507"/>
      <c r="F70" s="507"/>
      <c r="G70" s="507"/>
      <c r="H70" s="508"/>
      <c r="I70" s="513"/>
      <c r="J70" s="41" t="s">
        <v>212</v>
      </c>
      <c r="K70" s="42" t="s">
        <v>213</v>
      </c>
      <c r="L70" s="43" t="s">
        <v>214</v>
      </c>
      <c r="M70" s="43" t="s">
        <v>172</v>
      </c>
      <c r="N70" s="53" t="s">
        <v>215</v>
      </c>
    </row>
    <row r="71" spans="1:14" ht="86.4">
      <c r="A71" s="493"/>
      <c r="B71" s="506"/>
      <c r="C71" s="507"/>
      <c r="D71" s="507"/>
      <c r="E71" s="507"/>
      <c r="F71" s="507"/>
      <c r="G71" s="507"/>
      <c r="H71" s="508"/>
      <c r="I71" s="513"/>
      <c r="J71" s="41" t="s">
        <v>216</v>
      </c>
      <c r="K71" s="42" t="s">
        <v>217</v>
      </c>
      <c r="L71" s="43" t="s">
        <v>218</v>
      </c>
      <c r="M71" s="43" t="s">
        <v>172</v>
      </c>
      <c r="N71" s="53" t="s">
        <v>219</v>
      </c>
    </row>
    <row r="72" spans="1:14" ht="57.6">
      <c r="A72" s="493"/>
      <c r="B72" s="506"/>
      <c r="C72" s="507"/>
      <c r="D72" s="507"/>
      <c r="E72" s="507"/>
      <c r="F72" s="507"/>
      <c r="G72" s="507"/>
      <c r="H72" s="508"/>
      <c r="I72" s="513"/>
      <c r="J72" s="41" t="s">
        <v>220</v>
      </c>
      <c r="K72" s="42" t="s">
        <v>221</v>
      </c>
      <c r="L72" s="43" t="s">
        <v>222</v>
      </c>
      <c r="M72" s="43" t="s">
        <v>172</v>
      </c>
      <c r="N72" s="53" t="s">
        <v>223</v>
      </c>
    </row>
    <row r="73" spans="1:14" ht="43.2">
      <c r="A73" s="493"/>
      <c r="B73" s="506"/>
      <c r="C73" s="507"/>
      <c r="D73" s="507"/>
      <c r="E73" s="507"/>
      <c r="F73" s="507"/>
      <c r="G73" s="507"/>
      <c r="H73" s="508"/>
      <c r="I73" s="513"/>
      <c r="J73" s="41" t="s">
        <v>224</v>
      </c>
      <c r="K73" s="42" t="s">
        <v>225</v>
      </c>
      <c r="L73" s="43" t="s">
        <v>226</v>
      </c>
      <c r="M73" s="43" t="s">
        <v>172</v>
      </c>
      <c r="N73" s="53" t="s">
        <v>227</v>
      </c>
    </row>
    <row r="74" spans="1:14" ht="72">
      <c r="A74" s="493"/>
      <c r="B74" s="506"/>
      <c r="C74" s="507"/>
      <c r="D74" s="507"/>
      <c r="E74" s="507"/>
      <c r="F74" s="507"/>
      <c r="G74" s="507"/>
      <c r="H74" s="508"/>
      <c r="I74" s="513"/>
      <c r="J74" s="41" t="s">
        <v>228</v>
      </c>
      <c r="K74" s="42" t="s">
        <v>229</v>
      </c>
      <c r="L74" s="43" t="s">
        <v>230</v>
      </c>
      <c r="M74" s="43" t="s">
        <v>172</v>
      </c>
      <c r="N74" s="53" t="s">
        <v>231</v>
      </c>
    </row>
    <row r="75" spans="1:14" ht="28.8">
      <c r="A75" s="493"/>
      <c r="B75" s="506"/>
      <c r="C75" s="507"/>
      <c r="D75" s="507"/>
      <c r="E75" s="507"/>
      <c r="F75" s="507"/>
      <c r="G75" s="507"/>
      <c r="H75" s="508"/>
      <c r="I75" s="513"/>
      <c r="J75" s="41" t="s">
        <v>232</v>
      </c>
      <c r="K75" s="42" t="s">
        <v>233</v>
      </c>
      <c r="L75" s="98" t="s">
        <v>234</v>
      </c>
      <c r="M75" s="43" t="s">
        <v>172</v>
      </c>
      <c r="N75" s="53" t="s">
        <v>235</v>
      </c>
    </row>
    <row r="76" spans="1:14" ht="100.8">
      <c r="A76" s="493"/>
      <c r="B76" s="506"/>
      <c r="C76" s="507"/>
      <c r="D76" s="507"/>
      <c r="E76" s="507"/>
      <c r="F76" s="507"/>
      <c r="G76" s="507"/>
      <c r="H76" s="508"/>
      <c r="I76" s="513"/>
      <c r="J76" s="41" t="s">
        <v>236</v>
      </c>
      <c r="K76" s="42" t="s">
        <v>237</v>
      </c>
      <c r="L76" s="43" t="s">
        <v>238</v>
      </c>
      <c r="M76" s="43" t="s">
        <v>172</v>
      </c>
      <c r="N76" s="53" t="s">
        <v>239</v>
      </c>
    </row>
    <row r="77" spans="1:14" ht="86.4">
      <c r="A77" s="493"/>
      <c r="B77" s="506"/>
      <c r="C77" s="507"/>
      <c r="D77" s="507"/>
      <c r="E77" s="507"/>
      <c r="F77" s="507"/>
      <c r="G77" s="507"/>
      <c r="H77" s="508"/>
      <c r="I77" s="513"/>
      <c r="J77" s="41" t="s">
        <v>240</v>
      </c>
      <c r="K77" s="42" t="s">
        <v>241</v>
      </c>
      <c r="L77" s="43" t="s">
        <v>242</v>
      </c>
      <c r="M77" s="43" t="s">
        <v>172</v>
      </c>
      <c r="N77" s="53" t="s">
        <v>243</v>
      </c>
    </row>
    <row r="78" spans="1:14" ht="86.4">
      <c r="A78" s="493"/>
      <c r="B78" s="506"/>
      <c r="C78" s="507"/>
      <c r="D78" s="507"/>
      <c r="E78" s="507"/>
      <c r="F78" s="507"/>
      <c r="G78" s="507"/>
      <c r="H78" s="508"/>
      <c r="I78" s="513"/>
      <c r="J78" s="41" t="s">
        <v>244</v>
      </c>
      <c r="K78" s="42" t="s">
        <v>245</v>
      </c>
      <c r="L78" s="43" t="s">
        <v>242</v>
      </c>
      <c r="M78" s="43" t="s">
        <v>172</v>
      </c>
      <c r="N78" s="53" t="s">
        <v>246</v>
      </c>
    </row>
    <row r="79" spans="1:14" ht="86.4">
      <c r="A79" s="493"/>
      <c r="B79" s="506"/>
      <c r="C79" s="507"/>
      <c r="D79" s="507"/>
      <c r="E79" s="507"/>
      <c r="F79" s="507"/>
      <c r="G79" s="507"/>
      <c r="H79" s="508"/>
      <c r="I79" s="513"/>
      <c r="J79" s="41" t="s">
        <v>247</v>
      </c>
      <c r="K79" s="42" t="s">
        <v>248</v>
      </c>
      <c r="L79" s="43" t="s">
        <v>242</v>
      </c>
      <c r="M79" s="43" t="s">
        <v>172</v>
      </c>
      <c r="N79" s="53" t="s">
        <v>246</v>
      </c>
    </row>
    <row r="80" spans="1:14" ht="95.25" customHeight="1">
      <c r="A80" s="493"/>
      <c r="B80" s="506"/>
      <c r="C80" s="507"/>
      <c r="D80" s="507"/>
      <c r="E80" s="507"/>
      <c r="F80" s="507"/>
      <c r="G80" s="507"/>
      <c r="H80" s="508"/>
      <c r="I80" s="513"/>
      <c r="J80" s="41" t="s">
        <v>249</v>
      </c>
      <c r="K80" s="42" t="s">
        <v>250</v>
      </c>
      <c r="L80" s="43" t="s">
        <v>251</v>
      </c>
      <c r="M80" s="43" t="s">
        <v>172</v>
      </c>
      <c r="N80" s="53" t="s">
        <v>252</v>
      </c>
    </row>
    <row r="81" spans="1:29" ht="86.4">
      <c r="A81" s="493"/>
      <c r="B81" s="506"/>
      <c r="C81" s="507"/>
      <c r="D81" s="507"/>
      <c r="E81" s="507"/>
      <c r="F81" s="507"/>
      <c r="G81" s="507"/>
      <c r="H81" s="508"/>
      <c r="I81" s="513"/>
      <c r="J81" s="41" t="s">
        <v>253</v>
      </c>
      <c r="K81" s="42" t="s">
        <v>254</v>
      </c>
      <c r="L81" s="43" t="s">
        <v>255</v>
      </c>
      <c r="M81" s="43" t="s">
        <v>172</v>
      </c>
      <c r="N81" s="53" t="s">
        <v>256</v>
      </c>
    </row>
    <row r="82" spans="1:29" ht="57.6">
      <c r="A82" s="493"/>
      <c r="B82" s="506"/>
      <c r="C82" s="507"/>
      <c r="D82" s="507"/>
      <c r="E82" s="507"/>
      <c r="F82" s="507"/>
      <c r="G82" s="507"/>
      <c r="H82" s="508"/>
      <c r="I82" s="513"/>
      <c r="J82" s="41" t="s">
        <v>257</v>
      </c>
      <c r="K82" s="42" t="s">
        <v>258</v>
      </c>
      <c r="L82" s="43" t="s">
        <v>259</v>
      </c>
      <c r="M82" s="43" t="s">
        <v>172</v>
      </c>
      <c r="N82" s="53" t="s">
        <v>260</v>
      </c>
    </row>
    <row r="83" spans="1:29" ht="66.75" customHeight="1">
      <c r="A83" s="493"/>
      <c r="B83" s="506"/>
      <c r="C83" s="507"/>
      <c r="D83" s="507"/>
      <c r="E83" s="507"/>
      <c r="F83" s="507"/>
      <c r="G83" s="507"/>
      <c r="H83" s="508"/>
      <c r="I83" s="513"/>
      <c r="J83" s="41" t="s">
        <v>261</v>
      </c>
      <c r="K83" s="42" t="s">
        <v>262</v>
      </c>
      <c r="L83" s="43" t="s">
        <v>263</v>
      </c>
      <c r="M83" s="43" t="s">
        <v>172</v>
      </c>
      <c r="N83" s="53" t="s">
        <v>260</v>
      </c>
    </row>
    <row r="84" spans="1:29" ht="200.25" customHeight="1">
      <c r="A84" s="493"/>
      <c r="B84" s="506"/>
      <c r="C84" s="507"/>
      <c r="D84" s="507"/>
      <c r="E84" s="507"/>
      <c r="F84" s="507"/>
      <c r="G84" s="507"/>
      <c r="H84" s="508"/>
      <c r="I84" s="513"/>
      <c r="J84" s="41" t="s">
        <v>264</v>
      </c>
      <c r="K84" s="42" t="s">
        <v>265</v>
      </c>
      <c r="L84" s="43" t="s">
        <v>266</v>
      </c>
      <c r="M84" s="43" t="s">
        <v>172</v>
      </c>
      <c r="N84" s="53" t="s">
        <v>267</v>
      </c>
    </row>
    <row r="85" spans="1:29" ht="57.6">
      <c r="A85" s="493"/>
      <c r="B85" s="506"/>
      <c r="C85" s="507"/>
      <c r="D85" s="507"/>
      <c r="E85" s="507"/>
      <c r="F85" s="507"/>
      <c r="G85" s="507"/>
      <c r="H85" s="508"/>
      <c r="I85" s="513"/>
      <c r="J85" s="41" t="s">
        <v>268</v>
      </c>
      <c r="K85" s="42" t="s">
        <v>269</v>
      </c>
      <c r="L85" s="43" t="s">
        <v>270</v>
      </c>
      <c r="M85" s="43" t="s">
        <v>172</v>
      </c>
      <c r="N85" s="53" t="s">
        <v>271</v>
      </c>
    </row>
    <row r="86" spans="1:29" ht="149.55000000000001" customHeight="1">
      <c r="A86" s="494"/>
      <c r="B86" s="509"/>
      <c r="C86" s="510"/>
      <c r="D86" s="510"/>
      <c r="E86" s="510"/>
      <c r="F86" s="510"/>
      <c r="G86" s="510"/>
      <c r="H86" s="511"/>
      <c r="I86" s="514"/>
      <c r="J86" s="41" t="s">
        <v>272</v>
      </c>
      <c r="K86" s="42" t="s">
        <v>273</v>
      </c>
      <c r="L86" s="43" t="s">
        <v>274</v>
      </c>
      <c r="M86" s="43" t="s">
        <v>172</v>
      </c>
      <c r="N86" s="53" t="s">
        <v>275</v>
      </c>
      <c r="AC86" s="55"/>
    </row>
    <row r="87" spans="1:29" ht="10.050000000000001" customHeight="1">
      <c r="AC87" s="55"/>
    </row>
    <row r="88" spans="1:29" ht="18">
      <c r="A88" s="515" t="s">
        <v>276</v>
      </c>
      <c r="B88" s="515"/>
      <c r="C88" s="515"/>
      <c r="D88" s="515"/>
      <c r="E88" s="515"/>
      <c r="F88" s="515"/>
      <c r="G88" s="515"/>
      <c r="H88" s="515"/>
      <c r="I88" s="515"/>
      <c r="J88" s="56"/>
    </row>
    <row r="89" spans="1:29" ht="10.050000000000001" customHeight="1">
      <c r="B89" s="57"/>
    </row>
    <row r="90" spans="1:29" ht="28.8">
      <c r="A90" s="453" t="s">
        <v>32</v>
      </c>
      <c r="B90" s="454"/>
      <c r="C90" s="454"/>
      <c r="D90" s="454"/>
      <c r="E90" s="454"/>
      <c r="F90" s="454"/>
      <c r="G90" s="454"/>
      <c r="H90" s="455"/>
      <c r="I90" s="38" t="s">
        <v>277</v>
      </c>
      <c r="J90" s="38" t="s">
        <v>33</v>
      </c>
    </row>
    <row r="91" spans="1:29" ht="15" customHeight="1">
      <c r="A91" s="477" t="s">
        <v>278</v>
      </c>
      <c r="B91" s="478"/>
      <c r="C91" s="478"/>
      <c r="D91" s="478"/>
      <c r="E91" s="478"/>
      <c r="F91" s="478"/>
      <c r="G91" s="478"/>
      <c r="H91" s="478"/>
      <c r="I91" s="479"/>
      <c r="J91" s="18">
        <v>0</v>
      </c>
    </row>
    <row r="92" spans="1:29" ht="83.55" customHeight="1">
      <c r="A92" s="450" t="s">
        <v>279</v>
      </c>
      <c r="B92" s="451"/>
      <c r="C92" s="451"/>
      <c r="D92" s="451"/>
      <c r="E92" s="451"/>
      <c r="F92" s="451"/>
      <c r="G92" s="451"/>
      <c r="H92" s="452"/>
      <c r="I92" s="20" t="s">
        <v>177</v>
      </c>
      <c r="J92" s="18">
        <v>1</v>
      </c>
    </row>
    <row r="93" spans="1:29" ht="138" customHeight="1">
      <c r="A93" s="450" t="s">
        <v>280</v>
      </c>
      <c r="B93" s="451"/>
      <c r="C93" s="451"/>
      <c r="D93" s="451"/>
      <c r="E93" s="451"/>
      <c r="F93" s="451"/>
      <c r="G93" s="451"/>
      <c r="H93" s="452"/>
      <c r="I93" s="20" t="s">
        <v>281</v>
      </c>
      <c r="J93" s="18">
        <v>2</v>
      </c>
    </row>
    <row r="94" spans="1:29">
      <c r="A94" s="456" t="s">
        <v>282</v>
      </c>
      <c r="B94" s="457"/>
      <c r="C94" s="457"/>
      <c r="D94" s="457"/>
      <c r="E94" s="457"/>
      <c r="F94" s="457"/>
      <c r="G94" s="457"/>
      <c r="H94" s="458"/>
      <c r="I94" s="489" t="s">
        <v>283</v>
      </c>
      <c r="J94" s="18">
        <v>3</v>
      </c>
    </row>
    <row r="95" spans="1:29" ht="99" customHeight="1">
      <c r="A95" s="459"/>
      <c r="B95" s="460"/>
      <c r="C95" s="460"/>
      <c r="D95" s="460"/>
      <c r="E95" s="460"/>
      <c r="F95" s="460"/>
      <c r="G95" s="460"/>
      <c r="H95" s="461"/>
      <c r="I95" s="490"/>
      <c r="J95" s="18" t="s">
        <v>72</v>
      </c>
      <c r="K95" s="51" t="s">
        <v>284</v>
      </c>
    </row>
    <row r="96" spans="1:29" ht="143.25" customHeight="1">
      <c r="A96" s="459"/>
      <c r="B96" s="460"/>
      <c r="C96" s="460"/>
      <c r="D96" s="460"/>
      <c r="E96" s="460"/>
      <c r="F96" s="460"/>
      <c r="G96" s="460"/>
      <c r="H96" s="461"/>
      <c r="I96" s="490"/>
      <c r="J96" s="18" t="s">
        <v>285</v>
      </c>
      <c r="K96" s="51" t="s">
        <v>286</v>
      </c>
    </row>
    <row r="97" spans="1:11" ht="56.25" customHeight="1">
      <c r="A97" s="459"/>
      <c r="B97" s="460"/>
      <c r="C97" s="460"/>
      <c r="D97" s="460"/>
      <c r="E97" s="460"/>
      <c r="F97" s="460"/>
      <c r="G97" s="460"/>
      <c r="H97" s="461"/>
      <c r="I97" s="490"/>
      <c r="J97" s="18" t="s">
        <v>287</v>
      </c>
      <c r="K97" s="51" t="s">
        <v>288</v>
      </c>
    </row>
    <row r="98" spans="1:11" ht="164.25" customHeight="1">
      <c r="A98" s="462"/>
      <c r="B98" s="463"/>
      <c r="C98" s="463"/>
      <c r="D98" s="463"/>
      <c r="E98" s="463"/>
      <c r="F98" s="463"/>
      <c r="G98" s="463"/>
      <c r="H98" s="464"/>
      <c r="I98" s="491"/>
      <c r="J98" s="18" t="s">
        <v>289</v>
      </c>
      <c r="K98" s="51" t="s">
        <v>290</v>
      </c>
    </row>
    <row r="99" spans="1:11" ht="170.25" customHeight="1">
      <c r="A99" s="450" t="s">
        <v>291</v>
      </c>
      <c r="B99" s="451"/>
      <c r="C99" s="451"/>
      <c r="D99" s="451"/>
      <c r="E99" s="451"/>
      <c r="F99" s="451"/>
      <c r="G99" s="451"/>
      <c r="H99" s="452"/>
      <c r="I99" s="20" t="s">
        <v>292</v>
      </c>
      <c r="J99" s="18">
        <v>4</v>
      </c>
    </row>
    <row r="100" spans="1:11" ht="83.55" customHeight="1">
      <c r="A100" s="450" t="s">
        <v>293</v>
      </c>
      <c r="B100" s="451"/>
      <c r="C100" s="451"/>
      <c r="D100" s="451"/>
      <c r="E100" s="451"/>
      <c r="F100" s="451"/>
      <c r="G100" s="451"/>
      <c r="H100" s="452"/>
      <c r="I100" s="20" t="s">
        <v>294</v>
      </c>
      <c r="J100" s="18">
        <v>5</v>
      </c>
    </row>
    <row r="101" spans="1:11" ht="138" customHeight="1">
      <c r="A101" s="450" t="s">
        <v>295</v>
      </c>
      <c r="B101" s="451"/>
      <c r="C101" s="451"/>
      <c r="D101" s="451"/>
      <c r="E101" s="451"/>
      <c r="F101" s="451"/>
      <c r="G101" s="451"/>
      <c r="H101" s="452"/>
      <c r="I101" s="20" t="s">
        <v>296</v>
      </c>
      <c r="J101" s="18">
        <v>6</v>
      </c>
    </row>
    <row r="102" spans="1:11" ht="138" customHeight="1">
      <c r="A102" s="450" t="s">
        <v>297</v>
      </c>
      <c r="B102" s="451"/>
      <c r="C102" s="451"/>
      <c r="D102" s="451"/>
      <c r="E102" s="451"/>
      <c r="F102" s="451"/>
      <c r="G102" s="451"/>
      <c r="H102" s="452"/>
      <c r="I102" s="20" t="s">
        <v>298</v>
      </c>
      <c r="J102" s="18">
        <v>7</v>
      </c>
    </row>
    <row r="103" spans="1:11" ht="156" customHeight="1">
      <c r="A103" s="450" t="s">
        <v>299</v>
      </c>
      <c r="B103" s="451"/>
      <c r="C103" s="451"/>
      <c r="D103" s="451"/>
      <c r="E103" s="451"/>
      <c r="F103" s="451"/>
      <c r="G103" s="451"/>
      <c r="H103" s="452"/>
      <c r="I103" s="28" t="s">
        <v>300</v>
      </c>
      <c r="J103" s="41">
        <v>8</v>
      </c>
    </row>
    <row r="104" spans="1:11" ht="169.05" customHeight="1">
      <c r="A104" s="450" t="s">
        <v>301</v>
      </c>
      <c r="B104" s="451"/>
      <c r="C104" s="451"/>
      <c r="D104" s="451"/>
      <c r="E104" s="451"/>
      <c r="F104" s="451"/>
      <c r="G104" s="451"/>
      <c r="H104" s="452"/>
      <c r="I104" s="20" t="s">
        <v>302</v>
      </c>
      <c r="J104" s="18">
        <v>9</v>
      </c>
    </row>
    <row r="105" spans="1:11" ht="93" customHeight="1">
      <c r="A105" s="450" t="s">
        <v>303</v>
      </c>
      <c r="B105" s="451"/>
      <c r="C105" s="451"/>
      <c r="D105" s="451"/>
      <c r="E105" s="451"/>
      <c r="F105" s="451"/>
      <c r="G105" s="451"/>
      <c r="H105" s="452"/>
      <c r="I105" s="20" t="s">
        <v>304</v>
      </c>
      <c r="J105" s="18">
        <v>10</v>
      </c>
    </row>
    <row r="106" spans="1:11" ht="125.25" customHeight="1">
      <c r="A106" s="450" t="s">
        <v>305</v>
      </c>
      <c r="B106" s="451"/>
      <c r="C106" s="451"/>
      <c r="D106" s="451"/>
      <c r="E106" s="451"/>
      <c r="F106" s="451"/>
      <c r="G106" s="451"/>
      <c r="H106" s="452"/>
      <c r="I106" s="28" t="s">
        <v>306</v>
      </c>
      <c r="J106" s="41">
        <v>11</v>
      </c>
    </row>
    <row r="107" spans="1:11" ht="73.05" customHeight="1">
      <c r="A107" s="450" t="s">
        <v>307</v>
      </c>
      <c r="B107" s="451"/>
      <c r="C107" s="451"/>
      <c r="D107" s="451"/>
      <c r="E107" s="451"/>
      <c r="F107" s="451"/>
      <c r="G107" s="451"/>
      <c r="H107" s="452"/>
      <c r="I107" s="20" t="s">
        <v>308</v>
      </c>
      <c r="J107" s="18">
        <v>12</v>
      </c>
    </row>
    <row r="108" spans="1:11" ht="73.05" customHeight="1">
      <c r="A108" s="450" t="s">
        <v>309</v>
      </c>
      <c r="B108" s="451"/>
      <c r="C108" s="451"/>
      <c r="D108" s="451"/>
      <c r="E108" s="451"/>
      <c r="F108" s="451"/>
      <c r="G108" s="451"/>
      <c r="H108" s="452"/>
      <c r="I108" s="28" t="s">
        <v>310</v>
      </c>
      <c r="J108" s="41">
        <v>13</v>
      </c>
    </row>
    <row r="109" spans="1:11" ht="114.75" customHeight="1">
      <c r="A109" s="450" t="s">
        <v>311</v>
      </c>
      <c r="B109" s="451"/>
      <c r="C109" s="451"/>
      <c r="D109" s="451"/>
      <c r="E109" s="451"/>
      <c r="F109" s="451"/>
      <c r="G109" s="451"/>
      <c r="H109" s="452"/>
      <c r="I109" s="28" t="s">
        <v>312</v>
      </c>
      <c r="J109" s="41">
        <v>14</v>
      </c>
    </row>
    <row r="110" spans="1:11" ht="89.55" customHeight="1">
      <c r="A110" s="450" t="s">
        <v>313</v>
      </c>
      <c r="B110" s="451"/>
      <c r="C110" s="451"/>
      <c r="D110" s="451"/>
      <c r="E110" s="451"/>
      <c r="F110" s="451"/>
      <c r="G110" s="451"/>
      <c r="H110" s="452"/>
      <c r="I110" s="20" t="s">
        <v>314</v>
      </c>
      <c r="J110" s="18">
        <v>15</v>
      </c>
    </row>
    <row r="111" spans="1:11" ht="192" customHeight="1">
      <c r="A111" s="450" t="s">
        <v>315</v>
      </c>
      <c r="B111" s="451"/>
      <c r="C111" s="451"/>
      <c r="D111" s="451"/>
      <c r="E111" s="451"/>
      <c r="F111" s="451"/>
      <c r="G111" s="451"/>
      <c r="H111" s="452"/>
      <c r="I111" s="20" t="s">
        <v>316</v>
      </c>
      <c r="J111" s="18">
        <v>16</v>
      </c>
    </row>
    <row r="112" spans="1:11" ht="149.55000000000001" customHeight="1">
      <c r="A112" s="450" t="s">
        <v>317</v>
      </c>
      <c r="B112" s="451"/>
      <c r="C112" s="451"/>
      <c r="D112" s="451"/>
      <c r="E112" s="451"/>
      <c r="F112" s="451"/>
      <c r="G112" s="451"/>
      <c r="H112" s="452"/>
      <c r="I112" s="20" t="s">
        <v>318</v>
      </c>
      <c r="J112" s="18">
        <v>17</v>
      </c>
    </row>
    <row r="113" spans="1:10" ht="151.5" customHeight="1">
      <c r="A113" s="450" t="s">
        <v>319</v>
      </c>
      <c r="B113" s="451"/>
      <c r="C113" s="451"/>
      <c r="D113" s="451"/>
      <c r="E113" s="451"/>
      <c r="F113" s="451"/>
      <c r="G113" s="451"/>
      <c r="H113" s="452"/>
      <c r="I113" s="20" t="s">
        <v>320</v>
      </c>
      <c r="J113" s="18">
        <v>18</v>
      </c>
    </row>
    <row r="114" spans="1:10" ht="140.55000000000001" customHeight="1">
      <c r="A114" s="450" t="s">
        <v>321</v>
      </c>
      <c r="B114" s="451"/>
      <c r="C114" s="451"/>
      <c r="D114" s="451"/>
      <c r="E114" s="451"/>
      <c r="F114" s="451"/>
      <c r="G114" s="451"/>
      <c r="H114" s="452"/>
      <c r="I114" s="20" t="s">
        <v>141</v>
      </c>
      <c r="J114" s="18">
        <v>19</v>
      </c>
    </row>
    <row r="115" spans="1:10" ht="135.75" customHeight="1">
      <c r="A115" s="450" t="s">
        <v>322</v>
      </c>
      <c r="B115" s="451"/>
      <c r="C115" s="451"/>
      <c r="D115" s="451"/>
      <c r="E115" s="451"/>
      <c r="F115" s="451"/>
      <c r="G115" s="451"/>
      <c r="H115" s="452"/>
      <c r="I115" s="20" t="s">
        <v>323</v>
      </c>
      <c r="J115" s="18">
        <v>20</v>
      </c>
    </row>
    <row r="116" spans="1:10" ht="146.25" customHeight="1">
      <c r="A116" s="450" t="s">
        <v>324</v>
      </c>
      <c r="B116" s="451"/>
      <c r="C116" s="451"/>
      <c r="D116" s="451"/>
      <c r="E116" s="451"/>
      <c r="F116" s="451"/>
      <c r="G116" s="451"/>
      <c r="H116" s="452"/>
      <c r="I116" s="20" t="s">
        <v>325</v>
      </c>
      <c r="J116" s="18">
        <v>21</v>
      </c>
    </row>
    <row r="117" spans="1:10" ht="141" customHeight="1">
      <c r="A117" s="450" t="s">
        <v>326</v>
      </c>
      <c r="B117" s="451"/>
      <c r="C117" s="451"/>
      <c r="D117" s="451"/>
      <c r="E117" s="451"/>
      <c r="F117" s="451"/>
      <c r="G117" s="451"/>
      <c r="H117" s="452"/>
      <c r="I117" s="20" t="s">
        <v>327</v>
      </c>
      <c r="J117" s="18">
        <v>22</v>
      </c>
    </row>
  </sheetData>
  <mergeCells count="69">
    <mergeCell ref="B48:I48"/>
    <mergeCell ref="K48:N48"/>
    <mergeCell ref="A91:I91"/>
    <mergeCell ref="A115:H115"/>
    <mergeCell ref="A116:H116"/>
    <mergeCell ref="I56:I57"/>
    <mergeCell ref="B56:H57"/>
    <mergeCell ref="A56:A57"/>
    <mergeCell ref="B58:H86"/>
    <mergeCell ref="I58:I86"/>
    <mergeCell ref="A88:I88"/>
    <mergeCell ref="A90:H90"/>
    <mergeCell ref="A92:H92"/>
    <mergeCell ref="A93:H93"/>
    <mergeCell ref="A49:A51"/>
    <mergeCell ref="A102:H102"/>
    <mergeCell ref="A117:H117"/>
    <mergeCell ref="A3:J3"/>
    <mergeCell ref="A110:H110"/>
    <mergeCell ref="A111:H111"/>
    <mergeCell ref="A112:H112"/>
    <mergeCell ref="A113:H113"/>
    <mergeCell ref="A114:H114"/>
    <mergeCell ref="A105:H105"/>
    <mergeCell ref="A106:H106"/>
    <mergeCell ref="A107:H107"/>
    <mergeCell ref="A108:H108"/>
    <mergeCell ref="A109:H109"/>
    <mergeCell ref="A100:H100"/>
    <mergeCell ref="A101:H101"/>
    <mergeCell ref="A103:H103"/>
    <mergeCell ref="A104:H104"/>
    <mergeCell ref="A99:H99"/>
    <mergeCell ref="I52:I54"/>
    <mergeCell ref="B52:H54"/>
    <mergeCell ref="A52:A54"/>
    <mergeCell ref="B55:H55"/>
    <mergeCell ref="I49:I51"/>
    <mergeCell ref="B49:H51"/>
    <mergeCell ref="A94:H98"/>
    <mergeCell ref="I94:I98"/>
    <mergeCell ref="A58:A86"/>
    <mergeCell ref="B33:H33"/>
    <mergeCell ref="B21:H21"/>
    <mergeCell ref="B23:H25"/>
    <mergeCell ref="A23:A25"/>
    <mergeCell ref="B29:H29"/>
    <mergeCell ref="B22:I22"/>
    <mergeCell ref="B30:I30"/>
    <mergeCell ref="A19:N19"/>
    <mergeCell ref="I31:I32"/>
    <mergeCell ref="B31:H32"/>
    <mergeCell ref="A31:A32"/>
    <mergeCell ref="I23:I25"/>
    <mergeCell ref="K22:N22"/>
    <mergeCell ref="K30:M30"/>
    <mergeCell ref="A27:M27"/>
    <mergeCell ref="B34:H34"/>
    <mergeCell ref="B42:H42"/>
    <mergeCell ref="B43:H43"/>
    <mergeCell ref="B41:H41"/>
    <mergeCell ref="B47:H47"/>
    <mergeCell ref="B35:H37"/>
    <mergeCell ref="B38:H38"/>
    <mergeCell ref="B39:H39"/>
    <mergeCell ref="B40:H40"/>
    <mergeCell ref="A45:N45"/>
    <mergeCell ref="I35:I36"/>
    <mergeCell ref="A35:A37"/>
  </mergeCells>
  <hyperlinks>
    <hyperlink ref="A19:N19" r:id="rId1" display="Plan Nacional de Desarrollo e Inversión Pública 2019-2022 " xr:uid="{67B61E3C-5BFF-44F0-8C97-0F5534CDA25C}"/>
    <hyperlink ref="A45:N45" r:id="rId2" display="Plan Estratégico Institucional - Plan de Intervenciones Estratégicas" xr:uid="{77D6FCAA-FBE3-49FC-9A41-CD109199123A}"/>
    <hyperlink ref="A88" r:id="rId3" display="Reglamento Orgánico N° 40863 – MAG." xr:uid="{457EDEB8-7340-CB42-8D73-952FA6895BFB}"/>
  </hyperlinks>
  <pageMargins left="0.7" right="0.7" top="0.75" bottom="0.75" header="0.3" footer="0.3"/>
  <pageSetup paperSize="9"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585CF-4D5E-E34F-9DFA-BF3215DC72AD}">
  <sheetPr codeName="Hoja21"/>
  <dimension ref="A1:AJ110"/>
  <sheetViews>
    <sheetView showGridLines="0" zoomScale="130" zoomScaleNormal="130" workbookViewId="0">
      <selection activeCell="H76" sqref="H76"/>
    </sheetView>
  </sheetViews>
  <sheetFormatPr baseColWidth="10" defaultColWidth="11.44140625" defaultRowHeight="9.6"/>
  <cols>
    <col min="1" max="1" width="3.77734375" style="59" bestFit="1" customWidth="1"/>
    <col min="2" max="6" width="3.44140625" style="59" customWidth="1"/>
    <col min="7" max="7" width="26.77734375" style="59" customWidth="1"/>
    <col min="8" max="8" width="34.6640625" style="59" customWidth="1"/>
    <col min="9" max="9" width="10.109375" style="59" customWidth="1"/>
    <col min="10" max="10" width="9.44140625" style="59" customWidth="1"/>
    <col min="11" max="11" width="3.109375" style="59" bestFit="1" customWidth="1"/>
    <col min="12" max="12" width="17.109375" style="59" customWidth="1"/>
    <col min="13" max="13" width="19.109375" style="59" customWidth="1"/>
    <col min="14" max="17" width="5.44140625" style="59" bestFit="1" customWidth="1"/>
    <col min="18" max="18" width="8.33203125" style="59" bestFit="1" customWidth="1"/>
    <col min="19" max="19" width="19" style="59" customWidth="1"/>
    <col min="20" max="20" width="21" style="59" bestFit="1" customWidth="1"/>
    <col min="21" max="21" width="14.109375" style="59" customWidth="1"/>
    <col min="22" max="22" width="8.77734375" style="59" customWidth="1"/>
    <col min="23" max="23" width="11.6640625" style="59" customWidth="1"/>
    <col min="24" max="24" width="12.44140625" style="59" customWidth="1"/>
    <col min="25" max="25" width="21" style="59" customWidth="1"/>
    <col min="26" max="26" width="9.6640625" style="59" customWidth="1"/>
    <col min="27" max="27" width="8.77734375" style="59" customWidth="1"/>
    <col min="28" max="28" width="11.33203125" style="59" customWidth="1"/>
    <col min="29" max="29" width="16.77734375" style="59" customWidth="1"/>
    <col min="30" max="30" width="21" style="59" customWidth="1"/>
    <col min="31" max="31" width="8.77734375" style="59" customWidth="1"/>
    <col min="32" max="32" width="12.33203125" style="59" customWidth="1"/>
    <col min="33" max="33" width="14.77734375" style="59" customWidth="1"/>
    <col min="34" max="34" width="18.77734375" style="59" customWidth="1"/>
    <col min="35" max="35" width="14.33203125" style="59" customWidth="1"/>
    <col min="36" max="36" width="15.441406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3131</v>
      </c>
    </row>
    <row r="10" spans="1:36" ht="10.199999999999999">
      <c r="A10" s="562" t="s">
        <v>596</v>
      </c>
      <c r="B10" s="563"/>
      <c r="C10" s="563"/>
      <c r="D10" s="563"/>
      <c r="E10" s="563"/>
      <c r="F10" s="563"/>
      <c r="G10" s="226" t="s">
        <v>172</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28.8">
      <c r="A16" s="63">
        <v>1</v>
      </c>
      <c r="B16" s="162">
        <v>0</v>
      </c>
      <c r="C16" s="162">
        <v>0</v>
      </c>
      <c r="D16" s="162">
        <v>0</v>
      </c>
      <c r="E16" s="162">
        <v>0</v>
      </c>
      <c r="F16" s="162">
        <v>11</v>
      </c>
      <c r="G16" s="163" t="s">
        <v>3132</v>
      </c>
      <c r="H16" s="196" t="s">
        <v>3133</v>
      </c>
      <c r="I16" s="163" t="s">
        <v>18</v>
      </c>
      <c r="J16" s="163" t="s">
        <v>172</v>
      </c>
      <c r="K16" s="163" t="s">
        <v>172</v>
      </c>
      <c r="L16" s="359" t="s">
        <v>3134</v>
      </c>
      <c r="M16" s="165" t="s">
        <v>3135</v>
      </c>
      <c r="N16" s="64">
        <v>0</v>
      </c>
      <c r="O16" s="64">
        <v>2</v>
      </c>
      <c r="P16" s="64">
        <v>0</v>
      </c>
      <c r="Q16" s="64">
        <v>1</v>
      </c>
      <c r="R16" s="64">
        <f>N16+O16+P16+Q16</f>
        <v>3</v>
      </c>
      <c r="S16" s="166" t="s">
        <v>3136</v>
      </c>
      <c r="T16" s="105" t="s">
        <v>172</v>
      </c>
      <c r="U16" s="159">
        <f>N16+O16</f>
        <v>2</v>
      </c>
      <c r="V16" s="273">
        <v>2</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66"/>
      <c r="Z16" s="159">
        <f>P16+Q16</f>
        <v>1</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2</v>
      </c>
      <c r="AF16" s="100">
        <f>IF(AE16="","No hay ejecución",IF(AND(AE16&gt;0), AE16/R16,"No hay Programación"))</f>
        <v>0.66666666666666663</v>
      </c>
      <c r="AG16" s="105" t="str">
        <f>IF(AF16="No hay ejecución","NA",IF(AF16&gt;=90%,"De acuerdo a lo programado",IF(AF16&gt;=70%,"Atraso Leve",IF(AF16&lt;70%,"Incumplimiento"))))</f>
        <v>Incumplimiento</v>
      </c>
      <c r="AH16" s="166"/>
      <c r="AI16" s="65" t="s">
        <v>502</v>
      </c>
      <c r="AJ16" s="105" t="s">
        <v>502</v>
      </c>
    </row>
    <row r="17" spans="1:36" s="107" customFormat="1" ht="28.8">
      <c r="A17" s="63">
        <v>2</v>
      </c>
      <c r="B17" s="162">
        <v>0</v>
      </c>
      <c r="C17" s="162">
        <v>0</v>
      </c>
      <c r="D17" s="162">
        <v>0</v>
      </c>
      <c r="E17" s="162">
        <v>0</v>
      </c>
      <c r="F17" s="162">
        <v>11</v>
      </c>
      <c r="G17" s="163" t="s">
        <v>3132</v>
      </c>
      <c r="H17" s="196" t="s">
        <v>3137</v>
      </c>
      <c r="I17" s="163" t="s">
        <v>18</v>
      </c>
      <c r="J17" s="163" t="s">
        <v>172</v>
      </c>
      <c r="K17" s="163" t="s">
        <v>172</v>
      </c>
      <c r="L17" s="359" t="s">
        <v>3134</v>
      </c>
      <c r="M17" s="165" t="s">
        <v>3135</v>
      </c>
      <c r="N17" s="64">
        <v>0</v>
      </c>
      <c r="O17" s="64">
        <v>2</v>
      </c>
      <c r="P17" s="64">
        <v>0</v>
      </c>
      <c r="Q17" s="64">
        <v>1</v>
      </c>
      <c r="R17" s="64">
        <f>N17+O17+P17+Q17</f>
        <v>3</v>
      </c>
      <c r="S17" s="166" t="s">
        <v>3136</v>
      </c>
      <c r="T17" s="105" t="s">
        <v>172</v>
      </c>
      <c r="U17" s="159">
        <f t="shared" ref="U17:U58" si="3">N17+O17</f>
        <v>2</v>
      </c>
      <c r="V17" s="273">
        <v>2</v>
      </c>
      <c r="W17" s="100">
        <f t="shared" ref="W17:W58" si="4">IF(V17="","No hay ejecución",IF(AND(U17&gt;0), V17/U17,"No hay Programación"))</f>
        <v>1</v>
      </c>
      <c r="X17" s="105" t="str">
        <f t="shared" ref="X17:X58" si="5">IF(W17="No hay ejecución","NA",IF(W17&gt;=90%,"De acuerdo a lo programado",IF(W17&gt;=70%,"Atraso Leve",IF(W17&lt;70%,"En Riesgo de no Cumplimiento"))))</f>
        <v>De acuerdo a lo programado</v>
      </c>
      <c r="Y17" s="166"/>
      <c r="Z17" s="159">
        <f t="shared" ref="Z17:Z58" si="6">P17+Q17</f>
        <v>1</v>
      </c>
      <c r="AA17" s="159"/>
      <c r="AB17" s="100" t="str">
        <f t="shared" ref="AB17:AB58" si="7">IF(AA17="","No hay ejecución",IF(AND(Z17&gt;0), AA17/Z17,"No hay Programación"))</f>
        <v>No hay ejecución</v>
      </c>
      <c r="AC17" s="105" t="str">
        <f t="shared" ref="AC17:AC58" si="8">IF(AB17="No hay ejecución","NA",IF(AB17&gt;=90%,"De acuerdo a lo programado",IF(AB17&gt;=70%,"Atraso Leve",IF(AB17&lt;70%,"En Riesgo de no Cumplimiento"))))</f>
        <v>NA</v>
      </c>
      <c r="AD17" s="166"/>
      <c r="AE17" s="65">
        <f t="shared" ref="AE17:AE58" si="9">V17+AA17</f>
        <v>2</v>
      </c>
      <c r="AF17" s="100">
        <f t="shared" ref="AF17:AF58" si="10">IF(AE17="","No hay ejecución",IF(AND(AE17&gt;0), AE17/R17,"No hay Programación"))</f>
        <v>0.66666666666666663</v>
      </c>
      <c r="AG17" s="105" t="str">
        <f t="shared" ref="AG17:AG58" si="11">IF(AF17="No hay ejecución","NA",IF(AF17&gt;=90%,"De acuerdo a lo programado",IF(AF17&gt;=70%,"Atraso Leve",IF(AF17&lt;70%,"Incumplimiento"))))</f>
        <v>Incumplimiento</v>
      </c>
      <c r="AH17" s="166"/>
      <c r="AI17" s="65" t="s">
        <v>502</v>
      </c>
      <c r="AJ17" s="105" t="s">
        <v>502</v>
      </c>
    </row>
    <row r="18" spans="1:36" s="107" customFormat="1" ht="57.6">
      <c r="A18" s="63">
        <v>2</v>
      </c>
      <c r="B18" s="162">
        <v>0</v>
      </c>
      <c r="C18" s="162">
        <v>0</v>
      </c>
      <c r="D18" s="162">
        <v>0</v>
      </c>
      <c r="E18" s="162">
        <v>0</v>
      </c>
      <c r="F18" s="162">
        <v>11</v>
      </c>
      <c r="G18" s="163" t="s">
        <v>3132</v>
      </c>
      <c r="H18" s="196" t="s">
        <v>3138</v>
      </c>
      <c r="I18" s="163" t="s">
        <v>20</v>
      </c>
      <c r="J18" s="163" t="s">
        <v>172</v>
      </c>
      <c r="K18" s="163" t="s">
        <v>172</v>
      </c>
      <c r="L18" s="359" t="s">
        <v>3139</v>
      </c>
      <c r="M18" s="165" t="s">
        <v>3140</v>
      </c>
      <c r="N18" s="64">
        <v>0</v>
      </c>
      <c r="O18" s="64">
        <v>1</v>
      </c>
      <c r="P18" s="64">
        <v>0</v>
      </c>
      <c r="Q18" s="64">
        <v>1</v>
      </c>
      <c r="R18" s="64">
        <f t="shared" ref="R18:R58" si="12">N18+O18+P18+Q18</f>
        <v>2</v>
      </c>
      <c r="S18" s="166" t="s">
        <v>3136</v>
      </c>
      <c r="T18" s="105" t="s">
        <v>172</v>
      </c>
      <c r="U18" s="159">
        <f t="shared" si="3"/>
        <v>1</v>
      </c>
      <c r="V18" s="273">
        <v>1</v>
      </c>
      <c r="W18" s="100">
        <f t="shared" si="4"/>
        <v>1</v>
      </c>
      <c r="X18" s="105" t="str">
        <f t="shared" si="5"/>
        <v>De acuerdo a lo programado</v>
      </c>
      <c r="Y18" s="166" t="s">
        <v>3141</v>
      </c>
      <c r="Z18" s="159">
        <f t="shared" si="6"/>
        <v>1</v>
      </c>
      <c r="AA18" s="159"/>
      <c r="AB18" s="100" t="str">
        <f t="shared" si="7"/>
        <v>No hay ejecución</v>
      </c>
      <c r="AC18" s="105" t="str">
        <f t="shared" si="8"/>
        <v>NA</v>
      </c>
      <c r="AD18" s="166"/>
      <c r="AE18" s="65">
        <f t="shared" si="9"/>
        <v>1</v>
      </c>
      <c r="AF18" s="100">
        <f t="shared" si="10"/>
        <v>0.5</v>
      </c>
      <c r="AG18" s="105" t="str">
        <f t="shared" si="11"/>
        <v>Incumplimiento</v>
      </c>
      <c r="AH18" s="166"/>
      <c r="AI18" s="65" t="s">
        <v>502</v>
      </c>
      <c r="AJ18" s="105" t="s">
        <v>502</v>
      </c>
    </row>
    <row r="19" spans="1:36" s="107" customFormat="1" ht="28.8">
      <c r="A19" s="63">
        <v>3</v>
      </c>
      <c r="B19" s="162">
        <v>0</v>
      </c>
      <c r="C19" s="162">
        <v>0</v>
      </c>
      <c r="D19" s="162">
        <v>0</v>
      </c>
      <c r="E19" s="162">
        <v>0</v>
      </c>
      <c r="F19" s="162">
        <v>11</v>
      </c>
      <c r="G19" s="163" t="s">
        <v>3132</v>
      </c>
      <c r="H19" s="196" t="s">
        <v>3142</v>
      </c>
      <c r="I19" s="163" t="s">
        <v>18</v>
      </c>
      <c r="J19" s="163" t="s">
        <v>172</v>
      </c>
      <c r="K19" s="163" t="s">
        <v>172</v>
      </c>
      <c r="L19" s="359" t="s">
        <v>3143</v>
      </c>
      <c r="M19" s="165" t="s">
        <v>3140</v>
      </c>
      <c r="N19" s="64">
        <v>0</v>
      </c>
      <c r="O19" s="64">
        <v>1</v>
      </c>
      <c r="P19" s="64">
        <v>0</v>
      </c>
      <c r="Q19" s="64">
        <v>2</v>
      </c>
      <c r="R19" s="64">
        <f t="shared" si="12"/>
        <v>3</v>
      </c>
      <c r="S19" s="166" t="s">
        <v>3144</v>
      </c>
      <c r="T19" s="105" t="s">
        <v>172</v>
      </c>
      <c r="U19" s="159">
        <f t="shared" si="3"/>
        <v>1</v>
      </c>
      <c r="V19" s="273">
        <v>1</v>
      </c>
      <c r="W19" s="100">
        <f t="shared" si="4"/>
        <v>1</v>
      </c>
      <c r="X19" s="105" t="str">
        <f t="shared" si="5"/>
        <v>De acuerdo a lo programado</v>
      </c>
      <c r="Y19" s="166"/>
      <c r="Z19" s="159">
        <f t="shared" si="6"/>
        <v>2</v>
      </c>
      <c r="AA19" s="159"/>
      <c r="AB19" s="100" t="str">
        <f t="shared" si="7"/>
        <v>No hay ejecución</v>
      </c>
      <c r="AC19" s="105" t="str">
        <f t="shared" si="8"/>
        <v>NA</v>
      </c>
      <c r="AD19" s="166"/>
      <c r="AE19" s="65">
        <f t="shared" si="9"/>
        <v>1</v>
      </c>
      <c r="AF19" s="100">
        <f t="shared" si="10"/>
        <v>0.33333333333333331</v>
      </c>
      <c r="AG19" s="105" t="str">
        <f t="shared" si="11"/>
        <v>Incumplimiento</v>
      </c>
      <c r="AH19" s="166"/>
      <c r="AI19" s="65" t="s">
        <v>502</v>
      </c>
      <c r="AJ19" s="105" t="s">
        <v>502</v>
      </c>
    </row>
    <row r="20" spans="1:36" s="107" customFormat="1" ht="19.2">
      <c r="A20" s="63">
        <v>4</v>
      </c>
      <c r="B20" s="162">
        <v>0</v>
      </c>
      <c r="C20" s="162">
        <v>0</v>
      </c>
      <c r="D20" s="162">
        <v>0</v>
      </c>
      <c r="E20" s="162">
        <v>0</v>
      </c>
      <c r="F20" s="162">
        <v>11</v>
      </c>
      <c r="G20" s="163" t="s">
        <v>3132</v>
      </c>
      <c r="H20" s="196" t="s">
        <v>3145</v>
      </c>
      <c r="I20" s="163" t="s">
        <v>18</v>
      </c>
      <c r="J20" s="163" t="s">
        <v>172</v>
      </c>
      <c r="K20" s="163" t="s">
        <v>172</v>
      </c>
      <c r="L20" s="359" t="s">
        <v>3146</v>
      </c>
      <c r="M20" s="165" t="s">
        <v>3147</v>
      </c>
      <c r="N20" s="64">
        <v>0</v>
      </c>
      <c r="O20" s="64">
        <v>0</v>
      </c>
      <c r="P20" s="64">
        <v>0</v>
      </c>
      <c r="Q20" s="64">
        <v>1</v>
      </c>
      <c r="R20" s="64">
        <f t="shared" si="12"/>
        <v>1</v>
      </c>
      <c r="S20" s="166" t="s">
        <v>3136</v>
      </c>
      <c r="T20" s="105" t="s">
        <v>172</v>
      </c>
      <c r="U20" s="159">
        <f t="shared" si="3"/>
        <v>0</v>
      </c>
      <c r="V20" s="273">
        <v>1</v>
      </c>
      <c r="W20" s="100" t="str">
        <f t="shared" si="4"/>
        <v>No hay Programación</v>
      </c>
      <c r="X20" s="105" t="str">
        <f t="shared" si="5"/>
        <v>De acuerdo a lo programado</v>
      </c>
      <c r="Y20" s="166"/>
      <c r="Z20" s="159">
        <f t="shared" si="6"/>
        <v>1</v>
      </c>
      <c r="AA20" s="159"/>
      <c r="AB20" s="100" t="str">
        <f t="shared" si="7"/>
        <v>No hay ejecución</v>
      </c>
      <c r="AC20" s="105" t="str">
        <f t="shared" si="8"/>
        <v>NA</v>
      </c>
      <c r="AD20" s="166"/>
      <c r="AE20" s="65">
        <f t="shared" si="9"/>
        <v>1</v>
      </c>
      <c r="AF20" s="100">
        <f t="shared" si="10"/>
        <v>1</v>
      </c>
      <c r="AG20" s="105" t="str">
        <f t="shared" si="11"/>
        <v>De acuerdo a lo programado</v>
      </c>
      <c r="AH20" s="166"/>
      <c r="AI20" s="65" t="s">
        <v>502</v>
      </c>
      <c r="AJ20" s="105" t="s">
        <v>502</v>
      </c>
    </row>
    <row r="21" spans="1:36" s="107" customFormat="1" ht="28.8">
      <c r="A21" s="63">
        <v>5</v>
      </c>
      <c r="B21" s="162">
        <v>0</v>
      </c>
      <c r="C21" s="162">
        <v>0</v>
      </c>
      <c r="D21" s="162">
        <v>0</v>
      </c>
      <c r="E21" s="162">
        <v>0</v>
      </c>
      <c r="F21" s="162">
        <v>11</v>
      </c>
      <c r="G21" s="163" t="s">
        <v>3132</v>
      </c>
      <c r="H21" s="196" t="s">
        <v>3148</v>
      </c>
      <c r="I21" s="163" t="s">
        <v>18</v>
      </c>
      <c r="J21" s="163" t="s">
        <v>172</v>
      </c>
      <c r="K21" s="163" t="s">
        <v>172</v>
      </c>
      <c r="L21" s="359" t="s">
        <v>3149</v>
      </c>
      <c r="M21" s="165" t="s">
        <v>3140</v>
      </c>
      <c r="N21" s="64">
        <v>1</v>
      </c>
      <c r="O21" s="64">
        <v>0</v>
      </c>
      <c r="P21" s="64">
        <v>1</v>
      </c>
      <c r="Q21" s="64">
        <v>0</v>
      </c>
      <c r="R21" s="64">
        <f t="shared" si="12"/>
        <v>2</v>
      </c>
      <c r="S21" s="166" t="s">
        <v>3136</v>
      </c>
      <c r="T21" s="105" t="s">
        <v>172</v>
      </c>
      <c r="U21" s="159">
        <f t="shared" si="3"/>
        <v>1</v>
      </c>
      <c r="V21" s="273">
        <v>1</v>
      </c>
      <c r="W21" s="100">
        <f t="shared" si="4"/>
        <v>1</v>
      </c>
      <c r="X21" s="105" t="str">
        <f t="shared" si="5"/>
        <v>De acuerdo a lo programado</v>
      </c>
      <c r="Y21" s="166"/>
      <c r="Z21" s="159">
        <f t="shared" si="6"/>
        <v>1</v>
      </c>
      <c r="AA21" s="159"/>
      <c r="AB21" s="100" t="str">
        <f t="shared" si="7"/>
        <v>No hay ejecución</v>
      </c>
      <c r="AC21" s="105" t="str">
        <f t="shared" si="8"/>
        <v>NA</v>
      </c>
      <c r="AD21" s="166"/>
      <c r="AE21" s="65">
        <f t="shared" si="9"/>
        <v>1</v>
      </c>
      <c r="AF21" s="100">
        <f t="shared" si="10"/>
        <v>0.5</v>
      </c>
      <c r="AG21" s="105" t="str">
        <f t="shared" si="11"/>
        <v>Incumplimiento</v>
      </c>
      <c r="AH21" s="166"/>
      <c r="AI21" s="65" t="s">
        <v>502</v>
      </c>
      <c r="AJ21" s="105" t="s">
        <v>502</v>
      </c>
    </row>
    <row r="22" spans="1:36" s="107" customFormat="1" ht="28.8">
      <c r="A22" s="63">
        <v>6</v>
      </c>
      <c r="B22" s="162">
        <v>0</v>
      </c>
      <c r="C22" s="162">
        <v>0</v>
      </c>
      <c r="D22" s="162">
        <v>0</v>
      </c>
      <c r="E22" s="162" t="s">
        <v>190</v>
      </c>
      <c r="F22" s="162">
        <v>11</v>
      </c>
      <c r="G22" s="163" t="s">
        <v>3132</v>
      </c>
      <c r="H22" s="196" t="s">
        <v>3150</v>
      </c>
      <c r="I22" s="163" t="s">
        <v>18</v>
      </c>
      <c r="J22" s="163" t="s">
        <v>172</v>
      </c>
      <c r="K22" s="163" t="s">
        <v>172</v>
      </c>
      <c r="L22" s="359" t="s">
        <v>3151</v>
      </c>
      <c r="M22" s="165" t="s">
        <v>3140</v>
      </c>
      <c r="N22" s="64">
        <v>1</v>
      </c>
      <c r="O22" s="64">
        <v>1</v>
      </c>
      <c r="P22" s="64">
        <v>0</v>
      </c>
      <c r="Q22" s="64">
        <v>1</v>
      </c>
      <c r="R22" s="64">
        <f t="shared" si="12"/>
        <v>3</v>
      </c>
      <c r="S22" s="166" t="s">
        <v>3144</v>
      </c>
      <c r="T22" s="105" t="s">
        <v>172</v>
      </c>
      <c r="U22" s="159">
        <f t="shared" si="3"/>
        <v>2</v>
      </c>
      <c r="V22" s="273">
        <v>2</v>
      </c>
      <c r="W22" s="100">
        <f t="shared" si="4"/>
        <v>1</v>
      </c>
      <c r="X22" s="105" t="str">
        <f t="shared" si="5"/>
        <v>De acuerdo a lo programado</v>
      </c>
      <c r="Y22" s="166"/>
      <c r="Z22" s="159">
        <f t="shared" si="6"/>
        <v>1</v>
      </c>
      <c r="AA22" s="159"/>
      <c r="AB22" s="100" t="str">
        <f t="shared" si="7"/>
        <v>No hay ejecución</v>
      </c>
      <c r="AC22" s="105" t="str">
        <f t="shared" si="8"/>
        <v>NA</v>
      </c>
      <c r="AD22" s="166"/>
      <c r="AE22" s="65">
        <f t="shared" si="9"/>
        <v>2</v>
      </c>
      <c r="AF22" s="100">
        <f t="shared" si="10"/>
        <v>0.66666666666666663</v>
      </c>
      <c r="AG22" s="105" t="str">
        <f t="shared" si="11"/>
        <v>Incumplimiento</v>
      </c>
      <c r="AH22" s="166"/>
      <c r="AI22" s="65" t="s">
        <v>502</v>
      </c>
      <c r="AJ22" s="105" t="s">
        <v>502</v>
      </c>
    </row>
    <row r="23" spans="1:36" s="107" customFormat="1" ht="28.8">
      <c r="A23" s="63">
        <v>7</v>
      </c>
      <c r="B23" s="162">
        <v>0</v>
      </c>
      <c r="C23" s="162">
        <v>0</v>
      </c>
      <c r="D23" s="162">
        <v>0</v>
      </c>
      <c r="E23" s="162">
        <v>0</v>
      </c>
      <c r="F23" s="162">
        <v>11</v>
      </c>
      <c r="G23" s="163" t="s">
        <v>3132</v>
      </c>
      <c r="H23" s="196" t="s">
        <v>3152</v>
      </c>
      <c r="I23" s="163" t="s">
        <v>18</v>
      </c>
      <c r="J23" s="163" t="s">
        <v>172</v>
      </c>
      <c r="K23" s="163" t="s">
        <v>172</v>
      </c>
      <c r="L23" s="359" t="s">
        <v>3153</v>
      </c>
      <c r="M23" s="165" t="s">
        <v>3140</v>
      </c>
      <c r="N23" s="64">
        <v>0</v>
      </c>
      <c r="O23" s="64">
        <v>1</v>
      </c>
      <c r="P23" s="64">
        <v>0</v>
      </c>
      <c r="Q23" s="64">
        <v>1</v>
      </c>
      <c r="R23" s="64">
        <f t="shared" si="12"/>
        <v>2</v>
      </c>
      <c r="S23" s="166" t="s">
        <v>3144</v>
      </c>
      <c r="T23" s="105" t="s">
        <v>172</v>
      </c>
      <c r="U23" s="159">
        <f t="shared" si="3"/>
        <v>1</v>
      </c>
      <c r="V23" s="273">
        <v>1</v>
      </c>
      <c r="W23" s="100">
        <f t="shared" si="4"/>
        <v>1</v>
      </c>
      <c r="X23" s="105" t="str">
        <f t="shared" si="5"/>
        <v>De acuerdo a lo programado</v>
      </c>
      <c r="Y23" s="166"/>
      <c r="Z23" s="159">
        <f t="shared" si="6"/>
        <v>1</v>
      </c>
      <c r="AA23" s="159"/>
      <c r="AB23" s="100" t="str">
        <f t="shared" si="7"/>
        <v>No hay ejecución</v>
      </c>
      <c r="AC23" s="105" t="str">
        <f t="shared" si="8"/>
        <v>NA</v>
      </c>
      <c r="AD23" s="166"/>
      <c r="AE23" s="65">
        <f t="shared" si="9"/>
        <v>1</v>
      </c>
      <c r="AF23" s="100">
        <f t="shared" si="10"/>
        <v>0.5</v>
      </c>
      <c r="AG23" s="105" t="str">
        <f t="shared" si="11"/>
        <v>Incumplimiento</v>
      </c>
      <c r="AH23" s="166"/>
      <c r="AI23" s="65" t="s">
        <v>502</v>
      </c>
      <c r="AJ23" s="105" t="s">
        <v>502</v>
      </c>
    </row>
    <row r="24" spans="1:36" s="107" customFormat="1" ht="20.399999999999999" thickTop="1" thickBot="1">
      <c r="A24" s="63">
        <v>8</v>
      </c>
      <c r="B24" s="162">
        <v>0</v>
      </c>
      <c r="C24" s="162">
        <v>0</v>
      </c>
      <c r="D24" s="162">
        <v>0</v>
      </c>
      <c r="E24" s="162">
        <v>0</v>
      </c>
      <c r="F24" s="162">
        <v>11</v>
      </c>
      <c r="G24" s="163" t="s">
        <v>3132</v>
      </c>
      <c r="H24" s="196" t="s">
        <v>3154</v>
      </c>
      <c r="I24" s="163" t="s">
        <v>18</v>
      </c>
      <c r="J24" s="163" t="s">
        <v>172</v>
      </c>
      <c r="K24" s="163" t="s">
        <v>172</v>
      </c>
      <c r="L24" s="359" t="s">
        <v>3155</v>
      </c>
      <c r="M24" s="165" t="s">
        <v>3156</v>
      </c>
      <c r="N24" s="64">
        <v>0</v>
      </c>
      <c r="O24" s="64">
        <v>0</v>
      </c>
      <c r="P24" s="64">
        <v>1</v>
      </c>
      <c r="Q24" s="64">
        <v>0</v>
      </c>
      <c r="R24" s="64">
        <f t="shared" si="12"/>
        <v>1</v>
      </c>
      <c r="S24" s="166" t="s">
        <v>3136</v>
      </c>
      <c r="T24" s="105" t="s">
        <v>172</v>
      </c>
      <c r="U24" s="159">
        <f t="shared" si="3"/>
        <v>0</v>
      </c>
      <c r="V24" s="273"/>
      <c r="W24" s="100" t="str">
        <f t="shared" si="4"/>
        <v>No hay ejecución</v>
      </c>
      <c r="X24" s="105" t="str">
        <f t="shared" si="5"/>
        <v>NA</v>
      </c>
      <c r="Y24" s="166"/>
      <c r="Z24" s="159">
        <f t="shared" si="6"/>
        <v>1</v>
      </c>
      <c r="AA24" s="159"/>
      <c r="AB24" s="100" t="str">
        <f t="shared" si="7"/>
        <v>No hay ejecución</v>
      </c>
      <c r="AC24" s="105" t="str">
        <f t="shared" si="8"/>
        <v>NA</v>
      </c>
      <c r="AD24" s="166"/>
      <c r="AE24" s="65">
        <f t="shared" si="9"/>
        <v>0</v>
      </c>
      <c r="AF24" s="100" t="str">
        <f t="shared" si="10"/>
        <v>No hay Programación</v>
      </c>
      <c r="AG24" s="105" t="str">
        <f t="shared" si="11"/>
        <v>De acuerdo a lo programado</v>
      </c>
      <c r="AH24" s="166"/>
      <c r="AI24" s="65" t="s">
        <v>502</v>
      </c>
      <c r="AJ24" s="105" t="s">
        <v>502</v>
      </c>
    </row>
    <row r="25" spans="1:36" s="107" customFormat="1" ht="28.8">
      <c r="A25" s="63">
        <v>9</v>
      </c>
      <c r="B25" s="162">
        <v>0</v>
      </c>
      <c r="C25" s="162">
        <v>0</v>
      </c>
      <c r="D25" s="162">
        <v>0</v>
      </c>
      <c r="E25" s="162" t="s">
        <v>181</v>
      </c>
      <c r="F25" s="162">
        <v>11</v>
      </c>
      <c r="G25" s="163" t="s">
        <v>3132</v>
      </c>
      <c r="H25" s="196" t="s">
        <v>3157</v>
      </c>
      <c r="I25" s="163" t="s">
        <v>20</v>
      </c>
      <c r="J25" s="163" t="s">
        <v>172</v>
      </c>
      <c r="K25" s="163" t="s">
        <v>172</v>
      </c>
      <c r="L25" s="359" t="s">
        <v>3158</v>
      </c>
      <c r="M25" s="165" t="s">
        <v>3159</v>
      </c>
      <c r="N25" s="64">
        <v>0</v>
      </c>
      <c r="O25" s="64">
        <v>1</v>
      </c>
      <c r="P25" s="64">
        <v>0</v>
      </c>
      <c r="Q25" s="64">
        <v>1</v>
      </c>
      <c r="R25" s="64">
        <f t="shared" si="12"/>
        <v>2</v>
      </c>
      <c r="S25" s="166" t="s">
        <v>3144</v>
      </c>
      <c r="T25" s="105" t="s">
        <v>172</v>
      </c>
      <c r="U25" s="159">
        <f t="shared" si="3"/>
        <v>1</v>
      </c>
      <c r="V25" s="273">
        <v>1</v>
      </c>
      <c r="W25" s="100">
        <f t="shared" si="4"/>
        <v>1</v>
      </c>
      <c r="X25" s="105" t="str">
        <f t="shared" si="5"/>
        <v>De acuerdo a lo programado</v>
      </c>
      <c r="Y25" s="166"/>
      <c r="Z25" s="159">
        <f t="shared" si="6"/>
        <v>1</v>
      </c>
      <c r="AA25" s="159"/>
      <c r="AB25" s="100" t="str">
        <f t="shared" si="7"/>
        <v>No hay ejecución</v>
      </c>
      <c r="AC25" s="105" t="str">
        <f t="shared" si="8"/>
        <v>NA</v>
      </c>
      <c r="AD25" s="166"/>
      <c r="AE25" s="65">
        <f t="shared" si="9"/>
        <v>1</v>
      </c>
      <c r="AF25" s="100">
        <f t="shared" si="10"/>
        <v>0.5</v>
      </c>
      <c r="AG25" s="105" t="str">
        <f t="shared" si="11"/>
        <v>Incumplimiento</v>
      </c>
      <c r="AH25" s="166"/>
      <c r="AI25" s="65" t="s">
        <v>502</v>
      </c>
      <c r="AJ25" s="105" t="s">
        <v>502</v>
      </c>
    </row>
    <row r="26" spans="1:36" s="107" customFormat="1" ht="19.2">
      <c r="A26" s="63">
        <v>10</v>
      </c>
      <c r="B26" s="162">
        <v>0</v>
      </c>
      <c r="C26" s="162">
        <v>0</v>
      </c>
      <c r="D26" s="162">
        <v>0</v>
      </c>
      <c r="E26" s="162" t="s">
        <v>198</v>
      </c>
      <c r="F26" s="162">
        <v>11</v>
      </c>
      <c r="G26" s="163" t="s">
        <v>3132</v>
      </c>
      <c r="H26" s="196" t="s">
        <v>3160</v>
      </c>
      <c r="I26" s="163" t="s">
        <v>20</v>
      </c>
      <c r="J26" s="163" t="s">
        <v>172</v>
      </c>
      <c r="K26" s="163" t="s">
        <v>172</v>
      </c>
      <c r="L26" s="359" t="s">
        <v>3158</v>
      </c>
      <c r="M26" s="165" t="s">
        <v>3161</v>
      </c>
      <c r="N26" s="64">
        <v>0</v>
      </c>
      <c r="O26" s="64">
        <v>3</v>
      </c>
      <c r="P26" s="64">
        <v>2</v>
      </c>
      <c r="Q26" s="64">
        <v>0</v>
      </c>
      <c r="R26" s="64">
        <f t="shared" si="12"/>
        <v>5</v>
      </c>
      <c r="S26" s="166" t="s">
        <v>3136</v>
      </c>
      <c r="T26" s="105" t="s">
        <v>172</v>
      </c>
      <c r="U26" s="159">
        <f t="shared" si="3"/>
        <v>3</v>
      </c>
      <c r="V26" s="273">
        <v>3</v>
      </c>
      <c r="W26" s="100">
        <f t="shared" si="4"/>
        <v>1</v>
      </c>
      <c r="X26" s="105" t="str">
        <f t="shared" si="5"/>
        <v>De acuerdo a lo programado</v>
      </c>
      <c r="Y26" s="166"/>
      <c r="Z26" s="159">
        <f t="shared" si="6"/>
        <v>2</v>
      </c>
      <c r="AA26" s="159"/>
      <c r="AB26" s="100" t="str">
        <f t="shared" si="7"/>
        <v>No hay ejecución</v>
      </c>
      <c r="AC26" s="105" t="str">
        <f t="shared" si="8"/>
        <v>NA</v>
      </c>
      <c r="AD26" s="166"/>
      <c r="AE26" s="65">
        <f t="shared" si="9"/>
        <v>3</v>
      </c>
      <c r="AF26" s="100">
        <f t="shared" si="10"/>
        <v>0.6</v>
      </c>
      <c r="AG26" s="105" t="str">
        <f t="shared" si="11"/>
        <v>Incumplimiento</v>
      </c>
      <c r="AH26" s="166"/>
      <c r="AI26" s="65" t="s">
        <v>502</v>
      </c>
      <c r="AJ26" s="105" t="s">
        <v>502</v>
      </c>
    </row>
    <row r="27" spans="1:36" s="107" customFormat="1" ht="38.4">
      <c r="A27" s="63">
        <v>11</v>
      </c>
      <c r="B27" s="162">
        <v>0</v>
      </c>
      <c r="C27" s="162">
        <v>0</v>
      </c>
      <c r="D27" s="162">
        <v>0</v>
      </c>
      <c r="E27" s="162">
        <v>0</v>
      </c>
      <c r="F27" s="162">
        <v>11</v>
      </c>
      <c r="G27" s="163" t="s">
        <v>3132</v>
      </c>
      <c r="H27" s="196" t="s">
        <v>3162</v>
      </c>
      <c r="I27" s="163" t="s">
        <v>18</v>
      </c>
      <c r="J27" s="163" t="s">
        <v>172</v>
      </c>
      <c r="K27" s="163" t="s">
        <v>172</v>
      </c>
      <c r="L27" s="359" t="s">
        <v>3163</v>
      </c>
      <c r="M27" s="165" t="s">
        <v>3164</v>
      </c>
      <c r="N27" s="64">
        <v>1</v>
      </c>
      <c r="O27" s="64">
        <v>9</v>
      </c>
      <c r="P27" s="64">
        <v>5</v>
      </c>
      <c r="Q27" s="64">
        <v>5</v>
      </c>
      <c r="R27" s="64">
        <f t="shared" si="12"/>
        <v>20</v>
      </c>
      <c r="S27" s="166" t="s">
        <v>3144</v>
      </c>
      <c r="T27" s="105" t="s">
        <v>172</v>
      </c>
      <c r="U27" s="159">
        <f t="shared" si="3"/>
        <v>10</v>
      </c>
      <c r="V27" s="273">
        <v>8</v>
      </c>
      <c r="W27" s="100">
        <f t="shared" si="4"/>
        <v>0.8</v>
      </c>
      <c r="X27" s="105" t="str">
        <f t="shared" si="5"/>
        <v>Atraso Leve</v>
      </c>
      <c r="Y27" s="166" t="s">
        <v>3165</v>
      </c>
      <c r="Z27" s="159">
        <f t="shared" si="6"/>
        <v>10</v>
      </c>
      <c r="AA27" s="159"/>
      <c r="AB27" s="100" t="str">
        <f t="shared" si="7"/>
        <v>No hay ejecución</v>
      </c>
      <c r="AC27" s="105" t="str">
        <f t="shared" si="8"/>
        <v>NA</v>
      </c>
      <c r="AD27" s="166"/>
      <c r="AE27" s="65">
        <f t="shared" si="9"/>
        <v>8</v>
      </c>
      <c r="AF27" s="100">
        <f t="shared" si="10"/>
        <v>0.4</v>
      </c>
      <c r="AG27" s="105" t="str">
        <f t="shared" si="11"/>
        <v>Incumplimiento</v>
      </c>
      <c r="AH27" s="166"/>
      <c r="AI27" s="65" t="s">
        <v>502</v>
      </c>
      <c r="AJ27" s="105" t="s">
        <v>502</v>
      </c>
    </row>
    <row r="28" spans="1:36" s="107" customFormat="1" ht="28.8">
      <c r="A28" s="63">
        <v>12</v>
      </c>
      <c r="B28" s="162">
        <v>0</v>
      </c>
      <c r="C28" s="162">
        <v>0</v>
      </c>
      <c r="D28" s="162">
        <v>0</v>
      </c>
      <c r="E28" s="162">
        <v>0</v>
      </c>
      <c r="F28" s="162">
        <v>11</v>
      </c>
      <c r="G28" s="163" t="s">
        <v>3132</v>
      </c>
      <c r="H28" s="196" t="s">
        <v>3166</v>
      </c>
      <c r="I28" s="163" t="s">
        <v>20</v>
      </c>
      <c r="J28" s="163" t="s">
        <v>172</v>
      </c>
      <c r="K28" s="163" t="s">
        <v>172</v>
      </c>
      <c r="L28" s="359" t="s">
        <v>3167</v>
      </c>
      <c r="M28" s="165" t="s">
        <v>3168</v>
      </c>
      <c r="N28" s="64">
        <v>0</v>
      </c>
      <c r="O28" s="64">
        <v>1</v>
      </c>
      <c r="P28" s="64">
        <v>1</v>
      </c>
      <c r="Q28" s="64">
        <v>0</v>
      </c>
      <c r="R28" s="64">
        <f t="shared" si="12"/>
        <v>2</v>
      </c>
      <c r="S28" s="166" t="s">
        <v>3144</v>
      </c>
      <c r="T28" s="105" t="s">
        <v>172</v>
      </c>
      <c r="U28" s="159">
        <f t="shared" si="3"/>
        <v>1</v>
      </c>
      <c r="V28" s="273">
        <v>1</v>
      </c>
      <c r="W28" s="100">
        <f t="shared" si="4"/>
        <v>1</v>
      </c>
      <c r="X28" s="105" t="str">
        <f t="shared" si="5"/>
        <v>De acuerdo a lo programado</v>
      </c>
      <c r="Y28" s="166"/>
      <c r="Z28" s="159">
        <f t="shared" si="6"/>
        <v>1</v>
      </c>
      <c r="AA28" s="159"/>
      <c r="AB28" s="100" t="str">
        <f t="shared" si="7"/>
        <v>No hay ejecución</v>
      </c>
      <c r="AC28" s="105" t="str">
        <f t="shared" si="8"/>
        <v>NA</v>
      </c>
      <c r="AD28" s="166"/>
      <c r="AE28" s="65">
        <f t="shared" si="9"/>
        <v>1</v>
      </c>
      <c r="AF28" s="100">
        <f t="shared" si="10"/>
        <v>0.5</v>
      </c>
      <c r="AG28" s="105" t="str">
        <f t="shared" si="11"/>
        <v>Incumplimiento</v>
      </c>
      <c r="AH28" s="166"/>
      <c r="AI28" s="65" t="s">
        <v>502</v>
      </c>
      <c r="AJ28" s="105" t="s">
        <v>502</v>
      </c>
    </row>
    <row r="29" spans="1:36" s="107" customFormat="1" ht="38.4">
      <c r="A29" s="63">
        <v>13</v>
      </c>
      <c r="B29" s="162">
        <v>0</v>
      </c>
      <c r="C29" s="162">
        <v>0</v>
      </c>
      <c r="D29" s="162">
        <v>0</v>
      </c>
      <c r="E29" s="162">
        <v>0</v>
      </c>
      <c r="F29" s="162">
        <v>11</v>
      </c>
      <c r="G29" s="163" t="s">
        <v>3132</v>
      </c>
      <c r="H29" s="196" t="s">
        <v>3169</v>
      </c>
      <c r="I29" s="163" t="s">
        <v>18</v>
      </c>
      <c r="J29" s="163" t="s">
        <v>172</v>
      </c>
      <c r="K29" s="163" t="s">
        <v>172</v>
      </c>
      <c r="L29" s="359" t="s">
        <v>3170</v>
      </c>
      <c r="M29" s="165" t="s">
        <v>3171</v>
      </c>
      <c r="N29" s="64">
        <v>0</v>
      </c>
      <c r="O29" s="64">
        <v>0</v>
      </c>
      <c r="P29" s="64">
        <v>0</v>
      </c>
      <c r="Q29" s="64">
        <v>1</v>
      </c>
      <c r="R29" s="64">
        <f t="shared" si="12"/>
        <v>1</v>
      </c>
      <c r="S29" s="166" t="s">
        <v>3172</v>
      </c>
      <c r="T29" s="105" t="s">
        <v>172</v>
      </c>
      <c r="U29" s="159">
        <f t="shared" si="3"/>
        <v>0</v>
      </c>
      <c r="V29" s="273">
        <v>534</v>
      </c>
      <c r="W29" s="100" t="str">
        <f t="shared" si="4"/>
        <v>No hay Programación</v>
      </c>
      <c r="X29" s="105" t="str">
        <f t="shared" si="5"/>
        <v>De acuerdo a lo programado</v>
      </c>
      <c r="Y29" s="166" t="s">
        <v>3173</v>
      </c>
      <c r="Z29" s="159">
        <f t="shared" si="6"/>
        <v>1</v>
      </c>
      <c r="AA29" s="159"/>
      <c r="AB29" s="100" t="str">
        <f t="shared" si="7"/>
        <v>No hay ejecución</v>
      </c>
      <c r="AC29" s="105" t="str">
        <f t="shared" si="8"/>
        <v>NA</v>
      </c>
      <c r="AD29" s="166"/>
      <c r="AE29" s="65">
        <f t="shared" si="9"/>
        <v>534</v>
      </c>
      <c r="AF29" s="100">
        <f t="shared" si="10"/>
        <v>534</v>
      </c>
      <c r="AG29" s="105" t="str">
        <f t="shared" si="11"/>
        <v>De acuerdo a lo programado</v>
      </c>
      <c r="AH29" s="166"/>
      <c r="AI29" s="65" t="s">
        <v>502</v>
      </c>
      <c r="AJ29" s="105" t="s">
        <v>502</v>
      </c>
    </row>
    <row r="30" spans="1:36" s="107" customFormat="1" ht="38.4">
      <c r="A30" s="63">
        <v>14</v>
      </c>
      <c r="B30" s="162">
        <v>0</v>
      </c>
      <c r="C30" s="162">
        <v>0</v>
      </c>
      <c r="D30" s="162">
        <v>0</v>
      </c>
      <c r="E30" s="162">
        <v>0</v>
      </c>
      <c r="F30" s="162">
        <v>11</v>
      </c>
      <c r="G30" s="163" t="s">
        <v>3132</v>
      </c>
      <c r="H30" s="196" t="s">
        <v>3174</v>
      </c>
      <c r="I30" s="163" t="s">
        <v>18</v>
      </c>
      <c r="J30" s="163" t="s">
        <v>172</v>
      </c>
      <c r="K30" s="163" t="s">
        <v>172</v>
      </c>
      <c r="L30" s="359" t="s">
        <v>3175</v>
      </c>
      <c r="M30" s="165" t="s">
        <v>3176</v>
      </c>
      <c r="N30" s="64">
        <v>0</v>
      </c>
      <c r="O30" s="64">
        <v>2</v>
      </c>
      <c r="P30" s="64">
        <v>4</v>
      </c>
      <c r="Q30" s="64">
        <v>4</v>
      </c>
      <c r="R30" s="64">
        <f t="shared" si="12"/>
        <v>10</v>
      </c>
      <c r="S30" s="166" t="s">
        <v>3172</v>
      </c>
      <c r="T30" s="105" t="s">
        <v>172</v>
      </c>
      <c r="U30" s="159">
        <f t="shared" si="3"/>
        <v>2</v>
      </c>
      <c r="V30" s="273">
        <v>7</v>
      </c>
      <c r="W30" s="100">
        <f t="shared" si="4"/>
        <v>3.5</v>
      </c>
      <c r="X30" s="105" t="str">
        <f t="shared" si="5"/>
        <v>De acuerdo a lo programado</v>
      </c>
      <c r="Y30" s="166"/>
      <c r="Z30" s="159">
        <f t="shared" si="6"/>
        <v>8</v>
      </c>
      <c r="AA30" s="159"/>
      <c r="AB30" s="100" t="str">
        <f t="shared" si="7"/>
        <v>No hay ejecución</v>
      </c>
      <c r="AC30" s="105" t="str">
        <f t="shared" si="8"/>
        <v>NA</v>
      </c>
      <c r="AD30" s="166"/>
      <c r="AE30" s="65">
        <f t="shared" si="9"/>
        <v>7</v>
      </c>
      <c r="AF30" s="100">
        <f t="shared" si="10"/>
        <v>0.7</v>
      </c>
      <c r="AG30" s="105" t="str">
        <f t="shared" si="11"/>
        <v>Atraso Leve</v>
      </c>
      <c r="AH30" s="166"/>
      <c r="AI30" s="65" t="s">
        <v>502</v>
      </c>
      <c r="AJ30" s="105" t="s">
        <v>502</v>
      </c>
    </row>
    <row r="31" spans="1:36" s="107" customFormat="1" ht="28.8">
      <c r="A31" s="63">
        <v>15</v>
      </c>
      <c r="B31" s="162">
        <v>0</v>
      </c>
      <c r="C31" s="162">
        <v>0</v>
      </c>
      <c r="D31" s="162">
        <v>0</v>
      </c>
      <c r="E31" s="162">
        <v>0</v>
      </c>
      <c r="F31" s="162">
        <v>11</v>
      </c>
      <c r="G31" s="163" t="s">
        <v>3132</v>
      </c>
      <c r="H31" s="196" t="s">
        <v>3177</v>
      </c>
      <c r="I31" s="163" t="s">
        <v>20</v>
      </c>
      <c r="J31" s="163" t="s">
        <v>172</v>
      </c>
      <c r="K31" s="163" t="s">
        <v>172</v>
      </c>
      <c r="L31" s="359" t="s">
        <v>3178</v>
      </c>
      <c r="M31" s="165" t="s">
        <v>3179</v>
      </c>
      <c r="N31" s="64">
        <v>2</v>
      </c>
      <c r="O31" s="64">
        <v>0</v>
      </c>
      <c r="P31" s="64">
        <v>2</v>
      </c>
      <c r="Q31" s="64">
        <v>0</v>
      </c>
      <c r="R31" s="64">
        <f t="shared" si="12"/>
        <v>4</v>
      </c>
      <c r="S31" s="166" t="s">
        <v>3180</v>
      </c>
      <c r="T31" s="105" t="s">
        <v>172</v>
      </c>
      <c r="U31" s="159">
        <f t="shared" si="3"/>
        <v>2</v>
      </c>
      <c r="V31" s="273">
        <v>17</v>
      </c>
      <c r="W31" s="100">
        <f t="shared" si="4"/>
        <v>8.5</v>
      </c>
      <c r="X31" s="105" t="str">
        <f t="shared" si="5"/>
        <v>De acuerdo a lo programado</v>
      </c>
      <c r="Y31" s="166"/>
      <c r="Z31" s="159">
        <f t="shared" si="6"/>
        <v>2</v>
      </c>
      <c r="AA31" s="159"/>
      <c r="AB31" s="100" t="str">
        <f t="shared" si="7"/>
        <v>No hay ejecución</v>
      </c>
      <c r="AC31" s="105" t="str">
        <f t="shared" si="8"/>
        <v>NA</v>
      </c>
      <c r="AD31" s="166"/>
      <c r="AE31" s="65">
        <f t="shared" si="9"/>
        <v>17</v>
      </c>
      <c r="AF31" s="100">
        <f t="shared" si="10"/>
        <v>4.25</v>
      </c>
      <c r="AG31" s="105" t="str">
        <f t="shared" si="11"/>
        <v>De acuerdo a lo programado</v>
      </c>
      <c r="AH31" s="166"/>
      <c r="AI31" s="65" t="s">
        <v>502</v>
      </c>
      <c r="AJ31" s="105" t="s">
        <v>502</v>
      </c>
    </row>
    <row r="32" spans="1:36" s="107" customFormat="1" ht="19.2">
      <c r="A32" s="63">
        <v>16</v>
      </c>
      <c r="B32" s="162">
        <v>0</v>
      </c>
      <c r="C32" s="162">
        <v>0</v>
      </c>
      <c r="D32" s="162">
        <v>0</v>
      </c>
      <c r="E32" s="162">
        <v>0</v>
      </c>
      <c r="F32" s="162">
        <v>11</v>
      </c>
      <c r="G32" s="163" t="s">
        <v>3132</v>
      </c>
      <c r="H32" s="196" t="s">
        <v>3181</v>
      </c>
      <c r="I32" s="163" t="s">
        <v>20</v>
      </c>
      <c r="J32" s="163" t="s">
        <v>172</v>
      </c>
      <c r="K32" s="163" t="s">
        <v>172</v>
      </c>
      <c r="L32" s="359" t="s">
        <v>3182</v>
      </c>
      <c r="M32" s="165" t="s">
        <v>3183</v>
      </c>
      <c r="N32" s="64">
        <v>1</v>
      </c>
      <c r="O32" s="64">
        <v>1</v>
      </c>
      <c r="P32" s="64">
        <v>1</v>
      </c>
      <c r="Q32" s="64">
        <v>1</v>
      </c>
      <c r="R32" s="64">
        <f t="shared" si="12"/>
        <v>4</v>
      </c>
      <c r="S32" s="166" t="s">
        <v>3184</v>
      </c>
      <c r="T32" s="105" t="s">
        <v>172</v>
      </c>
      <c r="U32" s="159">
        <f t="shared" si="3"/>
        <v>2</v>
      </c>
      <c r="V32" s="273">
        <v>4</v>
      </c>
      <c r="W32" s="100">
        <f t="shared" si="4"/>
        <v>2</v>
      </c>
      <c r="X32" s="105" t="str">
        <f t="shared" si="5"/>
        <v>De acuerdo a lo programado</v>
      </c>
      <c r="Y32" s="166"/>
      <c r="Z32" s="159">
        <f t="shared" si="6"/>
        <v>2</v>
      </c>
      <c r="AA32" s="159"/>
      <c r="AB32" s="100" t="str">
        <f t="shared" si="7"/>
        <v>No hay ejecución</v>
      </c>
      <c r="AC32" s="105" t="str">
        <f t="shared" si="8"/>
        <v>NA</v>
      </c>
      <c r="AD32" s="166"/>
      <c r="AE32" s="65">
        <f t="shared" si="9"/>
        <v>4</v>
      </c>
      <c r="AF32" s="100">
        <f t="shared" si="10"/>
        <v>1</v>
      </c>
      <c r="AG32" s="105" t="str">
        <f t="shared" si="11"/>
        <v>De acuerdo a lo programado</v>
      </c>
      <c r="AH32" s="166"/>
      <c r="AI32" s="65" t="s">
        <v>502</v>
      </c>
      <c r="AJ32" s="105" t="s">
        <v>502</v>
      </c>
    </row>
    <row r="33" spans="1:36" s="107" customFormat="1" ht="28.8">
      <c r="A33" s="63">
        <v>17</v>
      </c>
      <c r="B33" s="162">
        <v>0</v>
      </c>
      <c r="C33" s="162">
        <v>0</v>
      </c>
      <c r="D33" s="162">
        <v>0</v>
      </c>
      <c r="E33" s="162">
        <v>0</v>
      </c>
      <c r="F33" s="162">
        <v>11</v>
      </c>
      <c r="G33" s="163" t="s">
        <v>3132</v>
      </c>
      <c r="H33" s="196" t="s">
        <v>3185</v>
      </c>
      <c r="I33" s="163" t="s">
        <v>18</v>
      </c>
      <c r="J33" s="163" t="s">
        <v>172</v>
      </c>
      <c r="K33" s="163" t="s">
        <v>172</v>
      </c>
      <c r="L33" s="359" t="s">
        <v>3186</v>
      </c>
      <c r="M33" s="165" t="s">
        <v>3187</v>
      </c>
      <c r="N33" s="64">
        <v>1</v>
      </c>
      <c r="O33" s="64">
        <v>1</v>
      </c>
      <c r="P33" s="64">
        <v>1</v>
      </c>
      <c r="Q33" s="64">
        <v>1</v>
      </c>
      <c r="R33" s="64">
        <f t="shared" si="12"/>
        <v>4</v>
      </c>
      <c r="S33" s="166" t="s">
        <v>3184</v>
      </c>
      <c r="T33" s="105" t="s">
        <v>172</v>
      </c>
      <c r="U33" s="159">
        <f t="shared" si="3"/>
        <v>2</v>
      </c>
      <c r="V33" s="273">
        <v>2</v>
      </c>
      <c r="W33" s="100">
        <f t="shared" si="4"/>
        <v>1</v>
      </c>
      <c r="X33" s="105" t="str">
        <f t="shared" si="5"/>
        <v>De acuerdo a lo programado</v>
      </c>
      <c r="Y33" s="166"/>
      <c r="Z33" s="159">
        <f t="shared" si="6"/>
        <v>2</v>
      </c>
      <c r="AA33" s="159"/>
      <c r="AB33" s="100" t="str">
        <f t="shared" si="7"/>
        <v>No hay ejecución</v>
      </c>
      <c r="AC33" s="105" t="str">
        <f t="shared" si="8"/>
        <v>NA</v>
      </c>
      <c r="AD33" s="166"/>
      <c r="AE33" s="65">
        <f t="shared" si="9"/>
        <v>2</v>
      </c>
      <c r="AF33" s="100">
        <f t="shared" si="10"/>
        <v>0.5</v>
      </c>
      <c r="AG33" s="105" t="str">
        <f t="shared" si="11"/>
        <v>Incumplimiento</v>
      </c>
      <c r="AH33" s="166"/>
      <c r="AI33" s="65" t="s">
        <v>502</v>
      </c>
      <c r="AJ33" s="105" t="s">
        <v>502</v>
      </c>
    </row>
    <row r="34" spans="1:36" s="107" customFormat="1" ht="19.2">
      <c r="A34" s="63">
        <v>18</v>
      </c>
      <c r="B34" s="162">
        <v>0</v>
      </c>
      <c r="C34" s="162">
        <v>0</v>
      </c>
      <c r="D34" s="162">
        <v>0</v>
      </c>
      <c r="E34" s="162">
        <v>0</v>
      </c>
      <c r="F34" s="162">
        <v>11</v>
      </c>
      <c r="G34" s="163" t="s">
        <v>3132</v>
      </c>
      <c r="H34" s="196" t="s">
        <v>3188</v>
      </c>
      <c r="I34" s="163" t="s">
        <v>20</v>
      </c>
      <c r="J34" s="163" t="s">
        <v>172</v>
      </c>
      <c r="K34" s="163" t="s">
        <v>172</v>
      </c>
      <c r="L34" s="359" t="s">
        <v>804</v>
      </c>
      <c r="M34" s="165" t="s">
        <v>2056</v>
      </c>
      <c r="N34" s="64">
        <v>0</v>
      </c>
      <c r="O34" s="64">
        <v>4</v>
      </c>
      <c r="P34" s="64">
        <v>4</v>
      </c>
      <c r="Q34" s="64">
        <v>3</v>
      </c>
      <c r="R34" s="64">
        <f t="shared" si="12"/>
        <v>11</v>
      </c>
      <c r="S34" s="166" t="s">
        <v>3189</v>
      </c>
      <c r="T34" s="105" t="s">
        <v>172</v>
      </c>
      <c r="U34" s="159">
        <f t="shared" si="3"/>
        <v>4</v>
      </c>
      <c r="V34" s="273">
        <v>2</v>
      </c>
      <c r="W34" s="100">
        <f t="shared" si="4"/>
        <v>0.5</v>
      </c>
      <c r="X34" s="105" t="str">
        <f t="shared" si="5"/>
        <v>En Riesgo de no Cumplimiento</v>
      </c>
      <c r="Y34" s="166"/>
      <c r="Z34" s="159">
        <f t="shared" si="6"/>
        <v>7</v>
      </c>
      <c r="AA34" s="159"/>
      <c r="AB34" s="100" t="str">
        <f t="shared" si="7"/>
        <v>No hay ejecución</v>
      </c>
      <c r="AC34" s="105" t="str">
        <f t="shared" si="8"/>
        <v>NA</v>
      </c>
      <c r="AD34" s="166"/>
      <c r="AE34" s="65">
        <f t="shared" si="9"/>
        <v>2</v>
      </c>
      <c r="AF34" s="100">
        <f t="shared" si="10"/>
        <v>0.18181818181818182</v>
      </c>
      <c r="AG34" s="105" t="str">
        <f t="shared" si="11"/>
        <v>Incumplimiento</v>
      </c>
      <c r="AH34" s="166"/>
      <c r="AI34" s="65" t="s">
        <v>502</v>
      </c>
      <c r="AJ34" s="105" t="s">
        <v>502</v>
      </c>
    </row>
    <row r="35" spans="1:36" s="107" customFormat="1" ht="20.399999999999999" thickTop="1" thickBot="1">
      <c r="A35" s="63">
        <v>19</v>
      </c>
      <c r="B35" s="162">
        <v>0</v>
      </c>
      <c r="C35" s="162">
        <v>0</v>
      </c>
      <c r="D35" s="162">
        <v>0</v>
      </c>
      <c r="E35" s="162">
        <v>0</v>
      </c>
      <c r="F35" s="162">
        <v>11</v>
      </c>
      <c r="G35" s="163" t="s">
        <v>3132</v>
      </c>
      <c r="H35" s="196" t="s">
        <v>3190</v>
      </c>
      <c r="I35" s="163" t="s">
        <v>20</v>
      </c>
      <c r="J35" s="163" t="s">
        <v>172</v>
      </c>
      <c r="K35" s="163" t="s">
        <v>172</v>
      </c>
      <c r="L35" s="359" t="s">
        <v>3191</v>
      </c>
      <c r="M35" s="165" t="s">
        <v>3192</v>
      </c>
      <c r="N35" s="64">
        <v>0</v>
      </c>
      <c r="O35" s="64">
        <v>0</v>
      </c>
      <c r="P35" s="64">
        <v>0</v>
      </c>
      <c r="Q35" s="64">
        <v>1</v>
      </c>
      <c r="R35" s="64">
        <f t="shared" si="12"/>
        <v>1</v>
      </c>
      <c r="S35" s="166" t="s">
        <v>3193</v>
      </c>
      <c r="T35" s="105" t="s">
        <v>172</v>
      </c>
      <c r="U35" s="159">
        <f t="shared" si="3"/>
        <v>0</v>
      </c>
      <c r="V35" s="273"/>
      <c r="W35" s="100" t="str">
        <f t="shared" si="4"/>
        <v>No hay ejecución</v>
      </c>
      <c r="X35" s="105" t="str">
        <f t="shared" si="5"/>
        <v>NA</v>
      </c>
      <c r="Y35" s="166"/>
      <c r="Z35" s="159">
        <f t="shared" si="6"/>
        <v>1</v>
      </c>
      <c r="AA35" s="159"/>
      <c r="AB35" s="100" t="str">
        <f t="shared" si="7"/>
        <v>No hay ejecución</v>
      </c>
      <c r="AC35" s="105" t="str">
        <f t="shared" si="8"/>
        <v>NA</v>
      </c>
      <c r="AD35" s="166"/>
      <c r="AE35" s="65">
        <f t="shared" si="9"/>
        <v>0</v>
      </c>
      <c r="AF35" s="100" t="str">
        <f t="shared" si="10"/>
        <v>No hay Programación</v>
      </c>
      <c r="AG35" s="105" t="str">
        <f t="shared" si="11"/>
        <v>De acuerdo a lo programado</v>
      </c>
      <c r="AH35" s="166"/>
      <c r="AI35" s="65">
        <v>500000</v>
      </c>
      <c r="AJ35" s="105" t="s">
        <v>3194</v>
      </c>
    </row>
    <row r="36" spans="1:36" s="107" customFormat="1" ht="19.2">
      <c r="A36" s="63">
        <v>58</v>
      </c>
      <c r="B36" s="162">
        <v>0</v>
      </c>
      <c r="C36" s="162">
        <v>0</v>
      </c>
      <c r="D36" s="162">
        <v>0</v>
      </c>
      <c r="E36" s="162">
        <v>0</v>
      </c>
      <c r="F36" s="162">
        <v>11</v>
      </c>
      <c r="G36" s="163" t="s">
        <v>3132</v>
      </c>
      <c r="H36" s="196" t="s">
        <v>3195</v>
      </c>
      <c r="I36" s="163" t="s">
        <v>20</v>
      </c>
      <c r="J36" s="163" t="s">
        <v>172</v>
      </c>
      <c r="K36" s="163" t="s">
        <v>172</v>
      </c>
      <c r="L36" s="359" t="s">
        <v>3196</v>
      </c>
      <c r="M36" s="165" t="s">
        <v>3197</v>
      </c>
      <c r="N36" s="64">
        <v>61</v>
      </c>
      <c r="O36" s="64">
        <v>253</v>
      </c>
      <c r="P36" s="64">
        <v>1148</v>
      </c>
      <c r="Q36" s="64">
        <v>44</v>
      </c>
      <c r="R36" s="64">
        <f t="shared" si="12"/>
        <v>1506</v>
      </c>
      <c r="S36" s="166" t="s">
        <v>3198</v>
      </c>
      <c r="T36" s="105" t="s">
        <v>172</v>
      </c>
      <c r="U36" s="159">
        <f t="shared" si="3"/>
        <v>314</v>
      </c>
      <c r="V36" s="273">
        <v>439</v>
      </c>
      <c r="W36" s="100">
        <f t="shared" si="4"/>
        <v>1.3980891719745223</v>
      </c>
      <c r="X36" s="105" t="str">
        <f t="shared" si="5"/>
        <v>De acuerdo a lo programado</v>
      </c>
      <c r="Y36" s="166"/>
      <c r="Z36" s="159">
        <f t="shared" si="6"/>
        <v>1192</v>
      </c>
      <c r="AA36" s="159"/>
      <c r="AB36" s="100" t="str">
        <f t="shared" si="7"/>
        <v>No hay ejecución</v>
      </c>
      <c r="AC36" s="105" t="str">
        <f t="shared" si="8"/>
        <v>NA</v>
      </c>
      <c r="AD36" s="166"/>
      <c r="AE36" s="65">
        <f t="shared" si="9"/>
        <v>439</v>
      </c>
      <c r="AF36" s="100">
        <f t="shared" si="10"/>
        <v>0.29150066401062419</v>
      </c>
      <c r="AG36" s="105" t="str">
        <f t="shared" si="11"/>
        <v>Incumplimiento</v>
      </c>
      <c r="AH36" s="166"/>
      <c r="AI36" s="65" t="s">
        <v>502</v>
      </c>
      <c r="AJ36" s="105" t="s">
        <v>502</v>
      </c>
    </row>
    <row r="37" spans="1:36" s="107" customFormat="1" ht="19.2">
      <c r="A37" s="63">
        <v>59</v>
      </c>
      <c r="B37" s="162">
        <v>0</v>
      </c>
      <c r="C37" s="162">
        <v>0</v>
      </c>
      <c r="D37" s="162">
        <v>0</v>
      </c>
      <c r="E37" s="162">
        <v>0</v>
      </c>
      <c r="F37" s="162">
        <v>11</v>
      </c>
      <c r="G37" s="163" t="s">
        <v>3132</v>
      </c>
      <c r="H37" s="196" t="s">
        <v>3199</v>
      </c>
      <c r="I37" s="163" t="s">
        <v>18</v>
      </c>
      <c r="J37" s="163" t="s">
        <v>172</v>
      </c>
      <c r="K37" s="163" t="s">
        <v>172</v>
      </c>
      <c r="L37" s="359" t="s">
        <v>844</v>
      </c>
      <c r="M37" s="165" t="s">
        <v>3200</v>
      </c>
      <c r="N37" s="64">
        <v>1</v>
      </c>
      <c r="O37" s="64">
        <v>1</v>
      </c>
      <c r="P37" s="64">
        <v>1</v>
      </c>
      <c r="Q37" s="64">
        <v>1</v>
      </c>
      <c r="R37" s="64">
        <f t="shared" si="12"/>
        <v>4</v>
      </c>
      <c r="S37" s="166" t="s">
        <v>3201</v>
      </c>
      <c r="T37" s="105" t="s">
        <v>172</v>
      </c>
      <c r="U37" s="159">
        <f t="shared" si="3"/>
        <v>2</v>
      </c>
      <c r="V37" s="273">
        <v>2</v>
      </c>
      <c r="W37" s="100">
        <f t="shared" si="4"/>
        <v>1</v>
      </c>
      <c r="X37" s="105" t="str">
        <f t="shared" si="5"/>
        <v>De acuerdo a lo programado</v>
      </c>
      <c r="Y37" s="166"/>
      <c r="Z37" s="159">
        <f t="shared" si="6"/>
        <v>2</v>
      </c>
      <c r="AA37" s="159"/>
      <c r="AB37" s="100" t="str">
        <f t="shared" si="7"/>
        <v>No hay ejecución</v>
      </c>
      <c r="AC37" s="105" t="str">
        <f t="shared" si="8"/>
        <v>NA</v>
      </c>
      <c r="AD37" s="166"/>
      <c r="AE37" s="65">
        <f t="shared" si="9"/>
        <v>2</v>
      </c>
      <c r="AF37" s="100">
        <f t="shared" si="10"/>
        <v>0.5</v>
      </c>
      <c r="AG37" s="105" t="str">
        <f t="shared" si="11"/>
        <v>Incumplimiento</v>
      </c>
      <c r="AH37" s="166"/>
      <c r="AI37" s="65" t="s">
        <v>502</v>
      </c>
      <c r="AJ37" s="105" t="s">
        <v>502</v>
      </c>
    </row>
    <row r="38" spans="1:36" s="107" customFormat="1" ht="19.2">
      <c r="A38" s="63">
        <v>60</v>
      </c>
      <c r="B38" s="162">
        <v>0</v>
      </c>
      <c r="C38" s="162">
        <v>0</v>
      </c>
      <c r="D38" s="162">
        <v>0</v>
      </c>
      <c r="E38" s="162">
        <v>0</v>
      </c>
      <c r="F38" s="162">
        <v>11</v>
      </c>
      <c r="G38" s="163" t="s">
        <v>3132</v>
      </c>
      <c r="H38" s="196" t="s">
        <v>3202</v>
      </c>
      <c r="I38" s="163" t="s">
        <v>18</v>
      </c>
      <c r="J38" s="163" t="s">
        <v>172</v>
      </c>
      <c r="K38" s="163" t="s">
        <v>172</v>
      </c>
      <c r="L38" s="359" t="s">
        <v>3203</v>
      </c>
      <c r="M38" s="165" t="s">
        <v>3204</v>
      </c>
      <c r="N38" s="64">
        <v>2</v>
      </c>
      <c r="O38" s="64">
        <v>2</v>
      </c>
      <c r="P38" s="64">
        <v>2</v>
      </c>
      <c r="Q38" s="64">
        <v>2</v>
      </c>
      <c r="R38" s="64">
        <f t="shared" si="12"/>
        <v>8</v>
      </c>
      <c r="S38" s="166" t="s">
        <v>3205</v>
      </c>
      <c r="T38" s="105" t="s">
        <v>172</v>
      </c>
      <c r="U38" s="159">
        <f t="shared" si="3"/>
        <v>4</v>
      </c>
      <c r="V38" s="273">
        <v>4</v>
      </c>
      <c r="W38" s="100">
        <f t="shared" si="4"/>
        <v>1</v>
      </c>
      <c r="X38" s="105" t="str">
        <f t="shared" si="5"/>
        <v>De acuerdo a lo programado</v>
      </c>
      <c r="Y38" s="166"/>
      <c r="Z38" s="159">
        <f t="shared" si="6"/>
        <v>4</v>
      </c>
      <c r="AA38" s="159"/>
      <c r="AB38" s="100" t="str">
        <f t="shared" si="7"/>
        <v>No hay ejecución</v>
      </c>
      <c r="AC38" s="105" t="str">
        <f t="shared" si="8"/>
        <v>NA</v>
      </c>
      <c r="AD38" s="166"/>
      <c r="AE38" s="65">
        <f t="shared" si="9"/>
        <v>4</v>
      </c>
      <c r="AF38" s="100">
        <f t="shared" si="10"/>
        <v>0.5</v>
      </c>
      <c r="AG38" s="105" t="str">
        <f t="shared" si="11"/>
        <v>Incumplimiento</v>
      </c>
      <c r="AH38" s="166"/>
      <c r="AI38" s="65" t="s">
        <v>502</v>
      </c>
      <c r="AJ38" s="105" t="s">
        <v>502</v>
      </c>
    </row>
    <row r="39" spans="1:36" s="107" customFormat="1" ht="19.2">
      <c r="A39" s="63">
        <v>61</v>
      </c>
      <c r="B39" s="162">
        <v>0</v>
      </c>
      <c r="C39" s="162">
        <v>0</v>
      </c>
      <c r="D39" s="162">
        <v>0</v>
      </c>
      <c r="E39" s="162">
        <v>0</v>
      </c>
      <c r="F39" s="162">
        <v>11</v>
      </c>
      <c r="G39" s="163" t="s">
        <v>3132</v>
      </c>
      <c r="H39" s="196" t="s">
        <v>3206</v>
      </c>
      <c r="I39" s="163" t="s">
        <v>18</v>
      </c>
      <c r="J39" s="163" t="s">
        <v>172</v>
      </c>
      <c r="K39" s="163" t="s">
        <v>172</v>
      </c>
      <c r="L39" s="359" t="s">
        <v>2064</v>
      </c>
      <c r="M39" s="165" t="s">
        <v>1809</v>
      </c>
      <c r="N39" s="64">
        <v>2</v>
      </c>
      <c r="O39" s="64">
        <v>2</v>
      </c>
      <c r="P39" s="64">
        <v>2</v>
      </c>
      <c r="Q39" s="64">
        <v>2</v>
      </c>
      <c r="R39" s="64">
        <f t="shared" si="12"/>
        <v>8</v>
      </c>
      <c r="S39" s="166" t="s">
        <v>3205</v>
      </c>
      <c r="T39" s="105" t="s">
        <v>172</v>
      </c>
      <c r="U39" s="159">
        <f t="shared" si="3"/>
        <v>4</v>
      </c>
      <c r="V39" s="273">
        <v>4</v>
      </c>
      <c r="W39" s="100">
        <f t="shared" si="4"/>
        <v>1</v>
      </c>
      <c r="X39" s="105" t="str">
        <f t="shared" si="5"/>
        <v>De acuerdo a lo programado</v>
      </c>
      <c r="Y39" s="166"/>
      <c r="Z39" s="159">
        <f t="shared" si="6"/>
        <v>4</v>
      </c>
      <c r="AA39" s="159"/>
      <c r="AB39" s="100" t="str">
        <f t="shared" si="7"/>
        <v>No hay ejecución</v>
      </c>
      <c r="AC39" s="105" t="str">
        <f t="shared" si="8"/>
        <v>NA</v>
      </c>
      <c r="AD39" s="166"/>
      <c r="AE39" s="65">
        <f t="shared" si="9"/>
        <v>4</v>
      </c>
      <c r="AF39" s="100">
        <f t="shared" si="10"/>
        <v>0.5</v>
      </c>
      <c r="AG39" s="105" t="str">
        <f t="shared" si="11"/>
        <v>Incumplimiento</v>
      </c>
      <c r="AH39" s="166"/>
      <c r="AI39" s="65" t="s">
        <v>502</v>
      </c>
      <c r="AJ39" s="105" t="s">
        <v>502</v>
      </c>
    </row>
    <row r="40" spans="1:36" s="107" customFormat="1" ht="19.2">
      <c r="A40" s="63">
        <v>62</v>
      </c>
      <c r="B40" s="162">
        <v>0</v>
      </c>
      <c r="C40" s="162">
        <v>0</v>
      </c>
      <c r="D40" s="162">
        <v>0</v>
      </c>
      <c r="E40" s="162">
        <v>0</v>
      </c>
      <c r="F40" s="162">
        <v>11</v>
      </c>
      <c r="G40" s="163" t="s">
        <v>3132</v>
      </c>
      <c r="H40" s="196" t="s">
        <v>3207</v>
      </c>
      <c r="I40" s="163" t="s">
        <v>18</v>
      </c>
      <c r="J40" s="163" t="s">
        <v>172</v>
      </c>
      <c r="K40" s="163" t="s">
        <v>172</v>
      </c>
      <c r="L40" s="359" t="s">
        <v>3208</v>
      </c>
      <c r="M40" s="165" t="s">
        <v>3209</v>
      </c>
      <c r="N40" s="64">
        <v>34</v>
      </c>
      <c r="O40" s="64">
        <v>2</v>
      </c>
      <c r="P40" s="64">
        <v>2</v>
      </c>
      <c r="Q40" s="64">
        <v>2</v>
      </c>
      <c r="R40" s="64">
        <f t="shared" si="12"/>
        <v>40</v>
      </c>
      <c r="S40" s="166" t="s">
        <v>3205</v>
      </c>
      <c r="T40" s="105" t="s">
        <v>172</v>
      </c>
      <c r="U40" s="159">
        <f t="shared" si="3"/>
        <v>36</v>
      </c>
      <c r="V40" s="273">
        <v>36</v>
      </c>
      <c r="W40" s="100">
        <f t="shared" si="4"/>
        <v>1</v>
      </c>
      <c r="X40" s="105" t="str">
        <f t="shared" si="5"/>
        <v>De acuerdo a lo programado</v>
      </c>
      <c r="Y40" s="166"/>
      <c r="Z40" s="159">
        <f t="shared" si="6"/>
        <v>4</v>
      </c>
      <c r="AA40" s="159"/>
      <c r="AB40" s="100" t="str">
        <f t="shared" si="7"/>
        <v>No hay ejecución</v>
      </c>
      <c r="AC40" s="105" t="str">
        <f t="shared" si="8"/>
        <v>NA</v>
      </c>
      <c r="AD40" s="166"/>
      <c r="AE40" s="65">
        <f t="shared" si="9"/>
        <v>36</v>
      </c>
      <c r="AF40" s="100">
        <f t="shared" si="10"/>
        <v>0.9</v>
      </c>
      <c r="AG40" s="105" t="str">
        <f t="shared" si="11"/>
        <v>De acuerdo a lo programado</v>
      </c>
      <c r="AH40" s="166"/>
      <c r="AI40" s="65" t="s">
        <v>502</v>
      </c>
      <c r="AJ40" s="105" t="s">
        <v>502</v>
      </c>
    </row>
    <row r="41" spans="1:36" s="107" customFormat="1" ht="105.6">
      <c r="A41" s="63">
        <v>63</v>
      </c>
      <c r="B41" s="162">
        <v>0</v>
      </c>
      <c r="C41" s="162">
        <v>0</v>
      </c>
      <c r="D41" s="162">
        <v>0</v>
      </c>
      <c r="E41" s="162">
        <v>0</v>
      </c>
      <c r="F41" s="162">
        <v>11</v>
      </c>
      <c r="G41" s="163" t="s">
        <v>3132</v>
      </c>
      <c r="H41" s="196" t="s">
        <v>3210</v>
      </c>
      <c r="I41" s="163" t="s">
        <v>18</v>
      </c>
      <c r="J41" s="163" t="s">
        <v>172</v>
      </c>
      <c r="K41" s="163" t="s">
        <v>172</v>
      </c>
      <c r="L41" s="359" t="s">
        <v>3211</v>
      </c>
      <c r="M41" s="165" t="s">
        <v>3212</v>
      </c>
      <c r="N41" s="64">
        <v>300</v>
      </c>
      <c r="O41" s="64">
        <v>25</v>
      </c>
      <c r="P41" s="64">
        <v>25</v>
      </c>
      <c r="Q41" s="64">
        <v>25</v>
      </c>
      <c r="R41" s="64">
        <f t="shared" si="12"/>
        <v>375</v>
      </c>
      <c r="S41" s="166" t="s">
        <v>3205</v>
      </c>
      <c r="T41" s="105" t="s">
        <v>172</v>
      </c>
      <c r="U41" s="159">
        <f t="shared" si="3"/>
        <v>325</v>
      </c>
      <c r="V41" s="273">
        <v>85</v>
      </c>
      <c r="W41" s="100">
        <f t="shared" si="4"/>
        <v>0.26153846153846155</v>
      </c>
      <c r="X41" s="105" t="str">
        <f t="shared" si="5"/>
        <v>En Riesgo de no Cumplimiento</v>
      </c>
      <c r="Y41" s="166" t="s">
        <v>3213</v>
      </c>
      <c r="Z41" s="159">
        <f t="shared" si="6"/>
        <v>50</v>
      </c>
      <c r="AA41" s="159"/>
      <c r="AB41" s="100" t="str">
        <f t="shared" si="7"/>
        <v>No hay ejecución</v>
      </c>
      <c r="AC41" s="105" t="str">
        <f t="shared" si="8"/>
        <v>NA</v>
      </c>
      <c r="AD41" s="166"/>
      <c r="AE41" s="65">
        <f t="shared" si="9"/>
        <v>85</v>
      </c>
      <c r="AF41" s="100">
        <f t="shared" si="10"/>
        <v>0.22666666666666666</v>
      </c>
      <c r="AG41" s="105" t="str">
        <f t="shared" si="11"/>
        <v>Incumplimiento</v>
      </c>
      <c r="AH41" s="166"/>
      <c r="AI41" s="65" t="s">
        <v>502</v>
      </c>
      <c r="AJ41" s="105" t="s">
        <v>502</v>
      </c>
    </row>
    <row r="42" spans="1:36" s="107" customFormat="1" ht="57.6">
      <c r="A42" s="63">
        <v>64</v>
      </c>
      <c r="B42" s="162">
        <v>0</v>
      </c>
      <c r="C42" s="162">
        <v>0</v>
      </c>
      <c r="D42" s="162">
        <v>0</v>
      </c>
      <c r="E42" s="162">
        <v>0</v>
      </c>
      <c r="F42" s="162">
        <v>11</v>
      </c>
      <c r="G42" s="163" t="s">
        <v>3132</v>
      </c>
      <c r="H42" s="196" t="s">
        <v>3214</v>
      </c>
      <c r="I42" s="163" t="s">
        <v>18</v>
      </c>
      <c r="J42" s="163" t="s">
        <v>172</v>
      </c>
      <c r="K42" s="163" t="s">
        <v>172</v>
      </c>
      <c r="L42" s="359" t="s">
        <v>3215</v>
      </c>
      <c r="M42" s="165" t="s">
        <v>3216</v>
      </c>
      <c r="N42" s="64">
        <v>5</v>
      </c>
      <c r="O42" s="64">
        <v>5</v>
      </c>
      <c r="P42" s="64">
        <v>5</v>
      </c>
      <c r="Q42" s="64">
        <v>5</v>
      </c>
      <c r="R42" s="64">
        <f t="shared" si="12"/>
        <v>20</v>
      </c>
      <c r="S42" s="166" t="s">
        <v>3205</v>
      </c>
      <c r="T42" s="105" t="s">
        <v>172</v>
      </c>
      <c r="U42" s="159">
        <f t="shared" si="3"/>
        <v>10</v>
      </c>
      <c r="V42" s="273">
        <v>0</v>
      </c>
      <c r="W42" s="100">
        <f t="shared" si="4"/>
        <v>0</v>
      </c>
      <c r="X42" s="105" t="str">
        <f t="shared" si="5"/>
        <v>En Riesgo de no Cumplimiento</v>
      </c>
      <c r="Y42" s="166" t="s">
        <v>3217</v>
      </c>
      <c r="Z42" s="159">
        <f t="shared" si="6"/>
        <v>10</v>
      </c>
      <c r="AA42" s="159"/>
      <c r="AB42" s="100" t="str">
        <f t="shared" si="7"/>
        <v>No hay ejecución</v>
      </c>
      <c r="AC42" s="105" t="str">
        <f t="shared" si="8"/>
        <v>NA</v>
      </c>
      <c r="AD42" s="166"/>
      <c r="AE42" s="65">
        <f t="shared" si="9"/>
        <v>0</v>
      </c>
      <c r="AF42" s="100" t="str">
        <f t="shared" si="10"/>
        <v>No hay Programación</v>
      </c>
      <c r="AG42" s="105" t="str">
        <f t="shared" si="11"/>
        <v>De acuerdo a lo programado</v>
      </c>
      <c r="AH42" s="166"/>
      <c r="AI42" s="65" t="s">
        <v>502</v>
      </c>
      <c r="AJ42" s="105" t="s">
        <v>502</v>
      </c>
    </row>
    <row r="43" spans="1:36" s="107" customFormat="1" ht="57.6">
      <c r="A43" s="63">
        <v>65</v>
      </c>
      <c r="B43" s="162">
        <v>0</v>
      </c>
      <c r="C43" s="162">
        <v>0</v>
      </c>
      <c r="D43" s="162">
        <v>0</v>
      </c>
      <c r="E43" s="162">
        <v>0</v>
      </c>
      <c r="F43" s="162">
        <v>11</v>
      </c>
      <c r="G43" s="163" t="s">
        <v>3132</v>
      </c>
      <c r="H43" s="196" t="s">
        <v>3218</v>
      </c>
      <c r="I43" s="163" t="s">
        <v>18</v>
      </c>
      <c r="J43" s="163" t="s">
        <v>172</v>
      </c>
      <c r="K43" s="163" t="s">
        <v>172</v>
      </c>
      <c r="L43" s="359" t="s">
        <v>3219</v>
      </c>
      <c r="M43" s="165" t="s">
        <v>3220</v>
      </c>
      <c r="N43" s="64">
        <v>16</v>
      </c>
      <c r="O43" s="64">
        <v>121</v>
      </c>
      <c r="P43" s="64">
        <v>24</v>
      </c>
      <c r="Q43" s="64">
        <v>101</v>
      </c>
      <c r="R43" s="64">
        <f t="shared" si="12"/>
        <v>262</v>
      </c>
      <c r="S43" s="166" t="s">
        <v>3221</v>
      </c>
      <c r="T43" s="105" t="s">
        <v>172</v>
      </c>
      <c r="U43" s="159">
        <f t="shared" si="3"/>
        <v>137</v>
      </c>
      <c r="V43" s="273">
        <v>250</v>
      </c>
      <c r="W43" s="100">
        <f t="shared" si="4"/>
        <v>1.8248175182481752</v>
      </c>
      <c r="X43" s="105" t="str">
        <f t="shared" si="5"/>
        <v>De acuerdo a lo programado</v>
      </c>
      <c r="Y43" s="166" t="s">
        <v>3222</v>
      </c>
      <c r="Z43" s="159">
        <f t="shared" si="6"/>
        <v>125</v>
      </c>
      <c r="AA43" s="159"/>
      <c r="AB43" s="100" t="str">
        <f t="shared" si="7"/>
        <v>No hay ejecución</v>
      </c>
      <c r="AC43" s="105" t="str">
        <f t="shared" si="8"/>
        <v>NA</v>
      </c>
      <c r="AD43" s="166"/>
      <c r="AE43" s="65">
        <f t="shared" si="9"/>
        <v>250</v>
      </c>
      <c r="AF43" s="100">
        <f t="shared" si="10"/>
        <v>0.95419847328244278</v>
      </c>
      <c r="AG43" s="105" t="str">
        <f t="shared" si="11"/>
        <v>De acuerdo a lo programado</v>
      </c>
      <c r="AH43" s="166"/>
      <c r="AI43" s="65" t="s">
        <v>502</v>
      </c>
      <c r="AJ43" s="105" t="s">
        <v>502</v>
      </c>
    </row>
    <row r="44" spans="1:36" s="107" customFormat="1" ht="38.4">
      <c r="A44" s="63">
        <v>66</v>
      </c>
      <c r="B44" s="162">
        <v>0</v>
      </c>
      <c r="C44" s="162">
        <v>0</v>
      </c>
      <c r="D44" s="162">
        <v>0</v>
      </c>
      <c r="E44" s="162">
        <v>0</v>
      </c>
      <c r="F44" s="162">
        <v>11</v>
      </c>
      <c r="G44" s="163" t="s">
        <v>3132</v>
      </c>
      <c r="H44" s="196" t="s">
        <v>3223</v>
      </c>
      <c r="I44" s="163" t="s">
        <v>20</v>
      </c>
      <c r="J44" s="163" t="s">
        <v>172</v>
      </c>
      <c r="K44" s="163" t="s">
        <v>172</v>
      </c>
      <c r="L44" s="359" t="s">
        <v>3224</v>
      </c>
      <c r="M44" s="165" t="s">
        <v>2886</v>
      </c>
      <c r="N44" s="64">
        <v>459</v>
      </c>
      <c r="O44" s="64">
        <v>478</v>
      </c>
      <c r="P44" s="64">
        <v>478</v>
      </c>
      <c r="Q44" s="64">
        <v>908</v>
      </c>
      <c r="R44" s="64">
        <f t="shared" si="12"/>
        <v>2323</v>
      </c>
      <c r="S44" s="166" t="s">
        <v>3221</v>
      </c>
      <c r="T44" s="105" t="s">
        <v>172</v>
      </c>
      <c r="U44" s="159">
        <f t="shared" si="3"/>
        <v>937</v>
      </c>
      <c r="V44" s="273">
        <v>557</v>
      </c>
      <c r="W44" s="100">
        <f t="shared" si="4"/>
        <v>0.5944503735325507</v>
      </c>
      <c r="X44" s="105" t="str">
        <f t="shared" si="5"/>
        <v>En Riesgo de no Cumplimiento</v>
      </c>
      <c r="Y44" s="166" t="s">
        <v>3225</v>
      </c>
      <c r="Z44" s="159">
        <f t="shared" si="6"/>
        <v>1386</v>
      </c>
      <c r="AA44" s="159"/>
      <c r="AB44" s="100" t="str">
        <f t="shared" si="7"/>
        <v>No hay ejecución</v>
      </c>
      <c r="AC44" s="105" t="str">
        <f t="shared" si="8"/>
        <v>NA</v>
      </c>
      <c r="AD44" s="166"/>
      <c r="AE44" s="65">
        <f t="shared" si="9"/>
        <v>557</v>
      </c>
      <c r="AF44" s="100">
        <f t="shared" si="10"/>
        <v>0.23977615152819629</v>
      </c>
      <c r="AG44" s="105" t="str">
        <f t="shared" si="11"/>
        <v>Incumplimiento</v>
      </c>
      <c r="AH44" s="166"/>
      <c r="AI44" s="65" t="s">
        <v>502</v>
      </c>
      <c r="AJ44" s="105" t="s">
        <v>502</v>
      </c>
    </row>
    <row r="45" spans="1:36" s="107" customFormat="1" ht="86.4">
      <c r="A45" s="63">
        <v>67</v>
      </c>
      <c r="B45" s="162">
        <v>0</v>
      </c>
      <c r="C45" s="162">
        <v>0</v>
      </c>
      <c r="D45" s="162">
        <v>0</v>
      </c>
      <c r="E45" s="162">
        <v>0</v>
      </c>
      <c r="F45" s="162">
        <v>11</v>
      </c>
      <c r="G45" s="163" t="s">
        <v>3132</v>
      </c>
      <c r="H45" s="196" t="s">
        <v>3226</v>
      </c>
      <c r="I45" s="163" t="s">
        <v>18</v>
      </c>
      <c r="J45" s="163" t="s">
        <v>172</v>
      </c>
      <c r="K45" s="163" t="s">
        <v>172</v>
      </c>
      <c r="L45" s="359" t="s">
        <v>3227</v>
      </c>
      <c r="M45" s="165" t="s">
        <v>3228</v>
      </c>
      <c r="N45" s="64">
        <v>202</v>
      </c>
      <c r="O45" s="64">
        <v>212</v>
      </c>
      <c r="P45" s="64">
        <v>6</v>
      </c>
      <c r="Q45" s="64">
        <v>6</v>
      </c>
      <c r="R45" s="64">
        <f t="shared" si="12"/>
        <v>426</v>
      </c>
      <c r="S45" s="166" t="s">
        <v>3221</v>
      </c>
      <c r="T45" s="105" t="s">
        <v>7553</v>
      </c>
      <c r="U45" s="159">
        <f t="shared" si="3"/>
        <v>414</v>
      </c>
      <c r="V45" s="273">
        <v>13</v>
      </c>
      <c r="W45" s="100">
        <f t="shared" si="4"/>
        <v>3.140096618357488E-2</v>
      </c>
      <c r="X45" s="105" t="str">
        <f t="shared" si="5"/>
        <v>En Riesgo de no Cumplimiento</v>
      </c>
      <c r="Y45" s="166" t="s">
        <v>7552</v>
      </c>
      <c r="Z45" s="159">
        <f t="shared" si="6"/>
        <v>12</v>
      </c>
      <c r="AA45" s="159"/>
      <c r="AB45" s="100" t="str">
        <f t="shared" si="7"/>
        <v>No hay ejecución</v>
      </c>
      <c r="AC45" s="105" t="str">
        <f t="shared" si="8"/>
        <v>NA</v>
      </c>
      <c r="AD45" s="166"/>
      <c r="AE45" s="65">
        <f t="shared" si="9"/>
        <v>13</v>
      </c>
      <c r="AF45" s="100">
        <f t="shared" si="10"/>
        <v>3.0516431924882629E-2</v>
      </c>
      <c r="AG45" s="105" t="str">
        <f t="shared" si="11"/>
        <v>Incumplimiento</v>
      </c>
      <c r="AH45" s="166"/>
      <c r="AI45" s="65" t="s">
        <v>502</v>
      </c>
      <c r="AJ45" s="105" t="s">
        <v>502</v>
      </c>
    </row>
    <row r="46" spans="1:36" s="107" customFormat="1" ht="38.4">
      <c r="A46" s="63">
        <v>68</v>
      </c>
      <c r="B46" s="162">
        <v>0</v>
      </c>
      <c r="C46" s="162">
        <v>0</v>
      </c>
      <c r="D46" s="162">
        <v>0</v>
      </c>
      <c r="E46" s="162">
        <v>0</v>
      </c>
      <c r="F46" s="162">
        <v>11</v>
      </c>
      <c r="G46" s="163" t="s">
        <v>3132</v>
      </c>
      <c r="H46" s="196" t="s">
        <v>3230</v>
      </c>
      <c r="I46" s="163" t="s">
        <v>20</v>
      </c>
      <c r="J46" s="163" t="s">
        <v>172</v>
      </c>
      <c r="K46" s="163" t="s">
        <v>172</v>
      </c>
      <c r="L46" s="359" t="s">
        <v>3231</v>
      </c>
      <c r="M46" s="165" t="s">
        <v>3232</v>
      </c>
      <c r="N46" s="64">
        <v>11</v>
      </c>
      <c r="O46" s="64">
        <v>19</v>
      </c>
      <c r="P46" s="64">
        <v>13</v>
      </c>
      <c r="Q46" s="64">
        <v>12</v>
      </c>
      <c r="R46" s="64">
        <f t="shared" si="12"/>
        <v>55</v>
      </c>
      <c r="S46" s="166" t="s">
        <v>3233</v>
      </c>
      <c r="T46" s="105" t="s">
        <v>172</v>
      </c>
      <c r="U46" s="159">
        <f t="shared" si="3"/>
        <v>30</v>
      </c>
      <c r="V46" s="273">
        <v>13</v>
      </c>
      <c r="W46" s="100">
        <f t="shared" si="4"/>
        <v>0.43333333333333335</v>
      </c>
      <c r="X46" s="105" t="str">
        <f t="shared" si="5"/>
        <v>En Riesgo de no Cumplimiento</v>
      </c>
      <c r="Y46" s="166" t="s">
        <v>3234</v>
      </c>
      <c r="Z46" s="159">
        <f t="shared" si="6"/>
        <v>25</v>
      </c>
      <c r="AA46" s="159"/>
      <c r="AB46" s="100" t="str">
        <f t="shared" si="7"/>
        <v>No hay ejecución</v>
      </c>
      <c r="AC46" s="105" t="str">
        <f t="shared" si="8"/>
        <v>NA</v>
      </c>
      <c r="AD46" s="166"/>
      <c r="AE46" s="65">
        <f t="shared" si="9"/>
        <v>13</v>
      </c>
      <c r="AF46" s="100">
        <f t="shared" si="10"/>
        <v>0.23636363636363636</v>
      </c>
      <c r="AG46" s="105" t="str">
        <f t="shared" si="11"/>
        <v>Incumplimiento</v>
      </c>
      <c r="AH46" s="166"/>
      <c r="AI46" s="65" t="s">
        <v>502</v>
      </c>
      <c r="AJ46" s="105" t="s">
        <v>502</v>
      </c>
    </row>
    <row r="47" spans="1:36" s="107" customFormat="1" ht="19.2">
      <c r="A47" s="63">
        <v>69</v>
      </c>
      <c r="B47" s="162">
        <v>0</v>
      </c>
      <c r="C47" s="162">
        <v>0</v>
      </c>
      <c r="D47" s="162">
        <v>0</v>
      </c>
      <c r="E47" s="162">
        <v>0</v>
      </c>
      <c r="F47" s="162">
        <v>11</v>
      </c>
      <c r="G47" s="163" t="s">
        <v>3132</v>
      </c>
      <c r="H47" s="196" t="s">
        <v>3235</v>
      </c>
      <c r="I47" s="163" t="s">
        <v>20</v>
      </c>
      <c r="J47" s="163" t="s">
        <v>172</v>
      </c>
      <c r="K47" s="163" t="s">
        <v>172</v>
      </c>
      <c r="L47" s="359" t="s">
        <v>3236</v>
      </c>
      <c r="M47" s="165" t="s">
        <v>3237</v>
      </c>
      <c r="N47" s="64">
        <v>20</v>
      </c>
      <c r="O47" s="64">
        <v>25</v>
      </c>
      <c r="P47" s="64">
        <v>25</v>
      </c>
      <c r="Q47" s="64">
        <v>20</v>
      </c>
      <c r="R47" s="64">
        <f t="shared" si="12"/>
        <v>90</v>
      </c>
      <c r="S47" s="166" t="s">
        <v>3221</v>
      </c>
      <c r="T47" s="105" t="s">
        <v>172</v>
      </c>
      <c r="U47" s="159">
        <f t="shared" si="3"/>
        <v>45</v>
      </c>
      <c r="V47" s="273">
        <v>89</v>
      </c>
      <c r="W47" s="100">
        <f t="shared" si="4"/>
        <v>1.9777777777777779</v>
      </c>
      <c r="X47" s="105" t="str">
        <f t="shared" si="5"/>
        <v>De acuerdo a lo programado</v>
      </c>
      <c r="Y47" s="166"/>
      <c r="Z47" s="159">
        <f t="shared" si="6"/>
        <v>45</v>
      </c>
      <c r="AA47" s="159"/>
      <c r="AB47" s="100" t="str">
        <f t="shared" si="7"/>
        <v>No hay ejecución</v>
      </c>
      <c r="AC47" s="105" t="str">
        <f t="shared" si="8"/>
        <v>NA</v>
      </c>
      <c r="AD47" s="166"/>
      <c r="AE47" s="65">
        <f t="shared" si="9"/>
        <v>89</v>
      </c>
      <c r="AF47" s="100">
        <f t="shared" si="10"/>
        <v>0.98888888888888893</v>
      </c>
      <c r="AG47" s="105" t="str">
        <f t="shared" si="11"/>
        <v>De acuerdo a lo programado</v>
      </c>
      <c r="AH47" s="166"/>
      <c r="AI47" s="65" t="s">
        <v>502</v>
      </c>
      <c r="AJ47" s="105" t="s">
        <v>502</v>
      </c>
    </row>
    <row r="48" spans="1:36" s="107" customFormat="1" ht="19.2">
      <c r="A48" s="63">
        <v>70</v>
      </c>
      <c r="B48" s="162">
        <v>0</v>
      </c>
      <c r="C48" s="162">
        <v>0</v>
      </c>
      <c r="D48" s="162">
        <v>0</v>
      </c>
      <c r="E48" s="162">
        <v>0</v>
      </c>
      <c r="F48" s="162">
        <v>11</v>
      </c>
      <c r="G48" s="163" t="s">
        <v>3132</v>
      </c>
      <c r="H48" s="196" t="s">
        <v>3238</v>
      </c>
      <c r="I48" s="163" t="s">
        <v>20</v>
      </c>
      <c r="J48" s="163" t="s">
        <v>172</v>
      </c>
      <c r="K48" s="163" t="s">
        <v>172</v>
      </c>
      <c r="L48" s="359" t="s">
        <v>844</v>
      </c>
      <c r="M48" s="165" t="s">
        <v>1598</v>
      </c>
      <c r="N48" s="64">
        <v>2</v>
      </c>
      <c r="O48" s="64">
        <v>2</v>
      </c>
      <c r="P48" s="64">
        <v>2</v>
      </c>
      <c r="Q48" s="64">
        <v>2</v>
      </c>
      <c r="R48" s="64">
        <f t="shared" si="12"/>
        <v>8</v>
      </c>
      <c r="S48" s="166" t="s">
        <v>3221</v>
      </c>
      <c r="T48" s="105" t="s">
        <v>172</v>
      </c>
      <c r="U48" s="159">
        <f t="shared" si="3"/>
        <v>4</v>
      </c>
      <c r="V48" s="273">
        <v>4</v>
      </c>
      <c r="W48" s="100">
        <f t="shared" si="4"/>
        <v>1</v>
      </c>
      <c r="X48" s="105" t="str">
        <f t="shared" si="5"/>
        <v>De acuerdo a lo programado</v>
      </c>
      <c r="Y48" s="166"/>
      <c r="Z48" s="159">
        <f t="shared" si="6"/>
        <v>4</v>
      </c>
      <c r="AA48" s="159"/>
      <c r="AB48" s="100" t="str">
        <f t="shared" si="7"/>
        <v>No hay ejecución</v>
      </c>
      <c r="AC48" s="105" t="str">
        <f t="shared" si="8"/>
        <v>NA</v>
      </c>
      <c r="AD48" s="166"/>
      <c r="AE48" s="65">
        <f t="shared" si="9"/>
        <v>4</v>
      </c>
      <c r="AF48" s="100">
        <f t="shared" si="10"/>
        <v>0.5</v>
      </c>
      <c r="AG48" s="105" t="str">
        <f t="shared" si="11"/>
        <v>Incumplimiento</v>
      </c>
      <c r="AH48" s="166"/>
      <c r="AI48" s="65" t="s">
        <v>502</v>
      </c>
      <c r="AJ48" s="105" t="s">
        <v>502</v>
      </c>
    </row>
    <row r="49" spans="1:36" s="107" customFormat="1" ht="67.2">
      <c r="A49" s="63">
        <v>71</v>
      </c>
      <c r="B49" s="162">
        <v>0</v>
      </c>
      <c r="C49" s="162">
        <v>0</v>
      </c>
      <c r="D49" s="162">
        <v>0</v>
      </c>
      <c r="E49" s="162">
        <v>0</v>
      </c>
      <c r="F49" s="162">
        <v>11</v>
      </c>
      <c r="G49" s="163" t="s">
        <v>3132</v>
      </c>
      <c r="H49" s="196" t="s">
        <v>3239</v>
      </c>
      <c r="I49" s="163" t="s">
        <v>18</v>
      </c>
      <c r="J49" s="163" t="s">
        <v>172</v>
      </c>
      <c r="K49" s="163" t="s">
        <v>172</v>
      </c>
      <c r="L49" s="359" t="s">
        <v>3227</v>
      </c>
      <c r="M49" s="165" t="s">
        <v>3228</v>
      </c>
      <c r="N49" s="64">
        <v>12</v>
      </c>
      <c r="O49" s="64">
        <v>12</v>
      </c>
      <c r="P49" s="64">
        <v>6</v>
      </c>
      <c r="Q49" s="64">
        <v>6</v>
      </c>
      <c r="R49" s="64">
        <f t="shared" si="12"/>
        <v>36</v>
      </c>
      <c r="S49" s="166" t="s">
        <v>3221</v>
      </c>
      <c r="T49" s="105" t="s">
        <v>7553</v>
      </c>
      <c r="U49" s="159">
        <f t="shared" si="3"/>
        <v>24</v>
      </c>
      <c r="V49" s="273">
        <v>12</v>
      </c>
      <c r="W49" s="100">
        <f t="shared" si="4"/>
        <v>0.5</v>
      </c>
      <c r="X49" s="105" t="str">
        <f t="shared" si="5"/>
        <v>En Riesgo de no Cumplimiento</v>
      </c>
      <c r="Y49" s="166" t="s">
        <v>3229</v>
      </c>
      <c r="Z49" s="159">
        <f t="shared" si="6"/>
        <v>12</v>
      </c>
      <c r="AA49" s="159"/>
      <c r="AB49" s="100" t="str">
        <f t="shared" si="7"/>
        <v>No hay ejecución</v>
      </c>
      <c r="AC49" s="105" t="str">
        <f t="shared" si="8"/>
        <v>NA</v>
      </c>
      <c r="AD49" s="166"/>
      <c r="AE49" s="65">
        <f t="shared" si="9"/>
        <v>12</v>
      </c>
      <c r="AF49" s="100">
        <f t="shared" si="10"/>
        <v>0.33333333333333331</v>
      </c>
      <c r="AG49" s="105" t="str">
        <f t="shared" si="11"/>
        <v>Incumplimiento</v>
      </c>
      <c r="AH49" s="166"/>
      <c r="AI49" s="65" t="s">
        <v>502</v>
      </c>
      <c r="AJ49" s="105" t="s">
        <v>502</v>
      </c>
    </row>
    <row r="50" spans="1:36" s="107" customFormat="1" ht="19.2">
      <c r="A50" s="63">
        <v>72</v>
      </c>
      <c r="B50" s="162">
        <v>0</v>
      </c>
      <c r="C50" s="162">
        <v>0</v>
      </c>
      <c r="D50" s="162">
        <v>0</v>
      </c>
      <c r="E50" s="162" t="s">
        <v>190</v>
      </c>
      <c r="F50" s="162">
        <v>11</v>
      </c>
      <c r="G50" s="163" t="s">
        <v>3132</v>
      </c>
      <c r="H50" s="196" t="s">
        <v>3240</v>
      </c>
      <c r="I50" s="163" t="s">
        <v>18</v>
      </c>
      <c r="J50" s="163" t="s">
        <v>172</v>
      </c>
      <c r="K50" s="163" t="s">
        <v>172</v>
      </c>
      <c r="L50" s="359" t="s">
        <v>3241</v>
      </c>
      <c r="M50" s="165" t="s">
        <v>3140</v>
      </c>
      <c r="N50" s="64">
        <v>0</v>
      </c>
      <c r="O50" s="64">
        <v>0</v>
      </c>
      <c r="P50" s="64">
        <v>0</v>
      </c>
      <c r="Q50" s="64">
        <v>1</v>
      </c>
      <c r="R50" s="64">
        <f t="shared" si="12"/>
        <v>1</v>
      </c>
      <c r="S50" s="166" t="s">
        <v>3242</v>
      </c>
      <c r="T50" s="105" t="s">
        <v>172</v>
      </c>
      <c r="U50" s="159">
        <f t="shared" si="3"/>
        <v>0</v>
      </c>
      <c r="V50" s="273"/>
      <c r="W50" s="100" t="str">
        <f t="shared" si="4"/>
        <v>No hay ejecución</v>
      </c>
      <c r="X50" s="105" t="str">
        <f t="shared" si="5"/>
        <v>NA</v>
      </c>
      <c r="Y50" s="166"/>
      <c r="Z50" s="159">
        <f t="shared" si="6"/>
        <v>1</v>
      </c>
      <c r="AA50" s="159"/>
      <c r="AB50" s="100" t="str">
        <f t="shared" si="7"/>
        <v>No hay ejecución</v>
      </c>
      <c r="AC50" s="105" t="str">
        <f t="shared" si="8"/>
        <v>NA</v>
      </c>
      <c r="AD50" s="166"/>
      <c r="AE50" s="65">
        <f t="shared" si="9"/>
        <v>0</v>
      </c>
      <c r="AF50" s="100" t="str">
        <f t="shared" si="10"/>
        <v>No hay Programación</v>
      </c>
      <c r="AG50" s="105" t="str">
        <f t="shared" si="11"/>
        <v>De acuerdo a lo programado</v>
      </c>
      <c r="AH50" s="166"/>
      <c r="AI50" s="65" t="s">
        <v>502</v>
      </c>
      <c r="AJ50" s="105" t="s">
        <v>502</v>
      </c>
    </row>
    <row r="51" spans="1:36" s="107" customFormat="1" ht="20.399999999999999" thickTop="1" thickBot="1">
      <c r="A51" s="63">
        <v>73</v>
      </c>
      <c r="B51" s="162">
        <v>0</v>
      </c>
      <c r="C51" s="162">
        <v>0</v>
      </c>
      <c r="D51" s="162">
        <v>0</v>
      </c>
      <c r="E51" s="162" t="s">
        <v>190</v>
      </c>
      <c r="F51" s="162">
        <v>11</v>
      </c>
      <c r="G51" s="163" t="s">
        <v>3132</v>
      </c>
      <c r="H51" s="196" t="s">
        <v>3243</v>
      </c>
      <c r="I51" s="163" t="s">
        <v>18</v>
      </c>
      <c r="J51" s="163" t="s">
        <v>172</v>
      </c>
      <c r="K51" s="163" t="s">
        <v>172</v>
      </c>
      <c r="L51" s="359" t="s">
        <v>3244</v>
      </c>
      <c r="M51" s="165" t="s">
        <v>3140</v>
      </c>
      <c r="N51" s="64">
        <v>0</v>
      </c>
      <c r="O51" s="64">
        <v>0</v>
      </c>
      <c r="P51" s="64">
        <v>0</v>
      </c>
      <c r="Q51" s="64">
        <v>10</v>
      </c>
      <c r="R51" s="64">
        <f t="shared" si="12"/>
        <v>10</v>
      </c>
      <c r="S51" s="166" t="s">
        <v>3242</v>
      </c>
      <c r="T51" s="105" t="s">
        <v>172</v>
      </c>
      <c r="U51" s="159">
        <f t="shared" si="3"/>
        <v>0</v>
      </c>
      <c r="V51" s="273"/>
      <c r="W51" s="100" t="str">
        <f t="shared" si="4"/>
        <v>No hay ejecución</v>
      </c>
      <c r="X51" s="105" t="str">
        <f t="shared" si="5"/>
        <v>NA</v>
      </c>
      <c r="Y51" s="166"/>
      <c r="Z51" s="159">
        <f t="shared" si="6"/>
        <v>10</v>
      </c>
      <c r="AA51" s="159"/>
      <c r="AB51" s="100" t="str">
        <f t="shared" si="7"/>
        <v>No hay ejecución</v>
      </c>
      <c r="AC51" s="105" t="str">
        <f t="shared" si="8"/>
        <v>NA</v>
      </c>
      <c r="AD51" s="166"/>
      <c r="AE51" s="65">
        <f t="shared" si="9"/>
        <v>0</v>
      </c>
      <c r="AF51" s="100" t="str">
        <f t="shared" si="10"/>
        <v>No hay Programación</v>
      </c>
      <c r="AG51" s="105" t="str">
        <f t="shared" si="11"/>
        <v>De acuerdo a lo programado</v>
      </c>
      <c r="AH51" s="166"/>
      <c r="AI51" s="65" t="s">
        <v>502</v>
      </c>
      <c r="AJ51" s="105" t="s">
        <v>502</v>
      </c>
    </row>
    <row r="52" spans="1:36" s="107" customFormat="1" ht="19.2">
      <c r="A52" s="63">
        <v>74</v>
      </c>
      <c r="B52" s="162">
        <v>0</v>
      </c>
      <c r="C52" s="162">
        <v>0</v>
      </c>
      <c r="D52" s="162">
        <v>0</v>
      </c>
      <c r="E52" s="162">
        <v>0</v>
      </c>
      <c r="F52" s="162">
        <v>11</v>
      </c>
      <c r="G52" s="163" t="s">
        <v>3132</v>
      </c>
      <c r="H52" s="196" t="s">
        <v>3245</v>
      </c>
      <c r="I52" s="163" t="s">
        <v>20</v>
      </c>
      <c r="J52" s="163" t="s">
        <v>172</v>
      </c>
      <c r="K52" s="163" t="s">
        <v>172</v>
      </c>
      <c r="L52" s="359" t="s">
        <v>3246</v>
      </c>
      <c r="M52" s="165" t="s">
        <v>3247</v>
      </c>
      <c r="N52" s="64">
        <v>1487</v>
      </c>
      <c r="O52" s="64">
        <v>1487</v>
      </c>
      <c r="P52" s="64">
        <v>1487</v>
      </c>
      <c r="Q52" s="64">
        <v>1490</v>
      </c>
      <c r="R52" s="64">
        <f t="shared" si="12"/>
        <v>5951</v>
      </c>
      <c r="S52" s="166" t="s">
        <v>3248</v>
      </c>
      <c r="T52" s="105" t="s">
        <v>172</v>
      </c>
      <c r="U52" s="159">
        <f t="shared" si="3"/>
        <v>2974</v>
      </c>
      <c r="V52" s="273">
        <v>3280</v>
      </c>
      <c r="W52" s="100">
        <f t="shared" si="4"/>
        <v>1.1028917283120376</v>
      </c>
      <c r="X52" s="105" t="str">
        <f t="shared" si="5"/>
        <v>De acuerdo a lo programado</v>
      </c>
      <c r="Y52" s="166"/>
      <c r="Z52" s="159">
        <f t="shared" si="6"/>
        <v>2977</v>
      </c>
      <c r="AA52" s="159"/>
      <c r="AB52" s="100" t="str">
        <f t="shared" si="7"/>
        <v>No hay ejecución</v>
      </c>
      <c r="AC52" s="105" t="str">
        <f t="shared" si="8"/>
        <v>NA</v>
      </c>
      <c r="AD52" s="166"/>
      <c r="AE52" s="65">
        <f t="shared" si="9"/>
        <v>3280</v>
      </c>
      <c r="AF52" s="100">
        <f t="shared" si="10"/>
        <v>0.55116787094605946</v>
      </c>
      <c r="AG52" s="105" t="str">
        <f t="shared" si="11"/>
        <v>Incumplimiento</v>
      </c>
      <c r="AH52" s="166"/>
      <c r="AI52" s="65" t="s">
        <v>502</v>
      </c>
      <c r="AJ52" s="105" t="s">
        <v>502</v>
      </c>
    </row>
    <row r="53" spans="1:36" s="107" customFormat="1" ht="28.8">
      <c r="A53" s="63">
        <v>75</v>
      </c>
      <c r="B53" s="162">
        <v>0</v>
      </c>
      <c r="C53" s="162">
        <v>0</v>
      </c>
      <c r="D53" s="162">
        <v>0</v>
      </c>
      <c r="E53" s="162">
        <v>0</v>
      </c>
      <c r="F53" s="162">
        <v>11</v>
      </c>
      <c r="G53" s="163" t="s">
        <v>3132</v>
      </c>
      <c r="H53" s="196" t="s">
        <v>3249</v>
      </c>
      <c r="I53" s="163" t="s">
        <v>20</v>
      </c>
      <c r="J53" s="163" t="s">
        <v>172</v>
      </c>
      <c r="K53" s="163" t="s">
        <v>172</v>
      </c>
      <c r="L53" s="359" t="s">
        <v>3250</v>
      </c>
      <c r="M53" s="165" t="s">
        <v>3247</v>
      </c>
      <c r="N53" s="64">
        <v>33</v>
      </c>
      <c r="O53" s="64">
        <v>1</v>
      </c>
      <c r="P53" s="64">
        <v>33</v>
      </c>
      <c r="Q53" s="64">
        <v>1</v>
      </c>
      <c r="R53" s="64">
        <f t="shared" si="12"/>
        <v>68</v>
      </c>
      <c r="S53" s="166" t="s">
        <v>3251</v>
      </c>
      <c r="T53" s="105" t="s">
        <v>172</v>
      </c>
      <c r="U53" s="159">
        <f t="shared" si="3"/>
        <v>34</v>
      </c>
      <c r="V53" s="273">
        <v>30</v>
      </c>
      <c r="W53" s="100">
        <f t="shared" si="4"/>
        <v>0.88235294117647056</v>
      </c>
      <c r="X53" s="105" t="str">
        <f t="shared" si="5"/>
        <v>Atraso Leve</v>
      </c>
      <c r="Y53" s="166"/>
      <c r="Z53" s="159">
        <f t="shared" si="6"/>
        <v>34</v>
      </c>
      <c r="AA53" s="159"/>
      <c r="AB53" s="100" t="str">
        <f t="shared" si="7"/>
        <v>No hay ejecución</v>
      </c>
      <c r="AC53" s="105" t="str">
        <f t="shared" si="8"/>
        <v>NA</v>
      </c>
      <c r="AD53" s="166"/>
      <c r="AE53" s="65">
        <f t="shared" si="9"/>
        <v>30</v>
      </c>
      <c r="AF53" s="100">
        <f t="shared" si="10"/>
        <v>0.44117647058823528</v>
      </c>
      <c r="AG53" s="105" t="str">
        <f t="shared" si="11"/>
        <v>Incumplimiento</v>
      </c>
      <c r="AH53" s="166"/>
      <c r="AI53" s="65" t="s">
        <v>502</v>
      </c>
      <c r="AJ53" s="105" t="s">
        <v>502</v>
      </c>
    </row>
    <row r="54" spans="1:36" s="107" customFormat="1" ht="38.4">
      <c r="A54" s="63">
        <v>76</v>
      </c>
      <c r="B54" s="162">
        <v>0</v>
      </c>
      <c r="C54" s="162">
        <v>0</v>
      </c>
      <c r="D54" s="162">
        <v>0</v>
      </c>
      <c r="E54" s="162">
        <v>0</v>
      </c>
      <c r="F54" s="162">
        <v>11</v>
      </c>
      <c r="G54" s="163" t="s">
        <v>3132</v>
      </c>
      <c r="H54" s="196" t="s">
        <v>3252</v>
      </c>
      <c r="I54" s="163" t="s">
        <v>18</v>
      </c>
      <c r="J54" s="163" t="s">
        <v>172</v>
      </c>
      <c r="K54" s="163" t="s">
        <v>172</v>
      </c>
      <c r="L54" s="359" t="s">
        <v>3163</v>
      </c>
      <c r="M54" s="165" t="s">
        <v>3140</v>
      </c>
      <c r="N54" s="64">
        <v>1</v>
      </c>
      <c r="O54" s="64">
        <v>1</v>
      </c>
      <c r="P54" s="64">
        <v>1</v>
      </c>
      <c r="Q54" s="64">
        <v>2</v>
      </c>
      <c r="R54" s="64">
        <f t="shared" si="12"/>
        <v>5</v>
      </c>
      <c r="S54" s="166" t="s">
        <v>3253</v>
      </c>
      <c r="T54" s="105" t="s">
        <v>172</v>
      </c>
      <c r="U54" s="159">
        <f t="shared" si="3"/>
        <v>2</v>
      </c>
      <c r="V54" s="273">
        <v>5</v>
      </c>
      <c r="W54" s="100">
        <f t="shared" si="4"/>
        <v>2.5</v>
      </c>
      <c r="X54" s="105" t="str">
        <f t="shared" si="5"/>
        <v>De acuerdo a lo programado</v>
      </c>
      <c r="Y54" s="166"/>
      <c r="Z54" s="159">
        <f t="shared" si="6"/>
        <v>3</v>
      </c>
      <c r="AA54" s="159"/>
      <c r="AB54" s="100" t="str">
        <f t="shared" si="7"/>
        <v>No hay ejecución</v>
      </c>
      <c r="AC54" s="105" t="str">
        <f t="shared" si="8"/>
        <v>NA</v>
      </c>
      <c r="AD54" s="166"/>
      <c r="AE54" s="65">
        <f t="shared" si="9"/>
        <v>5</v>
      </c>
      <c r="AF54" s="100">
        <f t="shared" si="10"/>
        <v>1</v>
      </c>
      <c r="AG54" s="105" t="str">
        <f t="shared" si="11"/>
        <v>De acuerdo a lo programado</v>
      </c>
      <c r="AH54" s="166"/>
      <c r="AI54" s="65" t="s">
        <v>502</v>
      </c>
      <c r="AJ54" s="105" t="s">
        <v>502</v>
      </c>
    </row>
    <row r="55" spans="1:36" s="107" customFormat="1" ht="38.4">
      <c r="A55" s="63">
        <v>77</v>
      </c>
      <c r="B55" s="162">
        <v>0</v>
      </c>
      <c r="C55" s="162">
        <v>0</v>
      </c>
      <c r="D55" s="162">
        <v>0</v>
      </c>
      <c r="E55" s="162">
        <v>0</v>
      </c>
      <c r="F55" s="162">
        <v>11</v>
      </c>
      <c r="G55" s="163" t="s">
        <v>3132</v>
      </c>
      <c r="H55" s="196" t="s">
        <v>3254</v>
      </c>
      <c r="I55" s="163" t="s">
        <v>20</v>
      </c>
      <c r="J55" s="163" t="s">
        <v>172</v>
      </c>
      <c r="K55" s="163" t="s">
        <v>172</v>
      </c>
      <c r="L55" s="359" t="s">
        <v>3255</v>
      </c>
      <c r="M55" s="165" t="s">
        <v>3256</v>
      </c>
      <c r="N55" s="64">
        <v>0</v>
      </c>
      <c r="O55" s="64">
        <v>1</v>
      </c>
      <c r="P55" s="64">
        <v>0</v>
      </c>
      <c r="Q55" s="64">
        <v>0</v>
      </c>
      <c r="R55" s="64">
        <f t="shared" si="12"/>
        <v>1</v>
      </c>
      <c r="S55" s="166" t="s">
        <v>3253</v>
      </c>
      <c r="T55" s="105" t="s">
        <v>172</v>
      </c>
      <c r="U55" s="159">
        <f t="shared" si="3"/>
        <v>1</v>
      </c>
      <c r="V55" s="273">
        <v>1</v>
      </c>
      <c r="W55" s="100">
        <f t="shared" si="4"/>
        <v>1</v>
      </c>
      <c r="X55" s="105" t="str">
        <f t="shared" si="5"/>
        <v>De acuerdo a lo programado</v>
      </c>
      <c r="Y55" s="166"/>
      <c r="Z55" s="159">
        <f t="shared" si="6"/>
        <v>0</v>
      </c>
      <c r="AA55" s="159"/>
      <c r="AB55" s="100" t="str">
        <f t="shared" si="7"/>
        <v>No hay ejecución</v>
      </c>
      <c r="AC55" s="105" t="str">
        <f t="shared" si="8"/>
        <v>NA</v>
      </c>
      <c r="AD55" s="166"/>
      <c r="AE55" s="65">
        <f t="shared" si="9"/>
        <v>1</v>
      </c>
      <c r="AF55" s="100">
        <f t="shared" si="10"/>
        <v>1</v>
      </c>
      <c r="AG55" s="105" t="str">
        <f t="shared" si="11"/>
        <v>De acuerdo a lo programado</v>
      </c>
      <c r="AH55" s="166"/>
      <c r="AI55" s="65" t="s">
        <v>502</v>
      </c>
      <c r="AJ55" s="105" t="s">
        <v>502</v>
      </c>
    </row>
    <row r="56" spans="1:36" s="107" customFormat="1" ht="19.2">
      <c r="A56" s="63">
        <v>78</v>
      </c>
      <c r="B56" s="162">
        <v>0</v>
      </c>
      <c r="C56" s="162">
        <v>0</v>
      </c>
      <c r="D56" s="162">
        <v>0</v>
      </c>
      <c r="E56" s="162">
        <v>0</v>
      </c>
      <c r="F56" s="162">
        <v>11</v>
      </c>
      <c r="G56" s="163" t="s">
        <v>3132</v>
      </c>
      <c r="H56" s="196" t="s">
        <v>3257</v>
      </c>
      <c r="I56" s="163" t="s">
        <v>20</v>
      </c>
      <c r="J56" s="163" t="s">
        <v>172</v>
      </c>
      <c r="K56" s="163" t="s">
        <v>172</v>
      </c>
      <c r="L56" s="359" t="s">
        <v>3258</v>
      </c>
      <c r="M56" s="165" t="s">
        <v>3259</v>
      </c>
      <c r="N56" s="64">
        <v>1</v>
      </c>
      <c r="O56" s="64">
        <v>1</v>
      </c>
      <c r="P56" s="64">
        <v>0</v>
      </c>
      <c r="Q56" s="64">
        <v>0</v>
      </c>
      <c r="R56" s="64">
        <f t="shared" si="12"/>
        <v>2</v>
      </c>
      <c r="S56" s="166" t="s">
        <v>3260</v>
      </c>
      <c r="T56" s="105" t="s">
        <v>172</v>
      </c>
      <c r="U56" s="159">
        <f t="shared" si="3"/>
        <v>2</v>
      </c>
      <c r="V56" s="273">
        <v>1</v>
      </c>
      <c r="W56" s="100">
        <f t="shared" si="4"/>
        <v>0.5</v>
      </c>
      <c r="X56" s="105" t="str">
        <f t="shared" si="5"/>
        <v>En Riesgo de no Cumplimiento</v>
      </c>
      <c r="Y56" s="166" t="s">
        <v>3261</v>
      </c>
      <c r="Z56" s="159">
        <f t="shared" si="6"/>
        <v>0</v>
      </c>
      <c r="AA56" s="159">
        <v>0</v>
      </c>
      <c r="AB56" s="100" t="str">
        <f t="shared" si="7"/>
        <v>No hay Programación</v>
      </c>
      <c r="AC56" s="105" t="str">
        <f t="shared" si="8"/>
        <v>De acuerdo a lo programado</v>
      </c>
      <c r="AD56" s="166"/>
      <c r="AE56" s="65">
        <f t="shared" si="9"/>
        <v>1</v>
      </c>
      <c r="AF56" s="100">
        <f t="shared" si="10"/>
        <v>0.5</v>
      </c>
      <c r="AG56" s="105" t="str">
        <f t="shared" si="11"/>
        <v>Incumplimiento</v>
      </c>
      <c r="AH56" s="166"/>
      <c r="AI56" s="65" t="s">
        <v>502</v>
      </c>
      <c r="AJ56" s="105" t="s">
        <v>502</v>
      </c>
    </row>
    <row r="57" spans="1:36" s="107" customFormat="1" ht="19.2">
      <c r="A57" s="63">
        <v>79</v>
      </c>
      <c r="B57" s="162">
        <v>0</v>
      </c>
      <c r="C57" s="162">
        <v>0</v>
      </c>
      <c r="D57" s="162">
        <v>0</v>
      </c>
      <c r="E57" s="162">
        <v>0</v>
      </c>
      <c r="F57" s="162">
        <v>11</v>
      </c>
      <c r="G57" s="163" t="s">
        <v>3132</v>
      </c>
      <c r="H57" s="196" t="s">
        <v>3262</v>
      </c>
      <c r="I57" s="163" t="s">
        <v>20</v>
      </c>
      <c r="J57" s="163" t="s">
        <v>172</v>
      </c>
      <c r="K57" s="163" t="s">
        <v>172</v>
      </c>
      <c r="L57" s="359" t="s">
        <v>3258</v>
      </c>
      <c r="M57" s="165" t="s">
        <v>3263</v>
      </c>
      <c r="N57" s="64">
        <v>1</v>
      </c>
      <c r="O57" s="64">
        <v>0</v>
      </c>
      <c r="P57" s="64">
        <v>1</v>
      </c>
      <c r="Q57" s="64">
        <v>0</v>
      </c>
      <c r="R57" s="64">
        <f t="shared" si="12"/>
        <v>2</v>
      </c>
      <c r="S57" s="166" t="s">
        <v>3264</v>
      </c>
      <c r="T57" s="105" t="s">
        <v>172</v>
      </c>
      <c r="U57" s="159">
        <f t="shared" si="3"/>
        <v>1</v>
      </c>
      <c r="V57" s="273">
        <v>2</v>
      </c>
      <c r="W57" s="100">
        <f t="shared" si="4"/>
        <v>2</v>
      </c>
      <c r="X57" s="105" t="str">
        <f t="shared" si="5"/>
        <v>De acuerdo a lo programado</v>
      </c>
      <c r="Y57" s="166"/>
      <c r="Z57" s="159">
        <f t="shared" si="6"/>
        <v>1</v>
      </c>
      <c r="AA57" s="159"/>
      <c r="AB57" s="100" t="str">
        <f t="shared" si="7"/>
        <v>No hay ejecución</v>
      </c>
      <c r="AC57" s="105" t="str">
        <f t="shared" si="8"/>
        <v>NA</v>
      </c>
      <c r="AD57" s="166"/>
      <c r="AE57" s="65">
        <f t="shared" si="9"/>
        <v>2</v>
      </c>
      <c r="AF57" s="100">
        <f t="shared" si="10"/>
        <v>1</v>
      </c>
      <c r="AG57" s="105" t="str">
        <f t="shared" si="11"/>
        <v>De acuerdo a lo programado</v>
      </c>
      <c r="AH57" s="166"/>
      <c r="AI57" s="65" t="s">
        <v>502</v>
      </c>
      <c r="AJ57" s="105" t="s">
        <v>502</v>
      </c>
    </row>
    <row r="58" spans="1:36" s="107" customFormat="1" ht="19.2">
      <c r="A58" s="63">
        <v>80</v>
      </c>
      <c r="B58" s="162">
        <v>0</v>
      </c>
      <c r="C58" s="162">
        <v>0</v>
      </c>
      <c r="D58" s="162">
        <v>0</v>
      </c>
      <c r="E58" s="162">
        <v>0</v>
      </c>
      <c r="F58" s="162">
        <v>11</v>
      </c>
      <c r="G58" s="163" t="s">
        <v>3132</v>
      </c>
      <c r="H58" s="196" t="s">
        <v>3265</v>
      </c>
      <c r="I58" s="163" t="s">
        <v>20</v>
      </c>
      <c r="J58" s="163" t="s">
        <v>172</v>
      </c>
      <c r="K58" s="163" t="s">
        <v>172</v>
      </c>
      <c r="L58" s="359" t="s">
        <v>3266</v>
      </c>
      <c r="M58" s="165" t="s">
        <v>3140</v>
      </c>
      <c r="N58" s="64">
        <v>1</v>
      </c>
      <c r="O58" s="64">
        <v>0</v>
      </c>
      <c r="P58" s="64">
        <v>1</v>
      </c>
      <c r="Q58" s="64">
        <v>0</v>
      </c>
      <c r="R58" s="64">
        <f t="shared" si="12"/>
        <v>2</v>
      </c>
      <c r="S58" s="166" t="s">
        <v>3248</v>
      </c>
      <c r="T58" s="105" t="s">
        <v>172</v>
      </c>
      <c r="U58" s="159">
        <f t="shared" si="3"/>
        <v>1</v>
      </c>
      <c r="V58" s="273">
        <v>0</v>
      </c>
      <c r="W58" s="100">
        <f t="shared" si="4"/>
        <v>0</v>
      </c>
      <c r="X58" s="105" t="str">
        <f t="shared" si="5"/>
        <v>En Riesgo de no Cumplimiento</v>
      </c>
      <c r="Y58" s="166" t="s">
        <v>3267</v>
      </c>
      <c r="Z58" s="159">
        <f t="shared" si="6"/>
        <v>1</v>
      </c>
      <c r="AA58" s="159"/>
      <c r="AB58" s="100" t="str">
        <f t="shared" si="7"/>
        <v>No hay ejecución</v>
      </c>
      <c r="AC58" s="105" t="str">
        <f t="shared" si="8"/>
        <v>NA</v>
      </c>
      <c r="AD58" s="166"/>
      <c r="AE58" s="65">
        <f t="shared" si="9"/>
        <v>0</v>
      </c>
      <c r="AF58" s="100" t="str">
        <f t="shared" si="10"/>
        <v>No hay Programación</v>
      </c>
      <c r="AG58" s="105" t="str">
        <f t="shared" si="11"/>
        <v>De acuerdo a lo programado</v>
      </c>
      <c r="AH58" s="166"/>
      <c r="AI58" s="65" t="s">
        <v>502</v>
      </c>
      <c r="AJ58" s="105" t="s">
        <v>502</v>
      </c>
    </row>
    <row r="59" spans="1:36" ht="16.5" customHeight="1" collapsed="1" thickTop="1">
      <c r="A59" s="597" t="s">
        <v>802</v>
      </c>
      <c r="B59" s="597"/>
      <c r="C59" s="597"/>
      <c r="D59" s="597"/>
      <c r="E59" s="597"/>
      <c r="F59" s="597"/>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row>
    <row r="60" spans="1:36" ht="36" customHeight="1" thickBot="1">
      <c r="A60" s="151">
        <v>81</v>
      </c>
      <c r="B60" s="267">
        <v>0</v>
      </c>
      <c r="C60" s="267">
        <v>0</v>
      </c>
      <c r="D60" s="267">
        <v>0</v>
      </c>
      <c r="E60" s="267">
        <v>0</v>
      </c>
      <c r="F60" s="267">
        <v>11</v>
      </c>
      <c r="G60" s="218" t="s">
        <v>518</v>
      </c>
      <c r="H60" s="258" t="s">
        <v>3268</v>
      </c>
      <c r="I60" s="218" t="s">
        <v>20</v>
      </c>
      <c r="J60" s="218" t="s">
        <v>172</v>
      </c>
      <c r="K60" s="218" t="s">
        <v>172</v>
      </c>
      <c r="L60" s="360" t="s">
        <v>3269</v>
      </c>
      <c r="M60" s="220" t="s">
        <v>3270</v>
      </c>
      <c r="N60" s="138"/>
      <c r="O60" s="138"/>
      <c r="P60" s="138"/>
      <c r="Q60" s="138"/>
      <c r="R60" s="152">
        <v>0</v>
      </c>
      <c r="S60" s="222" t="s">
        <v>3189</v>
      </c>
      <c r="T60" s="223" t="s">
        <v>172</v>
      </c>
      <c r="U60" s="223"/>
      <c r="V60" s="223"/>
      <c r="W60" s="223"/>
      <c r="X60" s="223"/>
      <c r="Y60" s="223"/>
      <c r="Z60" s="223"/>
      <c r="AA60" s="223"/>
      <c r="AB60" s="223"/>
      <c r="AC60" s="223"/>
      <c r="AD60" s="223"/>
      <c r="AE60" s="223"/>
      <c r="AF60" s="223"/>
      <c r="AG60" s="223"/>
      <c r="AH60" s="223"/>
      <c r="AI60" s="152" t="s">
        <v>502</v>
      </c>
      <c r="AJ60" s="148" t="s">
        <v>502</v>
      </c>
    </row>
    <row r="61" spans="1:36" ht="36" customHeight="1" thickTop="1" thickBot="1">
      <c r="A61" s="151">
        <v>82</v>
      </c>
      <c r="B61" s="267">
        <v>0</v>
      </c>
      <c r="C61" s="267">
        <v>0</v>
      </c>
      <c r="D61" s="267">
        <v>0</v>
      </c>
      <c r="E61" s="267">
        <v>0</v>
      </c>
      <c r="F61" s="267">
        <v>11</v>
      </c>
      <c r="G61" s="218" t="s">
        <v>518</v>
      </c>
      <c r="H61" s="258" t="s">
        <v>3271</v>
      </c>
      <c r="I61" s="218" t="s">
        <v>18</v>
      </c>
      <c r="J61" s="218" t="s">
        <v>172</v>
      </c>
      <c r="K61" s="218" t="s">
        <v>172</v>
      </c>
      <c r="L61" s="360" t="s">
        <v>3272</v>
      </c>
      <c r="M61" s="220" t="s">
        <v>3197</v>
      </c>
      <c r="N61" s="138"/>
      <c r="O61" s="138"/>
      <c r="P61" s="138"/>
      <c r="Q61" s="138"/>
      <c r="R61" s="152">
        <v>0</v>
      </c>
      <c r="S61" s="222" t="s">
        <v>3198</v>
      </c>
      <c r="T61" s="223" t="s">
        <v>172</v>
      </c>
      <c r="U61" s="223"/>
      <c r="V61" s="223"/>
      <c r="W61" s="223"/>
      <c r="X61" s="223"/>
      <c r="Y61" s="223"/>
      <c r="Z61" s="223"/>
      <c r="AA61" s="223"/>
      <c r="AB61" s="223"/>
      <c r="AC61" s="223"/>
      <c r="AD61" s="223"/>
      <c r="AE61" s="223"/>
      <c r="AF61" s="223"/>
      <c r="AG61" s="223"/>
      <c r="AH61" s="223"/>
      <c r="AI61" s="152" t="s">
        <v>502</v>
      </c>
      <c r="AJ61" s="148" t="s">
        <v>502</v>
      </c>
    </row>
    <row r="62" spans="1:36" ht="36" customHeight="1">
      <c r="A62" s="151">
        <v>83</v>
      </c>
      <c r="B62" s="267">
        <v>0</v>
      </c>
      <c r="C62" s="267">
        <v>0</v>
      </c>
      <c r="D62" s="267">
        <v>0</v>
      </c>
      <c r="E62" s="267">
        <v>0</v>
      </c>
      <c r="F62" s="267">
        <v>11</v>
      </c>
      <c r="G62" s="218" t="s">
        <v>518</v>
      </c>
      <c r="H62" s="258" t="s">
        <v>3273</v>
      </c>
      <c r="I62" s="218" t="s">
        <v>20</v>
      </c>
      <c r="J62" s="218" t="s">
        <v>172</v>
      </c>
      <c r="K62" s="218" t="s">
        <v>172</v>
      </c>
      <c r="L62" s="360" t="s">
        <v>3274</v>
      </c>
      <c r="M62" s="220" t="s">
        <v>3197</v>
      </c>
      <c r="N62" s="138"/>
      <c r="O62" s="138"/>
      <c r="P62" s="138"/>
      <c r="Q62" s="138"/>
      <c r="R62" s="152">
        <v>0</v>
      </c>
      <c r="S62" s="222" t="s">
        <v>3198</v>
      </c>
      <c r="T62" s="223" t="s">
        <v>172</v>
      </c>
      <c r="U62" s="223"/>
      <c r="V62" s="223">
        <v>4</v>
      </c>
      <c r="W62" s="223"/>
      <c r="X62" s="223"/>
      <c r="Y62" s="223"/>
      <c r="Z62" s="223"/>
      <c r="AA62" s="223"/>
      <c r="AB62" s="223"/>
      <c r="AC62" s="223"/>
      <c r="AD62" s="223"/>
      <c r="AE62" s="223"/>
      <c r="AF62" s="223"/>
      <c r="AG62" s="223"/>
      <c r="AH62" s="223"/>
      <c r="AI62" s="152" t="s">
        <v>502</v>
      </c>
      <c r="AJ62" s="148" t="s">
        <v>502</v>
      </c>
    </row>
    <row r="63" spans="1:36" s="80" customFormat="1" ht="36" customHeight="1" thickTop="1" thickBot="1">
      <c r="A63" s="151">
        <v>85</v>
      </c>
      <c r="B63" s="267">
        <v>0</v>
      </c>
      <c r="C63" s="267">
        <v>0</v>
      </c>
      <c r="D63" s="267">
        <v>0</v>
      </c>
      <c r="E63" s="267">
        <v>0</v>
      </c>
      <c r="F63" s="267">
        <v>11</v>
      </c>
      <c r="G63" s="361" t="s">
        <v>518</v>
      </c>
      <c r="H63" s="299" t="s">
        <v>3275</v>
      </c>
      <c r="I63" s="361" t="s">
        <v>20</v>
      </c>
      <c r="J63" s="361" t="s">
        <v>172</v>
      </c>
      <c r="K63" s="361" t="s">
        <v>172</v>
      </c>
      <c r="L63" s="362" t="s">
        <v>3246</v>
      </c>
      <c r="M63" s="148" t="s">
        <v>2886</v>
      </c>
      <c r="N63" s="138"/>
      <c r="O63" s="138"/>
      <c r="P63" s="138"/>
      <c r="Q63" s="138"/>
      <c r="R63" s="152">
        <v>0</v>
      </c>
      <c r="S63" s="222" t="s">
        <v>3276</v>
      </c>
      <c r="T63" s="148" t="s">
        <v>172</v>
      </c>
      <c r="U63" s="148"/>
      <c r="V63" s="148"/>
      <c r="W63" s="148"/>
      <c r="X63" s="148"/>
      <c r="Y63" s="148"/>
      <c r="Z63" s="148"/>
      <c r="AA63" s="148"/>
      <c r="AB63" s="148"/>
      <c r="AC63" s="148"/>
      <c r="AD63" s="148"/>
      <c r="AE63" s="148"/>
      <c r="AF63" s="148"/>
      <c r="AG63" s="148"/>
      <c r="AH63" s="148"/>
      <c r="AI63" s="152" t="s">
        <v>502</v>
      </c>
      <c r="AJ63" s="148" t="s">
        <v>502</v>
      </c>
    </row>
    <row r="64" spans="1:36" ht="36" customHeight="1" thickTop="1" thickBot="1">
      <c r="A64" s="151">
        <v>86</v>
      </c>
      <c r="B64" s="267">
        <v>0</v>
      </c>
      <c r="C64" s="267">
        <v>0</v>
      </c>
      <c r="D64" s="267">
        <v>0</v>
      </c>
      <c r="E64" s="267">
        <v>0</v>
      </c>
      <c r="F64" s="267">
        <v>11</v>
      </c>
      <c r="G64" s="218" t="s">
        <v>518</v>
      </c>
      <c r="H64" s="258" t="s">
        <v>3249</v>
      </c>
      <c r="I64" s="218" t="s">
        <v>20</v>
      </c>
      <c r="J64" s="218" t="s">
        <v>172</v>
      </c>
      <c r="K64" s="218" t="s">
        <v>172</v>
      </c>
      <c r="L64" s="360" t="s">
        <v>3196</v>
      </c>
      <c r="M64" s="220" t="s">
        <v>2886</v>
      </c>
      <c r="N64" s="138"/>
      <c r="O64" s="138"/>
      <c r="P64" s="138"/>
      <c r="Q64" s="138"/>
      <c r="R64" s="152">
        <v>0</v>
      </c>
      <c r="S64" s="222" t="s">
        <v>3276</v>
      </c>
      <c r="T64" s="223" t="s">
        <v>172</v>
      </c>
      <c r="U64" s="223"/>
      <c r="V64" s="223"/>
      <c r="W64" s="223"/>
      <c r="X64" s="223"/>
      <c r="Y64" s="223"/>
      <c r="Z64" s="223"/>
      <c r="AA64" s="223"/>
      <c r="AB64" s="223"/>
      <c r="AC64" s="223"/>
      <c r="AD64" s="223"/>
      <c r="AE64" s="223"/>
      <c r="AF64" s="223"/>
      <c r="AG64" s="223"/>
      <c r="AH64" s="223"/>
      <c r="AI64" s="152" t="s">
        <v>502</v>
      </c>
      <c r="AJ64" s="148" t="s">
        <v>502</v>
      </c>
    </row>
    <row r="65" spans="1:36" ht="36" customHeight="1">
      <c r="A65" s="151">
        <v>87</v>
      </c>
      <c r="B65" s="267">
        <v>0</v>
      </c>
      <c r="C65" s="267">
        <v>0</v>
      </c>
      <c r="D65" s="267">
        <v>0</v>
      </c>
      <c r="E65" s="267">
        <v>0</v>
      </c>
      <c r="F65" s="267">
        <v>11</v>
      </c>
      <c r="G65" s="218" t="s">
        <v>518</v>
      </c>
      <c r="H65" s="258" t="s">
        <v>3277</v>
      </c>
      <c r="I65" s="218" t="s">
        <v>18</v>
      </c>
      <c r="J65" s="218" t="s">
        <v>172</v>
      </c>
      <c r="K65" s="218" t="s">
        <v>172</v>
      </c>
      <c r="L65" s="360" t="s">
        <v>3219</v>
      </c>
      <c r="M65" s="220" t="s">
        <v>3278</v>
      </c>
      <c r="N65" s="138"/>
      <c r="O65" s="138"/>
      <c r="P65" s="138"/>
      <c r="Q65" s="138"/>
      <c r="R65" s="152">
        <v>0</v>
      </c>
      <c r="S65" s="222" t="s">
        <v>3279</v>
      </c>
      <c r="T65" s="223" t="s">
        <v>172</v>
      </c>
      <c r="U65" s="223"/>
      <c r="V65" s="223">
        <v>26</v>
      </c>
      <c r="W65" s="223"/>
      <c r="X65" s="223"/>
      <c r="Y65" s="223"/>
      <c r="Z65" s="223"/>
      <c r="AA65" s="223"/>
      <c r="AB65" s="223"/>
      <c r="AC65" s="223"/>
      <c r="AD65" s="223"/>
      <c r="AE65" s="223"/>
      <c r="AF65" s="223"/>
      <c r="AG65" s="223"/>
      <c r="AH65" s="223"/>
      <c r="AI65" s="152" t="s">
        <v>502</v>
      </c>
      <c r="AJ65" s="148" t="s">
        <v>502</v>
      </c>
    </row>
    <row r="66" spans="1:36" ht="36" customHeight="1" thickTop="1" thickBot="1">
      <c r="A66" s="151">
        <v>88</v>
      </c>
      <c r="B66" s="267">
        <v>0</v>
      </c>
      <c r="C66" s="267">
        <v>0</v>
      </c>
      <c r="D66" s="267">
        <v>0</v>
      </c>
      <c r="E66" s="267">
        <v>0</v>
      </c>
      <c r="F66" s="267">
        <v>11</v>
      </c>
      <c r="G66" s="218" t="s">
        <v>518</v>
      </c>
      <c r="H66" s="258" t="s">
        <v>3280</v>
      </c>
      <c r="I66" s="218" t="s">
        <v>20</v>
      </c>
      <c r="J66" s="218" t="s">
        <v>172</v>
      </c>
      <c r="K66" s="218" t="s">
        <v>172</v>
      </c>
      <c r="L66" s="360" t="s">
        <v>1384</v>
      </c>
      <c r="M66" s="220" t="s">
        <v>3259</v>
      </c>
      <c r="N66" s="138"/>
      <c r="O66" s="138"/>
      <c r="P66" s="138"/>
      <c r="Q66" s="138"/>
      <c r="R66" s="152">
        <v>0</v>
      </c>
      <c r="S66" s="222" t="s">
        <v>3248</v>
      </c>
      <c r="T66" s="223" t="s">
        <v>172</v>
      </c>
      <c r="U66" s="223"/>
      <c r="V66" s="223"/>
      <c r="W66" s="223"/>
      <c r="X66" s="223"/>
      <c r="Y66" s="223"/>
      <c r="Z66" s="223"/>
      <c r="AA66" s="223"/>
      <c r="AB66" s="223"/>
      <c r="AC66" s="223"/>
      <c r="AD66" s="223"/>
      <c r="AE66" s="223"/>
      <c r="AF66" s="223"/>
      <c r="AG66" s="223"/>
      <c r="AH66" s="223"/>
      <c r="AI66" s="152" t="s">
        <v>502</v>
      </c>
      <c r="AJ66" s="148" t="s">
        <v>502</v>
      </c>
    </row>
    <row r="67" spans="1:36" ht="36" customHeight="1" thickTop="1" thickBot="1">
      <c r="A67" s="151">
        <v>89</v>
      </c>
      <c r="B67" s="267">
        <v>0</v>
      </c>
      <c r="C67" s="267">
        <v>0</v>
      </c>
      <c r="D67" s="267">
        <v>0</v>
      </c>
      <c r="E67" s="267">
        <v>0</v>
      </c>
      <c r="F67" s="267">
        <v>11</v>
      </c>
      <c r="G67" s="218" t="s">
        <v>518</v>
      </c>
      <c r="H67" s="258" t="s">
        <v>3281</v>
      </c>
      <c r="I67" s="218" t="s">
        <v>18</v>
      </c>
      <c r="J67" s="218" t="s">
        <v>172</v>
      </c>
      <c r="K67" s="218" t="s">
        <v>172</v>
      </c>
      <c r="L67" s="360" t="s">
        <v>3282</v>
      </c>
      <c r="M67" s="220" t="s">
        <v>3259</v>
      </c>
      <c r="N67" s="138"/>
      <c r="O67" s="138"/>
      <c r="P67" s="138"/>
      <c r="Q67" s="138"/>
      <c r="R67" s="152">
        <v>0</v>
      </c>
      <c r="S67" s="222" t="s">
        <v>3248</v>
      </c>
      <c r="T67" s="223" t="s">
        <v>172</v>
      </c>
      <c r="U67" s="223"/>
      <c r="V67" s="223"/>
      <c r="W67" s="223"/>
      <c r="X67" s="223"/>
      <c r="Y67" s="223"/>
      <c r="Z67" s="223"/>
      <c r="AA67" s="223"/>
      <c r="AB67" s="223"/>
      <c r="AC67" s="223"/>
      <c r="AD67" s="223"/>
      <c r="AE67" s="223"/>
      <c r="AF67" s="223"/>
      <c r="AG67" s="223"/>
      <c r="AH67" s="223"/>
      <c r="AI67" s="152" t="s">
        <v>502</v>
      </c>
      <c r="AJ67" s="148" t="s">
        <v>502</v>
      </c>
    </row>
    <row r="68" spans="1:36" ht="36" customHeight="1" thickTop="1" thickBot="1">
      <c r="A68" s="151">
        <v>90</v>
      </c>
      <c r="B68" s="267">
        <v>0</v>
      </c>
      <c r="C68" s="267">
        <v>0</v>
      </c>
      <c r="D68" s="267">
        <v>0</v>
      </c>
      <c r="E68" s="267">
        <v>0</v>
      </c>
      <c r="F68" s="267">
        <v>11</v>
      </c>
      <c r="G68" s="218" t="s">
        <v>518</v>
      </c>
      <c r="H68" s="258" t="s">
        <v>3283</v>
      </c>
      <c r="I68" s="218" t="s">
        <v>18</v>
      </c>
      <c r="J68" s="218" t="s">
        <v>172</v>
      </c>
      <c r="K68" s="218" t="s">
        <v>172</v>
      </c>
      <c r="L68" s="360" t="s">
        <v>1384</v>
      </c>
      <c r="M68" s="220" t="s">
        <v>3259</v>
      </c>
      <c r="N68" s="138"/>
      <c r="O68" s="138"/>
      <c r="P68" s="138"/>
      <c r="Q68" s="138"/>
      <c r="R68" s="152">
        <v>0</v>
      </c>
      <c r="S68" s="222" t="s">
        <v>3248</v>
      </c>
      <c r="T68" s="223" t="s">
        <v>172</v>
      </c>
      <c r="U68" s="223"/>
      <c r="V68" s="223"/>
      <c r="W68" s="223"/>
      <c r="X68" s="223"/>
      <c r="Y68" s="223"/>
      <c r="Z68" s="223"/>
      <c r="AA68" s="223"/>
      <c r="AB68" s="223"/>
      <c r="AC68" s="223"/>
      <c r="AD68" s="223"/>
      <c r="AE68" s="223"/>
      <c r="AF68" s="223"/>
      <c r="AG68" s="223"/>
      <c r="AH68" s="223"/>
      <c r="AI68" s="152" t="s">
        <v>502</v>
      </c>
      <c r="AJ68" s="148" t="s">
        <v>502</v>
      </c>
    </row>
    <row r="69" spans="1:36" ht="36" customHeight="1">
      <c r="A69" s="151">
        <v>91</v>
      </c>
      <c r="B69" s="267">
        <v>0</v>
      </c>
      <c r="C69" s="267">
        <v>0</v>
      </c>
      <c r="D69" s="267">
        <v>0</v>
      </c>
      <c r="E69" s="267">
        <v>0</v>
      </c>
      <c r="F69" s="267">
        <v>11</v>
      </c>
      <c r="G69" s="218" t="s">
        <v>518</v>
      </c>
      <c r="H69" s="258" t="s">
        <v>3284</v>
      </c>
      <c r="I69" s="218" t="s">
        <v>20</v>
      </c>
      <c r="J69" s="218" t="s">
        <v>172</v>
      </c>
      <c r="K69" s="218" t="s">
        <v>172</v>
      </c>
      <c r="L69" s="360" t="s">
        <v>3196</v>
      </c>
      <c r="M69" s="220" t="s">
        <v>3259</v>
      </c>
      <c r="N69" s="138"/>
      <c r="O69" s="138"/>
      <c r="P69" s="138"/>
      <c r="Q69" s="138"/>
      <c r="R69" s="152">
        <v>0</v>
      </c>
      <c r="S69" s="222" t="s">
        <v>3248</v>
      </c>
      <c r="T69" s="223" t="s">
        <v>172</v>
      </c>
      <c r="U69" s="223"/>
      <c r="V69" s="223">
        <v>1</v>
      </c>
      <c r="W69" s="223"/>
      <c r="X69" s="223"/>
      <c r="Y69" s="223"/>
      <c r="Z69" s="223"/>
      <c r="AA69" s="223"/>
      <c r="AB69" s="223"/>
      <c r="AC69" s="223"/>
      <c r="AD69" s="223"/>
      <c r="AE69" s="223"/>
      <c r="AF69" s="223"/>
      <c r="AG69" s="223"/>
      <c r="AH69" s="223"/>
      <c r="AI69" s="152" t="s">
        <v>502</v>
      </c>
      <c r="AJ69" s="148" t="s">
        <v>502</v>
      </c>
    </row>
    <row r="70" spans="1:36" ht="36" customHeight="1">
      <c r="A70" s="151">
        <v>92</v>
      </c>
      <c r="B70" s="267">
        <v>0</v>
      </c>
      <c r="C70" s="267">
        <v>0</v>
      </c>
      <c r="D70" s="267">
        <v>0</v>
      </c>
      <c r="E70" s="267">
        <v>0</v>
      </c>
      <c r="F70" s="267">
        <v>11</v>
      </c>
      <c r="G70" s="218" t="s">
        <v>518</v>
      </c>
      <c r="H70" s="258" t="s">
        <v>3285</v>
      </c>
      <c r="I70" s="218" t="s">
        <v>20</v>
      </c>
      <c r="J70" s="218" t="s">
        <v>172</v>
      </c>
      <c r="K70" s="218" t="s">
        <v>172</v>
      </c>
      <c r="L70" s="360" t="s">
        <v>3246</v>
      </c>
      <c r="M70" s="220" t="s">
        <v>2886</v>
      </c>
      <c r="N70" s="138"/>
      <c r="O70" s="138"/>
      <c r="P70" s="138"/>
      <c r="Q70" s="138"/>
      <c r="R70" s="152">
        <v>0</v>
      </c>
      <c r="S70" s="222" t="s">
        <v>3248</v>
      </c>
      <c r="T70" s="223" t="s">
        <v>172</v>
      </c>
      <c r="U70" s="223"/>
      <c r="V70" s="223">
        <v>647</v>
      </c>
      <c r="W70" s="223"/>
      <c r="X70" s="223"/>
      <c r="Y70" s="223" t="s">
        <v>3286</v>
      </c>
      <c r="Z70" s="223"/>
      <c r="AA70" s="223"/>
      <c r="AB70" s="223"/>
      <c r="AC70" s="223"/>
      <c r="AD70" s="223"/>
      <c r="AE70" s="223"/>
      <c r="AF70" s="223"/>
      <c r="AG70" s="223"/>
      <c r="AH70" s="223"/>
      <c r="AI70" s="152" t="s">
        <v>502</v>
      </c>
      <c r="AJ70" s="148" t="s">
        <v>502</v>
      </c>
    </row>
    <row r="71" spans="1:36" ht="36" customHeight="1">
      <c r="A71" s="151">
        <v>93</v>
      </c>
      <c r="B71" s="267">
        <v>0</v>
      </c>
      <c r="C71" s="267">
        <v>0</v>
      </c>
      <c r="D71" s="267">
        <v>0</v>
      </c>
      <c r="E71" s="267">
        <v>0</v>
      </c>
      <c r="F71" s="267">
        <v>11</v>
      </c>
      <c r="G71" s="218" t="s">
        <v>518</v>
      </c>
      <c r="H71" s="258" t="s">
        <v>3249</v>
      </c>
      <c r="I71" s="218" t="s">
        <v>20</v>
      </c>
      <c r="J71" s="218" t="s">
        <v>172</v>
      </c>
      <c r="K71" s="218" t="s">
        <v>172</v>
      </c>
      <c r="L71" s="360" t="s">
        <v>3250</v>
      </c>
      <c r="M71" s="220" t="s">
        <v>3259</v>
      </c>
      <c r="N71" s="138"/>
      <c r="O71" s="138"/>
      <c r="P71" s="138"/>
      <c r="Q71" s="138"/>
      <c r="R71" s="152">
        <v>0</v>
      </c>
      <c r="S71" s="222" t="s">
        <v>3248</v>
      </c>
      <c r="T71" s="223" t="s">
        <v>172</v>
      </c>
      <c r="U71" s="223"/>
      <c r="V71" s="223">
        <v>1</v>
      </c>
      <c r="W71" s="223"/>
      <c r="X71" s="223"/>
      <c r="Y71" s="223" t="s">
        <v>3287</v>
      </c>
      <c r="Z71" s="223"/>
      <c r="AA71" s="223"/>
      <c r="AB71" s="223"/>
      <c r="AC71" s="223"/>
      <c r="AD71" s="223"/>
      <c r="AE71" s="223"/>
      <c r="AF71" s="223"/>
      <c r="AG71" s="223"/>
      <c r="AH71" s="223"/>
      <c r="AI71" s="152" t="s">
        <v>502</v>
      </c>
      <c r="AJ71" s="148" t="s">
        <v>502</v>
      </c>
    </row>
    <row r="72" spans="1:36" ht="36" customHeight="1">
      <c r="A72" s="151">
        <v>57</v>
      </c>
      <c r="B72" s="267">
        <v>0</v>
      </c>
      <c r="C72" s="267">
        <v>0</v>
      </c>
      <c r="D72" s="267">
        <v>0</v>
      </c>
      <c r="E72" s="267">
        <v>5.8</v>
      </c>
      <c r="F72" s="267">
        <v>11</v>
      </c>
      <c r="G72" s="218" t="s">
        <v>518</v>
      </c>
      <c r="H72" s="258" t="s">
        <v>3288</v>
      </c>
      <c r="I72" s="218" t="s">
        <v>18</v>
      </c>
      <c r="J72" s="218" t="s">
        <v>172</v>
      </c>
      <c r="K72" s="218" t="s">
        <v>172</v>
      </c>
      <c r="L72" s="360" t="s">
        <v>3289</v>
      </c>
      <c r="M72" s="220" t="s">
        <v>3197</v>
      </c>
      <c r="N72" s="138"/>
      <c r="O72" s="138"/>
      <c r="P72" s="138"/>
      <c r="Q72" s="138"/>
      <c r="R72" s="152">
        <v>0</v>
      </c>
      <c r="S72" s="222" t="s">
        <v>3198</v>
      </c>
      <c r="T72" s="223" t="s">
        <v>3290</v>
      </c>
      <c r="U72" s="223"/>
      <c r="V72" s="223"/>
      <c r="W72" s="223"/>
      <c r="X72" s="223"/>
      <c r="Y72" s="223"/>
      <c r="Z72" s="223"/>
      <c r="AA72" s="223"/>
      <c r="AB72" s="223"/>
      <c r="AC72" s="223"/>
      <c r="AD72" s="223"/>
      <c r="AE72" s="223"/>
      <c r="AF72" s="223"/>
      <c r="AG72" s="223"/>
      <c r="AH72" s="223"/>
      <c r="AI72" s="152" t="s">
        <v>502</v>
      </c>
      <c r="AJ72" s="148" t="s">
        <v>502</v>
      </c>
    </row>
    <row r="73" spans="1:36" ht="10.8" thickTop="1" thickBot="1">
      <c r="A73" s="73"/>
      <c r="B73" s="73"/>
      <c r="C73" s="73"/>
      <c r="D73" s="73"/>
      <c r="E73" s="73"/>
      <c r="F73" s="72"/>
      <c r="G73" s="74"/>
      <c r="H73" s="66"/>
      <c r="I73" s="66"/>
      <c r="J73" s="66"/>
      <c r="K73" s="66"/>
      <c r="L73" s="363"/>
      <c r="M73" s="69"/>
      <c r="N73" s="68"/>
      <c r="O73" s="68"/>
      <c r="P73" s="68"/>
      <c r="Q73" s="68"/>
      <c r="R73" s="68"/>
      <c r="S73" s="68"/>
      <c r="T73" s="68"/>
      <c r="U73" s="74"/>
      <c r="V73" s="74"/>
      <c r="W73" s="74"/>
      <c r="X73" s="74"/>
      <c r="Y73" s="74"/>
      <c r="Z73" s="74"/>
      <c r="AA73" s="74"/>
      <c r="AB73" s="74"/>
      <c r="AC73" s="74"/>
      <c r="AD73" s="74"/>
      <c r="AE73" s="74"/>
      <c r="AF73" s="74"/>
      <c r="AG73" s="74"/>
      <c r="AH73" s="74"/>
    </row>
    <row r="74" spans="1:36" ht="10.5" customHeight="1" thickTop="1" thickBot="1">
      <c r="A74" s="674" t="s">
        <v>3291</v>
      </c>
      <c r="B74" s="587"/>
      <c r="C74" s="587"/>
      <c r="D74" s="587"/>
      <c r="E74" s="587"/>
      <c r="F74" s="587"/>
      <c r="G74" s="276" t="s">
        <v>3292</v>
      </c>
      <c r="H74" s="66"/>
      <c r="I74" s="66"/>
      <c r="J74" s="66"/>
      <c r="K74" s="66"/>
      <c r="L74" s="363"/>
      <c r="M74" s="69"/>
      <c r="N74" s="68"/>
      <c r="O74" s="68"/>
      <c r="P74" s="68"/>
      <c r="Q74" s="68"/>
      <c r="R74" s="68"/>
      <c r="S74" s="68"/>
      <c r="T74" s="68"/>
      <c r="U74" s="74"/>
      <c r="V74" s="74"/>
      <c r="W74" s="74"/>
      <c r="X74" s="74"/>
      <c r="Y74" s="74"/>
      <c r="Z74" s="74"/>
      <c r="AA74" s="74"/>
      <c r="AB74" s="74"/>
      <c r="AC74" s="74"/>
      <c r="AD74" s="74"/>
      <c r="AE74" s="74"/>
      <c r="AF74" s="74"/>
      <c r="AG74" s="74"/>
      <c r="AH74" s="74"/>
    </row>
    <row r="75" spans="1:36" ht="10.8" thickTop="1" thickBot="1">
      <c r="A75" s="70"/>
      <c r="B75" s="70"/>
      <c r="C75" s="70"/>
      <c r="D75" s="70"/>
      <c r="E75" s="70"/>
      <c r="F75" s="70"/>
      <c r="G75" s="71"/>
      <c r="H75" s="66"/>
      <c r="I75" s="66"/>
      <c r="J75" s="66"/>
      <c r="K75" s="66"/>
      <c r="L75" s="363"/>
      <c r="M75" s="69"/>
      <c r="N75" s="68"/>
      <c r="O75" s="68"/>
      <c r="P75" s="68"/>
      <c r="Q75" s="68"/>
      <c r="R75" s="68"/>
      <c r="S75" s="68"/>
      <c r="T75" s="68"/>
      <c r="U75" s="74"/>
      <c r="V75" s="74"/>
      <c r="W75" s="74"/>
      <c r="X75" s="74"/>
      <c r="Y75" s="74"/>
      <c r="Z75" s="74"/>
      <c r="AA75" s="74"/>
      <c r="AB75" s="74"/>
      <c r="AC75" s="74"/>
      <c r="AD75" s="74"/>
      <c r="AE75" s="74"/>
      <c r="AF75" s="74"/>
      <c r="AG75" s="74"/>
      <c r="AH75" s="74"/>
    </row>
    <row r="76" spans="1:36" ht="10.8" thickTop="1" thickBot="1">
      <c r="A76" s="588" t="s">
        <v>1998</v>
      </c>
      <c r="B76" s="589"/>
      <c r="C76" s="589"/>
      <c r="D76" s="589"/>
      <c r="E76" s="589"/>
      <c r="F76" s="589"/>
      <c r="G76" s="225" t="s">
        <v>7752</v>
      </c>
      <c r="H76" s="66"/>
      <c r="I76" s="66"/>
      <c r="J76" s="66"/>
      <c r="K76" s="66"/>
      <c r="L76" s="363"/>
      <c r="M76" s="69"/>
      <c r="N76" s="68"/>
      <c r="O76" s="68"/>
      <c r="P76" s="68"/>
      <c r="Q76" s="68"/>
      <c r="R76" s="68"/>
      <c r="S76" s="68"/>
      <c r="T76" s="68"/>
      <c r="U76" s="74"/>
      <c r="V76" s="74"/>
      <c r="W76" s="74"/>
      <c r="X76" s="74"/>
      <c r="Y76" s="74"/>
      <c r="Z76" s="74"/>
      <c r="AA76" s="74"/>
      <c r="AB76" s="74"/>
      <c r="AC76" s="74"/>
      <c r="AD76" s="74"/>
      <c r="AE76" s="74"/>
      <c r="AF76" s="74"/>
      <c r="AG76" s="74"/>
      <c r="AH76" s="74"/>
    </row>
    <row r="77" spans="1:36" ht="10.8" thickTop="1" thickBot="1">
      <c r="A77" s="73"/>
      <c r="B77" s="73"/>
      <c r="C77" s="73"/>
      <c r="D77" s="73"/>
      <c r="E77" s="73"/>
      <c r="F77" s="72"/>
      <c r="G77" s="74"/>
      <c r="H77" s="66"/>
      <c r="I77" s="66"/>
      <c r="J77" s="66"/>
      <c r="K77" s="66"/>
      <c r="L77" s="363"/>
      <c r="M77" s="69"/>
      <c r="N77" s="68"/>
      <c r="O77" s="68"/>
      <c r="P77" s="68"/>
      <c r="Q77" s="68"/>
      <c r="R77" s="68"/>
      <c r="S77" s="68"/>
      <c r="T77" s="68"/>
      <c r="U77" s="74"/>
      <c r="V77" s="74"/>
      <c r="W77" s="74"/>
      <c r="X77" s="74"/>
      <c r="Y77" s="74"/>
      <c r="Z77" s="74"/>
      <c r="AA77" s="74"/>
      <c r="AB77" s="74"/>
      <c r="AC77" s="74"/>
      <c r="AD77" s="74"/>
      <c r="AE77" s="74"/>
      <c r="AF77" s="74"/>
      <c r="AG77" s="74"/>
      <c r="AH77" s="74"/>
    </row>
    <row r="78" spans="1:36" ht="10.8" thickTop="1" thickBot="1">
      <c r="A78" s="75" t="s">
        <v>729</v>
      </c>
      <c r="B78" s="66"/>
      <c r="C78" s="66"/>
      <c r="D78" s="76"/>
      <c r="E78" s="66"/>
      <c r="F78" s="66"/>
      <c r="G78" s="66"/>
      <c r="H78" s="66"/>
      <c r="I78" s="66"/>
      <c r="J78" s="66"/>
      <c r="K78" s="66"/>
      <c r="L78" s="363"/>
      <c r="M78" s="69"/>
      <c r="N78" s="68"/>
      <c r="O78" s="68"/>
      <c r="P78" s="68"/>
      <c r="Q78" s="68"/>
      <c r="R78" s="68"/>
      <c r="S78" s="68"/>
      <c r="T78" s="68"/>
      <c r="U78" s="74"/>
      <c r="V78" s="74"/>
      <c r="W78" s="74"/>
      <c r="X78" s="74"/>
      <c r="Y78" s="74"/>
      <c r="Z78" s="74"/>
      <c r="AA78" s="74"/>
      <c r="AB78" s="74"/>
      <c r="AC78" s="74"/>
      <c r="AD78" s="74"/>
      <c r="AE78" s="74"/>
      <c r="AF78" s="74"/>
      <c r="AG78" s="74"/>
      <c r="AH78" s="74"/>
    </row>
    <row r="79" spans="1:36" ht="13.05" customHeight="1" thickTop="1" thickBot="1">
      <c r="A79" s="87">
        <v>1</v>
      </c>
      <c r="B79" s="66" t="s">
        <v>730</v>
      </c>
      <c r="C79" s="66"/>
      <c r="D79" s="76"/>
      <c r="E79" s="66"/>
      <c r="F79" s="66"/>
      <c r="G79" s="66"/>
      <c r="H79" s="66"/>
      <c r="I79" s="66"/>
      <c r="J79" s="66"/>
      <c r="K79" s="66"/>
      <c r="L79" s="363"/>
      <c r="M79" s="69"/>
      <c r="N79" s="68"/>
      <c r="O79" s="68"/>
      <c r="P79" s="68"/>
      <c r="Q79" s="68"/>
      <c r="R79" s="68"/>
      <c r="S79" s="68"/>
      <c r="T79" s="68"/>
      <c r="U79" s="74"/>
      <c r="V79" s="74"/>
      <c r="W79" s="74"/>
      <c r="X79" s="74"/>
      <c r="Y79" s="74"/>
      <c r="Z79" s="74"/>
      <c r="AA79" s="74"/>
      <c r="AB79" s="74"/>
      <c r="AC79" s="74"/>
      <c r="AD79" s="74"/>
      <c r="AE79" s="74"/>
      <c r="AF79" s="74"/>
      <c r="AG79" s="74"/>
      <c r="AH79" s="74"/>
    </row>
    <row r="80" spans="1:36" ht="13.05" customHeight="1" thickTop="1" thickBot="1">
      <c r="A80" s="87">
        <v>2</v>
      </c>
      <c r="B80" s="66" t="s">
        <v>731</v>
      </c>
      <c r="C80" s="66"/>
      <c r="D80" s="76"/>
      <c r="E80" s="66"/>
      <c r="F80" s="66"/>
      <c r="G80" s="66"/>
      <c r="H80" s="66"/>
      <c r="I80" s="66"/>
      <c r="J80" s="66"/>
      <c r="K80" s="66"/>
      <c r="L80" s="363"/>
      <c r="M80" s="69"/>
      <c r="N80" s="68"/>
      <c r="O80" s="68"/>
      <c r="P80" s="68"/>
      <c r="Q80" s="68"/>
      <c r="R80" s="68"/>
      <c r="S80" s="68"/>
      <c r="T80" s="68"/>
      <c r="U80" s="74"/>
      <c r="V80" s="74"/>
      <c r="W80" s="74"/>
      <c r="X80" s="74"/>
      <c r="Y80" s="74"/>
      <c r="Z80" s="74"/>
      <c r="AA80" s="74"/>
      <c r="AB80" s="74"/>
      <c r="AC80" s="74"/>
      <c r="AD80" s="74"/>
      <c r="AE80" s="74"/>
      <c r="AF80" s="74"/>
      <c r="AG80" s="74"/>
      <c r="AH80" s="74"/>
    </row>
    <row r="81" spans="1:34" ht="13.05" customHeight="1" thickTop="1" thickBot="1">
      <c r="A81" s="87">
        <v>3</v>
      </c>
      <c r="B81" s="66" t="s">
        <v>732</v>
      </c>
      <c r="C81" s="66"/>
      <c r="D81" s="76"/>
      <c r="E81" s="66"/>
      <c r="F81" s="66"/>
      <c r="G81" s="66"/>
      <c r="H81" s="66"/>
      <c r="I81" s="66"/>
      <c r="J81" s="66"/>
      <c r="K81" s="66"/>
      <c r="N81" s="68"/>
      <c r="O81" s="68"/>
      <c r="P81" s="68"/>
      <c r="Q81" s="68"/>
      <c r="R81" s="68"/>
      <c r="S81" s="68"/>
      <c r="T81" s="68"/>
      <c r="U81" s="74"/>
      <c r="V81" s="74"/>
      <c r="W81" s="74"/>
      <c r="X81" s="74"/>
      <c r="Y81" s="74"/>
      <c r="Z81" s="74"/>
      <c r="AA81" s="74"/>
      <c r="AB81" s="74"/>
      <c r="AC81" s="74"/>
      <c r="AD81" s="74"/>
      <c r="AE81" s="74"/>
      <c r="AF81" s="74"/>
      <c r="AG81" s="74"/>
      <c r="AH81" s="74"/>
    </row>
    <row r="82" spans="1:34" ht="13.05" customHeight="1" thickTop="1" thickBot="1">
      <c r="A82" s="87">
        <v>4</v>
      </c>
      <c r="B82" s="66" t="s">
        <v>733</v>
      </c>
      <c r="C82" s="66"/>
      <c r="D82" s="77"/>
      <c r="E82" s="66"/>
      <c r="F82" s="66"/>
      <c r="G82" s="66"/>
      <c r="H82" s="66"/>
      <c r="I82" s="66"/>
      <c r="J82" s="66"/>
      <c r="K82" s="66"/>
      <c r="L82" s="78"/>
      <c r="M82" s="78"/>
      <c r="N82" s="68"/>
      <c r="O82" s="68"/>
      <c r="P82" s="68"/>
      <c r="Q82" s="68"/>
      <c r="R82" s="68"/>
      <c r="S82" s="68"/>
      <c r="T82" s="68"/>
      <c r="U82" s="74"/>
      <c r="V82" s="74"/>
      <c r="W82" s="74"/>
      <c r="X82" s="74"/>
      <c r="Y82" s="74"/>
      <c r="Z82" s="74"/>
      <c r="AA82" s="74"/>
      <c r="AB82" s="74"/>
      <c r="AC82" s="74"/>
      <c r="AD82" s="74"/>
      <c r="AE82" s="74"/>
      <c r="AF82" s="74"/>
      <c r="AG82" s="74"/>
      <c r="AH82" s="74"/>
    </row>
    <row r="83" spans="1:34" ht="13.05" customHeight="1" thickTop="1" thickBot="1">
      <c r="A83" s="87">
        <v>5</v>
      </c>
      <c r="B83" s="66" t="s">
        <v>734</v>
      </c>
      <c r="C83" s="66"/>
      <c r="D83" s="77"/>
      <c r="E83" s="66"/>
      <c r="F83" s="66"/>
      <c r="G83" s="66"/>
      <c r="H83" s="66"/>
      <c r="I83" s="66"/>
      <c r="J83" s="66"/>
      <c r="K83" s="66"/>
      <c r="L83" s="364"/>
      <c r="M83" s="67"/>
      <c r="N83" s="68"/>
      <c r="O83" s="68"/>
      <c r="P83" s="68"/>
      <c r="Q83" s="68"/>
      <c r="R83" s="68"/>
      <c r="S83" s="68"/>
      <c r="T83" s="68"/>
      <c r="U83" s="74"/>
      <c r="V83" s="74"/>
      <c r="W83" s="74"/>
      <c r="X83" s="74"/>
      <c r="Y83" s="74"/>
      <c r="Z83" s="74"/>
      <c r="AA83" s="74"/>
      <c r="AB83" s="74"/>
      <c r="AC83" s="74"/>
      <c r="AD83" s="74"/>
      <c r="AE83" s="74"/>
      <c r="AF83" s="74"/>
      <c r="AG83" s="74"/>
      <c r="AH83" s="74"/>
    </row>
    <row r="84" spans="1:34" ht="13.05" customHeight="1" thickTop="1" thickBot="1">
      <c r="A84" s="87">
        <v>6</v>
      </c>
      <c r="B84" s="66" t="s">
        <v>735</v>
      </c>
      <c r="C84" s="66"/>
      <c r="D84" s="77"/>
      <c r="E84" s="66"/>
      <c r="F84" s="66"/>
      <c r="G84" s="66"/>
      <c r="H84" s="66"/>
      <c r="I84" s="66"/>
      <c r="J84" s="66"/>
      <c r="K84" s="66"/>
      <c r="L84" s="364"/>
      <c r="M84" s="67"/>
      <c r="N84" s="68"/>
      <c r="O84" s="68"/>
      <c r="P84" s="68"/>
      <c r="Q84" s="68"/>
      <c r="R84" s="68"/>
      <c r="S84" s="68"/>
      <c r="T84" s="68"/>
      <c r="U84" s="74"/>
      <c r="V84" s="74"/>
      <c r="W84" s="74"/>
      <c r="X84" s="74"/>
      <c r="Y84" s="74"/>
      <c r="Z84" s="74"/>
      <c r="AA84" s="74"/>
      <c r="AB84" s="74"/>
      <c r="AC84" s="74"/>
      <c r="AD84" s="74"/>
      <c r="AE84" s="74"/>
      <c r="AF84" s="74"/>
      <c r="AG84" s="74"/>
      <c r="AH84" s="74"/>
    </row>
    <row r="85" spans="1:34" ht="13.05" customHeight="1" thickTop="1">
      <c r="A85" s="87">
        <v>7</v>
      </c>
      <c r="B85" s="66" t="s">
        <v>736</v>
      </c>
      <c r="C85" s="66"/>
      <c r="D85" s="77"/>
      <c r="E85" s="66"/>
      <c r="F85" s="66"/>
      <c r="G85" s="66"/>
      <c r="H85" s="66"/>
      <c r="I85" s="66"/>
      <c r="J85" s="66"/>
      <c r="K85" s="66"/>
      <c r="L85" s="363"/>
      <c r="M85" s="69"/>
      <c r="N85" s="74"/>
      <c r="O85" s="74"/>
      <c r="P85" s="74"/>
      <c r="Q85" s="74"/>
      <c r="R85" s="74"/>
      <c r="S85" s="74"/>
      <c r="T85" s="74"/>
      <c r="U85" s="74"/>
      <c r="V85" s="74"/>
      <c r="W85" s="74"/>
      <c r="X85" s="74"/>
      <c r="Y85" s="74"/>
      <c r="Z85" s="74"/>
      <c r="AA85" s="74"/>
      <c r="AB85" s="74"/>
      <c r="AC85" s="74"/>
      <c r="AD85" s="74"/>
      <c r="AE85" s="74"/>
      <c r="AF85" s="74"/>
      <c r="AG85" s="74"/>
      <c r="AH85" s="74"/>
    </row>
    <row r="86" spans="1:34" ht="13.05" customHeight="1">
      <c r="A86" s="87">
        <v>8</v>
      </c>
      <c r="B86" s="78" t="s">
        <v>737</v>
      </c>
      <c r="C86" s="66"/>
      <c r="D86" s="77"/>
      <c r="E86" s="66"/>
      <c r="F86" s="66"/>
      <c r="G86" s="66"/>
      <c r="H86" s="66"/>
      <c r="I86" s="66"/>
      <c r="J86" s="66"/>
      <c r="K86" s="66"/>
      <c r="L86" s="363"/>
      <c r="M86" s="69"/>
      <c r="N86" s="74"/>
      <c r="O86" s="74"/>
      <c r="P86" s="74"/>
      <c r="Q86" s="74"/>
      <c r="R86" s="74"/>
      <c r="S86" s="74"/>
      <c r="T86" s="74"/>
      <c r="U86" s="74"/>
      <c r="V86" s="74"/>
      <c r="W86" s="74"/>
      <c r="X86" s="74"/>
      <c r="Y86" s="74"/>
      <c r="Z86" s="74"/>
      <c r="AA86" s="74"/>
      <c r="AB86" s="74"/>
      <c r="AC86" s="74"/>
      <c r="AD86" s="74"/>
      <c r="AE86" s="74"/>
      <c r="AF86" s="74"/>
      <c r="AG86" s="74"/>
      <c r="AH86" s="74"/>
    </row>
    <row r="87" spans="1:34" ht="13.05" customHeight="1">
      <c r="A87" s="87">
        <v>9</v>
      </c>
      <c r="B87" s="66" t="s">
        <v>738</v>
      </c>
      <c r="E87" s="66"/>
      <c r="F87" s="66"/>
      <c r="G87" s="66"/>
      <c r="H87" s="66"/>
      <c r="I87" s="66"/>
      <c r="J87" s="66"/>
      <c r="K87" s="66"/>
      <c r="L87" s="363"/>
      <c r="M87" s="69"/>
      <c r="N87" s="74"/>
      <c r="O87" s="74"/>
      <c r="P87" s="74"/>
      <c r="Q87" s="74"/>
      <c r="R87" s="74"/>
      <c r="S87" s="74"/>
      <c r="T87" s="74"/>
      <c r="U87" s="74"/>
      <c r="V87" s="74"/>
      <c r="W87" s="74"/>
      <c r="X87" s="74"/>
      <c r="Y87" s="74"/>
      <c r="Z87" s="74"/>
      <c r="AA87" s="74"/>
      <c r="AB87" s="74"/>
      <c r="AC87" s="74"/>
      <c r="AD87" s="74"/>
      <c r="AE87" s="74"/>
      <c r="AF87" s="74"/>
      <c r="AG87" s="74"/>
      <c r="AH87" s="74"/>
    </row>
    <row r="88" spans="1:34" ht="13.05" customHeight="1">
      <c r="A88" s="87">
        <v>10</v>
      </c>
      <c r="B88" s="66" t="s">
        <v>739</v>
      </c>
      <c r="E88" s="66"/>
      <c r="F88" s="66"/>
      <c r="G88" s="66"/>
      <c r="H88" s="66"/>
      <c r="I88" s="66"/>
      <c r="J88" s="66"/>
      <c r="K88" s="66"/>
      <c r="L88" s="363"/>
      <c r="M88" s="69"/>
      <c r="N88" s="74"/>
      <c r="O88" s="74"/>
      <c r="P88" s="74"/>
      <c r="Q88" s="74"/>
      <c r="R88" s="74"/>
      <c r="S88" s="74"/>
      <c r="T88" s="74"/>
      <c r="U88" s="74"/>
      <c r="V88" s="74"/>
      <c r="W88" s="74"/>
      <c r="X88" s="74"/>
      <c r="Y88" s="74"/>
      <c r="Z88" s="74"/>
      <c r="AA88" s="74"/>
      <c r="AB88" s="74"/>
      <c r="AC88" s="74"/>
      <c r="AD88" s="74"/>
      <c r="AE88" s="74"/>
      <c r="AF88" s="74"/>
      <c r="AG88" s="74"/>
      <c r="AH88" s="74"/>
    </row>
    <row r="89" spans="1:34" ht="13.05" customHeight="1">
      <c r="A89" s="87">
        <v>11</v>
      </c>
      <c r="B89" s="90" t="s">
        <v>740</v>
      </c>
      <c r="C89" s="87"/>
      <c r="D89" s="66"/>
      <c r="F89" s="66"/>
      <c r="G89" s="66"/>
      <c r="H89" s="66"/>
      <c r="I89" s="66"/>
      <c r="J89" s="66"/>
      <c r="K89" s="66"/>
      <c r="L89" s="363"/>
      <c r="M89" s="69"/>
      <c r="N89" s="74"/>
      <c r="O89" s="74"/>
      <c r="P89" s="74"/>
      <c r="Q89" s="74"/>
      <c r="R89" s="74"/>
      <c r="S89" s="74"/>
      <c r="T89" s="74"/>
      <c r="U89" s="74"/>
      <c r="V89" s="74"/>
      <c r="W89" s="74"/>
      <c r="X89" s="74"/>
      <c r="Y89" s="74"/>
      <c r="Z89" s="74"/>
      <c r="AA89" s="74"/>
      <c r="AB89" s="74"/>
      <c r="AC89" s="74"/>
      <c r="AD89" s="74"/>
      <c r="AE89" s="74"/>
      <c r="AF89" s="74"/>
      <c r="AG89" s="74"/>
      <c r="AH89" s="74"/>
    </row>
    <row r="90" spans="1:34" ht="13.05" customHeight="1">
      <c r="A90" s="87">
        <v>12</v>
      </c>
      <c r="B90" s="90" t="s">
        <v>741</v>
      </c>
      <c r="C90" s="87"/>
      <c r="D90" s="66"/>
      <c r="E90" s="66"/>
      <c r="F90" s="66"/>
      <c r="G90" s="66"/>
      <c r="H90" s="66"/>
      <c r="I90" s="66"/>
      <c r="J90" s="66"/>
      <c r="K90" s="66"/>
      <c r="L90" s="363"/>
      <c r="M90" s="69"/>
      <c r="N90" s="74"/>
      <c r="O90" s="74"/>
      <c r="P90" s="74"/>
      <c r="Q90" s="74"/>
      <c r="R90" s="74"/>
      <c r="S90" s="74"/>
      <c r="T90" s="74"/>
      <c r="U90" s="74"/>
      <c r="V90" s="74"/>
      <c r="W90" s="74"/>
      <c r="X90" s="74"/>
      <c r="Y90" s="74"/>
      <c r="Z90" s="74"/>
      <c r="AA90" s="74"/>
      <c r="AB90" s="74"/>
      <c r="AC90" s="74"/>
      <c r="AD90" s="74"/>
      <c r="AE90" s="74"/>
      <c r="AF90" s="74"/>
      <c r="AG90" s="74"/>
      <c r="AH90" s="74"/>
    </row>
    <row r="91" spans="1:34" ht="13.05" customHeight="1">
      <c r="A91" s="87">
        <v>13</v>
      </c>
      <c r="B91" s="90" t="s">
        <v>742</v>
      </c>
      <c r="C91" s="87"/>
      <c r="D91" s="66"/>
      <c r="E91" s="66"/>
      <c r="F91" s="66"/>
      <c r="G91" s="66"/>
      <c r="H91" s="66"/>
      <c r="I91" s="66"/>
      <c r="J91" s="66"/>
      <c r="K91" s="66"/>
      <c r="L91" s="363"/>
      <c r="M91" s="69"/>
      <c r="N91" s="74"/>
      <c r="O91" s="74"/>
      <c r="P91" s="74"/>
      <c r="Q91" s="74"/>
      <c r="R91" s="74"/>
      <c r="S91" s="74"/>
      <c r="T91" s="74"/>
      <c r="U91" s="74"/>
      <c r="V91" s="74"/>
      <c r="W91" s="74"/>
      <c r="X91" s="74"/>
      <c r="Y91" s="74"/>
      <c r="Z91" s="74"/>
      <c r="AA91" s="74"/>
      <c r="AB91" s="74"/>
      <c r="AC91" s="74"/>
      <c r="AD91" s="74"/>
      <c r="AE91" s="74"/>
      <c r="AF91" s="74"/>
      <c r="AG91" s="74"/>
      <c r="AH91" s="74"/>
    </row>
    <row r="92" spans="1:34" ht="13.05" customHeight="1">
      <c r="A92" s="87">
        <v>14</v>
      </c>
      <c r="B92" s="66" t="s">
        <v>743</v>
      </c>
      <c r="C92" s="87"/>
      <c r="D92" s="66"/>
      <c r="E92" s="66"/>
      <c r="F92" s="66"/>
      <c r="G92" s="66"/>
      <c r="H92" s="66"/>
      <c r="I92" s="66"/>
      <c r="J92" s="66"/>
      <c r="K92" s="66"/>
      <c r="L92" s="363"/>
      <c r="M92" s="69"/>
      <c r="N92" s="74"/>
      <c r="O92" s="74"/>
      <c r="P92" s="74"/>
      <c r="Q92" s="74"/>
      <c r="R92" s="74"/>
      <c r="S92" s="74"/>
      <c r="T92" s="74"/>
      <c r="U92" s="74"/>
      <c r="V92" s="74"/>
      <c r="W92" s="74"/>
      <c r="X92" s="74"/>
      <c r="Y92" s="74"/>
      <c r="Z92" s="74"/>
      <c r="AA92" s="74"/>
      <c r="AB92" s="74"/>
      <c r="AC92" s="74"/>
      <c r="AD92" s="74"/>
      <c r="AE92" s="74"/>
      <c r="AF92" s="74"/>
      <c r="AG92" s="74"/>
      <c r="AH92" s="74"/>
    </row>
    <row r="93" spans="1:34" ht="13.05" customHeight="1">
      <c r="A93" s="87">
        <v>15</v>
      </c>
      <c r="B93" s="90" t="s">
        <v>744</v>
      </c>
      <c r="C93" s="87"/>
      <c r="D93" s="66"/>
      <c r="E93" s="66"/>
      <c r="F93" s="66"/>
      <c r="G93" s="66"/>
      <c r="H93" s="66"/>
      <c r="I93" s="66"/>
      <c r="J93" s="66"/>
      <c r="K93" s="66"/>
      <c r="L93" s="363"/>
      <c r="M93" s="69"/>
      <c r="N93" s="74"/>
      <c r="O93" s="74"/>
      <c r="P93" s="74"/>
      <c r="Q93" s="74"/>
      <c r="R93" s="74"/>
      <c r="S93" s="74"/>
      <c r="T93" s="74"/>
      <c r="U93" s="74"/>
      <c r="V93" s="74"/>
      <c r="W93" s="74"/>
      <c r="X93" s="74"/>
      <c r="Y93" s="74"/>
      <c r="Z93" s="74"/>
      <c r="AA93" s="74"/>
      <c r="AB93" s="74"/>
      <c r="AC93" s="74"/>
      <c r="AD93" s="74"/>
      <c r="AE93" s="74"/>
      <c r="AF93" s="74"/>
      <c r="AG93" s="74"/>
      <c r="AH93" s="74"/>
    </row>
    <row r="94" spans="1:34" ht="13.05" customHeight="1">
      <c r="A94" s="87">
        <v>16</v>
      </c>
      <c r="B94" s="90" t="s">
        <v>745</v>
      </c>
      <c r="C94" s="87"/>
      <c r="D94" s="66"/>
      <c r="E94" s="66"/>
      <c r="F94" s="66"/>
      <c r="G94" s="66"/>
      <c r="H94" s="66"/>
      <c r="I94" s="66"/>
      <c r="J94" s="66"/>
      <c r="K94" s="66"/>
      <c r="L94" s="363"/>
      <c r="M94" s="69"/>
      <c r="N94" s="74"/>
      <c r="O94" s="74"/>
      <c r="P94" s="74"/>
      <c r="Q94" s="74"/>
      <c r="R94" s="74"/>
      <c r="S94" s="74"/>
      <c r="T94" s="74"/>
      <c r="U94" s="74"/>
      <c r="V94" s="74"/>
      <c r="W94" s="74"/>
      <c r="X94" s="74"/>
      <c r="Y94" s="74"/>
      <c r="Z94" s="74"/>
      <c r="AA94" s="74"/>
      <c r="AB94" s="74"/>
      <c r="AC94" s="74"/>
      <c r="AD94" s="74"/>
      <c r="AE94" s="74"/>
      <c r="AF94" s="74"/>
      <c r="AG94" s="74"/>
      <c r="AH94" s="74"/>
    </row>
    <row r="95" spans="1:34" ht="10.199999999999999" thickBot="1">
      <c r="A95" s="78"/>
      <c r="C95" s="78"/>
      <c r="D95" s="78"/>
      <c r="E95" s="78"/>
      <c r="F95" s="78"/>
      <c r="G95" s="78"/>
      <c r="H95" s="78"/>
      <c r="I95" s="78"/>
      <c r="J95" s="78"/>
      <c r="K95" s="78"/>
      <c r="L95" s="79"/>
      <c r="M95" s="79"/>
      <c r="N95" s="79"/>
      <c r="O95" s="79"/>
      <c r="P95" s="79"/>
      <c r="Q95" s="79"/>
      <c r="R95" s="79"/>
      <c r="S95" s="79"/>
      <c r="T95" s="79"/>
      <c r="U95" s="161"/>
      <c r="V95" s="161"/>
      <c r="W95" s="161"/>
      <c r="X95" s="161"/>
      <c r="Y95" s="161"/>
      <c r="Z95" s="161"/>
      <c r="AA95" s="161"/>
      <c r="AB95" s="161"/>
      <c r="AC95" s="161"/>
      <c r="AD95" s="161"/>
      <c r="AE95" s="161"/>
      <c r="AF95" s="161"/>
      <c r="AG95" s="161"/>
      <c r="AH95" s="161"/>
    </row>
    <row r="96" spans="1:34" ht="10.199999999999999" thickTop="1">
      <c r="C96" s="80"/>
      <c r="D96" s="80"/>
      <c r="E96" s="80"/>
    </row>
    <row r="97" spans="1:34">
      <c r="A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row>
    <row r="98" spans="1:34" s="78" customFormat="1"/>
    <row r="99" spans="1:34" s="78" customFormat="1" ht="9.75" customHeight="1"/>
    <row r="100" spans="1:34" s="78" customFormat="1"/>
    <row r="101" spans="1:34" s="78" customFormat="1" ht="9"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row>
    <row r="102" spans="1:34" s="78" customForma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row>
    <row r="103" spans="1:34" s="78" customForma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row>
    <row r="104" spans="1:34" s="78" customForma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row>
    <row r="105" spans="1:34" s="78" customForma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row>
    <row r="106" spans="1:34" s="78" customForma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row>
    <row r="107" spans="1:34" s="78" customForma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row>
    <row r="108" spans="1:34" s="78" customForma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row>
    <row r="109" spans="1:34" s="78" customForma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row>
    <row r="110" spans="1:34" s="78" customForma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row>
  </sheetData>
  <sheetProtection algorithmName="SHA-512" hashValue="Uk9Wq8nCEphkXpVrzMuEk6d4FrEAVaHeYLoFW3eSpQd/nJlHw5uyIIu9mPOrqsE9c2Q9pf6XPJOf7gFpLS4Wig==" saltValue="Q+rdQsTxLI8rNdi+F1GrKQ==" spinCount="100000" sheet="1" objects="1" scenarios="1" formatColumns="0" formatRows="0" autoFilter="0"/>
  <mergeCells count="45">
    <mergeCell ref="V13:Y13"/>
    <mergeCell ref="Z13:Z15"/>
    <mergeCell ref="AA13:AD13"/>
    <mergeCell ref="AA14:AA15"/>
    <mergeCell ref="AB14:AB15"/>
    <mergeCell ref="AC14:AC15"/>
    <mergeCell ref="AD14:AD15"/>
    <mergeCell ref="A74:F74"/>
    <mergeCell ref="A76:F76"/>
    <mergeCell ref="A59:AJ59"/>
    <mergeCell ref="AI14:AI15"/>
    <mergeCell ref="AJ14:AJ15"/>
    <mergeCell ref="AE14:AE15"/>
    <mergeCell ref="AF14:AF15"/>
    <mergeCell ref="AG14:AG15"/>
    <mergeCell ref="AH14:AH15"/>
    <mergeCell ref="Y14:Y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U12:AD12"/>
    <mergeCell ref="AE12:AH13"/>
    <mergeCell ref="U13:U15"/>
    <mergeCell ref="A7:F7"/>
    <mergeCell ref="A8:F8"/>
    <mergeCell ref="A9:F9"/>
    <mergeCell ref="A10:F10"/>
    <mergeCell ref="A12:A15"/>
    <mergeCell ref="B12:F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AB58-E63C-D443-ABF0-C519FABDC1B2}">
  <sheetPr codeName="Hoja22">
    <outlinePr summaryBelow="0" summaryRight="0"/>
  </sheetPr>
  <dimension ref="A1:AJ83"/>
  <sheetViews>
    <sheetView showGridLines="0" topLeftCell="A2" zoomScaleNormal="100" workbookViewId="0">
      <selection activeCell="H7" sqref="H7"/>
    </sheetView>
  </sheetViews>
  <sheetFormatPr baseColWidth="10" defaultColWidth="11.44140625" defaultRowHeight="9.6" outlineLevelRow="3"/>
  <cols>
    <col min="1" max="1" width="3.77734375" style="59" bestFit="1" customWidth="1"/>
    <col min="2" max="6" width="3.44140625" style="59" customWidth="1"/>
    <col min="7" max="7" width="24.44140625" style="59" bestFit="1" customWidth="1"/>
    <col min="8" max="8" width="56.109375" style="59" customWidth="1"/>
    <col min="9" max="9" width="6.77734375" style="59" customWidth="1"/>
    <col min="10" max="10" width="28" style="59" bestFit="1" customWidth="1"/>
    <col min="11" max="11" width="5.44140625" style="59" customWidth="1"/>
    <col min="12" max="12" width="13.44140625" style="59" customWidth="1"/>
    <col min="13" max="13" width="18.44140625" style="59" bestFit="1" customWidth="1"/>
    <col min="14" max="14" width="5.77734375" style="59" bestFit="1" customWidth="1"/>
    <col min="15" max="15" width="4.109375" style="59" bestFit="1" customWidth="1"/>
    <col min="16" max="16" width="3.44140625" style="59" bestFit="1" customWidth="1"/>
    <col min="17" max="17" width="4.109375" style="59" bestFit="1" customWidth="1"/>
    <col min="18" max="18" width="5.33203125" style="59" bestFit="1" customWidth="1"/>
    <col min="19" max="19" width="14.44140625" style="59" customWidth="1"/>
    <col min="20" max="20" width="22.6640625" style="59" customWidth="1"/>
    <col min="21" max="21" width="12.77734375" style="59" customWidth="1"/>
    <col min="22" max="22" width="11.44140625" style="59" customWidth="1"/>
    <col min="23" max="23" width="12.77734375" style="59" bestFit="1" customWidth="1"/>
    <col min="24" max="24" width="15" style="59" bestFit="1" customWidth="1"/>
    <col min="25" max="25" width="22.6640625" style="59" customWidth="1"/>
    <col min="26" max="34" width="22.6640625" style="59" hidden="1" customWidth="1"/>
    <col min="35" max="35" width="15.44140625" style="59" customWidth="1"/>
    <col min="36" max="36" width="15.332031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302</v>
      </c>
    </row>
    <row r="10" spans="1:36" ht="10.199999999999999">
      <c r="A10" s="562" t="s">
        <v>596</v>
      </c>
      <c r="B10" s="563"/>
      <c r="C10" s="563"/>
      <c r="D10" s="563"/>
      <c r="E10" s="563"/>
      <c r="F10" s="563"/>
      <c r="G10" s="226" t="s">
        <v>304</v>
      </c>
    </row>
    <row r="11" spans="1:36" ht="5.25" customHeight="1"/>
    <row r="12" spans="1:36" ht="25.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19.8" collapsed="1" thickBot="1">
      <c r="A16" s="232">
        <v>1</v>
      </c>
      <c r="B16" s="233">
        <v>0</v>
      </c>
      <c r="C16" s="233">
        <v>0</v>
      </c>
      <c r="D16" s="233">
        <v>0</v>
      </c>
      <c r="E16" s="233">
        <v>0</v>
      </c>
      <c r="F16" s="233">
        <v>10</v>
      </c>
      <c r="G16" s="231" t="s">
        <v>559</v>
      </c>
      <c r="H16" s="196" t="s">
        <v>3293</v>
      </c>
      <c r="I16" s="231" t="s">
        <v>18</v>
      </c>
      <c r="J16" s="231" t="s">
        <v>172</v>
      </c>
      <c r="K16" s="231" t="s">
        <v>172</v>
      </c>
      <c r="L16" s="359" t="s">
        <v>3294</v>
      </c>
      <c r="M16" s="165" t="s">
        <v>3295</v>
      </c>
      <c r="N16" s="64">
        <v>25</v>
      </c>
      <c r="O16" s="64">
        <v>25</v>
      </c>
      <c r="P16" s="64">
        <v>25</v>
      </c>
      <c r="Q16" s="64">
        <v>25</v>
      </c>
      <c r="R16" s="64">
        <f>SUM(N16:Q16)</f>
        <v>100</v>
      </c>
      <c r="S16" s="166" t="s">
        <v>3296</v>
      </c>
      <c r="T16" s="105" t="s">
        <v>3297</v>
      </c>
      <c r="U16" s="159">
        <f>N16+O16</f>
        <v>50</v>
      </c>
      <c r="V16" s="273">
        <v>50</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66"/>
      <c r="Z16" s="159">
        <f>P16+Q16</f>
        <v>50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50</v>
      </c>
      <c r="AF16" s="100">
        <f>IF(AE16="","No hay ejecución",IF(AND(AE16&gt;0), AE16/R16,"No hay Programación"))</f>
        <v>0.5</v>
      </c>
      <c r="AG16" s="105" t="str">
        <f>IF(AF16="No hay ejecución","NA",IF(AF16&gt;=90%,"De acuerdo a lo programado",IF(AF16&gt;=70%,"Atraso Leve",IF(AF16&lt;70%,"Incumplimiento"))))</f>
        <v>Incumplimiento</v>
      </c>
      <c r="AH16" s="166"/>
      <c r="AI16" s="65" t="s">
        <v>502</v>
      </c>
      <c r="AJ16" s="105" t="s">
        <v>502</v>
      </c>
    </row>
    <row r="17" spans="1:36" s="117" customFormat="1" ht="16.8" hidden="1" outlineLevel="3" thickTop="1" thickBot="1">
      <c r="A17" s="240" t="s">
        <v>41</v>
      </c>
      <c r="B17" s="241">
        <v>0</v>
      </c>
      <c r="C17" s="241">
        <v>0</v>
      </c>
      <c r="D17" s="241">
        <v>0</v>
      </c>
      <c r="E17" s="241">
        <v>0</v>
      </c>
      <c r="F17" s="241">
        <v>10</v>
      </c>
      <c r="G17" s="239" t="s">
        <v>559</v>
      </c>
      <c r="H17" s="365" t="s">
        <v>3298</v>
      </c>
      <c r="I17" s="239" t="s">
        <v>20</v>
      </c>
      <c r="J17" s="239" t="s">
        <v>172</v>
      </c>
      <c r="K17" s="239" t="s">
        <v>172</v>
      </c>
      <c r="L17" s="172" t="s">
        <v>3299</v>
      </c>
      <c r="M17" s="172" t="s">
        <v>3295</v>
      </c>
      <c r="N17" s="126">
        <v>25</v>
      </c>
      <c r="O17" s="126">
        <v>25</v>
      </c>
      <c r="P17" s="126">
        <v>25</v>
      </c>
      <c r="Q17" s="126">
        <v>25</v>
      </c>
      <c r="R17" s="111">
        <f t="shared" ref="R17:R24" si="3">SUM(N17:Q17)</f>
        <v>100</v>
      </c>
      <c r="S17" s="115" t="s">
        <v>3296</v>
      </c>
      <c r="T17" s="173" t="s">
        <v>3297</v>
      </c>
      <c r="U17" s="159">
        <f t="shared" ref="U17:U26" si="4">N17+O17</f>
        <v>50</v>
      </c>
      <c r="V17" s="273"/>
      <c r="W17" s="100" t="str">
        <f t="shared" ref="W17:W26" si="5">IF(V17="","No hay ejecución",IF(AND(U17&gt;0), V17/U17,"No hay Programación"))</f>
        <v>No hay ejecución</v>
      </c>
      <c r="X17" s="105" t="str">
        <f t="shared" ref="X17:X26" si="6">IF(W17="No hay ejecución","NA",IF(W17&gt;=90%,"De acuerdo a lo programado",IF(W17&gt;=70%,"Atraso Leve",IF(W17&lt;70%,"En Riesgo de no Cumplimiento"))))</f>
        <v>NA</v>
      </c>
      <c r="Y17" s="166"/>
      <c r="Z17" s="159">
        <f t="shared" ref="Z17:Z26" si="7">P17+Q17</f>
        <v>50</v>
      </c>
      <c r="AA17" s="159"/>
      <c r="AB17" s="100" t="str">
        <f t="shared" ref="AB17:AB26" si="8">IF(AA17="","No hay ejecución",IF(AND(Z17&gt;0), AA17/Z17,"No hay Programación"))</f>
        <v>No hay ejecución</v>
      </c>
      <c r="AC17" s="105" t="str">
        <f t="shared" ref="AC17:AC26" si="9">IF(AB17="No hay ejecución","NA",IF(AB17&gt;=90%,"De acuerdo a lo programado",IF(AB17&gt;=70%,"Atraso Leve",IF(AB17&lt;70%,"En Riesgo de no Cumplimiento"))))</f>
        <v>NA</v>
      </c>
      <c r="AD17" s="166"/>
      <c r="AE17" s="65">
        <f t="shared" ref="AE17:AE26" si="10">V17+AA17</f>
        <v>0</v>
      </c>
      <c r="AF17" s="100" t="str">
        <f t="shared" ref="AF17:AF26" si="11">IF(AE17="","No hay ejecución",IF(AND(AE17&gt;0), AE17/R17,"No hay Programación"))</f>
        <v>No hay Programación</v>
      </c>
      <c r="AG17" s="105" t="str">
        <f t="shared" ref="AG17:AG26" si="12">IF(AF17="No hay ejecución","NA",IF(AF17&gt;=90%,"De acuerdo a lo programado",IF(AF17&gt;=70%,"Atraso Leve",IF(AF17&lt;70%,"Incumplimiento"))))</f>
        <v>De acuerdo a lo programado</v>
      </c>
      <c r="AH17" s="166"/>
      <c r="AI17" s="115" t="s">
        <v>502</v>
      </c>
      <c r="AJ17" s="115" t="s">
        <v>502</v>
      </c>
    </row>
    <row r="18" spans="1:36" s="117" customFormat="1" ht="16.8" hidden="1" outlineLevel="3" thickTop="1" thickBot="1">
      <c r="A18" s="240" t="s">
        <v>46</v>
      </c>
      <c r="B18" s="241">
        <v>0</v>
      </c>
      <c r="C18" s="241">
        <v>0</v>
      </c>
      <c r="D18" s="241">
        <v>0</v>
      </c>
      <c r="E18" s="241">
        <v>0</v>
      </c>
      <c r="F18" s="241">
        <v>10</v>
      </c>
      <c r="G18" s="239" t="s">
        <v>559</v>
      </c>
      <c r="H18" s="365" t="s">
        <v>3300</v>
      </c>
      <c r="I18" s="239" t="s">
        <v>20</v>
      </c>
      <c r="J18" s="239" t="s">
        <v>172</v>
      </c>
      <c r="K18" s="239" t="s">
        <v>172</v>
      </c>
      <c r="L18" s="172" t="s">
        <v>3301</v>
      </c>
      <c r="M18" s="172" t="s">
        <v>3295</v>
      </c>
      <c r="N18" s="126">
        <v>25</v>
      </c>
      <c r="O18" s="126">
        <v>25</v>
      </c>
      <c r="P18" s="126">
        <v>25</v>
      </c>
      <c r="Q18" s="126">
        <v>25</v>
      </c>
      <c r="R18" s="111">
        <f t="shared" si="3"/>
        <v>100</v>
      </c>
      <c r="S18" s="115" t="s">
        <v>3296</v>
      </c>
      <c r="T18" s="173" t="s">
        <v>3297</v>
      </c>
      <c r="U18" s="159">
        <f t="shared" si="4"/>
        <v>50</v>
      </c>
      <c r="V18" s="273"/>
      <c r="W18" s="100" t="str">
        <f t="shared" si="5"/>
        <v>No hay ejecución</v>
      </c>
      <c r="X18" s="105" t="str">
        <f t="shared" si="6"/>
        <v>NA</v>
      </c>
      <c r="Y18" s="166"/>
      <c r="Z18" s="159">
        <f t="shared" si="7"/>
        <v>50</v>
      </c>
      <c r="AA18" s="159"/>
      <c r="AB18" s="100" t="str">
        <f t="shared" si="8"/>
        <v>No hay ejecución</v>
      </c>
      <c r="AC18" s="105" t="str">
        <f t="shared" si="9"/>
        <v>NA</v>
      </c>
      <c r="AD18" s="166"/>
      <c r="AE18" s="65">
        <f t="shared" si="10"/>
        <v>0</v>
      </c>
      <c r="AF18" s="100" t="str">
        <f t="shared" si="11"/>
        <v>No hay Programación</v>
      </c>
      <c r="AG18" s="105" t="str">
        <f t="shared" si="12"/>
        <v>De acuerdo a lo programado</v>
      </c>
      <c r="AH18" s="166"/>
      <c r="AI18" s="115" t="s">
        <v>502</v>
      </c>
      <c r="AJ18" s="115" t="s">
        <v>502</v>
      </c>
    </row>
    <row r="19" spans="1:36" s="117" customFormat="1" ht="16.8" hidden="1" outlineLevel="3" thickTop="1" thickBot="1">
      <c r="A19" s="240" t="s">
        <v>51</v>
      </c>
      <c r="B19" s="241">
        <v>0</v>
      </c>
      <c r="C19" s="241">
        <v>0</v>
      </c>
      <c r="D19" s="241">
        <v>0</v>
      </c>
      <c r="E19" s="241">
        <v>0</v>
      </c>
      <c r="F19" s="241">
        <v>10</v>
      </c>
      <c r="G19" s="239" t="s">
        <v>559</v>
      </c>
      <c r="H19" s="365" t="s">
        <v>3302</v>
      </c>
      <c r="I19" s="239" t="s">
        <v>20</v>
      </c>
      <c r="J19" s="239" t="s">
        <v>172</v>
      </c>
      <c r="K19" s="239" t="s">
        <v>172</v>
      </c>
      <c r="L19" s="172" t="s">
        <v>3303</v>
      </c>
      <c r="M19" s="172" t="s">
        <v>3295</v>
      </c>
      <c r="N19" s="126">
        <v>25</v>
      </c>
      <c r="O19" s="126">
        <v>25</v>
      </c>
      <c r="P19" s="126">
        <v>25</v>
      </c>
      <c r="Q19" s="126">
        <v>25</v>
      </c>
      <c r="R19" s="111">
        <f t="shared" si="3"/>
        <v>100</v>
      </c>
      <c r="S19" s="115" t="s">
        <v>3296</v>
      </c>
      <c r="T19" s="173" t="s">
        <v>3297</v>
      </c>
      <c r="U19" s="159">
        <f t="shared" si="4"/>
        <v>50</v>
      </c>
      <c r="V19" s="273"/>
      <c r="W19" s="100" t="str">
        <f t="shared" si="5"/>
        <v>No hay ejecución</v>
      </c>
      <c r="X19" s="105" t="str">
        <f t="shared" si="6"/>
        <v>NA</v>
      </c>
      <c r="Y19" s="166"/>
      <c r="Z19" s="159">
        <f t="shared" si="7"/>
        <v>50</v>
      </c>
      <c r="AA19" s="159"/>
      <c r="AB19" s="100" t="str">
        <f t="shared" si="8"/>
        <v>No hay ejecución</v>
      </c>
      <c r="AC19" s="105" t="str">
        <f t="shared" si="9"/>
        <v>NA</v>
      </c>
      <c r="AD19" s="166"/>
      <c r="AE19" s="65">
        <f t="shared" si="10"/>
        <v>0</v>
      </c>
      <c r="AF19" s="100" t="str">
        <f t="shared" si="11"/>
        <v>No hay Programación</v>
      </c>
      <c r="AG19" s="105" t="str">
        <f t="shared" si="12"/>
        <v>De acuerdo a lo programado</v>
      </c>
      <c r="AH19" s="166"/>
      <c r="AI19" s="115" t="s">
        <v>502</v>
      </c>
      <c r="AJ19" s="115" t="s">
        <v>502</v>
      </c>
    </row>
    <row r="20" spans="1:36" s="107" customFormat="1" ht="20.399999999999999" collapsed="1" thickTop="1" thickBot="1">
      <c r="A20" s="232">
        <v>2</v>
      </c>
      <c r="B20" s="233">
        <v>0</v>
      </c>
      <c r="C20" s="233">
        <v>0</v>
      </c>
      <c r="D20" s="233">
        <v>0</v>
      </c>
      <c r="E20" s="233">
        <v>0</v>
      </c>
      <c r="F20" s="233">
        <v>10</v>
      </c>
      <c r="G20" s="231" t="s">
        <v>559</v>
      </c>
      <c r="H20" s="196" t="s">
        <v>3304</v>
      </c>
      <c r="I20" s="231" t="s">
        <v>18</v>
      </c>
      <c r="J20" s="231" t="s">
        <v>172</v>
      </c>
      <c r="K20" s="231" t="s">
        <v>172</v>
      </c>
      <c r="L20" s="359" t="s">
        <v>3305</v>
      </c>
      <c r="M20" s="165" t="s">
        <v>3306</v>
      </c>
      <c r="N20" s="64">
        <v>0</v>
      </c>
      <c r="O20" s="64">
        <v>1</v>
      </c>
      <c r="P20" s="64">
        <v>0</v>
      </c>
      <c r="Q20" s="64">
        <v>1</v>
      </c>
      <c r="R20" s="64">
        <f t="shared" si="3"/>
        <v>2</v>
      </c>
      <c r="S20" s="166" t="s">
        <v>3296</v>
      </c>
      <c r="T20" s="105" t="s">
        <v>3307</v>
      </c>
      <c r="U20" s="159">
        <f t="shared" si="4"/>
        <v>1</v>
      </c>
      <c r="V20" s="273">
        <v>1</v>
      </c>
      <c r="W20" s="100">
        <f t="shared" si="5"/>
        <v>1</v>
      </c>
      <c r="X20" s="105" t="str">
        <f t="shared" si="6"/>
        <v>De acuerdo a lo programado</v>
      </c>
      <c r="Y20" s="166"/>
      <c r="Z20" s="159">
        <f t="shared" si="7"/>
        <v>1</v>
      </c>
      <c r="AA20" s="159"/>
      <c r="AB20" s="100" t="str">
        <f t="shared" si="8"/>
        <v>No hay ejecución</v>
      </c>
      <c r="AC20" s="105" t="str">
        <f t="shared" si="9"/>
        <v>NA</v>
      </c>
      <c r="AD20" s="166"/>
      <c r="AE20" s="65">
        <f t="shared" si="10"/>
        <v>1</v>
      </c>
      <c r="AF20" s="100">
        <f t="shared" si="11"/>
        <v>0.5</v>
      </c>
      <c r="AG20" s="105" t="str">
        <f t="shared" si="12"/>
        <v>Incumplimiento</v>
      </c>
      <c r="AH20" s="166"/>
      <c r="AI20" s="65" t="s">
        <v>502</v>
      </c>
      <c r="AJ20" s="105" t="s">
        <v>502</v>
      </c>
    </row>
    <row r="21" spans="1:36" s="117" customFormat="1" ht="16.8" hidden="1" outlineLevel="3" thickTop="1" thickBot="1">
      <c r="A21" s="240" t="s">
        <v>66</v>
      </c>
      <c r="B21" s="241">
        <v>0</v>
      </c>
      <c r="C21" s="241">
        <v>0</v>
      </c>
      <c r="D21" s="241">
        <v>0</v>
      </c>
      <c r="E21" s="241">
        <v>0</v>
      </c>
      <c r="F21" s="241">
        <v>10</v>
      </c>
      <c r="G21" s="239" t="s">
        <v>559</v>
      </c>
      <c r="H21" s="365" t="s">
        <v>3308</v>
      </c>
      <c r="I21" s="239" t="s">
        <v>20</v>
      </c>
      <c r="J21" s="239" t="s">
        <v>172</v>
      </c>
      <c r="K21" s="239" t="s">
        <v>172</v>
      </c>
      <c r="L21" s="172" t="s">
        <v>3009</v>
      </c>
      <c r="M21" s="172" t="s">
        <v>3010</v>
      </c>
      <c r="N21" s="126">
        <v>1</v>
      </c>
      <c r="O21" s="126">
        <v>1</v>
      </c>
      <c r="P21" s="126">
        <v>1</v>
      </c>
      <c r="Q21" s="126">
        <v>1</v>
      </c>
      <c r="R21" s="111">
        <f t="shared" si="3"/>
        <v>4</v>
      </c>
      <c r="S21" s="115" t="s">
        <v>3296</v>
      </c>
      <c r="T21" s="115" t="s">
        <v>172</v>
      </c>
      <c r="U21" s="159">
        <f t="shared" si="4"/>
        <v>2</v>
      </c>
      <c r="V21" s="273"/>
      <c r="W21" s="100" t="str">
        <f t="shared" si="5"/>
        <v>No hay ejecución</v>
      </c>
      <c r="X21" s="105" t="str">
        <f t="shared" si="6"/>
        <v>NA</v>
      </c>
      <c r="Y21" s="166"/>
      <c r="Z21" s="159">
        <f t="shared" si="7"/>
        <v>2</v>
      </c>
      <c r="AA21" s="159"/>
      <c r="AB21" s="100" t="str">
        <f t="shared" si="8"/>
        <v>No hay ejecución</v>
      </c>
      <c r="AC21" s="105" t="str">
        <f t="shared" si="9"/>
        <v>NA</v>
      </c>
      <c r="AD21" s="166"/>
      <c r="AE21" s="65">
        <f t="shared" si="10"/>
        <v>0</v>
      </c>
      <c r="AF21" s="100" t="str">
        <f t="shared" si="11"/>
        <v>No hay Programación</v>
      </c>
      <c r="AG21" s="105" t="str">
        <f t="shared" si="12"/>
        <v>De acuerdo a lo programado</v>
      </c>
      <c r="AH21" s="166"/>
      <c r="AI21" s="115" t="s">
        <v>502</v>
      </c>
      <c r="AJ21" s="115" t="s">
        <v>502</v>
      </c>
    </row>
    <row r="22" spans="1:36" s="117" customFormat="1" ht="16.8" hidden="1" outlineLevel="3" thickTop="1" thickBot="1">
      <c r="A22" s="240" t="s">
        <v>147</v>
      </c>
      <c r="B22" s="241">
        <v>0</v>
      </c>
      <c r="C22" s="241">
        <v>0</v>
      </c>
      <c r="D22" s="241">
        <v>0</v>
      </c>
      <c r="E22" s="241">
        <v>0</v>
      </c>
      <c r="F22" s="241">
        <v>10</v>
      </c>
      <c r="G22" s="239" t="s">
        <v>559</v>
      </c>
      <c r="H22" s="365" t="s">
        <v>3309</v>
      </c>
      <c r="I22" s="239" t="s">
        <v>20</v>
      </c>
      <c r="J22" s="239" t="s">
        <v>172</v>
      </c>
      <c r="K22" s="239" t="s">
        <v>172</v>
      </c>
      <c r="L22" s="172" t="s">
        <v>3305</v>
      </c>
      <c r="M22" s="172" t="s">
        <v>3306</v>
      </c>
      <c r="N22" s="126">
        <v>0</v>
      </c>
      <c r="O22" s="126">
        <v>1</v>
      </c>
      <c r="P22" s="126">
        <v>0</v>
      </c>
      <c r="Q22" s="126">
        <v>1</v>
      </c>
      <c r="R22" s="111">
        <f t="shared" si="3"/>
        <v>2</v>
      </c>
      <c r="S22" s="115" t="s">
        <v>3296</v>
      </c>
      <c r="T22" s="115" t="s">
        <v>172</v>
      </c>
      <c r="U22" s="159">
        <f t="shared" si="4"/>
        <v>1</v>
      </c>
      <c r="V22" s="273"/>
      <c r="W22" s="100" t="str">
        <f t="shared" si="5"/>
        <v>No hay ejecución</v>
      </c>
      <c r="X22" s="105" t="str">
        <f t="shared" si="6"/>
        <v>NA</v>
      </c>
      <c r="Y22" s="166"/>
      <c r="Z22" s="159">
        <f t="shared" si="7"/>
        <v>1</v>
      </c>
      <c r="AA22" s="159"/>
      <c r="AB22" s="100" t="str">
        <f t="shared" si="8"/>
        <v>No hay ejecución</v>
      </c>
      <c r="AC22" s="105" t="str">
        <f t="shared" si="9"/>
        <v>NA</v>
      </c>
      <c r="AD22" s="166"/>
      <c r="AE22" s="65">
        <f t="shared" si="10"/>
        <v>0</v>
      </c>
      <c r="AF22" s="100" t="str">
        <f t="shared" si="11"/>
        <v>No hay Programación</v>
      </c>
      <c r="AG22" s="105" t="str">
        <f t="shared" si="12"/>
        <v>De acuerdo a lo programado</v>
      </c>
      <c r="AH22" s="166"/>
      <c r="AI22" s="115" t="s">
        <v>502</v>
      </c>
      <c r="AJ22" s="115" t="s">
        <v>502</v>
      </c>
    </row>
    <row r="23" spans="1:36" s="117" customFormat="1" ht="16.8" hidden="1" outlineLevel="3" thickTop="1" thickBot="1">
      <c r="A23" s="240" t="s">
        <v>151</v>
      </c>
      <c r="B23" s="241">
        <v>0</v>
      </c>
      <c r="C23" s="241">
        <v>0</v>
      </c>
      <c r="D23" s="241">
        <v>0</v>
      </c>
      <c r="E23" s="241">
        <v>0</v>
      </c>
      <c r="F23" s="241">
        <v>10</v>
      </c>
      <c r="G23" s="239" t="s">
        <v>559</v>
      </c>
      <c r="H23" s="365" t="s">
        <v>3310</v>
      </c>
      <c r="I23" s="239" t="s">
        <v>20</v>
      </c>
      <c r="J23" s="239" t="s">
        <v>172</v>
      </c>
      <c r="K23" s="239" t="s">
        <v>172</v>
      </c>
      <c r="L23" s="172" t="s">
        <v>3009</v>
      </c>
      <c r="M23" s="172" t="s">
        <v>3311</v>
      </c>
      <c r="N23" s="126">
        <v>0</v>
      </c>
      <c r="O23" s="126">
        <v>1</v>
      </c>
      <c r="P23" s="126">
        <v>0</v>
      </c>
      <c r="Q23" s="126">
        <v>1</v>
      </c>
      <c r="R23" s="111">
        <f t="shared" si="3"/>
        <v>2</v>
      </c>
      <c r="S23" s="115" t="s">
        <v>3296</v>
      </c>
      <c r="T23" s="115" t="s">
        <v>172</v>
      </c>
      <c r="U23" s="159">
        <f t="shared" si="4"/>
        <v>1</v>
      </c>
      <c r="V23" s="273"/>
      <c r="W23" s="100" t="str">
        <f t="shared" si="5"/>
        <v>No hay ejecución</v>
      </c>
      <c r="X23" s="105" t="str">
        <f t="shared" si="6"/>
        <v>NA</v>
      </c>
      <c r="Y23" s="166"/>
      <c r="Z23" s="159">
        <f t="shared" si="7"/>
        <v>1</v>
      </c>
      <c r="AA23" s="159"/>
      <c r="AB23" s="100" t="str">
        <f t="shared" si="8"/>
        <v>No hay ejecución</v>
      </c>
      <c r="AC23" s="105" t="str">
        <f t="shared" si="9"/>
        <v>NA</v>
      </c>
      <c r="AD23" s="166"/>
      <c r="AE23" s="65">
        <f t="shared" si="10"/>
        <v>0</v>
      </c>
      <c r="AF23" s="100" t="str">
        <f t="shared" si="11"/>
        <v>No hay Programación</v>
      </c>
      <c r="AG23" s="105" t="str">
        <f t="shared" si="12"/>
        <v>De acuerdo a lo programado</v>
      </c>
      <c r="AH23" s="166"/>
      <c r="AI23" s="115" t="s">
        <v>502</v>
      </c>
      <c r="AJ23" s="115" t="s">
        <v>502</v>
      </c>
    </row>
    <row r="24" spans="1:36" s="117" customFormat="1" ht="10.8" hidden="1" outlineLevel="3" thickTop="1" thickBot="1">
      <c r="A24" s="240" t="s">
        <v>860</v>
      </c>
      <c r="B24" s="241">
        <v>0</v>
      </c>
      <c r="C24" s="241">
        <v>0</v>
      </c>
      <c r="D24" s="241">
        <v>0</v>
      </c>
      <c r="E24" s="241">
        <v>0</v>
      </c>
      <c r="F24" s="241">
        <v>10</v>
      </c>
      <c r="G24" s="239" t="s">
        <v>559</v>
      </c>
      <c r="H24" s="365" t="s">
        <v>3312</v>
      </c>
      <c r="I24" s="239" t="s">
        <v>20</v>
      </c>
      <c r="J24" s="239" t="s">
        <v>172</v>
      </c>
      <c r="K24" s="239" t="s">
        <v>172</v>
      </c>
      <c r="L24" s="172" t="s">
        <v>3305</v>
      </c>
      <c r="M24" s="172" t="s">
        <v>3313</v>
      </c>
      <c r="N24" s="126">
        <v>0</v>
      </c>
      <c r="O24" s="126">
        <v>1</v>
      </c>
      <c r="P24" s="126">
        <v>0</v>
      </c>
      <c r="Q24" s="126">
        <v>1</v>
      </c>
      <c r="R24" s="111">
        <f t="shared" si="3"/>
        <v>2</v>
      </c>
      <c r="S24" s="115" t="s">
        <v>3296</v>
      </c>
      <c r="T24" s="115" t="s">
        <v>172</v>
      </c>
      <c r="U24" s="159">
        <f t="shared" si="4"/>
        <v>1</v>
      </c>
      <c r="V24" s="273"/>
      <c r="W24" s="100" t="str">
        <f t="shared" si="5"/>
        <v>No hay ejecución</v>
      </c>
      <c r="X24" s="105" t="str">
        <f t="shared" si="6"/>
        <v>NA</v>
      </c>
      <c r="Y24" s="166"/>
      <c r="Z24" s="159">
        <f t="shared" si="7"/>
        <v>1</v>
      </c>
      <c r="AA24" s="159"/>
      <c r="AB24" s="100" t="str">
        <f t="shared" si="8"/>
        <v>No hay ejecución</v>
      </c>
      <c r="AC24" s="105" t="str">
        <f t="shared" si="9"/>
        <v>NA</v>
      </c>
      <c r="AD24" s="166"/>
      <c r="AE24" s="65">
        <f t="shared" si="10"/>
        <v>0</v>
      </c>
      <c r="AF24" s="100" t="str">
        <f t="shared" si="11"/>
        <v>No hay Programación</v>
      </c>
      <c r="AG24" s="105" t="str">
        <f t="shared" si="12"/>
        <v>De acuerdo a lo programado</v>
      </c>
      <c r="AH24" s="166"/>
      <c r="AI24" s="115" t="s">
        <v>502</v>
      </c>
      <c r="AJ24" s="115" t="s">
        <v>502</v>
      </c>
    </row>
    <row r="25" spans="1:36" s="107" customFormat="1" ht="30.75" customHeight="1" thickTop="1" thickBot="1">
      <c r="A25" s="232">
        <v>3</v>
      </c>
      <c r="B25" s="233">
        <v>0</v>
      </c>
      <c r="C25" s="233">
        <v>0</v>
      </c>
      <c r="D25" s="233">
        <v>0</v>
      </c>
      <c r="E25" s="233">
        <v>0</v>
      </c>
      <c r="F25" s="233">
        <v>10</v>
      </c>
      <c r="G25" s="231" t="s">
        <v>559</v>
      </c>
      <c r="H25" s="196" t="s">
        <v>3314</v>
      </c>
      <c r="I25" s="231" t="s">
        <v>18</v>
      </c>
      <c r="J25" s="231" t="s">
        <v>172</v>
      </c>
      <c r="K25" s="231" t="s">
        <v>172</v>
      </c>
      <c r="L25" s="359" t="s">
        <v>3315</v>
      </c>
      <c r="M25" s="165" t="s">
        <v>3316</v>
      </c>
      <c r="N25" s="64">
        <v>0</v>
      </c>
      <c r="O25" s="64">
        <v>100</v>
      </c>
      <c r="P25" s="64">
        <v>0</v>
      </c>
      <c r="Q25" s="64">
        <v>100</v>
      </c>
      <c r="R25" s="64">
        <v>200</v>
      </c>
      <c r="S25" s="166" t="s">
        <v>3317</v>
      </c>
      <c r="T25" s="105" t="s">
        <v>3318</v>
      </c>
      <c r="U25" s="159">
        <f t="shared" si="4"/>
        <v>100</v>
      </c>
      <c r="V25" s="273">
        <v>100</v>
      </c>
      <c r="W25" s="100">
        <f t="shared" si="5"/>
        <v>1</v>
      </c>
      <c r="X25" s="105" t="str">
        <f t="shared" si="6"/>
        <v>De acuerdo a lo programado</v>
      </c>
      <c r="Y25" s="166"/>
      <c r="Z25" s="159">
        <f t="shared" si="7"/>
        <v>100</v>
      </c>
      <c r="AA25" s="159"/>
      <c r="AB25" s="100" t="str">
        <f t="shared" si="8"/>
        <v>No hay ejecución</v>
      </c>
      <c r="AC25" s="105" t="str">
        <f t="shared" si="9"/>
        <v>NA</v>
      </c>
      <c r="AD25" s="166"/>
      <c r="AE25" s="65">
        <f t="shared" si="10"/>
        <v>100</v>
      </c>
      <c r="AF25" s="100">
        <f t="shared" si="11"/>
        <v>0.5</v>
      </c>
      <c r="AG25" s="105" t="str">
        <f t="shared" si="12"/>
        <v>Incumplimiento</v>
      </c>
      <c r="AH25" s="166"/>
      <c r="AI25" s="65" t="s">
        <v>502</v>
      </c>
      <c r="AJ25" s="105" t="s">
        <v>502</v>
      </c>
    </row>
    <row r="26" spans="1:36" s="107" customFormat="1" ht="30.75" customHeight="1" collapsed="1" thickTop="1" thickBot="1">
      <c r="A26" s="232">
        <v>4</v>
      </c>
      <c r="B26" s="233">
        <v>0</v>
      </c>
      <c r="C26" s="233">
        <v>0</v>
      </c>
      <c r="D26" s="233">
        <v>0</v>
      </c>
      <c r="E26" s="233">
        <v>0</v>
      </c>
      <c r="F26" s="233">
        <v>10</v>
      </c>
      <c r="G26" s="231" t="s">
        <v>559</v>
      </c>
      <c r="H26" s="196" t="s">
        <v>3319</v>
      </c>
      <c r="I26" s="231" t="s">
        <v>18</v>
      </c>
      <c r="J26" s="231" t="s">
        <v>172</v>
      </c>
      <c r="K26" s="231" t="s">
        <v>172</v>
      </c>
      <c r="L26" s="359" t="s">
        <v>3320</v>
      </c>
      <c r="M26" s="165" t="s">
        <v>3321</v>
      </c>
      <c r="N26" s="64">
        <v>0</v>
      </c>
      <c r="O26" s="64">
        <f>(O27+O28+O29)/3</f>
        <v>15</v>
      </c>
      <c r="P26" s="64">
        <v>0</v>
      </c>
      <c r="Q26" s="64">
        <f>(Q27+Q28+Q29)/3</f>
        <v>15</v>
      </c>
      <c r="R26" s="64">
        <f>(R27+R28+R29)/3</f>
        <v>30</v>
      </c>
      <c r="S26" s="166" t="s">
        <v>3317</v>
      </c>
      <c r="T26" s="105" t="s">
        <v>172</v>
      </c>
      <c r="U26" s="159">
        <f t="shared" si="4"/>
        <v>15</v>
      </c>
      <c r="V26" s="273">
        <v>15</v>
      </c>
      <c r="W26" s="100">
        <f t="shared" si="5"/>
        <v>1</v>
      </c>
      <c r="X26" s="105" t="str">
        <f t="shared" si="6"/>
        <v>De acuerdo a lo programado</v>
      </c>
      <c r="Y26" s="166"/>
      <c r="Z26" s="159">
        <f t="shared" si="7"/>
        <v>15</v>
      </c>
      <c r="AA26" s="159"/>
      <c r="AB26" s="100" t="str">
        <f t="shared" si="8"/>
        <v>No hay ejecución</v>
      </c>
      <c r="AC26" s="105" t="str">
        <f t="shared" si="9"/>
        <v>NA</v>
      </c>
      <c r="AD26" s="166"/>
      <c r="AE26" s="65">
        <f t="shared" si="10"/>
        <v>15</v>
      </c>
      <c r="AF26" s="100">
        <f t="shared" si="11"/>
        <v>0.5</v>
      </c>
      <c r="AG26" s="105" t="str">
        <f t="shared" si="12"/>
        <v>Incumplimiento</v>
      </c>
      <c r="AH26" s="166"/>
      <c r="AI26" s="65" t="s">
        <v>502</v>
      </c>
      <c r="AJ26" s="105" t="s">
        <v>502</v>
      </c>
    </row>
    <row r="27" spans="1:36" s="117" customFormat="1" ht="16.8" hidden="1" outlineLevel="3" thickTop="1" thickBot="1">
      <c r="A27" s="109" t="s">
        <v>78</v>
      </c>
      <c r="B27" s="169">
        <v>0</v>
      </c>
      <c r="C27" s="169">
        <v>0</v>
      </c>
      <c r="D27" s="169">
        <v>0</v>
      </c>
      <c r="E27" s="169">
        <v>0</v>
      </c>
      <c r="F27" s="169">
        <v>10</v>
      </c>
      <c r="G27" s="170" t="s">
        <v>559</v>
      </c>
      <c r="H27" s="171" t="s">
        <v>3322</v>
      </c>
      <c r="I27" s="170" t="s">
        <v>20</v>
      </c>
      <c r="J27" s="170" t="s">
        <v>172</v>
      </c>
      <c r="K27" s="170" t="s">
        <v>172</v>
      </c>
      <c r="L27" s="172" t="s">
        <v>3320</v>
      </c>
      <c r="M27" s="172" t="s">
        <v>3321</v>
      </c>
      <c r="N27" s="126">
        <v>0</v>
      </c>
      <c r="O27" s="126">
        <v>15</v>
      </c>
      <c r="P27" s="126">
        <v>0</v>
      </c>
      <c r="Q27" s="126">
        <v>15</v>
      </c>
      <c r="R27" s="111">
        <v>30</v>
      </c>
      <c r="S27" s="115" t="s">
        <v>3317</v>
      </c>
      <c r="T27" s="115" t="s">
        <v>172</v>
      </c>
      <c r="U27" s="115"/>
      <c r="V27" s="115"/>
      <c r="W27" s="115"/>
      <c r="X27" s="115"/>
      <c r="Y27" s="115"/>
      <c r="Z27" s="115"/>
      <c r="AA27" s="115"/>
      <c r="AB27" s="115"/>
      <c r="AC27" s="115"/>
      <c r="AD27" s="115"/>
      <c r="AE27" s="115"/>
      <c r="AF27" s="115"/>
      <c r="AG27" s="115"/>
      <c r="AH27" s="115"/>
      <c r="AI27" s="115" t="s">
        <v>502</v>
      </c>
      <c r="AJ27" s="115" t="s">
        <v>502</v>
      </c>
    </row>
    <row r="28" spans="1:36" s="117" customFormat="1" ht="16.8" hidden="1" outlineLevel="3" thickTop="1" thickBot="1">
      <c r="A28" s="109" t="s">
        <v>82</v>
      </c>
      <c r="B28" s="169">
        <v>0</v>
      </c>
      <c r="C28" s="169">
        <v>0</v>
      </c>
      <c r="D28" s="169">
        <v>0</v>
      </c>
      <c r="E28" s="169">
        <v>0</v>
      </c>
      <c r="F28" s="169">
        <v>10</v>
      </c>
      <c r="G28" s="170" t="s">
        <v>559</v>
      </c>
      <c r="H28" s="171" t="s">
        <v>3323</v>
      </c>
      <c r="I28" s="170" t="s">
        <v>20</v>
      </c>
      <c r="J28" s="170" t="s">
        <v>172</v>
      </c>
      <c r="K28" s="170" t="s">
        <v>172</v>
      </c>
      <c r="L28" s="172" t="s">
        <v>3324</v>
      </c>
      <c r="M28" s="172" t="s">
        <v>3325</v>
      </c>
      <c r="N28" s="126">
        <v>0</v>
      </c>
      <c r="O28" s="126">
        <v>15</v>
      </c>
      <c r="P28" s="126">
        <v>0</v>
      </c>
      <c r="Q28" s="126">
        <v>15</v>
      </c>
      <c r="R28" s="111">
        <v>30</v>
      </c>
      <c r="S28" s="115" t="s">
        <v>3317</v>
      </c>
      <c r="T28" s="173" t="s">
        <v>3326</v>
      </c>
      <c r="U28" s="173"/>
      <c r="V28" s="173"/>
      <c r="W28" s="173"/>
      <c r="X28" s="173"/>
      <c r="Y28" s="173"/>
      <c r="Z28" s="173"/>
      <c r="AA28" s="173"/>
      <c r="AB28" s="173"/>
      <c r="AC28" s="173"/>
      <c r="AD28" s="173"/>
      <c r="AE28" s="173"/>
      <c r="AF28" s="173"/>
      <c r="AG28" s="173"/>
      <c r="AH28" s="173"/>
      <c r="AI28" s="115" t="s">
        <v>502</v>
      </c>
      <c r="AJ28" s="115" t="s">
        <v>502</v>
      </c>
    </row>
    <row r="29" spans="1:36" s="117" customFormat="1" ht="24.6" hidden="1" outlineLevel="3" thickTop="1" thickBot="1">
      <c r="A29" s="109" t="s">
        <v>87</v>
      </c>
      <c r="B29" s="169">
        <v>0</v>
      </c>
      <c r="C29" s="169">
        <v>0</v>
      </c>
      <c r="D29" s="169">
        <v>0</v>
      </c>
      <c r="E29" s="169">
        <v>0</v>
      </c>
      <c r="F29" s="169">
        <v>10</v>
      </c>
      <c r="G29" s="170" t="s">
        <v>559</v>
      </c>
      <c r="H29" s="171" t="s">
        <v>3327</v>
      </c>
      <c r="I29" s="170" t="s">
        <v>20</v>
      </c>
      <c r="J29" s="170" t="s">
        <v>172</v>
      </c>
      <c r="K29" s="170" t="s">
        <v>172</v>
      </c>
      <c r="L29" s="172" t="s">
        <v>3328</v>
      </c>
      <c r="M29" s="172" t="s">
        <v>3329</v>
      </c>
      <c r="N29" s="126">
        <v>0</v>
      </c>
      <c r="O29" s="126">
        <v>15</v>
      </c>
      <c r="P29" s="126">
        <v>0</v>
      </c>
      <c r="Q29" s="126">
        <v>15</v>
      </c>
      <c r="R29" s="111">
        <v>30</v>
      </c>
      <c r="S29" s="115" t="s">
        <v>3330</v>
      </c>
      <c r="T29" s="173" t="s">
        <v>3331</v>
      </c>
      <c r="U29" s="173"/>
      <c r="V29" s="173"/>
      <c r="W29" s="173"/>
      <c r="X29" s="173"/>
      <c r="Y29" s="173"/>
      <c r="Z29" s="173"/>
      <c r="AA29" s="173"/>
      <c r="AB29" s="173"/>
      <c r="AC29" s="173"/>
      <c r="AD29" s="173"/>
      <c r="AE29" s="173"/>
      <c r="AF29" s="173"/>
      <c r="AG29" s="173"/>
      <c r="AH29" s="173"/>
      <c r="AI29" s="115" t="s">
        <v>502</v>
      </c>
      <c r="AJ29" s="115" t="s">
        <v>502</v>
      </c>
    </row>
    <row r="30" spans="1:36" s="117" customFormat="1" ht="16.8" hidden="1" outlineLevel="3" thickTop="1" thickBot="1">
      <c r="A30" s="109" t="s">
        <v>893</v>
      </c>
      <c r="B30" s="169">
        <v>0</v>
      </c>
      <c r="C30" s="169">
        <v>0</v>
      </c>
      <c r="D30" s="169">
        <v>0</v>
      </c>
      <c r="E30" s="169">
        <v>0</v>
      </c>
      <c r="F30" s="169">
        <v>10</v>
      </c>
      <c r="G30" s="170" t="s">
        <v>559</v>
      </c>
      <c r="H30" s="171" t="s">
        <v>3332</v>
      </c>
      <c r="I30" s="170" t="s">
        <v>20</v>
      </c>
      <c r="J30" s="170" t="s">
        <v>172</v>
      </c>
      <c r="K30" s="170" t="s">
        <v>172</v>
      </c>
      <c r="L30" s="172" t="s">
        <v>3333</v>
      </c>
      <c r="M30" s="172" t="s">
        <v>3334</v>
      </c>
      <c r="N30" s="126">
        <v>0</v>
      </c>
      <c r="O30" s="126">
        <v>15</v>
      </c>
      <c r="P30" s="126">
        <v>0</v>
      </c>
      <c r="Q30" s="126">
        <v>15</v>
      </c>
      <c r="R30" s="111">
        <v>30</v>
      </c>
      <c r="S30" s="115" t="s">
        <v>3335</v>
      </c>
      <c r="T30" s="173" t="s">
        <v>3336</v>
      </c>
      <c r="U30" s="173"/>
      <c r="V30" s="173"/>
      <c r="W30" s="173"/>
      <c r="X30" s="173"/>
      <c r="Y30" s="173"/>
      <c r="Z30" s="173"/>
      <c r="AA30" s="173"/>
      <c r="AB30" s="173"/>
      <c r="AC30" s="173"/>
      <c r="AD30" s="173"/>
      <c r="AE30" s="173"/>
      <c r="AF30" s="173"/>
      <c r="AG30" s="173"/>
      <c r="AH30" s="173"/>
      <c r="AI30" s="115" t="s">
        <v>502</v>
      </c>
      <c r="AJ30" s="115" t="s">
        <v>502</v>
      </c>
    </row>
    <row r="31" spans="1:36" ht="16.5" customHeight="1" thickTop="1">
      <c r="A31" s="597" t="s">
        <v>802</v>
      </c>
      <c r="B31" s="597"/>
      <c r="C31" s="597"/>
      <c r="D31" s="597"/>
      <c r="E31" s="597"/>
      <c r="F31" s="597"/>
      <c r="G31" s="597"/>
      <c r="H31" s="597"/>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row>
    <row r="32" spans="1:36" s="107" customFormat="1" ht="19.8" thickBot="1">
      <c r="A32" s="63">
        <v>5</v>
      </c>
      <c r="B32" s="162">
        <v>0</v>
      </c>
      <c r="C32" s="162">
        <v>0</v>
      </c>
      <c r="D32" s="162">
        <v>0</v>
      </c>
      <c r="E32" s="162">
        <v>0</v>
      </c>
      <c r="F32" s="162">
        <v>10</v>
      </c>
      <c r="G32" s="163" t="s">
        <v>559</v>
      </c>
      <c r="H32" s="236" t="s">
        <v>3337</v>
      </c>
      <c r="I32" s="236" t="s">
        <v>20</v>
      </c>
      <c r="J32" s="163" t="s">
        <v>172</v>
      </c>
      <c r="K32" s="163" t="s">
        <v>172</v>
      </c>
      <c r="L32" s="165" t="s">
        <v>3338</v>
      </c>
      <c r="M32" s="165" t="s">
        <v>3339</v>
      </c>
      <c r="N32" s="64"/>
      <c r="O32" s="64"/>
      <c r="P32" s="64"/>
      <c r="Q32" s="64"/>
      <c r="R32" s="64">
        <v>6</v>
      </c>
      <c r="S32" s="166" t="s">
        <v>3340</v>
      </c>
      <c r="T32" s="166" t="s">
        <v>3341</v>
      </c>
      <c r="U32" s="166"/>
      <c r="V32" s="166"/>
      <c r="W32" s="166"/>
      <c r="X32" s="166"/>
      <c r="Y32" s="166">
        <v>6</v>
      </c>
      <c r="Z32" s="166"/>
      <c r="AA32" s="166"/>
      <c r="AB32" s="166"/>
      <c r="AC32" s="166"/>
      <c r="AD32" s="166"/>
      <c r="AE32" s="166"/>
      <c r="AF32" s="166"/>
      <c r="AG32" s="166"/>
      <c r="AH32" s="166"/>
      <c r="AI32" s="65" t="s">
        <v>502</v>
      </c>
      <c r="AJ32" s="105" t="s">
        <v>502</v>
      </c>
    </row>
    <row r="33" spans="1:36" ht="39.6" hidden="1" thickTop="1" thickBot="1">
      <c r="A33" s="366" t="s">
        <v>93</v>
      </c>
      <c r="B33" s="267">
        <v>0</v>
      </c>
      <c r="C33" s="267">
        <v>0</v>
      </c>
      <c r="D33" s="267">
        <v>0</v>
      </c>
      <c r="E33" s="267">
        <v>0</v>
      </c>
      <c r="F33" s="267">
        <v>10</v>
      </c>
      <c r="G33" s="218" t="s">
        <v>559</v>
      </c>
      <c r="H33" s="258" t="s">
        <v>3342</v>
      </c>
      <c r="I33" s="258" t="s">
        <v>20</v>
      </c>
      <c r="J33" s="218" t="s">
        <v>172</v>
      </c>
      <c r="K33" s="218" t="s">
        <v>172</v>
      </c>
      <c r="L33" s="220" t="s">
        <v>3343</v>
      </c>
      <c r="M33" s="220" t="s">
        <v>3344</v>
      </c>
      <c r="N33" s="138"/>
      <c r="O33" s="138"/>
      <c r="P33" s="138"/>
      <c r="Q33" s="138"/>
      <c r="R33" s="138">
        <f>N33+O33+P33+Q33</f>
        <v>0</v>
      </c>
      <c r="S33" s="222" t="s">
        <v>3340</v>
      </c>
      <c r="T33" s="222" t="s">
        <v>3345</v>
      </c>
      <c r="U33" s="222"/>
      <c r="V33" s="222"/>
      <c r="W33" s="222"/>
      <c r="X33" s="222"/>
      <c r="Y33" s="222"/>
      <c r="Z33" s="222"/>
      <c r="AA33" s="222"/>
      <c r="AB33" s="222"/>
      <c r="AC33" s="222"/>
      <c r="AD33" s="222"/>
      <c r="AE33" s="222"/>
      <c r="AF33" s="222"/>
      <c r="AG33" s="222"/>
      <c r="AH33" s="222"/>
      <c r="AI33" s="152" t="s">
        <v>502</v>
      </c>
      <c r="AJ33" s="148" t="s">
        <v>502</v>
      </c>
    </row>
    <row r="34" spans="1:36" s="107" customFormat="1" ht="20.399999999999999" thickTop="1" thickBot="1">
      <c r="A34" s="63">
        <v>6</v>
      </c>
      <c r="B34" s="162">
        <v>0</v>
      </c>
      <c r="C34" s="162">
        <v>0</v>
      </c>
      <c r="D34" s="162">
        <v>0</v>
      </c>
      <c r="E34" s="162">
        <v>0</v>
      </c>
      <c r="F34" s="162">
        <v>10</v>
      </c>
      <c r="G34" s="163" t="s">
        <v>559</v>
      </c>
      <c r="H34" s="367" t="s">
        <v>3346</v>
      </c>
      <c r="I34" s="236" t="s">
        <v>20</v>
      </c>
      <c r="J34" s="163" t="s">
        <v>172</v>
      </c>
      <c r="K34" s="163" t="s">
        <v>172</v>
      </c>
      <c r="L34" s="165" t="s">
        <v>3347</v>
      </c>
      <c r="M34" s="165" t="s">
        <v>3348</v>
      </c>
      <c r="N34" s="64"/>
      <c r="O34" s="64"/>
      <c r="P34" s="64"/>
      <c r="Q34" s="64"/>
      <c r="R34" s="64">
        <v>76</v>
      </c>
      <c r="S34" s="166" t="s">
        <v>3349</v>
      </c>
      <c r="T34" s="166" t="s">
        <v>3345</v>
      </c>
      <c r="U34" s="166"/>
      <c r="V34" s="166"/>
      <c r="W34" s="166"/>
      <c r="X34" s="166"/>
      <c r="Y34" s="166">
        <v>68</v>
      </c>
      <c r="Z34" s="166"/>
      <c r="AA34" s="166"/>
      <c r="AB34" s="166"/>
      <c r="AC34" s="166"/>
      <c r="AD34" s="166"/>
      <c r="AE34" s="166"/>
      <c r="AF34" s="166"/>
      <c r="AG34" s="166"/>
      <c r="AH34" s="166"/>
      <c r="AI34" s="65" t="s">
        <v>502</v>
      </c>
      <c r="AJ34" s="105" t="s">
        <v>502</v>
      </c>
    </row>
    <row r="35" spans="1:36" ht="20.399999999999999" hidden="1" thickTop="1" thickBot="1">
      <c r="A35" s="366" t="s">
        <v>99</v>
      </c>
      <c r="B35" s="267">
        <v>0</v>
      </c>
      <c r="C35" s="267">
        <v>0</v>
      </c>
      <c r="D35" s="267">
        <v>0</v>
      </c>
      <c r="E35" s="267">
        <v>0</v>
      </c>
      <c r="F35" s="267">
        <v>10</v>
      </c>
      <c r="G35" s="218" t="s">
        <v>559</v>
      </c>
      <c r="H35" s="368" t="s">
        <v>3350</v>
      </c>
      <c r="I35" s="258" t="s">
        <v>20</v>
      </c>
      <c r="J35" s="218" t="s">
        <v>172</v>
      </c>
      <c r="K35" s="218" t="s">
        <v>172</v>
      </c>
      <c r="L35" s="220" t="s">
        <v>3351</v>
      </c>
      <c r="M35" s="220" t="s">
        <v>3352</v>
      </c>
      <c r="N35" s="138"/>
      <c r="O35" s="138"/>
      <c r="P35" s="138"/>
      <c r="Q35" s="138"/>
      <c r="R35" s="64">
        <f t="shared" ref="R35:R45" si="13">N35+O35+P35+Q35</f>
        <v>0</v>
      </c>
      <c r="S35" s="222" t="s">
        <v>3349</v>
      </c>
      <c r="T35" s="222" t="s">
        <v>3341</v>
      </c>
      <c r="U35" s="222"/>
      <c r="V35" s="222"/>
      <c r="W35" s="222"/>
      <c r="X35" s="222"/>
      <c r="Y35" s="222"/>
      <c r="Z35" s="222"/>
      <c r="AA35" s="222"/>
      <c r="AB35" s="222"/>
      <c r="AC35" s="222"/>
      <c r="AD35" s="222"/>
      <c r="AE35" s="222"/>
      <c r="AF35" s="222"/>
      <c r="AG35" s="222"/>
      <c r="AH35" s="222"/>
      <c r="AI35" s="152" t="s">
        <v>502</v>
      </c>
      <c r="AJ35" s="148" t="s">
        <v>502</v>
      </c>
    </row>
    <row r="36" spans="1:36" ht="20.399999999999999" hidden="1" thickTop="1" thickBot="1">
      <c r="A36" s="366" t="s">
        <v>1001</v>
      </c>
      <c r="B36" s="267">
        <v>0</v>
      </c>
      <c r="C36" s="267">
        <v>0</v>
      </c>
      <c r="D36" s="267">
        <v>0</v>
      </c>
      <c r="E36" s="267">
        <v>0</v>
      </c>
      <c r="F36" s="267">
        <v>10</v>
      </c>
      <c r="G36" s="218" t="s">
        <v>559</v>
      </c>
      <c r="H36" s="368" t="s">
        <v>3353</v>
      </c>
      <c r="I36" s="258" t="s">
        <v>20</v>
      </c>
      <c r="J36" s="218" t="s">
        <v>172</v>
      </c>
      <c r="K36" s="218" t="s">
        <v>172</v>
      </c>
      <c r="L36" s="220" t="s">
        <v>3354</v>
      </c>
      <c r="M36" s="220" t="s">
        <v>3355</v>
      </c>
      <c r="N36" s="138"/>
      <c r="O36" s="138"/>
      <c r="P36" s="138"/>
      <c r="Q36" s="138"/>
      <c r="R36" s="64">
        <f t="shared" si="13"/>
        <v>0</v>
      </c>
      <c r="S36" s="222" t="s">
        <v>3356</v>
      </c>
      <c r="T36" s="222" t="s">
        <v>3341</v>
      </c>
      <c r="U36" s="222"/>
      <c r="V36" s="222"/>
      <c r="W36" s="222"/>
      <c r="X36" s="222"/>
      <c r="Y36" s="222"/>
      <c r="Z36" s="222"/>
      <c r="AA36" s="222"/>
      <c r="AB36" s="222"/>
      <c r="AC36" s="222"/>
      <c r="AD36" s="222"/>
      <c r="AE36" s="222"/>
      <c r="AF36" s="222"/>
      <c r="AG36" s="222"/>
      <c r="AH36" s="222"/>
      <c r="AI36" s="152" t="s">
        <v>502</v>
      </c>
      <c r="AJ36" s="148" t="s">
        <v>502</v>
      </c>
    </row>
    <row r="37" spans="1:36" ht="20.399999999999999" hidden="1" thickTop="1" thickBot="1">
      <c r="A37" s="366" t="s">
        <v>1005</v>
      </c>
      <c r="B37" s="267">
        <v>0</v>
      </c>
      <c r="C37" s="267">
        <v>0</v>
      </c>
      <c r="D37" s="267">
        <v>0</v>
      </c>
      <c r="E37" s="267">
        <v>0</v>
      </c>
      <c r="F37" s="267">
        <v>10</v>
      </c>
      <c r="G37" s="218" t="s">
        <v>559</v>
      </c>
      <c r="H37" s="368" t="s">
        <v>3357</v>
      </c>
      <c r="I37" s="258" t="s">
        <v>20</v>
      </c>
      <c r="J37" s="218" t="s">
        <v>172</v>
      </c>
      <c r="K37" s="218" t="s">
        <v>172</v>
      </c>
      <c r="L37" s="220" t="s">
        <v>3358</v>
      </c>
      <c r="M37" s="220" t="s">
        <v>3359</v>
      </c>
      <c r="N37" s="138"/>
      <c r="O37" s="138"/>
      <c r="P37" s="138"/>
      <c r="Q37" s="138"/>
      <c r="R37" s="64">
        <f t="shared" si="13"/>
        <v>0</v>
      </c>
      <c r="S37" s="222" t="s">
        <v>3349</v>
      </c>
      <c r="T37" s="222" t="s">
        <v>3341</v>
      </c>
      <c r="U37" s="222"/>
      <c r="V37" s="222"/>
      <c r="W37" s="222"/>
      <c r="X37" s="222"/>
      <c r="Y37" s="222"/>
      <c r="Z37" s="222"/>
      <c r="AA37" s="222"/>
      <c r="AB37" s="222"/>
      <c r="AC37" s="222"/>
      <c r="AD37" s="222"/>
      <c r="AE37" s="222"/>
      <c r="AF37" s="222"/>
      <c r="AG37" s="222"/>
      <c r="AH37" s="222"/>
      <c r="AI37" s="152" t="s">
        <v>502</v>
      </c>
      <c r="AJ37" s="148" t="s">
        <v>502</v>
      </c>
    </row>
    <row r="38" spans="1:36" ht="20.399999999999999" hidden="1" thickTop="1" thickBot="1">
      <c r="A38" s="366" t="s">
        <v>1010</v>
      </c>
      <c r="B38" s="267">
        <v>0</v>
      </c>
      <c r="C38" s="267">
        <v>0</v>
      </c>
      <c r="D38" s="267">
        <v>0</v>
      </c>
      <c r="E38" s="267">
        <v>0</v>
      </c>
      <c r="F38" s="267">
        <v>10</v>
      </c>
      <c r="G38" s="218" t="s">
        <v>559</v>
      </c>
      <c r="H38" s="368" t="s">
        <v>3360</v>
      </c>
      <c r="I38" s="258" t="s">
        <v>20</v>
      </c>
      <c r="J38" s="218" t="s">
        <v>172</v>
      </c>
      <c r="K38" s="218" t="s">
        <v>172</v>
      </c>
      <c r="L38" s="220" t="s">
        <v>3361</v>
      </c>
      <c r="M38" s="220" t="s">
        <v>3362</v>
      </c>
      <c r="N38" s="138"/>
      <c r="O38" s="138"/>
      <c r="P38" s="138"/>
      <c r="Q38" s="138"/>
      <c r="R38" s="64">
        <f t="shared" si="13"/>
        <v>0</v>
      </c>
      <c r="S38" s="222" t="s">
        <v>3363</v>
      </c>
      <c r="T38" s="222" t="s">
        <v>3341</v>
      </c>
      <c r="U38" s="222"/>
      <c r="V38" s="222"/>
      <c r="W38" s="222"/>
      <c r="X38" s="222"/>
      <c r="Y38" s="222"/>
      <c r="Z38" s="222"/>
      <c r="AA38" s="222"/>
      <c r="AB38" s="222"/>
      <c r="AC38" s="222"/>
      <c r="AD38" s="222"/>
      <c r="AE38" s="222"/>
      <c r="AF38" s="222"/>
      <c r="AG38" s="222"/>
      <c r="AH38" s="222"/>
      <c r="AI38" s="152" t="s">
        <v>502</v>
      </c>
      <c r="AJ38" s="148" t="s">
        <v>502</v>
      </c>
    </row>
    <row r="39" spans="1:36" s="107" customFormat="1" ht="20.399999999999999" collapsed="1" thickTop="1" thickBot="1">
      <c r="A39" s="63">
        <v>7</v>
      </c>
      <c r="B39" s="162">
        <v>0</v>
      </c>
      <c r="C39" s="162">
        <v>0</v>
      </c>
      <c r="D39" s="162">
        <v>0</v>
      </c>
      <c r="E39" s="162">
        <v>0</v>
      </c>
      <c r="F39" s="162">
        <v>10</v>
      </c>
      <c r="G39" s="163" t="s">
        <v>559</v>
      </c>
      <c r="H39" s="196" t="s">
        <v>3364</v>
      </c>
      <c r="I39" s="196" t="s">
        <v>20</v>
      </c>
      <c r="J39" s="163" t="s">
        <v>172</v>
      </c>
      <c r="K39" s="163" t="s">
        <v>172</v>
      </c>
      <c r="L39" s="165" t="s">
        <v>3365</v>
      </c>
      <c r="M39" s="165" t="s">
        <v>3366</v>
      </c>
      <c r="N39" s="64"/>
      <c r="O39" s="64"/>
      <c r="P39" s="64"/>
      <c r="Q39" s="64"/>
      <c r="R39" s="64">
        <v>3</v>
      </c>
      <c r="S39" s="166" t="s">
        <v>3367</v>
      </c>
      <c r="T39" s="166" t="s">
        <v>3341</v>
      </c>
      <c r="U39" s="166"/>
      <c r="V39" s="166"/>
      <c r="W39" s="166"/>
      <c r="X39" s="166"/>
      <c r="Y39" s="166">
        <v>4</v>
      </c>
      <c r="Z39" s="166"/>
      <c r="AA39" s="166"/>
      <c r="AB39" s="166"/>
      <c r="AC39" s="166"/>
      <c r="AD39" s="166"/>
      <c r="AE39" s="166"/>
      <c r="AF39" s="166"/>
      <c r="AG39" s="166"/>
      <c r="AH39" s="166"/>
      <c r="AI39" s="65" t="s">
        <v>502</v>
      </c>
      <c r="AJ39" s="105" t="s">
        <v>502</v>
      </c>
    </row>
    <row r="40" spans="1:36" s="107" customFormat="1" ht="10.8" thickTop="1" thickBot="1">
      <c r="A40" s="63">
        <v>8</v>
      </c>
      <c r="B40" s="162">
        <v>0</v>
      </c>
      <c r="C40" s="162">
        <v>0</v>
      </c>
      <c r="D40" s="162">
        <v>0</v>
      </c>
      <c r="E40" s="162">
        <v>0</v>
      </c>
      <c r="F40" s="162">
        <v>10</v>
      </c>
      <c r="G40" s="163" t="s">
        <v>559</v>
      </c>
      <c r="H40" s="236" t="s">
        <v>3368</v>
      </c>
      <c r="I40" s="236" t="s">
        <v>20</v>
      </c>
      <c r="J40" s="163" t="s">
        <v>172</v>
      </c>
      <c r="K40" s="163" t="s">
        <v>172</v>
      </c>
      <c r="L40" s="165" t="s">
        <v>3369</v>
      </c>
      <c r="M40" s="165" t="s">
        <v>3370</v>
      </c>
      <c r="N40" s="64"/>
      <c r="O40" s="64"/>
      <c r="P40" s="64"/>
      <c r="Q40" s="64"/>
      <c r="R40" s="64">
        <v>7</v>
      </c>
      <c r="S40" s="166" t="s">
        <v>3367</v>
      </c>
      <c r="T40" s="166" t="s">
        <v>3341</v>
      </c>
      <c r="U40" s="166"/>
      <c r="V40" s="166"/>
      <c r="W40" s="166"/>
      <c r="X40" s="166"/>
      <c r="Y40" s="166">
        <v>4</v>
      </c>
      <c r="Z40" s="166"/>
      <c r="AA40" s="166"/>
      <c r="AB40" s="166"/>
      <c r="AC40" s="166"/>
      <c r="AD40" s="166"/>
      <c r="AE40" s="166"/>
      <c r="AF40" s="166"/>
      <c r="AG40" s="166"/>
      <c r="AH40" s="166"/>
      <c r="AI40" s="65" t="s">
        <v>502</v>
      </c>
      <c r="AJ40" s="105" t="s">
        <v>502</v>
      </c>
    </row>
    <row r="41" spans="1:36" s="107" customFormat="1" ht="19.2">
      <c r="A41" s="63">
        <v>9</v>
      </c>
      <c r="B41" s="162">
        <v>0</v>
      </c>
      <c r="C41" s="162">
        <v>0</v>
      </c>
      <c r="D41" s="162">
        <v>0</v>
      </c>
      <c r="E41" s="162">
        <v>0</v>
      </c>
      <c r="F41" s="162">
        <v>10</v>
      </c>
      <c r="G41" s="163" t="s">
        <v>559</v>
      </c>
      <c r="H41" s="236" t="s">
        <v>3371</v>
      </c>
      <c r="I41" s="236" t="s">
        <v>20</v>
      </c>
      <c r="J41" s="163" t="s">
        <v>172</v>
      </c>
      <c r="K41" s="163" t="s">
        <v>172</v>
      </c>
      <c r="L41" s="165" t="s">
        <v>3372</v>
      </c>
      <c r="M41" s="165" t="s">
        <v>3366</v>
      </c>
      <c r="N41" s="64"/>
      <c r="O41" s="64"/>
      <c r="P41" s="64"/>
      <c r="Q41" s="64"/>
      <c r="R41" s="64">
        <v>4</v>
      </c>
      <c r="S41" s="166" t="s">
        <v>3367</v>
      </c>
      <c r="T41" s="166" t="s">
        <v>3341</v>
      </c>
      <c r="U41" s="166"/>
      <c r="V41" s="166"/>
      <c r="W41" s="166"/>
      <c r="X41" s="166"/>
      <c r="Y41" s="166">
        <v>4</v>
      </c>
      <c r="Z41" s="166"/>
      <c r="AA41" s="166"/>
      <c r="AB41" s="166"/>
      <c r="AC41" s="166"/>
      <c r="AD41" s="166"/>
      <c r="AE41" s="166"/>
      <c r="AF41" s="166"/>
      <c r="AG41" s="166"/>
      <c r="AH41" s="166"/>
      <c r="AI41" s="65" t="s">
        <v>502</v>
      </c>
      <c r="AJ41" s="105" t="s">
        <v>502</v>
      </c>
    </row>
    <row r="42" spans="1:36" s="107" customFormat="1" ht="10.8" thickTop="1" thickBot="1">
      <c r="A42" s="63">
        <v>10</v>
      </c>
      <c r="B42" s="162">
        <v>0</v>
      </c>
      <c r="C42" s="162">
        <v>0</v>
      </c>
      <c r="D42" s="162">
        <v>0</v>
      </c>
      <c r="E42" s="162">
        <v>0</v>
      </c>
      <c r="F42" s="162">
        <v>10</v>
      </c>
      <c r="G42" s="163" t="s">
        <v>559</v>
      </c>
      <c r="H42" s="236" t="s">
        <v>3373</v>
      </c>
      <c r="I42" s="236" t="s">
        <v>20</v>
      </c>
      <c r="J42" s="163" t="s">
        <v>172</v>
      </c>
      <c r="K42" s="163" t="s">
        <v>172</v>
      </c>
      <c r="L42" s="165" t="s">
        <v>828</v>
      </c>
      <c r="M42" s="165" t="s">
        <v>1598</v>
      </c>
      <c r="N42" s="64"/>
      <c r="O42" s="64"/>
      <c r="P42" s="64"/>
      <c r="Q42" s="64"/>
      <c r="R42" s="64">
        <v>6</v>
      </c>
      <c r="S42" s="166" t="s">
        <v>3367</v>
      </c>
      <c r="T42" s="166" t="s">
        <v>3341</v>
      </c>
      <c r="U42" s="166"/>
      <c r="V42" s="166"/>
      <c r="W42" s="166"/>
      <c r="X42" s="166"/>
      <c r="Y42" s="166">
        <v>4</v>
      </c>
      <c r="Z42" s="166"/>
      <c r="AA42" s="166"/>
      <c r="AB42" s="166"/>
      <c r="AC42" s="166"/>
      <c r="AD42" s="166"/>
      <c r="AE42" s="166"/>
      <c r="AF42" s="166"/>
      <c r="AG42" s="166"/>
      <c r="AH42" s="166"/>
      <c r="AI42" s="65" t="s">
        <v>502</v>
      </c>
      <c r="AJ42" s="105" t="s">
        <v>502</v>
      </c>
    </row>
    <row r="43" spans="1:36" ht="20.399999999999999" hidden="1" thickTop="1" thickBot="1">
      <c r="A43" s="366" t="s">
        <v>123</v>
      </c>
      <c r="B43" s="267">
        <v>0</v>
      </c>
      <c r="C43" s="267">
        <v>0</v>
      </c>
      <c r="D43" s="267">
        <v>0</v>
      </c>
      <c r="E43" s="267">
        <v>0</v>
      </c>
      <c r="F43" s="267">
        <v>10</v>
      </c>
      <c r="G43" s="218" t="s">
        <v>559</v>
      </c>
      <c r="H43" s="368" t="s">
        <v>3374</v>
      </c>
      <c r="I43" s="258" t="s">
        <v>20</v>
      </c>
      <c r="J43" s="218" t="s">
        <v>172</v>
      </c>
      <c r="K43" s="218" t="s">
        <v>172</v>
      </c>
      <c r="L43" s="220" t="s">
        <v>828</v>
      </c>
      <c r="M43" s="220" t="s">
        <v>1598</v>
      </c>
      <c r="N43" s="138"/>
      <c r="O43" s="138"/>
      <c r="P43" s="138"/>
      <c r="Q43" s="138"/>
      <c r="R43" s="138">
        <f t="shared" si="13"/>
        <v>0</v>
      </c>
      <c r="S43" s="222" t="s">
        <v>3367</v>
      </c>
      <c r="T43" s="222" t="s">
        <v>3341</v>
      </c>
      <c r="U43" s="222"/>
      <c r="V43" s="222"/>
      <c r="W43" s="222"/>
      <c r="X43" s="222"/>
      <c r="Y43" s="222"/>
      <c r="Z43" s="222"/>
      <c r="AA43" s="222"/>
      <c r="AB43" s="222"/>
      <c r="AC43" s="222"/>
      <c r="AD43" s="222"/>
      <c r="AE43" s="222"/>
      <c r="AF43" s="222"/>
      <c r="AG43" s="222"/>
      <c r="AH43" s="222"/>
      <c r="AI43" s="152" t="s">
        <v>502</v>
      </c>
      <c r="AJ43" s="148" t="s">
        <v>502</v>
      </c>
    </row>
    <row r="44" spans="1:36" ht="20.399999999999999" hidden="1" thickTop="1" thickBot="1">
      <c r="A44" s="366" t="s">
        <v>662</v>
      </c>
      <c r="B44" s="267">
        <v>0</v>
      </c>
      <c r="C44" s="267">
        <v>0</v>
      </c>
      <c r="D44" s="267">
        <v>0</v>
      </c>
      <c r="E44" s="267">
        <v>0</v>
      </c>
      <c r="F44" s="267">
        <v>10</v>
      </c>
      <c r="G44" s="218" t="s">
        <v>559</v>
      </c>
      <c r="H44" s="368" t="s">
        <v>3375</v>
      </c>
      <c r="I44" s="258" t="s">
        <v>20</v>
      </c>
      <c r="J44" s="218" t="s">
        <v>172</v>
      </c>
      <c r="K44" s="218" t="s">
        <v>172</v>
      </c>
      <c r="L44" s="220" t="s">
        <v>3376</v>
      </c>
      <c r="M44" s="220" t="s">
        <v>3377</v>
      </c>
      <c r="N44" s="138"/>
      <c r="O44" s="138"/>
      <c r="P44" s="138"/>
      <c r="Q44" s="138"/>
      <c r="R44" s="138">
        <f t="shared" si="13"/>
        <v>0</v>
      </c>
      <c r="S44" s="222" t="s">
        <v>3367</v>
      </c>
      <c r="T44" s="222" t="s">
        <v>3341</v>
      </c>
      <c r="U44" s="222"/>
      <c r="V44" s="222"/>
      <c r="W44" s="222"/>
      <c r="X44" s="222"/>
      <c r="Y44" s="222"/>
      <c r="Z44" s="222"/>
      <c r="AA44" s="222"/>
      <c r="AB44" s="222"/>
      <c r="AC44" s="222"/>
      <c r="AD44" s="222"/>
      <c r="AE44" s="222"/>
      <c r="AF44" s="222"/>
      <c r="AG44" s="222"/>
      <c r="AH44" s="222"/>
      <c r="AI44" s="152" t="s">
        <v>502</v>
      </c>
      <c r="AJ44" s="148" t="s">
        <v>502</v>
      </c>
    </row>
    <row r="45" spans="1:36" ht="20.399999999999999" hidden="1" thickTop="1" thickBot="1">
      <c r="A45" s="366" t="s">
        <v>668</v>
      </c>
      <c r="B45" s="267">
        <v>0</v>
      </c>
      <c r="C45" s="267">
        <v>0</v>
      </c>
      <c r="D45" s="267">
        <v>0</v>
      </c>
      <c r="E45" s="267">
        <v>0</v>
      </c>
      <c r="F45" s="267">
        <v>10</v>
      </c>
      <c r="G45" s="218" t="s">
        <v>559</v>
      </c>
      <c r="H45" s="368" t="s">
        <v>3378</v>
      </c>
      <c r="I45" s="258" t="s">
        <v>20</v>
      </c>
      <c r="J45" s="218" t="s">
        <v>172</v>
      </c>
      <c r="K45" s="218" t="s">
        <v>172</v>
      </c>
      <c r="L45" s="220" t="s">
        <v>3379</v>
      </c>
      <c r="M45" s="220" t="s">
        <v>3380</v>
      </c>
      <c r="N45" s="138"/>
      <c r="O45" s="138"/>
      <c r="P45" s="138"/>
      <c r="Q45" s="138"/>
      <c r="R45" s="138">
        <f t="shared" si="13"/>
        <v>0</v>
      </c>
      <c r="S45" s="222"/>
      <c r="T45" s="222" t="s">
        <v>3381</v>
      </c>
      <c r="U45" s="222"/>
      <c r="V45" s="222"/>
      <c r="W45" s="222"/>
      <c r="X45" s="222"/>
      <c r="Y45" s="222"/>
      <c r="Z45" s="222"/>
      <c r="AA45" s="222"/>
      <c r="AB45" s="222"/>
      <c r="AC45" s="222"/>
      <c r="AD45" s="222"/>
      <c r="AE45" s="222"/>
      <c r="AF45" s="222"/>
      <c r="AG45" s="222"/>
      <c r="AH45" s="222"/>
      <c r="AI45" s="152" t="s">
        <v>502</v>
      </c>
      <c r="AJ45" s="148" t="s">
        <v>502</v>
      </c>
    </row>
    <row r="46" spans="1:36" ht="10.8" thickTop="1" thickBot="1">
      <c r="A46" s="73"/>
      <c r="B46" s="73"/>
      <c r="C46" s="73"/>
      <c r="D46" s="73"/>
      <c r="E46" s="73"/>
      <c r="F46" s="72"/>
      <c r="G46" s="74"/>
      <c r="H46" s="66"/>
      <c r="I46" s="66"/>
      <c r="J46" s="66"/>
      <c r="K46" s="66"/>
      <c r="L46" s="69"/>
      <c r="M46" s="69"/>
      <c r="N46" s="68"/>
      <c r="O46" s="68"/>
      <c r="P46" s="68"/>
      <c r="Q46" s="68"/>
      <c r="R46" s="68"/>
      <c r="S46" s="68"/>
      <c r="T46" s="68"/>
      <c r="U46" s="74"/>
      <c r="V46" s="74"/>
      <c r="W46" s="74"/>
      <c r="X46" s="74"/>
      <c r="Y46" s="74"/>
      <c r="Z46" s="74"/>
      <c r="AA46" s="74"/>
      <c r="AB46" s="74"/>
      <c r="AC46" s="74"/>
      <c r="AD46" s="74"/>
      <c r="AE46" s="74"/>
      <c r="AF46" s="74"/>
      <c r="AG46" s="74"/>
      <c r="AH46" s="74"/>
    </row>
    <row r="47" spans="1:36" ht="10.5" customHeight="1" thickTop="1" thickBot="1">
      <c r="A47" s="586" t="s">
        <v>726</v>
      </c>
      <c r="B47" s="587"/>
      <c r="C47" s="587"/>
      <c r="D47" s="587"/>
      <c r="E47" s="587"/>
      <c r="F47" s="587"/>
      <c r="G47" s="276" t="s">
        <v>3382</v>
      </c>
      <c r="H47" s="66"/>
      <c r="I47" s="66"/>
      <c r="J47" s="66"/>
      <c r="K47" s="66"/>
      <c r="L47" s="69"/>
      <c r="M47" s="69"/>
      <c r="N47" s="68"/>
      <c r="O47" s="68"/>
      <c r="P47" s="68"/>
      <c r="Q47" s="68"/>
      <c r="R47" s="68"/>
      <c r="S47" s="68"/>
      <c r="T47" s="68"/>
      <c r="U47" s="74"/>
      <c r="V47" s="74"/>
      <c r="W47" s="74"/>
      <c r="X47" s="74"/>
      <c r="Y47" s="74"/>
      <c r="Z47" s="74"/>
      <c r="AA47" s="74"/>
      <c r="AB47" s="74"/>
      <c r="AC47" s="74"/>
      <c r="AD47" s="74"/>
      <c r="AE47" s="74"/>
      <c r="AF47" s="74"/>
      <c r="AG47" s="74"/>
      <c r="AH47" s="74"/>
    </row>
    <row r="48" spans="1:36" ht="10.8" thickTop="1" thickBot="1">
      <c r="A48" s="70"/>
      <c r="B48" s="70"/>
      <c r="C48" s="70"/>
      <c r="D48" s="70"/>
      <c r="E48" s="70"/>
      <c r="F48" s="70"/>
      <c r="G48" s="71"/>
      <c r="H48" s="66"/>
      <c r="I48" s="66"/>
      <c r="J48" s="66"/>
      <c r="K48" s="66"/>
      <c r="L48" s="69"/>
      <c r="M48" s="69"/>
      <c r="N48" s="68"/>
      <c r="O48" s="68"/>
      <c r="P48" s="68"/>
      <c r="Q48" s="68"/>
      <c r="R48" s="68"/>
      <c r="S48" s="68"/>
      <c r="T48" s="68"/>
      <c r="U48" s="74"/>
      <c r="V48" s="74"/>
      <c r="W48" s="74"/>
      <c r="X48" s="74"/>
      <c r="Y48" s="74"/>
      <c r="Z48" s="74"/>
      <c r="AA48" s="74"/>
      <c r="AB48" s="74"/>
      <c r="AC48" s="74"/>
      <c r="AD48" s="74"/>
      <c r="AE48" s="74"/>
      <c r="AF48" s="74"/>
      <c r="AG48" s="74"/>
      <c r="AH48" s="74"/>
    </row>
    <row r="49" spans="1:34" ht="12" customHeight="1" thickTop="1" thickBot="1">
      <c r="A49" s="588" t="s">
        <v>1998</v>
      </c>
      <c r="B49" s="589"/>
      <c r="C49" s="589"/>
      <c r="D49" s="589"/>
      <c r="E49" s="589"/>
      <c r="F49" s="589"/>
      <c r="G49" s="225"/>
      <c r="H49" s="66"/>
      <c r="I49" s="66"/>
      <c r="J49" s="66"/>
      <c r="K49" s="66"/>
      <c r="L49" s="69"/>
      <c r="M49" s="69"/>
      <c r="N49" s="68"/>
      <c r="O49" s="68"/>
      <c r="P49" s="68"/>
      <c r="Q49" s="68"/>
      <c r="R49" s="68"/>
      <c r="S49" s="68"/>
      <c r="T49" s="68"/>
      <c r="U49" s="74"/>
      <c r="V49" s="74"/>
      <c r="W49" s="74"/>
      <c r="X49" s="74"/>
      <c r="Y49" s="74"/>
      <c r="Z49" s="74"/>
      <c r="AA49" s="74"/>
      <c r="AB49" s="74"/>
      <c r="AC49" s="74"/>
      <c r="AD49" s="74"/>
      <c r="AE49" s="74"/>
      <c r="AF49" s="74"/>
      <c r="AG49" s="74"/>
      <c r="AH49" s="74"/>
    </row>
    <row r="50" spans="1:34" ht="10.8" thickTop="1" thickBot="1">
      <c r="A50" s="73"/>
      <c r="B50" s="73"/>
      <c r="C50" s="73"/>
      <c r="D50" s="73"/>
      <c r="E50" s="73"/>
      <c r="F50" s="72"/>
      <c r="G50" s="74"/>
      <c r="H50" s="66"/>
      <c r="I50" s="66"/>
      <c r="J50" s="66"/>
      <c r="K50" s="66"/>
      <c r="L50" s="69"/>
      <c r="M50" s="69"/>
      <c r="N50" s="68"/>
      <c r="O50" s="68"/>
      <c r="P50" s="68"/>
      <c r="Q50" s="68"/>
      <c r="R50" s="68"/>
      <c r="S50" s="68"/>
      <c r="T50" s="68"/>
      <c r="U50" s="74"/>
      <c r="V50" s="74"/>
      <c r="W50" s="74"/>
      <c r="X50" s="74"/>
      <c r="Y50" s="74"/>
      <c r="Z50" s="74"/>
      <c r="AA50" s="74"/>
      <c r="AB50" s="74"/>
      <c r="AC50" s="74"/>
      <c r="AD50" s="74"/>
      <c r="AE50" s="74"/>
      <c r="AF50" s="74"/>
      <c r="AG50" s="74"/>
      <c r="AH50" s="74"/>
    </row>
    <row r="51" spans="1:34" ht="10.8" thickTop="1" thickBot="1">
      <c r="A51" s="75" t="s">
        <v>729</v>
      </c>
      <c r="B51" s="66"/>
      <c r="C51" s="66"/>
      <c r="D51" s="76"/>
      <c r="E51" s="66"/>
      <c r="F51" s="66"/>
      <c r="G51" s="66"/>
      <c r="H51" s="66"/>
      <c r="I51" s="66"/>
      <c r="J51" s="66"/>
      <c r="K51" s="66"/>
      <c r="L51" s="69"/>
      <c r="M51" s="69"/>
      <c r="N51" s="68"/>
      <c r="O51" s="68"/>
      <c r="P51" s="68"/>
      <c r="Q51" s="68"/>
      <c r="R51" s="68"/>
      <c r="S51" s="68"/>
      <c r="T51" s="68"/>
      <c r="U51" s="74"/>
      <c r="V51" s="74"/>
      <c r="W51" s="74"/>
      <c r="X51" s="74"/>
      <c r="Y51" s="74"/>
      <c r="Z51" s="74"/>
      <c r="AA51" s="74"/>
      <c r="AB51" s="74"/>
      <c r="AC51" s="74"/>
      <c r="AD51" s="74"/>
      <c r="AE51" s="74"/>
      <c r="AF51" s="74"/>
      <c r="AG51" s="74"/>
      <c r="AH51" s="74"/>
    </row>
    <row r="52" spans="1:34" ht="13.05" customHeight="1" thickTop="1" thickBot="1">
      <c r="A52" s="87">
        <v>1</v>
      </c>
      <c r="B52" s="66" t="s">
        <v>730</v>
      </c>
      <c r="C52" s="66"/>
      <c r="D52" s="76"/>
      <c r="E52" s="66"/>
      <c r="F52" s="66"/>
      <c r="G52" s="66"/>
      <c r="H52" s="66"/>
      <c r="I52" s="66"/>
      <c r="J52" s="66"/>
      <c r="K52" s="66"/>
      <c r="L52" s="69"/>
      <c r="M52" s="69"/>
      <c r="N52" s="68"/>
      <c r="O52" s="68"/>
      <c r="P52" s="68"/>
      <c r="Q52" s="68"/>
      <c r="R52" s="68"/>
      <c r="S52" s="68"/>
      <c r="T52" s="68"/>
      <c r="U52" s="74"/>
      <c r="V52" s="74"/>
      <c r="W52" s="74"/>
      <c r="X52" s="74"/>
      <c r="Y52" s="74"/>
      <c r="Z52" s="74"/>
      <c r="AA52" s="74"/>
      <c r="AB52" s="74"/>
      <c r="AC52" s="74"/>
      <c r="AD52" s="74"/>
      <c r="AE52" s="74"/>
      <c r="AF52" s="74"/>
      <c r="AG52" s="74"/>
      <c r="AH52" s="74"/>
    </row>
    <row r="53" spans="1:34" ht="13.05" customHeight="1" thickTop="1" thickBot="1">
      <c r="A53" s="87">
        <v>2</v>
      </c>
      <c r="B53" s="66" t="s">
        <v>731</v>
      </c>
      <c r="C53" s="66"/>
      <c r="D53" s="76"/>
      <c r="E53" s="66"/>
      <c r="F53" s="66"/>
      <c r="G53" s="66"/>
      <c r="H53" s="66"/>
      <c r="I53" s="66"/>
      <c r="J53" s="66"/>
      <c r="K53" s="66"/>
      <c r="L53" s="69"/>
      <c r="M53" s="69"/>
      <c r="N53" s="68"/>
      <c r="O53" s="68"/>
      <c r="P53" s="68"/>
      <c r="Q53" s="68"/>
      <c r="R53" s="68"/>
      <c r="S53" s="68"/>
      <c r="T53" s="68"/>
      <c r="U53" s="74"/>
      <c r="V53" s="74"/>
      <c r="W53" s="74"/>
      <c r="X53" s="74"/>
      <c r="Y53" s="74"/>
      <c r="Z53" s="74"/>
      <c r="AA53" s="74"/>
      <c r="AB53" s="74"/>
      <c r="AC53" s="74"/>
      <c r="AD53" s="74"/>
      <c r="AE53" s="74"/>
      <c r="AF53" s="74"/>
      <c r="AG53" s="74"/>
      <c r="AH53" s="74"/>
    </row>
    <row r="54" spans="1:34" ht="13.05" customHeight="1" thickTop="1" thickBot="1">
      <c r="A54" s="87">
        <v>3</v>
      </c>
      <c r="B54" s="66" t="s">
        <v>732</v>
      </c>
      <c r="C54" s="66"/>
      <c r="D54" s="76"/>
      <c r="E54" s="66"/>
      <c r="F54" s="66"/>
      <c r="G54" s="66"/>
      <c r="H54" s="66"/>
      <c r="I54" s="66"/>
      <c r="J54" s="66"/>
      <c r="K54" s="66"/>
      <c r="N54" s="68"/>
      <c r="O54" s="68"/>
      <c r="P54" s="68"/>
      <c r="Q54" s="68"/>
      <c r="R54" s="68"/>
      <c r="S54" s="68"/>
      <c r="T54" s="68"/>
      <c r="U54" s="74"/>
      <c r="V54" s="74"/>
      <c r="W54" s="74"/>
      <c r="X54" s="74"/>
      <c r="Y54" s="74"/>
      <c r="Z54" s="74"/>
      <c r="AA54" s="74"/>
      <c r="AB54" s="74"/>
      <c r="AC54" s="74"/>
      <c r="AD54" s="74"/>
      <c r="AE54" s="74"/>
      <c r="AF54" s="74"/>
      <c r="AG54" s="74"/>
      <c r="AH54" s="74"/>
    </row>
    <row r="55" spans="1:34" ht="13.05" customHeight="1" thickTop="1" thickBot="1">
      <c r="A55" s="87">
        <v>4</v>
      </c>
      <c r="B55" s="66" t="s">
        <v>733</v>
      </c>
      <c r="C55" s="66"/>
      <c r="D55" s="77"/>
      <c r="E55" s="66"/>
      <c r="F55" s="66"/>
      <c r="G55" s="66"/>
      <c r="H55" s="66"/>
      <c r="I55" s="66"/>
      <c r="J55" s="66"/>
      <c r="K55" s="66"/>
      <c r="L55" s="78"/>
      <c r="M55" s="78"/>
      <c r="N55" s="68"/>
      <c r="O55" s="68"/>
      <c r="P55" s="68"/>
      <c r="Q55" s="68"/>
      <c r="R55" s="68"/>
      <c r="S55" s="68"/>
      <c r="T55" s="68"/>
      <c r="U55" s="74"/>
      <c r="V55" s="74"/>
      <c r="W55" s="74"/>
      <c r="X55" s="74"/>
      <c r="Y55" s="74"/>
      <c r="Z55" s="74"/>
      <c r="AA55" s="74"/>
      <c r="AB55" s="74"/>
      <c r="AC55" s="74"/>
      <c r="AD55" s="74"/>
      <c r="AE55" s="74"/>
      <c r="AF55" s="74"/>
      <c r="AG55" s="74"/>
      <c r="AH55" s="74"/>
    </row>
    <row r="56" spans="1:34" ht="13.05" customHeight="1" thickTop="1" thickBot="1">
      <c r="A56" s="87">
        <v>5</v>
      </c>
      <c r="B56" s="66" t="s">
        <v>734</v>
      </c>
      <c r="C56" s="66"/>
      <c r="D56" s="77"/>
      <c r="E56" s="66"/>
      <c r="F56" s="66"/>
      <c r="G56" s="66"/>
      <c r="H56" s="66"/>
      <c r="I56" s="66"/>
      <c r="J56" s="66"/>
      <c r="K56" s="66"/>
      <c r="L56" s="67"/>
      <c r="M56" s="67"/>
      <c r="N56" s="68"/>
      <c r="O56" s="68"/>
      <c r="P56" s="68"/>
      <c r="Q56" s="68"/>
      <c r="R56" s="68"/>
      <c r="S56" s="68"/>
      <c r="T56" s="68"/>
      <c r="U56" s="74"/>
      <c r="V56" s="74"/>
      <c r="W56" s="74"/>
      <c r="X56" s="74"/>
      <c r="Y56" s="74"/>
      <c r="Z56" s="74"/>
      <c r="AA56" s="74"/>
      <c r="AB56" s="74"/>
      <c r="AC56" s="74"/>
      <c r="AD56" s="74"/>
      <c r="AE56" s="74"/>
      <c r="AF56" s="74"/>
      <c r="AG56" s="74"/>
      <c r="AH56" s="74"/>
    </row>
    <row r="57" spans="1:34" ht="13.05" customHeight="1" thickTop="1" thickBot="1">
      <c r="A57" s="87">
        <v>6</v>
      </c>
      <c r="B57" s="66" t="s">
        <v>735</v>
      </c>
      <c r="C57" s="66"/>
      <c r="D57" s="77"/>
      <c r="E57" s="66"/>
      <c r="F57" s="66"/>
      <c r="G57" s="66"/>
      <c r="H57" s="66"/>
      <c r="I57" s="66"/>
      <c r="J57" s="66"/>
      <c r="K57" s="66"/>
      <c r="L57" s="67"/>
      <c r="M57" s="67"/>
      <c r="N57" s="68"/>
      <c r="O57" s="68"/>
      <c r="P57" s="68"/>
      <c r="Q57" s="68"/>
      <c r="R57" s="68"/>
      <c r="S57" s="68"/>
      <c r="T57" s="68"/>
      <c r="U57" s="74"/>
      <c r="V57" s="74"/>
      <c r="W57" s="74"/>
      <c r="X57" s="74"/>
      <c r="Y57" s="74"/>
      <c r="Z57" s="74"/>
      <c r="AA57" s="74"/>
      <c r="AB57" s="74"/>
      <c r="AC57" s="74"/>
      <c r="AD57" s="74"/>
      <c r="AE57" s="74"/>
      <c r="AF57" s="74"/>
      <c r="AG57" s="74"/>
      <c r="AH57" s="74"/>
    </row>
    <row r="58" spans="1:34" ht="13.05" customHeight="1" thickTop="1">
      <c r="A58" s="87">
        <v>7</v>
      </c>
      <c r="B58" s="66" t="s">
        <v>736</v>
      </c>
      <c r="C58" s="66"/>
      <c r="D58" s="77"/>
      <c r="E58" s="66"/>
      <c r="F58" s="66"/>
      <c r="G58" s="66"/>
      <c r="H58" s="66"/>
      <c r="I58" s="66"/>
      <c r="J58" s="66"/>
      <c r="K58" s="66"/>
      <c r="L58" s="69"/>
      <c r="M58" s="69"/>
      <c r="N58" s="74"/>
      <c r="O58" s="74"/>
      <c r="P58" s="74"/>
      <c r="Q58" s="74"/>
      <c r="R58" s="74"/>
      <c r="S58" s="74"/>
      <c r="T58" s="74"/>
      <c r="U58" s="74"/>
      <c r="V58" s="74"/>
      <c r="W58" s="74"/>
      <c r="X58" s="74"/>
      <c r="Y58" s="74"/>
      <c r="Z58" s="74"/>
      <c r="AA58" s="74"/>
      <c r="AB58" s="74"/>
      <c r="AC58" s="74"/>
      <c r="AD58" s="74"/>
      <c r="AE58" s="74"/>
      <c r="AF58" s="74"/>
      <c r="AG58" s="74"/>
      <c r="AH58" s="74"/>
    </row>
    <row r="59" spans="1:34" ht="13.05" customHeight="1">
      <c r="A59" s="87">
        <v>8</v>
      </c>
      <c r="B59" s="78" t="s">
        <v>737</v>
      </c>
      <c r="C59" s="66"/>
      <c r="D59" s="77"/>
      <c r="E59" s="66"/>
      <c r="F59" s="66"/>
      <c r="G59" s="66"/>
      <c r="H59" s="66"/>
      <c r="I59" s="66"/>
      <c r="J59" s="66"/>
      <c r="K59" s="66"/>
      <c r="L59" s="69"/>
      <c r="M59" s="69"/>
      <c r="N59" s="74"/>
      <c r="O59" s="74"/>
      <c r="P59" s="74"/>
      <c r="Q59" s="74"/>
      <c r="R59" s="74"/>
      <c r="S59" s="74"/>
      <c r="T59" s="74"/>
      <c r="U59" s="74"/>
      <c r="V59" s="74"/>
      <c r="W59" s="74"/>
      <c r="X59" s="74"/>
      <c r="Y59" s="74"/>
      <c r="Z59" s="74"/>
      <c r="AA59" s="74"/>
      <c r="AB59" s="74"/>
      <c r="AC59" s="74"/>
      <c r="AD59" s="74"/>
      <c r="AE59" s="74"/>
      <c r="AF59" s="74"/>
      <c r="AG59" s="74"/>
      <c r="AH59" s="74"/>
    </row>
    <row r="60" spans="1:34" ht="13.05" customHeight="1">
      <c r="A60" s="87">
        <v>9</v>
      </c>
      <c r="B60" s="66" t="s">
        <v>738</v>
      </c>
      <c r="E60" s="66"/>
      <c r="F60" s="66"/>
      <c r="G60" s="66"/>
      <c r="H60" s="66"/>
      <c r="I60" s="66"/>
      <c r="J60" s="66"/>
      <c r="K60" s="66"/>
      <c r="L60" s="69"/>
      <c r="M60" s="69"/>
      <c r="N60" s="74"/>
      <c r="O60" s="74"/>
      <c r="P60" s="74"/>
      <c r="Q60" s="74"/>
      <c r="R60" s="74"/>
      <c r="S60" s="74"/>
      <c r="T60" s="74"/>
      <c r="U60" s="74"/>
      <c r="V60" s="74"/>
      <c r="W60" s="74"/>
      <c r="X60" s="74"/>
      <c r="Y60" s="74"/>
      <c r="Z60" s="74"/>
      <c r="AA60" s="74"/>
      <c r="AB60" s="74"/>
      <c r="AC60" s="74"/>
      <c r="AD60" s="74"/>
      <c r="AE60" s="74"/>
      <c r="AF60" s="74"/>
      <c r="AG60" s="74"/>
      <c r="AH60" s="74"/>
    </row>
    <row r="61" spans="1:34" ht="13.05" customHeight="1">
      <c r="A61" s="87">
        <v>10</v>
      </c>
      <c r="B61" s="66" t="s">
        <v>739</v>
      </c>
      <c r="E61" s="66"/>
      <c r="F61" s="66"/>
      <c r="G61" s="66"/>
      <c r="H61" s="66"/>
      <c r="I61" s="66"/>
      <c r="J61" s="66"/>
      <c r="K61" s="66"/>
      <c r="L61" s="69"/>
      <c r="M61" s="69"/>
      <c r="N61" s="74"/>
      <c r="O61" s="74"/>
      <c r="P61" s="74"/>
      <c r="Q61" s="74"/>
      <c r="R61" s="74"/>
      <c r="S61" s="74"/>
      <c r="T61" s="74"/>
      <c r="U61" s="74"/>
      <c r="V61" s="74"/>
      <c r="W61" s="74"/>
      <c r="X61" s="74"/>
      <c r="Y61" s="74"/>
      <c r="Z61" s="74"/>
      <c r="AA61" s="74"/>
      <c r="AB61" s="74"/>
      <c r="AC61" s="74"/>
      <c r="AD61" s="74"/>
      <c r="AE61" s="74"/>
      <c r="AF61" s="74"/>
      <c r="AG61" s="74"/>
      <c r="AH61" s="74"/>
    </row>
    <row r="62" spans="1:34" ht="13.05" customHeight="1">
      <c r="A62" s="87">
        <v>11</v>
      </c>
      <c r="B62" s="90" t="s">
        <v>740</v>
      </c>
      <c r="C62" s="87"/>
      <c r="D62" s="66"/>
      <c r="F62" s="66"/>
      <c r="G62" s="66"/>
      <c r="H62" s="66"/>
      <c r="I62" s="66"/>
      <c r="J62" s="66"/>
      <c r="K62" s="66"/>
      <c r="L62" s="69"/>
      <c r="M62" s="69"/>
      <c r="N62" s="74"/>
      <c r="O62" s="74"/>
      <c r="P62" s="74"/>
      <c r="Q62" s="74"/>
      <c r="R62" s="74"/>
      <c r="S62" s="74"/>
      <c r="T62" s="74"/>
      <c r="U62" s="74"/>
      <c r="V62" s="74"/>
      <c r="W62" s="74"/>
      <c r="X62" s="74"/>
      <c r="Y62" s="74"/>
      <c r="Z62" s="74"/>
      <c r="AA62" s="74"/>
      <c r="AB62" s="74"/>
      <c r="AC62" s="74"/>
      <c r="AD62" s="74"/>
      <c r="AE62" s="74"/>
      <c r="AF62" s="74"/>
      <c r="AG62" s="74"/>
      <c r="AH62" s="74"/>
    </row>
    <row r="63" spans="1:34" ht="13.05" customHeight="1">
      <c r="A63" s="87">
        <v>12</v>
      </c>
      <c r="B63" s="90" t="s">
        <v>741</v>
      </c>
      <c r="C63" s="87"/>
      <c r="D63" s="66"/>
      <c r="E63" s="66"/>
      <c r="F63" s="66"/>
      <c r="G63" s="66"/>
      <c r="H63" s="66"/>
      <c r="I63" s="66"/>
      <c r="J63" s="66"/>
      <c r="K63" s="66"/>
      <c r="L63" s="69"/>
      <c r="M63" s="69"/>
      <c r="N63" s="74"/>
      <c r="O63" s="74"/>
      <c r="P63" s="74"/>
      <c r="Q63" s="74"/>
      <c r="R63" s="74"/>
      <c r="S63" s="74"/>
      <c r="T63" s="74"/>
      <c r="U63" s="74"/>
      <c r="V63" s="74"/>
      <c r="W63" s="74"/>
      <c r="X63" s="74"/>
      <c r="Y63" s="74"/>
      <c r="Z63" s="74"/>
      <c r="AA63" s="74"/>
      <c r="AB63" s="74"/>
      <c r="AC63" s="74"/>
      <c r="AD63" s="74"/>
      <c r="AE63" s="74"/>
      <c r="AF63" s="74"/>
      <c r="AG63" s="74"/>
      <c r="AH63" s="74"/>
    </row>
    <row r="64" spans="1:34" ht="13.05" customHeight="1">
      <c r="A64" s="87">
        <v>13</v>
      </c>
      <c r="B64" s="90" t="s">
        <v>742</v>
      </c>
      <c r="C64" s="87"/>
      <c r="D64" s="66"/>
      <c r="E64" s="66"/>
      <c r="F64" s="66"/>
      <c r="G64" s="66"/>
      <c r="H64" s="66"/>
      <c r="I64" s="66"/>
      <c r="J64" s="66"/>
      <c r="K64" s="66"/>
      <c r="L64" s="69"/>
      <c r="M64" s="69"/>
      <c r="N64" s="74"/>
      <c r="O64" s="74"/>
      <c r="P64" s="74"/>
      <c r="Q64" s="74"/>
      <c r="R64" s="74"/>
      <c r="S64" s="74"/>
      <c r="T64" s="74"/>
      <c r="U64" s="74"/>
      <c r="V64" s="74"/>
      <c r="W64" s="74"/>
      <c r="X64" s="74"/>
      <c r="Y64" s="74"/>
      <c r="Z64" s="74"/>
      <c r="AA64" s="74"/>
      <c r="AB64" s="74"/>
      <c r="AC64" s="74"/>
      <c r="AD64" s="74"/>
      <c r="AE64" s="74"/>
      <c r="AF64" s="74"/>
      <c r="AG64" s="74"/>
      <c r="AH64" s="74"/>
    </row>
    <row r="65" spans="1:34" ht="13.05" customHeight="1">
      <c r="A65" s="87">
        <v>14</v>
      </c>
      <c r="B65" s="66" t="s">
        <v>743</v>
      </c>
      <c r="C65" s="87"/>
      <c r="D65" s="66"/>
      <c r="E65" s="66"/>
      <c r="F65" s="66"/>
      <c r="G65" s="66"/>
      <c r="H65" s="66"/>
      <c r="I65" s="66"/>
      <c r="J65" s="66"/>
      <c r="K65" s="66"/>
      <c r="L65" s="69"/>
      <c r="M65" s="69"/>
      <c r="N65" s="74"/>
      <c r="O65" s="74"/>
      <c r="P65" s="74"/>
      <c r="Q65" s="74"/>
      <c r="R65" s="74"/>
      <c r="S65" s="74"/>
      <c r="T65" s="74"/>
      <c r="U65" s="74"/>
      <c r="V65" s="74"/>
      <c r="W65" s="74"/>
      <c r="X65" s="74"/>
      <c r="Y65" s="74"/>
      <c r="Z65" s="74"/>
      <c r="AA65" s="74"/>
      <c r="AB65" s="74"/>
      <c r="AC65" s="74"/>
      <c r="AD65" s="74"/>
      <c r="AE65" s="74"/>
      <c r="AF65" s="74"/>
      <c r="AG65" s="74"/>
      <c r="AH65" s="74"/>
    </row>
    <row r="66" spans="1:34" ht="13.05" customHeight="1">
      <c r="A66" s="87">
        <v>15</v>
      </c>
      <c r="B66" s="90" t="s">
        <v>744</v>
      </c>
      <c r="C66" s="87"/>
      <c r="D66" s="66"/>
      <c r="E66" s="66"/>
      <c r="F66" s="66"/>
      <c r="G66" s="66"/>
      <c r="H66" s="66"/>
      <c r="I66" s="66"/>
      <c r="J66" s="66"/>
      <c r="K66" s="66"/>
      <c r="L66" s="69"/>
      <c r="M66" s="69"/>
      <c r="N66" s="74"/>
      <c r="O66" s="74"/>
      <c r="P66" s="74"/>
      <c r="Q66" s="74"/>
      <c r="R66" s="74"/>
      <c r="S66" s="74"/>
      <c r="T66" s="74"/>
      <c r="U66" s="74"/>
      <c r="V66" s="74"/>
      <c r="W66" s="74"/>
      <c r="X66" s="74"/>
      <c r="Y66" s="74"/>
      <c r="Z66" s="74"/>
      <c r="AA66" s="74"/>
      <c r="AB66" s="74"/>
      <c r="AC66" s="74"/>
      <c r="AD66" s="74"/>
      <c r="AE66" s="74"/>
      <c r="AF66" s="74"/>
      <c r="AG66" s="74"/>
      <c r="AH66" s="74"/>
    </row>
    <row r="67" spans="1:34" ht="13.05" customHeight="1">
      <c r="A67" s="87">
        <v>16</v>
      </c>
      <c r="B67" s="90" t="s">
        <v>745</v>
      </c>
      <c r="C67" s="87"/>
      <c r="D67" s="66"/>
      <c r="E67" s="66"/>
      <c r="F67" s="66"/>
      <c r="G67" s="66"/>
      <c r="H67" s="66"/>
      <c r="I67" s="66"/>
      <c r="J67" s="66"/>
      <c r="K67" s="66"/>
      <c r="L67" s="69"/>
      <c r="M67" s="69"/>
      <c r="N67" s="74"/>
      <c r="O67" s="74"/>
      <c r="P67" s="74"/>
      <c r="Q67" s="74"/>
      <c r="R67" s="74"/>
      <c r="S67" s="74"/>
      <c r="T67" s="74"/>
      <c r="U67" s="74"/>
      <c r="V67" s="74"/>
      <c r="W67" s="74"/>
      <c r="X67" s="74"/>
      <c r="Y67" s="74"/>
      <c r="Z67" s="74"/>
      <c r="AA67" s="74"/>
      <c r="AB67" s="74"/>
      <c r="AC67" s="74"/>
      <c r="AD67" s="74"/>
      <c r="AE67" s="74"/>
      <c r="AF67" s="74"/>
      <c r="AG67" s="74"/>
      <c r="AH67" s="74"/>
    </row>
    <row r="68" spans="1:34" ht="10.199999999999999" thickBot="1">
      <c r="A68" s="78"/>
      <c r="C68" s="78"/>
      <c r="D68" s="78"/>
      <c r="E68" s="78"/>
      <c r="F68" s="78"/>
      <c r="G68" s="78"/>
      <c r="H68" s="78"/>
      <c r="I68" s="78"/>
      <c r="J68" s="78"/>
      <c r="K68" s="78"/>
      <c r="L68" s="79"/>
      <c r="M68" s="79"/>
      <c r="N68" s="79"/>
      <c r="O68" s="79"/>
      <c r="P68" s="79"/>
      <c r="Q68" s="79"/>
      <c r="R68" s="79"/>
      <c r="S68" s="79"/>
      <c r="T68" s="79"/>
      <c r="U68" s="161"/>
      <c r="V68" s="161"/>
      <c r="W68" s="161"/>
      <c r="X68" s="161"/>
      <c r="Y68" s="161"/>
      <c r="Z68" s="161"/>
      <c r="AA68" s="161"/>
      <c r="AB68" s="161"/>
      <c r="AC68" s="161"/>
      <c r="AD68" s="161"/>
      <c r="AE68" s="161"/>
      <c r="AF68" s="161"/>
      <c r="AG68" s="161"/>
      <c r="AH68" s="161"/>
    </row>
    <row r="69" spans="1:34" ht="10.199999999999999" thickTop="1">
      <c r="C69" s="80"/>
      <c r="D69" s="80"/>
      <c r="E69" s="80"/>
    </row>
    <row r="70" spans="1:34">
      <c r="A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row>
    <row r="71" spans="1:34" s="78" customFormat="1"/>
    <row r="72" spans="1:34" s="78" customFormat="1" ht="9.75" customHeight="1"/>
    <row r="73" spans="1:34" s="78" customFormat="1"/>
    <row r="74" spans="1:34" s="78" customFormat="1" ht="9"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4" s="78" customForma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4" s="78" customForma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4" s="78" customForma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row>
    <row r="78" spans="1:34" s="78" customForma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4" s="78" customForma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row>
    <row r="80" spans="1:34" s="78" customForma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row>
    <row r="81" spans="1:34" s="78" customForma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row>
    <row r="82" spans="1:34" s="78" customForma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row>
    <row r="83" spans="1:34" s="78" customForma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row>
  </sheetData>
  <sheetProtection algorithmName="SHA-512" hashValue="9e2ZOw5VqQVPOOLA3jA6D8vCF6ev6Z+OrZXQfztcDwDVuVGJMcdpudzASdfXM8Arc+S0nOCny2sPDgZKeeYavQ==" saltValue="USO3Y3YSk6rl4+wmdzpluw==" spinCount="100000" sheet="1" objects="1" scenarios="1" formatColumns="0" formatRows="0" autoFilter="0"/>
  <mergeCells count="45">
    <mergeCell ref="A47:F47"/>
    <mergeCell ref="A49:F49"/>
    <mergeCell ref="A31:AJ31"/>
    <mergeCell ref="AI14:AI15"/>
    <mergeCell ref="AJ14:AJ15"/>
    <mergeCell ref="AE14:AE15"/>
    <mergeCell ref="AF14:AF15"/>
    <mergeCell ref="AG14:AG15"/>
    <mergeCell ref="AH14:AH15"/>
    <mergeCell ref="Y14:Y15"/>
    <mergeCell ref="G12:T12"/>
    <mergeCell ref="AI12:AJ13"/>
    <mergeCell ref="B13:B15"/>
    <mergeCell ref="C13:C15"/>
    <mergeCell ref="D13:D15"/>
    <mergeCell ref="E13:E15"/>
    <mergeCell ref="F13:F15"/>
    <mergeCell ref="G13:G15"/>
    <mergeCell ref="H13:H15"/>
    <mergeCell ref="I13:K14"/>
    <mergeCell ref="L13:R13"/>
    <mergeCell ref="S13:S15"/>
    <mergeCell ref="T13:T15"/>
    <mergeCell ref="L14:L15"/>
    <mergeCell ref="M14:M15"/>
    <mergeCell ref="N14:Q14"/>
    <mergeCell ref="A7:F7"/>
    <mergeCell ref="A8:F8"/>
    <mergeCell ref="A9:F9"/>
    <mergeCell ref="A10:F10"/>
    <mergeCell ref="A12:A15"/>
    <mergeCell ref="B12:F12"/>
    <mergeCell ref="U12:AD12"/>
    <mergeCell ref="AE12:AH13"/>
    <mergeCell ref="U13:U15"/>
    <mergeCell ref="V13:Y13"/>
    <mergeCell ref="Z13:Z15"/>
    <mergeCell ref="AA13:AD13"/>
    <mergeCell ref="V14:V15"/>
    <mergeCell ref="W14:W15"/>
    <mergeCell ref="X14:X15"/>
    <mergeCell ref="AA14:AA15"/>
    <mergeCell ref="AB14:AB15"/>
    <mergeCell ref="AC14:AC15"/>
    <mergeCell ref="AD14:AD1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AC0D8-75B8-40C0-8215-BC0F45EC1D73}">
  <dimension ref="A1:AJ97"/>
  <sheetViews>
    <sheetView showGridLines="0" workbookViewId="0">
      <selection activeCell="M16" sqref="M16"/>
    </sheetView>
  </sheetViews>
  <sheetFormatPr baseColWidth="10" defaultColWidth="9.109375" defaultRowHeight="9.6"/>
  <cols>
    <col min="1" max="1" width="4.77734375" style="59" customWidth="1"/>
    <col min="2" max="6" width="3.44140625" style="59" customWidth="1"/>
    <col min="7" max="7" width="26.6640625" style="59" customWidth="1"/>
    <col min="8" max="8" width="26.109375" style="59" customWidth="1"/>
    <col min="9" max="9" width="8.77734375" style="59" bestFit="1" customWidth="1"/>
    <col min="10" max="10" width="10.109375" style="59" customWidth="1"/>
    <col min="11" max="11" width="5.44140625" style="59" customWidth="1"/>
    <col min="12" max="12" width="22.77734375" style="142" customWidth="1"/>
    <col min="13" max="13" width="17.33203125" style="59" customWidth="1"/>
    <col min="14" max="17" width="5.44140625" style="59" customWidth="1"/>
    <col min="18" max="18" width="6" style="59" customWidth="1"/>
    <col min="19" max="19" width="23" style="143" customWidth="1"/>
    <col min="20" max="20" width="19.109375" style="59" customWidth="1"/>
    <col min="21" max="21" width="12.109375" style="59" customWidth="1"/>
    <col min="22" max="22" width="12.109375" style="59" bestFit="1" customWidth="1"/>
    <col min="23" max="23" width="12.77734375" style="59" bestFit="1" customWidth="1"/>
    <col min="24" max="24" width="15" style="59" bestFit="1" customWidth="1"/>
    <col min="25" max="25" width="19.109375" style="59" customWidth="1"/>
    <col min="26" max="34" width="0" style="59" hidden="1" customWidth="1"/>
    <col min="35" max="35" width="14.77734375" style="59" customWidth="1"/>
    <col min="36" max="36" width="16.44140625" style="59" customWidth="1"/>
    <col min="37" max="16384" width="9.109375" style="59"/>
  </cols>
  <sheetData>
    <row r="1" spans="1:36" ht="12">
      <c r="A1" s="58" t="s">
        <v>589</v>
      </c>
    </row>
    <row r="2" spans="1:36" ht="15.6">
      <c r="A2" s="229" t="s">
        <v>590</v>
      </c>
    </row>
    <row r="5" spans="1:36" ht="18">
      <c r="A5" s="60" t="s">
        <v>591</v>
      </c>
    </row>
    <row r="7" spans="1:36" ht="11.25" customHeight="1">
      <c r="A7" s="562" t="s">
        <v>592</v>
      </c>
      <c r="B7" s="563"/>
      <c r="C7" s="563"/>
      <c r="D7" s="563"/>
      <c r="E7" s="563"/>
      <c r="F7" s="563"/>
      <c r="G7" s="226">
        <v>2021</v>
      </c>
    </row>
    <row r="8" spans="1:36" ht="11.25" customHeight="1">
      <c r="A8" s="562" t="s">
        <v>593</v>
      </c>
      <c r="B8" s="563"/>
      <c r="C8" s="563"/>
      <c r="D8" s="563"/>
      <c r="E8" s="563"/>
      <c r="F8" s="563"/>
      <c r="G8" s="226">
        <v>169</v>
      </c>
    </row>
    <row r="9" spans="1:36" ht="11.25" customHeight="1">
      <c r="A9" s="562" t="s">
        <v>594</v>
      </c>
      <c r="B9" s="563"/>
      <c r="C9" s="563"/>
      <c r="D9" s="563"/>
      <c r="E9" s="563"/>
      <c r="F9" s="563"/>
      <c r="G9" s="226" t="s">
        <v>3383</v>
      </c>
    </row>
    <row r="10" spans="1:36" ht="11.25" customHeight="1">
      <c r="A10" s="562" t="s">
        <v>596</v>
      </c>
      <c r="B10" s="563"/>
      <c r="C10" s="563"/>
      <c r="D10" s="563"/>
      <c r="E10" s="563"/>
      <c r="F10" s="563"/>
      <c r="G10" s="226" t="s">
        <v>3384</v>
      </c>
    </row>
    <row r="11" spans="1:36" ht="9" customHeight="1"/>
    <row r="12" spans="1:36" ht="9"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9"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9"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9"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150.75" customHeight="1">
      <c r="A16" s="244">
        <v>1</v>
      </c>
      <c r="B16" s="245">
        <v>0</v>
      </c>
      <c r="C16" s="245">
        <v>0</v>
      </c>
      <c r="D16" s="245">
        <v>0</v>
      </c>
      <c r="E16" s="245" t="s">
        <v>264</v>
      </c>
      <c r="F16" s="245">
        <v>7</v>
      </c>
      <c r="G16" s="246" t="s">
        <v>484</v>
      </c>
      <c r="H16" s="164" t="s">
        <v>3385</v>
      </c>
      <c r="I16" s="247" t="s">
        <v>18</v>
      </c>
      <c r="J16" s="247" t="s">
        <v>172</v>
      </c>
      <c r="K16" s="247" t="s">
        <v>172</v>
      </c>
      <c r="L16" s="165" t="s">
        <v>3386</v>
      </c>
      <c r="M16" s="165" t="s">
        <v>3387</v>
      </c>
      <c r="N16" s="248">
        <v>0</v>
      </c>
      <c r="O16" s="248">
        <f>1+1+1</f>
        <v>3</v>
      </c>
      <c r="P16" s="248">
        <v>0</v>
      </c>
      <c r="Q16" s="248">
        <f>1+1+1+1</f>
        <v>4</v>
      </c>
      <c r="R16" s="248">
        <f t="shared" ref="R16:R34" si="0">N16+O16+P16+Q16</f>
        <v>7</v>
      </c>
      <c r="S16" s="105" t="s">
        <v>3388</v>
      </c>
      <c r="T16" s="166" t="s">
        <v>3389</v>
      </c>
      <c r="U16" s="160">
        <f t="shared" ref="U16:U47" si="1">N16+O16</f>
        <v>3</v>
      </c>
      <c r="V16" s="155"/>
      <c r="W16" s="157" t="str">
        <f t="shared" ref="W16:W47" si="2">IF(V16="","No hay ejecución",IF(AND(U16&gt;0), V16/U16,"No hay Programación"))</f>
        <v>No hay ejecución</v>
      </c>
      <c r="X16" s="105" t="str">
        <f t="shared" ref="X16:X47" si="3">IF(W16="No hay ejecución","NA",IF(W16&gt;=90%,"De acuerdo a lo programado",IF(W16&gt;=70%,"Atraso Leve",IF(W16&lt;70%,"En Riesgo de no Cumplimiento"))))</f>
        <v>NA</v>
      </c>
      <c r="Y16" s="104"/>
      <c r="Z16" s="160">
        <f t="shared" ref="Z16:Z47" si="4">P16+Q16</f>
        <v>4</v>
      </c>
      <c r="AA16" s="156"/>
      <c r="AB16" s="157" t="str">
        <f t="shared" ref="AB16:AB47" si="5">IF(AA16="","No hay ejecución",IF(AND(Z16&gt;0), AA16/Z16,"No hay Programación"))</f>
        <v>No hay ejecución</v>
      </c>
      <c r="AC16" s="105" t="str">
        <f t="shared" ref="AC16:AC47" si="6">IF(AB16="No hay ejecución","NA",IF(AB16&gt;=90%,"De acuerdo a lo programado",IF(AB16&gt;=70%,"Atraso Leve",IF(AB16&lt;70%,"En Riesgo de no Cumplimiento"))))</f>
        <v>NA</v>
      </c>
      <c r="AD16" s="104"/>
      <c r="AE16" s="243">
        <f t="shared" ref="AE16:AE47" si="7">V16+AA16</f>
        <v>0</v>
      </c>
      <c r="AF16" s="157" t="str">
        <f t="shared" ref="AF16:AF47" si="8">IF(AE16="","No hay ejecución",IF(AND(AE16&gt;0), AE16/R16,"No hay Programación"))</f>
        <v>No hay Programación</v>
      </c>
      <c r="AG16" s="105" t="str">
        <f t="shared" ref="AG16:AG47" si="9">IF(AF16="No hay ejecución","NA",IF(AF16&gt;=90%,"De acuerdo a lo programado",IF(AF16&gt;=70%,"Atraso Leve",IF(AF16&lt;70%,"Incumplimiento"))))</f>
        <v>De acuerdo a lo programado</v>
      </c>
      <c r="AH16" s="104"/>
      <c r="AI16" s="99" t="s">
        <v>502</v>
      </c>
      <c r="AJ16" s="103" t="s">
        <v>502</v>
      </c>
    </row>
    <row r="17" spans="1:36" ht="159.75" customHeight="1">
      <c r="A17" s="244">
        <v>2</v>
      </c>
      <c r="B17" s="245">
        <v>0</v>
      </c>
      <c r="C17" s="245">
        <v>0</v>
      </c>
      <c r="D17" s="245">
        <v>0</v>
      </c>
      <c r="E17" s="245" t="s">
        <v>264</v>
      </c>
      <c r="F17" s="245">
        <v>7</v>
      </c>
      <c r="G17" s="246" t="s">
        <v>484</v>
      </c>
      <c r="H17" s="164" t="s">
        <v>3390</v>
      </c>
      <c r="I17" s="247" t="s">
        <v>18</v>
      </c>
      <c r="J17" s="247" t="s">
        <v>172</v>
      </c>
      <c r="K17" s="247" t="s">
        <v>172</v>
      </c>
      <c r="L17" s="165" t="s">
        <v>3391</v>
      </c>
      <c r="M17" s="165" t="s">
        <v>3387</v>
      </c>
      <c r="N17" s="248"/>
      <c r="O17" s="248">
        <f>1</f>
        <v>1</v>
      </c>
      <c r="P17" s="248">
        <f>1</f>
        <v>1</v>
      </c>
      <c r="Q17" s="248">
        <f>1+1+1+1+1+1+1+1+1</f>
        <v>9</v>
      </c>
      <c r="R17" s="248">
        <f t="shared" si="0"/>
        <v>11</v>
      </c>
      <c r="S17" s="105" t="s">
        <v>3392</v>
      </c>
      <c r="T17" s="166" t="s">
        <v>3393</v>
      </c>
      <c r="U17" s="160">
        <f t="shared" si="1"/>
        <v>1</v>
      </c>
      <c r="V17" s="155"/>
      <c r="W17" s="157" t="str">
        <f t="shared" si="2"/>
        <v>No hay ejecución</v>
      </c>
      <c r="X17" s="105" t="str">
        <f t="shared" si="3"/>
        <v>NA</v>
      </c>
      <c r="Y17" s="104"/>
      <c r="Z17" s="160">
        <f t="shared" si="4"/>
        <v>10</v>
      </c>
      <c r="AA17" s="156"/>
      <c r="AB17" s="157" t="str">
        <f t="shared" si="5"/>
        <v>No hay ejecución</v>
      </c>
      <c r="AC17" s="105" t="str">
        <f t="shared" si="6"/>
        <v>NA</v>
      </c>
      <c r="AD17" s="104"/>
      <c r="AE17" s="243">
        <f t="shared" si="7"/>
        <v>0</v>
      </c>
      <c r="AF17" s="157" t="str">
        <f t="shared" si="8"/>
        <v>No hay Programación</v>
      </c>
      <c r="AG17" s="105" t="str">
        <f t="shared" si="9"/>
        <v>De acuerdo a lo programado</v>
      </c>
      <c r="AH17" s="104"/>
      <c r="AI17" s="99" t="s">
        <v>502</v>
      </c>
      <c r="AJ17" s="103" t="s">
        <v>502</v>
      </c>
    </row>
    <row r="18" spans="1:36" ht="42" customHeight="1">
      <c r="A18" s="244">
        <v>3</v>
      </c>
      <c r="B18" s="245">
        <v>0</v>
      </c>
      <c r="C18" s="245">
        <v>0</v>
      </c>
      <c r="D18" s="245">
        <v>0</v>
      </c>
      <c r="E18" s="245" t="s">
        <v>264</v>
      </c>
      <c r="F18" s="245">
        <v>7</v>
      </c>
      <c r="G18" s="246" t="s">
        <v>484</v>
      </c>
      <c r="H18" s="164" t="s">
        <v>3394</v>
      </c>
      <c r="I18" s="247" t="s">
        <v>18</v>
      </c>
      <c r="J18" s="247" t="s">
        <v>172</v>
      </c>
      <c r="K18" s="247" t="s">
        <v>172</v>
      </c>
      <c r="L18" s="165" t="s">
        <v>3391</v>
      </c>
      <c r="M18" s="165" t="s">
        <v>3387</v>
      </c>
      <c r="N18" s="248">
        <v>1</v>
      </c>
      <c r="O18" s="248">
        <v>1</v>
      </c>
      <c r="P18" s="248">
        <v>1</v>
      </c>
      <c r="Q18" s="248">
        <v>1</v>
      </c>
      <c r="R18" s="248">
        <f t="shared" si="0"/>
        <v>4</v>
      </c>
      <c r="S18" s="105" t="s">
        <v>3395</v>
      </c>
      <c r="T18" s="166" t="s">
        <v>3396</v>
      </c>
      <c r="U18" s="160">
        <f t="shared" si="1"/>
        <v>2</v>
      </c>
      <c r="V18" s="155"/>
      <c r="W18" s="157" t="str">
        <f t="shared" si="2"/>
        <v>No hay ejecución</v>
      </c>
      <c r="X18" s="105" t="str">
        <f t="shared" si="3"/>
        <v>NA</v>
      </c>
      <c r="Y18" s="104"/>
      <c r="Z18" s="160">
        <f t="shared" si="4"/>
        <v>2</v>
      </c>
      <c r="AA18" s="156"/>
      <c r="AB18" s="157" t="str">
        <f t="shared" si="5"/>
        <v>No hay ejecución</v>
      </c>
      <c r="AC18" s="105" t="str">
        <f t="shared" si="6"/>
        <v>NA</v>
      </c>
      <c r="AD18" s="104"/>
      <c r="AE18" s="243">
        <f t="shared" si="7"/>
        <v>0</v>
      </c>
      <c r="AF18" s="157" t="str">
        <f t="shared" si="8"/>
        <v>No hay Programación</v>
      </c>
      <c r="AG18" s="105" t="str">
        <f t="shared" si="9"/>
        <v>De acuerdo a lo programado</v>
      </c>
      <c r="AH18" s="104"/>
      <c r="AI18" s="99" t="s">
        <v>502</v>
      </c>
      <c r="AJ18" s="103" t="s">
        <v>502</v>
      </c>
    </row>
    <row r="19" spans="1:36" ht="42" customHeight="1">
      <c r="A19" s="244">
        <v>4</v>
      </c>
      <c r="B19" s="245">
        <v>0</v>
      </c>
      <c r="C19" s="245">
        <v>0</v>
      </c>
      <c r="D19" s="245">
        <v>0</v>
      </c>
      <c r="E19" s="245" t="s">
        <v>264</v>
      </c>
      <c r="F19" s="245">
        <v>7</v>
      </c>
      <c r="G19" s="246" t="s">
        <v>484</v>
      </c>
      <c r="H19" s="164" t="s">
        <v>3397</v>
      </c>
      <c r="I19" s="247" t="s">
        <v>18</v>
      </c>
      <c r="J19" s="247" t="s">
        <v>172</v>
      </c>
      <c r="K19" s="247" t="s">
        <v>172</v>
      </c>
      <c r="L19" s="165" t="s">
        <v>3398</v>
      </c>
      <c r="M19" s="165" t="s">
        <v>3387</v>
      </c>
      <c r="N19" s="248">
        <v>0</v>
      </c>
      <c r="O19" s="248">
        <v>0</v>
      </c>
      <c r="P19" s="248">
        <v>0</v>
      </c>
      <c r="Q19" s="248">
        <v>1</v>
      </c>
      <c r="R19" s="248">
        <f t="shared" si="0"/>
        <v>1</v>
      </c>
      <c r="S19" s="105" t="s">
        <v>3395</v>
      </c>
      <c r="T19" s="166" t="s">
        <v>3396</v>
      </c>
      <c r="U19" s="160">
        <f t="shared" si="1"/>
        <v>0</v>
      </c>
      <c r="V19" s="155"/>
      <c r="W19" s="157" t="str">
        <f t="shared" si="2"/>
        <v>No hay ejecución</v>
      </c>
      <c r="X19" s="105" t="str">
        <f t="shared" si="3"/>
        <v>NA</v>
      </c>
      <c r="Y19" s="104"/>
      <c r="Z19" s="160">
        <f t="shared" si="4"/>
        <v>1</v>
      </c>
      <c r="AA19" s="156"/>
      <c r="AB19" s="157" t="str">
        <f t="shared" si="5"/>
        <v>No hay ejecución</v>
      </c>
      <c r="AC19" s="105" t="str">
        <f t="shared" si="6"/>
        <v>NA</v>
      </c>
      <c r="AD19" s="104"/>
      <c r="AE19" s="243">
        <f t="shared" si="7"/>
        <v>0</v>
      </c>
      <c r="AF19" s="157" t="str">
        <f t="shared" si="8"/>
        <v>No hay Programación</v>
      </c>
      <c r="AG19" s="105" t="str">
        <f t="shared" si="9"/>
        <v>De acuerdo a lo programado</v>
      </c>
      <c r="AH19" s="104"/>
      <c r="AI19" s="99" t="s">
        <v>502</v>
      </c>
      <c r="AJ19" s="103" t="s">
        <v>502</v>
      </c>
    </row>
    <row r="20" spans="1:36" ht="42" customHeight="1">
      <c r="A20" s="244">
        <v>5</v>
      </c>
      <c r="B20" s="245">
        <v>0</v>
      </c>
      <c r="C20" s="245">
        <v>0</v>
      </c>
      <c r="D20" s="245">
        <v>0</v>
      </c>
      <c r="E20" s="245" t="s">
        <v>264</v>
      </c>
      <c r="F20" s="245">
        <v>7</v>
      </c>
      <c r="G20" s="246" t="s">
        <v>484</v>
      </c>
      <c r="H20" s="164" t="s">
        <v>3399</v>
      </c>
      <c r="I20" s="247" t="s">
        <v>18</v>
      </c>
      <c r="J20" s="247" t="s">
        <v>172</v>
      </c>
      <c r="K20" s="247" t="s">
        <v>172</v>
      </c>
      <c r="L20" s="165" t="s">
        <v>3400</v>
      </c>
      <c r="M20" s="165" t="s">
        <v>3401</v>
      </c>
      <c r="N20" s="248">
        <v>1</v>
      </c>
      <c r="O20" s="248">
        <v>3</v>
      </c>
      <c r="P20" s="248">
        <v>2</v>
      </c>
      <c r="Q20" s="248">
        <v>0</v>
      </c>
      <c r="R20" s="248">
        <f t="shared" si="0"/>
        <v>6</v>
      </c>
      <c r="S20" s="105" t="s">
        <v>3395</v>
      </c>
      <c r="T20" s="166" t="s">
        <v>3402</v>
      </c>
      <c r="U20" s="160">
        <f t="shared" si="1"/>
        <v>4</v>
      </c>
      <c r="V20" s="155"/>
      <c r="W20" s="157" t="str">
        <f t="shared" si="2"/>
        <v>No hay ejecución</v>
      </c>
      <c r="X20" s="105" t="str">
        <f t="shared" si="3"/>
        <v>NA</v>
      </c>
      <c r="Y20" s="104"/>
      <c r="Z20" s="160">
        <f t="shared" si="4"/>
        <v>2</v>
      </c>
      <c r="AA20" s="156"/>
      <c r="AB20" s="157" t="str">
        <f t="shared" si="5"/>
        <v>No hay ejecución</v>
      </c>
      <c r="AC20" s="105" t="str">
        <f t="shared" si="6"/>
        <v>NA</v>
      </c>
      <c r="AD20" s="104"/>
      <c r="AE20" s="243">
        <f t="shared" si="7"/>
        <v>0</v>
      </c>
      <c r="AF20" s="157" t="str">
        <f t="shared" si="8"/>
        <v>No hay Programación</v>
      </c>
      <c r="AG20" s="105" t="str">
        <f t="shared" si="9"/>
        <v>De acuerdo a lo programado</v>
      </c>
      <c r="AH20" s="104"/>
      <c r="AI20" s="99" t="s">
        <v>502</v>
      </c>
      <c r="AJ20" s="103" t="s">
        <v>502</v>
      </c>
    </row>
    <row r="21" spans="1:36" ht="42" customHeight="1">
      <c r="A21" s="244">
        <v>6</v>
      </c>
      <c r="B21" s="245">
        <v>0</v>
      </c>
      <c r="C21" s="245">
        <v>0</v>
      </c>
      <c r="D21" s="245">
        <v>0</v>
      </c>
      <c r="E21" s="245" t="s">
        <v>264</v>
      </c>
      <c r="F21" s="245">
        <v>7</v>
      </c>
      <c r="G21" s="246" t="s">
        <v>484</v>
      </c>
      <c r="H21" s="164" t="s">
        <v>3403</v>
      </c>
      <c r="I21" s="247" t="s">
        <v>18</v>
      </c>
      <c r="J21" s="247" t="s">
        <v>172</v>
      </c>
      <c r="K21" s="247" t="s">
        <v>172</v>
      </c>
      <c r="L21" s="165" t="s">
        <v>3404</v>
      </c>
      <c r="M21" s="165" t="s">
        <v>3405</v>
      </c>
      <c r="N21" s="248">
        <v>0</v>
      </c>
      <c r="O21" s="248">
        <v>0</v>
      </c>
      <c r="P21" s="248">
        <v>0</v>
      </c>
      <c r="Q21" s="248">
        <v>1</v>
      </c>
      <c r="R21" s="248">
        <f t="shared" si="0"/>
        <v>1</v>
      </c>
      <c r="S21" s="105" t="s">
        <v>3406</v>
      </c>
      <c r="T21" s="166" t="s">
        <v>3407</v>
      </c>
      <c r="U21" s="160">
        <f t="shared" si="1"/>
        <v>0</v>
      </c>
      <c r="V21" s="155"/>
      <c r="W21" s="157" t="str">
        <f t="shared" si="2"/>
        <v>No hay ejecución</v>
      </c>
      <c r="X21" s="105" t="str">
        <f t="shared" si="3"/>
        <v>NA</v>
      </c>
      <c r="Y21" s="104"/>
      <c r="Z21" s="160">
        <f t="shared" si="4"/>
        <v>1</v>
      </c>
      <c r="AA21" s="156"/>
      <c r="AB21" s="157" t="str">
        <f t="shared" si="5"/>
        <v>No hay ejecución</v>
      </c>
      <c r="AC21" s="105" t="str">
        <f t="shared" si="6"/>
        <v>NA</v>
      </c>
      <c r="AD21" s="104"/>
      <c r="AE21" s="243">
        <f t="shared" si="7"/>
        <v>0</v>
      </c>
      <c r="AF21" s="157" t="str">
        <f t="shared" si="8"/>
        <v>No hay Programación</v>
      </c>
      <c r="AG21" s="105" t="str">
        <f t="shared" si="9"/>
        <v>De acuerdo a lo programado</v>
      </c>
      <c r="AH21" s="104"/>
      <c r="AI21" s="99" t="s">
        <v>502</v>
      </c>
      <c r="AJ21" s="103" t="s">
        <v>502</v>
      </c>
    </row>
    <row r="22" spans="1:36" ht="42" customHeight="1">
      <c r="A22" s="244">
        <v>7</v>
      </c>
      <c r="B22" s="245">
        <v>0</v>
      </c>
      <c r="C22" s="245">
        <v>0</v>
      </c>
      <c r="D22" s="245">
        <v>0</v>
      </c>
      <c r="E22" s="245">
        <v>0</v>
      </c>
      <c r="F22" s="245">
        <v>7</v>
      </c>
      <c r="G22" s="246" t="s">
        <v>484</v>
      </c>
      <c r="H22" s="164" t="s">
        <v>3408</v>
      </c>
      <c r="I22" s="247" t="s">
        <v>18</v>
      </c>
      <c r="J22" s="247" t="s">
        <v>172</v>
      </c>
      <c r="K22" s="247" t="s">
        <v>172</v>
      </c>
      <c r="L22" s="165" t="s">
        <v>3409</v>
      </c>
      <c r="M22" s="165" t="s">
        <v>636</v>
      </c>
      <c r="N22" s="248">
        <v>1</v>
      </c>
      <c r="O22" s="248">
        <v>1</v>
      </c>
      <c r="P22" s="248">
        <v>1</v>
      </c>
      <c r="Q22" s="248">
        <v>1</v>
      </c>
      <c r="R22" s="248">
        <f t="shared" si="0"/>
        <v>4</v>
      </c>
      <c r="S22" s="105" t="s">
        <v>3410</v>
      </c>
      <c r="T22" s="249" t="s">
        <v>172</v>
      </c>
      <c r="U22" s="160">
        <f t="shared" si="1"/>
        <v>2</v>
      </c>
      <c r="V22" s="155"/>
      <c r="W22" s="157" t="str">
        <f t="shared" si="2"/>
        <v>No hay ejecución</v>
      </c>
      <c r="X22" s="105" t="str">
        <f t="shared" si="3"/>
        <v>NA</v>
      </c>
      <c r="Y22" s="104"/>
      <c r="Z22" s="160">
        <f t="shared" si="4"/>
        <v>2</v>
      </c>
      <c r="AA22" s="156"/>
      <c r="AB22" s="157" t="str">
        <f t="shared" si="5"/>
        <v>No hay ejecución</v>
      </c>
      <c r="AC22" s="105" t="str">
        <f t="shared" si="6"/>
        <v>NA</v>
      </c>
      <c r="AD22" s="104"/>
      <c r="AE22" s="243">
        <f t="shared" si="7"/>
        <v>0</v>
      </c>
      <c r="AF22" s="157" t="str">
        <f t="shared" si="8"/>
        <v>No hay Programación</v>
      </c>
      <c r="AG22" s="105" t="str">
        <f t="shared" si="9"/>
        <v>De acuerdo a lo programado</v>
      </c>
      <c r="AH22" s="104"/>
      <c r="AI22" s="99" t="s">
        <v>502</v>
      </c>
      <c r="AJ22" s="103" t="s">
        <v>502</v>
      </c>
    </row>
    <row r="23" spans="1:36" ht="42" customHeight="1">
      <c r="A23" s="244">
        <v>8</v>
      </c>
      <c r="B23" s="245">
        <v>0</v>
      </c>
      <c r="C23" s="245">
        <v>0</v>
      </c>
      <c r="D23" s="245">
        <v>0</v>
      </c>
      <c r="E23" s="245">
        <v>0</v>
      </c>
      <c r="F23" s="245">
        <v>7</v>
      </c>
      <c r="G23" s="246" t="s">
        <v>484</v>
      </c>
      <c r="H23" s="164" t="s">
        <v>3411</v>
      </c>
      <c r="I23" s="247" t="s">
        <v>18</v>
      </c>
      <c r="J23" s="247" t="s">
        <v>172</v>
      </c>
      <c r="K23" s="247" t="s">
        <v>172</v>
      </c>
      <c r="L23" s="165" t="s">
        <v>3412</v>
      </c>
      <c r="M23" s="165" t="s">
        <v>3413</v>
      </c>
      <c r="N23" s="248">
        <v>0</v>
      </c>
      <c r="O23" s="248">
        <v>1</v>
      </c>
      <c r="P23" s="248">
        <v>0</v>
      </c>
      <c r="Q23" s="248">
        <v>0</v>
      </c>
      <c r="R23" s="248">
        <f t="shared" si="0"/>
        <v>1</v>
      </c>
      <c r="S23" s="105" t="s">
        <v>3414</v>
      </c>
      <c r="T23" s="166" t="s">
        <v>3415</v>
      </c>
      <c r="U23" s="160">
        <f t="shared" si="1"/>
        <v>1</v>
      </c>
      <c r="V23" s="155"/>
      <c r="W23" s="157" t="str">
        <f t="shared" si="2"/>
        <v>No hay ejecución</v>
      </c>
      <c r="X23" s="105" t="str">
        <f t="shared" si="3"/>
        <v>NA</v>
      </c>
      <c r="Y23" s="104"/>
      <c r="Z23" s="160">
        <f t="shared" si="4"/>
        <v>0</v>
      </c>
      <c r="AA23" s="156"/>
      <c r="AB23" s="157" t="str">
        <f t="shared" si="5"/>
        <v>No hay ejecución</v>
      </c>
      <c r="AC23" s="105" t="str">
        <f t="shared" si="6"/>
        <v>NA</v>
      </c>
      <c r="AD23" s="104"/>
      <c r="AE23" s="243">
        <f t="shared" si="7"/>
        <v>0</v>
      </c>
      <c r="AF23" s="157" t="str">
        <f t="shared" si="8"/>
        <v>No hay Programación</v>
      </c>
      <c r="AG23" s="105" t="str">
        <f t="shared" si="9"/>
        <v>De acuerdo a lo programado</v>
      </c>
      <c r="AH23" s="104"/>
      <c r="AI23" s="99" t="s">
        <v>502</v>
      </c>
      <c r="AJ23" s="103" t="s">
        <v>502</v>
      </c>
    </row>
    <row r="24" spans="1:36" ht="42" customHeight="1">
      <c r="A24" s="244">
        <v>9</v>
      </c>
      <c r="B24" s="245">
        <v>0</v>
      </c>
      <c r="C24" s="245">
        <v>0</v>
      </c>
      <c r="D24" s="245">
        <v>0</v>
      </c>
      <c r="E24" s="245">
        <v>0</v>
      </c>
      <c r="F24" s="245">
        <v>7</v>
      </c>
      <c r="G24" s="246" t="s">
        <v>484</v>
      </c>
      <c r="H24" s="164" t="s">
        <v>3416</v>
      </c>
      <c r="I24" s="247" t="s">
        <v>18</v>
      </c>
      <c r="J24" s="247" t="s">
        <v>172</v>
      </c>
      <c r="K24" s="247" t="s">
        <v>172</v>
      </c>
      <c r="L24" s="165" t="s">
        <v>3417</v>
      </c>
      <c r="M24" s="165" t="s">
        <v>3401</v>
      </c>
      <c r="N24" s="248">
        <v>0</v>
      </c>
      <c r="O24" s="248">
        <v>0</v>
      </c>
      <c r="P24" s="248">
        <v>0</v>
      </c>
      <c r="Q24" s="248">
        <v>2</v>
      </c>
      <c r="R24" s="248">
        <f t="shared" si="0"/>
        <v>2</v>
      </c>
      <c r="S24" s="105" t="s">
        <v>3418</v>
      </c>
      <c r="T24" s="166" t="s">
        <v>3419</v>
      </c>
      <c r="U24" s="160">
        <f t="shared" si="1"/>
        <v>0</v>
      </c>
      <c r="V24" s="155"/>
      <c r="W24" s="157" t="str">
        <f t="shared" si="2"/>
        <v>No hay ejecución</v>
      </c>
      <c r="X24" s="105" t="str">
        <f t="shared" si="3"/>
        <v>NA</v>
      </c>
      <c r="Y24" s="104"/>
      <c r="Z24" s="160">
        <f t="shared" si="4"/>
        <v>2</v>
      </c>
      <c r="AA24" s="156"/>
      <c r="AB24" s="157" t="str">
        <f t="shared" si="5"/>
        <v>No hay ejecución</v>
      </c>
      <c r="AC24" s="105" t="str">
        <f t="shared" si="6"/>
        <v>NA</v>
      </c>
      <c r="AD24" s="104"/>
      <c r="AE24" s="243">
        <f t="shared" si="7"/>
        <v>0</v>
      </c>
      <c r="AF24" s="157" t="str">
        <f t="shared" si="8"/>
        <v>No hay Programación</v>
      </c>
      <c r="AG24" s="105" t="str">
        <f t="shared" si="9"/>
        <v>De acuerdo a lo programado</v>
      </c>
      <c r="AH24" s="104"/>
      <c r="AI24" s="99" t="s">
        <v>502</v>
      </c>
      <c r="AJ24" s="103" t="s">
        <v>502</v>
      </c>
    </row>
    <row r="25" spans="1:36" ht="51" customHeight="1">
      <c r="A25" s="244">
        <v>10</v>
      </c>
      <c r="B25" s="245">
        <v>0</v>
      </c>
      <c r="C25" s="245">
        <v>0</v>
      </c>
      <c r="D25" s="245">
        <v>0</v>
      </c>
      <c r="E25" s="245">
        <v>0</v>
      </c>
      <c r="F25" s="245">
        <v>7</v>
      </c>
      <c r="G25" s="246" t="s">
        <v>484</v>
      </c>
      <c r="H25" s="164" t="s">
        <v>3420</v>
      </c>
      <c r="I25" s="247" t="s">
        <v>18</v>
      </c>
      <c r="J25" s="247" t="s">
        <v>172</v>
      </c>
      <c r="K25" s="247" t="s">
        <v>172</v>
      </c>
      <c r="L25" s="165" t="s">
        <v>3421</v>
      </c>
      <c r="M25" s="165" t="s">
        <v>3422</v>
      </c>
      <c r="N25" s="248">
        <v>0</v>
      </c>
      <c r="O25" s="248">
        <v>0</v>
      </c>
      <c r="P25" s="248">
        <v>0</v>
      </c>
      <c r="Q25" s="248">
        <v>1</v>
      </c>
      <c r="R25" s="248">
        <f t="shared" si="0"/>
        <v>1</v>
      </c>
      <c r="S25" s="105" t="s">
        <v>3418</v>
      </c>
      <c r="T25" s="166" t="s">
        <v>3423</v>
      </c>
      <c r="U25" s="160">
        <f t="shared" si="1"/>
        <v>0</v>
      </c>
      <c r="V25" s="155"/>
      <c r="W25" s="157" t="str">
        <f t="shared" si="2"/>
        <v>No hay ejecución</v>
      </c>
      <c r="X25" s="105" t="str">
        <f t="shared" si="3"/>
        <v>NA</v>
      </c>
      <c r="Y25" s="104"/>
      <c r="Z25" s="160">
        <f t="shared" si="4"/>
        <v>1</v>
      </c>
      <c r="AA25" s="156"/>
      <c r="AB25" s="157" t="str">
        <f t="shared" si="5"/>
        <v>No hay ejecución</v>
      </c>
      <c r="AC25" s="105" t="str">
        <f t="shared" si="6"/>
        <v>NA</v>
      </c>
      <c r="AD25" s="104"/>
      <c r="AE25" s="243">
        <f t="shared" si="7"/>
        <v>0</v>
      </c>
      <c r="AF25" s="157" t="str">
        <f t="shared" si="8"/>
        <v>No hay Programación</v>
      </c>
      <c r="AG25" s="105" t="str">
        <f t="shared" si="9"/>
        <v>De acuerdo a lo programado</v>
      </c>
      <c r="AH25" s="104"/>
      <c r="AI25" s="99" t="s">
        <v>502</v>
      </c>
      <c r="AJ25" s="103" t="s">
        <v>502</v>
      </c>
    </row>
    <row r="26" spans="1:36" ht="51" customHeight="1">
      <c r="A26" s="244">
        <v>11</v>
      </c>
      <c r="B26" s="245">
        <v>0</v>
      </c>
      <c r="C26" s="245">
        <v>0</v>
      </c>
      <c r="D26" s="245">
        <v>0</v>
      </c>
      <c r="E26" s="245">
        <v>0</v>
      </c>
      <c r="F26" s="245">
        <v>7</v>
      </c>
      <c r="G26" s="246" t="s">
        <v>484</v>
      </c>
      <c r="H26" s="164" t="s">
        <v>3424</v>
      </c>
      <c r="I26" s="247" t="s">
        <v>18</v>
      </c>
      <c r="J26" s="247" t="s">
        <v>172</v>
      </c>
      <c r="K26" s="247" t="s">
        <v>172</v>
      </c>
      <c r="L26" s="165" t="s">
        <v>3425</v>
      </c>
      <c r="M26" s="165" t="s">
        <v>3426</v>
      </c>
      <c r="N26" s="248">
        <v>0</v>
      </c>
      <c r="O26" s="248">
        <v>1</v>
      </c>
      <c r="P26" s="248">
        <v>0</v>
      </c>
      <c r="Q26" s="248">
        <v>0</v>
      </c>
      <c r="R26" s="248">
        <f t="shared" si="0"/>
        <v>1</v>
      </c>
      <c r="S26" s="105" t="s">
        <v>3414</v>
      </c>
      <c r="T26" s="166" t="s">
        <v>3427</v>
      </c>
      <c r="U26" s="160">
        <f t="shared" si="1"/>
        <v>1</v>
      </c>
      <c r="V26" s="155"/>
      <c r="W26" s="157" t="str">
        <f t="shared" si="2"/>
        <v>No hay ejecución</v>
      </c>
      <c r="X26" s="105" t="str">
        <f t="shared" si="3"/>
        <v>NA</v>
      </c>
      <c r="Y26" s="104"/>
      <c r="Z26" s="160">
        <f t="shared" si="4"/>
        <v>0</v>
      </c>
      <c r="AA26" s="156"/>
      <c r="AB26" s="157" t="str">
        <f t="shared" si="5"/>
        <v>No hay ejecución</v>
      </c>
      <c r="AC26" s="105" t="str">
        <f t="shared" si="6"/>
        <v>NA</v>
      </c>
      <c r="AD26" s="104"/>
      <c r="AE26" s="243">
        <f t="shared" si="7"/>
        <v>0</v>
      </c>
      <c r="AF26" s="157" t="str">
        <f t="shared" si="8"/>
        <v>No hay Programación</v>
      </c>
      <c r="AG26" s="105" t="str">
        <f t="shared" si="9"/>
        <v>De acuerdo a lo programado</v>
      </c>
      <c r="AH26" s="104"/>
      <c r="AI26" s="99" t="s">
        <v>502</v>
      </c>
      <c r="AJ26" s="103" t="s">
        <v>502</v>
      </c>
    </row>
    <row r="27" spans="1:36" ht="51" customHeight="1">
      <c r="A27" s="244">
        <v>12</v>
      </c>
      <c r="B27" s="245">
        <v>0</v>
      </c>
      <c r="C27" s="245">
        <v>0</v>
      </c>
      <c r="D27" s="245">
        <v>0</v>
      </c>
      <c r="E27" s="245">
        <v>0</v>
      </c>
      <c r="F27" s="245">
        <v>7</v>
      </c>
      <c r="G27" s="246" t="s">
        <v>484</v>
      </c>
      <c r="H27" s="164" t="s">
        <v>3428</v>
      </c>
      <c r="I27" s="247" t="s">
        <v>18</v>
      </c>
      <c r="J27" s="247" t="s">
        <v>172</v>
      </c>
      <c r="K27" s="247" t="s">
        <v>172</v>
      </c>
      <c r="L27" s="165" t="s">
        <v>3429</v>
      </c>
      <c r="M27" s="165" t="s">
        <v>3430</v>
      </c>
      <c r="N27" s="248">
        <v>0</v>
      </c>
      <c r="O27" s="248">
        <v>1</v>
      </c>
      <c r="P27" s="248">
        <v>0</v>
      </c>
      <c r="Q27" s="248">
        <v>0</v>
      </c>
      <c r="R27" s="248">
        <f t="shared" si="0"/>
        <v>1</v>
      </c>
      <c r="S27" s="105" t="s">
        <v>3414</v>
      </c>
      <c r="T27" s="166" t="s">
        <v>3431</v>
      </c>
      <c r="U27" s="160">
        <f t="shared" si="1"/>
        <v>1</v>
      </c>
      <c r="V27" s="155"/>
      <c r="W27" s="157" t="str">
        <f t="shared" si="2"/>
        <v>No hay ejecución</v>
      </c>
      <c r="X27" s="105" t="str">
        <f t="shared" si="3"/>
        <v>NA</v>
      </c>
      <c r="Y27" s="104"/>
      <c r="Z27" s="160">
        <f t="shared" si="4"/>
        <v>0</v>
      </c>
      <c r="AA27" s="156"/>
      <c r="AB27" s="157" t="str">
        <f t="shared" si="5"/>
        <v>No hay ejecución</v>
      </c>
      <c r="AC27" s="105" t="str">
        <f t="shared" si="6"/>
        <v>NA</v>
      </c>
      <c r="AD27" s="104"/>
      <c r="AE27" s="243">
        <f t="shared" si="7"/>
        <v>0</v>
      </c>
      <c r="AF27" s="157" t="str">
        <f t="shared" si="8"/>
        <v>No hay Programación</v>
      </c>
      <c r="AG27" s="105" t="str">
        <f t="shared" si="9"/>
        <v>De acuerdo a lo programado</v>
      </c>
      <c r="AH27" s="104"/>
      <c r="AI27" s="99" t="s">
        <v>502</v>
      </c>
      <c r="AJ27" s="103" t="s">
        <v>502</v>
      </c>
    </row>
    <row r="28" spans="1:36" ht="51" customHeight="1">
      <c r="A28" s="244">
        <v>13</v>
      </c>
      <c r="B28" s="245">
        <v>0</v>
      </c>
      <c r="C28" s="245">
        <v>0</v>
      </c>
      <c r="D28" s="245">
        <v>0</v>
      </c>
      <c r="E28" s="245">
        <v>0</v>
      </c>
      <c r="F28" s="245">
        <v>7</v>
      </c>
      <c r="G28" s="246" t="s">
        <v>484</v>
      </c>
      <c r="H28" s="164" t="s">
        <v>3432</v>
      </c>
      <c r="I28" s="247" t="s">
        <v>18</v>
      </c>
      <c r="J28" s="247" t="s">
        <v>172</v>
      </c>
      <c r="K28" s="247" t="s">
        <v>172</v>
      </c>
      <c r="L28" s="165" t="s">
        <v>3433</v>
      </c>
      <c r="M28" s="165" t="s">
        <v>3434</v>
      </c>
      <c r="N28" s="248">
        <v>0</v>
      </c>
      <c r="O28" s="248">
        <v>1</v>
      </c>
      <c r="P28" s="248">
        <v>0</v>
      </c>
      <c r="Q28" s="248">
        <v>0</v>
      </c>
      <c r="R28" s="248">
        <f t="shared" si="0"/>
        <v>1</v>
      </c>
      <c r="S28" s="105" t="s">
        <v>3414</v>
      </c>
      <c r="T28" s="166" t="s">
        <v>3435</v>
      </c>
      <c r="U28" s="160">
        <f t="shared" si="1"/>
        <v>1</v>
      </c>
      <c r="V28" s="155"/>
      <c r="W28" s="157" t="str">
        <f t="shared" si="2"/>
        <v>No hay ejecución</v>
      </c>
      <c r="X28" s="105" t="str">
        <f t="shared" si="3"/>
        <v>NA</v>
      </c>
      <c r="Y28" s="104"/>
      <c r="Z28" s="160">
        <f t="shared" si="4"/>
        <v>0</v>
      </c>
      <c r="AA28" s="156"/>
      <c r="AB28" s="157" t="str">
        <f t="shared" si="5"/>
        <v>No hay ejecución</v>
      </c>
      <c r="AC28" s="105" t="str">
        <f t="shared" si="6"/>
        <v>NA</v>
      </c>
      <c r="AD28" s="104"/>
      <c r="AE28" s="243">
        <f t="shared" si="7"/>
        <v>0</v>
      </c>
      <c r="AF28" s="157" t="str">
        <f t="shared" si="8"/>
        <v>No hay Programación</v>
      </c>
      <c r="AG28" s="105" t="str">
        <f t="shared" si="9"/>
        <v>De acuerdo a lo programado</v>
      </c>
      <c r="AH28" s="104"/>
      <c r="AI28" s="99" t="s">
        <v>502</v>
      </c>
      <c r="AJ28" s="103" t="s">
        <v>502</v>
      </c>
    </row>
    <row r="29" spans="1:36" ht="63" customHeight="1">
      <c r="A29" s="244">
        <v>14</v>
      </c>
      <c r="B29" s="245">
        <v>0</v>
      </c>
      <c r="C29" s="245">
        <v>0</v>
      </c>
      <c r="D29" s="245">
        <v>0</v>
      </c>
      <c r="E29" s="245">
        <v>0</v>
      </c>
      <c r="F29" s="245">
        <v>7</v>
      </c>
      <c r="G29" s="246" t="s">
        <v>484</v>
      </c>
      <c r="H29" s="164" t="s">
        <v>3436</v>
      </c>
      <c r="I29" s="247" t="s">
        <v>18</v>
      </c>
      <c r="J29" s="247" t="s">
        <v>172</v>
      </c>
      <c r="K29" s="247" t="s">
        <v>172</v>
      </c>
      <c r="L29" s="165" t="s">
        <v>3437</v>
      </c>
      <c r="M29" s="165" t="s">
        <v>3438</v>
      </c>
      <c r="N29" s="248">
        <v>0</v>
      </c>
      <c r="O29" s="248">
        <v>1</v>
      </c>
      <c r="P29" s="248">
        <v>0</v>
      </c>
      <c r="Q29" s="248">
        <v>0</v>
      </c>
      <c r="R29" s="248">
        <f t="shared" si="0"/>
        <v>1</v>
      </c>
      <c r="S29" s="105" t="s">
        <v>3414</v>
      </c>
      <c r="T29" s="166" t="s">
        <v>3439</v>
      </c>
      <c r="U29" s="160">
        <f t="shared" si="1"/>
        <v>1</v>
      </c>
      <c r="V29" s="155"/>
      <c r="W29" s="157" t="str">
        <f t="shared" si="2"/>
        <v>No hay ejecución</v>
      </c>
      <c r="X29" s="105" t="str">
        <f t="shared" si="3"/>
        <v>NA</v>
      </c>
      <c r="Y29" s="104"/>
      <c r="Z29" s="160">
        <f t="shared" si="4"/>
        <v>0</v>
      </c>
      <c r="AA29" s="156"/>
      <c r="AB29" s="157" t="str">
        <f t="shared" si="5"/>
        <v>No hay ejecución</v>
      </c>
      <c r="AC29" s="105" t="str">
        <f t="shared" si="6"/>
        <v>NA</v>
      </c>
      <c r="AD29" s="104"/>
      <c r="AE29" s="243">
        <f t="shared" si="7"/>
        <v>0</v>
      </c>
      <c r="AF29" s="157" t="str">
        <f t="shared" si="8"/>
        <v>No hay Programación</v>
      </c>
      <c r="AG29" s="105" t="str">
        <f t="shared" si="9"/>
        <v>De acuerdo a lo programado</v>
      </c>
      <c r="AH29" s="104"/>
      <c r="AI29" s="99" t="s">
        <v>502</v>
      </c>
      <c r="AJ29" s="103" t="s">
        <v>502</v>
      </c>
    </row>
    <row r="30" spans="1:36" ht="23.25" customHeight="1">
      <c r="A30" s="244">
        <v>15</v>
      </c>
      <c r="B30" s="245">
        <v>0</v>
      </c>
      <c r="C30" s="245">
        <v>0</v>
      </c>
      <c r="D30" s="245">
        <v>0</v>
      </c>
      <c r="E30" s="245">
        <v>0</v>
      </c>
      <c r="F30" s="245">
        <v>7</v>
      </c>
      <c r="G30" s="246" t="s">
        <v>484</v>
      </c>
      <c r="H30" s="164" t="s">
        <v>3440</v>
      </c>
      <c r="I30" s="247" t="s">
        <v>18</v>
      </c>
      <c r="J30" s="247" t="s">
        <v>172</v>
      </c>
      <c r="K30" s="247" t="s">
        <v>172</v>
      </c>
      <c r="L30" s="165" t="s">
        <v>3441</v>
      </c>
      <c r="M30" s="165" t="s">
        <v>3438</v>
      </c>
      <c r="N30" s="248">
        <v>0</v>
      </c>
      <c r="O30" s="248">
        <v>1</v>
      </c>
      <c r="P30" s="248">
        <v>0</v>
      </c>
      <c r="Q30" s="248">
        <v>0</v>
      </c>
      <c r="R30" s="248">
        <f t="shared" si="0"/>
        <v>1</v>
      </c>
      <c r="S30" s="105" t="s">
        <v>3418</v>
      </c>
      <c r="T30" s="166" t="s">
        <v>3442</v>
      </c>
      <c r="U30" s="160">
        <f t="shared" si="1"/>
        <v>1</v>
      </c>
      <c r="V30" s="155"/>
      <c r="W30" s="157" t="str">
        <f t="shared" si="2"/>
        <v>No hay ejecución</v>
      </c>
      <c r="X30" s="105" t="str">
        <f t="shared" si="3"/>
        <v>NA</v>
      </c>
      <c r="Y30" s="104"/>
      <c r="Z30" s="160">
        <f t="shared" si="4"/>
        <v>0</v>
      </c>
      <c r="AA30" s="156"/>
      <c r="AB30" s="157" t="str">
        <f t="shared" si="5"/>
        <v>No hay ejecución</v>
      </c>
      <c r="AC30" s="105" t="str">
        <f t="shared" si="6"/>
        <v>NA</v>
      </c>
      <c r="AD30" s="104"/>
      <c r="AE30" s="243">
        <f t="shared" si="7"/>
        <v>0</v>
      </c>
      <c r="AF30" s="157" t="str">
        <f t="shared" si="8"/>
        <v>No hay Programación</v>
      </c>
      <c r="AG30" s="105" t="str">
        <f t="shared" si="9"/>
        <v>De acuerdo a lo programado</v>
      </c>
      <c r="AH30" s="104"/>
      <c r="AI30" s="99" t="s">
        <v>502</v>
      </c>
      <c r="AJ30" s="103" t="s">
        <v>502</v>
      </c>
    </row>
    <row r="31" spans="1:36" ht="23.25" customHeight="1">
      <c r="A31" s="244">
        <v>16</v>
      </c>
      <c r="B31" s="245">
        <v>0</v>
      </c>
      <c r="C31" s="245">
        <v>0</v>
      </c>
      <c r="D31" s="245">
        <v>0</v>
      </c>
      <c r="E31" s="245">
        <v>0</v>
      </c>
      <c r="F31" s="245">
        <v>7</v>
      </c>
      <c r="G31" s="246" t="s">
        <v>484</v>
      </c>
      <c r="H31" s="164" t="s">
        <v>3443</v>
      </c>
      <c r="I31" s="247" t="s">
        <v>18</v>
      </c>
      <c r="J31" s="247" t="s">
        <v>172</v>
      </c>
      <c r="K31" s="247" t="s">
        <v>172</v>
      </c>
      <c r="L31" s="165" t="s">
        <v>3444</v>
      </c>
      <c r="M31" s="165" t="s">
        <v>3438</v>
      </c>
      <c r="N31" s="248">
        <v>0</v>
      </c>
      <c r="O31" s="248">
        <v>0</v>
      </c>
      <c r="P31" s="248">
        <v>0</v>
      </c>
      <c r="Q31" s="248">
        <v>1</v>
      </c>
      <c r="R31" s="248">
        <f t="shared" si="0"/>
        <v>1</v>
      </c>
      <c r="S31" s="105" t="s">
        <v>3418</v>
      </c>
      <c r="T31" s="166" t="s">
        <v>3442</v>
      </c>
      <c r="U31" s="160">
        <f t="shared" si="1"/>
        <v>0</v>
      </c>
      <c r="V31" s="155"/>
      <c r="W31" s="157" t="str">
        <f t="shared" si="2"/>
        <v>No hay ejecución</v>
      </c>
      <c r="X31" s="105" t="str">
        <f t="shared" si="3"/>
        <v>NA</v>
      </c>
      <c r="Y31" s="104"/>
      <c r="Z31" s="160">
        <f t="shared" si="4"/>
        <v>1</v>
      </c>
      <c r="AA31" s="156"/>
      <c r="AB31" s="157" t="str">
        <f t="shared" si="5"/>
        <v>No hay ejecución</v>
      </c>
      <c r="AC31" s="105" t="str">
        <f t="shared" si="6"/>
        <v>NA</v>
      </c>
      <c r="AD31" s="104"/>
      <c r="AE31" s="243">
        <f t="shared" si="7"/>
        <v>0</v>
      </c>
      <c r="AF31" s="157" t="str">
        <f t="shared" si="8"/>
        <v>No hay Programación</v>
      </c>
      <c r="AG31" s="105" t="str">
        <f t="shared" si="9"/>
        <v>De acuerdo a lo programado</v>
      </c>
      <c r="AH31" s="104"/>
      <c r="AI31" s="99" t="s">
        <v>502</v>
      </c>
      <c r="AJ31" s="103" t="s">
        <v>502</v>
      </c>
    </row>
    <row r="32" spans="1:36" ht="23.25" customHeight="1">
      <c r="A32" s="244">
        <v>17</v>
      </c>
      <c r="B32" s="245">
        <v>0</v>
      </c>
      <c r="C32" s="245">
        <v>0</v>
      </c>
      <c r="D32" s="245">
        <v>0</v>
      </c>
      <c r="E32" s="245">
        <v>0</v>
      </c>
      <c r="F32" s="245">
        <v>7</v>
      </c>
      <c r="G32" s="246" t="s">
        <v>445</v>
      </c>
      <c r="H32" s="164" t="s">
        <v>3445</v>
      </c>
      <c r="I32" s="247" t="s">
        <v>18</v>
      </c>
      <c r="J32" s="247" t="s">
        <v>172</v>
      </c>
      <c r="K32" s="247" t="s">
        <v>172</v>
      </c>
      <c r="L32" s="165" t="s">
        <v>3400</v>
      </c>
      <c r="M32" s="165" t="s">
        <v>1166</v>
      </c>
      <c r="N32" s="248">
        <v>0</v>
      </c>
      <c r="O32" s="248">
        <v>1</v>
      </c>
      <c r="P32" s="248">
        <v>0</v>
      </c>
      <c r="Q32" s="248">
        <v>1</v>
      </c>
      <c r="R32" s="248">
        <f t="shared" si="0"/>
        <v>2</v>
      </c>
      <c r="S32" s="105" t="s">
        <v>3418</v>
      </c>
      <c r="T32" s="166" t="s">
        <v>3442</v>
      </c>
      <c r="U32" s="160">
        <f t="shared" si="1"/>
        <v>1</v>
      </c>
      <c r="V32" s="155"/>
      <c r="W32" s="157" t="str">
        <f t="shared" si="2"/>
        <v>No hay ejecución</v>
      </c>
      <c r="X32" s="105" t="str">
        <f t="shared" si="3"/>
        <v>NA</v>
      </c>
      <c r="Y32" s="104"/>
      <c r="Z32" s="160">
        <f t="shared" si="4"/>
        <v>1</v>
      </c>
      <c r="AA32" s="156"/>
      <c r="AB32" s="157" t="str">
        <f t="shared" si="5"/>
        <v>No hay ejecución</v>
      </c>
      <c r="AC32" s="105" t="str">
        <f t="shared" si="6"/>
        <v>NA</v>
      </c>
      <c r="AD32" s="104"/>
      <c r="AE32" s="243">
        <f t="shared" si="7"/>
        <v>0</v>
      </c>
      <c r="AF32" s="157" t="str">
        <f t="shared" si="8"/>
        <v>No hay Programación</v>
      </c>
      <c r="AG32" s="105" t="str">
        <f t="shared" si="9"/>
        <v>De acuerdo a lo programado</v>
      </c>
      <c r="AH32" s="104"/>
      <c r="AI32" s="99" t="s">
        <v>502</v>
      </c>
      <c r="AJ32" s="103" t="s">
        <v>502</v>
      </c>
    </row>
    <row r="33" spans="1:36" ht="23.25" customHeight="1">
      <c r="A33" s="244">
        <v>18</v>
      </c>
      <c r="B33" s="245">
        <v>0</v>
      </c>
      <c r="C33" s="245">
        <v>0</v>
      </c>
      <c r="D33" s="245">
        <v>0</v>
      </c>
      <c r="E33" s="245">
        <v>0</v>
      </c>
      <c r="F33" s="245">
        <v>7</v>
      </c>
      <c r="G33" s="246" t="s">
        <v>574</v>
      </c>
      <c r="H33" s="164" t="s">
        <v>3446</v>
      </c>
      <c r="I33" s="247" t="s">
        <v>18</v>
      </c>
      <c r="J33" s="247" t="s">
        <v>172</v>
      </c>
      <c r="K33" s="247" t="s">
        <v>172</v>
      </c>
      <c r="L33" s="165" t="s">
        <v>3447</v>
      </c>
      <c r="M33" s="165" t="s">
        <v>3448</v>
      </c>
      <c r="N33" s="248">
        <v>1</v>
      </c>
      <c r="O33" s="248">
        <v>1</v>
      </c>
      <c r="P33" s="248">
        <v>1</v>
      </c>
      <c r="Q33" s="248">
        <v>1</v>
      </c>
      <c r="R33" s="248">
        <f t="shared" si="0"/>
        <v>4</v>
      </c>
      <c r="S33" s="105" t="s">
        <v>3449</v>
      </c>
      <c r="T33" s="166" t="s">
        <v>3450</v>
      </c>
      <c r="U33" s="160">
        <f t="shared" si="1"/>
        <v>2</v>
      </c>
      <c r="V33" s="155"/>
      <c r="W33" s="157" t="str">
        <f t="shared" si="2"/>
        <v>No hay ejecución</v>
      </c>
      <c r="X33" s="105" t="str">
        <f t="shared" si="3"/>
        <v>NA</v>
      </c>
      <c r="Y33" s="104"/>
      <c r="Z33" s="160">
        <f t="shared" si="4"/>
        <v>2</v>
      </c>
      <c r="AA33" s="156"/>
      <c r="AB33" s="157" t="str">
        <f t="shared" si="5"/>
        <v>No hay ejecución</v>
      </c>
      <c r="AC33" s="105" t="str">
        <f t="shared" si="6"/>
        <v>NA</v>
      </c>
      <c r="AD33" s="104"/>
      <c r="AE33" s="243">
        <f t="shared" si="7"/>
        <v>0</v>
      </c>
      <c r="AF33" s="157" t="str">
        <f t="shared" si="8"/>
        <v>No hay Programación</v>
      </c>
      <c r="AG33" s="105" t="str">
        <f t="shared" si="9"/>
        <v>De acuerdo a lo programado</v>
      </c>
      <c r="AH33" s="104"/>
      <c r="AI33" s="99" t="s">
        <v>502</v>
      </c>
      <c r="AJ33" s="103" t="s">
        <v>502</v>
      </c>
    </row>
    <row r="34" spans="1:36" ht="23.25" customHeight="1">
      <c r="A34" s="244">
        <v>19</v>
      </c>
      <c r="B34" s="245">
        <v>0</v>
      </c>
      <c r="C34" s="245">
        <v>0</v>
      </c>
      <c r="D34" s="245">
        <v>0</v>
      </c>
      <c r="E34" s="245">
        <v>0</v>
      </c>
      <c r="F34" s="245">
        <v>7</v>
      </c>
      <c r="G34" s="246" t="s">
        <v>484</v>
      </c>
      <c r="H34" s="164" t="s">
        <v>3451</v>
      </c>
      <c r="I34" s="247" t="s">
        <v>18</v>
      </c>
      <c r="J34" s="247" t="s">
        <v>172</v>
      </c>
      <c r="K34" s="247" t="s">
        <v>172</v>
      </c>
      <c r="L34" s="165" t="s">
        <v>3452</v>
      </c>
      <c r="M34" s="165" t="s">
        <v>636</v>
      </c>
      <c r="N34" s="248">
        <v>0</v>
      </c>
      <c r="O34" s="248">
        <v>1</v>
      </c>
      <c r="P34" s="248">
        <v>0</v>
      </c>
      <c r="Q34" s="248">
        <v>1</v>
      </c>
      <c r="R34" s="248">
        <f t="shared" si="0"/>
        <v>2</v>
      </c>
      <c r="S34" s="105" t="s">
        <v>3453</v>
      </c>
      <c r="T34" s="166" t="s">
        <v>3442</v>
      </c>
      <c r="U34" s="160">
        <f t="shared" si="1"/>
        <v>1</v>
      </c>
      <c r="V34" s="155"/>
      <c r="W34" s="157" t="str">
        <f t="shared" si="2"/>
        <v>No hay ejecución</v>
      </c>
      <c r="X34" s="105" t="str">
        <f t="shared" si="3"/>
        <v>NA</v>
      </c>
      <c r="Y34" s="104"/>
      <c r="Z34" s="160">
        <f t="shared" si="4"/>
        <v>1</v>
      </c>
      <c r="AA34" s="156"/>
      <c r="AB34" s="157" t="str">
        <f t="shared" si="5"/>
        <v>No hay ejecución</v>
      </c>
      <c r="AC34" s="105" t="str">
        <f t="shared" si="6"/>
        <v>NA</v>
      </c>
      <c r="AD34" s="104"/>
      <c r="AE34" s="243">
        <f t="shared" si="7"/>
        <v>0</v>
      </c>
      <c r="AF34" s="157" t="str">
        <f t="shared" si="8"/>
        <v>No hay Programación</v>
      </c>
      <c r="AG34" s="105" t="str">
        <f t="shared" si="9"/>
        <v>De acuerdo a lo programado</v>
      </c>
      <c r="AH34" s="104"/>
      <c r="AI34" s="99" t="s">
        <v>502</v>
      </c>
      <c r="AJ34" s="103" t="s">
        <v>502</v>
      </c>
    </row>
    <row r="35" spans="1:36" ht="40.5" customHeight="1">
      <c r="A35" s="244">
        <v>20</v>
      </c>
      <c r="B35" s="245">
        <v>0</v>
      </c>
      <c r="C35" s="245">
        <v>0</v>
      </c>
      <c r="D35" s="245">
        <v>0</v>
      </c>
      <c r="E35" s="245">
        <v>0</v>
      </c>
      <c r="F35" s="245">
        <v>7</v>
      </c>
      <c r="G35" s="246" t="s">
        <v>484</v>
      </c>
      <c r="H35" s="164" t="s">
        <v>3454</v>
      </c>
      <c r="I35" s="247" t="s">
        <v>18</v>
      </c>
      <c r="J35" s="247" t="s">
        <v>172</v>
      </c>
      <c r="K35" s="247" t="s">
        <v>172</v>
      </c>
      <c r="L35" s="165" t="s">
        <v>3455</v>
      </c>
      <c r="M35" s="165" t="s">
        <v>3456</v>
      </c>
      <c r="N35" s="248">
        <v>0</v>
      </c>
      <c r="O35" s="248">
        <v>0</v>
      </c>
      <c r="P35" s="248">
        <v>0</v>
      </c>
      <c r="Q35" s="248">
        <v>1</v>
      </c>
      <c r="R35" s="248">
        <v>1</v>
      </c>
      <c r="S35" s="105" t="s">
        <v>3457</v>
      </c>
      <c r="T35" s="166" t="s">
        <v>3458</v>
      </c>
      <c r="U35" s="160">
        <f t="shared" si="1"/>
        <v>0</v>
      </c>
      <c r="V35" s="155"/>
      <c r="W35" s="157" t="str">
        <f t="shared" si="2"/>
        <v>No hay ejecución</v>
      </c>
      <c r="X35" s="105" t="str">
        <f t="shared" si="3"/>
        <v>NA</v>
      </c>
      <c r="Y35" s="104"/>
      <c r="Z35" s="160">
        <f t="shared" si="4"/>
        <v>1</v>
      </c>
      <c r="AA35" s="156"/>
      <c r="AB35" s="157" t="str">
        <f t="shared" si="5"/>
        <v>No hay ejecución</v>
      </c>
      <c r="AC35" s="105" t="str">
        <f t="shared" si="6"/>
        <v>NA</v>
      </c>
      <c r="AD35" s="104"/>
      <c r="AE35" s="243">
        <f t="shared" si="7"/>
        <v>0</v>
      </c>
      <c r="AF35" s="157" t="str">
        <f t="shared" si="8"/>
        <v>No hay Programación</v>
      </c>
      <c r="AG35" s="105" t="str">
        <f t="shared" si="9"/>
        <v>De acuerdo a lo programado</v>
      </c>
      <c r="AH35" s="104"/>
      <c r="AI35" s="99" t="s">
        <v>502</v>
      </c>
      <c r="AJ35" s="103" t="s">
        <v>502</v>
      </c>
    </row>
    <row r="36" spans="1:36" ht="40.5" customHeight="1">
      <c r="A36" s="244">
        <v>21</v>
      </c>
      <c r="B36" s="245">
        <v>0</v>
      </c>
      <c r="C36" s="245">
        <v>0</v>
      </c>
      <c r="D36" s="245">
        <v>0</v>
      </c>
      <c r="E36" s="245">
        <v>0</v>
      </c>
      <c r="F36" s="245">
        <v>7</v>
      </c>
      <c r="G36" s="246" t="s">
        <v>484</v>
      </c>
      <c r="H36" s="164" t="s">
        <v>3459</v>
      </c>
      <c r="I36" s="247" t="s">
        <v>18</v>
      </c>
      <c r="J36" s="247" t="s">
        <v>172</v>
      </c>
      <c r="K36" s="247" t="s">
        <v>172</v>
      </c>
      <c r="L36" s="165" t="s">
        <v>3460</v>
      </c>
      <c r="M36" s="165" t="s">
        <v>3401</v>
      </c>
      <c r="N36" s="248">
        <v>0</v>
      </c>
      <c r="O36" s="248">
        <v>0</v>
      </c>
      <c r="P36" s="248">
        <v>0</v>
      </c>
      <c r="Q36" s="248">
        <v>1</v>
      </c>
      <c r="R36" s="248">
        <f t="shared" ref="R36:R42" si="10">N36+O36+P36+Q36</f>
        <v>1</v>
      </c>
      <c r="S36" s="105" t="s">
        <v>3461</v>
      </c>
      <c r="T36" s="166" t="s">
        <v>3462</v>
      </c>
      <c r="U36" s="160">
        <f t="shared" si="1"/>
        <v>0</v>
      </c>
      <c r="V36" s="155"/>
      <c r="W36" s="157" t="str">
        <f t="shared" si="2"/>
        <v>No hay ejecución</v>
      </c>
      <c r="X36" s="105" t="str">
        <f t="shared" si="3"/>
        <v>NA</v>
      </c>
      <c r="Y36" s="104"/>
      <c r="Z36" s="160">
        <f t="shared" si="4"/>
        <v>1</v>
      </c>
      <c r="AA36" s="156"/>
      <c r="AB36" s="157" t="str">
        <f t="shared" si="5"/>
        <v>No hay ejecución</v>
      </c>
      <c r="AC36" s="105" t="str">
        <f t="shared" si="6"/>
        <v>NA</v>
      </c>
      <c r="AD36" s="104"/>
      <c r="AE36" s="243">
        <f t="shared" si="7"/>
        <v>0</v>
      </c>
      <c r="AF36" s="157" t="str">
        <f t="shared" si="8"/>
        <v>No hay Programación</v>
      </c>
      <c r="AG36" s="105" t="str">
        <f t="shared" si="9"/>
        <v>De acuerdo a lo programado</v>
      </c>
      <c r="AH36" s="104"/>
      <c r="AI36" s="99" t="s">
        <v>502</v>
      </c>
      <c r="AJ36" s="103" t="s">
        <v>502</v>
      </c>
    </row>
    <row r="37" spans="1:36" ht="40.5" customHeight="1">
      <c r="A37" s="244">
        <v>22</v>
      </c>
      <c r="B37" s="245">
        <v>0</v>
      </c>
      <c r="C37" s="245">
        <v>0</v>
      </c>
      <c r="D37" s="245">
        <v>0</v>
      </c>
      <c r="E37" s="245">
        <v>0</v>
      </c>
      <c r="F37" s="245">
        <v>7</v>
      </c>
      <c r="G37" s="246" t="s">
        <v>484</v>
      </c>
      <c r="H37" s="164" t="s">
        <v>3463</v>
      </c>
      <c r="I37" s="247" t="s">
        <v>18</v>
      </c>
      <c r="J37" s="247" t="s">
        <v>172</v>
      </c>
      <c r="K37" s="247" t="s">
        <v>172</v>
      </c>
      <c r="L37" s="165" t="s">
        <v>3464</v>
      </c>
      <c r="M37" s="165" t="s">
        <v>3465</v>
      </c>
      <c r="N37" s="248">
        <v>2545</v>
      </c>
      <c r="O37" s="248">
        <v>2545</v>
      </c>
      <c r="P37" s="248">
        <v>2545</v>
      </c>
      <c r="Q37" s="248">
        <v>2545</v>
      </c>
      <c r="R37" s="248">
        <f t="shared" si="10"/>
        <v>10180</v>
      </c>
      <c r="S37" s="105" t="s">
        <v>3466</v>
      </c>
      <c r="T37" s="166" t="s">
        <v>3442</v>
      </c>
      <c r="U37" s="160">
        <f t="shared" si="1"/>
        <v>5090</v>
      </c>
      <c r="V37" s="155"/>
      <c r="W37" s="157" t="str">
        <f t="shared" si="2"/>
        <v>No hay ejecución</v>
      </c>
      <c r="X37" s="105" t="str">
        <f t="shared" si="3"/>
        <v>NA</v>
      </c>
      <c r="Y37" s="104"/>
      <c r="Z37" s="160">
        <f t="shared" si="4"/>
        <v>5090</v>
      </c>
      <c r="AA37" s="156"/>
      <c r="AB37" s="157" t="str">
        <f t="shared" si="5"/>
        <v>No hay ejecución</v>
      </c>
      <c r="AC37" s="105" t="str">
        <f t="shared" si="6"/>
        <v>NA</v>
      </c>
      <c r="AD37" s="104"/>
      <c r="AE37" s="243">
        <f t="shared" si="7"/>
        <v>0</v>
      </c>
      <c r="AF37" s="157" t="str">
        <f t="shared" si="8"/>
        <v>No hay Programación</v>
      </c>
      <c r="AG37" s="105" t="str">
        <f t="shared" si="9"/>
        <v>De acuerdo a lo programado</v>
      </c>
      <c r="AH37" s="104"/>
      <c r="AI37" s="99" t="s">
        <v>502</v>
      </c>
      <c r="AJ37" s="103" t="s">
        <v>502</v>
      </c>
    </row>
    <row r="38" spans="1:36" ht="23.25" customHeight="1">
      <c r="A38" s="244">
        <v>23</v>
      </c>
      <c r="B38" s="245">
        <v>0</v>
      </c>
      <c r="C38" s="245">
        <v>0</v>
      </c>
      <c r="D38" s="245">
        <v>0</v>
      </c>
      <c r="E38" s="245">
        <v>0</v>
      </c>
      <c r="F38" s="245">
        <v>7</v>
      </c>
      <c r="G38" s="246" t="s">
        <v>484</v>
      </c>
      <c r="H38" s="164" t="s">
        <v>3467</v>
      </c>
      <c r="I38" s="247" t="s">
        <v>18</v>
      </c>
      <c r="J38" s="247" t="s">
        <v>172</v>
      </c>
      <c r="K38" s="247" t="s">
        <v>172</v>
      </c>
      <c r="L38" s="165" t="s">
        <v>3468</v>
      </c>
      <c r="M38" s="165" t="s">
        <v>3469</v>
      </c>
      <c r="N38" s="248">
        <v>0</v>
      </c>
      <c r="O38" s="248">
        <v>1</v>
      </c>
      <c r="P38" s="248">
        <v>0</v>
      </c>
      <c r="Q38" s="248">
        <v>3</v>
      </c>
      <c r="R38" s="248">
        <f t="shared" si="10"/>
        <v>4</v>
      </c>
      <c r="S38" s="105" t="s">
        <v>3470</v>
      </c>
      <c r="T38" s="166" t="s">
        <v>3442</v>
      </c>
      <c r="U38" s="160">
        <f t="shared" si="1"/>
        <v>1</v>
      </c>
      <c r="V38" s="155"/>
      <c r="W38" s="157" t="str">
        <f t="shared" si="2"/>
        <v>No hay ejecución</v>
      </c>
      <c r="X38" s="105" t="str">
        <f t="shared" si="3"/>
        <v>NA</v>
      </c>
      <c r="Y38" s="104"/>
      <c r="Z38" s="160">
        <f t="shared" si="4"/>
        <v>3</v>
      </c>
      <c r="AA38" s="156"/>
      <c r="AB38" s="157" t="str">
        <f t="shared" si="5"/>
        <v>No hay ejecución</v>
      </c>
      <c r="AC38" s="105" t="str">
        <f t="shared" si="6"/>
        <v>NA</v>
      </c>
      <c r="AD38" s="104"/>
      <c r="AE38" s="243">
        <f t="shared" si="7"/>
        <v>0</v>
      </c>
      <c r="AF38" s="157" t="str">
        <f t="shared" si="8"/>
        <v>No hay Programación</v>
      </c>
      <c r="AG38" s="105" t="str">
        <f t="shared" si="9"/>
        <v>De acuerdo a lo programado</v>
      </c>
      <c r="AH38" s="104"/>
      <c r="AI38" s="99" t="s">
        <v>502</v>
      </c>
      <c r="AJ38" s="103" t="s">
        <v>502</v>
      </c>
    </row>
    <row r="39" spans="1:36" ht="23.25" customHeight="1">
      <c r="A39" s="244">
        <v>24</v>
      </c>
      <c r="B39" s="245">
        <v>0</v>
      </c>
      <c r="C39" s="245">
        <v>0</v>
      </c>
      <c r="D39" s="245">
        <v>0</v>
      </c>
      <c r="E39" s="245">
        <v>0</v>
      </c>
      <c r="F39" s="245">
        <v>7</v>
      </c>
      <c r="G39" s="246" t="s">
        <v>484</v>
      </c>
      <c r="H39" s="164" t="s">
        <v>3471</v>
      </c>
      <c r="I39" s="247" t="s">
        <v>18</v>
      </c>
      <c r="J39" s="247" t="s">
        <v>172</v>
      </c>
      <c r="K39" s="247" t="s">
        <v>172</v>
      </c>
      <c r="L39" s="165" t="s">
        <v>3417</v>
      </c>
      <c r="M39" s="165" t="s">
        <v>3472</v>
      </c>
      <c r="N39" s="248">
        <v>14</v>
      </c>
      <c r="O39" s="248">
        <v>15</v>
      </c>
      <c r="P39" s="248">
        <v>14</v>
      </c>
      <c r="Q39" s="248">
        <v>15</v>
      </c>
      <c r="R39" s="248">
        <f t="shared" si="10"/>
        <v>58</v>
      </c>
      <c r="S39" s="105" t="s">
        <v>3470</v>
      </c>
      <c r="T39" s="166" t="s">
        <v>3442</v>
      </c>
      <c r="U39" s="160">
        <f t="shared" si="1"/>
        <v>29</v>
      </c>
      <c r="V39" s="155"/>
      <c r="W39" s="157" t="str">
        <f t="shared" si="2"/>
        <v>No hay ejecución</v>
      </c>
      <c r="X39" s="105" t="str">
        <f t="shared" si="3"/>
        <v>NA</v>
      </c>
      <c r="Y39" s="104"/>
      <c r="Z39" s="160">
        <f t="shared" si="4"/>
        <v>29</v>
      </c>
      <c r="AA39" s="156"/>
      <c r="AB39" s="157" t="str">
        <f t="shared" si="5"/>
        <v>No hay ejecución</v>
      </c>
      <c r="AC39" s="105" t="str">
        <f t="shared" si="6"/>
        <v>NA</v>
      </c>
      <c r="AD39" s="104"/>
      <c r="AE39" s="243">
        <f t="shared" si="7"/>
        <v>0</v>
      </c>
      <c r="AF39" s="157" t="str">
        <f t="shared" si="8"/>
        <v>No hay Programación</v>
      </c>
      <c r="AG39" s="105" t="str">
        <f t="shared" si="9"/>
        <v>De acuerdo a lo programado</v>
      </c>
      <c r="AH39" s="104"/>
      <c r="AI39" s="99" t="s">
        <v>502</v>
      </c>
      <c r="AJ39" s="103" t="s">
        <v>502</v>
      </c>
    </row>
    <row r="40" spans="1:36" ht="39" customHeight="1">
      <c r="A40" s="244">
        <v>25</v>
      </c>
      <c r="B40" s="245">
        <v>0</v>
      </c>
      <c r="C40" s="245">
        <v>0</v>
      </c>
      <c r="D40" s="245">
        <v>0</v>
      </c>
      <c r="E40" s="245">
        <v>0</v>
      </c>
      <c r="F40" s="245">
        <v>7</v>
      </c>
      <c r="G40" s="246" t="s">
        <v>484</v>
      </c>
      <c r="H40" s="164" t="s">
        <v>3473</v>
      </c>
      <c r="I40" s="247" t="s">
        <v>18</v>
      </c>
      <c r="J40" s="247" t="s">
        <v>172</v>
      </c>
      <c r="K40" s="247" t="s">
        <v>172</v>
      </c>
      <c r="L40" s="165" t="s">
        <v>3474</v>
      </c>
      <c r="M40" s="165" t="s">
        <v>3475</v>
      </c>
      <c r="N40" s="248">
        <v>2</v>
      </c>
      <c r="O40" s="248">
        <v>1</v>
      </c>
      <c r="P40" s="248">
        <v>2</v>
      </c>
      <c r="Q40" s="248">
        <v>1</v>
      </c>
      <c r="R40" s="248">
        <f t="shared" si="10"/>
        <v>6</v>
      </c>
      <c r="S40" s="105" t="s">
        <v>3476</v>
      </c>
      <c r="T40" s="166" t="s">
        <v>3477</v>
      </c>
      <c r="U40" s="160">
        <f t="shared" si="1"/>
        <v>3</v>
      </c>
      <c r="V40" s="155"/>
      <c r="W40" s="157" t="str">
        <f t="shared" si="2"/>
        <v>No hay ejecución</v>
      </c>
      <c r="X40" s="105" t="str">
        <f t="shared" si="3"/>
        <v>NA</v>
      </c>
      <c r="Y40" s="104"/>
      <c r="Z40" s="160">
        <f t="shared" si="4"/>
        <v>3</v>
      </c>
      <c r="AA40" s="156"/>
      <c r="AB40" s="157" t="str">
        <f t="shared" si="5"/>
        <v>No hay ejecución</v>
      </c>
      <c r="AC40" s="105" t="str">
        <f t="shared" si="6"/>
        <v>NA</v>
      </c>
      <c r="AD40" s="104"/>
      <c r="AE40" s="243">
        <f t="shared" si="7"/>
        <v>0</v>
      </c>
      <c r="AF40" s="157" t="str">
        <f t="shared" si="8"/>
        <v>No hay Programación</v>
      </c>
      <c r="AG40" s="105" t="str">
        <f t="shared" si="9"/>
        <v>De acuerdo a lo programado</v>
      </c>
      <c r="AH40" s="104"/>
      <c r="AI40" s="99" t="s">
        <v>502</v>
      </c>
      <c r="AJ40" s="103" t="s">
        <v>502</v>
      </c>
    </row>
    <row r="41" spans="1:36" ht="39" customHeight="1">
      <c r="A41" s="244">
        <v>26</v>
      </c>
      <c r="B41" s="245">
        <v>0</v>
      </c>
      <c r="C41" s="245">
        <v>0</v>
      </c>
      <c r="D41" s="245">
        <v>0</v>
      </c>
      <c r="E41" s="245">
        <v>0</v>
      </c>
      <c r="F41" s="245">
        <v>7</v>
      </c>
      <c r="G41" s="246" t="s">
        <v>484</v>
      </c>
      <c r="H41" s="164" t="s">
        <v>3478</v>
      </c>
      <c r="I41" s="247" t="s">
        <v>18</v>
      </c>
      <c r="J41" s="247" t="s">
        <v>172</v>
      </c>
      <c r="K41" s="247" t="s">
        <v>172</v>
      </c>
      <c r="L41" s="165" t="s">
        <v>3479</v>
      </c>
      <c r="M41" s="165" t="s">
        <v>3448</v>
      </c>
      <c r="N41" s="248">
        <v>0</v>
      </c>
      <c r="O41" s="248">
        <v>1</v>
      </c>
      <c r="P41" s="248">
        <v>0</v>
      </c>
      <c r="Q41" s="248">
        <v>0</v>
      </c>
      <c r="R41" s="248">
        <f t="shared" si="10"/>
        <v>1</v>
      </c>
      <c r="S41" s="105" t="s">
        <v>3480</v>
      </c>
      <c r="T41" s="166" t="s">
        <v>3481</v>
      </c>
      <c r="U41" s="160">
        <f t="shared" si="1"/>
        <v>1</v>
      </c>
      <c r="V41" s="155"/>
      <c r="W41" s="157" t="str">
        <f t="shared" si="2"/>
        <v>No hay ejecución</v>
      </c>
      <c r="X41" s="105" t="str">
        <f t="shared" si="3"/>
        <v>NA</v>
      </c>
      <c r="Y41" s="104"/>
      <c r="Z41" s="160">
        <f t="shared" si="4"/>
        <v>0</v>
      </c>
      <c r="AA41" s="156"/>
      <c r="AB41" s="157" t="str">
        <f t="shared" si="5"/>
        <v>No hay ejecución</v>
      </c>
      <c r="AC41" s="105" t="str">
        <f t="shared" si="6"/>
        <v>NA</v>
      </c>
      <c r="AD41" s="104"/>
      <c r="AE41" s="243">
        <f t="shared" si="7"/>
        <v>0</v>
      </c>
      <c r="AF41" s="157" t="str">
        <f t="shared" si="8"/>
        <v>No hay Programación</v>
      </c>
      <c r="AG41" s="105" t="str">
        <f t="shared" si="9"/>
        <v>De acuerdo a lo programado</v>
      </c>
      <c r="AH41" s="104"/>
      <c r="AI41" s="99" t="s">
        <v>502</v>
      </c>
      <c r="AJ41" s="103" t="s">
        <v>502</v>
      </c>
    </row>
    <row r="42" spans="1:36" ht="23.25" customHeight="1">
      <c r="A42" s="244">
        <v>27</v>
      </c>
      <c r="B42" s="245">
        <v>0</v>
      </c>
      <c r="C42" s="245">
        <v>0</v>
      </c>
      <c r="D42" s="245">
        <v>0</v>
      </c>
      <c r="E42" s="245">
        <v>0</v>
      </c>
      <c r="F42" s="245">
        <v>7</v>
      </c>
      <c r="G42" s="246" t="s">
        <v>484</v>
      </c>
      <c r="H42" s="164" t="s">
        <v>3482</v>
      </c>
      <c r="I42" s="247" t="s">
        <v>20</v>
      </c>
      <c r="J42" s="247" t="s">
        <v>172</v>
      </c>
      <c r="K42" s="247" t="s">
        <v>172</v>
      </c>
      <c r="L42" s="165" t="s">
        <v>3483</v>
      </c>
      <c r="M42" s="165" t="s">
        <v>3484</v>
      </c>
      <c r="N42" s="248">
        <v>43</v>
      </c>
      <c r="O42" s="248">
        <v>43</v>
      </c>
      <c r="P42" s="248">
        <v>43</v>
      </c>
      <c r="Q42" s="248">
        <v>43</v>
      </c>
      <c r="R42" s="248">
        <f t="shared" si="10"/>
        <v>172</v>
      </c>
      <c r="S42" s="105" t="s">
        <v>3485</v>
      </c>
      <c r="T42" s="166" t="s">
        <v>3442</v>
      </c>
      <c r="U42" s="160">
        <f t="shared" si="1"/>
        <v>86</v>
      </c>
      <c r="V42" s="155"/>
      <c r="W42" s="157" t="str">
        <f t="shared" si="2"/>
        <v>No hay ejecución</v>
      </c>
      <c r="X42" s="105" t="str">
        <f t="shared" si="3"/>
        <v>NA</v>
      </c>
      <c r="Y42" s="104"/>
      <c r="Z42" s="160">
        <f t="shared" si="4"/>
        <v>86</v>
      </c>
      <c r="AA42" s="156"/>
      <c r="AB42" s="157" t="str">
        <f t="shared" si="5"/>
        <v>No hay ejecución</v>
      </c>
      <c r="AC42" s="105" t="str">
        <f t="shared" si="6"/>
        <v>NA</v>
      </c>
      <c r="AD42" s="104"/>
      <c r="AE42" s="243">
        <f t="shared" si="7"/>
        <v>0</v>
      </c>
      <c r="AF42" s="157" t="str">
        <f t="shared" si="8"/>
        <v>No hay Programación</v>
      </c>
      <c r="AG42" s="105" t="str">
        <f t="shared" si="9"/>
        <v>De acuerdo a lo programado</v>
      </c>
      <c r="AH42" s="104"/>
      <c r="AI42" s="99" t="s">
        <v>502</v>
      </c>
      <c r="AJ42" s="103" t="s">
        <v>502</v>
      </c>
    </row>
    <row r="43" spans="1:36" ht="54" customHeight="1">
      <c r="A43" s="244">
        <v>28</v>
      </c>
      <c r="B43" s="245">
        <v>0</v>
      </c>
      <c r="C43" s="245">
        <v>0</v>
      </c>
      <c r="D43" s="245">
        <v>0</v>
      </c>
      <c r="E43" s="245">
        <v>0</v>
      </c>
      <c r="F43" s="245">
        <v>7</v>
      </c>
      <c r="G43" s="246" t="s">
        <v>469</v>
      </c>
      <c r="H43" s="164" t="s">
        <v>3486</v>
      </c>
      <c r="I43" s="247" t="s">
        <v>20</v>
      </c>
      <c r="J43" s="247" t="s">
        <v>172</v>
      </c>
      <c r="K43" s="247" t="s">
        <v>172</v>
      </c>
      <c r="L43" s="165" t="s">
        <v>3487</v>
      </c>
      <c r="M43" s="165" t="s">
        <v>2168</v>
      </c>
      <c r="N43" s="248">
        <v>0</v>
      </c>
      <c r="O43" s="248">
        <v>1</v>
      </c>
      <c r="P43" s="248">
        <v>0</v>
      </c>
      <c r="Q43" s="248">
        <v>0</v>
      </c>
      <c r="R43" s="248">
        <v>1</v>
      </c>
      <c r="S43" s="166" t="s">
        <v>3488</v>
      </c>
      <c r="T43" s="166" t="s">
        <v>3489</v>
      </c>
      <c r="U43" s="160">
        <f t="shared" si="1"/>
        <v>1</v>
      </c>
      <c r="V43" s="155"/>
      <c r="W43" s="157" t="str">
        <f t="shared" si="2"/>
        <v>No hay ejecución</v>
      </c>
      <c r="X43" s="105" t="str">
        <f t="shared" si="3"/>
        <v>NA</v>
      </c>
      <c r="Y43" s="104"/>
      <c r="Z43" s="160">
        <f t="shared" si="4"/>
        <v>0</v>
      </c>
      <c r="AA43" s="156"/>
      <c r="AB43" s="157" t="str">
        <f t="shared" si="5"/>
        <v>No hay ejecución</v>
      </c>
      <c r="AC43" s="105" t="str">
        <f t="shared" si="6"/>
        <v>NA</v>
      </c>
      <c r="AD43" s="104"/>
      <c r="AE43" s="243">
        <f t="shared" si="7"/>
        <v>0</v>
      </c>
      <c r="AF43" s="157" t="str">
        <f t="shared" si="8"/>
        <v>No hay Programación</v>
      </c>
      <c r="AG43" s="105" t="str">
        <f t="shared" si="9"/>
        <v>De acuerdo a lo programado</v>
      </c>
      <c r="AH43" s="104"/>
      <c r="AI43" s="99" t="s">
        <v>502</v>
      </c>
      <c r="AJ43" s="103" t="s">
        <v>502</v>
      </c>
    </row>
    <row r="44" spans="1:36" ht="54" customHeight="1">
      <c r="A44" s="244">
        <v>29</v>
      </c>
      <c r="B44" s="245">
        <v>0</v>
      </c>
      <c r="C44" s="245">
        <v>0</v>
      </c>
      <c r="D44" s="245">
        <v>0</v>
      </c>
      <c r="E44" s="245">
        <v>0</v>
      </c>
      <c r="F44" s="245">
        <v>7</v>
      </c>
      <c r="G44" s="246" t="s">
        <v>469</v>
      </c>
      <c r="H44" s="164" t="s">
        <v>3490</v>
      </c>
      <c r="I44" s="247" t="s">
        <v>20</v>
      </c>
      <c r="J44" s="247" t="s">
        <v>172</v>
      </c>
      <c r="K44" s="247" t="s">
        <v>172</v>
      </c>
      <c r="L44" s="165" t="s">
        <v>3491</v>
      </c>
      <c r="M44" s="165" t="s">
        <v>939</v>
      </c>
      <c r="N44" s="248">
        <v>0</v>
      </c>
      <c r="O44" s="248">
        <v>1</v>
      </c>
      <c r="P44" s="248">
        <v>0</v>
      </c>
      <c r="Q44" s="248">
        <v>0</v>
      </c>
      <c r="R44" s="248">
        <v>1</v>
      </c>
      <c r="S44" s="166" t="s">
        <v>3488</v>
      </c>
      <c r="T44" s="166" t="s">
        <v>3489</v>
      </c>
      <c r="U44" s="160">
        <f t="shared" si="1"/>
        <v>1</v>
      </c>
      <c r="V44" s="155"/>
      <c r="W44" s="157" t="str">
        <f t="shared" si="2"/>
        <v>No hay ejecución</v>
      </c>
      <c r="X44" s="105" t="str">
        <f t="shared" si="3"/>
        <v>NA</v>
      </c>
      <c r="Y44" s="104"/>
      <c r="Z44" s="160">
        <f t="shared" si="4"/>
        <v>0</v>
      </c>
      <c r="AA44" s="156"/>
      <c r="AB44" s="157" t="str">
        <f t="shared" si="5"/>
        <v>No hay ejecución</v>
      </c>
      <c r="AC44" s="105" t="str">
        <f t="shared" si="6"/>
        <v>NA</v>
      </c>
      <c r="AD44" s="104"/>
      <c r="AE44" s="243">
        <f t="shared" si="7"/>
        <v>0</v>
      </c>
      <c r="AF44" s="157" t="str">
        <f t="shared" si="8"/>
        <v>No hay Programación</v>
      </c>
      <c r="AG44" s="105" t="str">
        <f t="shared" si="9"/>
        <v>De acuerdo a lo programado</v>
      </c>
      <c r="AH44" s="104"/>
      <c r="AI44" s="99" t="s">
        <v>502</v>
      </c>
      <c r="AJ44" s="103" t="s">
        <v>502</v>
      </c>
    </row>
    <row r="45" spans="1:36" ht="23.25" customHeight="1">
      <c r="A45" s="244">
        <v>30</v>
      </c>
      <c r="B45" s="245">
        <v>0</v>
      </c>
      <c r="C45" s="245">
        <v>0</v>
      </c>
      <c r="D45" s="245">
        <v>0</v>
      </c>
      <c r="E45" s="245">
        <v>0</v>
      </c>
      <c r="F45" s="245">
        <v>7</v>
      </c>
      <c r="G45" s="246" t="s">
        <v>484</v>
      </c>
      <c r="H45" s="164" t="s">
        <v>3492</v>
      </c>
      <c r="I45" s="247" t="s">
        <v>20</v>
      </c>
      <c r="J45" s="247" t="s">
        <v>172</v>
      </c>
      <c r="K45" s="247" t="s">
        <v>172</v>
      </c>
      <c r="L45" s="165" t="s">
        <v>804</v>
      </c>
      <c r="M45" s="165" t="s">
        <v>674</v>
      </c>
      <c r="N45" s="248">
        <v>0</v>
      </c>
      <c r="O45" s="248">
        <v>1</v>
      </c>
      <c r="P45" s="248">
        <v>0</v>
      </c>
      <c r="Q45" s="248">
        <v>1</v>
      </c>
      <c r="R45" s="248">
        <f>N45+O45+P45+Q45</f>
        <v>2</v>
      </c>
      <c r="S45" s="105" t="s">
        <v>3457</v>
      </c>
      <c r="T45" s="105" t="s">
        <v>172</v>
      </c>
      <c r="U45" s="160">
        <f t="shared" si="1"/>
        <v>1</v>
      </c>
      <c r="V45" s="155"/>
      <c r="W45" s="157" t="str">
        <f t="shared" si="2"/>
        <v>No hay ejecución</v>
      </c>
      <c r="X45" s="105" t="str">
        <f t="shared" si="3"/>
        <v>NA</v>
      </c>
      <c r="Y45" s="104"/>
      <c r="Z45" s="160">
        <f t="shared" si="4"/>
        <v>1</v>
      </c>
      <c r="AA45" s="156"/>
      <c r="AB45" s="157" t="str">
        <f t="shared" si="5"/>
        <v>No hay ejecución</v>
      </c>
      <c r="AC45" s="105" t="str">
        <f t="shared" si="6"/>
        <v>NA</v>
      </c>
      <c r="AD45" s="104"/>
      <c r="AE45" s="243">
        <f t="shared" si="7"/>
        <v>0</v>
      </c>
      <c r="AF45" s="157" t="str">
        <f t="shared" si="8"/>
        <v>No hay Programación</v>
      </c>
      <c r="AG45" s="105" t="str">
        <f t="shared" si="9"/>
        <v>De acuerdo a lo programado</v>
      </c>
      <c r="AH45" s="104"/>
      <c r="AI45" s="99" t="s">
        <v>502</v>
      </c>
      <c r="AJ45" s="103" t="s">
        <v>502</v>
      </c>
    </row>
    <row r="46" spans="1:36" ht="23.25" customHeight="1">
      <c r="A46" s="244">
        <v>31</v>
      </c>
      <c r="B46" s="245">
        <v>0</v>
      </c>
      <c r="C46" s="245">
        <v>0</v>
      </c>
      <c r="D46" s="245">
        <v>0</v>
      </c>
      <c r="E46" s="245">
        <v>0</v>
      </c>
      <c r="F46" s="245">
        <v>7</v>
      </c>
      <c r="G46" s="246" t="s">
        <v>507</v>
      </c>
      <c r="H46" s="164" t="s">
        <v>3493</v>
      </c>
      <c r="I46" s="247" t="s">
        <v>18</v>
      </c>
      <c r="J46" s="247" t="s">
        <v>172</v>
      </c>
      <c r="K46" s="247" t="s">
        <v>172</v>
      </c>
      <c r="L46" s="165" t="s">
        <v>3494</v>
      </c>
      <c r="M46" s="165" t="s">
        <v>3495</v>
      </c>
      <c r="N46" s="248">
        <v>0</v>
      </c>
      <c r="O46" s="248">
        <v>1</v>
      </c>
      <c r="P46" s="248">
        <v>0</v>
      </c>
      <c r="Q46" s="248">
        <v>0</v>
      </c>
      <c r="R46" s="248">
        <f>N46+O46+P46+Q46</f>
        <v>1</v>
      </c>
      <c r="S46" s="105" t="s">
        <v>3457</v>
      </c>
      <c r="T46" s="166" t="s">
        <v>3496</v>
      </c>
      <c r="U46" s="160">
        <f t="shared" si="1"/>
        <v>1</v>
      </c>
      <c r="V46" s="155"/>
      <c r="W46" s="157" t="str">
        <f t="shared" si="2"/>
        <v>No hay ejecución</v>
      </c>
      <c r="X46" s="105" t="str">
        <f t="shared" si="3"/>
        <v>NA</v>
      </c>
      <c r="Y46" s="104"/>
      <c r="Z46" s="160">
        <f t="shared" si="4"/>
        <v>0</v>
      </c>
      <c r="AA46" s="156"/>
      <c r="AB46" s="157" t="str">
        <f t="shared" si="5"/>
        <v>No hay ejecución</v>
      </c>
      <c r="AC46" s="105" t="str">
        <f t="shared" si="6"/>
        <v>NA</v>
      </c>
      <c r="AD46" s="104"/>
      <c r="AE46" s="243">
        <f t="shared" si="7"/>
        <v>0</v>
      </c>
      <c r="AF46" s="157" t="str">
        <f t="shared" si="8"/>
        <v>No hay Programación</v>
      </c>
      <c r="AG46" s="105" t="str">
        <f t="shared" si="9"/>
        <v>De acuerdo a lo programado</v>
      </c>
      <c r="AH46" s="104"/>
      <c r="AI46" s="99" t="s">
        <v>502</v>
      </c>
      <c r="AJ46" s="103" t="s">
        <v>502</v>
      </c>
    </row>
    <row r="47" spans="1:36" ht="23.25" customHeight="1">
      <c r="A47" s="244">
        <v>32</v>
      </c>
      <c r="B47" s="245">
        <v>0</v>
      </c>
      <c r="C47" s="245">
        <v>0</v>
      </c>
      <c r="D47" s="245">
        <v>0</v>
      </c>
      <c r="E47" s="245">
        <v>0</v>
      </c>
      <c r="F47" s="245">
        <v>7</v>
      </c>
      <c r="G47" s="246" t="s">
        <v>574</v>
      </c>
      <c r="H47" s="164" t="s">
        <v>3497</v>
      </c>
      <c r="I47" s="247" t="s">
        <v>18</v>
      </c>
      <c r="J47" s="247" t="s">
        <v>172</v>
      </c>
      <c r="K47" s="247" t="s">
        <v>172</v>
      </c>
      <c r="L47" s="165" t="s">
        <v>804</v>
      </c>
      <c r="M47" s="165" t="s">
        <v>3498</v>
      </c>
      <c r="N47" s="248">
        <v>4</v>
      </c>
      <c r="O47" s="248">
        <v>7</v>
      </c>
      <c r="P47" s="248">
        <v>4</v>
      </c>
      <c r="Q47" s="248">
        <v>7</v>
      </c>
      <c r="R47" s="248">
        <f>SUM(N47:Q47)</f>
        <v>22</v>
      </c>
      <c r="S47" s="105" t="s">
        <v>3499</v>
      </c>
      <c r="T47" s="105" t="s">
        <v>172</v>
      </c>
      <c r="U47" s="160">
        <f t="shared" si="1"/>
        <v>11</v>
      </c>
      <c r="V47" s="155"/>
      <c r="W47" s="157" t="str">
        <f t="shared" si="2"/>
        <v>No hay ejecución</v>
      </c>
      <c r="X47" s="105" t="str">
        <f t="shared" si="3"/>
        <v>NA</v>
      </c>
      <c r="Y47" s="104"/>
      <c r="Z47" s="160">
        <f t="shared" si="4"/>
        <v>11</v>
      </c>
      <c r="AA47" s="156"/>
      <c r="AB47" s="157" t="str">
        <f t="shared" si="5"/>
        <v>No hay ejecución</v>
      </c>
      <c r="AC47" s="105" t="str">
        <f t="shared" si="6"/>
        <v>NA</v>
      </c>
      <c r="AD47" s="104"/>
      <c r="AE47" s="243">
        <f t="shared" si="7"/>
        <v>0</v>
      </c>
      <c r="AF47" s="157" t="str">
        <f t="shared" si="8"/>
        <v>No hay Programación</v>
      </c>
      <c r="AG47" s="105" t="str">
        <f t="shared" si="9"/>
        <v>De acuerdo a lo programado</v>
      </c>
      <c r="AH47" s="104"/>
      <c r="AI47" s="99" t="s">
        <v>502</v>
      </c>
      <c r="AJ47" s="103" t="s">
        <v>502</v>
      </c>
    </row>
    <row r="48" spans="1:36" ht="11.25" customHeight="1">
      <c r="A48" s="597" t="s">
        <v>802</v>
      </c>
      <c r="B48" s="597"/>
      <c r="C48" s="597"/>
      <c r="D48" s="597"/>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row>
    <row r="49" spans="1:36" ht="31.5" customHeight="1">
      <c r="A49" s="244">
        <f>A47+1</f>
        <v>33</v>
      </c>
      <c r="B49" s="84">
        <v>0</v>
      </c>
      <c r="C49" s="84">
        <v>0</v>
      </c>
      <c r="D49" s="84">
        <v>0</v>
      </c>
      <c r="E49" s="84">
        <v>0</v>
      </c>
      <c r="F49" s="84">
        <v>7</v>
      </c>
      <c r="G49" s="83" t="s">
        <v>484</v>
      </c>
      <c r="H49" s="82" t="s">
        <v>3500</v>
      </c>
      <c r="I49" s="83" t="s">
        <v>20</v>
      </c>
      <c r="J49" s="83" t="s">
        <v>172</v>
      </c>
      <c r="K49" s="83" t="s">
        <v>172</v>
      </c>
      <c r="L49" s="135" t="s">
        <v>3501</v>
      </c>
      <c r="M49" s="135" t="s">
        <v>2168</v>
      </c>
      <c r="N49" s="16"/>
      <c r="O49" s="16"/>
      <c r="P49" s="16"/>
      <c r="Q49" s="16"/>
      <c r="R49" s="243">
        <f t="shared" ref="R49:R59" si="11">N49+O49+P49+Q49</f>
        <v>0</v>
      </c>
      <c r="S49" s="16" t="s">
        <v>3457</v>
      </c>
      <c r="T49" s="147" t="s">
        <v>172</v>
      </c>
      <c r="U49" s="147"/>
      <c r="V49" s="147"/>
      <c r="W49" s="147"/>
      <c r="X49" s="147"/>
      <c r="Y49" s="147"/>
      <c r="Z49" s="147"/>
      <c r="AA49" s="147"/>
      <c r="AB49" s="147"/>
      <c r="AC49" s="147"/>
      <c r="AD49" s="147"/>
      <c r="AE49" s="147"/>
      <c r="AF49" s="147"/>
      <c r="AG49" s="147"/>
      <c r="AH49" s="147"/>
      <c r="AI49" s="16" t="s">
        <v>502</v>
      </c>
      <c r="AJ49" s="16" t="s">
        <v>502</v>
      </c>
    </row>
    <row r="50" spans="1:36" ht="31.5" customHeight="1">
      <c r="A50" s="244">
        <f t="shared" ref="A50:A59" si="12">A49+1</f>
        <v>34</v>
      </c>
      <c r="B50" s="84">
        <v>0</v>
      </c>
      <c r="C50" s="84">
        <v>0</v>
      </c>
      <c r="D50" s="84">
        <v>0</v>
      </c>
      <c r="E50" s="84">
        <v>0</v>
      </c>
      <c r="F50" s="84">
        <v>7</v>
      </c>
      <c r="G50" s="83" t="s">
        <v>484</v>
      </c>
      <c r="H50" s="82" t="s">
        <v>3502</v>
      </c>
      <c r="I50" s="83" t="s">
        <v>20</v>
      </c>
      <c r="J50" s="83" t="s">
        <v>172</v>
      </c>
      <c r="K50" s="83" t="s">
        <v>172</v>
      </c>
      <c r="L50" s="135" t="s">
        <v>3503</v>
      </c>
      <c r="M50" s="135" t="s">
        <v>1367</v>
      </c>
      <c r="N50" s="16"/>
      <c r="O50" s="16"/>
      <c r="P50" s="16"/>
      <c r="Q50" s="16"/>
      <c r="R50" s="243">
        <f t="shared" si="11"/>
        <v>0</v>
      </c>
      <c r="S50" s="16" t="s">
        <v>3457</v>
      </c>
      <c r="T50" s="147" t="s">
        <v>172</v>
      </c>
      <c r="U50" s="147"/>
      <c r="V50" s="147"/>
      <c r="W50" s="147"/>
      <c r="X50" s="147"/>
      <c r="Y50" s="147"/>
      <c r="Z50" s="147"/>
      <c r="AA50" s="147"/>
      <c r="AB50" s="147"/>
      <c r="AC50" s="147"/>
      <c r="AD50" s="147"/>
      <c r="AE50" s="147"/>
      <c r="AF50" s="147"/>
      <c r="AG50" s="147"/>
      <c r="AH50" s="147"/>
      <c r="AI50" s="16" t="s">
        <v>502</v>
      </c>
      <c r="AJ50" s="16" t="s">
        <v>502</v>
      </c>
    </row>
    <row r="51" spans="1:36" ht="31.5" customHeight="1">
      <c r="A51" s="244">
        <f t="shared" si="12"/>
        <v>35</v>
      </c>
      <c r="B51" s="84">
        <v>0</v>
      </c>
      <c r="C51" s="84">
        <v>0</v>
      </c>
      <c r="D51" s="84">
        <v>0</v>
      </c>
      <c r="E51" s="84">
        <v>0</v>
      </c>
      <c r="F51" s="84">
        <v>7</v>
      </c>
      <c r="G51" s="83" t="s">
        <v>484</v>
      </c>
      <c r="H51" s="82" t="s">
        <v>3504</v>
      </c>
      <c r="I51" s="83" t="s">
        <v>20</v>
      </c>
      <c r="J51" s="83" t="s">
        <v>172</v>
      </c>
      <c r="K51" s="83" t="s">
        <v>172</v>
      </c>
      <c r="L51" s="135" t="s">
        <v>804</v>
      </c>
      <c r="M51" s="135" t="s">
        <v>674</v>
      </c>
      <c r="N51" s="16"/>
      <c r="O51" s="16"/>
      <c r="P51" s="16"/>
      <c r="Q51" s="16"/>
      <c r="R51" s="243">
        <f t="shared" si="11"/>
        <v>0</v>
      </c>
      <c r="S51" s="16" t="s">
        <v>3457</v>
      </c>
      <c r="T51" s="147" t="s">
        <v>172</v>
      </c>
      <c r="U51" s="147"/>
      <c r="V51" s="147"/>
      <c r="W51" s="147"/>
      <c r="X51" s="147"/>
      <c r="Y51" s="147"/>
      <c r="Z51" s="147"/>
      <c r="AA51" s="147"/>
      <c r="AB51" s="147"/>
      <c r="AC51" s="147"/>
      <c r="AD51" s="147"/>
      <c r="AE51" s="147"/>
      <c r="AF51" s="147"/>
      <c r="AG51" s="147"/>
      <c r="AH51" s="147"/>
      <c r="AI51" s="16" t="s">
        <v>502</v>
      </c>
      <c r="AJ51" s="16" t="s">
        <v>502</v>
      </c>
    </row>
    <row r="52" spans="1:36" ht="31.5" customHeight="1">
      <c r="A52" s="244">
        <f t="shared" si="12"/>
        <v>36</v>
      </c>
      <c r="B52" s="84">
        <v>0</v>
      </c>
      <c r="C52" s="84">
        <v>0</v>
      </c>
      <c r="D52" s="84">
        <v>0</v>
      </c>
      <c r="E52" s="84">
        <v>0</v>
      </c>
      <c r="F52" s="84">
        <v>7</v>
      </c>
      <c r="G52" s="83" t="s">
        <v>484</v>
      </c>
      <c r="H52" s="82" t="s">
        <v>3505</v>
      </c>
      <c r="I52" s="83" t="s">
        <v>20</v>
      </c>
      <c r="J52" s="83" t="s">
        <v>172</v>
      </c>
      <c r="K52" s="83" t="s">
        <v>172</v>
      </c>
      <c r="L52" s="135" t="s">
        <v>804</v>
      </c>
      <c r="M52" s="135" t="s">
        <v>674</v>
      </c>
      <c r="N52" s="16"/>
      <c r="O52" s="16"/>
      <c r="P52" s="16"/>
      <c r="Q52" s="16"/>
      <c r="R52" s="243">
        <f t="shared" si="11"/>
        <v>0</v>
      </c>
      <c r="S52" s="16" t="s">
        <v>3457</v>
      </c>
      <c r="T52" s="147" t="s">
        <v>172</v>
      </c>
      <c r="U52" s="147"/>
      <c r="V52" s="147"/>
      <c r="W52" s="147"/>
      <c r="X52" s="147"/>
      <c r="Y52" s="147"/>
      <c r="Z52" s="147"/>
      <c r="AA52" s="147"/>
      <c r="AB52" s="147"/>
      <c r="AC52" s="147"/>
      <c r="AD52" s="147"/>
      <c r="AE52" s="147"/>
      <c r="AF52" s="147"/>
      <c r="AG52" s="147"/>
      <c r="AH52" s="147"/>
      <c r="AI52" s="16" t="s">
        <v>502</v>
      </c>
      <c r="AJ52" s="16" t="s">
        <v>502</v>
      </c>
    </row>
    <row r="53" spans="1:36" ht="31.5" customHeight="1">
      <c r="A53" s="244">
        <f t="shared" si="12"/>
        <v>37</v>
      </c>
      <c r="B53" s="84">
        <v>0</v>
      </c>
      <c r="C53" s="84">
        <v>0</v>
      </c>
      <c r="D53" s="84">
        <v>0</v>
      </c>
      <c r="E53" s="84">
        <v>0</v>
      </c>
      <c r="F53" s="84">
        <v>7</v>
      </c>
      <c r="G53" s="83" t="s">
        <v>484</v>
      </c>
      <c r="H53" s="82" t="s">
        <v>3506</v>
      </c>
      <c r="I53" s="83" t="s">
        <v>20</v>
      </c>
      <c r="J53" s="83" t="s">
        <v>172</v>
      </c>
      <c r="K53" s="83" t="s">
        <v>172</v>
      </c>
      <c r="L53" s="135" t="s">
        <v>3507</v>
      </c>
      <c r="M53" s="135" t="s">
        <v>3401</v>
      </c>
      <c r="N53" s="16"/>
      <c r="O53" s="16"/>
      <c r="P53" s="16"/>
      <c r="Q53" s="16"/>
      <c r="R53" s="243">
        <f t="shared" si="11"/>
        <v>0</v>
      </c>
      <c r="S53" s="16" t="s">
        <v>3457</v>
      </c>
      <c r="T53" s="147" t="s">
        <v>172</v>
      </c>
      <c r="U53" s="147"/>
      <c r="V53" s="147"/>
      <c r="W53" s="147"/>
      <c r="X53" s="147"/>
      <c r="Y53" s="147"/>
      <c r="Z53" s="147"/>
      <c r="AA53" s="147"/>
      <c r="AB53" s="147"/>
      <c r="AC53" s="147"/>
      <c r="AD53" s="147"/>
      <c r="AE53" s="147"/>
      <c r="AF53" s="147"/>
      <c r="AG53" s="147"/>
      <c r="AH53" s="147"/>
      <c r="AI53" s="16" t="s">
        <v>502</v>
      </c>
      <c r="AJ53" s="16" t="s">
        <v>502</v>
      </c>
    </row>
    <row r="54" spans="1:36" ht="31.5" customHeight="1">
      <c r="A54" s="244">
        <f t="shared" si="12"/>
        <v>38</v>
      </c>
      <c r="B54" s="84">
        <v>0</v>
      </c>
      <c r="C54" s="84">
        <v>0</v>
      </c>
      <c r="D54" s="84">
        <v>0</v>
      </c>
      <c r="E54" s="84">
        <v>0</v>
      </c>
      <c r="F54" s="84">
        <v>7</v>
      </c>
      <c r="G54" s="83" t="s">
        <v>484</v>
      </c>
      <c r="H54" s="82" t="s">
        <v>3508</v>
      </c>
      <c r="I54" s="83" t="s">
        <v>20</v>
      </c>
      <c r="J54" s="83" t="s">
        <v>172</v>
      </c>
      <c r="K54" s="83" t="s">
        <v>172</v>
      </c>
      <c r="L54" s="135" t="s">
        <v>3507</v>
      </c>
      <c r="M54" s="135" t="s">
        <v>3401</v>
      </c>
      <c r="N54" s="16"/>
      <c r="O54" s="16"/>
      <c r="P54" s="16"/>
      <c r="Q54" s="16"/>
      <c r="R54" s="243">
        <f t="shared" si="11"/>
        <v>0</v>
      </c>
      <c r="S54" s="16" t="s">
        <v>3457</v>
      </c>
      <c r="T54" s="147" t="s">
        <v>172</v>
      </c>
      <c r="U54" s="147"/>
      <c r="V54" s="147"/>
      <c r="W54" s="147"/>
      <c r="X54" s="147"/>
      <c r="Y54" s="147"/>
      <c r="Z54" s="147"/>
      <c r="AA54" s="147"/>
      <c r="AB54" s="147"/>
      <c r="AC54" s="147"/>
      <c r="AD54" s="147"/>
      <c r="AE54" s="147"/>
      <c r="AF54" s="147"/>
      <c r="AG54" s="147"/>
      <c r="AH54" s="147"/>
      <c r="AI54" s="16" t="s">
        <v>502</v>
      </c>
      <c r="AJ54" s="16" t="s">
        <v>502</v>
      </c>
    </row>
    <row r="55" spans="1:36" ht="31.5" customHeight="1">
      <c r="A55" s="244">
        <f t="shared" si="12"/>
        <v>39</v>
      </c>
      <c r="B55" s="84">
        <v>0</v>
      </c>
      <c r="C55" s="84">
        <v>0</v>
      </c>
      <c r="D55" s="84">
        <v>0</v>
      </c>
      <c r="E55" s="84">
        <v>0</v>
      </c>
      <c r="F55" s="84">
        <v>7</v>
      </c>
      <c r="G55" s="83" t="s">
        <v>484</v>
      </c>
      <c r="H55" s="82" t="s">
        <v>3509</v>
      </c>
      <c r="I55" s="83" t="s">
        <v>20</v>
      </c>
      <c r="J55" s="83" t="s">
        <v>172</v>
      </c>
      <c r="K55" s="83" t="s">
        <v>172</v>
      </c>
      <c r="L55" s="135" t="s">
        <v>804</v>
      </c>
      <c r="M55" s="135" t="s">
        <v>674</v>
      </c>
      <c r="N55" s="16"/>
      <c r="O55" s="16"/>
      <c r="P55" s="16"/>
      <c r="Q55" s="16"/>
      <c r="R55" s="243">
        <f t="shared" si="11"/>
        <v>0</v>
      </c>
      <c r="S55" s="16" t="s">
        <v>3457</v>
      </c>
      <c r="T55" s="147" t="s">
        <v>172</v>
      </c>
      <c r="U55" s="147"/>
      <c r="V55" s="147"/>
      <c r="W55" s="147"/>
      <c r="X55" s="147"/>
      <c r="Y55" s="147"/>
      <c r="Z55" s="147"/>
      <c r="AA55" s="147"/>
      <c r="AB55" s="147"/>
      <c r="AC55" s="147"/>
      <c r="AD55" s="147"/>
      <c r="AE55" s="147"/>
      <c r="AF55" s="147"/>
      <c r="AG55" s="147"/>
      <c r="AH55" s="147"/>
      <c r="AI55" s="16" t="s">
        <v>502</v>
      </c>
      <c r="AJ55" s="16" t="s">
        <v>502</v>
      </c>
    </row>
    <row r="56" spans="1:36" ht="31.5" customHeight="1">
      <c r="A56" s="244">
        <f t="shared" si="12"/>
        <v>40</v>
      </c>
      <c r="B56" s="84">
        <v>0</v>
      </c>
      <c r="C56" s="84">
        <v>0</v>
      </c>
      <c r="D56" s="84">
        <v>0</v>
      </c>
      <c r="E56" s="84">
        <v>0</v>
      </c>
      <c r="F56" s="84">
        <v>7</v>
      </c>
      <c r="G56" s="83" t="s">
        <v>484</v>
      </c>
      <c r="H56" s="82" t="s">
        <v>3510</v>
      </c>
      <c r="I56" s="83" t="s">
        <v>20</v>
      </c>
      <c r="J56" s="83" t="s">
        <v>172</v>
      </c>
      <c r="K56" s="83" t="s">
        <v>172</v>
      </c>
      <c r="L56" s="135" t="s">
        <v>804</v>
      </c>
      <c r="M56" s="135" t="s">
        <v>674</v>
      </c>
      <c r="N56" s="16"/>
      <c r="O56" s="16"/>
      <c r="P56" s="16"/>
      <c r="Q56" s="16"/>
      <c r="R56" s="243">
        <f t="shared" si="11"/>
        <v>0</v>
      </c>
      <c r="S56" s="16" t="s">
        <v>3457</v>
      </c>
      <c r="T56" s="147" t="s">
        <v>172</v>
      </c>
      <c r="U56" s="147"/>
      <c r="V56" s="147"/>
      <c r="W56" s="147"/>
      <c r="X56" s="147"/>
      <c r="Y56" s="147"/>
      <c r="Z56" s="147"/>
      <c r="AA56" s="147"/>
      <c r="AB56" s="147"/>
      <c r="AC56" s="147"/>
      <c r="AD56" s="147"/>
      <c r="AE56" s="147"/>
      <c r="AF56" s="147"/>
      <c r="AG56" s="147"/>
      <c r="AH56" s="147"/>
      <c r="AI56" s="16" t="s">
        <v>502</v>
      </c>
      <c r="AJ56" s="16" t="s">
        <v>502</v>
      </c>
    </row>
    <row r="57" spans="1:36" ht="39" customHeight="1">
      <c r="A57" s="244">
        <f t="shared" si="12"/>
        <v>41</v>
      </c>
      <c r="B57" s="84">
        <v>0</v>
      </c>
      <c r="C57" s="84">
        <v>0</v>
      </c>
      <c r="D57" s="84">
        <v>0</v>
      </c>
      <c r="E57" s="84">
        <v>0</v>
      </c>
      <c r="F57" s="84">
        <v>7</v>
      </c>
      <c r="G57" s="83" t="s">
        <v>484</v>
      </c>
      <c r="H57" s="82" t="s">
        <v>3492</v>
      </c>
      <c r="I57" s="83" t="s">
        <v>20</v>
      </c>
      <c r="J57" s="83" t="s">
        <v>172</v>
      </c>
      <c r="K57" s="83" t="s">
        <v>172</v>
      </c>
      <c r="L57" s="135" t="s">
        <v>804</v>
      </c>
      <c r="M57" s="135" t="s">
        <v>674</v>
      </c>
      <c r="N57" s="16"/>
      <c r="O57" s="16"/>
      <c r="P57" s="16"/>
      <c r="Q57" s="16"/>
      <c r="R57" s="243">
        <f t="shared" si="11"/>
        <v>0</v>
      </c>
      <c r="S57" s="16" t="s">
        <v>3457</v>
      </c>
      <c r="T57" s="147" t="s">
        <v>172</v>
      </c>
      <c r="U57" s="147"/>
      <c r="V57" s="147"/>
      <c r="W57" s="147"/>
      <c r="X57" s="147"/>
      <c r="Y57" s="147"/>
      <c r="Z57" s="147"/>
      <c r="AA57" s="147"/>
      <c r="AB57" s="147"/>
      <c r="AC57" s="147"/>
      <c r="AD57" s="147"/>
      <c r="AE57" s="147"/>
      <c r="AF57" s="147"/>
      <c r="AG57" s="147"/>
      <c r="AH57" s="147"/>
      <c r="AI57" s="16" t="s">
        <v>502</v>
      </c>
      <c r="AJ57" s="16" t="s">
        <v>502</v>
      </c>
    </row>
    <row r="58" spans="1:36" ht="31.5" customHeight="1">
      <c r="A58" s="244">
        <f t="shared" si="12"/>
        <v>42</v>
      </c>
      <c r="B58" s="84">
        <v>0</v>
      </c>
      <c r="C58" s="84">
        <v>0</v>
      </c>
      <c r="D58" s="84">
        <v>0</v>
      </c>
      <c r="E58" s="84">
        <v>0</v>
      </c>
      <c r="F58" s="84">
        <v>7</v>
      </c>
      <c r="G58" s="83" t="s">
        <v>484</v>
      </c>
      <c r="H58" s="82" t="s">
        <v>3511</v>
      </c>
      <c r="I58" s="83" t="s">
        <v>20</v>
      </c>
      <c r="J58" s="83" t="s">
        <v>172</v>
      </c>
      <c r="K58" s="83" t="s">
        <v>172</v>
      </c>
      <c r="L58" s="135" t="s">
        <v>3512</v>
      </c>
      <c r="M58" s="135" t="s">
        <v>3513</v>
      </c>
      <c r="N58" s="16"/>
      <c r="O58" s="16"/>
      <c r="P58" s="16"/>
      <c r="Q58" s="16"/>
      <c r="R58" s="243">
        <f t="shared" si="11"/>
        <v>0</v>
      </c>
      <c r="S58" s="16" t="s">
        <v>3457</v>
      </c>
      <c r="T58" s="147" t="s">
        <v>172</v>
      </c>
      <c r="U58" s="147"/>
      <c r="V58" s="147"/>
      <c r="W58" s="147"/>
      <c r="X58" s="147"/>
      <c r="Y58" s="147"/>
      <c r="Z58" s="147"/>
      <c r="AA58" s="147"/>
      <c r="AB58" s="147"/>
      <c r="AC58" s="147"/>
      <c r="AD58" s="147"/>
      <c r="AE58" s="147"/>
      <c r="AF58" s="147"/>
      <c r="AG58" s="147"/>
      <c r="AH58" s="147"/>
      <c r="AI58" s="16" t="s">
        <v>502</v>
      </c>
      <c r="AJ58" s="16" t="s">
        <v>502</v>
      </c>
    </row>
    <row r="59" spans="1:36" ht="31.5" customHeight="1">
      <c r="A59" s="244">
        <f t="shared" si="12"/>
        <v>43</v>
      </c>
      <c r="B59" s="84">
        <v>0</v>
      </c>
      <c r="C59" s="84">
        <v>0</v>
      </c>
      <c r="D59" s="84">
        <v>0</v>
      </c>
      <c r="E59" s="84">
        <v>0</v>
      </c>
      <c r="F59" s="84">
        <v>7</v>
      </c>
      <c r="G59" s="83" t="s">
        <v>484</v>
      </c>
      <c r="H59" s="82" t="s">
        <v>3514</v>
      </c>
      <c r="I59" s="83" t="s">
        <v>18</v>
      </c>
      <c r="J59" s="83" t="s">
        <v>172</v>
      </c>
      <c r="K59" s="83" t="s">
        <v>172</v>
      </c>
      <c r="L59" s="135" t="s">
        <v>3515</v>
      </c>
      <c r="M59" s="135" t="s">
        <v>3438</v>
      </c>
      <c r="N59" s="16"/>
      <c r="O59" s="16"/>
      <c r="P59" s="16"/>
      <c r="Q59" s="16"/>
      <c r="R59" s="243">
        <f t="shared" si="11"/>
        <v>0</v>
      </c>
      <c r="S59" s="16" t="s">
        <v>3418</v>
      </c>
      <c r="T59" s="147" t="s">
        <v>172</v>
      </c>
      <c r="U59" s="147"/>
      <c r="V59" s="147"/>
      <c r="W59" s="147"/>
      <c r="X59" s="147"/>
      <c r="Y59" s="147"/>
      <c r="Z59" s="147"/>
      <c r="AA59" s="147"/>
      <c r="AB59" s="147"/>
      <c r="AC59" s="147"/>
      <c r="AD59" s="147"/>
      <c r="AE59" s="147"/>
      <c r="AF59" s="147"/>
      <c r="AG59" s="147"/>
      <c r="AH59" s="147"/>
      <c r="AI59" s="16" t="s">
        <v>502</v>
      </c>
      <c r="AJ59" s="16" t="s">
        <v>502</v>
      </c>
    </row>
    <row r="60" spans="1:36">
      <c r="C60" s="80"/>
      <c r="D60" s="80"/>
      <c r="E60" s="80"/>
    </row>
    <row r="61" spans="1:36" ht="9" customHeight="1">
      <c r="A61" s="586" t="s">
        <v>726</v>
      </c>
      <c r="B61" s="587"/>
      <c r="C61" s="587"/>
      <c r="D61" s="587"/>
      <c r="E61" s="587"/>
      <c r="F61" s="587"/>
      <c r="G61" s="85" t="s">
        <v>3516</v>
      </c>
      <c r="H61" s="66"/>
      <c r="I61" s="66"/>
      <c r="J61" s="66"/>
      <c r="K61" s="66"/>
      <c r="L61" s="69"/>
      <c r="M61" s="69"/>
      <c r="N61" s="68"/>
      <c r="O61" s="68"/>
      <c r="P61" s="68"/>
      <c r="Q61" s="68"/>
      <c r="R61" s="68"/>
      <c r="S61" s="68"/>
      <c r="T61" s="68"/>
      <c r="U61" s="74"/>
      <c r="V61" s="74"/>
      <c r="W61" s="74"/>
      <c r="X61" s="74"/>
      <c r="Y61" s="74"/>
      <c r="Z61" s="74"/>
      <c r="AA61" s="74"/>
      <c r="AB61" s="74"/>
      <c r="AC61" s="74"/>
      <c r="AD61" s="74"/>
      <c r="AE61" s="74"/>
      <c r="AF61" s="74"/>
      <c r="AG61" s="74"/>
      <c r="AH61" s="74"/>
    </row>
    <row r="62" spans="1:36">
      <c r="A62" s="70"/>
      <c r="B62" s="70"/>
      <c r="C62" s="70"/>
      <c r="D62" s="70"/>
      <c r="E62" s="70"/>
      <c r="F62" s="70"/>
      <c r="G62" s="71"/>
      <c r="H62" s="66"/>
      <c r="I62" s="66"/>
      <c r="J62" s="66"/>
      <c r="K62" s="66"/>
      <c r="L62" s="69"/>
      <c r="M62" s="69"/>
      <c r="N62" s="68"/>
      <c r="O62" s="68"/>
      <c r="P62" s="68"/>
      <c r="Q62" s="68"/>
      <c r="R62" s="68"/>
      <c r="S62" s="68"/>
      <c r="T62" s="68"/>
      <c r="U62" s="74"/>
      <c r="V62" s="74"/>
      <c r="W62" s="74"/>
      <c r="X62" s="74"/>
      <c r="Y62" s="74"/>
      <c r="Z62" s="74"/>
      <c r="AA62" s="74"/>
      <c r="AB62" s="74"/>
      <c r="AC62" s="74"/>
      <c r="AD62" s="74"/>
      <c r="AE62" s="74"/>
      <c r="AF62" s="74"/>
      <c r="AG62" s="74"/>
      <c r="AH62" s="74"/>
    </row>
    <row r="63" spans="1:36" ht="9" customHeight="1">
      <c r="A63" s="588" t="s">
        <v>728</v>
      </c>
      <c r="B63" s="589"/>
      <c r="C63" s="589"/>
      <c r="D63" s="589"/>
      <c r="E63" s="589"/>
      <c r="F63" s="589"/>
      <c r="G63" s="86" t="s">
        <v>3517</v>
      </c>
      <c r="H63" s="66"/>
      <c r="I63" s="66"/>
      <c r="J63" s="66"/>
      <c r="K63" s="66"/>
      <c r="L63" s="69"/>
      <c r="M63" s="69"/>
      <c r="N63" s="68"/>
      <c r="O63" s="68"/>
      <c r="P63" s="68"/>
      <c r="Q63" s="68"/>
      <c r="R63" s="68"/>
      <c r="S63" s="68"/>
      <c r="T63" s="68"/>
      <c r="U63" s="74"/>
      <c r="V63" s="74"/>
      <c r="W63" s="74"/>
      <c r="X63" s="74"/>
      <c r="Y63" s="74"/>
      <c r="Z63" s="74"/>
      <c r="AA63" s="74"/>
      <c r="AB63" s="74"/>
      <c r="AC63" s="74"/>
      <c r="AD63" s="74"/>
      <c r="AE63" s="74"/>
      <c r="AF63" s="74"/>
      <c r="AG63" s="74"/>
      <c r="AH63" s="74"/>
    </row>
    <row r="64" spans="1:36">
      <c r="A64" s="73"/>
      <c r="B64" s="73"/>
      <c r="C64" s="73"/>
      <c r="D64" s="73"/>
      <c r="E64" s="73"/>
      <c r="F64" s="72"/>
      <c r="G64" s="74"/>
      <c r="H64" s="66"/>
      <c r="I64" s="66"/>
      <c r="J64" s="66"/>
      <c r="K64" s="66"/>
      <c r="L64" s="69"/>
      <c r="M64" s="69"/>
      <c r="N64" s="68"/>
      <c r="O64" s="68"/>
      <c r="P64" s="68"/>
      <c r="Q64" s="68"/>
      <c r="R64" s="68"/>
      <c r="S64" s="68"/>
      <c r="T64" s="68"/>
      <c r="U64" s="74"/>
      <c r="V64" s="74"/>
      <c r="W64" s="74"/>
      <c r="X64" s="74"/>
      <c r="Y64" s="74"/>
      <c r="Z64" s="74"/>
      <c r="AA64" s="74"/>
      <c r="AB64" s="74"/>
      <c r="AC64" s="74"/>
      <c r="AD64" s="74"/>
      <c r="AE64" s="74"/>
      <c r="AF64" s="74"/>
      <c r="AG64" s="74"/>
      <c r="AH64" s="74"/>
    </row>
    <row r="65" spans="1:34">
      <c r="A65" s="75" t="s">
        <v>729</v>
      </c>
      <c r="B65" s="66"/>
      <c r="C65" s="66"/>
      <c r="D65" s="76"/>
      <c r="E65" s="66"/>
      <c r="F65" s="66"/>
      <c r="G65" s="66"/>
      <c r="H65" s="66"/>
      <c r="I65" s="66"/>
      <c r="J65" s="66"/>
      <c r="K65" s="66"/>
      <c r="L65" s="69"/>
      <c r="M65" s="69"/>
      <c r="N65" s="68"/>
      <c r="O65" s="68"/>
      <c r="P65" s="68"/>
      <c r="Q65" s="68"/>
      <c r="R65" s="68"/>
      <c r="S65" s="250"/>
      <c r="T65" s="68"/>
      <c r="U65" s="74"/>
      <c r="V65" s="74"/>
      <c r="W65" s="74"/>
      <c r="X65" s="74"/>
      <c r="Y65" s="74"/>
      <c r="Z65" s="74"/>
      <c r="AA65" s="74"/>
      <c r="AB65" s="74"/>
      <c r="AC65" s="74"/>
      <c r="AD65" s="74"/>
      <c r="AE65" s="74"/>
      <c r="AF65" s="74"/>
      <c r="AG65" s="74"/>
      <c r="AH65" s="74"/>
    </row>
    <row r="66" spans="1:34" ht="9" customHeight="1">
      <c r="A66" s="87">
        <v>1</v>
      </c>
      <c r="B66" s="66" t="s">
        <v>730</v>
      </c>
      <c r="C66" s="66"/>
      <c r="D66" s="76"/>
      <c r="E66" s="66"/>
      <c r="F66" s="66"/>
      <c r="G66" s="66"/>
      <c r="H66" s="66"/>
      <c r="I66" s="66"/>
      <c r="J66" s="66"/>
      <c r="K66" s="66"/>
      <c r="L66" s="69"/>
      <c r="M66" s="69"/>
      <c r="N66" s="68"/>
      <c r="O66" s="68"/>
      <c r="P66" s="68"/>
      <c r="Q66" s="68"/>
      <c r="R66" s="68"/>
      <c r="S66" s="250"/>
      <c r="T66" s="68"/>
      <c r="U66" s="74"/>
      <c r="V66" s="74"/>
      <c r="W66" s="74"/>
      <c r="X66" s="74"/>
      <c r="Y66" s="74"/>
      <c r="Z66" s="74"/>
      <c r="AA66" s="74"/>
      <c r="AB66" s="74"/>
      <c r="AC66" s="74"/>
      <c r="AD66" s="74"/>
      <c r="AE66" s="74"/>
      <c r="AF66" s="74"/>
      <c r="AG66" s="74"/>
      <c r="AH66" s="74"/>
    </row>
    <row r="67" spans="1:34" ht="9" customHeight="1">
      <c r="A67" s="87">
        <v>2</v>
      </c>
      <c r="B67" s="66" t="s">
        <v>731</v>
      </c>
      <c r="C67" s="66"/>
      <c r="D67" s="76"/>
      <c r="E67" s="66"/>
      <c r="F67" s="66"/>
      <c r="G67" s="66"/>
      <c r="H67" s="66"/>
      <c r="I67" s="66"/>
      <c r="J67" s="66"/>
      <c r="K67" s="66"/>
      <c r="L67" s="69"/>
      <c r="M67" s="69"/>
      <c r="N67" s="68"/>
      <c r="O67" s="68"/>
      <c r="P67" s="68"/>
      <c r="Q67" s="68"/>
      <c r="R67" s="68"/>
      <c r="S67" s="250"/>
      <c r="T67" s="68"/>
      <c r="U67" s="74"/>
      <c r="V67" s="74"/>
      <c r="W67" s="74"/>
      <c r="X67" s="74"/>
      <c r="Y67" s="74"/>
      <c r="Z67" s="74"/>
      <c r="AA67" s="74"/>
      <c r="AB67" s="74"/>
      <c r="AC67" s="74"/>
      <c r="AD67" s="74"/>
      <c r="AE67" s="74"/>
      <c r="AF67" s="74"/>
      <c r="AG67" s="74"/>
      <c r="AH67" s="74"/>
    </row>
    <row r="68" spans="1:34" ht="9" customHeight="1">
      <c r="A68" s="87">
        <v>3</v>
      </c>
      <c r="B68" s="66" t="s">
        <v>732</v>
      </c>
      <c r="C68" s="66"/>
      <c r="D68" s="76"/>
      <c r="E68" s="66"/>
      <c r="F68" s="66"/>
      <c r="G68" s="66"/>
      <c r="H68" s="66"/>
      <c r="I68" s="66"/>
      <c r="J68" s="66"/>
      <c r="K68" s="66"/>
      <c r="N68" s="68"/>
      <c r="O68" s="68"/>
      <c r="P68" s="68"/>
      <c r="Q68" s="68"/>
      <c r="R68" s="68"/>
      <c r="S68" s="250"/>
      <c r="T68" s="68"/>
      <c r="U68" s="74"/>
      <c r="V68" s="74"/>
      <c r="W68" s="74"/>
      <c r="X68" s="74"/>
      <c r="Y68" s="74"/>
      <c r="Z68" s="74"/>
      <c r="AA68" s="74"/>
      <c r="AB68" s="74"/>
      <c r="AC68" s="74"/>
      <c r="AD68" s="74"/>
      <c r="AE68" s="74"/>
      <c r="AF68" s="74"/>
      <c r="AG68" s="74"/>
      <c r="AH68" s="74"/>
    </row>
    <row r="69" spans="1:34" ht="9" customHeight="1">
      <c r="A69" s="87">
        <v>4</v>
      </c>
      <c r="B69" s="66" t="s">
        <v>733</v>
      </c>
      <c r="C69" s="66"/>
      <c r="D69" s="77"/>
      <c r="E69" s="66"/>
      <c r="F69" s="66"/>
      <c r="G69" s="66"/>
      <c r="H69" s="66"/>
      <c r="I69" s="66"/>
      <c r="J69" s="66"/>
      <c r="K69" s="66"/>
      <c r="L69" s="144"/>
      <c r="M69" s="78"/>
      <c r="N69" s="68"/>
      <c r="O69" s="68"/>
      <c r="P69" s="68"/>
      <c r="Q69" s="68"/>
      <c r="R69" s="68"/>
      <c r="S69" s="250"/>
      <c r="T69" s="68"/>
      <c r="U69" s="74"/>
      <c r="V69" s="74"/>
      <c r="W69" s="74"/>
      <c r="X69" s="74"/>
      <c r="Y69" s="74"/>
      <c r="Z69" s="74"/>
      <c r="AA69" s="74"/>
      <c r="AB69" s="74"/>
      <c r="AC69" s="74"/>
      <c r="AD69" s="74"/>
      <c r="AE69" s="74"/>
      <c r="AF69" s="74"/>
      <c r="AG69" s="74"/>
      <c r="AH69" s="74"/>
    </row>
    <row r="70" spans="1:34" ht="9" customHeight="1">
      <c r="A70" s="87">
        <v>5</v>
      </c>
      <c r="B70" s="66" t="s">
        <v>734</v>
      </c>
      <c r="C70" s="66"/>
      <c r="D70" s="77"/>
      <c r="E70" s="66"/>
      <c r="F70" s="66"/>
      <c r="G70" s="66"/>
      <c r="H70" s="66"/>
      <c r="I70" s="66"/>
      <c r="J70" s="66"/>
      <c r="K70" s="66"/>
      <c r="L70" s="67"/>
      <c r="M70" s="67"/>
      <c r="N70" s="68"/>
      <c r="O70" s="68"/>
      <c r="P70" s="68"/>
      <c r="Q70" s="68"/>
      <c r="R70" s="68"/>
      <c r="S70" s="250"/>
      <c r="T70" s="68"/>
      <c r="U70" s="74"/>
      <c r="V70" s="74"/>
      <c r="W70" s="74"/>
      <c r="X70" s="74"/>
      <c r="Y70" s="74"/>
      <c r="Z70" s="74"/>
      <c r="AA70" s="74"/>
      <c r="AB70" s="74"/>
      <c r="AC70" s="74"/>
      <c r="AD70" s="74"/>
      <c r="AE70" s="74"/>
      <c r="AF70" s="74"/>
      <c r="AG70" s="74"/>
      <c r="AH70" s="74"/>
    </row>
    <row r="71" spans="1:34" ht="9" customHeight="1">
      <c r="A71" s="87">
        <v>6</v>
      </c>
      <c r="B71" s="66" t="s">
        <v>735</v>
      </c>
      <c r="C71" s="66"/>
      <c r="D71" s="77"/>
      <c r="E71" s="66"/>
      <c r="F71" s="66"/>
      <c r="G71" s="66"/>
      <c r="H71" s="66"/>
      <c r="I71" s="66"/>
      <c r="J71" s="66"/>
      <c r="K71" s="66"/>
      <c r="L71" s="67"/>
      <c r="M71" s="67"/>
      <c r="N71" s="68"/>
      <c r="O71" s="68"/>
      <c r="P71" s="68"/>
      <c r="Q71" s="68"/>
      <c r="R71" s="68"/>
      <c r="S71" s="250"/>
      <c r="T71" s="68"/>
      <c r="U71" s="74"/>
      <c r="V71" s="74"/>
      <c r="W71" s="74"/>
      <c r="X71" s="74"/>
      <c r="Y71" s="74"/>
      <c r="Z71" s="74"/>
      <c r="AA71" s="74"/>
      <c r="AB71" s="74"/>
      <c r="AC71" s="74"/>
      <c r="AD71" s="74"/>
      <c r="AE71" s="74"/>
      <c r="AF71" s="74"/>
      <c r="AG71" s="74"/>
      <c r="AH71" s="74"/>
    </row>
    <row r="72" spans="1:34" ht="9" customHeight="1">
      <c r="A72" s="87">
        <v>7</v>
      </c>
      <c r="B72" s="66" t="s">
        <v>736</v>
      </c>
      <c r="C72" s="66"/>
      <c r="D72" s="77"/>
      <c r="E72" s="66"/>
      <c r="F72" s="66"/>
      <c r="G72" s="66"/>
      <c r="H72" s="66"/>
      <c r="I72" s="66"/>
      <c r="J72" s="66"/>
      <c r="K72" s="66"/>
      <c r="L72" s="69"/>
      <c r="M72" s="69"/>
      <c r="N72" s="74"/>
      <c r="O72" s="74"/>
      <c r="P72" s="74"/>
      <c r="Q72" s="74"/>
      <c r="R72" s="74"/>
      <c r="S72" s="251"/>
      <c r="T72" s="74"/>
      <c r="U72" s="74"/>
      <c r="V72" s="74"/>
      <c r="W72" s="74"/>
      <c r="X72" s="74"/>
      <c r="Y72" s="74"/>
      <c r="Z72" s="74"/>
      <c r="AA72" s="74"/>
      <c r="AB72" s="74"/>
      <c r="AC72" s="74"/>
      <c r="AD72" s="74"/>
      <c r="AE72" s="74"/>
      <c r="AF72" s="74"/>
      <c r="AG72" s="74"/>
      <c r="AH72" s="74"/>
    </row>
    <row r="73" spans="1:34" ht="9" customHeight="1">
      <c r="A73" s="87">
        <v>8</v>
      </c>
      <c r="B73" s="78" t="s">
        <v>737</v>
      </c>
      <c r="C73" s="66"/>
      <c r="D73" s="77"/>
      <c r="E73" s="66"/>
      <c r="F73" s="66"/>
      <c r="G73" s="66"/>
      <c r="H73" s="66"/>
      <c r="I73" s="66"/>
      <c r="J73" s="66"/>
      <c r="K73" s="66"/>
      <c r="L73" s="69"/>
      <c r="M73" s="69"/>
      <c r="N73" s="74"/>
      <c r="O73" s="74"/>
      <c r="P73" s="74"/>
      <c r="Q73" s="74"/>
      <c r="R73" s="74"/>
      <c r="S73" s="251"/>
      <c r="T73" s="74"/>
      <c r="U73" s="74"/>
      <c r="V73" s="74"/>
      <c r="W73" s="74"/>
      <c r="X73" s="74"/>
      <c r="Y73" s="74"/>
      <c r="Z73" s="74"/>
      <c r="AA73" s="74"/>
      <c r="AB73" s="74"/>
      <c r="AC73" s="74"/>
      <c r="AD73" s="74"/>
      <c r="AE73" s="74"/>
      <c r="AF73" s="74"/>
      <c r="AG73" s="74"/>
      <c r="AH73" s="74"/>
    </row>
    <row r="74" spans="1:34" ht="9" customHeight="1">
      <c r="A74" s="87">
        <v>9</v>
      </c>
      <c r="B74" s="66" t="s">
        <v>738</v>
      </c>
      <c r="E74" s="66"/>
      <c r="F74" s="66"/>
      <c r="G74" s="66"/>
      <c r="H74" s="66"/>
      <c r="I74" s="66"/>
      <c r="J74" s="66"/>
      <c r="K74" s="66"/>
      <c r="L74" s="69"/>
      <c r="M74" s="69"/>
      <c r="N74" s="74"/>
      <c r="O74" s="74"/>
      <c r="P74" s="74"/>
      <c r="Q74" s="74"/>
      <c r="R74" s="74"/>
      <c r="S74" s="251"/>
      <c r="T74" s="74"/>
      <c r="U74" s="74"/>
      <c r="V74" s="74"/>
      <c r="W74" s="74"/>
      <c r="X74" s="74"/>
      <c r="Y74" s="74"/>
      <c r="Z74" s="74"/>
      <c r="AA74" s="74"/>
      <c r="AB74" s="74"/>
      <c r="AC74" s="74"/>
      <c r="AD74" s="74"/>
      <c r="AE74" s="74"/>
      <c r="AF74" s="74"/>
      <c r="AG74" s="74"/>
      <c r="AH74" s="74"/>
    </row>
    <row r="75" spans="1:34" ht="9" customHeight="1">
      <c r="A75" s="87">
        <v>10</v>
      </c>
      <c r="B75" s="66" t="s">
        <v>739</v>
      </c>
      <c r="E75" s="66"/>
      <c r="F75" s="66"/>
      <c r="G75" s="66"/>
      <c r="H75" s="66"/>
      <c r="I75" s="66"/>
      <c r="J75" s="66"/>
      <c r="K75" s="66"/>
      <c r="L75" s="69"/>
      <c r="M75" s="69"/>
      <c r="N75" s="74"/>
      <c r="O75" s="74"/>
      <c r="P75" s="74"/>
      <c r="Q75" s="74"/>
      <c r="R75" s="74"/>
      <c r="S75" s="251"/>
      <c r="T75" s="74"/>
      <c r="U75" s="74"/>
      <c r="V75" s="74"/>
      <c r="W75" s="74"/>
      <c r="X75" s="74"/>
      <c r="Y75" s="74"/>
      <c r="Z75" s="74"/>
      <c r="AA75" s="74"/>
      <c r="AB75" s="74"/>
      <c r="AC75" s="74"/>
      <c r="AD75" s="74"/>
      <c r="AE75" s="74"/>
      <c r="AF75" s="74"/>
      <c r="AG75" s="74"/>
      <c r="AH75" s="74"/>
    </row>
    <row r="76" spans="1:34" ht="9" customHeight="1">
      <c r="A76" s="87">
        <v>11</v>
      </c>
      <c r="B76" s="90" t="s">
        <v>740</v>
      </c>
      <c r="C76" s="87"/>
      <c r="D76" s="66"/>
      <c r="F76" s="66"/>
      <c r="G76" s="66"/>
      <c r="H76" s="66"/>
      <c r="I76" s="66"/>
      <c r="J76" s="66"/>
      <c r="K76" s="66"/>
      <c r="L76" s="69"/>
      <c r="M76" s="69"/>
      <c r="N76" s="74"/>
      <c r="O76" s="74"/>
      <c r="P76" s="74"/>
      <c r="Q76" s="74"/>
      <c r="R76" s="74"/>
      <c r="S76" s="251"/>
      <c r="T76" s="74"/>
      <c r="U76" s="74"/>
      <c r="V76" s="74"/>
      <c r="W76" s="74"/>
      <c r="X76" s="74"/>
      <c r="Y76" s="74"/>
      <c r="Z76" s="74"/>
      <c r="AA76" s="74"/>
      <c r="AB76" s="74"/>
      <c r="AC76" s="74"/>
      <c r="AD76" s="74"/>
      <c r="AE76" s="74"/>
      <c r="AF76" s="74"/>
      <c r="AG76" s="74"/>
      <c r="AH76" s="74"/>
    </row>
    <row r="77" spans="1:34" ht="9" customHeight="1">
      <c r="A77" s="87">
        <v>12</v>
      </c>
      <c r="B77" s="90" t="s">
        <v>741</v>
      </c>
      <c r="C77" s="87"/>
      <c r="D77" s="66"/>
      <c r="E77" s="66"/>
      <c r="F77" s="66"/>
      <c r="G77" s="66"/>
      <c r="H77" s="66"/>
      <c r="I77" s="66"/>
      <c r="J77" s="66"/>
      <c r="K77" s="66"/>
      <c r="L77" s="69"/>
      <c r="M77" s="69"/>
      <c r="N77" s="74"/>
      <c r="O77" s="74"/>
      <c r="P77" s="74"/>
      <c r="Q77" s="74"/>
      <c r="R77" s="74"/>
      <c r="S77" s="251"/>
      <c r="T77" s="74"/>
      <c r="U77" s="74"/>
      <c r="V77" s="74"/>
      <c r="W77" s="74"/>
      <c r="X77" s="74"/>
      <c r="Y77" s="74"/>
      <c r="Z77" s="74"/>
      <c r="AA77" s="74"/>
      <c r="AB77" s="74"/>
      <c r="AC77" s="74"/>
      <c r="AD77" s="74"/>
      <c r="AE77" s="74"/>
      <c r="AF77" s="74"/>
      <c r="AG77" s="74"/>
      <c r="AH77" s="74"/>
    </row>
    <row r="78" spans="1:34" ht="9" customHeight="1">
      <c r="A78" s="87">
        <v>13</v>
      </c>
      <c r="B78" s="90" t="s">
        <v>742</v>
      </c>
      <c r="C78" s="87"/>
      <c r="D78" s="66"/>
      <c r="E78" s="66"/>
      <c r="F78" s="66"/>
      <c r="G78" s="66"/>
      <c r="H78" s="66"/>
      <c r="I78" s="66"/>
      <c r="J78" s="66"/>
      <c r="K78" s="66"/>
      <c r="L78" s="69"/>
      <c r="M78" s="69"/>
      <c r="N78" s="74"/>
      <c r="O78" s="74"/>
      <c r="P78" s="74"/>
      <c r="Q78" s="74"/>
      <c r="R78" s="74"/>
      <c r="S78" s="251"/>
      <c r="T78" s="74"/>
      <c r="U78" s="74"/>
      <c r="V78" s="74"/>
      <c r="W78" s="74"/>
      <c r="X78" s="74"/>
      <c r="Y78" s="74"/>
      <c r="Z78" s="74"/>
      <c r="AA78" s="74"/>
      <c r="AB78" s="74"/>
      <c r="AC78" s="74"/>
      <c r="AD78" s="74"/>
      <c r="AE78" s="74"/>
      <c r="AF78" s="74"/>
      <c r="AG78" s="74"/>
      <c r="AH78" s="74"/>
    </row>
    <row r="79" spans="1:34" ht="9" customHeight="1">
      <c r="A79" s="87">
        <v>14</v>
      </c>
      <c r="B79" s="66" t="s">
        <v>743</v>
      </c>
      <c r="C79" s="87"/>
      <c r="D79" s="66"/>
      <c r="E79" s="66"/>
      <c r="F79" s="66"/>
      <c r="G79" s="66"/>
      <c r="H79" s="66"/>
      <c r="I79" s="66"/>
      <c r="J79" s="66"/>
      <c r="K79" s="66"/>
      <c r="L79" s="69"/>
      <c r="M79" s="69"/>
      <c r="N79" s="74"/>
      <c r="O79" s="74"/>
      <c r="P79" s="74"/>
      <c r="Q79" s="74"/>
      <c r="R79" s="74"/>
      <c r="S79" s="251"/>
      <c r="T79" s="74"/>
      <c r="U79" s="74"/>
      <c r="V79" s="74"/>
      <c r="W79" s="74"/>
      <c r="X79" s="74"/>
      <c r="Y79" s="74"/>
      <c r="Z79" s="74"/>
      <c r="AA79" s="74"/>
      <c r="AB79" s="74"/>
      <c r="AC79" s="74"/>
      <c r="AD79" s="74"/>
      <c r="AE79" s="74"/>
      <c r="AF79" s="74"/>
      <c r="AG79" s="74"/>
      <c r="AH79" s="74"/>
    </row>
    <row r="80" spans="1:34" ht="9" customHeight="1">
      <c r="A80" s="87">
        <v>15</v>
      </c>
      <c r="B80" s="90" t="s">
        <v>744</v>
      </c>
      <c r="C80" s="87"/>
      <c r="D80" s="66"/>
      <c r="E80" s="66"/>
      <c r="F80" s="66"/>
      <c r="G80" s="66"/>
      <c r="H80" s="66"/>
      <c r="I80" s="66"/>
      <c r="J80" s="66"/>
      <c r="K80" s="66"/>
      <c r="L80" s="69"/>
      <c r="M80" s="69"/>
      <c r="N80" s="74"/>
      <c r="O80" s="74"/>
      <c r="P80" s="74"/>
      <c r="Q80" s="74"/>
      <c r="R80" s="74"/>
      <c r="S80" s="251"/>
      <c r="T80" s="74"/>
      <c r="U80" s="74"/>
      <c r="V80" s="74"/>
      <c r="W80" s="74"/>
      <c r="X80" s="74"/>
      <c r="Y80" s="74"/>
      <c r="Z80" s="74"/>
      <c r="AA80" s="74"/>
      <c r="AB80" s="74"/>
      <c r="AC80" s="74"/>
      <c r="AD80" s="74"/>
      <c r="AE80" s="74"/>
      <c r="AF80" s="74"/>
      <c r="AG80" s="74"/>
      <c r="AH80" s="74"/>
    </row>
    <row r="81" spans="1:34" ht="9" customHeight="1">
      <c r="A81" s="87">
        <v>16</v>
      </c>
      <c r="B81" s="90" t="s">
        <v>745</v>
      </c>
      <c r="C81" s="87"/>
      <c r="D81" s="66"/>
      <c r="E81" s="66"/>
      <c r="F81" s="66"/>
      <c r="G81" s="66"/>
      <c r="H81" s="66"/>
      <c r="I81" s="66"/>
      <c r="J81" s="66"/>
      <c r="K81" s="66"/>
      <c r="L81" s="69"/>
      <c r="M81" s="69"/>
      <c r="N81" s="74"/>
      <c r="O81" s="74"/>
      <c r="P81" s="74"/>
      <c r="Q81" s="74"/>
      <c r="R81" s="74"/>
      <c r="S81" s="251"/>
      <c r="T81" s="74"/>
      <c r="U81" s="74"/>
      <c r="V81" s="74"/>
      <c r="W81" s="74"/>
      <c r="X81" s="74"/>
      <c r="Y81" s="74"/>
      <c r="Z81" s="74"/>
      <c r="AA81" s="74"/>
      <c r="AB81" s="74"/>
      <c r="AC81" s="74"/>
      <c r="AD81" s="74"/>
      <c r="AE81" s="74"/>
      <c r="AF81" s="74"/>
      <c r="AG81" s="74"/>
      <c r="AH81" s="74"/>
    </row>
    <row r="82" spans="1:34">
      <c r="A82" s="78"/>
      <c r="C82" s="78"/>
      <c r="D82" s="78"/>
      <c r="E82" s="78"/>
      <c r="F82" s="78"/>
      <c r="G82" s="78"/>
      <c r="H82" s="78"/>
      <c r="I82" s="78"/>
      <c r="J82" s="78"/>
      <c r="K82" s="78"/>
      <c r="L82" s="145"/>
      <c r="M82" s="79"/>
      <c r="N82" s="79"/>
      <c r="O82" s="79"/>
      <c r="P82" s="79"/>
      <c r="Q82" s="79"/>
      <c r="R82" s="79"/>
      <c r="S82" s="146"/>
      <c r="T82" s="79"/>
      <c r="U82" s="161"/>
      <c r="V82" s="161"/>
      <c r="W82" s="161"/>
      <c r="X82" s="161"/>
      <c r="Y82" s="161"/>
      <c r="Z82" s="161"/>
      <c r="AA82" s="161"/>
      <c r="AB82" s="161"/>
      <c r="AC82" s="161"/>
      <c r="AD82" s="161"/>
      <c r="AE82" s="161"/>
      <c r="AF82" s="161"/>
      <c r="AG82" s="161"/>
      <c r="AH82" s="161"/>
    </row>
    <row r="83" spans="1:34">
      <c r="C83" s="80"/>
      <c r="D83" s="80"/>
      <c r="E83" s="80"/>
    </row>
    <row r="84" spans="1:34">
      <c r="A84" s="78"/>
      <c r="D84" s="78"/>
      <c r="E84" s="78"/>
      <c r="F84" s="78"/>
      <c r="G84" s="78"/>
      <c r="H84" s="78"/>
      <c r="I84" s="78"/>
      <c r="J84" s="78"/>
      <c r="K84" s="78"/>
      <c r="L84" s="144"/>
      <c r="M84" s="78"/>
      <c r="N84" s="78"/>
      <c r="O84" s="78"/>
      <c r="P84" s="78"/>
      <c r="Q84" s="78"/>
      <c r="R84" s="78"/>
      <c r="S84" s="71"/>
      <c r="T84" s="78"/>
      <c r="U84" s="78"/>
      <c r="V84" s="78"/>
      <c r="W84" s="78"/>
      <c r="X84" s="78"/>
      <c r="Y84" s="78"/>
      <c r="Z84" s="78"/>
      <c r="AA84" s="78"/>
      <c r="AB84" s="78"/>
      <c r="AC84" s="78"/>
      <c r="AD84" s="78"/>
      <c r="AE84" s="78"/>
      <c r="AF84" s="78"/>
      <c r="AG84" s="78"/>
      <c r="AH84" s="78"/>
    </row>
    <row r="85" spans="1:34" s="78" customFormat="1">
      <c r="L85" s="144"/>
      <c r="S85" s="71"/>
    </row>
    <row r="86" spans="1:34" s="78" customFormat="1" ht="9" customHeight="1">
      <c r="L86" s="144"/>
      <c r="S86" s="71"/>
    </row>
    <row r="87" spans="1:34" s="78" customFormat="1">
      <c r="L87" s="144"/>
      <c r="S87" s="71"/>
    </row>
    <row r="88" spans="1:34" s="78" customFormat="1" ht="9" customHeight="1">
      <c r="A88" s="59"/>
      <c r="B88" s="59"/>
      <c r="C88" s="59"/>
      <c r="D88" s="59"/>
      <c r="E88" s="59"/>
      <c r="F88" s="59"/>
      <c r="G88" s="59"/>
      <c r="H88" s="59"/>
      <c r="I88" s="59"/>
      <c r="J88" s="59"/>
      <c r="K88" s="59"/>
      <c r="L88" s="142"/>
      <c r="M88" s="59"/>
      <c r="N88" s="59"/>
      <c r="O88" s="59"/>
      <c r="P88" s="59"/>
      <c r="Q88" s="59"/>
      <c r="R88" s="59"/>
      <c r="S88" s="143"/>
      <c r="T88" s="59"/>
      <c r="U88" s="59"/>
      <c r="V88" s="59"/>
      <c r="W88" s="59"/>
      <c r="X88" s="59"/>
      <c r="Y88" s="59"/>
      <c r="Z88" s="59"/>
      <c r="AA88" s="59"/>
      <c r="AB88" s="59"/>
      <c r="AC88" s="59"/>
      <c r="AD88" s="59"/>
      <c r="AE88" s="59"/>
      <c r="AF88" s="59"/>
      <c r="AG88" s="59"/>
      <c r="AH88" s="59"/>
    </row>
    <row r="89" spans="1:34" s="78" customFormat="1">
      <c r="A89" s="59"/>
      <c r="B89" s="59"/>
      <c r="C89" s="59"/>
      <c r="D89" s="59"/>
      <c r="E89" s="59"/>
      <c r="F89" s="59"/>
      <c r="G89" s="59"/>
      <c r="H89" s="59"/>
      <c r="I89" s="59"/>
      <c r="J89" s="59"/>
      <c r="K89" s="59"/>
      <c r="L89" s="142"/>
      <c r="M89" s="59"/>
      <c r="N89" s="59"/>
      <c r="O89" s="59"/>
      <c r="P89" s="59"/>
      <c r="Q89" s="59"/>
      <c r="R89" s="59"/>
      <c r="S89" s="143"/>
      <c r="T89" s="59"/>
      <c r="U89" s="59"/>
      <c r="V89" s="59"/>
      <c r="W89" s="59"/>
      <c r="X89" s="59"/>
      <c r="Y89" s="59"/>
      <c r="Z89" s="59"/>
      <c r="AA89" s="59"/>
      <c r="AB89" s="59"/>
      <c r="AC89" s="59"/>
      <c r="AD89" s="59"/>
      <c r="AE89" s="59"/>
      <c r="AF89" s="59"/>
      <c r="AG89" s="59"/>
      <c r="AH89" s="59"/>
    </row>
    <row r="90" spans="1:34" s="78" customFormat="1">
      <c r="A90" s="59"/>
      <c r="B90" s="59"/>
      <c r="C90" s="59"/>
      <c r="D90" s="59"/>
      <c r="E90" s="59"/>
      <c r="F90" s="59"/>
      <c r="G90" s="59"/>
      <c r="H90" s="59"/>
      <c r="I90" s="59"/>
      <c r="J90" s="59"/>
      <c r="K90" s="59"/>
      <c r="L90" s="142"/>
      <c r="M90" s="59"/>
      <c r="N90" s="59"/>
      <c r="O90" s="59"/>
      <c r="P90" s="59"/>
      <c r="Q90" s="59"/>
      <c r="R90" s="59"/>
      <c r="S90" s="143"/>
      <c r="T90" s="59"/>
      <c r="U90" s="59"/>
      <c r="V90" s="59"/>
      <c r="W90" s="59"/>
      <c r="X90" s="59"/>
      <c r="Y90" s="59"/>
      <c r="Z90" s="59"/>
      <c r="AA90" s="59"/>
      <c r="AB90" s="59"/>
      <c r="AC90" s="59"/>
      <c r="AD90" s="59"/>
      <c r="AE90" s="59"/>
      <c r="AF90" s="59"/>
      <c r="AG90" s="59"/>
      <c r="AH90" s="59"/>
    </row>
    <row r="91" spans="1:34" s="78" customFormat="1">
      <c r="A91" s="59"/>
      <c r="B91" s="59"/>
      <c r="C91" s="59"/>
      <c r="D91" s="59"/>
      <c r="E91" s="59"/>
      <c r="F91" s="59"/>
      <c r="G91" s="59"/>
      <c r="H91" s="59"/>
      <c r="I91" s="59"/>
      <c r="J91" s="59"/>
      <c r="K91" s="59"/>
      <c r="L91" s="142"/>
      <c r="M91" s="59"/>
      <c r="N91" s="59"/>
      <c r="O91" s="59"/>
      <c r="P91" s="59"/>
      <c r="Q91" s="59"/>
      <c r="R91" s="59"/>
      <c r="S91" s="143"/>
      <c r="T91" s="59"/>
      <c r="U91" s="59"/>
      <c r="V91" s="59"/>
      <c r="W91" s="59"/>
      <c r="X91" s="59"/>
      <c r="Y91" s="59"/>
      <c r="Z91" s="59"/>
      <c r="AA91" s="59"/>
      <c r="AB91" s="59"/>
      <c r="AC91" s="59"/>
      <c r="AD91" s="59"/>
      <c r="AE91" s="59"/>
      <c r="AF91" s="59"/>
      <c r="AG91" s="59"/>
      <c r="AH91" s="59"/>
    </row>
    <row r="92" spans="1:34" s="78" customFormat="1">
      <c r="A92" s="59"/>
      <c r="B92" s="59"/>
      <c r="C92" s="59"/>
      <c r="D92" s="59"/>
      <c r="E92" s="59"/>
      <c r="F92" s="59"/>
      <c r="G92" s="59"/>
      <c r="H92" s="59"/>
      <c r="I92" s="59"/>
      <c r="J92" s="59"/>
      <c r="K92" s="59"/>
      <c r="L92" s="142"/>
      <c r="M92" s="59"/>
      <c r="N92" s="59"/>
      <c r="O92" s="59"/>
      <c r="P92" s="59"/>
      <c r="Q92" s="59"/>
      <c r="R92" s="59"/>
      <c r="S92" s="143"/>
      <c r="T92" s="59"/>
      <c r="U92" s="59"/>
      <c r="V92" s="59"/>
      <c r="W92" s="59"/>
      <c r="X92" s="59"/>
      <c r="Y92" s="59"/>
      <c r="Z92" s="59"/>
      <c r="AA92" s="59"/>
      <c r="AB92" s="59"/>
      <c r="AC92" s="59"/>
      <c r="AD92" s="59"/>
      <c r="AE92" s="59"/>
      <c r="AF92" s="59"/>
      <c r="AG92" s="59"/>
      <c r="AH92" s="59"/>
    </row>
    <row r="93" spans="1:34" s="78" customFormat="1">
      <c r="A93" s="59"/>
      <c r="B93" s="59"/>
      <c r="C93" s="59"/>
      <c r="D93" s="59"/>
      <c r="E93" s="59"/>
      <c r="F93" s="59"/>
      <c r="G93" s="59"/>
      <c r="H93" s="59"/>
      <c r="I93" s="59"/>
      <c r="J93" s="59"/>
      <c r="K93" s="59"/>
      <c r="L93" s="142"/>
      <c r="M93" s="59"/>
      <c r="N93" s="59"/>
      <c r="O93" s="59"/>
      <c r="P93" s="59"/>
      <c r="Q93" s="59"/>
      <c r="R93" s="59"/>
      <c r="S93" s="143"/>
      <c r="T93" s="59"/>
      <c r="U93" s="59"/>
      <c r="V93" s="59"/>
      <c r="W93" s="59"/>
      <c r="X93" s="59"/>
      <c r="Y93" s="59"/>
      <c r="Z93" s="59"/>
      <c r="AA93" s="59"/>
      <c r="AB93" s="59"/>
      <c r="AC93" s="59"/>
      <c r="AD93" s="59"/>
      <c r="AE93" s="59"/>
      <c r="AF93" s="59"/>
      <c r="AG93" s="59"/>
      <c r="AH93" s="59"/>
    </row>
    <row r="94" spans="1:34" s="78" customFormat="1">
      <c r="A94" s="59"/>
      <c r="B94" s="59"/>
      <c r="C94" s="59"/>
      <c r="D94" s="59"/>
      <c r="E94" s="59"/>
      <c r="F94" s="59"/>
      <c r="G94" s="59"/>
      <c r="H94" s="59"/>
      <c r="I94" s="59"/>
      <c r="J94" s="59"/>
      <c r="K94" s="59"/>
      <c r="L94" s="142"/>
      <c r="M94" s="59"/>
      <c r="N94" s="59"/>
      <c r="O94" s="59"/>
      <c r="P94" s="59"/>
      <c r="Q94" s="59"/>
      <c r="R94" s="59"/>
      <c r="S94" s="143"/>
      <c r="T94" s="59"/>
      <c r="U94" s="59"/>
      <c r="V94" s="59"/>
      <c r="W94" s="59"/>
      <c r="X94" s="59"/>
      <c r="Y94" s="59"/>
      <c r="Z94" s="59"/>
      <c r="AA94" s="59"/>
      <c r="AB94" s="59"/>
      <c r="AC94" s="59"/>
      <c r="AD94" s="59"/>
      <c r="AE94" s="59"/>
      <c r="AF94" s="59"/>
      <c r="AG94" s="59"/>
      <c r="AH94" s="59"/>
    </row>
    <row r="95" spans="1:34" s="78" customFormat="1">
      <c r="A95" s="59"/>
      <c r="B95" s="59"/>
      <c r="C95" s="59"/>
      <c r="D95" s="59"/>
      <c r="E95" s="59"/>
      <c r="F95" s="59"/>
      <c r="G95" s="59"/>
      <c r="H95" s="59"/>
      <c r="I95" s="59"/>
      <c r="J95" s="59"/>
      <c r="K95" s="59"/>
      <c r="L95" s="142"/>
      <c r="M95" s="59"/>
      <c r="N95" s="59"/>
      <c r="O95" s="59"/>
      <c r="P95" s="59"/>
      <c r="Q95" s="59"/>
      <c r="R95" s="59"/>
      <c r="S95" s="143"/>
      <c r="T95" s="59"/>
      <c r="U95" s="59"/>
      <c r="V95" s="59"/>
      <c r="W95" s="59"/>
      <c r="X95" s="59"/>
      <c r="Y95" s="59"/>
      <c r="Z95" s="59"/>
      <c r="AA95" s="59"/>
      <c r="AB95" s="59"/>
      <c r="AC95" s="59"/>
      <c r="AD95" s="59"/>
      <c r="AE95" s="59"/>
      <c r="AF95" s="59"/>
      <c r="AG95" s="59"/>
      <c r="AH95" s="59"/>
    </row>
    <row r="96" spans="1:34" s="78" customFormat="1">
      <c r="A96" s="59"/>
      <c r="B96" s="59"/>
      <c r="C96" s="59"/>
      <c r="D96" s="59"/>
      <c r="E96" s="59"/>
      <c r="F96" s="59"/>
      <c r="G96" s="59"/>
      <c r="H96" s="59"/>
      <c r="I96" s="59"/>
      <c r="J96" s="59"/>
      <c r="K96" s="59"/>
      <c r="L96" s="142"/>
      <c r="M96" s="59"/>
      <c r="N96" s="59"/>
      <c r="O96" s="59"/>
      <c r="P96" s="59"/>
      <c r="Q96" s="59"/>
      <c r="R96" s="59"/>
      <c r="S96" s="143"/>
      <c r="T96" s="59"/>
      <c r="U96" s="59"/>
      <c r="V96" s="59"/>
      <c r="W96" s="59"/>
      <c r="X96" s="59"/>
      <c r="Y96" s="59"/>
      <c r="Z96" s="59"/>
      <c r="AA96" s="59"/>
      <c r="AB96" s="59"/>
      <c r="AC96" s="59"/>
      <c r="AD96" s="59"/>
      <c r="AE96" s="59"/>
      <c r="AF96" s="59"/>
      <c r="AG96" s="59"/>
      <c r="AH96" s="59"/>
    </row>
    <row r="97" spans="1:34" s="78" customFormat="1">
      <c r="A97" s="59"/>
      <c r="B97" s="59"/>
      <c r="C97" s="59"/>
      <c r="D97" s="59"/>
      <c r="E97" s="59"/>
      <c r="F97" s="59"/>
      <c r="G97" s="59"/>
      <c r="H97" s="59"/>
      <c r="I97" s="59"/>
      <c r="J97" s="59"/>
      <c r="K97" s="59"/>
      <c r="L97" s="142"/>
      <c r="M97" s="59"/>
      <c r="N97" s="59"/>
      <c r="O97" s="59"/>
      <c r="P97" s="59"/>
      <c r="Q97" s="59"/>
      <c r="R97" s="59"/>
      <c r="S97" s="143"/>
      <c r="T97" s="59"/>
      <c r="U97" s="59"/>
      <c r="V97" s="59"/>
      <c r="W97" s="59"/>
      <c r="X97" s="59"/>
      <c r="Y97" s="59"/>
      <c r="Z97" s="59"/>
      <c r="AA97" s="59"/>
      <c r="AB97" s="59"/>
      <c r="AC97" s="59"/>
      <c r="AD97" s="59"/>
      <c r="AE97" s="59"/>
      <c r="AF97" s="59"/>
      <c r="AG97" s="59"/>
      <c r="AH97" s="59"/>
    </row>
  </sheetData>
  <sheetProtection algorithmName="SHA-512" hashValue="VgZk3e8b9OfjkSAyrqs0uTH6pGYHHVZOJQxv18ksvx5oWxHP3tLXQ5b8xW8lGNPxxcMiQVHlG4mzyB1hND6C3w==" saltValue="sBH3Rr4vFE87v1VmRY1TCg==" spinCount="100000" sheet="1" objects="1" scenarios="1" formatColumns="0" formatRows="0" autoFilter="0"/>
  <mergeCells count="45">
    <mergeCell ref="A7:F7"/>
    <mergeCell ref="A8:F8"/>
    <mergeCell ref="A9:F9"/>
    <mergeCell ref="A63:F63"/>
    <mergeCell ref="A61:F61"/>
    <mergeCell ref="B13:B15"/>
    <mergeCell ref="C13:C15"/>
    <mergeCell ref="D13:D15"/>
    <mergeCell ref="A10:F10"/>
    <mergeCell ref="A12:A15"/>
    <mergeCell ref="B12:F12"/>
    <mergeCell ref="A48:AJ48"/>
    <mergeCell ref="AI12:AJ13"/>
    <mergeCell ref="AF14:AF15"/>
    <mergeCell ref="AG14:AG15"/>
    <mergeCell ref="AH14:AH15"/>
    <mergeCell ref="E13:E15"/>
    <mergeCell ref="F13:F15"/>
    <mergeCell ref="G13:G15"/>
    <mergeCell ref="V13:Y13"/>
    <mergeCell ref="L14:L15"/>
    <mergeCell ref="M14:M15"/>
    <mergeCell ref="N14:Q14"/>
    <mergeCell ref="H13:H15"/>
    <mergeCell ref="I13:K14"/>
    <mergeCell ref="V14:V15"/>
    <mergeCell ref="W14:W15"/>
    <mergeCell ref="X14:X15"/>
    <mergeCell ref="Y14:Y15"/>
    <mergeCell ref="L13:R13"/>
    <mergeCell ref="S13:S15"/>
    <mergeCell ref="T13:T15"/>
    <mergeCell ref="AI14:AI15"/>
    <mergeCell ref="AJ14:AJ15"/>
    <mergeCell ref="U12:AD12"/>
    <mergeCell ref="AE12:AH13"/>
    <mergeCell ref="G12:T12"/>
    <mergeCell ref="Z13:Z15"/>
    <mergeCell ref="AA13:AD13"/>
    <mergeCell ref="AB14:AB15"/>
    <mergeCell ref="AC14:AC15"/>
    <mergeCell ref="AD14:AD15"/>
    <mergeCell ref="AE14:AE15"/>
    <mergeCell ref="AA14:AA15"/>
    <mergeCell ref="U13:U1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EDF6-27AC-7E4A-A43C-2018E19F7BB1}">
  <sheetPr codeName="Hoja23">
    <outlinePr summaryBelow="0" summaryRight="0"/>
  </sheetPr>
  <dimension ref="A1:AJ78"/>
  <sheetViews>
    <sheetView showGridLines="0" topLeftCell="G5" zoomScaleNormal="100" workbookViewId="0">
      <selection activeCell="J8" sqref="J8"/>
    </sheetView>
  </sheetViews>
  <sheetFormatPr baseColWidth="10" defaultColWidth="11.44140625" defaultRowHeight="9.6" outlineLevelRow="3"/>
  <cols>
    <col min="1" max="6" width="4.44140625" style="59" customWidth="1"/>
    <col min="7" max="7" width="24.44140625" style="59" bestFit="1" customWidth="1"/>
    <col min="8" max="8" width="30.77734375" style="59" bestFit="1" customWidth="1"/>
    <col min="9" max="9" width="6.77734375" style="59" customWidth="1"/>
    <col min="10" max="10" width="16.6640625" style="59" customWidth="1"/>
    <col min="11" max="11" width="5.44140625" style="59" customWidth="1"/>
    <col min="12" max="12" width="13.44140625" style="59" customWidth="1"/>
    <col min="13" max="13" width="18.44140625" style="59" bestFit="1" customWidth="1"/>
    <col min="14" max="17" width="4.109375" style="59" customWidth="1"/>
    <col min="18" max="18" width="5.6640625" style="59" bestFit="1" customWidth="1"/>
    <col min="19" max="19" width="14.44140625" style="59" customWidth="1"/>
    <col min="20" max="20" width="19.109375" style="59" customWidth="1"/>
    <col min="21" max="21" width="11.33203125" style="59" customWidth="1"/>
    <col min="22" max="22" width="7.6640625" style="59" customWidth="1"/>
    <col min="23" max="23" width="11.44140625" style="59" customWidth="1"/>
    <col min="24" max="24" width="12.77734375" style="59" bestFit="1" customWidth="1"/>
    <col min="25" max="25" width="19.109375" style="59" customWidth="1"/>
    <col min="26" max="26" width="10.109375" style="59" hidden="1" customWidth="1"/>
    <col min="27" max="27" width="8.44140625" style="59" hidden="1" customWidth="1"/>
    <col min="28" max="28" width="9.109375" style="59" hidden="1" customWidth="1"/>
    <col min="29" max="29" width="10.6640625" style="59" hidden="1" customWidth="1"/>
    <col min="30" max="30" width="19.109375" style="59" hidden="1" customWidth="1"/>
    <col min="31" max="31" width="9.33203125" style="59" hidden="1" customWidth="1"/>
    <col min="32" max="32" width="12.33203125" style="59" hidden="1" customWidth="1"/>
    <col min="33" max="33" width="13.77734375" style="59" hidden="1" customWidth="1"/>
    <col min="34" max="34" width="19.109375" style="59" hidden="1" customWidth="1"/>
    <col min="35" max="35" width="14.109375" style="59" customWidth="1"/>
    <col min="36" max="36" width="15.441406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1570</v>
      </c>
      <c r="B9" s="563"/>
      <c r="C9" s="563"/>
      <c r="D9" s="563"/>
      <c r="E9" s="563"/>
      <c r="F9" s="563"/>
      <c r="G9" s="226" t="s">
        <v>3518</v>
      </c>
    </row>
    <row r="10" spans="1:36" ht="10.199999999999999">
      <c r="A10" s="562" t="s">
        <v>594</v>
      </c>
      <c r="B10" s="563"/>
      <c r="C10" s="563"/>
      <c r="D10" s="563"/>
      <c r="E10" s="563"/>
      <c r="F10" s="563"/>
      <c r="G10" s="226" t="s">
        <v>308</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75" t="s">
        <v>630</v>
      </c>
      <c r="AJ14" s="573"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19.8" collapsed="1" thickBot="1">
      <c r="A16" s="63">
        <v>1</v>
      </c>
      <c r="B16" s="162">
        <v>0</v>
      </c>
      <c r="C16" s="162">
        <v>0</v>
      </c>
      <c r="D16" s="162">
        <v>0</v>
      </c>
      <c r="E16" s="162">
        <v>0</v>
      </c>
      <c r="F16" s="162">
        <v>12</v>
      </c>
      <c r="G16" s="163" t="s">
        <v>507</v>
      </c>
      <c r="H16" s="196" t="s">
        <v>3519</v>
      </c>
      <c r="I16" s="163" t="s">
        <v>18</v>
      </c>
      <c r="J16" s="163" t="s">
        <v>172</v>
      </c>
      <c r="K16" s="163" t="s">
        <v>172</v>
      </c>
      <c r="L16" s="359" t="s">
        <v>3520</v>
      </c>
      <c r="M16" s="165" t="s">
        <v>3521</v>
      </c>
      <c r="N16" s="64">
        <v>0</v>
      </c>
      <c r="O16" s="64">
        <v>1</v>
      </c>
      <c r="P16" s="64">
        <v>0</v>
      </c>
      <c r="Q16" s="64">
        <v>0</v>
      </c>
      <c r="R16" s="64">
        <f t="shared" ref="R16:R30" si="0">N16+O16+P16+Q16</f>
        <v>1</v>
      </c>
      <c r="S16" s="105" t="s">
        <v>3522</v>
      </c>
      <c r="T16" s="105" t="s">
        <v>172</v>
      </c>
      <c r="U16" s="159">
        <f>N16+O16</f>
        <v>1</v>
      </c>
      <c r="V16" s="273"/>
      <c r="W16" s="100" t="str">
        <f t="shared" ref="W16" si="1">IF(V16="","No hay ejecución",IF(AND(U16&gt;0), V16/U16,"No hay Programación"))</f>
        <v>No hay ejecución</v>
      </c>
      <c r="X16" s="105" t="str">
        <f t="shared" ref="X16" si="2">IF(W16="No hay ejecución","NA",IF(W16&gt;=90%,"De acuerdo a lo programado",IF(W16&gt;=70%,"Atraso Leve",IF(W16&lt;70%,"En Riesgo de no Cumplimiento"))))</f>
        <v>NA</v>
      </c>
      <c r="Y16" s="166"/>
      <c r="Z16" s="159">
        <f>P16+Q16</f>
        <v>0</v>
      </c>
      <c r="AA16" s="159"/>
      <c r="AB16" s="100" t="str">
        <f>IF(AA16="","No hay ejecución",IF(AND(Z16&gt;0), AA16/Z16,"No hay Programación"))</f>
        <v>No hay ejecución</v>
      </c>
      <c r="AC16" s="105" t="str">
        <f t="shared" ref="AC16" si="3">IF(AB16="No hay ejecución","NA",IF(AB16&gt;=90%,"De acuerdo a lo programado",IF(AB16&gt;=70%,"Atraso Leve",IF(AB16&lt;70%,"En Riesgo de no Cumplimiento"))))</f>
        <v>NA</v>
      </c>
      <c r="AD16" s="166"/>
      <c r="AE16" s="65">
        <f>V16+AA16</f>
        <v>0</v>
      </c>
      <c r="AF16" s="100" t="str">
        <f>IF(AE16="","No hay ejecución",IF(AND(AE16&gt;0), AE16/R16,"No hay Programación"))</f>
        <v>No hay Programación</v>
      </c>
      <c r="AG16" s="105" t="str">
        <f>IF(AF16="No hay ejecución","NA",IF(AF16&gt;=90%,"De acuerdo a lo programado",IF(AF16&gt;=70%,"Atraso Leve",IF(AF16&lt;70%,"Incumplimiento"))))</f>
        <v>De acuerdo a lo programado</v>
      </c>
      <c r="AH16" s="166"/>
      <c r="AI16" s="65" t="s">
        <v>502</v>
      </c>
      <c r="AJ16" s="105" t="s">
        <v>502</v>
      </c>
    </row>
    <row r="17" spans="1:36" s="117" customFormat="1" ht="20.399999999999999" hidden="1" outlineLevel="3" thickTop="1" thickBot="1">
      <c r="A17" s="109" t="s">
        <v>41</v>
      </c>
      <c r="B17" s="169">
        <v>0</v>
      </c>
      <c r="C17" s="169">
        <v>0</v>
      </c>
      <c r="D17" s="169">
        <v>0</v>
      </c>
      <c r="E17" s="169">
        <v>0</v>
      </c>
      <c r="F17" s="169">
        <v>12</v>
      </c>
      <c r="G17" s="170" t="s">
        <v>507</v>
      </c>
      <c r="H17" s="171" t="s">
        <v>3523</v>
      </c>
      <c r="I17" s="170" t="s">
        <v>20</v>
      </c>
      <c r="J17" s="170" t="s">
        <v>172</v>
      </c>
      <c r="K17" s="170" t="s">
        <v>172</v>
      </c>
      <c r="L17" s="172" t="s">
        <v>3524</v>
      </c>
      <c r="M17" s="172" t="s">
        <v>3525</v>
      </c>
      <c r="N17" s="126">
        <v>1</v>
      </c>
      <c r="O17" s="126">
        <v>0</v>
      </c>
      <c r="P17" s="126">
        <v>0</v>
      </c>
      <c r="Q17" s="126">
        <v>0</v>
      </c>
      <c r="R17" s="111">
        <f t="shared" si="0"/>
        <v>1</v>
      </c>
      <c r="S17" s="115" t="s">
        <v>3526</v>
      </c>
      <c r="T17" s="115" t="s">
        <v>172</v>
      </c>
      <c r="U17" s="159">
        <f t="shared" ref="U17:U30" si="4">N17+O17</f>
        <v>1</v>
      </c>
      <c r="V17" s="273"/>
      <c r="W17" s="100" t="str">
        <f t="shared" ref="W17:W30" si="5">IF(V17="","No hay ejecución",IF(AND(U17&gt;0), V17/U17,"No hay Programación"))</f>
        <v>No hay ejecución</v>
      </c>
      <c r="X17" s="105" t="str">
        <f t="shared" ref="X17:X30" si="6">IF(W17="No hay ejecución","NA",IF(W17&gt;=90%,"De acuerdo a lo programado",IF(W17&gt;=70%,"Atraso Leve",IF(W17&lt;70%,"En Riesgo de no Cumplimiento"))))</f>
        <v>NA</v>
      </c>
      <c r="Y17" s="166"/>
      <c r="Z17" s="159">
        <f t="shared" ref="Z17:Z30" si="7">P17+Q17</f>
        <v>0</v>
      </c>
      <c r="AA17" s="159"/>
      <c r="AB17" s="100" t="str">
        <f t="shared" ref="AB17:AB30" si="8">IF(AA17="","No hay ejecución",IF(AND(Z17&gt;0), AA17/Z17,"No hay Programación"))</f>
        <v>No hay ejecución</v>
      </c>
      <c r="AC17" s="105" t="str">
        <f t="shared" ref="AC17:AC30" si="9">IF(AB17="No hay ejecución","NA",IF(AB17&gt;=90%,"De acuerdo a lo programado",IF(AB17&gt;=70%,"Atraso Leve",IF(AB17&lt;70%,"En Riesgo de no Cumplimiento"))))</f>
        <v>NA</v>
      </c>
      <c r="AD17" s="166"/>
      <c r="AE17" s="65">
        <f t="shared" ref="AE17:AE30" si="10">V17+AA17</f>
        <v>0</v>
      </c>
      <c r="AF17" s="100" t="str">
        <f t="shared" ref="AF17:AF30" si="11">IF(AE17="","No hay ejecución",IF(AND(AE17&gt;0), AE17/R17,"No hay Programación"))</f>
        <v>No hay Programación</v>
      </c>
      <c r="AG17" s="105" t="str">
        <f t="shared" ref="AG17:AG30" si="12">IF(AF17="No hay ejecución","NA",IF(AF17&gt;=90%,"De acuerdo a lo programado",IF(AF17&gt;=70%,"Atraso Leve",IF(AF17&lt;70%,"Incumplimiento"))))</f>
        <v>De acuerdo a lo programado</v>
      </c>
      <c r="AH17" s="166"/>
      <c r="AI17" s="65" t="s">
        <v>502</v>
      </c>
      <c r="AJ17" s="105" t="s">
        <v>502</v>
      </c>
    </row>
    <row r="18" spans="1:36" s="117" customFormat="1" ht="24.6" hidden="1" outlineLevel="3" thickTop="1" thickBot="1">
      <c r="A18" s="109" t="s">
        <v>46</v>
      </c>
      <c r="B18" s="169">
        <v>0</v>
      </c>
      <c r="C18" s="169">
        <v>0</v>
      </c>
      <c r="D18" s="169">
        <v>0</v>
      </c>
      <c r="E18" s="169">
        <v>0</v>
      </c>
      <c r="F18" s="169">
        <v>12</v>
      </c>
      <c r="G18" s="170" t="s">
        <v>507</v>
      </c>
      <c r="H18" s="171" t="s">
        <v>3527</v>
      </c>
      <c r="I18" s="170" t="s">
        <v>20</v>
      </c>
      <c r="J18" s="170" t="s">
        <v>172</v>
      </c>
      <c r="K18" s="170" t="s">
        <v>172</v>
      </c>
      <c r="L18" s="172" t="s">
        <v>3528</v>
      </c>
      <c r="M18" s="172" t="s">
        <v>3529</v>
      </c>
      <c r="N18" s="126">
        <v>0</v>
      </c>
      <c r="O18" s="126">
        <v>1</v>
      </c>
      <c r="P18" s="126">
        <v>0</v>
      </c>
      <c r="Q18" s="126">
        <v>0</v>
      </c>
      <c r="R18" s="111">
        <f t="shared" si="0"/>
        <v>1</v>
      </c>
      <c r="S18" s="115" t="s">
        <v>3530</v>
      </c>
      <c r="T18" s="115" t="s">
        <v>172</v>
      </c>
      <c r="U18" s="159">
        <f t="shared" si="4"/>
        <v>1</v>
      </c>
      <c r="V18" s="273"/>
      <c r="W18" s="100" t="str">
        <f t="shared" si="5"/>
        <v>No hay ejecución</v>
      </c>
      <c r="X18" s="105" t="str">
        <f t="shared" si="6"/>
        <v>NA</v>
      </c>
      <c r="Y18" s="166"/>
      <c r="Z18" s="159">
        <f t="shared" si="7"/>
        <v>0</v>
      </c>
      <c r="AA18" s="159"/>
      <c r="AB18" s="100" t="str">
        <f t="shared" si="8"/>
        <v>No hay ejecución</v>
      </c>
      <c r="AC18" s="105" t="str">
        <f t="shared" si="9"/>
        <v>NA</v>
      </c>
      <c r="AD18" s="166"/>
      <c r="AE18" s="65">
        <f t="shared" si="10"/>
        <v>0</v>
      </c>
      <c r="AF18" s="100" t="str">
        <f t="shared" si="11"/>
        <v>No hay Programación</v>
      </c>
      <c r="AG18" s="105" t="str">
        <f t="shared" si="12"/>
        <v>De acuerdo a lo programado</v>
      </c>
      <c r="AH18" s="166"/>
      <c r="AI18" s="65" t="s">
        <v>502</v>
      </c>
      <c r="AJ18" s="105" t="s">
        <v>502</v>
      </c>
    </row>
    <row r="19" spans="1:36" s="117" customFormat="1" ht="20.399999999999999" hidden="1" outlineLevel="3" thickTop="1" thickBot="1">
      <c r="A19" s="109" t="s">
        <v>645</v>
      </c>
      <c r="B19" s="169">
        <v>0</v>
      </c>
      <c r="C19" s="169">
        <v>0</v>
      </c>
      <c r="D19" s="169">
        <v>0</v>
      </c>
      <c r="E19" s="169">
        <v>0</v>
      </c>
      <c r="F19" s="169">
        <v>12</v>
      </c>
      <c r="G19" s="170" t="s">
        <v>507</v>
      </c>
      <c r="H19" s="171" t="s">
        <v>3531</v>
      </c>
      <c r="I19" s="170" t="s">
        <v>20</v>
      </c>
      <c r="J19" s="170" t="s">
        <v>172</v>
      </c>
      <c r="K19" s="170" t="s">
        <v>172</v>
      </c>
      <c r="L19" s="172" t="s">
        <v>3532</v>
      </c>
      <c r="M19" s="172" t="s">
        <v>3533</v>
      </c>
      <c r="N19" s="126">
        <v>0</v>
      </c>
      <c r="O19" s="126">
        <v>1</v>
      </c>
      <c r="P19" s="126">
        <v>0</v>
      </c>
      <c r="Q19" s="126">
        <v>0</v>
      </c>
      <c r="R19" s="111">
        <f t="shared" si="0"/>
        <v>1</v>
      </c>
      <c r="S19" s="115" t="s">
        <v>3534</v>
      </c>
      <c r="T19" s="115" t="s">
        <v>172</v>
      </c>
      <c r="U19" s="159">
        <f t="shared" si="4"/>
        <v>1</v>
      </c>
      <c r="V19" s="273"/>
      <c r="W19" s="100" t="str">
        <f t="shared" si="5"/>
        <v>No hay ejecución</v>
      </c>
      <c r="X19" s="105" t="str">
        <f t="shared" si="6"/>
        <v>NA</v>
      </c>
      <c r="Y19" s="166"/>
      <c r="Z19" s="159">
        <f t="shared" si="7"/>
        <v>0</v>
      </c>
      <c r="AA19" s="159"/>
      <c r="AB19" s="100" t="str">
        <f t="shared" si="8"/>
        <v>No hay ejecución</v>
      </c>
      <c r="AC19" s="105" t="str">
        <f t="shared" si="9"/>
        <v>NA</v>
      </c>
      <c r="AD19" s="166"/>
      <c r="AE19" s="65">
        <f t="shared" si="10"/>
        <v>0</v>
      </c>
      <c r="AF19" s="100" t="str">
        <f t="shared" si="11"/>
        <v>No hay Programación</v>
      </c>
      <c r="AG19" s="105" t="str">
        <f t="shared" si="12"/>
        <v>De acuerdo a lo programado</v>
      </c>
      <c r="AH19" s="166"/>
      <c r="AI19" s="65" t="s">
        <v>502</v>
      </c>
      <c r="AJ19" s="105" t="s">
        <v>502</v>
      </c>
    </row>
    <row r="20" spans="1:36" s="107" customFormat="1" ht="58.8" thickTop="1" thickBot="1">
      <c r="A20" s="63">
        <v>2</v>
      </c>
      <c r="B20" s="162">
        <v>0</v>
      </c>
      <c r="C20" s="162">
        <v>0</v>
      </c>
      <c r="D20" s="162">
        <v>0</v>
      </c>
      <c r="E20" s="162">
        <v>0</v>
      </c>
      <c r="F20" s="162">
        <v>12</v>
      </c>
      <c r="G20" s="163" t="s">
        <v>507</v>
      </c>
      <c r="H20" s="196" t="s">
        <v>3535</v>
      </c>
      <c r="I20" s="163" t="s">
        <v>20</v>
      </c>
      <c r="J20" s="163" t="s">
        <v>172</v>
      </c>
      <c r="K20" s="163" t="s">
        <v>172</v>
      </c>
      <c r="L20" s="359" t="s">
        <v>3536</v>
      </c>
      <c r="M20" s="165" t="s">
        <v>3537</v>
      </c>
      <c r="N20" s="64">
        <v>0</v>
      </c>
      <c r="O20" s="64">
        <v>0</v>
      </c>
      <c r="P20" s="64">
        <v>0</v>
      </c>
      <c r="Q20" s="64">
        <v>1</v>
      </c>
      <c r="R20" s="64">
        <f t="shared" si="0"/>
        <v>1</v>
      </c>
      <c r="S20" s="166" t="s">
        <v>3538</v>
      </c>
      <c r="T20" s="105" t="s">
        <v>3539</v>
      </c>
      <c r="U20" s="159">
        <f t="shared" si="4"/>
        <v>0</v>
      </c>
      <c r="V20" s="273"/>
      <c r="W20" s="100" t="str">
        <f t="shared" si="5"/>
        <v>No hay ejecución</v>
      </c>
      <c r="X20" s="105" t="str">
        <f t="shared" si="6"/>
        <v>NA</v>
      </c>
      <c r="Y20" s="166"/>
      <c r="Z20" s="159">
        <f t="shared" si="7"/>
        <v>1</v>
      </c>
      <c r="AA20" s="159"/>
      <c r="AB20" s="100" t="str">
        <f t="shared" si="8"/>
        <v>No hay ejecución</v>
      </c>
      <c r="AC20" s="105" t="str">
        <f t="shared" si="9"/>
        <v>NA</v>
      </c>
      <c r="AD20" s="166"/>
      <c r="AE20" s="65">
        <f t="shared" si="10"/>
        <v>0</v>
      </c>
      <c r="AF20" s="100" t="str">
        <f t="shared" si="11"/>
        <v>No hay Programación</v>
      </c>
      <c r="AG20" s="105" t="str">
        <f t="shared" si="12"/>
        <v>De acuerdo a lo programado</v>
      </c>
      <c r="AH20" s="166"/>
      <c r="AI20" s="65" t="s">
        <v>502</v>
      </c>
      <c r="AJ20" s="105" t="s">
        <v>502</v>
      </c>
    </row>
    <row r="21" spans="1:36" s="107" customFormat="1" ht="30" thickTop="1" thickBot="1">
      <c r="A21" s="63">
        <v>4</v>
      </c>
      <c r="B21" s="162">
        <v>0</v>
      </c>
      <c r="C21" s="162">
        <v>0</v>
      </c>
      <c r="D21" s="162">
        <v>0</v>
      </c>
      <c r="E21" s="162">
        <v>0</v>
      </c>
      <c r="F21" s="162">
        <v>12</v>
      </c>
      <c r="G21" s="163" t="s">
        <v>507</v>
      </c>
      <c r="H21" s="196" t="s">
        <v>3540</v>
      </c>
      <c r="I21" s="163" t="s">
        <v>18</v>
      </c>
      <c r="J21" s="163" t="s">
        <v>172</v>
      </c>
      <c r="K21" s="163" t="s">
        <v>172</v>
      </c>
      <c r="L21" s="359" t="s">
        <v>3541</v>
      </c>
      <c r="M21" s="165" t="s">
        <v>3542</v>
      </c>
      <c r="N21" s="64"/>
      <c r="O21" s="64">
        <v>1</v>
      </c>
      <c r="P21" s="64"/>
      <c r="Q21" s="64">
        <v>1</v>
      </c>
      <c r="R21" s="64">
        <f t="shared" si="0"/>
        <v>2</v>
      </c>
      <c r="S21" s="166" t="s">
        <v>3543</v>
      </c>
      <c r="T21" s="105" t="s">
        <v>172</v>
      </c>
      <c r="U21" s="159">
        <f t="shared" si="4"/>
        <v>1</v>
      </c>
      <c r="V21" s="273"/>
      <c r="W21" s="100" t="str">
        <f t="shared" si="5"/>
        <v>No hay ejecución</v>
      </c>
      <c r="X21" s="105" t="str">
        <f t="shared" si="6"/>
        <v>NA</v>
      </c>
      <c r="Y21" s="166"/>
      <c r="Z21" s="159">
        <f t="shared" si="7"/>
        <v>1</v>
      </c>
      <c r="AA21" s="159"/>
      <c r="AB21" s="100" t="str">
        <f t="shared" si="8"/>
        <v>No hay ejecución</v>
      </c>
      <c r="AC21" s="105" t="str">
        <f t="shared" si="9"/>
        <v>NA</v>
      </c>
      <c r="AD21" s="166"/>
      <c r="AE21" s="65">
        <f t="shared" si="10"/>
        <v>0</v>
      </c>
      <c r="AF21" s="100" t="str">
        <f t="shared" si="11"/>
        <v>No hay Programación</v>
      </c>
      <c r="AG21" s="105" t="str">
        <f t="shared" si="12"/>
        <v>De acuerdo a lo programado</v>
      </c>
      <c r="AH21" s="166"/>
      <c r="AI21" s="65" t="s">
        <v>502</v>
      </c>
      <c r="AJ21" s="105" t="s">
        <v>502</v>
      </c>
    </row>
    <row r="22" spans="1:36" s="107" customFormat="1" ht="20.399999999999999" thickTop="1" thickBot="1">
      <c r="A22" s="63">
        <v>6</v>
      </c>
      <c r="B22" s="162">
        <v>0</v>
      </c>
      <c r="C22" s="162">
        <v>0</v>
      </c>
      <c r="D22" s="162">
        <v>0</v>
      </c>
      <c r="E22" s="162">
        <v>0</v>
      </c>
      <c r="F22" s="162">
        <v>12</v>
      </c>
      <c r="G22" s="163" t="s">
        <v>507</v>
      </c>
      <c r="H22" s="196" t="s">
        <v>3544</v>
      </c>
      <c r="I22" s="163" t="s">
        <v>20</v>
      </c>
      <c r="J22" s="163" t="s">
        <v>172</v>
      </c>
      <c r="K22" s="163" t="s">
        <v>172</v>
      </c>
      <c r="L22" s="359" t="s">
        <v>3545</v>
      </c>
      <c r="M22" s="165" t="s">
        <v>3529</v>
      </c>
      <c r="N22" s="64">
        <v>70</v>
      </c>
      <c r="O22" s="64">
        <v>30</v>
      </c>
      <c r="P22" s="64">
        <v>30</v>
      </c>
      <c r="Q22" s="64">
        <v>30</v>
      </c>
      <c r="R22" s="64">
        <f t="shared" si="0"/>
        <v>160</v>
      </c>
      <c r="S22" s="166" t="s">
        <v>3546</v>
      </c>
      <c r="T22" s="105" t="s">
        <v>172</v>
      </c>
      <c r="U22" s="159">
        <f t="shared" si="4"/>
        <v>100</v>
      </c>
      <c r="V22" s="273"/>
      <c r="W22" s="100" t="str">
        <f t="shared" si="5"/>
        <v>No hay ejecución</v>
      </c>
      <c r="X22" s="105" t="str">
        <f t="shared" si="6"/>
        <v>NA</v>
      </c>
      <c r="Y22" s="166"/>
      <c r="Z22" s="159">
        <f t="shared" si="7"/>
        <v>60</v>
      </c>
      <c r="AA22" s="159"/>
      <c r="AB22" s="100" t="str">
        <f t="shared" si="8"/>
        <v>No hay ejecución</v>
      </c>
      <c r="AC22" s="105" t="str">
        <f t="shared" si="9"/>
        <v>NA</v>
      </c>
      <c r="AD22" s="166"/>
      <c r="AE22" s="65">
        <f t="shared" si="10"/>
        <v>0</v>
      </c>
      <c r="AF22" s="100" t="str">
        <f t="shared" si="11"/>
        <v>No hay Programación</v>
      </c>
      <c r="AG22" s="105" t="str">
        <f t="shared" si="12"/>
        <v>De acuerdo a lo programado</v>
      </c>
      <c r="AH22" s="166"/>
      <c r="AI22" s="65" t="s">
        <v>502</v>
      </c>
      <c r="AJ22" s="105" t="s">
        <v>502</v>
      </c>
    </row>
    <row r="23" spans="1:36" s="107" customFormat="1" ht="78" thickTop="1" thickBot="1">
      <c r="A23" s="63">
        <v>8</v>
      </c>
      <c r="B23" s="162">
        <v>0</v>
      </c>
      <c r="C23" s="162">
        <v>0</v>
      </c>
      <c r="D23" s="162">
        <v>0</v>
      </c>
      <c r="E23" s="162">
        <v>0</v>
      </c>
      <c r="F23" s="162">
        <v>12</v>
      </c>
      <c r="G23" s="163" t="s">
        <v>507</v>
      </c>
      <c r="H23" s="196" t="s">
        <v>3547</v>
      </c>
      <c r="I23" s="163" t="s">
        <v>18</v>
      </c>
      <c r="J23" s="163" t="s">
        <v>172</v>
      </c>
      <c r="K23" s="163" t="s">
        <v>172</v>
      </c>
      <c r="L23" s="359" t="s">
        <v>3548</v>
      </c>
      <c r="M23" s="165" t="s">
        <v>3549</v>
      </c>
      <c r="N23" s="64">
        <v>60</v>
      </c>
      <c r="O23" s="64">
        <v>60</v>
      </c>
      <c r="P23" s="64">
        <v>60</v>
      </c>
      <c r="Q23" s="64">
        <v>62</v>
      </c>
      <c r="R23" s="64">
        <f>SUM(N23:Q23)</f>
        <v>242</v>
      </c>
      <c r="S23" s="166" t="s">
        <v>3550</v>
      </c>
      <c r="T23" s="105" t="s">
        <v>3551</v>
      </c>
      <c r="U23" s="159">
        <f t="shared" si="4"/>
        <v>120</v>
      </c>
      <c r="V23" s="273"/>
      <c r="W23" s="100" t="str">
        <f t="shared" si="5"/>
        <v>No hay ejecución</v>
      </c>
      <c r="X23" s="105" t="str">
        <f t="shared" si="6"/>
        <v>NA</v>
      </c>
      <c r="Y23" s="166"/>
      <c r="Z23" s="159">
        <f t="shared" si="7"/>
        <v>122</v>
      </c>
      <c r="AA23" s="159"/>
      <c r="AB23" s="100" t="str">
        <f t="shared" si="8"/>
        <v>No hay ejecución</v>
      </c>
      <c r="AC23" s="105" t="str">
        <f t="shared" si="9"/>
        <v>NA</v>
      </c>
      <c r="AD23" s="166"/>
      <c r="AE23" s="65">
        <f t="shared" si="10"/>
        <v>0</v>
      </c>
      <c r="AF23" s="100" t="str">
        <f t="shared" si="11"/>
        <v>No hay Programación</v>
      </c>
      <c r="AG23" s="105" t="str">
        <f t="shared" si="12"/>
        <v>De acuerdo a lo programado</v>
      </c>
      <c r="AH23" s="166"/>
      <c r="AI23" s="65" t="s">
        <v>502</v>
      </c>
      <c r="AJ23" s="105" t="s">
        <v>502</v>
      </c>
    </row>
    <row r="24" spans="1:36" s="107" customFormat="1" ht="78" thickTop="1" thickBot="1">
      <c r="A24" s="63">
        <v>9</v>
      </c>
      <c r="B24" s="162">
        <v>0</v>
      </c>
      <c r="C24" s="162">
        <v>0</v>
      </c>
      <c r="D24" s="162">
        <v>0</v>
      </c>
      <c r="E24" s="162">
        <v>0</v>
      </c>
      <c r="F24" s="162">
        <v>12</v>
      </c>
      <c r="G24" s="163" t="s">
        <v>507</v>
      </c>
      <c r="H24" s="196" t="s">
        <v>3552</v>
      </c>
      <c r="I24" s="163" t="s">
        <v>20</v>
      </c>
      <c r="J24" s="163" t="s">
        <v>172</v>
      </c>
      <c r="K24" s="163" t="s">
        <v>172</v>
      </c>
      <c r="L24" s="359" t="s">
        <v>3553</v>
      </c>
      <c r="M24" s="165" t="s">
        <v>3549</v>
      </c>
      <c r="N24" s="64">
        <v>60</v>
      </c>
      <c r="O24" s="64">
        <v>60</v>
      </c>
      <c r="P24" s="64">
        <v>60</v>
      </c>
      <c r="Q24" s="64">
        <v>62</v>
      </c>
      <c r="R24" s="64">
        <f t="shared" ref="R24:R26" si="13">SUM(N24:Q24)</f>
        <v>242</v>
      </c>
      <c r="S24" s="166" t="s">
        <v>3554</v>
      </c>
      <c r="T24" s="105" t="s">
        <v>3551</v>
      </c>
      <c r="U24" s="159">
        <f t="shared" si="4"/>
        <v>120</v>
      </c>
      <c r="V24" s="273"/>
      <c r="W24" s="100" t="str">
        <f t="shared" si="5"/>
        <v>No hay ejecución</v>
      </c>
      <c r="X24" s="105" t="str">
        <f t="shared" si="6"/>
        <v>NA</v>
      </c>
      <c r="Y24" s="166"/>
      <c r="Z24" s="159">
        <f t="shared" si="7"/>
        <v>122</v>
      </c>
      <c r="AA24" s="159"/>
      <c r="AB24" s="100" t="str">
        <f t="shared" si="8"/>
        <v>No hay ejecución</v>
      </c>
      <c r="AC24" s="105" t="str">
        <f t="shared" si="9"/>
        <v>NA</v>
      </c>
      <c r="AD24" s="166"/>
      <c r="AE24" s="65">
        <f t="shared" si="10"/>
        <v>0</v>
      </c>
      <c r="AF24" s="100" t="str">
        <f t="shared" si="11"/>
        <v>No hay Programación</v>
      </c>
      <c r="AG24" s="105" t="str">
        <f t="shared" si="12"/>
        <v>De acuerdo a lo programado</v>
      </c>
      <c r="AH24" s="166"/>
      <c r="AI24" s="65" t="s">
        <v>502</v>
      </c>
      <c r="AJ24" s="105" t="s">
        <v>502</v>
      </c>
    </row>
    <row r="25" spans="1:36" s="107" customFormat="1" ht="78" thickTop="1" thickBot="1">
      <c r="A25" s="63">
        <v>10</v>
      </c>
      <c r="B25" s="162">
        <v>0</v>
      </c>
      <c r="C25" s="162">
        <v>0</v>
      </c>
      <c r="D25" s="162">
        <v>0</v>
      </c>
      <c r="E25" s="162">
        <v>0</v>
      </c>
      <c r="F25" s="162">
        <v>12</v>
      </c>
      <c r="G25" s="163" t="s">
        <v>507</v>
      </c>
      <c r="H25" s="196" t="s">
        <v>3555</v>
      </c>
      <c r="I25" s="163" t="s">
        <v>20</v>
      </c>
      <c r="J25" s="163" t="s">
        <v>172</v>
      </c>
      <c r="K25" s="163" t="s">
        <v>172</v>
      </c>
      <c r="L25" s="359" t="s">
        <v>3556</v>
      </c>
      <c r="M25" s="165" t="s">
        <v>3549</v>
      </c>
      <c r="N25" s="64">
        <v>60</v>
      </c>
      <c r="O25" s="64">
        <v>60</v>
      </c>
      <c r="P25" s="64">
        <v>60</v>
      </c>
      <c r="Q25" s="64">
        <v>62</v>
      </c>
      <c r="R25" s="64">
        <f t="shared" si="13"/>
        <v>242</v>
      </c>
      <c r="S25" s="166" t="s">
        <v>3550</v>
      </c>
      <c r="T25" s="105" t="s">
        <v>3551</v>
      </c>
      <c r="U25" s="159">
        <f t="shared" si="4"/>
        <v>120</v>
      </c>
      <c r="V25" s="273"/>
      <c r="W25" s="100" t="str">
        <f t="shared" si="5"/>
        <v>No hay ejecución</v>
      </c>
      <c r="X25" s="105" t="str">
        <f t="shared" si="6"/>
        <v>NA</v>
      </c>
      <c r="Y25" s="166"/>
      <c r="Z25" s="159">
        <f t="shared" si="7"/>
        <v>122</v>
      </c>
      <c r="AA25" s="159"/>
      <c r="AB25" s="100" t="str">
        <f t="shared" si="8"/>
        <v>No hay ejecución</v>
      </c>
      <c r="AC25" s="105" t="str">
        <f t="shared" si="9"/>
        <v>NA</v>
      </c>
      <c r="AD25" s="166"/>
      <c r="AE25" s="65">
        <f t="shared" si="10"/>
        <v>0</v>
      </c>
      <c r="AF25" s="100" t="str">
        <f t="shared" si="11"/>
        <v>No hay Programación</v>
      </c>
      <c r="AG25" s="105" t="str">
        <f t="shared" si="12"/>
        <v>De acuerdo a lo programado</v>
      </c>
      <c r="AH25" s="166"/>
      <c r="AI25" s="65" t="s">
        <v>502</v>
      </c>
      <c r="AJ25" s="105" t="s">
        <v>502</v>
      </c>
    </row>
    <row r="26" spans="1:36" s="107" customFormat="1" ht="78" thickTop="1" thickBot="1">
      <c r="A26" s="63">
        <v>11</v>
      </c>
      <c r="B26" s="162">
        <v>0</v>
      </c>
      <c r="C26" s="162">
        <v>0</v>
      </c>
      <c r="D26" s="162">
        <v>0</v>
      </c>
      <c r="E26" s="162">
        <v>0</v>
      </c>
      <c r="F26" s="162">
        <v>12</v>
      </c>
      <c r="G26" s="163" t="s">
        <v>507</v>
      </c>
      <c r="H26" s="196" t="s">
        <v>3557</v>
      </c>
      <c r="I26" s="163" t="s">
        <v>20</v>
      </c>
      <c r="J26" s="163" t="s">
        <v>172</v>
      </c>
      <c r="K26" s="163" t="s">
        <v>172</v>
      </c>
      <c r="L26" s="359" t="s">
        <v>3558</v>
      </c>
      <c r="M26" s="165" t="s">
        <v>3549</v>
      </c>
      <c r="N26" s="64">
        <v>60</v>
      </c>
      <c r="O26" s="64">
        <v>60</v>
      </c>
      <c r="P26" s="64">
        <v>60</v>
      </c>
      <c r="Q26" s="64">
        <v>62</v>
      </c>
      <c r="R26" s="64">
        <f t="shared" si="13"/>
        <v>242</v>
      </c>
      <c r="S26" s="166" t="s">
        <v>3550</v>
      </c>
      <c r="T26" s="105" t="s">
        <v>3551</v>
      </c>
      <c r="U26" s="159">
        <f t="shared" si="4"/>
        <v>120</v>
      </c>
      <c r="V26" s="273"/>
      <c r="W26" s="100" t="str">
        <f t="shared" si="5"/>
        <v>No hay ejecución</v>
      </c>
      <c r="X26" s="105" t="str">
        <f t="shared" si="6"/>
        <v>NA</v>
      </c>
      <c r="Y26" s="166"/>
      <c r="Z26" s="159">
        <f t="shared" si="7"/>
        <v>122</v>
      </c>
      <c r="AA26" s="159"/>
      <c r="AB26" s="100" t="str">
        <f t="shared" si="8"/>
        <v>No hay ejecución</v>
      </c>
      <c r="AC26" s="105" t="str">
        <f t="shared" si="9"/>
        <v>NA</v>
      </c>
      <c r="AD26" s="166"/>
      <c r="AE26" s="65">
        <f t="shared" si="10"/>
        <v>0</v>
      </c>
      <c r="AF26" s="100" t="str">
        <f t="shared" si="11"/>
        <v>No hay Programación</v>
      </c>
      <c r="AG26" s="105" t="str">
        <f t="shared" si="12"/>
        <v>De acuerdo a lo programado</v>
      </c>
      <c r="AH26" s="166"/>
      <c r="AI26" s="65" t="s">
        <v>502</v>
      </c>
      <c r="AJ26" s="105" t="s">
        <v>502</v>
      </c>
    </row>
    <row r="27" spans="1:36" s="107" customFormat="1" ht="58.8" thickTop="1" thickBot="1">
      <c r="A27" s="63">
        <v>12</v>
      </c>
      <c r="B27" s="162">
        <v>0</v>
      </c>
      <c r="C27" s="162">
        <v>0</v>
      </c>
      <c r="D27" s="162">
        <v>0</v>
      </c>
      <c r="E27" s="162">
        <v>0</v>
      </c>
      <c r="F27" s="162">
        <v>12</v>
      </c>
      <c r="G27" s="163" t="s">
        <v>469</v>
      </c>
      <c r="H27" s="196" t="s">
        <v>3559</v>
      </c>
      <c r="I27" s="163" t="s">
        <v>20</v>
      </c>
      <c r="J27" s="163" t="s">
        <v>172</v>
      </c>
      <c r="K27" s="163" t="s">
        <v>172</v>
      </c>
      <c r="L27" s="359" t="s">
        <v>3560</v>
      </c>
      <c r="M27" s="165" t="s">
        <v>3561</v>
      </c>
      <c r="N27" s="64">
        <v>0</v>
      </c>
      <c r="O27" s="64">
        <v>1</v>
      </c>
      <c r="P27" s="64">
        <v>0</v>
      </c>
      <c r="Q27" s="64">
        <v>0</v>
      </c>
      <c r="R27" s="64">
        <f>N27+O27+P27+Q27</f>
        <v>1</v>
      </c>
      <c r="S27" s="166" t="s">
        <v>3562</v>
      </c>
      <c r="T27" s="105" t="s">
        <v>172</v>
      </c>
      <c r="U27" s="159">
        <f t="shared" si="4"/>
        <v>1</v>
      </c>
      <c r="V27" s="273"/>
      <c r="W27" s="100" t="str">
        <f t="shared" si="5"/>
        <v>No hay ejecución</v>
      </c>
      <c r="X27" s="105" t="str">
        <f t="shared" si="6"/>
        <v>NA</v>
      </c>
      <c r="Y27" s="166"/>
      <c r="Z27" s="159">
        <f t="shared" si="7"/>
        <v>0</v>
      </c>
      <c r="AA27" s="159"/>
      <c r="AB27" s="100" t="str">
        <f t="shared" si="8"/>
        <v>No hay ejecución</v>
      </c>
      <c r="AC27" s="105" t="str">
        <f t="shared" si="9"/>
        <v>NA</v>
      </c>
      <c r="AD27" s="166"/>
      <c r="AE27" s="65">
        <f t="shared" si="10"/>
        <v>0</v>
      </c>
      <c r="AF27" s="100" t="str">
        <f t="shared" si="11"/>
        <v>No hay Programación</v>
      </c>
      <c r="AG27" s="105" t="str">
        <f t="shared" si="12"/>
        <v>De acuerdo a lo programado</v>
      </c>
      <c r="AH27" s="166"/>
      <c r="AI27" s="65" t="s">
        <v>502</v>
      </c>
      <c r="AJ27" s="105" t="s">
        <v>502</v>
      </c>
    </row>
    <row r="28" spans="1:36" s="107" customFormat="1" ht="30" thickTop="1" thickBot="1">
      <c r="A28" s="63">
        <v>14</v>
      </c>
      <c r="B28" s="162">
        <v>0</v>
      </c>
      <c r="C28" s="162">
        <v>0</v>
      </c>
      <c r="D28" s="162">
        <v>0</v>
      </c>
      <c r="E28" s="162">
        <v>0</v>
      </c>
      <c r="F28" s="162">
        <v>12</v>
      </c>
      <c r="G28" s="163" t="s">
        <v>507</v>
      </c>
      <c r="H28" s="196" t="s">
        <v>3563</v>
      </c>
      <c r="I28" s="163" t="s">
        <v>18</v>
      </c>
      <c r="J28" s="163" t="s">
        <v>172</v>
      </c>
      <c r="K28" s="163" t="s">
        <v>172</v>
      </c>
      <c r="L28" s="359" t="s">
        <v>3564</v>
      </c>
      <c r="M28" s="165" t="s">
        <v>1409</v>
      </c>
      <c r="N28" s="64">
        <v>0</v>
      </c>
      <c r="O28" s="64">
        <v>1</v>
      </c>
      <c r="P28" s="64">
        <v>0</v>
      </c>
      <c r="Q28" s="64">
        <v>1</v>
      </c>
      <c r="R28" s="64">
        <f t="shared" ref="R28" si="14">N28+O28+P28+Q28</f>
        <v>2</v>
      </c>
      <c r="S28" s="166" t="s">
        <v>3562</v>
      </c>
      <c r="T28" s="105" t="s">
        <v>172</v>
      </c>
      <c r="U28" s="159">
        <f t="shared" si="4"/>
        <v>1</v>
      </c>
      <c r="V28" s="273"/>
      <c r="W28" s="100" t="str">
        <f t="shared" si="5"/>
        <v>No hay ejecución</v>
      </c>
      <c r="X28" s="105" t="str">
        <f t="shared" si="6"/>
        <v>NA</v>
      </c>
      <c r="Y28" s="166"/>
      <c r="Z28" s="159">
        <f t="shared" si="7"/>
        <v>1</v>
      </c>
      <c r="AA28" s="159"/>
      <c r="AB28" s="100" t="str">
        <f t="shared" si="8"/>
        <v>No hay ejecución</v>
      </c>
      <c r="AC28" s="105" t="str">
        <f t="shared" si="9"/>
        <v>NA</v>
      </c>
      <c r="AD28" s="166"/>
      <c r="AE28" s="65">
        <f t="shared" si="10"/>
        <v>0</v>
      </c>
      <c r="AF28" s="100" t="str">
        <f t="shared" si="11"/>
        <v>No hay Programación</v>
      </c>
      <c r="AG28" s="105" t="str">
        <f t="shared" si="12"/>
        <v>De acuerdo a lo programado</v>
      </c>
      <c r="AH28" s="166"/>
      <c r="AI28" s="65" t="s">
        <v>502</v>
      </c>
      <c r="AJ28" s="105" t="s">
        <v>502</v>
      </c>
    </row>
    <row r="29" spans="1:36" s="107" customFormat="1" ht="20.399999999999999" thickTop="1" thickBot="1">
      <c r="A29" s="63">
        <v>15</v>
      </c>
      <c r="B29" s="162">
        <v>0</v>
      </c>
      <c r="C29" s="162">
        <v>0</v>
      </c>
      <c r="D29" s="162">
        <v>0</v>
      </c>
      <c r="E29" s="162">
        <v>0</v>
      </c>
      <c r="F29" s="162">
        <v>12</v>
      </c>
      <c r="G29" s="163" t="s">
        <v>507</v>
      </c>
      <c r="H29" s="196" t="s">
        <v>3565</v>
      </c>
      <c r="I29" s="163" t="s">
        <v>20</v>
      </c>
      <c r="J29" s="163" t="s">
        <v>172</v>
      </c>
      <c r="K29" s="163" t="s">
        <v>172</v>
      </c>
      <c r="L29" s="359" t="s">
        <v>3566</v>
      </c>
      <c r="M29" s="165" t="s">
        <v>3567</v>
      </c>
      <c r="N29" s="64">
        <v>1</v>
      </c>
      <c r="O29" s="64">
        <v>1</v>
      </c>
      <c r="P29" s="64">
        <v>1</v>
      </c>
      <c r="Q29" s="64">
        <v>1</v>
      </c>
      <c r="R29" s="64">
        <f t="shared" si="0"/>
        <v>4</v>
      </c>
      <c r="S29" s="166" t="s">
        <v>3526</v>
      </c>
      <c r="T29" s="105" t="s">
        <v>172</v>
      </c>
      <c r="U29" s="159">
        <f t="shared" si="4"/>
        <v>2</v>
      </c>
      <c r="V29" s="273"/>
      <c r="W29" s="100" t="str">
        <f t="shared" si="5"/>
        <v>No hay ejecución</v>
      </c>
      <c r="X29" s="105" t="str">
        <f t="shared" si="6"/>
        <v>NA</v>
      </c>
      <c r="Y29" s="166"/>
      <c r="Z29" s="159">
        <f t="shared" si="7"/>
        <v>2</v>
      </c>
      <c r="AA29" s="159"/>
      <c r="AB29" s="100" t="str">
        <f t="shared" si="8"/>
        <v>No hay ejecución</v>
      </c>
      <c r="AC29" s="105" t="str">
        <f t="shared" si="9"/>
        <v>NA</v>
      </c>
      <c r="AD29" s="166"/>
      <c r="AE29" s="65">
        <f t="shared" si="10"/>
        <v>0</v>
      </c>
      <c r="AF29" s="100" t="str">
        <f t="shared" si="11"/>
        <v>No hay Programación</v>
      </c>
      <c r="AG29" s="105" t="str">
        <f t="shared" si="12"/>
        <v>De acuerdo a lo programado</v>
      </c>
      <c r="AH29" s="166"/>
      <c r="AI29" s="65" t="s">
        <v>502</v>
      </c>
      <c r="AJ29" s="105" t="s">
        <v>502</v>
      </c>
    </row>
    <row r="30" spans="1:36" s="107" customFormat="1" ht="68.400000000000006" thickTop="1" thickBot="1">
      <c r="A30" s="63">
        <v>16</v>
      </c>
      <c r="B30" s="162">
        <v>0</v>
      </c>
      <c r="C30" s="162">
        <v>0</v>
      </c>
      <c r="D30" s="162">
        <v>0</v>
      </c>
      <c r="E30" s="162" t="s">
        <v>236</v>
      </c>
      <c r="F30" s="162">
        <v>12</v>
      </c>
      <c r="G30" s="163" t="s">
        <v>433</v>
      </c>
      <c r="H30" s="196" t="s">
        <v>3568</v>
      </c>
      <c r="I30" s="163" t="s">
        <v>18</v>
      </c>
      <c r="J30" s="163" t="s">
        <v>338</v>
      </c>
      <c r="K30" s="163">
        <v>17</v>
      </c>
      <c r="L30" s="359" t="s">
        <v>3569</v>
      </c>
      <c r="M30" s="165" t="s">
        <v>2511</v>
      </c>
      <c r="N30" s="64">
        <v>0</v>
      </c>
      <c r="O30" s="64">
        <v>2</v>
      </c>
      <c r="P30" s="64">
        <v>2</v>
      </c>
      <c r="Q30" s="64">
        <v>0</v>
      </c>
      <c r="R30" s="64">
        <f t="shared" si="0"/>
        <v>4</v>
      </c>
      <c r="S30" s="166" t="s">
        <v>3526</v>
      </c>
      <c r="T30" s="105" t="s">
        <v>3570</v>
      </c>
      <c r="U30" s="159">
        <f t="shared" si="4"/>
        <v>2</v>
      </c>
      <c r="V30" s="273"/>
      <c r="W30" s="100" t="str">
        <f t="shared" si="5"/>
        <v>No hay ejecución</v>
      </c>
      <c r="X30" s="105" t="str">
        <f t="shared" si="6"/>
        <v>NA</v>
      </c>
      <c r="Y30" s="166"/>
      <c r="Z30" s="159">
        <f t="shared" si="7"/>
        <v>2</v>
      </c>
      <c r="AA30" s="159"/>
      <c r="AB30" s="100" t="str">
        <f t="shared" si="8"/>
        <v>No hay ejecución</v>
      </c>
      <c r="AC30" s="105" t="str">
        <f t="shared" si="9"/>
        <v>NA</v>
      </c>
      <c r="AD30" s="166"/>
      <c r="AE30" s="65">
        <f t="shared" si="10"/>
        <v>0</v>
      </c>
      <c r="AF30" s="100" t="str">
        <f t="shared" si="11"/>
        <v>No hay Programación</v>
      </c>
      <c r="AG30" s="105" t="str">
        <f t="shared" si="12"/>
        <v>De acuerdo a lo programado</v>
      </c>
      <c r="AH30" s="166"/>
      <c r="AI30" s="65" t="s">
        <v>502</v>
      </c>
      <c r="AJ30" s="105" t="s">
        <v>502</v>
      </c>
    </row>
    <row r="31" spans="1:36" ht="16.5" customHeight="1" thickTop="1">
      <c r="A31" s="597" t="s">
        <v>802</v>
      </c>
      <c r="B31" s="597"/>
      <c r="C31" s="597"/>
      <c r="D31" s="597"/>
      <c r="E31" s="597"/>
      <c r="F31" s="597"/>
      <c r="G31" s="597"/>
      <c r="H31" s="597"/>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row>
    <row r="32" spans="1:36" ht="36" customHeight="1" thickBot="1">
      <c r="A32" s="151">
        <v>17</v>
      </c>
      <c r="B32" s="267">
        <v>0</v>
      </c>
      <c r="C32" s="267">
        <v>0</v>
      </c>
      <c r="D32" s="267">
        <v>0</v>
      </c>
      <c r="E32" s="267">
        <v>0</v>
      </c>
      <c r="F32" s="267">
        <v>12</v>
      </c>
      <c r="G32" s="218" t="s">
        <v>507</v>
      </c>
      <c r="H32" s="258" t="s">
        <v>3571</v>
      </c>
      <c r="I32" s="218" t="s">
        <v>20</v>
      </c>
      <c r="J32" s="218" t="s">
        <v>172</v>
      </c>
      <c r="K32" s="218" t="s">
        <v>172</v>
      </c>
      <c r="L32" s="220" t="s">
        <v>3572</v>
      </c>
      <c r="M32" s="220" t="s">
        <v>3549</v>
      </c>
      <c r="N32" s="138"/>
      <c r="O32" s="138"/>
      <c r="P32" s="138"/>
      <c r="Q32" s="138"/>
      <c r="R32" s="152">
        <f t="shared" ref="R32:R37" si="15">N32+O32+P32+Q32</f>
        <v>0</v>
      </c>
      <c r="S32" s="148" t="s">
        <v>3546</v>
      </c>
      <c r="T32" s="369" t="s">
        <v>172</v>
      </c>
      <c r="U32" s="369"/>
      <c r="V32" s="369"/>
      <c r="W32" s="369"/>
      <c r="X32" s="369"/>
      <c r="Y32" s="369"/>
      <c r="Z32" s="369"/>
      <c r="AA32" s="369"/>
      <c r="AB32" s="369"/>
      <c r="AC32" s="369"/>
      <c r="AD32" s="369"/>
      <c r="AE32" s="369"/>
      <c r="AF32" s="369"/>
      <c r="AG32" s="369"/>
      <c r="AH32" s="369"/>
      <c r="AI32" s="129" t="s">
        <v>502</v>
      </c>
      <c r="AJ32" s="129" t="s">
        <v>502</v>
      </c>
    </row>
    <row r="33" spans="1:36" ht="30" thickTop="1" thickBot="1">
      <c r="A33" s="63">
        <v>18</v>
      </c>
      <c r="B33" s="162">
        <v>0</v>
      </c>
      <c r="C33" s="162">
        <v>0</v>
      </c>
      <c r="D33" s="162">
        <v>0</v>
      </c>
      <c r="E33" s="162">
        <v>0</v>
      </c>
      <c r="F33" s="162">
        <v>12</v>
      </c>
      <c r="G33" s="218" t="s">
        <v>507</v>
      </c>
      <c r="H33" s="219" t="s">
        <v>3573</v>
      </c>
      <c r="I33" s="218" t="s">
        <v>20</v>
      </c>
      <c r="J33" s="218" t="s">
        <v>172</v>
      </c>
      <c r="K33" s="218" t="s">
        <v>172</v>
      </c>
      <c r="L33" s="220" t="s">
        <v>3574</v>
      </c>
      <c r="M33" s="220" t="s">
        <v>3575</v>
      </c>
      <c r="N33" s="148"/>
      <c r="O33" s="148"/>
      <c r="P33" s="148"/>
      <c r="Q33" s="148"/>
      <c r="R33" s="65">
        <f t="shared" si="15"/>
        <v>0</v>
      </c>
      <c r="S33" s="148" t="s">
        <v>3546</v>
      </c>
      <c r="T33" s="369" t="s">
        <v>172</v>
      </c>
      <c r="U33" s="369"/>
      <c r="V33" s="369"/>
      <c r="W33" s="369"/>
      <c r="X33" s="369"/>
      <c r="Y33" s="369"/>
      <c r="Z33" s="369"/>
      <c r="AA33" s="369"/>
      <c r="AB33" s="369"/>
      <c r="AC33" s="369"/>
      <c r="AD33" s="369"/>
      <c r="AE33" s="369"/>
      <c r="AF33" s="369"/>
      <c r="AG33" s="369"/>
      <c r="AH33" s="369"/>
      <c r="AI33" s="129" t="s">
        <v>502</v>
      </c>
      <c r="AJ33" s="129" t="s">
        <v>502</v>
      </c>
    </row>
    <row r="34" spans="1:36" ht="20.399999999999999" thickTop="1" thickBot="1">
      <c r="A34" s="63">
        <v>19</v>
      </c>
      <c r="B34" s="162">
        <v>0</v>
      </c>
      <c r="C34" s="162">
        <v>0</v>
      </c>
      <c r="D34" s="162">
        <v>0</v>
      </c>
      <c r="E34" s="162">
        <v>0</v>
      </c>
      <c r="F34" s="162">
        <v>12</v>
      </c>
      <c r="G34" s="218" t="s">
        <v>507</v>
      </c>
      <c r="H34" s="219" t="s">
        <v>3576</v>
      </c>
      <c r="I34" s="218" t="s">
        <v>20</v>
      </c>
      <c r="J34" s="218" t="s">
        <v>172</v>
      </c>
      <c r="K34" s="218" t="s">
        <v>172</v>
      </c>
      <c r="L34" s="220" t="s">
        <v>3577</v>
      </c>
      <c r="M34" s="220" t="s">
        <v>3578</v>
      </c>
      <c r="N34" s="148"/>
      <c r="O34" s="148"/>
      <c r="P34" s="148"/>
      <c r="Q34" s="148"/>
      <c r="R34" s="65"/>
      <c r="S34" s="148" t="s">
        <v>3546</v>
      </c>
      <c r="T34" s="369" t="s">
        <v>172</v>
      </c>
      <c r="U34" s="369"/>
      <c r="V34" s="369"/>
      <c r="W34" s="369"/>
      <c r="X34" s="369"/>
      <c r="Y34" s="369"/>
      <c r="Z34" s="369"/>
      <c r="AA34" s="369"/>
      <c r="AB34" s="369"/>
      <c r="AC34" s="369"/>
      <c r="AD34" s="369"/>
      <c r="AE34" s="369"/>
      <c r="AF34" s="369"/>
      <c r="AG34" s="369"/>
      <c r="AH34" s="369"/>
      <c r="AI34" s="129" t="s">
        <v>502</v>
      </c>
      <c r="AJ34" s="129" t="s">
        <v>502</v>
      </c>
    </row>
    <row r="35" spans="1:36" ht="39.6" thickTop="1" thickBot="1">
      <c r="A35" s="63">
        <v>20</v>
      </c>
      <c r="B35" s="162">
        <v>0</v>
      </c>
      <c r="C35" s="162">
        <v>0</v>
      </c>
      <c r="D35" s="162">
        <v>0</v>
      </c>
      <c r="E35" s="162">
        <v>0</v>
      </c>
      <c r="F35" s="162">
        <v>12</v>
      </c>
      <c r="G35" s="218" t="s">
        <v>469</v>
      </c>
      <c r="H35" s="219" t="s">
        <v>3579</v>
      </c>
      <c r="I35" s="218" t="s">
        <v>20</v>
      </c>
      <c r="J35" s="218" t="s">
        <v>172</v>
      </c>
      <c r="K35" s="218" t="s">
        <v>172</v>
      </c>
      <c r="L35" s="220" t="s">
        <v>3580</v>
      </c>
      <c r="M35" s="220" t="s">
        <v>939</v>
      </c>
      <c r="N35" s="148"/>
      <c r="O35" s="148"/>
      <c r="P35" s="148"/>
      <c r="Q35" s="148"/>
      <c r="R35" s="65">
        <f t="shared" si="15"/>
        <v>0</v>
      </c>
      <c r="S35" s="148" t="s">
        <v>3546</v>
      </c>
      <c r="T35" s="369" t="s">
        <v>172</v>
      </c>
      <c r="U35" s="369"/>
      <c r="V35" s="369"/>
      <c r="W35" s="369"/>
      <c r="X35" s="369"/>
      <c r="Y35" s="369"/>
      <c r="Z35" s="369"/>
      <c r="AA35" s="369"/>
      <c r="AB35" s="369"/>
      <c r="AC35" s="369"/>
      <c r="AD35" s="369"/>
      <c r="AE35" s="369"/>
      <c r="AF35" s="369"/>
      <c r="AG35" s="369"/>
      <c r="AH35" s="369"/>
      <c r="AI35" s="129" t="s">
        <v>502</v>
      </c>
      <c r="AJ35" s="129" t="s">
        <v>502</v>
      </c>
    </row>
    <row r="36" spans="1:36" ht="30" thickTop="1" thickBot="1">
      <c r="A36" s="63">
        <v>21</v>
      </c>
      <c r="B36" s="162">
        <v>0</v>
      </c>
      <c r="C36" s="162">
        <v>0</v>
      </c>
      <c r="D36" s="162">
        <v>0</v>
      </c>
      <c r="E36" s="162">
        <v>0</v>
      </c>
      <c r="F36" s="162">
        <v>12</v>
      </c>
      <c r="G36" s="218" t="s">
        <v>469</v>
      </c>
      <c r="H36" s="219" t="s">
        <v>3581</v>
      </c>
      <c r="I36" s="218" t="s">
        <v>20</v>
      </c>
      <c r="J36" s="218" t="s">
        <v>172</v>
      </c>
      <c r="K36" s="218" t="s">
        <v>172</v>
      </c>
      <c r="L36" s="220" t="s">
        <v>3582</v>
      </c>
      <c r="M36" s="220" t="s">
        <v>3583</v>
      </c>
      <c r="N36" s="148"/>
      <c r="O36" s="148"/>
      <c r="P36" s="148"/>
      <c r="Q36" s="148"/>
      <c r="R36" s="65">
        <f t="shared" si="15"/>
        <v>0</v>
      </c>
      <c r="S36" s="148" t="s">
        <v>3546</v>
      </c>
      <c r="T36" s="369" t="s">
        <v>172</v>
      </c>
      <c r="U36" s="369"/>
      <c r="V36" s="369"/>
      <c r="W36" s="369"/>
      <c r="X36" s="369"/>
      <c r="Y36" s="369"/>
      <c r="Z36" s="369"/>
      <c r="AA36" s="369"/>
      <c r="AB36" s="369"/>
      <c r="AC36" s="369"/>
      <c r="AD36" s="369"/>
      <c r="AE36" s="369"/>
      <c r="AF36" s="369"/>
      <c r="AG36" s="369"/>
      <c r="AH36" s="369"/>
      <c r="AI36" s="129" t="s">
        <v>502</v>
      </c>
      <c r="AJ36" s="129" t="s">
        <v>502</v>
      </c>
    </row>
    <row r="37" spans="1:36" ht="39.6" thickTop="1" thickBot="1">
      <c r="A37" s="63">
        <v>22</v>
      </c>
      <c r="B37" s="162">
        <v>0</v>
      </c>
      <c r="C37" s="162">
        <v>0</v>
      </c>
      <c r="D37" s="162">
        <v>0</v>
      </c>
      <c r="E37" s="162">
        <v>0</v>
      </c>
      <c r="F37" s="162">
        <v>12</v>
      </c>
      <c r="G37" s="218" t="s">
        <v>445</v>
      </c>
      <c r="H37" s="219" t="s">
        <v>1408</v>
      </c>
      <c r="I37" s="218" t="s">
        <v>20</v>
      </c>
      <c r="J37" s="218" t="s">
        <v>172</v>
      </c>
      <c r="K37" s="218" t="s">
        <v>172</v>
      </c>
      <c r="L37" s="220" t="s">
        <v>1405</v>
      </c>
      <c r="M37" s="220" t="s">
        <v>1409</v>
      </c>
      <c r="N37" s="148"/>
      <c r="O37" s="148"/>
      <c r="P37" s="148"/>
      <c r="Q37" s="148"/>
      <c r="R37" s="65">
        <f t="shared" si="15"/>
        <v>0</v>
      </c>
      <c r="S37" s="148" t="s">
        <v>3546</v>
      </c>
      <c r="T37" s="369" t="s">
        <v>172</v>
      </c>
      <c r="U37" s="369"/>
      <c r="V37" s="369"/>
      <c r="W37" s="369"/>
      <c r="X37" s="369"/>
      <c r="Y37" s="369"/>
      <c r="Z37" s="369"/>
      <c r="AA37" s="369"/>
      <c r="AB37" s="369"/>
      <c r="AC37" s="369"/>
      <c r="AD37" s="369"/>
      <c r="AE37" s="369"/>
      <c r="AF37" s="369"/>
      <c r="AG37" s="369"/>
      <c r="AH37" s="369"/>
      <c r="AI37" s="129" t="s">
        <v>502</v>
      </c>
      <c r="AJ37" s="129" t="s">
        <v>502</v>
      </c>
    </row>
    <row r="38" spans="1:36" ht="20.399999999999999" thickTop="1" thickBot="1">
      <c r="A38" s="63">
        <v>5</v>
      </c>
      <c r="B38" s="162">
        <v>0</v>
      </c>
      <c r="C38" s="162">
        <v>0</v>
      </c>
      <c r="D38" s="162">
        <v>0</v>
      </c>
      <c r="E38" s="162">
        <v>0</v>
      </c>
      <c r="F38" s="162">
        <v>12</v>
      </c>
      <c r="G38" s="218" t="s">
        <v>507</v>
      </c>
      <c r="H38" s="219" t="s">
        <v>3584</v>
      </c>
      <c r="I38" s="218" t="s">
        <v>20</v>
      </c>
      <c r="J38" s="218" t="s">
        <v>172</v>
      </c>
      <c r="K38" s="218" t="s">
        <v>172</v>
      </c>
      <c r="L38" s="220" t="s">
        <v>3585</v>
      </c>
      <c r="M38" s="220" t="s">
        <v>3549</v>
      </c>
      <c r="N38" s="148"/>
      <c r="O38" s="148"/>
      <c r="P38" s="148"/>
      <c r="Q38" s="148"/>
      <c r="R38" s="65">
        <f>N38+O38+P38+Q38</f>
        <v>0</v>
      </c>
      <c r="S38" s="148" t="s">
        <v>3546</v>
      </c>
      <c r="T38" s="369" t="s">
        <v>172</v>
      </c>
      <c r="U38" s="369"/>
      <c r="V38" s="369"/>
      <c r="W38" s="369"/>
      <c r="X38" s="369"/>
      <c r="Y38" s="369"/>
      <c r="Z38" s="369"/>
      <c r="AA38" s="369"/>
      <c r="AB38" s="369"/>
      <c r="AC38" s="369"/>
      <c r="AD38" s="369"/>
      <c r="AE38" s="369"/>
      <c r="AF38" s="369"/>
      <c r="AG38" s="369"/>
      <c r="AH38" s="369"/>
      <c r="AI38" s="129" t="s">
        <v>502</v>
      </c>
      <c r="AJ38" s="129" t="s">
        <v>502</v>
      </c>
    </row>
    <row r="39" spans="1:36" ht="58.8" thickTop="1" thickBot="1">
      <c r="A39" s="63">
        <v>7</v>
      </c>
      <c r="B39" s="162">
        <v>0</v>
      </c>
      <c r="C39" s="162">
        <v>0</v>
      </c>
      <c r="D39" s="162">
        <v>0</v>
      </c>
      <c r="E39" s="162">
        <v>0</v>
      </c>
      <c r="F39" s="162">
        <v>12</v>
      </c>
      <c r="G39" s="218" t="s">
        <v>507</v>
      </c>
      <c r="H39" s="219" t="s">
        <v>3586</v>
      </c>
      <c r="I39" s="218" t="s">
        <v>20</v>
      </c>
      <c r="J39" s="218" t="s">
        <v>172</v>
      </c>
      <c r="K39" s="218" t="s">
        <v>172</v>
      </c>
      <c r="L39" s="220" t="s">
        <v>3587</v>
      </c>
      <c r="M39" s="220" t="s">
        <v>3549</v>
      </c>
      <c r="N39" s="148"/>
      <c r="O39" s="148"/>
      <c r="P39" s="148"/>
      <c r="Q39" s="148"/>
      <c r="R39" s="65">
        <f>N39+O39+P39+Q39</f>
        <v>0</v>
      </c>
      <c r="S39" s="148" t="s">
        <v>3546</v>
      </c>
      <c r="T39" s="369" t="s">
        <v>172</v>
      </c>
      <c r="U39" s="369"/>
      <c r="V39" s="369"/>
      <c r="W39" s="369"/>
      <c r="X39" s="369"/>
      <c r="Y39" s="369"/>
      <c r="Z39" s="369"/>
      <c r="AA39" s="369"/>
      <c r="AB39" s="369"/>
      <c r="AC39" s="369"/>
      <c r="AD39" s="369"/>
      <c r="AE39" s="369"/>
      <c r="AF39" s="369"/>
      <c r="AG39" s="369"/>
      <c r="AH39" s="369"/>
      <c r="AI39" s="129" t="s">
        <v>502</v>
      </c>
      <c r="AJ39" s="129" t="s">
        <v>502</v>
      </c>
    </row>
    <row r="40" spans="1:36" ht="20.399999999999999" thickTop="1" thickBot="1">
      <c r="A40" s="63">
        <v>13</v>
      </c>
      <c r="B40" s="162">
        <v>0</v>
      </c>
      <c r="C40" s="162">
        <v>0</v>
      </c>
      <c r="D40" s="162">
        <v>0</v>
      </c>
      <c r="E40" s="162">
        <v>0</v>
      </c>
      <c r="F40" s="162">
        <v>12</v>
      </c>
      <c r="G40" s="218" t="s">
        <v>507</v>
      </c>
      <c r="H40" s="219" t="s">
        <v>3588</v>
      </c>
      <c r="I40" s="218" t="s">
        <v>20</v>
      </c>
      <c r="J40" s="218" t="s">
        <v>172</v>
      </c>
      <c r="K40" s="218" t="s">
        <v>172</v>
      </c>
      <c r="L40" s="220" t="s">
        <v>3589</v>
      </c>
      <c r="M40" s="220" t="s">
        <v>1166</v>
      </c>
      <c r="N40" s="148"/>
      <c r="O40" s="148"/>
      <c r="P40" s="148"/>
      <c r="Q40" s="148"/>
      <c r="R40" s="65">
        <f>N40+O40+P40+Q40</f>
        <v>0</v>
      </c>
      <c r="S40" s="148" t="s">
        <v>3546</v>
      </c>
      <c r="T40" s="369" t="s">
        <v>172</v>
      </c>
      <c r="U40" s="369"/>
      <c r="V40" s="369"/>
      <c r="W40" s="369"/>
      <c r="X40" s="369"/>
      <c r="Y40" s="369"/>
      <c r="Z40" s="369"/>
      <c r="AA40" s="369"/>
      <c r="AB40" s="369"/>
      <c r="AC40" s="369"/>
      <c r="AD40" s="369"/>
      <c r="AE40" s="369"/>
      <c r="AF40" s="369"/>
      <c r="AG40" s="369"/>
      <c r="AH40" s="369"/>
      <c r="AI40" s="129" t="s">
        <v>502</v>
      </c>
      <c r="AJ40" s="129" t="s">
        <v>502</v>
      </c>
    </row>
    <row r="41" spans="1:36" ht="10.8" thickTop="1" thickBot="1">
      <c r="A41" s="66"/>
      <c r="B41" s="66"/>
      <c r="C41" s="66"/>
      <c r="D41" s="66"/>
      <c r="E41" s="66"/>
      <c r="F41" s="66"/>
      <c r="G41" s="66"/>
      <c r="H41" s="66"/>
      <c r="I41" s="66"/>
      <c r="J41" s="66"/>
      <c r="K41" s="66"/>
      <c r="L41" s="67"/>
      <c r="M41" s="67"/>
      <c r="N41" s="68"/>
      <c r="O41" s="68"/>
      <c r="P41" s="68"/>
      <c r="Q41" s="68"/>
      <c r="R41" s="68"/>
      <c r="S41" s="68"/>
      <c r="T41" s="68"/>
      <c r="U41" s="74"/>
      <c r="V41" s="74"/>
      <c r="W41" s="74"/>
      <c r="X41" s="74"/>
      <c r="Y41" s="74"/>
      <c r="Z41" s="74"/>
      <c r="AA41" s="74"/>
      <c r="AB41" s="74"/>
      <c r="AC41" s="74"/>
      <c r="AD41" s="74"/>
      <c r="AE41" s="74"/>
      <c r="AF41" s="74"/>
      <c r="AG41" s="74"/>
      <c r="AH41" s="74"/>
    </row>
    <row r="42" spans="1:36" ht="10.5" customHeight="1" thickTop="1" thickBot="1">
      <c r="A42" s="674" t="s">
        <v>3291</v>
      </c>
      <c r="B42" s="587"/>
      <c r="C42" s="587"/>
      <c r="D42" s="587"/>
      <c r="E42" s="587"/>
      <c r="F42" s="587"/>
      <c r="G42" s="276" t="s">
        <v>3590</v>
      </c>
      <c r="H42" s="66"/>
      <c r="I42" s="66"/>
      <c r="J42" s="66"/>
      <c r="K42" s="66"/>
      <c r="L42" s="69"/>
      <c r="M42" s="69"/>
      <c r="N42" s="68"/>
      <c r="O42" s="68"/>
      <c r="P42" s="68"/>
      <c r="Q42" s="68"/>
      <c r="R42" s="68"/>
      <c r="S42" s="68"/>
      <c r="T42" s="68"/>
      <c r="U42" s="74"/>
      <c r="V42" s="74"/>
      <c r="W42" s="74"/>
      <c r="X42" s="74"/>
      <c r="Y42" s="74"/>
      <c r="Z42" s="74"/>
      <c r="AA42" s="74"/>
      <c r="AB42" s="74"/>
      <c r="AC42" s="74"/>
      <c r="AD42" s="74"/>
      <c r="AE42" s="74"/>
      <c r="AF42" s="74"/>
      <c r="AG42" s="74"/>
      <c r="AH42" s="74"/>
    </row>
    <row r="43" spans="1:36" ht="10.8" thickTop="1" thickBot="1">
      <c r="A43" s="70"/>
      <c r="B43" s="70"/>
      <c r="C43" s="70"/>
      <c r="D43" s="70"/>
      <c r="E43" s="70"/>
      <c r="F43" s="70"/>
      <c r="G43" s="71"/>
      <c r="H43" s="66"/>
      <c r="I43" s="66"/>
      <c r="J43" s="66"/>
      <c r="K43" s="66"/>
      <c r="L43" s="69"/>
      <c r="M43" s="69"/>
      <c r="N43" s="68"/>
      <c r="O43" s="68"/>
      <c r="P43" s="68"/>
      <c r="Q43" s="68"/>
      <c r="R43" s="68"/>
      <c r="S43" s="68"/>
      <c r="T43" s="68"/>
      <c r="U43" s="74"/>
      <c r="V43" s="74"/>
      <c r="W43" s="74"/>
      <c r="X43" s="74"/>
      <c r="Y43" s="74"/>
      <c r="Z43" s="74"/>
      <c r="AA43" s="74"/>
      <c r="AB43" s="74"/>
      <c r="AC43" s="74"/>
      <c r="AD43" s="74"/>
      <c r="AE43" s="74"/>
      <c r="AF43" s="74"/>
      <c r="AG43" s="74"/>
      <c r="AH43" s="74"/>
    </row>
    <row r="44" spans="1:36" ht="12" customHeight="1" thickTop="1" thickBot="1">
      <c r="A44" s="588" t="s">
        <v>1998</v>
      </c>
      <c r="B44" s="589"/>
      <c r="C44" s="589"/>
      <c r="D44" s="589"/>
      <c r="E44" s="589"/>
      <c r="F44" s="589"/>
      <c r="G44" s="225" t="s">
        <v>3591</v>
      </c>
      <c r="H44" s="66"/>
      <c r="I44" s="66"/>
      <c r="J44" s="66"/>
      <c r="K44" s="66"/>
      <c r="L44" s="69"/>
      <c r="M44" s="69"/>
      <c r="N44" s="68"/>
      <c r="O44" s="68"/>
      <c r="P44" s="68"/>
      <c r="Q44" s="68"/>
      <c r="R44" s="68"/>
      <c r="S44" s="68"/>
      <c r="T44" s="68"/>
      <c r="U44" s="74"/>
      <c r="V44" s="74"/>
      <c r="W44" s="74"/>
      <c r="X44" s="74"/>
      <c r="Y44" s="74"/>
      <c r="Z44" s="74"/>
      <c r="AA44" s="74"/>
      <c r="AB44" s="74"/>
      <c r="AC44" s="74"/>
      <c r="AD44" s="74"/>
      <c r="AE44" s="74"/>
      <c r="AF44" s="74"/>
      <c r="AG44" s="74"/>
      <c r="AH44" s="74"/>
    </row>
    <row r="45" spans="1:36" ht="10.8" thickTop="1" thickBot="1">
      <c r="A45" s="73"/>
      <c r="B45" s="73"/>
      <c r="C45" s="73"/>
      <c r="D45" s="73"/>
      <c r="E45" s="73"/>
      <c r="F45" s="72"/>
      <c r="G45" s="74"/>
      <c r="H45" s="66"/>
      <c r="I45" s="66"/>
      <c r="J45" s="66"/>
      <c r="K45" s="66"/>
      <c r="L45" s="69"/>
      <c r="M45" s="69"/>
      <c r="N45" s="68"/>
      <c r="O45" s="68"/>
      <c r="P45" s="68"/>
      <c r="Q45" s="68"/>
      <c r="R45" s="68"/>
      <c r="S45" s="68"/>
      <c r="T45" s="68"/>
      <c r="U45" s="74"/>
      <c r="V45" s="74"/>
      <c r="W45" s="74"/>
      <c r="X45" s="74"/>
      <c r="Y45" s="74"/>
      <c r="Z45" s="74"/>
      <c r="AA45" s="74"/>
      <c r="AB45" s="74"/>
      <c r="AC45" s="74"/>
      <c r="AD45" s="74"/>
      <c r="AE45" s="74"/>
      <c r="AF45" s="74"/>
      <c r="AG45" s="74"/>
      <c r="AH45" s="74"/>
    </row>
    <row r="46" spans="1:36" ht="10.8" thickTop="1" thickBot="1">
      <c r="A46" s="75" t="s">
        <v>729</v>
      </c>
      <c r="B46" s="66"/>
      <c r="C46" s="66"/>
      <c r="D46" s="76"/>
      <c r="E46" s="66"/>
      <c r="F46" s="66"/>
      <c r="G46" s="66"/>
      <c r="H46" s="66"/>
      <c r="I46" s="66"/>
      <c r="J46" s="66"/>
      <c r="K46" s="66"/>
      <c r="L46" s="69"/>
      <c r="M46" s="69"/>
      <c r="N46" s="68"/>
      <c r="O46" s="68"/>
      <c r="P46" s="68"/>
      <c r="Q46" s="68"/>
      <c r="R46" s="68"/>
      <c r="S46" s="68"/>
      <c r="T46" s="68"/>
      <c r="U46" s="74"/>
      <c r="V46" s="74"/>
      <c r="W46" s="74"/>
      <c r="X46" s="74"/>
      <c r="Y46" s="74"/>
      <c r="Z46" s="74"/>
      <c r="AA46" s="74"/>
      <c r="AB46" s="74"/>
      <c r="AC46" s="74"/>
      <c r="AD46" s="74"/>
      <c r="AE46" s="74"/>
      <c r="AF46" s="74"/>
      <c r="AG46" s="74"/>
      <c r="AH46" s="74"/>
    </row>
    <row r="47" spans="1:36" ht="13.05" customHeight="1" thickTop="1" thickBot="1">
      <c r="A47" s="87">
        <v>1</v>
      </c>
      <c r="B47" s="66" t="s">
        <v>730</v>
      </c>
      <c r="C47" s="66"/>
      <c r="D47" s="76"/>
      <c r="E47" s="66"/>
      <c r="F47" s="66"/>
      <c r="G47" s="66"/>
      <c r="H47" s="66"/>
      <c r="I47" s="66"/>
      <c r="J47" s="66"/>
      <c r="K47" s="66"/>
      <c r="L47" s="69"/>
      <c r="M47" s="69"/>
      <c r="N47" s="68"/>
      <c r="O47" s="68"/>
      <c r="P47" s="68"/>
      <c r="Q47" s="68"/>
      <c r="R47" s="68"/>
      <c r="S47" s="68"/>
      <c r="T47" s="68"/>
      <c r="U47" s="74"/>
      <c r="V47" s="74"/>
      <c r="W47" s="74"/>
      <c r="X47" s="74"/>
      <c r="Y47" s="74"/>
      <c r="Z47" s="74"/>
      <c r="AA47" s="74"/>
      <c r="AB47" s="74"/>
      <c r="AC47" s="74"/>
      <c r="AD47" s="74"/>
      <c r="AE47" s="74"/>
      <c r="AF47" s="74"/>
      <c r="AG47" s="74"/>
      <c r="AH47" s="74"/>
    </row>
    <row r="48" spans="1:36" ht="13.05" customHeight="1" thickTop="1" thickBot="1">
      <c r="A48" s="87">
        <v>2</v>
      </c>
      <c r="B48" s="66" t="s">
        <v>731</v>
      </c>
      <c r="C48" s="66"/>
      <c r="D48" s="76"/>
      <c r="E48" s="66"/>
      <c r="F48" s="66"/>
      <c r="G48" s="66"/>
      <c r="H48" s="66"/>
      <c r="I48" s="66"/>
      <c r="J48" s="66"/>
      <c r="K48" s="66"/>
      <c r="L48" s="69"/>
      <c r="M48" s="69"/>
      <c r="N48" s="68"/>
      <c r="O48" s="68"/>
      <c r="P48" s="68"/>
      <c r="Q48" s="68"/>
      <c r="R48" s="68"/>
      <c r="S48" s="68"/>
      <c r="T48" s="68"/>
      <c r="U48" s="74"/>
      <c r="V48" s="74"/>
      <c r="W48" s="74"/>
      <c r="X48" s="74"/>
      <c r="Y48" s="74"/>
      <c r="Z48" s="74"/>
      <c r="AA48" s="74"/>
      <c r="AB48" s="74"/>
      <c r="AC48" s="74"/>
      <c r="AD48" s="74"/>
      <c r="AE48" s="74"/>
      <c r="AF48" s="74"/>
      <c r="AG48" s="74"/>
      <c r="AH48" s="74"/>
    </row>
    <row r="49" spans="1:34" ht="13.05" customHeight="1" thickTop="1" thickBot="1">
      <c r="A49" s="87">
        <v>3</v>
      </c>
      <c r="B49" s="66" t="s">
        <v>732</v>
      </c>
      <c r="C49" s="66"/>
      <c r="D49" s="76"/>
      <c r="E49" s="66"/>
      <c r="F49" s="66"/>
      <c r="G49" s="66"/>
      <c r="H49" s="66"/>
      <c r="I49" s="66"/>
      <c r="J49" s="66"/>
      <c r="K49" s="66"/>
      <c r="N49" s="68"/>
      <c r="O49" s="68"/>
      <c r="P49" s="68"/>
      <c r="Q49" s="68"/>
      <c r="R49" s="68"/>
      <c r="S49" s="68"/>
      <c r="T49" s="68"/>
      <c r="U49" s="74"/>
      <c r="V49" s="74"/>
      <c r="W49" s="74"/>
      <c r="X49" s="74"/>
      <c r="Y49" s="74"/>
      <c r="Z49" s="74"/>
      <c r="AA49" s="74"/>
      <c r="AB49" s="74"/>
      <c r="AC49" s="74"/>
      <c r="AD49" s="74"/>
      <c r="AE49" s="74"/>
      <c r="AF49" s="74"/>
      <c r="AG49" s="74"/>
      <c r="AH49" s="74"/>
    </row>
    <row r="50" spans="1:34" ht="13.05" customHeight="1" thickTop="1" thickBot="1">
      <c r="A50" s="87">
        <v>4</v>
      </c>
      <c r="B50" s="66" t="s">
        <v>733</v>
      </c>
      <c r="C50" s="66"/>
      <c r="D50" s="77"/>
      <c r="E50" s="66"/>
      <c r="F50" s="66"/>
      <c r="G50" s="66"/>
      <c r="H50" s="66"/>
      <c r="I50" s="66"/>
      <c r="J50" s="66"/>
      <c r="K50" s="66"/>
      <c r="L50" s="78"/>
      <c r="M50" s="78"/>
      <c r="N50" s="68"/>
      <c r="O50" s="68"/>
      <c r="P50" s="68"/>
      <c r="Q50" s="68"/>
      <c r="R50" s="68"/>
      <c r="S50" s="68"/>
      <c r="T50" s="68"/>
      <c r="U50" s="74"/>
      <c r="V50" s="74"/>
      <c r="W50" s="74"/>
      <c r="X50" s="74"/>
      <c r="Y50" s="74"/>
      <c r="Z50" s="74"/>
      <c r="AA50" s="74"/>
      <c r="AB50" s="74"/>
      <c r="AC50" s="74"/>
      <c r="AD50" s="74"/>
      <c r="AE50" s="74"/>
      <c r="AF50" s="74"/>
      <c r="AG50" s="74"/>
      <c r="AH50" s="74"/>
    </row>
    <row r="51" spans="1:34" ht="13.05" customHeight="1" thickTop="1" thickBot="1">
      <c r="A51" s="87">
        <v>5</v>
      </c>
      <c r="B51" s="66" t="s">
        <v>734</v>
      </c>
      <c r="C51" s="66"/>
      <c r="D51" s="77"/>
      <c r="E51" s="66"/>
      <c r="F51" s="66"/>
      <c r="G51" s="66"/>
      <c r="H51" s="66"/>
      <c r="I51" s="66"/>
      <c r="J51" s="66"/>
      <c r="K51" s="66"/>
      <c r="L51" s="67"/>
      <c r="M51" s="67"/>
      <c r="N51" s="68"/>
      <c r="O51" s="68"/>
      <c r="P51" s="68"/>
      <c r="Q51" s="68"/>
      <c r="R51" s="68"/>
      <c r="S51" s="68"/>
      <c r="T51" s="68"/>
      <c r="U51" s="74"/>
      <c r="V51" s="74"/>
      <c r="W51" s="74"/>
      <c r="X51" s="74"/>
      <c r="Y51" s="74"/>
      <c r="Z51" s="74"/>
      <c r="AA51" s="74"/>
      <c r="AB51" s="74"/>
      <c r="AC51" s="74"/>
      <c r="AD51" s="74"/>
      <c r="AE51" s="74"/>
      <c r="AF51" s="74"/>
      <c r="AG51" s="74"/>
      <c r="AH51" s="74"/>
    </row>
    <row r="52" spans="1:34" ht="13.05" customHeight="1" thickTop="1" thickBot="1">
      <c r="A52" s="87">
        <v>6</v>
      </c>
      <c r="B52" s="66" t="s">
        <v>735</v>
      </c>
      <c r="C52" s="66"/>
      <c r="D52" s="77"/>
      <c r="E52" s="66"/>
      <c r="F52" s="66"/>
      <c r="G52" s="66"/>
      <c r="H52" s="66"/>
      <c r="I52" s="66"/>
      <c r="J52" s="66"/>
      <c r="K52" s="66"/>
      <c r="L52" s="67"/>
      <c r="M52" s="67"/>
      <c r="N52" s="68"/>
      <c r="O52" s="68"/>
      <c r="P52" s="68"/>
      <c r="Q52" s="68"/>
      <c r="R52" s="68"/>
      <c r="S52" s="68"/>
      <c r="T52" s="68"/>
      <c r="U52" s="74"/>
      <c r="V52" s="74"/>
      <c r="W52" s="74"/>
      <c r="X52" s="74"/>
      <c r="Y52" s="74"/>
      <c r="Z52" s="74"/>
      <c r="AA52" s="74"/>
      <c r="AB52" s="74"/>
      <c r="AC52" s="74"/>
      <c r="AD52" s="74"/>
      <c r="AE52" s="74"/>
      <c r="AF52" s="74"/>
      <c r="AG52" s="74"/>
      <c r="AH52" s="74"/>
    </row>
    <row r="53" spans="1:34" ht="13.05" customHeight="1" thickTop="1">
      <c r="A53" s="87">
        <v>7</v>
      </c>
      <c r="B53" s="66" t="s">
        <v>736</v>
      </c>
      <c r="C53" s="66"/>
      <c r="D53" s="77"/>
      <c r="E53" s="66"/>
      <c r="F53" s="66"/>
      <c r="G53" s="66"/>
      <c r="H53" s="66"/>
      <c r="I53" s="66"/>
      <c r="J53" s="66"/>
      <c r="K53" s="66"/>
      <c r="L53" s="69"/>
      <c r="M53" s="69"/>
      <c r="N53" s="74"/>
      <c r="O53" s="74"/>
      <c r="P53" s="74"/>
      <c r="Q53" s="74"/>
      <c r="R53" s="74"/>
      <c r="S53" s="74"/>
      <c r="T53" s="74"/>
      <c r="U53" s="74"/>
      <c r="V53" s="74"/>
      <c r="W53" s="74"/>
      <c r="X53" s="74"/>
      <c r="Y53" s="74"/>
      <c r="Z53" s="74"/>
      <c r="AA53" s="74"/>
      <c r="AB53" s="74"/>
      <c r="AC53" s="74"/>
      <c r="AD53" s="74"/>
      <c r="AE53" s="74"/>
      <c r="AF53" s="74"/>
      <c r="AG53" s="74"/>
      <c r="AH53" s="74"/>
    </row>
    <row r="54" spans="1:34" ht="13.05" customHeight="1">
      <c r="A54" s="87">
        <v>8</v>
      </c>
      <c r="B54" s="78" t="s">
        <v>737</v>
      </c>
      <c r="C54" s="66"/>
      <c r="D54" s="77"/>
      <c r="E54" s="66"/>
      <c r="F54" s="66"/>
      <c r="G54" s="66"/>
      <c r="H54" s="66"/>
      <c r="I54" s="66"/>
      <c r="J54" s="66"/>
      <c r="K54" s="66"/>
      <c r="L54" s="69"/>
      <c r="M54" s="69"/>
      <c r="N54" s="74"/>
      <c r="O54" s="74"/>
      <c r="P54" s="74"/>
      <c r="Q54" s="74"/>
      <c r="R54" s="74"/>
      <c r="S54" s="74"/>
      <c r="T54" s="74"/>
      <c r="U54" s="74"/>
      <c r="V54" s="74"/>
      <c r="W54" s="74"/>
      <c r="X54" s="74"/>
      <c r="Y54" s="74"/>
      <c r="Z54" s="74"/>
      <c r="AA54" s="74"/>
      <c r="AB54" s="74"/>
      <c r="AC54" s="74"/>
      <c r="AD54" s="74"/>
      <c r="AE54" s="74"/>
      <c r="AF54" s="74"/>
      <c r="AG54" s="74"/>
      <c r="AH54" s="74"/>
    </row>
    <row r="55" spans="1:34" ht="13.05" customHeight="1">
      <c r="A55" s="87">
        <v>9</v>
      </c>
      <c r="B55" s="66" t="s">
        <v>738</v>
      </c>
      <c r="E55" s="66"/>
      <c r="F55" s="66"/>
      <c r="G55" s="66"/>
      <c r="H55" s="66"/>
      <c r="I55" s="66"/>
      <c r="J55" s="66"/>
      <c r="K55" s="66"/>
      <c r="L55" s="69"/>
      <c r="M55" s="69"/>
      <c r="N55" s="74"/>
      <c r="O55" s="74"/>
      <c r="P55" s="74"/>
      <c r="Q55" s="74"/>
      <c r="R55" s="74"/>
      <c r="S55" s="74"/>
      <c r="T55" s="74"/>
      <c r="U55" s="74"/>
      <c r="V55" s="74"/>
      <c r="W55" s="74"/>
      <c r="X55" s="74"/>
      <c r="Y55" s="74"/>
      <c r="Z55" s="74"/>
      <c r="AA55" s="74"/>
      <c r="AB55" s="74"/>
      <c r="AC55" s="74"/>
      <c r="AD55" s="74"/>
      <c r="AE55" s="74"/>
      <c r="AF55" s="74"/>
      <c r="AG55" s="74"/>
      <c r="AH55" s="74"/>
    </row>
    <row r="56" spans="1:34" ht="13.05" customHeight="1">
      <c r="A56" s="87">
        <v>10</v>
      </c>
      <c r="B56" s="66" t="s">
        <v>739</v>
      </c>
      <c r="E56" s="66"/>
      <c r="F56" s="66"/>
      <c r="G56" s="66"/>
      <c r="H56" s="66"/>
      <c r="I56" s="66"/>
      <c r="J56" s="66"/>
      <c r="K56" s="66"/>
      <c r="L56" s="69"/>
      <c r="M56" s="69"/>
      <c r="N56" s="74"/>
      <c r="O56" s="74"/>
      <c r="P56" s="74"/>
      <c r="Q56" s="74"/>
      <c r="R56" s="74"/>
      <c r="S56" s="74"/>
      <c r="T56" s="74"/>
      <c r="U56" s="74"/>
      <c r="V56" s="74"/>
      <c r="W56" s="74"/>
      <c r="X56" s="74"/>
      <c r="Y56" s="74"/>
      <c r="Z56" s="74"/>
      <c r="AA56" s="74"/>
      <c r="AB56" s="74"/>
      <c r="AC56" s="74"/>
      <c r="AD56" s="74"/>
      <c r="AE56" s="74"/>
      <c r="AF56" s="74"/>
      <c r="AG56" s="74"/>
      <c r="AH56" s="74"/>
    </row>
    <row r="57" spans="1:34" ht="13.05" customHeight="1">
      <c r="A57" s="87">
        <v>11</v>
      </c>
      <c r="B57" s="90" t="s">
        <v>740</v>
      </c>
      <c r="C57" s="87"/>
      <c r="D57" s="66"/>
      <c r="F57" s="66"/>
      <c r="G57" s="66"/>
      <c r="H57" s="66"/>
      <c r="I57" s="66"/>
      <c r="J57" s="66"/>
      <c r="K57" s="66"/>
      <c r="L57" s="69"/>
      <c r="M57" s="69"/>
      <c r="N57" s="74"/>
      <c r="O57" s="74"/>
      <c r="P57" s="74"/>
      <c r="Q57" s="74"/>
      <c r="R57" s="74"/>
      <c r="S57" s="74"/>
      <c r="T57" s="74"/>
      <c r="U57" s="74"/>
      <c r="V57" s="74"/>
      <c r="W57" s="74"/>
      <c r="X57" s="74"/>
      <c r="Y57" s="74"/>
      <c r="Z57" s="74"/>
      <c r="AA57" s="74"/>
      <c r="AB57" s="74"/>
      <c r="AC57" s="74"/>
      <c r="AD57" s="74"/>
      <c r="AE57" s="74"/>
      <c r="AF57" s="74"/>
      <c r="AG57" s="74"/>
      <c r="AH57" s="74"/>
    </row>
    <row r="58" spans="1:34" ht="13.05" customHeight="1">
      <c r="A58" s="87">
        <v>12</v>
      </c>
      <c r="B58" s="90" t="s">
        <v>741</v>
      </c>
      <c r="C58" s="87"/>
      <c r="D58" s="66"/>
      <c r="E58" s="66"/>
      <c r="F58" s="66"/>
      <c r="G58" s="66"/>
      <c r="H58" s="66"/>
      <c r="I58" s="66"/>
      <c r="J58" s="66"/>
      <c r="K58" s="66"/>
      <c r="L58" s="69"/>
      <c r="M58" s="69"/>
      <c r="N58" s="74"/>
      <c r="O58" s="74"/>
      <c r="P58" s="74"/>
      <c r="Q58" s="74"/>
      <c r="R58" s="74"/>
      <c r="S58" s="74"/>
      <c r="T58" s="74"/>
      <c r="U58" s="74"/>
      <c r="V58" s="74"/>
      <c r="W58" s="74"/>
      <c r="X58" s="74"/>
      <c r="Y58" s="74"/>
      <c r="Z58" s="74"/>
      <c r="AA58" s="74"/>
      <c r="AB58" s="74"/>
      <c r="AC58" s="74"/>
      <c r="AD58" s="74"/>
      <c r="AE58" s="74"/>
      <c r="AF58" s="74"/>
      <c r="AG58" s="74"/>
      <c r="AH58" s="74"/>
    </row>
    <row r="59" spans="1:34" ht="13.05" customHeight="1">
      <c r="A59" s="87">
        <v>13</v>
      </c>
      <c r="B59" s="90" t="s">
        <v>742</v>
      </c>
      <c r="C59" s="87"/>
      <c r="D59" s="66"/>
      <c r="E59" s="66"/>
      <c r="F59" s="66"/>
      <c r="G59" s="66"/>
      <c r="H59" s="66"/>
      <c r="I59" s="66"/>
      <c r="J59" s="66"/>
      <c r="K59" s="66"/>
      <c r="L59" s="69"/>
      <c r="M59" s="69"/>
      <c r="N59" s="74"/>
      <c r="O59" s="74"/>
      <c r="P59" s="74"/>
      <c r="Q59" s="74"/>
      <c r="R59" s="74"/>
      <c r="S59" s="74"/>
      <c r="T59" s="74"/>
      <c r="U59" s="74"/>
      <c r="V59" s="74"/>
      <c r="W59" s="74"/>
      <c r="X59" s="74"/>
      <c r="Y59" s="74"/>
      <c r="Z59" s="74"/>
      <c r="AA59" s="74"/>
      <c r="AB59" s="74"/>
      <c r="AC59" s="74"/>
      <c r="AD59" s="74"/>
      <c r="AE59" s="74"/>
      <c r="AF59" s="74"/>
      <c r="AG59" s="74"/>
      <c r="AH59" s="74"/>
    </row>
    <row r="60" spans="1:34" ht="13.05" customHeight="1">
      <c r="A60" s="87">
        <v>14</v>
      </c>
      <c r="B60" s="66" t="s">
        <v>743</v>
      </c>
      <c r="C60" s="87"/>
      <c r="D60" s="66"/>
      <c r="E60" s="66"/>
      <c r="F60" s="66"/>
      <c r="G60" s="66"/>
      <c r="H60" s="66"/>
      <c r="I60" s="66"/>
      <c r="J60" s="66"/>
      <c r="K60" s="66"/>
      <c r="L60" s="69"/>
      <c r="M60" s="69"/>
      <c r="N60" s="74"/>
      <c r="O60" s="74"/>
      <c r="P60" s="74"/>
      <c r="Q60" s="74"/>
      <c r="R60" s="74"/>
      <c r="S60" s="74"/>
      <c r="T60" s="74"/>
      <c r="U60" s="74"/>
      <c r="V60" s="74"/>
      <c r="W60" s="74"/>
      <c r="X60" s="74"/>
      <c r="Y60" s="74"/>
      <c r="Z60" s="74"/>
      <c r="AA60" s="74"/>
      <c r="AB60" s="74"/>
      <c r="AC60" s="74"/>
      <c r="AD60" s="74"/>
      <c r="AE60" s="74"/>
      <c r="AF60" s="74"/>
      <c r="AG60" s="74"/>
      <c r="AH60" s="74"/>
    </row>
    <row r="61" spans="1:34" ht="13.05" customHeight="1">
      <c r="A61" s="87">
        <v>15</v>
      </c>
      <c r="B61" s="90" t="s">
        <v>744</v>
      </c>
      <c r="C61" s="87"/>
      <c r="D61" s="66"/>
      <c r="E61" s="66"/>
      <c r="F61" s="66"/>
      <c r="G61" s="66"/>
      <c r="H61" s="66"/>
      <c r="I61" s="66"/>
      <c r="J61" s="66"/>
      <c r="K61" s="66"/>
      <c r="L61" s="69"/>
      <c r="M61" s="69"/>
      <c r="N61" s="74"/>
      <c r="O61" s="74"/>
      <c r="P61" s="74"/>
      <c r="Q61" s="74"/>
      <c r="R61" s="74"/>
      <c r="S61" s="74"/>
      <c r="T61" s="74"/>
      <c r="U61" s="74"/>
      <c r="V61" s="74"/>
      <c r="W61" s="74"/>
      <c r="X61" s="74"/>
      <c r="Y61" s="74"/>
      <c r="Z61" s="74"/>
      <c r="AA61" s="74"/>
      <c r="AB61" s="74"/>
      <c r="AC61" s="74"/>
      <c r="AD61" s="74"/>
      <c r="AE61" s="74"/>
      <c r="AF61" s="74"/>
      <c r="AG61" s="74"/>
      <c r="AH61" s="74"/>
    </row>
    <row r="62" spans="1:34" ht="13.05" customHeight="1">
      <c r="A62" s="87">
        <v>16</v>
      </c>
      <c r="B62" s="90" t="s">
        <v>745</v>
      </c>
      <c r="C62" s="87"/>
      <c r="D62" s="66"/>
      <c r="E62" s="66"/>
      <c r="F62" s="66"/>
      <c r="G62" s="66"/>
      <c r="H62" s="66"/>
      <c r="I62" s="66"/>
      <c r="J62" s="66"/>
      <c r="K62" s="66"/>
      <c r="L62" s="69"/>
      <c r="M62" s="69"/>
      <c r="N62" s="74"/>
      <c r="O62" s="74"/>
      <c r="P62" s="74"/>
      <c r="Q62" s="74"/>
      <c r="R62" s="74"/>
      <c r="S62" s="74"/>
      <c r="T62" s="74"/>
      <c r="U62" s="74"/>
      <c r="V62" s="74"/>
      <c r="W62" s="74"/>
      <c r="X62" s="74"/>
      <c r="Y62" s="74"/>
      <c r="Z62" s="74"/>
      <c r="AA62" s="74"/>
      <c r="AB62" s="74"/>
      <c r="AC62" s="74"/>
      <c r="AD62" s="74"/>
      <c r="AE62" s="74"/>
      <c r="AF62" s="74"/>
      <c r="AG62" s="74"/>
      <c r="AH62" s="74"/>
    </row>
    <row r="63" spans="1:34" ht="10.199999999999999" thickBot="1">
      <c r="A63" s="78"/>
      <c r="C63" s="78"/>
      <c r="D63" s="78"/>
      <c r="E63" s="78"/>
      <c r="F63" s="78"/>
      <c r="G63" s="78"/>
      <c r="H63" s="78"/>
      <c r="I63" s="78"/>
      <c r="J63" s="78"/>
      <c r="K63" s="78"/>
      <c r="L63" s="79"/>
      <c r="M63" s="79"/>
      <c r="N63" s="79"/>
      <c r="O63" s="79"/>
      <c r="P63" s="79"/>
      <c r="Q63" s="79"/>
      <c r="R63" s="79"/>
      <c r="S63" s="79"/>
      <c r="T63" s="79"/>
      <c r="U63" s="161"/>
      <c r="V63" s="161"/>
      <c r="W63" s="161"/>
      <c r="X63" s="161"/>
      <c r="Y63" s="161"/>
      <c r="Z63" s="161"/>
      <c r="AA63" s="161"/>
      <c r="AB63" s="161"/>
      <c r="AC63" s="161"/>
      <c r="AD63" s="161"/>
      <c r="AE63" s="161"/>
      <c r="AF63" s="161"/>
      <c r="AG63" s="161"/>
      <c r="AH63" s="161"/>
    </row>
    <row r="64" spans="1:34" ht="10.199999999999999" thickTop="1">
      <c r="C64" s="80"/>
      <c r="D64" s="80"/>
      <c r="E64" s="80"/>
    </row>
    <row r="65" spans="1:34">
      <c r="A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row>
    <row r="66" spans="1:34" s="78" customFormat="1"/>
    <row r="67" spans="1:34" s="78" customFormat="1" ht="9.75" customHeight="1"/>
    <row r="68" spans="1:34" s="78" customFormat="1"/>
    <row r="69" spans="1:34" s="78" customFormat="1" ht="9"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row>
    <row r="70" spans="1:34" s="78" customForma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row>
    <row r="71" spans="1:34" s="78" customForma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4" s="78" customForma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row>
    <row r="73" spans="1:34" s="78" customForma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4" s="78" customForma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4" s="78" customForma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4" s="78" customForma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4" s="78" customForma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row>
    <row r="78" spans="1:34" s="78" customForma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sheetData>
  <sheetProtection algorithmName="SHA-512" hashValue="Y7rpOpTLvPk9tlManHOPqiy8fpZ+aARnhkK7BxBuZ1Fonf/qCePT8XCAE09hRLjBgKDWDVu9vov+ySQU1DXeXQ==" saltValue="UH9tZr+5UQU4iUdCw0XTTQ==" spinCount="100000" sheet="1" objects="1" scenarios="1" formatColumns="0" formatRows="0" autoFilter="0"/>
  <mergeCells count="45">
    <mergeCell ref="AA13:AD13"/>
    <mergeCell ref="A42:F42"/>
    <mergeCell ref="A44:F44"/>
    <mergeCell ref="A31:AJ31"/>
    <mergeCell ref="U12:AD12"/>
    <mergeCell ref="AE12:AH13"/>
    <mergeCell ref="U13:U15"/>
    <mergeCell ref="V13:Y13"/>
    <mergeCell ref="Z13:Z15"/>
    <mergeCell ref="AI14:AI15"/>
    <mergeCell ref="AJ14:AJ15"/>
    <mergeCell ref="AE14:AE15"/>
    <mergeCell ref="AF14:AF15"/>
    <mergeCell ref="AG14:AG15"/>
    <mergeCell ref="AH14:AH15"/>
    <mergeCell ref="Y14:Y15"/>
    <mergeCell ref="AD14:AD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AA14:AA15"/>
    <mergeCell ref="AB14:AB15"/>
    <mergeCell ref="AC14:AC15"/>
    <mergeCell ref="A7:F7"/>
    <mergeCell ref="A8:F8"/>
    <mergeCell ref="A9:F9"/>
    <mergeCell ref="A10:F10"/>
    <mergeCell ref="A12:A15"/>
    <mergeCell ref="B12:F12"/>
  </mergeCells>
  <dataValidations count="2">
    <dataValidation type="list" allowBlank="1" showInputMessage="1" showErrorMessage="1" sqref="I28 I32:I40" xr:uid="{650D4EC3-EA6E-6944-9EC5-C5C1829E2926}">
      <formula1>$A$71:$A$74</formula1>
    </dataValidation>
    <dataValidation type="list" allowBlank="1" showInputMessage="1" showErrorMessage="1" sqref="G32:G36 G38:G40 G16:G29" xr:uid="{247B13CA-E102-0146-90F2-A4475416AE94}">
      <formula1>$A$28:$A$67</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6C5D3-B43D-7D4B-BB09-68D06C702425}">
  <sheetPr codeName="Hoja24">
    <outlinePr summaryBelow="0" summaryRight="0"/>
  </sheetPr>
  <dimension ref="A1:AJ103"/>
  <sheetViews>
    <sheetView showGridLines="0" zoomScaleNormal="100" workbookViewId="0">
      <selection activeCell="M2" sqref="M2"/>
    </sheetView>
  </sheetViews>
  <sheetFormatPr baseColWidth="10" defaultColWidth="11.44140625" defaultRowHeight="9.6" outlineLevelRow="1"/>
  <cols>
    <col min="1" max="1" width="3.77734375" style="59" bestFit="1" customWidth="1"/>
    <col min="2" max="6" width="3.44140625" style="59" customWidth="1"/>
    <col min="7" max="7" width="26.77734375" style="59" customWidth="1"/>
    <col min="8" max="8" width="34.6640625" style="59" customWidth="1"/>
    <col min="9" max="9" width="10.109375" style="59" customWidth="1"/>
    <col min="10" max="10" width="7.109375" style="59" bestFit="1" customWidth="1"/>
    <col min="11" max="11" width="3.109375" style="59" bestFit="1" customWidth="1"/>
    <col min="12" max="12" width="17.109375" style="59" customWidth="1"/>
    <col min="13" max="13" width="19.109375" style="59" customWidth="1"/>
    <col min="14" max="17" width="4.77734375" style="59" customWidth="1"/>
    <col min="18" max="18" width="8.33203125" style="59" bestFit="1" customWidth="1"/>
    <col min="19" max="19" width="19" style="59" customWidth="1"/>
    <col min="20" max="20" width="21" style="59" bestFit="1" customWidth="1"/>
    <col min="21" max="21" width="10.77734375" style="59" customWidth="1"/>
    <col min="22" max="22" width="9.109375" style="59" customWidth="1"/>
    <col min="23" max="23" width="10.77734375" style="59" customWidth="1"/>
    <col min="24" max="24" width="14.33203125" style="59" customWidth="1"/>
    <col min="25" max="25" width="20.33203125" style="59" customWidth="1"/>
    <col min="26" max="26" width="10" style="59" hidden="1" customWidth="1"/>
    <col min="27" max="27" width="7.77734375" style="59" hidden="1" customWidth="1"/>
    <col min="28" max="28" width="9.109375" style="59" hidden="1" customWidth="1"/>
    <col min="29" max="29" width="10.6640625" style="59" hidden="1" customWidth="1"/>
    <col min="30" max="30" width="21" style="59" hidden="1" customWidth="1"/>
    <col min="31" max="31" width="8.109375" style="59" hidden="1" customWidth="1"/>
    <col min="32" max="32" width="12.33203125" style="59" hidden="1" customWidth="1"/>
    <col min="33" max="33" width="14.77734375" style="59" hidden="1" customWidth="1"/>
    <col min="34" max="34" width="21" style="59" hidden="1" customWidth="1"/>
    <col min="35" max="35" width="16.109375" style="59" customWidth="1"/>
    <col min="36" max="36" width="16.441406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1690</v>
      </c>
    </row>
    <row r="9" spans="1:36" ht="10.199999999999999">
      <c r="A9" s="562" t="s">
        <v>594</v>
      </c>
      <c r="B9" s="563"/>
      <c r="C9" s="563"/>
      <c r="D9" s="563"/>
      <c r="E9" s="563"/>
      <c r="F9" s="563"/>
      <c r="G9" s="226" t="s">
        <v>3592</v>
      </c>
    </row>
    <row r="10" spans="1:36" ht="19.2">
      <c r="A10" s="562" t="s">
        <v>596</v>
      </c>
      <c r="B10" s="563"/>
      <c r="C10" s="563"/>
      <c r="D10" s="563"/>
      <c r="E10" s="563"/>
      <c r="F10" s="563"/>
      <c r="G10" s="226" t="s">
        <v>3593</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58.2" collapsed="1" thickBot="1">
      <c r="A16" s="63">
        <v>1</v>
      </c>
      <c r="B16" s="162">
        <v>0</v>
      </c>
      <c r="C16" s="162">
        <v>0</v>
      </c>
      <c r="D16" s="162">
        <v>0</v>
      </c>
      <c r="E16" s="162">
        <v>0</v>
      </c>
      <c r="F16" s="162">
        <v>13</v>
      </c>
      <c r="G16" s="231" t="s">
        <v>538</v>
      </c>
      <c r="H16" s="196" t="s">
        <v>3594</v>
      </c>
      <c r="I16" s="163" t="s">
        <v>18</v>
      </c>
      <c r="J16" s="163" t="s">
        <v>172</v>
      </c>
      <c r="K16" s="163" t="s">
        <v>172</v>
      </c>
      <c r="L16" s="359" t="s">
        <v>3595</v>
      </c>
      <c r="M16" s="165" t="s">
        <v>3596</v>
      </c>
      <c r="N16" s="64">
        <f>SUM(N17:N23)</f>
        <v>136</v>
      </c>
      <c r="O16" s="64">
        <f>SUM(O17:O23)</f>
        <v>148</v>
      </c>
      <c r="P16" s="64">
        <f>SUM(P17:P23)</f>
        <v>170</v>
      </c>
      <c r="Q16" s="64">
        <f>SUM(Q17:Q23)</f>
        <v>133</v>
      </c>
      <c r="R16" s="64">
        <f t="shared" ref="R16:R39" si="0">N16+O16+P16+Q16</f>
        <v>587</v>
      </c>
      <c r="S16" s="166" t="s">
        <v>3597</v>
      </c>
      <c r="T16" s="166" t="s">
        <v>3598</v>
      </c>
      <c r="U16" s="159">
        <f>N16+O16</f>
        <v>284</v>
      </c>
      <c r="V16" s="273">
        <v>260</v>
      </c>
      <c r="W16" s="100">
        <f t="shared" ref="W16" si="1">IF(V16="","No hay ejecución",IF(AND(U16&gt;0), V16/U16,"No hay Programación"))</f>
        <v>0.91549295774647887</v>
      </c>
      <c r="X16" s="105" t="str">
        <f t="shared" ref="X16" si="2">IF(W16="No hay ejecución","NA",IF(W16&gt;=90%,"De acuerdo a lo programado",IF(W16&gt;=70%,"Atraso Leve",IF(W16&lt;70%,"En Riesgo de no Cumplimiento"))))</f>
        <v>De acuerdo a lo programado</v>
      </c>
      <c r="Y16" s="166" t="s">
        <v>3599</v>
      </c>
      <c r="Z16" s="159">
        <f>P16+Q16</f>
        <v>303</v>
      </c>
      <c r="AA16" s="159"/>
      <c r="AB16" s="100" t="str">
        <f>IF(AA16="","No hay ejecución",IF(AND(Z16&gt;0), AA16/Z16,"No hay Programación"))</f>
        <v>No hay ejecución</v>
      </c>
      <c r="AC16" s="105" t="str">
        <f t="shared" ref="AC16" si="3">IF(AB16="No hay ejecución","NA",IF(AB16&gt;=90%,"De acuerdo a lo programado",IF(AB16&gt;=70%,"Atraso Leve",IF(AB16&lt;70%,"En Riesgo de no Cumplimiento"))))</f>
        <v>NA</v>
      </c>
      <c r="AD16" s="166"/>
      <c r="AE16" s="65">
        <f>V16+AA16</f>
        <v>260</v>
      </c>
      <c r="AF16" s="100">
        <f>IF(AE16="","No hay ejecución",IF(AND(AE16&gt;0), AE16/R16,"No hay Programación"))</f>
        <v>0.44293015332197616</v>
      </c>
      <c r="AG16" s="105" t="str">
        <f>IF(AF16="No hay ejecución","NA",IF(AF16&gt;=90%,"De acuerdo a lo programado",IF(AF16&gt;=70%,"Atraso Leve",IF(AF16&lt;70%,"Incumplimiento"))))</f>
        <v>Incumplimiento</v>
      </c>
      <c r="AH16" s="166"/>
      <c r="AI16" s="65" t="s">
        <v>502</v>
      </c>
      <c r="AJ16" s="105" t="s">
        <v>502</v>
      </c>
    </row>
    <row r="17" spans="1:36" s="127" customFormat="1" ht="23.4" hidden="1" outlineLevel="1">
      <c r="A17" s="125" t="s">
        <v>41</v>
      </c>
      <c r="B17" s="195">
        <v>0</v>
      </c>
      <c r="C17" s="195">
        <v>0</v>
      </c>
      <c r="D17" s="195">
        <v>0</v>
      </c>
      <c r="E17" s="195">
        <v>0</v>
      </c>
      <c r="F17" s="195">
        <v>13</v>
      </c>
      <c r="G17" s="239" t="s">
        <v>538</v>
      </c>
      <c r="H17" s="234" t="s">
        <v>3600</v>
      </c>
      <c r="I17" s="170" t="s">
        <v>20</v>
      </c>
      <c r="J17" s="170" t="s">
        <v>172</v>
      </c>
      <c r="K17" s="170" t="s">
        <v>172</v>
      </c>
      <c r="L17" s="370" t="s">
        <v>3601</v>
      </c>
      <c r="M17" s="172" t="s">
        <v>3602</v>
      </c>
      <c r="N17" s="126">
        <v>1</v>
      </c>
      <c r="O17" s="126">
        <v>2</v>
      </c>
      <c r="P17" s="126">
        <v>2</v>
      </c>
      <c r="Q17" s="126">
        <v>2</v>
      </c>
      <c r="R17" s="126">
        <f t="shared" si="0"/>
        <v>7</v>
      </c>
      <c r="S17" s="173" t="s">
        <v>3603</v>
      </c>
      <c r="T17" s="115" t="s">
        <v>172</v>
      </c>
      <c r="U17" s="159">
        <f t="shared" ref="U17:U60" si="4">N17+O17</f>
        <v>3</v>
      </c>
      <c r="V17" s="273">
        <v>3</v>
      </c>
      <c r="W17" s="100">
        <f t="shared" ref="W17:W60" si="5">IF(V17="","No hay ejecución",IF(AND(U17&gt;0), V17/U17,"No hay Programación"))</f>
        <v>1</v>
      </c>
      <c r="X17" s="105" t="str">
        <f t="shared" ref="X17:X60" si="6">IF(W17="No hay ejecución","NA",IF(W17&gt;=90%,"De acuerdo a lo programado",IF(W17&gt;=70%,"Atraso Leve",IF(W17&lt;70%,"En Riesgo de no Cumplimiento"))))</f>
        <v>De acuerdo a lo programado</v>
      </c>
      <c r="Y17" s="166"/>
      <c r="Z17" s="159">
        <f t="shared" ref="Z17:Z60" si="7">P17+Q17</f>
        <v>4</v>
      </c>
      <c r="AA17" s="159"/>
      <c r="AB17" s="100" t="str">
        <f t="shared" ref="AB17:AB60" si="8">IF(AA17="","No hay ejecución",IF(AND(Z17&gt;0), AA17/Z17,"No hay Programación"))</f>
        <v>No hay ejecución</v>
      </c>
      <c r="AC17" s="105" t="str">
        <f t="shared" ref="AC17:AC60" si="9">IF(AB17="No hay ejecución","NA",IF(AB17&gt;=90%,"De acuerdo a lo programado",IF(AB17&gt;=70%,"Atraso Leve",IF(AB17&lt;70%,"En Riesgo de no Cumplimiento"))))</f>
        <v>NA</v>
      </c>
      <c r="AD17" s="166"/>
      <c r="AE17" s="65">
        <f t="shared" ref="AE17:AE60" si="10">V17+AA17</f>
        <v>3</v>
      </c>
      <c r="AF17" s="100">
        <f t="shared" ref="AF17:AF60" si="11">IF(AE17="","No hay ejecución",IF(AND(AE17&gt;0), AE17/R17,"No hay Programación"))</f>
        <v>0.42857142857142855</v>
      </c>
      <c r="AG17" s="105" t="str">
        <f t="shared" ref="AG17:AG60" si="12">IF(AF17="No hay ejecución","NA",IF(AF17&gt;=90%,"De acuerdo a lo programado",IF(AF17&gt;=70%,"Atraso Leve",IF(AF17&lt;70%,"Incumplimiento"))))</f>
        <v>Incumplimiento</v>
      </c>
      <c r="AH17" s="166"/>
      <c r="AI17" s="187" t="s">
        <v>502</v>
      </c>
      <c r="AJ17" s="115" t="s">
        <v>502</v>
      </c>
    </row>
    <row r="18" spans="1:36" s="127" customFormat="1" ht="32.4" hidden="1" outlineLevel="1" thickTop="1" thickBot="1">
      <c r="A18" s="125" t="s">
        <v>46</v>
      </c>
      <c r="B18" s="195">
        <v>0</v>
      </c>
      <c r="C18" s="195">
        <v>0</v>
      </c>
      <c r="D18" s="195">
        <v>0</v>
      </c>
      <c r="E18" s="195">
        <v>0</v>
      </c>
      <c r="F18" s="195">
        <v>13</v>
      </c>
      <c r="G18" s="239" t="s">
        <v>538</v>
      </c>
      <c r="H18" s="235" t="s">
        <v>3604</v>
      </c>
      <c r="I18" s="170" t="s">
        <v>20</v>
      </c>
      <c r="J18" s="170" t="s">
        <v>172</v>
      </c>
      <c r="K18" s="170" t="s">
        <v>172</v>
      </c>
      <c r="L18" s="370" t="s">
        <v>3605</v>
      </c>
      <c r="M18" s="172" t="s">
        <v>3606</v>
      </c>
      <c r="N18" s="126">
        <v>2</v>
      </c>
      <c r="O18" s="126">
        <v>17</v>
      </c>
      <c r="P18" s="126">
        <v>24</v>
      </c>
      <c r="Q18" s="126">
        <v>10</v>
      </c>
      <c r="R18" s="126">
        <f t="shared" si="0"/>
        <v>53</v>
      </c>
      <c r="S18" s="173" t="s">
        <v>3603</v>
      </c>
      <c r="T18" s="115" t="s">
        <v>172</v>
      </c>
      <c r="U18" s="159">
        <f t="shared" si="4"/>
        <v>19</v>
      </c>
      <c r="V18" s="273"/>
      <c r="W18" s="100" t="str">
        <f t="shared" si="5"/>
        <v>No hay ejecución</v>
      </c>
      <c r="X18" s="105" t="str">
        <f t="shared" si="6"/>
        <v>NA</v>
      </c>
      <c r="Y18" s="166"/>
      <c r="Z18" s="159">
        <f t="shared" si="7"/>
        <v>34</v>
      </c>
      <c r="AA18" s="159"/>
      <c r="AB18" s="100" t="str">
        <f t="shared" si="8"/>
        <v>No hay ejecución</v>
      </c>
      <c r="AC18" s="105" t="str">
        <f t="shared" si="9"/>
        <v>NA</v>
      </c>
      <c r="AD18" s="166"/>
      <c r="AE18" s="65">
        <f t="shared" si="10"/>
        <v>0</v>
      </c>
      <c r="AF18" s="100" t="str">
        <f t="shared" si="11"/>
        <v>No hay Programación</v>
      </c>
      <c r="AG18" s="105" t="str">
        <f t="shared" si="12"/>
        <v>De acuerdo a lo programado</v>
      </c>
      <c r="AH18" s="166"/>
      <c r="AI18" s="187" t="s">
        <v>502</v>
      </c>
      <c r="AJ18" s="115" t="s">
        <v>502</v>
      </c>
    </row>
    <row r="19" spans="1:36" s="127" customFormat="1" ht="32.4" hidden="1" outlineLevel="1" thickTop="1" thickBot="1">
      <c r="A19" s="125" t="s">
        <v>51</v>
      </c>
      <c r="B19" s="195">
        <v>0</v>
      </c>
      <c r="C19" s="195">
        <v>0</v>
      </c>
      <c r="D19" s="195">
        <v>0</v>
      </c>
      <c r="E19" s="195">
        <v>0</v>
      </c>
      <c r="F19" s="195">
        <v>13</v>
      </c>
      <c r="G19" s="239" t="s">
        <v>538</v>
      </c>
      <c r="H19" s="235" t="s">
        <v>3607</v>
      </c>
      <c r="I19" s="170" t="s">
        <v>20</v>
      </c>
      <c r="J19" s="170" t="s">
        <v>172</v>
      </c>
      <c r="K19" s="170" t="s">
        <v>172</v>
      </c>
      <c r="L19" s="370" t="s">
        <v>3608</v>
      </c>
      <c r="M19" s="172" t="s">
        <v>3606</v>
      </c>
      <c r="N19" s="126">
        <v>100</v>
      </c>
      <c r="O19" s="126">
        <v>100</v>
      </c>
      <c r="P19" s="126">
        <v>100</v>
      </c>
      <c r="Q19" s="126">
        <v>100</v>
      </c>
      <c r="R19" s="126">
        <f t="shared" si="0"/>
        <v>400</v>
      </c>
      <c r="S19" s="173" t="s">
        <v>3603</v>
      </c>
      <c r="T19" s="115" t="s">
        <v>172</v>
      </c>
      <c r="U19" s="159">
        <f t="shared" si="4"/>
        <v>200</v>
      </c>
      <c r="V19" s="273"/>
      <c r="W19" s="100" t="str">
        <f t="shared" si="5"/>
        <v>No hay ejecución</v>
      </c>
      <c r="X19" s="105" t="str">
        <f t="shared" si="6"/>
        <v>NA</v>
      </c>
      <c r="Y19" s="166"/>
      <c r="Z19" s="159">
        <f t="shared" si="7"/>
        <v>200</v>
      </c>
      <c r="AA19" s="159"/>
      <c r="AB19" s="100" t="str">
        <f t="shared" si="8"/>
        <v>No hay ejecución</v>
      </c>
      <c r="AC19" s="105" t="str">
        <f t="shared" si="9"/>
        <v>NA</v>
      </c>
      <c r="AD19" s="166"/>
      <c r="AE19" s="65">
        <f t="shared" si="10"/>
        <v>0</v>
      </c>
      <c r="AF19" s="100" t="str">
        <f t="shared" si="11"/>
        <v>No hay Programación</v>
      </c>
      <c r="AG19" s="105" t="str">
        <f t="shared" si="12"/>
        <v>De acuerdo a lo programado</v>
      </c>
      <c r="AH19" s="166"/>
      <c r="AI19" s="187" t="s">
        <v>502</v>
      </c>
      <c r="AJ19" s="115" t="s">
        <v>502</v>
      </c>
    </row>
    <row r="20" spans="1:36" s="127" customFormat="1" ht="32.4" hidden="1" outlineLevel="1" thickTop="1" thickBot="1">
      <c r="A20" s="125" t="s">
        <v>645</v>
      </c>
      <c r="B20" s="195">
        <v>0</v>
      </c>
      <c r="C20" s="195">
        <v>0</v>
      </c>
      <c r="D20" s="195">
        <v>0</v>
      </c>
      <c r="E20" s="195">
        <v>0</v>
      </c>
      <c r="F20" s="195">
        <v>13</v>
      </c>
      <c r="G20" s="239" t="s">
        <v>538</v>
      </c>
      <c r="H20" s="235" t="s">
        <v>3609</v>
      </c>
      <c r="I20" s="170" t="s">
        <v>20</v>
      </c>
      <c r="J20" s="170" t="s">
        <v>172</v>
      </c>
      <c r="K20" s="170" t="s">
        <v>172</v>
      </c>
      <c r="L20" s="370" t="s">
        <v>3610</v>
      </c>
      <c r="M20" s="172" t="s">
        <v>3606</v>
      </c>
      <c r="N20" s="126">
        <v>2</v>
      </c>
      <c r="O20" s="126">
        <v>17</v>
      </c>
      <c r="P20" s="126">
        <f>17+7</f>
        <v>24</v>
      </c>
      <c r="Q20" s="126">
        <v>10</v>
      </c>
      <c r="R20" s="126">
        <f t="shared" si="0"/>
        <v>53</v>
      </c>
      <c r="S20" s="173" t="s">
        <v>3611</v>
      </c>
      <c r="T20" s="115" t="s">
        <v>172</v>
      </c>
      <c r="U20" s="159">
        <f t="shared" si="4"/>
        <v>19</v>
      </c>
      <c r="V20" s="273"/>
      <c r="W20" s="100" t="str">
        <f t="shared" si="5"/>
        <v>No hay ejecución</v>
      </c>
      <c r="X20" s="105" t="str">
        <f t="shared" si="6"/>
        <v>NA</v>
      </c>
      <c r="Y20" s="166"/>
      <c r="Z20" s="159">
        <f t="shared" si="7"/>
        <v>34</v>
      </c>
      <c r="AA20" s="159"/>
      <c r="AB20" s="100" t="str">
        <f t="shared" si="8"/>
        <v>No hay ejecución</v>
      </c>
      <c r="AC20" s="105" t="str">
        <f t="shared" si="9"/>
        <v>NA</v>
      </c>
      <c r="AD20" s="166"/>
      <c r="AE20" s="65">
        <f t="shared" si="10"/>
        <v>0</v>
      </c>
      <c r="AF20" s="100" t="str">
        <f t="shared" si="11"/>
        <v>No hay Programación</v>
      </c>
      <c r="AG20" s="105" t="str">
        <f t="shared" si="12"/>
        <v>De acuerdo a lo programado</v>
      </c>
      <c r="AH20" s="166"/>
      <c r="AI20" s="187" t="s">
        <v>502</v>
      </c>
      <c r="AJ20" s="115" t="s">
        <v>502</v>
      </c>
    </row>
    <row r="21" spans="1:36" s="127" customFormat="1" ht="24.6" hidden="1" outlineLevel="1" thickTop="1" thickBot="1">
      <c r="A21" s="125" t="s">
        <v>650</v>
      </c>
      <c r="B21" s="195">
        <v>0</v>
      </c>
      <c r="C21" s="195">
        <v>0</v>
      </c>
      <c r="D21" s="195">
        <v>0</v>
      </c>
      <c r="E21" s="195">
        <v>0</v>
      </c>
      <c r="F21" s="195">
        <v>13</v>
      </c>
      <c r="G21" s="239" t="s">
        <v>538</v>
      </c>
      <c r="H21" s="235" t="s">
        <v>3612</v>
      </c>
      <c r="I21" s="170" t="s">
        <v>20</v>
      </c>
      <c r="J21" s="170" t="s">
        <v>172</v>
      </c>
      <c r="K21" s="170" t="s">
        <v>172</v>
      </c>
      <c r="L21" s="370" t="s">
        <v>3613</v>
      </c>
      <c r="M21" s="172" t="s">
        <v>3614</v>
      </c>
      <c r="N21" s="126">
        <v>3</v>
      </c>
      <c r="O21" s="126">
        <v>3</v>
      </c>
      <c r="P21" s="126">
        <v>3</v>
      </c>
      <c r="Q21" s="126">
        <v>3</v>
      </c>
      <c r="R21" s="126">
        <f t="shared" si="0"/>
        <v>12</v>
      </c>
      <c r="S21" s="173" t="s">
        <v>3615</v>
      </c>
      <c r="T21" s="115" t="s">
        <v>172</v>
      </c>
      <c r="U21" s="159">
        <f t="shared" si="4"/>
        <v>6</v>
      </c>
      <c r="V21" s="273"/>
      <c r="W21" s="100" t="str">
        <f t="shared" si="5"/>
        <v>No hay ejecución</v>
      </c>
      <c r="X21" s="105" t="str">
        <f t="shared" si="6"/>
        <v>NA</v>
      </c>
      <c r="Y21" s="166"/>
      <c r="Z21" s="159">
        <f t="shared" si="7"/>
        <v>6</v>
      </c>
      <c r="AA21" s="159"/>
      <c r="AB21" s="100" t="str">
        <f t="shared" si="8"/>
        <v>No hay ejecución</v>
      </c>
      <c r="AC21" s="105" t="str">
        <f t="shared" si="9"/>
        <v>NA</v>
      </c>
      <c r="AD21" s="166"/>
      <c r="AE21" s="65">
        <f t="shared" si="10"/>
        <v>0</v>
      </c>
      <c r="AF21" s="100" t="str">
        <f t="shared" si="11"/>
        <v>No hay Programación</v>
      </c>
      <c r="AG21" s="105" t="str">
        <f t="shared" si="12"/>
        <v>De acuerdo a lo programado</v>
      </c>
      <c r="AH21" s="166"/>
      <c r="AI21" s="187" t="s">
        <v>502</v>
      </c>
      <c r="AJ21" s="115" t="s">
        <v>502</v>
      </c>
    </row>
    <row r="22" spans="1:36" s="127" customFormat="1" ht="24.6" hidden="1" outlineLevel="1" thickTop="1" thickBot="1">
      <c r="A22" s="125" t="s">
        <v>3616</v>
      </c>
      <c r="B22" s="195">
        <v>0</v>
      </c>
      <c r="C22" s="195">
        <v>0</v>
      </c>
      <c r="D22" s="195">
        <v>0</v>
      </c>
      <c r="E22" s="195">
        <v>0</v>
      </c>
      <c r="F22" s="195">
        <v>13</v>
      </c>
      <c r="G22" s="239" t="s">
        <v>538</v>
      </c>
      <c r="H22" s="235" t="s">
        <v>3617</v>
      </c>
      <c r="I22" s="170" t="s">
        <v>20</v>
      </c>
      <c r="J22" s="170" t="s">
        <v>172</v>
      </c>
      <c r="K22" s="170" t="s">
        <v>172</v>
      </c>
      <c r="L22" s="370" t="s">
        <v>3618</v>
      </c>
      <c r="M22" s="172" t="s">
        <v>3619</v>
      </c>
      <c r="N22" s="126">
        <v>3</v>
      </c>
      <c r="O22" s="126">
        <v>3</v>
      </c>
      <c r="P22" s="126">
        <v>3</v>
      </c>
      <c r="Q22" s="126">
        <v>3</v>
      </c>
      <c r="R22" s="126">
        <f t="shared" si="0"/>
        <v>12</v>
      </c>
      <c r="S22" s="173" t="s">
        <v>3620</v>
      </c>
      <c r="T22" s="115" t="s">
        <v>172</v>
      </c>
      <c r="U22" s="159">
        <f t="shared" si="4"/>
        <v>6</v>
      </c>
      <c r="V22" s="273"/>
      <c r="W22" s="100" t="str">
        <f t="shared" si="5"/>
        <v>No hay ejecución</v>
      </c>
      <c r="X22" s="105" t="str">
        <f t="shared" si="6"/>
        <v>NA</v>
      </c>
      <c r="Y22" s="166"/>
      <c r="Z22" s="159">
        <f t="shared" si="7"/>
        <v>6</v>
      </c>
      <c r="AA22" s="159"/>
      <c r="AB22" s="100" t="str">
        <f t="shared" si="8"/>
        <v>No hay ejecución</v>
      </c>
      <c r="AC22" s="105" t="str">
        <f t="shared" si="9"/>
        <v>NA</v>
      </c>
      <c r="AD22" s="166"/>
      <c r="AE22" s="65">
        <f t="shared" si="10"/>
        <v>0</v>
      </c>
      <c r="AF22" s="100" t="str">
        <f t="shared" si="11"/>
        <v>No hay Programación</v>
      </c>
      <c r="AG22" s="105" t="str">
        <f t="shared" si="12"/>
        <v>De acuerdo a lo programado</v>
      </c>
      <c r="AH22" s="166"/>
      <c r="AI22" s="187" t="s">
        <v>502</v>
      </c>
      <c r="AJ22" s="115" t="s">
        <v>502</v>
      </c>
    </row>
    <row r="23" spans="1:36" s="127" customFormat="1" ht="20.399999999999999" hidden="1" outlineLevel="1" thickTop="1" thickBot="1">
      <c r="A23" s="125" t="s">
        <v>3621</v>
      </c>
      <c r="B23" s="195">
        <v>0</v>
      </c>
      <c r="C23" s="195">
        <v>0</v>
      </c>
      <c r="D23" s="195">
        <v>0</v>
      </c>
      <c r="E23" s="195">
        <v>0</v>
      </c>
      <c r="F23" s="195">
        <v>13</v>
      </c>
      <c r="G23" s="239" t="s">
        <v>538</v>
      </c>
      <c r="H23" s="234" t="s">
        <v>3622</v>
      </c>
      <c r="I23" s="170" t="s">
        <v>20</v>
      </c>
      <c r="J23" s="170" t="s">
        <v>172</v>
      </c>
      <c r="K23" s="170" t="s">
        <v>172</v>
      </c>
      <c r="L23" s="370" t="s">
        <v>3623</v>
      </c>
      <c r="M23" s="172" t="s">
        <v>3596</v>
      </c>
      <c r="N23" s="126">
        <v>25</v>
      </c>
      <c r="O23" s="126">
        <v>6</v>
      </c>
      <c r="P23" s="126">
        <v>14</v>
      </c>
      <c r="Q23" s="126">
        <v>5</v>
      </c>
      <c r="R23" s="126">
        <f t="shared" si="0"/>
        <v>50</v>
      </c>
      <c r="S23" s="173" t="s">
        <v>3597</v>
      </c>
      <c r="T23" s="115" t="s">
        <v>172</v>
      </c>
      <c r="U23" s="159">
        <f t="shared" si="4"/>
        <v>31</v>
      </c>
      <c r="V23" s="273"/>
      <c r="W23" s="100" t="str">
        <f t="shared" si="5"/>
        <v>No hay ejecución</v>
      </c>
      <c r="X23" s="105" t="str">
        <f t="shared" si="6"/>
        <v>NA</v>
      </c>
      <c r="Y23" s="166"/>
      <c r="Z23" s="159">
        <f t="shared" si="7"/>
        <v>19</v>
      </c>
      <c r="AA23" s="159"/>
      <c r="AB23" s="100" t="str">
        <f t="shared" si="8"/>
        <v>No hay ejecución</v>
      </c>
      <c r="AC23" s="105" t="str">
        <f t="shared" si="9"/>
        <v>NA</v>
      </c>
      <c r="AD23" s="166"/>
      <c r="AE23" s="65">
        <f t="shared" si="10"/>
        <v>0</v>
      </c>
      <c r="AF23" s="100" t="str">
        <f t="shared" si="11"/>
        <v>No hay Programación</v>
      </c>
      <c r="AG23" s="105" t="str">
        <f t="shared" si="12"/>
        <v>De acuerdo a lo programado</v>
      </c>
      <c r="AH23" s="166"/>
      <c r="AI23" s="187" t="s">
        <v>502</v>
      </c>
      <c r="AJ23" s="115" t="s">
        <v>502</v>
      </c>
    </row>
    <row r="24" spans="1:36" s="107" customFormat="1" ht="39.6" collapsed="1" thickTop="1" thickBot="1">
      <c r="A24" s="63">
        <v>2</v>
      </c>
      <c r="B24" s="162">
        <v>0</v>
      </c>
      <c r="C24" s="162">
        <v>0</v>
      </c>
      <c r="D24" s="162">
        <v>0</v>
      </c>
      <c r="E24" s="162">
        <v>0</v>
      </c>
      <c r="F24" s="162">
        <v>13</v>
      </c>
      <c r="G24" s="231" t="s">
        <v>538</v>
      </c>
      <c r="H24" s="236" t="s">
        <v>3624</v>
      </c>
      <c r="I24" s="163" t="s">
        <v>18</v>
      </c>
      <c r="J24" s="163" t="s">
        <v>172</v>
      </c>
      <c r="K24" s="163" t="s">
        <v>172</v>
      </c>
      <c r="L24" s="359" t="s">
        <v>3625</v>
      </c>
      <c r="M24" s="165" t="s">
        <v>3596</v>
      </c>
      <c r="N24" s="64">
        <f>SUM(N25:N31)</f>
        <v>112</v>
      </c>
      <c r="O24" s="64">
        <f>SUM(O25:O31)</f>
        <v>202</v>
      </c>
      <c r="P24" s="64">
        <f>SUM(P25:P31)</f>
        <v>244</v>
      </c>
      <c r="Q24" s="64">
        <f>SUM(Q25:Q31)</f>
        <v>160</v>
      </c>
      <c r="R24" s="64">
        <f t="shared" si="0"/>
        <v>718</v>
      </c>
      <c r="S24" s="166" t="s">
        <v>3626</v>
      </c>
      <c r="T24" s="166" t="s">
        <v>3627</v>
      </c>
      <c r="U24" s="159">
        <f t="shared" si="4"/>
        <v>314</v>
      </c>
      <c r="V24" s="273">
        <v>263</v>
      </c>
      <c r="W24" s="100">
        <f t="shared" si="5"/>
        <v>0.83757961783439494</v>
      </c>
      <c r="X24" s="105" t="str">
        <f t="shared" si="6"/>
        <v>Atraso Leve</v>
      </c>
      <c r="Y24" s="166" t="s">
        <v>3628</v>
      </c>
      <c r="Z24" s="159">
        <f t="shared" si="7"/>
        <v>404</v>
      </c>
      <c r="AA24" s="159"/>
      <c r="AB24" s="100" t="str">
        <f t="shared" si="8"/>
        <v>No hay ejecución</v>
      </c>
      <c r="AC24" s="105" t="str">
        <f t="shared" si="9"/>
        <v>NA</v>
      </c>
      <c r="AD24" s="166"/>
      <c r="AE24" s="65">
        <f t="shared" si="10"/>
        <v>263</v>
      </c>
      <c r="AF24" s="100">
        <f t="shared" si="11"/>
        <v>0.36629526462395545</v>
      </c>
      <c r="AG24" s="105" t="str">
        <f t="shared" si="12"/>
        <v>Incumplimiento</v>
      </c>
      <c r="AH24" s="166"/>
      <c r="AI24" s="65" t="s">
        <v>502</v>
      </c>
      <c r="AJ24" s="105" t="s">
        <v>502</v>
      </c>
    </row>
    <row r="25" spans="1:36" s="127" customFormat="1" ht="32.4" hidden="1" outlineLevel="1" thickTop="1" thickBot="1">
      <c r="A25" s="149" t="s">
        <v>66</v>
      </c>
      <c r="B25" s="195">
        <v>0</v>
      </c>
      <c r="C25" s="195">
        <v>0</v>
      </c>
      <c r="D25" s="195">
        <v>0</v>
      </c>
      <c r="E25" s="195">
        <v>0</v>
      </c>
      <c r="F25" s="195">
        <v>13</v>
      </c>
      <c r="G25" s="239" t="s">
        <v>538</v>
      </c>
      <c r="H25" s="235" t="s">
        <v>3629</v>
      </c>
      <c r="I25" s="170" t="s">
        <v>20</v>
      </c>
      <c r="J25" s="170" t="s">
        <v>172</v>
      </c>
      <c r="K25" s="170" t="s">
        <v>172</v>
      </c>
      <c r="L25" s="370" t="s">
        <v>3630</v>
      </c>
      <c r="M25" s="172" t="s">
        <v>3596</v>
      </c>
      <c r="N25" s="126">
        <v>2</v>
      </c>
      <c r="O25" s="126">
        <v>17</v>
      </c>
      <c r="P25" s="126">
        <v>24</v>
      </c>
      <c r="Q25" s="126">
        <v>10</v>
      </c>
      <c r="R25" s="126">
        <f t="shared" si="0"/>
        <v>53</v>
      </c>
      <c r="S25" s="173" t="s">
        <v>3631</v>
      </c>
      <c r="T25" s="173" t="s">
        <v>3632</v>
      </c>
      <c r="U25" s="159">
        <f t="shared" si="4"/>
        <v>19</v>
      </c>
      <c r="V25" s="273"/>
      <c r="W25" s="100" t="str">
        <f t="shared" si="5"/>
        <v>No hay ejecución</v>
      </c>
      <c r="X25" s="105" t="str">
        <f t="shared" si="6"/>
        <v>NA</v>
      </c>
      <c r="Y25" s="166"/>
      <c r="Z25" s="159">
        <f t="shared" si="7"/>
        <v>34</v>
      </c>
      <c r="AA25" s="159"/>
      <c r="AB25" s="100" t="str">
        <f t="shared" si="8"/>
        <v>No hay ejecución</v>
      </c>
      <c r="AC25" s="105" t="str">
        <f t="shared" si="9"/>
        <v>NA</v>
      </c>
      <c r="AD25" s="166"/>
      <c r="AE25" s="65">
        <f t="shared" si="10"/>
        <v>0</v>
      </c>
      <c r="AF25" s="100" t="str">
        <f t="shared" si="11"/>
        <v>No hay Programación</v>
      </c>
      <c r="AG25" s="105" t="str">
        <f t="shared" si="12"/>
        <v>De acuerdo a lo programado</v>
      </c>
      <c r="AH25" s="166"/>
      <c r="AI25" s="187" t="s">
        <v>502</v>
      </c>
      <c r="AJ25" s="115" t="s">
        <v>502</v>
      </c>
    </row>
    <row r="26" spans="1:36" s="127" customFormat="1" ht="19.2" hidden="1" outlineLevel="1">
      <c r="A26" s="149" t="s">
        <v>147</v>
      </c>
      <c r="B26" s="195">
        <v>0</v>
      </c>
      <c r="C26" s="195">
        <v>0</v>
      </c>
      <c r="D26" s="195">
        <v>0</v>
      </c>
      <c r="E26" s="195">
        <v>0</v>
      </c>
      <c r="F26" s="195">
        <v>13</v>
      </c>
      <c r="G26" s="239" t="s">
        <v>538</v>
      </c>
      <c r="H26" s="235" t="s">
        <v>3633</v>
      </c>
      <c r="I26" s="170" t="s">
        <v>20</v>
      </c>
      <c r="J26" s="170" t="s">
        <v>172</v>
      </c>
      <c r="K26" s="170" t="s">
        <v>172</v>
      </c>
      <c r="L26" s="370" t="s">
        <v>3634</v>
      </c>
      <c r="M26" s="172" t="s">
        <v>3596</v>
      </c>
      <c r="N26" s="126">
        <v>2</v>
      </c>
      <c r="O26" s="126">
        <v>17</v>
      </c>
      <c r="P26" s="126">
        <v>24</v>
      </c>
      <c r="Q26" s="126">
        <v>10</v>
      </c>
      <c r="R26" s="126">
        <f t="shared" si="0"/>
        <v>53</v>
      </c>
      <c r="S26" s="371" t="s">
        <v>3635</v>
      </c>
      <c r="T26" s="115" t="s">
        <v>172</v>
      </c>
      <c r="U26" s="159">
        <f t="shared" si="4"/>
        <v>19</v>
      </c>
      <c r="V26" s="273"/>
      <c r="W26" s="100" t="str">
        <f t="shared" si="5"/>
        <v>No hay ejecución</v>
      </c>
      <c r="X26" s="105" t="str">
        <f t="shared" si="6"/>
        <v>NA</v>
      </c>
      <c r="Y26" s="166"/>
      <c r="Z26" s="159">
        <f t="shared" si="7"/>
        <v>34</v>
      </c>
      <c r="AA26" s="159"/>
      <c r="AB26" s="100" t="str">
        <f t="shared" si="8"/>
        <v>No hay ejecución</v>
      </c>
      <c r="AC26" s="105" t="str">
        <f t="shared" si="9"/>
        <v>NA</v>
      </c>
      <c r="AD26" s="166"/>
      <c r="AE26" s="65">
        <f t="shared" si="10"/>
        <v>0</v>
      </c>
      <c r="AF26" s="100" t="str">
        <f t="shared" si="11"/>
        <v>No hay Programación</v>
      </c>
      <c r="AG26" s="105" t="str">
        <f t="shared" si="12"/>
        <v>De acuerdo a lo programado</v>
      </c>
      <c r="AH26" s="166"/>
      <c r="AI26" s="187" t="s">
        <v>502</v>
      </c>
      <c r="AJ26" s="115" t="s">
        <v>502</v>
      </c>
    </row>
    <row r="27" spans="1:36" s="127" customFormat="1" ht="20.399999999999999" hidden="1" outlineLevel="1" thickTop="1" thickBot="1">
      <c r="A27" s="149" t="s">
        <v>151</v>
      </c>
      <c r="B27" s="195">
        <v>0</v>
      </c>
      <c r="C27" s="195">
        <v>0</v>
      </c>
      <c r="D27" s="195">
        <v>0</v>
      </c>
      <c r="E27" s="195">
        <v>0</v>
      </c>
      <c r="F27" s="195">
        <v>13</v>
      </c>
      <c r="G27" s="239" t="s">
        <v>538</v>
      </c>
      <c r="H27" s="235" t="s">
        <v>3636</v>
      </c>
      <c r="I27" s="170" t="s">
        <v>20</v>
      </c>
      <c r="J27" s="170" t="s">
        <v>172</v>
      </c>
      <c r="K27" s="170" t="s">
        <v>172</v>
      </c>
      <c r="L27" s="370" t="s">
        <v>3637</v>
      </c>
      <c r="M27" s="172" t="s">
        <v>3596</v>
      </c>
      <c r="N27" s="126">
        <v>2</v>
      </c>
      <c r="O27" s="126">
        <v>17</v>
      </c>
      <c r="P27" s="126">
        <v>24</v>
      </c>
      <c r="Q27" s="126">
        <v>10</v>
      </c>
      <c r="R27" s="126">
        <f t="shared" si="0"/>
        <v>53</v>
      </c>
      <c r="S27" s="173" t="s">
        <v>3631</v>
      </c>
      <c r="T27" s="173" t="s">
        <v>3638</v>
      </c>
      <c r="U27" s="159">
        <f t="shared" si="4"/>
        <v>19</v>
      </c>
      <c r="V27" s="273"/>
      <c r="W27" s="100" t="str">
        <f t="shared" si="5"/>
        <v>No hay ejecución</v>
      </c>
      <c r="X27" s="105" t="str">
        <f t="shared" si="6"/>
        <v>NA</v>
      </c>
      <c r="Y27" s="166"/>
      <c r="Z27" s="159">
        <f t="shared" si="7"/>
        <v>34</v>
      </c>
      <c r="AA27" s="159"/>
      <c r="AB27" s="100" t="str">
        <f t="shared" si="8"/>
        <v>No hay ejecución</v>
      </c>
      <c r="AC27" s="105" t="str">
        <f t="shared" si="9"/>
        <v>NA</v>
      </c>
      <c r="AD27" s="166"/>
      <c r="AE27" s="65">
        <f t="shared" si="10"/>
        <v>0</v>
      </c>
      <c r="AF27" s="100" t="str">
        <f t="shared" si="11"/>
        <v>No hay Programación</v>
      </c>
      <c r="AG27" s="105" t="str">
        <f t="shared" si="12"/>
        <v>De acuerdo a lo programado</v>
      </c>
      <c r="AH27" s="166"/>
      <c r="AI27" s="187" t="s">
        <v>502</v>
      </c>
      <c r="AJ27" s="115" t="s">
        <v>502</v>
      </c>
    </row>
    <row r="28" spans="1:36" s="127" customFormat="1" ht="20.399999999999999" hidden="1" outlineLevel="1" thickTop="1" thickBot="1">
      <c r="A28" s="149" t="s">
        <v>860</v>
      </c>
      <c r="B28" s="195">
        <v>0</v>
      </c>
      <c r="C28" s="195">
        <v>0</v>
      </c>
      <c r="D28" s="195">
        <v>0</v>
      </c>
      <c r="E28" s="195">
        <v>0</v>
      </c>
      <c r="F28" s="195">
        <v>13</v>
      </c>
      <c r="G28" s="239" t="s">
        <v>538</v>
      </c>
      <c r="H28" s="235" t="s">
        <v>3639</v>
      </c>
      <c r="I28" s="170" t="s">
        <v>20</v>
      </c>
      <c r="J28" s="170" t="s">
        <v>172</v>
      </c>
      <c r="K28" s="170" t="s">
        <v>172</v>
      </c>
      <c r="L28" s="370" t="s">
        <v>3640</v>
      </c>
      <c r="M28" s="172" t="s">
        <v>3596</v>
      </c>
      <c r="N28" s="126">
        <v>2</v>
      </c>
      <c r="O28" s="126">
        <v>17</v>
      </c>
      <c r="P28" s="126">
        <v>24</v>
      </c>
      <c r="Q28" s="126">
        <v>10</v>
      </c>
      <c r="R28" s="126">
        <f t="shared" si="0"/>
        <v>53</v>
      </c>
      <c r="S28" s="173" t="s">
        <v>3631</v>
      </c>
      <c r="T28" s="173" t="s">
        <v>3638</v>
      </c>
      <c r="U28" s="159">
        <f t="shared" si="4"/>
        <v>19</v>
      </c>
      <c r="V28" s="273"/>
      <c r="W28" s="100" t="str">
        <f t="shared" si="5"/>
        <v>No hay ejecución</v>
      </c>
      <c r="X28" s="105" t="str">
        <f t="shared" si="6"/>
        <v>NA</v>
      </c>
      <c r="Y28" s="166"/>
      <c r="Z28" s="159">
        <f t="shared" si="7"/>
        <v>34</v>
      </c>
      <c r="AA28" s="159"/>
      <c r="AB28" s="100" t="str">
        <f t="shared" si="8"/>
        <v>No hay ejecución</v>
      </c>
      <c r="AC28" s="105" t="str">
        <f t="shared" si="9"/>
        <v>NA</v>
      </c>
      <c r="AD28" s="166"/>
      <c r="AE28" s="65">
        <f t="shared" si="10"/>
        <v>0</v>
      </c>
      <c r="AF28" s="100" t="str">
        <f t="shared" si="11"/>
        <v>No hay Programación</v>
      </c>
      <c r="AG28" s="105" t="str">
        <f t="shared" si="12"/>
        <v>De acuerdo a lo programado</v>
      </c>
      <c r="AH28" s="166"/>
      <c r="AI28" s="187" t="s">
        <v>502</v>
      </c>
      <c r="AJ28" s="115" t="s">
        <v>502</v>
      </c>
    </row>
    <row r="29" spans="1:36" s="127" customFormat="1" ht="20.399999999999999" hidden="1" outlineLevel="1" thickTop="1" thickBot="1">
      <c r="A29" s="149" t="s">
        <v>2421</v>
      </c>
      <c r="B29" s="195">
        <v>0</v>
      </c>
      <c r="C29" s="195">
        <v>0</v>
      </c>
      <c r="D29" s="195">
        <v>0</v>
      </c>
      <c r="E29" s="195">
        <v>0</v>
      </c>
      <c r="F29" s="195">
        <v>13</v>
      </c>
      <c r="G29" s="239" t="s">
        <v>538</v>
      </c>
      <c r="H29" s="235" t="s">
        <v>3641</v>
      </c>
      <c r="I29" s="170" t="s">
        <v>20</v>
      </c>
      <c r="J29" s="170" t="s">
        <v>172</v>
      </c>
      <c r="K29" s="170" t="s">
        <v>172</v>
      </c>
      <c r="L29" s="370" t="s">
        <v>3642</v>
      </c>
      <c r="M29" s="172" t="s">
        <v>3596</v>
      </c>
      <c r="N29" s="126">
        <v>2</v>
      </c>
      <c r="O29" s="126">
        <v>17</v>
      </c>
      <c r="P29" s="126">
        <v>24</v>
      </c>
      <c r="Q29" s="126">
        <v>10</v>
      </c>
      <c r="R29" s="126">
        <f t="shared" si="0"/>
        <v>53</v>
      </c>
      <c r="S29" s="371" t="s">
        <v>3635</v>
      </c>
      <c r="T29" s="115" t="s">
        <v>172</v>
      </c>
      <c r="U29" s="159">
        <f t="shared" si="4"/>
        <v>19</v>
      </c>
      <c r="V29" s="273"/>
      <c r="W29" s="100" t="str">
        <f t="shared" si="5"/>
        <v>No hay ejecución</v>
      </c>
      <c r="X29" s="105" t="str">
        <f t="shared" si="6"/>
        <v>NA</v>
      </c>
      <c r="Y29" s="166"/>
      <c r="Z29" s="159">
        <f t="shared" si="7"/>
        <v>34</v>
      </c>
      <c r="AA29" s="159"/>
      <c r="AB29" s="100" t="str">
        <f t="shared" si="8"/>
        <v>No hay ejecución</v>
      </c>
      <c r="AC29" s="105" t="str">
        <f t="shared" si="9"/>
        <v>NA</v>
      </c>
      <c r="AD29" s="166"/>
      <c r="AE29" s="65">
        <f t="shared" si="10"/>
        <v>0</v>
      </c>
      <c r="AF29" s="100" t="str">
        <f t="shared" si="11"/>
        <v>No hay Programación</v>
      </c>
      <c r="AG29" s="105" t="str">
        <f t="shared" si="12"/>
        <v>De acuerdo a lo programado</v>
      </c>
      <c r="AH29" s="166"/>
      <c r="AI29" s="187" t="s">
        <v>502</v>
      </c>
      <c r="AJ29" s="115" t="s">
        <v>502</v>
      </c>
    </row>
    <row r="30" spans="1:36" s="127" customFormat="1" ht="20.399999999999999" hidden="1" outlineLevel="1" thickTop="1" thickBot="1">
      <c r="A30" s="149" t="s">
        <v>2421</v>
      </c>
      <c r="B30" s="195">
        <v>0</v>
      </c>
      <c r="C30" s="195">
        <v>0</v>
      </c>
      <c r="D30" s="195">
        <v>0</v>
      </c>
      <c r="E30" s="195">
        <v>0</v>
      </c>
      <c r="F30" s="195">
        <v>13</v>
      </c>
      <c r="G30" s="239" t="s">
        <v>538</v>
      </c>
      <c r="H30" s="235" t="s">
        <v>3643</v>
      </c>
      <c r="I30" s="170" t="s">
        <v>20</v>
      </c>
      <c r="J30" s="170" t="s">
        <v>172</v>
      </c>
      <c r="K30" s="170" t="s">
        <v>172</v>
      </c>
      <c r="L30" s="370" t="s">
        <v>3644</v>
      </c>
      <c r="M30" s="172" t="s">
        <v>3596</v>
      </c>
      <c r="N30" s="126">
        <v>2</v>
      </c>
      <c r="O30" s="126">
        <v>17</v>
      </c>
      <c r="P30" s="126">
        <v>24</v>
      </c>
      <c r="Q30" s="126">
        <v>10</v>
      </c>
      <c r="R30" s="126">
        <f t="shared" si="0"/>
        <v>53</v>
      </c>
      <c r="S30" s="173" t="s">
        <v>3631</v>
      </c>
      <c r="T30" s="115" t="s">
        <v>172</v>
      </c>
      <c r="U30" s="159">
        <f t="shared" si="4"/>
        <v>19</v>
      </c>
      <c r="V30" s="273"/>
      <c r="W30" s="100" t="str">
        <f t="shared" si="5"/>
        <v>No hay ejecución</v>
      </c>
      <c r="X30" s="105" t="str">
        <f t="shared" si="6"/>
        <v>NA</v>
      </c>
      <c r="Y30" s="166"/>
      <c r="Z30" s="159">
        <f t="shared" si="7"/>
        <v>34</v>
      </c>
      <c r="AA30" s="159"/>
      <c r="AB30" s="100" t="str">
        <f t="shared" si="8"/>
        <v>No hay ejecución</v>
      </c>
      <c r="AC30" s="105" t="str">
        <f t="shared" si="9"/>
        <v>NA</v>
      </c>
      <c r="AD30" s="166"/>
      <c r="AE30" s="65">
        <f t="shared" si="10"/>
        <v>0</v>
      </c>
      <c r="AF30" s="100" t="str">
        <f t="shared" si="11"/>
        <v>No hay Programación</v>
      </c>
      <c r="AG30" s="105" t="str">
        <f t="shared" si="12"/>
        <v>De acuerdo a lo programado</v>
      </c>
      <c r="AH30" s="166"/>
      <c r="AI30" s="187" t="s">
        <v>502</v>
      </c>
      <c r="AJ30" s="115" t="s">
        <v>502</v>
      </c>
    </row>
    <row r="31" spans="1:36" s="127" customFormat="1" ht="20.399999999999999" hidden="1" outlineLevel="1" thickTop="1" thickBot="1">
      <c r="A31" s="149" t="s">
        <v>3645</v>
      </c>
      <c r="B31" s="195">
        <v>0</v>
      </c>
      <c r="C31" s="195">
        <v>0</v>
      </c>
      <c r="D31" s="195">
        <v>0</v>
      </c>
      <c r="E31" s="195">
        <v>0</v>
      </c>
      <c r="F31" s="195">
        <v>13</v>
      </c>
      <c r="G31" s="239" t="s">
        <v>538</v>
      </c>
      <c r="H31" s="235" t="s">
        <v>3646</v>
      </c>
      <c r="I31" s="170" t="s">
        <v>20</v>
      </c>
      <c r="J31" s="170" t="s">
        <v>172</v>
      </c>
      <c r="K31" s="170" t="s">
        <v>172</v>
      </c>
      <c r="L31" s="370" t="s">
        <v>3647</v>
      </c>
      <c r="M31" s="172" t="s">
        <v>3596</v>
      </c>
      <c r="N31" s="126">
        <v>100</v>
      </c>
      <c r="O31" s="126">
        <v>100</v>
      </c>
      <c r="P31" s="126">
        <v>100</v>
      </c>
      <c r="Q31" s="126">
        <v>100</v>
      </c>
      <c r="R31" s="126">
        <f t="shared" si="0"/>
        <v>400</v>
      </c>
      <c r="S31" s="173" t="s">
        <v>3631</v>
      </c>
      <c r="T31" s="115" t="s">
        <v>172</v>
      </c>
      <c r="U31" s="159">
        <f t="shared" si="4"/>
        <v>200</v>
      </c>
      <c r="V31" s="273"/>
      <c r="W31" s="100" t="str">
        <f t="shared" si="5"/>
        <v>No hay ejecución</v>
      </c>
      <c r="X31" s="105" t="str">
        <f t="shared" si="6"/>
        <v>NA</v>
      </c>
      <c r="Y31" s="166"/>
      <c r="Z31" s="159">
        <f t="shared" si="7"/>
        <v>200</v>
      </c>
      <c r="AA31" s="159"/>
      <c r="AB31" s="100" t="str">
        <f t="shared" si="8"/>
        <v>No hay ejecución</v>
      </c>
      <c r="AC31" s="105" t="str">
        <f t="shared" si="9"/>
        <v>NA</v>
      </c>
      <c r="AD31" s="166"/>
      <c r="AE31" s="65">
        <f t="shared" si="10"/>
        <v>0</v>
      </c>
      <c r="AF31" s="100" t="str">
        <f t="shared" si="11"/>
        <v>No hay Programación</v>
      </c>
      <c r="AG31" s="105" t="str">
        <f t="shared" si="12"/>
        <v>De acuerdo a lo programado</v>
      </c>
      <c r="AH31" s="166"/>
      <c r="AI31" s="187" t="s">
        <v>502</v>
      </c>
      <c r="AJ31" s="115" t="s">
        <v>502</v>
      </c>
    </row>
    <row r="32" spans="1:36" s="107" customFormat="1" ht="49.2" collapsed="1" thickTop="1" thickBot="1">
      <c r="A32" s="63">
        <v>3</v>
      </c>
      <c r="B32" s="162">
        <v>0</v>
      </c>
      <c r="C32" s="162">
        <v>0</v>
      </c>
      <c r="D32" s="162">
        <v>0</v>
      </c>
      <c r="E32" s="162">
        <v>0</v>
      </c>
      <c r="F32" s="162">
        <v>13</v>
      </c>
      <c r="G32" s="231" t="s">
        <v>538</v>
      </c>
      <c r="H32" s="236" t="s">
        <v>3648</v>
      </c>
      <c r="I32" s="163" t="s">
        <v>20</v>
      </c>
      <c r="J32" s="163" t="s">
        <v>172</v>
      </c>
      <c r="K32" s="163" t="s">
        <v>172</v>
      </c>
      <c r="L32" s="372" t="s">
        <v>3649</v>
      </c>
      <c r="M32" s="105" t="s">
        <v>3596</v>
      </c>
      <c r="N32" s="64">
        <v>0</v>
      </c>
      <c r="O32" s="64">
        <v>5</v>
      </c>
      <c r="P32" s="64">
        <v>20</v>
      </c>
      <c r="Q32" s="64">
        <v>28</v>
      </c>
      <c r="R32" s="64">
        <f t="shared" si="0"/>
        <v>53</v>
      </c>
      <c r="S32" s="166" t="s">
        <v>3650</v>
      </c>
      <c r="T32" s="164" t="s">
        <v>3651</v>
      </c>
      <c r="U32" s="159">
        <f t="shared" si="4"/>
        <v>5</v>
      </c>
      <c r="V32" s="273">
        <v>15</v>
      </c>
      <c r="W32" s="100">
        <f t="shared" si="5"/>
        <v>3</v>
      </c>
      <c r="X32" s="105" t="str">
        <f t="shared" si="6"/>
        <v>De acuerdo a lo programado</v>
      </c>
      <c r="Y32" s="166" t="s">
        <v>3652</v>
      </c>
      <c r="Z32" s="159">
        <f t="shared" si="7"/>
        <v>48</v>
      </c>
      <c r="AA32" s="159"/>
      <c r="AB32" s="100" t="str">
        <f t="shared" si="8"/>
        <v>No hay ejecución</v>
      </c>
      <c r="AC32" s="105" t="str">
        <f t="shared" si="9"/>
        <v>NA</v>
      </c>
      <c r="AD32" s="166"/>
      <c r="AE32" s="65">
        <f t="shared" si="10"/>
        <v>15</v>
      </c>
      <c r="AF32" s="100">
        <f t="shared" si="11"/>
        <v>0.28301886792452829</v>
      </c>
      <c r="AG32" s="105" t="str">
        <f t="shared" si="12"/>
        <v>Incumplimiento</v>
      </c>
      <c r="AH32" s="166"/>
      <c r="AI32" s="65" t="s">
        <v>502</v>
      </c>
      <c r="AJ32" s="105" t="s">
        <v>502</v>
      </c>
    </row>
    <row r="33" spans="1:36" s="107" customFormat="1" ht="54.75" customHeight="1" thickTop="1" thickBot="1">
      <c r="A33" s="63">
        <v>4</v>
      </c>
      <c r="B33" s="162">
        <v>0</v>
      </c>
      <c r="C33" s="162">
        <v>0</v>
      </c>
      <c r="D33" s="162">
        <v>0</v>
      </c>
      <c r="E33" s="162">
        <v>0</v>
      </c>
      <c r="F33" s="162">
        <v>13</v>
      </c>
      <c r="G33" s="231" t="s">
        <v>538</v>
      </c>
      <c r="H33" s="236" t="s">
        <v>3653</v>
      </c>
      <c r="I33" s="163" t="s">
        <v>20</v>
      </c>
      <c r="J33" s="163" t="s">
        <v>172</v>
      </c>
      <c r="K33" s="163" t="s">
        <v>172</v>
      </c>
      <c r="L33" s="372" t="s">
        <v>3654</v>
      </c>
      <c r="M33" s="105" t="s">
        <v>3596</v>
      </c>
      <c r="N33" s="64">
        <v>3</v>
      </c>
      <c r="O33" s="64">
        <v>32</v>
      </c>
      <c r="P33" s="64">
        <v>15</v>
      </c>
      <c r="Q33" s="64">
        <v>8</v>
      </c>
      <c r="R33" s="64">
        <f t="shared" si="0"/>
        <v>58</v>
      </c>
      <c r="S33" s="166" t="s">
        <v>3650</v>
      </c>
      <c r="T33" s="164" t="s">
        <v>3655</v>
      </c>
      <c r="U33" s="159">
        <f t="shared" si="4"/>
        <v>35</v>
      </c>
      <c r="V33" s="273">
        <v>12</v>
      </c>
      <c r="W33" s="100">
        <f t="shared" si="5"/>
        <v>0.34285714285714286</v>
      </c>
      <c r="X33" s="105" t="str">
        <f t="shared" si="6"/>
        <v>En Riesgo de no Cumplimiento</v>
      </c>
      <c r="Y33" s="166" t="s">
        <v>3656</v>
      </c>
      <c r="Z33" s="159">
        <f t="shared" si="7"/>
        <v>23</v>
      </c>
      <c r="AA33" s="159"/>
      <c r="AB33" s="100" t="str">
        <f t="shared" si="8"/>
        <v>No hay ejecución</v>
      </c>
      <c r="AC33" s="105" t="str">
        <f t="shared" si="9"/>
        <v>NA</v>
      </c>
      <c r="AD33" s="166"/>
      <c r="AE33" s="65">
        <f t="shared" si="10"/>
        <v>12</v>
      </c>
      <c r="AF33" s="100">
        <f t="shared" si="11"/>
        <v>0.20689655172413793</v>
      </c>
      <c r="AG33" s="105" t="str">
        <f t="shared" si="12"/>
        <v>Incumplimiento</v>
      </c>
      <c r="AH33" s="166"/>
      <c r="AI33" s="65" t="s">
        <v>502</v>
      </c>
      <c r="AJ33" s="105" t="s">
        <v>502</v>
      </c>
    </row>
    <row r="34" spans="1:36" s="107" customFormat="1" ht="30" thickTop="1" thickBot="1">
      <c r="A34" s="63">
        <v>5</v>
      </c>
      <c r="B34" s="162">
        <v>0</v>
      </c>
      <c r="C34" s="162">
        <v>0</v>
      </c>
      <c r="D34" s="162">
        <v>0</v>
      </c>
      <c r="E34" s="162">
        <v>0</v>
      </c>
      <c r="F34" s="162">
        <v>13</v>
      </c>
      <c r="G34" s="231" t="s">
        <v>538</v>
      </c>
      <c r="H34" s="236" t="s">
        <v>3657</v>
      </c>
      <c r="I34" s="163" t="s">
        <v>20</v>
      </c>
      <c r="J34" s="163" t="s">
        <v>172</v>
      </c>
      <c r="K34" s="163" t="s">
        <v>172</v>
      </c>
      <c r="L34" s="372" t="s">
        <v>3658</v>
      </c>
      <c r="M34" s="105" t="s">
        <v>3659</v>
      </c>
      <c r="N34" s="64">
        <v>100</v>
      </c>
      <c r="O34" s="64">
        <v>100</v>
      </c>
      <c r="P34" s="64">
        <v>100</v>
      </c>
      <c r="Q34" s="64">
        <v>100</v>
      </c>
      <c r="R34" s="64">
        <f t="shared" si="0"/>
        <v>400</v>
      </c>
      <c r="S34" s="166" t="s">
        <v>3660</v>
      </c>
      <c r="T34" s="373" t="s">
        <v>3661</v>
      </c>
      <c r="U34" s="159">
        <f t="shared" si="4"/>
        <v>200</v>
      </c>
      <c r="V34" s="273">
        <v>0</v>
      </c>
      <c r="W34" s="100">
        <f t="shared" si="5"/>
        <v>0</v>
      </c>
      <c r="X34" s="105" t="str">
        <f t="shared" si="6"/>
        <v>En Riesgo de no Cumplimiento</v>
      </c>
      <c r="Y34" s="166"/>
      <c r="Z34" s="159">
        <f t="shared" si="7"/>
        <v>200</v>
      </c>
      <c r="AA34" s="159"/>
      <c r="AB34" s="100" t="str">
        <f t="shared" si="8"/>
        <v>No hay ejecución</v>
      </c>
      <c r="AC34" s="105" t="str">
        <f t="shared" si="9"/>
        <v>NA</v>
      </c>
      <c r="AD34" s="166"/>
      <c r="AE34" s="65">
        <f t="shared" si="10"/>
        <v>0</v>
      </c>
      <c r="AF34" s="100" t="str">
        <f t="shared" si="11"/>
        <v>No hay Programación</v>
      </c>
      <c r="AG34" s="105" t="str">
        <f t="shared" si="12"/>
        <v>De acuerdo a lo programado</v>
      </c>
      <c r="AH34" s="166"/>
      <c r="AI34" s="65" t="s">
        <v>502</v>
      </c>
      <c r="AJ34" s="105" t="s">
        <v>502</v>
      </c>
    </row>
    <row r="35" spans="1:36" s="107" customFormat="1" ht="29.25" customHeight="1" collapsed="1" thickTop="1" thickBot="1">
      <c r="A35" s="63">
        <v>6</v>
      </c>
      <c r="B35" s="162">
        <v>0</v>
      </c>
      <c r="C35" s="162">
        <v>0</v>
      </c>
      <c r="D35" s="162">
        <v>0</v>
      </c>
      <c r="E35" s="162">
        <v>0</v>
      </c>
      <c r="F35" s="162">
        <v>13</v>
      </c>
      <c r="G35" s="231" t="s">
        <v>538</v>
      </c>
      <c r="H35" s="236" t="s">
        <v>3662</v>
      </c>
      <c r="I35" s="163" t="s">
        <v>18</v>
      </c>
      <c r="J35" s="163" t="s">
        <v>172</v>
      </c>
      <c r="K35" s="163" t="s">
        <v>172</v>
      </c>
      <c r="L35" s="372" t="s">
        <v>3663</v>
      </c>
      <c r="M35" s="105" t="s">
        <v>3664</v>
      </c>
      <c r="N35" s="64">
        <f>SUM(N36:N39)</f>
        <v>1</v>
      </c>
      <c r="O35" s="64">
        <f>SUM(O36:O39)</f>
        <v>0</v>
      </c>
      <c r="P35" s="64">
        <f>SUM(P36:P39)</f>
        <v>4</v>
      </c>
      <c r="Q35" s="64">
        <f>SUM(Q36:Q39)</f>
        <v>0</v>
      </c>
      <c r="R35" s="64">
        <f t="shared" si="0"/>
        <v>5</v>
      </c>
      <c r="S35" s="166" t="s">
        <v>3665</v>
      </c>
      <c r="T35" s="301" t="s">
        <v>172</v>
      </c>
      <c r="U35" s="159">
        <f t="shared" si="4"/>
        <v>1</v>
      </c>
      <c r="V35" s="273">
        <v>0</v>
      </c>
      <c r="W35" s="100">
        <f t="shared" si="5"/>
        <v>0</v>
      </c>
      <c r="X35" s="105" t="str">
        <f t="shared" si="6"/>
        <v>En Riesgo de no Cumplimiento</v>
      </c>
      <c r="Y35" s="166" t="s">
        <v>3666</v>
      </c>
      <c r="Z35" s="159">
        <f t="shared" si="7"/>
        <v>4</v>
      </c>
      <c r="AA35" s="159"/>
      <c r="AB35" s="100" t="str">
        <f t="shared" si="8"/>
        <v>No hay ejecución</v>
      </c>
      <c r="AC35" s="105" t="str">
        <f t="shared" si="9"/>
        <v>NA</v>
      </c>
      <c r="AD35" s="166"/>
      <c r="AE35" s="65">
        <f t="shared" si="10"/>
        <v>0</v>
      </c>
      <c r="AF35" s="100" t="str">
        <f t="shared" si="11"/>
        <v>No hay Programación</v>
      </c>
      <c r="AG35" s="105" t="str">
        <f t="shared" si="12"/>
        <v>De acuerdo a lo programado</v>
      </c>
      <c r="AH35" s="166"/>
      <c r="AI35" s="65" t="s">
        <v>502</v>
      </c>
      <c r="AJ35" s="105" t="s">
        <v>502</v>
      </c>
    </row>
    <row r="36" spans="1:36" s="127" customFormat="1" ht="20.399999999999999" hidden="1" outlineLevel="1" thickTop="1" thickBot="1">
      <c r="A36" s="125" t="s">
        <v>99</v>
      </c>
      <c r="B36" s="195">
        <v>0</v>
      </c>
      <c r="C36" s="195">
        <v>0</v>
      </c>
      <c r="D36" s="195">
        <v>0</v>
      </c>
      <c r="E36" s="195">
        <v>0</v>
      </c>
      <c r="F36" s="195">
        <v>13</v>
      </c>
      <c r="G36" s="239" t="s">
        <v>538</v>
      </c>
      <c r="H36" s="235" t="s">
        <v>3667</v>
      </c>
      <c r="I36" s="170" t="s">
        <v>20</v>
      </c>
      <c r="J36" s="170" t="s">
        <v>172</v>
      </c>
      <c r="K36" s="170" t="s">
        <v>172</v>
      </c>
      <c r="L36" s="374" t="s">
        <v>3668</v>
      </c>
      <c r="M36" s="115" t="s">
        <v>3664</v>
      </c>
      <c r="N36" s="126">
        <v>0</v>
      </c>
      <c r="O36" s="126">
        <v>0</v>
      </c>
      <c r="P36" s="126">
        <v>2</v>
      </c>
      <c r="Q36" s="126">
        <v>0</v>
      </c>
      <c r="R36" s="126">
        <f t="shared" si="0"/>
        <v>2</v>
      </c>
      <c r="S36" s="173" t="s">
        <v>3597</v>
      </c>
      <c r="T36" s="115" t="s">
        <v>172</v>
      </c>
      <c r="U36" s="159">
        <f t="shared" si="4"/>
        <v>0</v>
      </c>
      <c r="V36" s="273"/>
      <c r="W36" s="100" t="str">
        <f t="shared" si="5"/>
        <v>No hay ejecución</v>
      </c>
      <c r="X36" s="105" t="str">
        <f t="shared" si="6"/>
        <v>NA</v>
      </c>
      <c r="Y36" s="166"/>
      <c r="Z36" s="159">
        <f t="shared" si="7"/>
        <v>2</v>
      </c>
      <c r="AA36" s="159"/>
      <c r="AB36" s="100" t="str">
        <f t="shared" si="8"/>
        <v>No hay ejecución</v>
      </c>
      <c r="AC36" s="105" t="str">
        <f t="shared" si="9"/>
        <v>NA</v>
      </c>
      <c r="AD36" s="166"/>
      <c r="AE36" s="65">
        <f t="shared" si="10"/>
        <v>0</v>
      </c>
      <c r="AF36" s="100" t="str">
        <f t="shared" si="11"/>
        <v>No hay Programación</v>
      </c>
      <c r="AG36" s="105" t="str">
        <f t="shared" si="12"/>
        <v>De acuerdo a lo programado</v>
      </c>
      <c r="AH36" s="166"/>
      <c r="AI36" s="187" t="s">
        <v>502</v>
      </c>
      <c r="AJ36" s="115" t="s">
        <v>502</v>
      </c>
    </row>
    <row r="37" spans="1:36" s="127" customFormat="1" ht="20.399999999999999" hidden="1" outlineLevel="1" thickTop="1" thickBot="1">
      <c r="A37" s="125" t="s">
        <v>1001</v>
      </c>
      <c r="B37" s="195">
        <v>0</v>
      </c>
      <c r="C37" s="195">
        <v>0</v>
      </c>
      <c r="D37" s="195">
        <v>0</v>
      </c>
      <c r="E37" s="195">
        <v>0</v>
      </c>
      <c r="F37" s="195">
        <v>13</v>
      </c>
      <c r="G37" s="239" t="s">
        <v>538</v>
      </c>
      <c r="H37" s="235" t="s">
        <v>3669</v>
      </c>
      <c r="I37" s="170" t="s">
        <v>20</v>
      </c>
      <c r="J37" s="170" t="s">
        <v>172</v>
      </c>
      <c r="K37" s="170" t="s">
        <v>172</v>
      </c>
      <c r="L37" s="374" t="s">
        <v>3668</v>
      </c>
      <c r="M37" s="115" t="s">
        <v>3664</v>
      </c>
      <c r="N37" s="126">
        <v>0</v>
      </c>
      <c r="O37" s="126">
        <v>0</v>
      </c>
      <c r="P37" s="126">
        <v>1</v>
      </c>
      <c r="Q37" s="126">
        <v>0</v>
      </c>
      <c r="R37" s="126">
        <f t="shared" si="0"/>
        <v>1</v>
      </c>
      <c r="S37" s="173" t="s">
        <v>3670</v>
      </c>
      <c r="T37" s="115" t="s">
        <v>172</v>
      </c>
      <c r="U37" s="159">
        <f t="shared" si="4"/>
        <v>0</v>
      </c>
      <c r="V37" s="273"/>
      <c r="W37" s="100" t="str">
        <f t="shared" si="5"/>
        <v>No hay ejecución</v>
      </c>
      <c r="X37" s="105" t="str">
        <f t="shared" si="6"/>
        <v>NA</v>
      </c>
      <c r="Y37" s="166"/>
      <c r="Z37" s="159">
        <f t="shared" si="7"/>
        <v>1</v>
      </c>
      <c r="AA37" s="159"/>
      <c r="AB37" s="100" t="str">
        <f t="shared" si="8"/>
        <v>No hay ejecución</v>
      </c>
      <c r="AC37" s="105" t="str">
        <f t="shared" si="9"/>
        <v>NA</v>
      </c>
      <c r="AD37" s="166"/>
      <c r="AE37" s="65">
        <f t="shared" si="10"/>
        <v>0</v>
      </c>
      <c r="AF37" s="100" t="str">
        <f t="shared" si="11"/>
        <v>No hay Programación</v>
      </c>
      <c r="AG37" s="105" t="str">
        <f t="shared" si="12"/>
        <v>De acuerdo a lo programado</v>
      </c>
      <c r="AH37" s="166"/>
      <c r="AI37" s="187" t="s">
        <v>502</v>
      </c>
      <c r="AJ37" s="115" t="s">
        <v>502</v>
      </c>
    </row>
    <row r="38" spans="1:36" s="127" customFormat="1" ht="24" hidden="1" customHeight="1" outlineLevel="1" thickTop="1" thickBot="1">
      <c r="A38" s="125" t="s">
        <v>1005</v>
      </c>
      <c r="B38" s="195">
        <v>0</v>
      </c>
      <c r="C38" s="195">
        <v>0</v>
      </c>
      <c r="D38" s="195">
        <v>0</v>
      </c>
      <c r="E38" s="195">
        <v>0</v>
      </c>
      <c r="F38" s="195">
        <v>13</v>
      </c>
      <c r="G38" s="239" t="s">
        <v>538</v>
      </c>
      <c r="H38" s="235" t="s">
        <v>3671</v>
      </c>
      <c r="I38" s="170" t="s">
        <v>20</v>
      </c>
      <c r="J38" s="170" t="s">
        <v>172</v>
      </c>
      <c r="K38" s="170" t="s">
        <v>172</v>
      </c>
      <c r="L38" s="374" t="s">
        <v>3668</v>
      </c>
      <c r="M38" s="115" t="s">
        <v>3664</v>
      </c>
      <c r="N38" s="126">
        <v>0</v>
      </c>
      <c r="O38" s="126">
        <v>0</v>
      </c>
      <c r="P38" s="126">
        <v>1</v>
      </c>
      <c r="Q38" s="126">
        <v>0</v>
      </c>
      <c r="R38" s="126">
        <f t="shared" si="0"/>
        <v>1</v>
      </c>
      <c r="S38" s="173" t="s">
        <v>3672</v>
      </c>
      <c r="T38" s="115" t="s">
        <v>172</v>
      </c>
      <c r="U38" s="159">
        <f t="shared" si="4"/>
        <v>0</v>
      </c>
      <c r="V38" s="273"/>
      <c r="W38" s="100" t="str">
        <f t="shared" si="5"/>
        <v>No hay ejecución</v>
      </c>
      <c r="X38" s="105" t="str">
        <f t="shared" si="6"/>
        <v>NA</v>
      </c>
      <c r="Y38" s="166"/>
      <c r="Z38" s="159">
        <f t="shared" si="7"/>
        <v>1</v>
      </c>
      <c r="AA38" s="159"/>
      <c r="AB38" s="100" t="str">
        <f t="shared" si="8"/>
        <v>No hay ejecución</v>
      </c>
      <c r="AC38" s="105" t="str">
        <f t="shared" si="9"/>
        <v>NA</v>
      </c>
      <c r="AD38" s="166"/>
      <c r="AE38" s="65">
        <f t="shared" si="10"/>
        <v>0</v>
      </c>
      <c r="AF38" s="100" t="str">
        <f t="shared" si="11"/>
        <v>No hay Programación</v>
      </c>
      <c r="AG38" s="105" t="str">
        <f t="shared" si="12"/>
        <v>De acuerdo a lo programado</v>
      </c>
      <c r="AH38" s="166"/>
      <c r="AI38" s="187" t="s">
        <v>502</v>
      </c>
      <c r="AJ38" s="115" t="s">
        <v>502</v>
      </c>
    </row>
    <row r="39" spans="1:36" s="127" customFormat="1" ht="36" hidden="1" customHeight="1" outlineLevel="1" thickTop="1" thickBot="1">
      <c r="A39" s="125" t="s">
        <v>1010</v>
      </c>
      <c r="B39" s="195">
        <v>0</v>
      </c>
      <c r="C39" s="195">
        <v>0</v>
      </c>
      <c r="D39" s="195">
        <v>0</v>
      </c>
      <c r="E39" s="195">
        <v>0</v>
      </c>
      <c r="F39" s="195">
        <v>13</v>
      </c>
      <c r="G39" s="239" t="s">
        <v>538</v>
      </c>
      <c r="H39" s="235" t="s">
        <v>3673</v>
      </c>
      <c r="I39" s="170" t="s">
        <v>20</v>
      </c>
      <c r="J39" s="170" t="s">
        <v>172</v>
      </c>
      <c r="K39" s="170" t="s">
        <v>172</v>
      </c>
      <c r="L39" s="374" t="s">
        <v>3674</v>
      </c>
      <c r="M39" s="115" t="s">
        <v>3675</v>
      </c>
      <c r="N39" s="126">
        <v>1</v>
      </c>
      <c r="O39" s="126">
        <v>0</v>
      </c>
      <c r="P39" s="126">
        <v>0</v>
      </c>
      <c r="Q39" s="126">
        <v>0</v>
      </c>
      <c r="R39" s="126">
        <f t="shared" si="0"/>
        <v>1</v>
      </c>
      <c r="S39" s="173" t="s">
        <v>3676</v>
      </c>
      <c r="T39" s="115" t="s">
        <v>172</v>
      </c>
      <c r="U39" s="159">
        <f t="shared" si="4"/>
        <v>1</v>
      </c>
      <c r="V39" s="273"/>
      <c r="W39" s="100" t="str">
        <f t="shared" si="5"/>
        <v>No hay ejecución</v>
      </c>
      <c r="X39" s="105" t="str">
        <f t="shared" si="6"/>
        <v>NA</v>
      </c>
      <c r="Y39" s="166"/>
      <c r="Z39" s="159">
        <f t="shared" si="7"/>
        <v>0</v>
      </c>
      <c r="AA39" s="159"/>
      <c r="AB39" s="100" t="str">
        <f t="shared" si="8"/>
        <v>No hay ejecución</v>
      </c>
      <c r="AC39" s="105" t="str">
        <f t="shared" si="9"/>
        <v>NA</v>
      </c>
      <c r="AD39" s="166"/>
      <c r="AE39" s="65">
        <f t="shared" si="10"/>
        <v>0</v>
      </c>
      <c r="AF39" s="100" t="str">
        <f t="shared" si="11"/>
        <v>No hay Programación</v>
      </c>
      <c r="AG39" s="105" t="str">
        <f t="shared" si="12"/>
        <v>De acuerdo a lo programado</v>
      </c>
      <c r="AH39" s="166"/>
      <c r="AI39" s="187" t="s">
        <v>502</v>
      </c>
      <c r="AJ39" s="115" t="s">
        <v>502</v>
      </c>
    </row>
    <row r="40" spans="1:36" s="107" customFormat="1" ht="29.25" customHeight="1" collapsed="1" thickTop="1" thickBot="1">
      <c r="A40" s="63">
        <v>7</v>
      </c>
      <c r="B40" s="162">
        <v>0</v>
      </c>
      <c r="C40" s="162">
        <v>0</v>
      </c>
      <c r="D40" s="162">
        <v>0</v>
      </c>
      <c r="E40" s="162">
        <v>0</v>
      </c>
      <c r="F40" s="162">
        <v>13</v>
      </c>
      <c r="G40" s="231" t="s">
        <v>538</v>
      </c>
      <c r="H40" s="236" t="s">
        <v>3677</v>
      </c>
      <c r="I40" s="163" t="s">
        <v>18</v>
      </c>
      <c r="J40" s="163" t="s">
        <v>172</v>
      </c>
      <c r="K40" s="163" t="s">
        <v>172</v>
      </c>
      <c r="L40" s="372" t="s">
        <v>3678</v>
      </c>
      <c r="M40" s="105" t="s">
        <v>3679</v>
      </c>
      <c r="N40" s="64">
        <f>SUM(N41:N47)</f>
        <v>7</v>
      </c>
      <c r="O40" s="64">
        <f>SUM(O41:O47)</f>
        <v>16</v>
      </c>
      <c r="P40" s="64">
        <f>SUM(P41:P47)</f>
        <v>21</v>
      </c>
      <c r="Q40" s="64">
        <f>SUM(Q41:Q47)</f>
        <v>15</v>
      </c>
      <c r="R40" s="64">
        <f>SUM(R41:R47)</f>
        <v>59</v>
      </c>
      <c r="S40" s="166" t="s">
        <v>3680</v>
      </c>
      <c r="T40" s="301" t="s">
        <v>172</v>
      </c>
      <c r="U40" s="159">
        <f t="shared" si="4"/>
        <v>23</v>
      </c>
      <c r="V40" s="273">
        <f>V41+V42+V43</f>
        <v>0</v>
      </c>
      <c r="W40" s="100">
        <f t="shared" si="5"/>
        <v>0</v>
      </c>
      <c r="X40" s="105" t="str">
        <f t="shared" si="6"/>
        <v>En Riesgo de no Cumplimiento</v>
      </c>
      <c r="Y40" s="166"/>
      <c r="Z40" s="159">
        <f t="shared" si="7"/>
        <v>36</v>
      </c>
      <c r="AA40" s="159"/>
      <c r="AB40" s="100" t="str">
        <f t="shared" si="8"/>
        <v>No hay ejecución</v>
      </c>
      <c r="AC40" s="105" t="str">
        <f t="shared" si="9"/>
        <v>NA</v>
      </c>
      <c r="AD40" s="166"/>
      <c r="AE40" s="65">
        <f t="shared" si="10"/>
        <v>0</v>
      </c>
      <c r="AF40" s="100" t="str">
        <f t="shared" si="11"/>
        <v>No hay Programación</v>
      </c>
      <c r="AG40" s="105" t="str">
        <f t="shared" si="12"/>
        <v>De acuerdo a lo programado</v>
      </c>
      <c r="AH40" s="166"/>
      <c r="AI40" s="65" t="s">
        <v>502</v>
      </c>
      <c r="AJ40" s="105" t="s">
        <v>502</v>
      </c>
    </row>
    <row r="41" spans="1:36" s="127" customFormat="1" ht="41.25" hidden="1" customHeight="1" outlineLevel="1" thickTop="1" thickBot="1">
      <c r="A41" s="237" t="s">
        <v>105</v>
      </c>
      <c r="B41" s="238">
        <v>0</v>
      </c>
      <c r="C41" s="238">
        <v>0</v>
      </c>
      <c r="D41" s="238">
        <v>0</v>
      </c>
      <c r="E41" s="238">
        <v>0</v>
      </c>
      <c r="F41" s="238">
        <v>13</v>
      </c>
      <c r="G41" s="239" t="s">
        <v>538</v>
      </c>
      <c r="H41" s="235" t="s">
        <v>3681</v>
      </c>
      <c r="I41" s="170" t="s">
        <v>20</v>
      </c>
      <c r="J41" s="170" t="s">
        <v>172</v>
      </c>
      <c r="K41" s="170" t="s">
        <v>172</v>
      </c>
      <c r="L41" s="375" t="s">
        <v>3682</v>
      </c>
      <c r="M41" s="303" t="s">
        <v>3683</v>
      </c>
      <c r="N41" s="126">
        <v>1</v>
      </c>
      <c r="O41" s="126">
        <v>3</v>
      </c>
      <c r="P41" s="126">
        <v>5</v>
      </c>
      <c r="Q41" s="126">
        <v>3</v>
      </c>
      <c r="R41" s="126">
        <f t="shared" ref="R41:R47" si="13">N41+O41+P41+Q41</f>
        <v>12</v>
      </c>
      <c r="S41" s="185" t="s">
        <v>3680</v>
      </c>
      <c r="T41" s="115" t="s">
        <v>172</v>
      </c>
      <c r="U41" s="159">
        <f t="shared" si="4"/>
        <v>4</v>
      </c>
      <c r="V41" s="273"/>
      <c r="W41" s="100" t="str">
        <f t="shared" si="5"/>
        <v>No hay ejecución</v>
      </c>
      <c r="X41" s="105" t="str">
        <f t="shared" si="6"/>
        <v>NA</v>
      </c>
      <c r="Y41" s="166"/>
      <c r="Z41" s="159">
        <f t="shared" si="7"/>
        <v>8</v>
      </c>
      <c r="AA41" s="159"/>
      <c r="AB41" s="100" t="str">
        <f t="shared" si="8"/>
        <v>No hay ejecución</v>
      </c>
      <c r="AC41" s="105" t="str">
        <f t="shared" si="9"/>
        <v>NA</v>
      </c>
      <c r="AD41" s="166"/>
      <c r="AE41" s="65">
        <f t="shared" si="10"/>
        <v>0</v>
      </c>
      <c r="AF41" s="100" t="str">
        <f t="shared" si="11"/>
        <v>No hay Programación</v>
      </c>
      <c r="AG41" s="105" t="str">
        <f t="shared" si="12"/>
        <v>De acuerdo a lo programado</v>
      </c>
      <c r="AH41" s="166"/>
      <c r="AI41" s="187" t="s">
        <v>502</v>
      </c>
      <c r="AJ41" s="115" t="s">
        <v>502</v>
      </c>
    </row>
    <row r="42" spans="1:36" s="127" customFormat="1" ht="23.4" hidden="1" outlineLevel="1">
      <c r="A42" s="237" t="s">
        <v>1051</v>
      </c>
      <c r="B42" s="238">
        <v>0</v>
      </c>
      <c r="C42" s="238">
        <v>0</v>
      </c>
      <c r="D42" s="238">
        <v>0</v>
      </c>
      <c r="E42" s="238">
        <v>0</v>
      </c>
      <c r="F42" s="238">
        <v>13</v>
      </c>
      <c r="G42" s="239" t="s">
        <v>538</v>
      </c>
      <c r="H42" s="235" t="s">
        <v>3684</v>
      </c>
      <c r="I42" s="170" t="s">
        <v>20</v>
      </c>
      <c r="J42" s="170" t="s">
        <v>172</v>
      </c>
      <c r="K42" s="170" t="s">
        <v>172</v>
      </c>
      <c r="L42" s="375" t="s">
        <v>3685</v>
      </c>
      <c r="M42" s="303" t="s">
        <v>3683</v>
      </c>
      <c r="N42" s="126">
        <v>1</v>
      </c>
      <c r="O42" s="126">
        <v>1</v>
      </c>
      <c r="P42" s="126">
        <v>1</v>
      </c>
      <c r="Q42" s="126">
        <v>1</v>
      </c>
      <c r="R42" s="126">
        <f t="shared" si="13"/>
        <v>4</v>
      </c>
      <c r="S42" s="185" t="s">
        <v>3680</v>
      </c>
      <c r="T42" s="115" t="s">
        <v>172</v>
      </c>
      <c r="U42" s="159">
        <f t="shared" si="4"/>
        <v>2</v>
      </c>
      <c r="V42" s="273"/>
      <c r="W42" s="100" t="str">
        <f t="shared" si="5"/>
        <v>No hay ejecución</v>
      </c>
      <c r="X42" s="105" t="str">
        <f t="shared" si="6"/>
        <v>NA</v>
      </c>
      <c r="Y42" s="166"/>
      <c r="Z42" s="159">
        <f t="shared" si="7"/>
        <v>2</v>
      </c>
      <c r="AA42" s="159"/>
      <c r="AB42" s="100" t="str">
        <f t="shared" si="8"/>
        <v>No hay ejecución</v>
      </c>
      <c r="AC42" s="105" t="str">
        <f t="shared" si="9"/>
        <v>NA</v>
      </c>
      <c r="AD42" s="166"/>
      <c r="AE42" s="65">
        <f t="shared" si="10"/>
        <v>0</v>
      </c>
      <c r="AF42" s="100" t="str">
        <f t="shared" si="11"/>
        <v>No hay Programación</v>
      </c>
      <c r="AG42" s="105" t="str">
        <f t="shared" si="12"/>
        <v>De acuerdo a lo programado</v>
      </c>
      <c r="AH42" s="166"/>
      <c r="AI42" s="187" t="s">
        <v>502</v>
      </c>
      <c r="AJ42" s="115" t="s">
        <v>502</v>
      </c>
    </row>
    <row r="43" spans="1:36" s="127" customFormat="1" ht="23.4" hidden="1" outlineLevel="1">
      <c r="A43" s="237" t="s">
        <v>1056</v>
      </c>
      <c r="B43" s="238">
        <v>0</v>
      </c>
      <c r="C43" s="238">
        <v>0</v>
      </c>
      <c r="D43" s="238">
        <v>0</v>
      </c>
      <c r="E43" s="238">
        <v>0</v>
      </c>
      <c r="F43" s="238">
        <v>13</v>
      </c>
      <c r="G43" s="239" t="s">
        <v>538</v>
      </c>
      <c r="H43" s="235" t="s">
        <v>3686</v>
      </c>
      <c r="I43" s="170" t="s">
        <v>20</v>
      </c>
      <c r="J43" s="170" t="s">
        <v>172</v>
      </c>
      <c r="K43" s="170" t="s">
        <v>172</v>
      </c>
      <c r="L43" s="375" t="s">
        <v>3687</v>
      </c>
      <c r="M43" s="303" t="s">
        <v>3688</v>
      </c>
      <c r="N43" s="126">
        <v>1</v>
      </c>
      <c r="O43" s="126">
        <v>3</v>
      </c>
      <c r="P43" s="126">
        <v>5</v>
      </c>
      <c r="Q43" s="126">
        <v>3</v>
      </c>
      <c r="R43" s="126">
        <f t="shared" si="13"/>
        <v>12</v>
      </c>
      <c r="S43" s="185" t="s">
        <v>3680</v>
      </c>
      <c r="T43" s="115" t="s">
        <v>172</v>
      </c>
      <c r="U43" s="159">
        <f t="shared" si="4"/>
        <v>4</v>
      </c>
      <c r="V43" s="273"/>
      <c r="W43" s="100" t="str">
        <f t="shared" si="5"/>
        <v>No hay ejecución</v>
      </c>
      <c r="X43" s="105" t="str">
        <f t="shared" si="6"/>
        <v>NA</v>
      </c>
      <c r="Y43" s="166"/>
      <c r="Z43" s="159">
        <f t="shared" si="7"/>
        <v>8</v>
      </c>
      <c r="AA43" s="159"/>
      <c r="AB43" s="100" t="str">
        <f t="shared" si="8"/>
        <v>No hay ejecución</v>
      </c>
      <c r="AC43" s="105" t="str">
        <f t="shared" si="9"/>
        <v>NA</v>
      </c>
      <c r="AD43" s="166"/>
      <c r="AE43" s="65">
        <f t="shared" si="10"/>
        <v>0</v>
      </c>
      <c r="AF43" s="100" t="str">
        <f t="shared" si="11"/>
        <v>No hay Programación</v>
      </c>
      <c r="AG43" s="105" t="str">
        <f t="shared" si="12"/>
        <v>De acuerdo a lo programado</v>
      </c>
      <c r="AH43" s="166"/>
      <c r="AI43" s="187" t="s">
        <v>502</v>
      </c>
      <c r="AJ43" s="115" t="s">
        <v>502</v>
      </c>
    </row>
    <row r="44" spans="1:36" s="127" customFormat="1" ht="24.6" hidden="1" outlineLevel="1" thickTop="1" thickBot="1">
      <c r="A44" s="237" t="s">
        <v>1060</v>
      </c>
      <c r="B44" s="238">
        <v>0</v>
      </c>
      <c r="C44" s="238">
        <v>0</v>
      </c>
      <c r="D44" s="238">
        <v>0</v>
      </c>
      <c r="E44" s="238">
        <v>0</v>
      </c>
      <c r="F44" s="238">
        <v>13</v>
      </c>
      <c r="G44" s="239" t="s">
        <v>538</v>
      </c>
      <c r="H44" s="234" t="s">
        <v>3689</v>
      </c>
      <c r="I44" s="170" t="s">
        <v>20</v>
      </c>
      <c r="J44" s="170" t="s">
        <v>172</v>
      </c>
      <c r="K44" s="170" t="s">
        <v>172</v>
      </c>
      <c r="L44" s="375" t="s">
        <v>3690</v>
      </c>
      <c r="M44" s="303" t="s">
        <v>3683</v>
      </c>
      <c r="N44" s="126">
        <v>1</v>
      </c>
      <c r="O44" s="126">
        <v>2</v>
      </c>
      <c r="P44" s="126">
        <v>3</v>
      </c>
      <c r="Q44" s="126">
        <v>2</v>
      </c>
      <c r="R44" s="126">
        <f t="shared" si="13"/>
        <v>8</v>
      </c>
      <c r="S44" s="185" t="s">
        <v>3680</v>
      </c>
      <c r="T44" s="115" t="s">
        <v>172</v>
      </c>
      <c r="U44" s="159">
        <f t="shared" si="4"/>
        <v>3</v>
      </c>
      <c r="V44" s="273"/>
      <c r="W44" s="100" t="str">
        <f t="shared" si="5"/>
        <v>No hay ejecución</v>
      </c>
      <c r="X44" s="105" t="str">
        <f t="shared" si="6"/>
        <v>NA</v>
      </c>
      <c r="Y44" s="166"/>
      <c r="Z44" s="159">
        <f t="shared" si="7"/>
        <v>5</v>
      </c>
      <c r="AA44" s="159"/>
      <c r="AB44" s="100" t="str">
        <f t="shared" si="8"/>
        <v>No hay ejecución</v>
      </c>
      <c r="AC44" s="105" t="str">
        <f t="shared" si="9"/>
        <v>NA</v>
      </c>
      <c r="AD44" s="166"/>
      <c r="AE44" s="65">
        <f t="shared" si="10"/>
        <v>0</v>
      </c>
      <c r="AF44" s="100" t="str">
        <f t="shared" si="11"/>
        <v>No hay Programación</v>
      </c>
      <c r="AG44" s="105" t="str">
        <f t="shared" si="12"/>
        <v>De acuerdo a lo programado</v>
      </c>
      <c r="AH44" s="166"/>
      <c r="AI44" s="187" t="s">
        <v>502</v>
      </c>
      <c r="AJ44" s="115" t="s">
        <v>502</v>
      </c>
    </row>
    <row r="45" spans="1:36" s="127" customFormat="1" ht="24.6" hidden="1" outlineLevel="1" thickTop="1" thickBot="1">
      <c r="A45" s="237" t="s">
        <v>1063</v>
      </c>
      <c r="B45" s="238">
        <v>0</v>
      </c>
      <c r="C45" s="238">
        <v>0</v>
      </c>
      <c r="D45" s="238">
        <v>0</v>
      </c>
      <c r="E45" s="238">
        <v>0</v>
      </c>
      <c r="F45" s="238">
        <v>13</v>
      </c>
      <c r="G45" s="239" t="s">
        <v>538</v>
      </c>
      <c r="H45" s="235" t="s">
        <v>3691</v>
      </c>
      <c r="I45" s="170" t="s">
        <v>20</v>
      </c>
      <c r="J45" s="170" t="s">
        <v>172</v>
      </c>
      <c r="K45" s="170" t="s">
        <v>172</v>
      </c>
      <c r="L45" s="375" t="s">
        <v>3692</v>
      </c>
      <c r="M45" s="303" t="s">
        <v>3693</v>
      </c>
      <c r="N45" s="126">
        <v>0</v>
      </c>
      <c r="O45" s="126">
        <v>2</v>
      </c>
      <c r="P45" s="126">
        <v>1</v>
      </c>
      <c r="Q45" s="126">
        <v>2</v>
      </c>
      <c r="R45" s="126">
        <f t="shared" si="13"/>
        <v>5</v>
      </c>
      <c r="S45" s="185" t="s">
        <v>3680</v>
      </c>
      <c r="T45" s="115" t="s">
        <v>172</v>
      </c>
      <c r="U45" s="159">
        <f t="shared" si="4"/>
        <v>2</v>
      </c>
      <c r="V45" s="273"/>
      <c r="W45" s="100" t="str">
        <f t="shared" si="5"/>
        <v>No hay ejecución</v>
      </c>
      <c r="X45" s="105" t="str">
        <f t="shared" si="6"/>
        <v>NA</v>
      </c>
      <c r="Y45" s="166"/>
      <c r="Z45" s="159">
        <f t="shared" si="7"/>
        <v>3</v>
      </c>
      <c r="AA45" s="159"/>
      <c r="AB45" s="100" t="str">
        <f t="shared" si="8"/>
        <v>No hay ejecución</v>
      </c>
      <c r="AC45" s="105" t="str">
        <f t="shared" si="9"/>
        <v>NA</v>
      </c>
      <c r="AD45" s="166"/>
      <c r="AE45" s="65">
        <f t="shared" si="10"/>
        <v>0</v>
      </c>
      <c r="AF45" s="100" t="str">
        <f t="shared" si="11"/>
        <v>No hay Programación</v>
      </c>
      <c r="AG45" s="105" t="str">
        <f t="shared" si="12"/>
        <v>De acuerdo a lo programado</v>
      </c>
      <c r="AH45" s="166"/>
      <c r="AI45" s="187" t="s">
        <v>502</v>
      </c>
      <c r="AJ45" s="115" t="s">
        <v>502</v>
      </c>
    </row>
    <row r="46" spans="1:36" s="127" customFormat="1" ht="23.25" hidden="1" customHeight="1" outlineLevel="1" thickTop="1" thickBot="1">
      <c r="A46" s="237" t="s">
        <v>1066</v>
      </c>
      <c r="B46" s="238">
        <v>0</v>
      </c>
      <c r="C46" s="238">
        <v>0</v>
      </c>
      <c r="D46" s="238">
        <v>0</v>
      </c>
      <c r="E46" s="238">
        <v>0</v>
      </c>
      <c r="F46" s="238">
        <v>13</v>
      </c>
      <c r="G46" s="239" t="s">
        <v>538</v>
      </c>
      <c r="H46" s="235" t="s">
        <v>3694</v>
      </c>
      <c r="I46" s="170" t="s">
        <v>20</v>
      </c>
      <c r="J46" s="170" t="s">
        <v>172</v>
      </c>
      <c r="K46" s="170" t="s">
        <v>172</v>
      </c>
      <c r="L46" s="375" t="s">
        <v>3695</v>
      </c>
      <c r="M46" s="303" t="s">
        <v>3659</v>
      </c>
      <c r="N46" s="126">
        <v>2</v>
      </c>
      <c r="O46" s="126">
        <v>2</v>
      </c>
      <c r="P46" s="126">
        <v>1</v>
      </c>
      <c r="Q46" s="126">
        <v>1</v>
      </c>
      <c r="R46" s="126">
        <f t="shared" si="13"/>
        <v>6</v>
      </c>
      <c r="S46" s="185" t="s">
        <v>3680</v>
      </c>
      <c r="T46" s="115" t="s">
        <v>172</v>
      </c>
      <c r="U46" s="159">
        <f t="shared" si="4"/>
        <v>4</v>
      </c>
      <c r="V46" s="273"/>
      <c r="W46" s="100" t="str">
        <f t="shared" si="5"/>
        <v>No hay ejecución</v>
      </c>
      <c r="X46" s="105" t="str">
        <f t="shared" si="6"/>
        <v>NA</v>
      </c>
      <c r="Y46" s="166"/>
      <c r="Z46" s="159">
        <f t="shared" si="7"/>
        <v>2</v>
      </c>
      <c r="AA46" s="159"/>
      <c r="AB46" s="100" t="str">
        <f t="shared" si="8"/>
        <v>No hay ejecución</v>
      </c>
      <c r="AC46" s="105" t="str">
        <f t="shared" si="9"/>
        <v>NA</v>
      </c>
      <c r="AD46" s="166"/>
      <c r="AE46" s="65">
        <f t="shared" si="10"/>
        <v>0</v>
      </c>
      <c r="AF46" s="100" t="str">
        <f t="shared" si="11"/>
        <v>No hay Programación</v>
      </c>
      <c r="AG46" s="105" t="str">
        <f t="shared" si="12"/>
        <v>De acuerdo a lo programado</v>
      </c>
      <c r="AH46" s="166"/>
      <c r="AI46" s="187" t="s">
        <v>502</v>
      </c>
      <c r="AJ46" s="115" t="s">
        <v>502</v>
      </c>
    </row>
    <row r="47" spans="1:36" s="127" customFormat="1" ht="24.6" hidden="1" outlineLevel="1" thickTop="1" thickBot="1">
      <c r="A47" s="237" t="s">
        <v>1071</v>
      </c>
      <c r="B47" s="238">
        <v>0</v>
      </c>
      <c r="C47" s="238">
        <v>0</v>
      </c>
      <c r="D47" s="238">
        <v>0</v>
      </c>
      <c r="E47" s="238">
        <v>0</v>
      </c>
      <c r="F47" s="238">
        <v>13</v>
      </c>
      <c r="G47" s="239" t="s">
        <v>538</v>
      </c>
      <c r="H47" s="235" t="s">
        <v>3696</v>
      </c>
      <c r="I47" s="170" t="s">
        <v>20</v>
      </c>
      <c r="J47" s="170" t="s">
        <v>172</v>
      </c>
      <c r="K47" s="170" t="s">
        <v>172</v>
      </c>
      <c r="L47" s="375" t="s">
        <v>3697</v>
      </c>
      <c r="M47" s="303" t="s">
        <v>3683</v>
      </c>
      <c r="N47" s="126">
        <v>1</v>
      </c>
      <c r="O47" s="126">
        <v>3</v>
      </c>
      <c r="P47" s="126">
        <v>5</v>
      </c>
      <c r="Q47" s="126">
        <v>3</v>
      </c>
      <c r="R47" s="126">
        <f t="shared" si="13"/>
        <v>12</v>
      </c>
      <c r="S47" s="185" t="s">
        <v>3680</v>
      </c>
      <c r="T47" s="115" t="s">
        <v>172</v>
      </c>
      <c r="U47" s="159">
        <f t="shared" si="4"/>
        <v>4</v>
      </c>
      <c r="V47" s="273"/>
      <c r="W47" s="100" t="str">
        <f t="shared" si="5"/>
        <v>No hay ejecución</v>
      </c>
      <c r="X47" s="105" t="str">
        <f t="shared" si="6"/>
        <v>NA</v>
      </c>
      <c r="Y47" s="166"/>
      <c r="Z47" s="159">
        <f t="shared" si="7"/>
        <v>8</v>
      </c>
      <c r="AA47" s="159"/>
      <c r="AB47" s="100" t="str">
        <f t="shared" si="8"/>
        <v>No hay ejecución</v>
      </c>
      <c r="AC47" s="105" t="str">
        <f t="shared" si="9"/>
        <v>NA</v>
      </c>
      <c r="AD47" s="166"/>
      <c r="AE47" s="65">
        <f t="shared" si="10"/>
        <v>0</v>
      </c>
      <c r="AF47" s="100" t="str">
        <f t="shared" si="11"/>
        <v>No hay Programación</v>
      </c>
      <c r="AG47" s="105" t="str">
        <f t="shared" si="12"/>
        <v>De acuerdo a lo programado</v>
      </c>
      <c r="AH47" s="166"/>
      <c r="AI47" s="187" t="s">
        <v>502</v>
      </c>
      <c r="AJ47" s="115" t="s">
        <v>502</v>
      </c>
    </row>
    <row r="48" spans="1:36" s="107" customFormat="1" ht="58.8" collapsed="1" thickTop="1" thickBot="1">
      <c r="A48" s="63">
        <v>8</v>
      </c>
      <c r="B48" s="162">
        <v>0</v>
      </c>
      <c r="C48" s="162">
        <v>0</v>
      </c>
      <c r="D48" s="162">
        <v>0</v>
      </c>
      <c r="E48" s="162" t="s">
        <v>93</v>
      </c>
      <c r="F48" s="162">
        <v>13</v>
      </c>
      <c r="G48" s="231" t="s">
        <v>538</v>
      </c>
      <c r="H48" s="236" t="s">
        <v>3698</v>
      </c>
      <c r="I48" s="163" t="s">
        <v>18</v>
      </c>
      <c r="J48" s="163" t="s">
        <v>172</v>
      </c>
      <c r="K48" s="163" t="s">
        <v>172</v>
      </c>
      <c r="L48" s="372" t="s">
        <v>3699</v>
      </c>
      <c r="M48" s="105" t="s">
        <v>3700</v>
      </c>
      <c r="N48" s="64">
        <f>SUM(N49:N54)</f>
        <v>5868</v>
      </c>
      <c r="O48" s="64">
        <f>SUM(O49:O54)</f>
        <v>658</v>
      </c>
      <c r="P48" s="64">
        <f>SUM(P49:P54)</f>
        <v>658</v>
      </c>
      <c r="Q48" s="64">
        <f>SUM(Q49:Q54)</f>
        <v>658</v>
      </c>
      <c r="R48" s="64">
        <f>SUM(R49:R54)</f>
        <v>7842</v>
      </c>
      <c r="S48" s="166" t="s">
        <v>3701</v>
      </c>
      <c r="T48" s="373" t="s">
        <v>3702</v>
      </c>
      <c r="U48" s="159">
        <f t="shared" si="4"/>
        <v>6526</v>
      </c>
      <c r="V48" s="273">
        <v>3017</v>
      </c>
      <c r="W48" s="100">
        <f t="shared" si="5"/>
        <v>0.46230462764327307</v>
      </c>
      <c r="X48" s="105" t="str">
        <f t="shared" si="6"/>
        <v>En Riesgo de no Cumplimiento</v>
      </c>
      <c r="Y48" s="166" t="s">
        <v>3703</v>
      </c>
      <c r="Z48" s="159">
        <f t="shared" si="7"/>
        <v>1316</v>
      </c>
      <c r="AA48" s="159"/>
      <c r="AB48" s="100" t="str">
        <f t="shared" si="8"/>
        <v>No hay ejecución</v>
      </c>
      <c r="AC48" s="105" t="str">
        <f t="shared" si="9"/>
        <v>NA</v>
      </c>
      <c r="AD48" s="166"/>
      <c r="AE48" s="65">
        <f t="shared" si="10"/>
        <v>3017</v>
      </c>
      <c r="AF48" s="100">
        <f t="shared" si="11"/>
        <v>0.38472328487630708</v>
      </c>
      <c r="AG48" s="105" t="str">
        <f t="shared" si="12"/>
        <v>Incumplimiento</v>
      </c>
      <c r="AH48" s="166"/>
      <c r="AI48" s="65" t="s">
        <v>502</v>
      </c>
      <c r="AJ48" s="105" t="s">
        <v>502</v>
      </c>
    </row>
    <row r="49" spans="1:36" s="127" customFormat="1" ht="20.25" hidden="1" customHeight="1" outlineLevel="1" thickTop="1" thickBot="1">
      <c r="A49" s="125" t="s">
        <v>111</v>
      </c>
      <c r="B49" s="195">
        <v>0</v>
      </c>
      <c r="C49" s="195">
        <v>0</v>
      </c>
      <c r="D49" s="195">
        <v>0</v>
      </c>
      <c r="E49" s="195" t="s">
        <v>93</v>
      </c>
      <c r="F49" s="195">
        <v>13</v>
      </c>
      <c r="G49" s="239" t="s">
        <v>538</v>
      </c>
      <c r="H49" s="235" t="s">
        <v>3704</v>
      </c>
      <c r="I49" s="170" t="s">
        <v>20</v>
      </c>
      <c r="J49" s="170" t="s">
        <v>172</v>
      </c>
      <c r="K49" s="170" t="s">
        <v>172</v>
      </c>
      <c r="L49" s="370" t="s">
        <v>3705</v>
      </c>
      <c r="M49" s="172" t="s">
        <v>3706</v>
      </c>
      <c r="N49" s="126">
        <v>5560</v>
      </c>
      <c r="O49" s="126">
        <v>150</v>
      </c>
      <c r="P49" s="126">
        <v>150</v>
      </c>
      <c r="Q49" s="126">
        <v>150</v>
      </c>
      <c r="R49" s="126">
        <f t="shared" ref="R49:R54" si="14">N49+O49+P49+Q49</f>
        <v>6010</v>
      </c>
      <c r="S49" s="173" t="s">
        <v>3701</v>
      </c>
      <c r="T49" s="173" t="s">
        <v>3702</v>
      </c>
      <c r="U49" s="159">
        <f t="shared" si="4"/>
        <v>5710</v>
      </c>
      <c r="V49" s="273"/>
      <c r="W49" s="100" t="str">
        <f t="shared" si="5"/>
        <v>No hay ejecución</v>
      </c>
      <c r="X49" s="105" t="str">
        <f t="shared" si="6"/>
        <v>NA</v>
      </c>
      <c r="Y49" s="166"/>
      <c r="Z49" s="159">
        <f t="shared" si="7"/>
        <v>300</v>
      </c>
      <c r="AA49" s="159"/>
      <c r="AB49" s="100" t="str">
        <f t="shared" si="8"/>
        <v>No hay ejecución</v>
      </c>
      <c r="AC49" s="105" t="str">
        <f t="shared" si="9"/>
        <v>NA</v>
      </c>
      <c r="AD49" s="166"/>
      <c r="AE49" s="65">
        <f t="shared" si="10"/>
        <v>0</v>
      </c>
      <c r="AF49" s="100" t="str">
        <f t="shared" si="11"/>
        <v>No hay Programación</v>
      </c>
      <c r="AG49" s="105" t="str">
        <f t="shared" si="12"/>
        <v>De acuerdo a lo programado</v>
      </c>
      <c r="AH49" s="166"/>
      <c r="AI49" s="187" t="s">
        <v>502</v>
      </c>
      <c r="AJ49" s="115" t="s">
        <v>502</v>
      </c>
    </row>
    <row r="50" spans="1:36" s="127" customFormat="1" ht="20.25" hidden="1" customHeight="1" outlineLevel="1" thickTop="1" thickBot="1">
      <c r="A50" s="125" t="s">
        <v>1081</v>
      </c>
      <c r="B50" s="195">
        <v>0</v>
      </c>
      <c r="C50" s="195">
        <v>0</v>
      </c>
      <c r="D50" s="195">
        <v>0</v>
      </c>
      <c r="E50" s="195">
        <v>0</v>
      </c>
      <c r="F50" s="195">
        <v>13</v>
      </c>
      <c r="G50" s="239" t="s">
        <v>538</v>
      </c>
      <c r="H50" s="235" t="s">
        <v>3707</v>
      </c>
      <c r="I50" s="170" t="s">
        <v>20</v>
      </c>
      <c r="J50" s="170" t="s">
        <v>172</v>
      </c>
      <c r="K50" s="170" t="s">
        <v>172</v>
      </c>
      <c r="L50" s="370" t="s">
        <v>3708</v>
      </c>
      <c r="M50" s="172" t="s">
        <v>3706</v>
      </c>
      <c r="N50" s="126">
        <v>0</v>
      </c>
      <c r="O50" s="126">
        <v>200</v>
      </c>
      <c r="P50" s="126">
        <v>200</v>
      </c>
      <c r="Q50" s="126">
        <v>200</v>
      </c>
      <c r="R50" s="126">
        <f t="shared" si="14"/>
        <v>600</v>
      </c>
      <c r="S50" s="173" t="s">
        <v>3701</v>
      </c>
      <c r="T50" s="173" t="s">
        <v>3702</v>
      </c>
      <c r="U50" s="159">
        <f t="shared" si="4"/>
        <v>200</v>
      </c>
      <c r="V50" s="273"/>
      <c r="W50" s="100" t="str">
        <f t="shared" si="5"/>
        <v>No hay ejecución</v>
      </c>
      <c r="X50" s="105" t="str">
        <f t="shared" si="6"/>
        <v>NA</v>
      </c>
      <c r="Y50" s="166"/>
      <c r="Z50" s="159">
        <f t="shared" si="7"/>
        <v>400</v>
      </c>
      <c r="AA50" s="159"/>
      <c r="AB50" s="100" t="str">
        <f t="shared" si="8"/>
        <v>No hay ejecución</v>
      </c>
      <c r="AC50" s="105" t="str">
        <f t="shared" si="9"/>
        <v>NA</v>
      </c>
      <c r="AD50" s="166"/>
      <c r="AE50" s="65">
        <f t="shared" si="10"/>
        <v>0</v>
      </c>
      <c r="AF50" s="100" t="str">
        <f t="shared" si="11"/>
        <v>No hay Programación</v>
      </c>
      <c r="AG50" s="105" t="str">
        <f t="shared" si="12"/>
        <v>De acuerdo a lo programado</v>
      </c>
      <c r="AH50" s="166"/>
      <c r="AI50" s="187" t="s">
        <v>502</v>
      </c>
      <c r="AJ50" s="115" t="s">
        <v>502</v>
      </c>
    </row>
    <row r="51" spans="1:36" s="127" customFormat="1" ht="20.25" hidden="1" customHeight="1" outlineLevel="1" thickTop="1" thickBot="1">
      <c r="A51" s="125" t="s">
        <v>1084</v>
      </c>
      <c r="B51" s="195">
        <v>0</v>
      </c>
      <c r="C51" s="195">
        <v>0</v>
      </c>
      <c r="D51" s="195">
        <v>0</v>
      </c>
      <c r="E51" s="195">
        <v>0</v>
      </c>
      <c r="F51" s="195">
        <v>13</v>
      </c>
      <c r="G51" s="239" t="s">
        <v>538</v>
      </c>
      <c r="H51" s="235" t="s">
        <v>3709</v>
      </c>
      <c r="I51" s="170" t="s">
        <v>20</v>
      </c>
      <c r="J51" s="170" t="s">
        <v>172</v>
      </c>
      <c r="K51" s="170" t="s">
        <v>172</v>
      </c>
      <c r="L51" s="370" t="s">
        <v>3710</v>
      </c>
      <c r="M51" s="172" t="s">
        <v>3706</v>
      </c>
      <c r="N51" s="126">
        <v>100</v>
      </c>
      <c r="O51" s="126">
        <v>100</v>
      </c>
      <c r="P51" s="126">
        <v>100</v>
      </c>
      <c r="Q51" s="126">
        <v>100</v>
      </c>
      <c r="R51" s="126">
        <f t="shared" si="14"/>
        <v>400</v>
      </c>
      <c r="S51" s="173" t="s">
        <v>3701</v>
      </c>
      <c r="T51" s="173" t="s">
        <v>3702</v>
      </c>
      <c r="U51" s="159">
        <f t="shared" si="4"/>
        <v>200</v>
      </c>
      <c r="V51" s="273"/>
      <c r="W51" s="100" t="str">
        <f t="shared" si="5"/>
        <v>No hay ejecución</v>
      </c>
      <c r="X51" s="105" t="str">
        <f t="shared" si="6"/>
        <v>NA</v>
      </c>
      <c r="Y51" s="166"/>
      <c r="Z51" s="159">
        <f t="shared" si="7"/>
        <v>200</v>
      </c>
      <c r="AA51" s="159"/>
      <c r="AB51" s="100" t="str">
        <f t="shared" si="8"/>
        <v>No hay ejecución</v>
      </c>
      <c r="AC51" s="105" t="str">
        <f t="shared" si="9"/>
        <v>NA</v>
      </c>
      <c r="AD51" s="166"/>
      <c r="AE51" s="65">
        <f t="shared" si="10"/>
        <v>0</v>
      </c>
      <c r="AF51" s="100" t="str">
        <f t="shared" si="11"/>
        <v>No hay Programación</v>
      </c>
      <c r="AG51" s="105" t="str">
        <f t="shared" si="12"/>
        <v>De acuerdo a lo programado</v>
      </c>
      <c r="AH51" s="166"/>
      <c r="AI51" s="187" t="s">
        <v>502</v>
      </c>
      <c r="AJ51" s="115" t="s">
        <v>502</v>
      </c>
    </row>
    <row r="52" spans="1:36" s="127" customFormat="1" ht="20.25" hidden="1" customHeight="1" outlineLevel="1" thickTop="1" thickBot="1">
      <c r="A52" s="125" t="s">
        <v>1088</v>
      </c>
      <c r="B52" s="195">
        <v>0</v>
      </c>
      <c r="C52" s="195">
        <v>0</v>
      </c>
      <c r="D52" s="195">
        <v>0</v>
      </c>
      <c r="E52" s="195">
        <v>0</v>
      </c>
      <c r="F52" s="195">
        <v>13</v>
      </c>
      <c r="G52" s="239" t="s">
        <v>538</v>
      </c>
      <c r="H52" s="235" t="s">
        <v>3711</v>
      </c>
      <c r="I52" s="170" t="s">
        <v>20</v>
      </c>
      <c r="J52" s="170" t="s">
        <v>172</v>
      </c>
      <c r="K52" s="170" t="s">
        <v>172</v>
      </c>
      <c r="L52" s="370" t="s">
        <v>3712</v>
      </c>
      <c r="M52" s="172" t="s">
        <v>3713</v>
      </c>
      <c r="N52" s="126">
        <v>200</v>
      </c>
      <c r="O52" s="126">
        <v>200</v>
      </c>
      <c r="P52" s="126">
        <v>200</v>
      </c>
      <c r="Q52" s="126">
        <v>200</v>
      </c>
      <c r="R52" s="126">
        <f t="shared" si="14"/>
        <v>800</v>
      </c>
      <c r="S52" s="173" t="s">
        <v>3714</v>
      </c>
      <c r="T52" s="173" t="s">
        <v>3702</v>
      </c>
      <c r="U52" s="159">
        <f t="shared" si="4"/>
        <v>400</v>
      </c>
      <c r="V52" s="273"/>
      <c r="W52" s="100" t="str">
        <f t="shared" si="5"/>
        <v>No hay ejecución</v>
      </c>
      <c r="X52" s="105" t="str">
        <f t="shared" si="6"/>
        <v>NA</v>
      </c>
      <c r="Y52" s="166"/>
      <c r="Z52" s="159">
        <f t="shared" si="7"/>
        <v>400</v>
      </c>
      <c r="AA52" s="159"/>
      <c r="AB52" s="100" t="str">
        <f t="shared" si="8"/>
        <v>No hay ejecución</v>
      </c>
      <c r="AC52" s="105" t="str">
        <f t="shared" si="9"/>
        <v>NA</v>
      </c>
      <c r="AD52" s="166"/>
      <c r="AE52" s="65">
        <f t="shared" si="10"/>
        <v>0</v>
      </c>
      <c r="AF52" s="100" t="str">
        <f t="shared" si="11"/>
        <v>No hay Programación</v>
      </c>
      <c r="AG52" s="105" t="str">
        <f t="shared" si="12"/>
        <v>De acuerdo a lo programado</v>
      </c>
      <c r="AH52" s="166"/>
      <c r="AI52" s="187" t="s">
        <v>502</v>
      </c>
      <c r="AJ52" s="115" t="s">
        <v>502</v>
      </c>
    </row>
    <row r="53" spans="1:36" s="127" customFormat="1" ht="20.25" hidden="1" customHeight="1" outlineLevel="1" thickTop="1" thickBot="1">
      <c r="A53" s="125" t="s">
        <v>1091</v>
      </c>
      <c r="B53" s="195">
        <v>0</v>
      </c>
      <c r="C53" s="195">
        <v>0</v>
      </c>
      <c r="D53" s="195">
        <v>0</v>
      </c>
      <c r="E53" s="195">
        <v>0</v>
      </c>
      <c r="F53" s="195">
        <v>13</v>
      </c>
      <c r="G53" s="239" t="s">
        <v>538</v>
      </c>
      <c r="H53" s="235" t="s">
        <v>3715</v>
      </c>
      <c r="I53" s="170" t="s">
        <v>20</v>
      </c>
      <c r="J53" s="170" t="s">
        <v>172</v>
      </c>
      <c r="K53" s="170" t="s">
        <v>172</v>
      </c>
      <c r="L53" s="370" t="s">
        <v>3716</v>
      </c>
      <c r="M53" s="172" t="s">
        <v>3717</v>
      </c>
      <c r="N53" s="126">
        <v>5</v>
      </c>
      <c r="O53" s="126">
        <v>5</v>
      </c>
      <c r="P53" s="126">
        <v>5</v>
      </c>
      <c r="Q53" s="126">
        <v>5</v>
      </c>
      <c r="R53" s="126">
        <f t="shared" si="14"/>
        <v>20</v>
      </c>
      <c r="S53" s="173" t="s">
        <v>3718</v>
      </c>
      <c r="T53" s="173" t="s">
        <v>3702</v>
      </c>
      <c r="U53" s="159">
        <f t="shared" si="4"/>
        <v>10</v>
      </c>
      <c r="V53" s="273"/>
      <c r="W53" s="100" t="str">
        <f t="shared" si="5"/>
        <v>No hay ejecución</v>
      </c>
      <c r="X53" s="105" t="str">
        <f t="shared" si="6"/>
        <v>NA</v>
      </c>
      <c r="Y53" s="166"/>
      <c r="Z53" s="159">
        <f t="shared" si="7"/>
        <v>10</v>
      </c>
      <c r="AA53" s="159"/>
      <c r="AB53" s="100" t="str">
        <f t="shared" si="8"/>
        <v>No hay ejecución</v>
      </c>
      <c r="AC53" s="105" t="str">
        <f t="shared" si="9"/>
        <v>NA</v>
      </c>
      <c r="AD53" s="166"/>
      <c r="AE53" s="65">
        <f t="shared" si="10"/>
        <v>0</v>
      </c>
      <c r="AF53" s="100" t="str">
        <f t="shared" si="11"/>
        <v>No hay Programación</v>
      </c>
      <c r="AG53" s="105" t="str">
        <f t="shared" si="12"/>
        <v>De acuerdo a lo programado</v>
      </c>
      <c r="AH53" s="166"/>
      <c r="AI53" s="187" t="s">
        <v>502</v>
      </c>
      <c r="AJ53" s="115" t="s">
        <v>502</v>
      </c>
    </row>
    <row r="54" spans="1:36" s="127" customFormat="1" ht="20.399999999999999" hidden="1" outlineLevel="1" thickTop="1" thickBot="1">
      <c r="A54" s="125" t="s">
        <v>1094</v>
      </c>
      <c r="B54" s="195">
        <v>0</v>
      </c>
      <c r="C54" s="195">
        <v>0</v>
      </c>
      <c r="D54" s="195">
        <v>0</v>
      </c>
      <c r="E54" s="195">
        <v>0</v>
      </c>
      <c r="F54" s="195">
        <v>13</v>
      </c>
      <c r="G54" s="239" t="s">
        <v>538</v>
      </c>
      <c r="H54" s="235" t="s">
        <v>3719</v>
      </c>
      <c r="I54" s="170" t="s">
        <v>20</v>
      </c>
      <c r="J54" s="170" t="s">
        <v>172</v>
      </c>
      <c r="K54" s="170" t="s">
        <v>172</v>
      </c>
      <c r="L54" s="370" t="s">
        <v>3720</v>
      </c>
      <c r="M54" s="172" t="s">
        <v>3721</v>
      </c>
      <c r="N54" s="126">
        <v>3</v>
      </c>
      <c r="O54" s="126">
        <v>3</v>
      </c>
      <c r="P54" s="126">
        <v>3</v>
      </c>
      <c r="Q54" s="126">
        <v>3</v>
      </c>
      <c r="R54" s="126">
        <f t="shared" si="14"/>
        <v>12</v>
      </c>
      <c r="S54" s="173" t="s">
        <v>3701</v>
      </c>
      <c r="T54" s="173" t="s">
        <v>3702</v>
      </c>
      <c r="U54" s="159">
        <f t="shared" si="4"/>
        <v>6</v>
      </c>
      <c r="V54" s="273"/>
      <c r="W54" s="100" t="str">
        <f t="shared" si="5"/>
        <v>No hay ejecución</v>
      </c>
      <c r="X54" s="105" t="str">
        <f t="shared" si="6"/>
        <v>NA</v>
      </c>
      <c r="Y54" s="166"/>
      <c r="Z54" s="159">
        <f t="shared" si="7"/>
        <v>6</v>
      </c>
      <c r="AA54" s="159"/>
      <c r="AB54" s="100" t="str">
        <f t="shared" si="8"/>
        <v>No hay ejecución</v>
      </c>
      <c r="AC54" s="105" t="str">
        <f t="shared" si="9"/>
        <v>NA</v>
      </c>
      <c r="AD54" s="166"/>
      <c r="AE54" s="65">
        <f t="shared" si="10"/>
        <v>0</v>
      </c>
      <c r="AF54" s="100" t="str">
        <f t="shared" si="11"/>
        <v>No hay Programación</v>
      </c>
      <c r="AG54" s="105" t="str">
        <f t="shared" si="12"/>
        <v>De acuerdo a lo programado</v>
      </c>
      <c r="AH54" s="166"/>
      <c r="AI54" s="187" t="s">
        <v>502</v>
      </c>
      <c r="AJ54" s="115" t="s">
        <v>502</v>
      </c>
    </row>
    <row r="55" spans="1:36" s="107" customFormat="1" ht="29.25" customHeight="1" collapsed="1" thickTop="1" thickBot="1">
      <c r="A55" s="63">
        <v>9</v>
      </c>
      <c r="B55" s="162">
        <v>0</v>
      </c>
      <c r="C55" s="162">
        <v>0</v>
      </c>
      <c r="D55" s="162">
        <v>0</v>
      </c>
      <c r="E55" s="162">
        <v>0</v>
      </c>
      <c r="F55" s="162">
        <v>13</v>
      </c>
      <c r="G55" s="231" t="s">
        <v>538</v>
      </c>
      <c r="H55" s="236" t="s">
        <v>3722</v>
      </c>
      <c r="I55" s="163" t="s">
        <v>18</v>
      </c>
      <c r="J55" s="163" t="s">
        <v>172</v>
      </c>
      <c r="K55" s="163" t="s">
        <v>172</v>
      </c>
      <c r="L55" s="372" t="s">
        <v>3723</v>
      </c>
      <c r="M55" s="105" t="s">
        <v>3724</v>
      </c>
      <c r="N55" s="64">
        <f>SUM(N56:N60)</f>
        <v>157</v>
      </c>
      <c r="O55" s="64">
        <f>SUM(O56:O60)</f>
        <v>157</v>
      </c>
      <c r="P55" s="64">
        <f>SUM(P56:P60)</f>
        <v>157</v>
      </c>
      <c r="Q55" s="64">
        <f>SUM(Q56:Q60)</f>
        <v>157</v>
      </c>
      <c r="R55" s="64">
        <f>SUM(R56:R60)</f>
        <v>628</v>
      </c>
      <c r="S55" s="166" t="s">
        <v>3725</v>
      </c>
      <c r="T55" s="376" t="s">
        <v>3726</v>
      </c>
      <c r="U55" s="159">
        <f t="shared" si="4"/>
        <v>314</v>
      </c>
      <c r="V55" s="273">
        <f>V56+V57+V58+V59+V60</f>
        <v>789</v>
      </c>
      <c r="W55" s="100">
        <f t="shared" si="5"/>
        <v>2.5127388535031847</v>
      </c>
      <c r="X55" s="105" t="str">
        <f t="shared" si="6"/>
        <v>De acuerdo a lo programado</v>
      </c>
      <c r="Y55" s="166"/>
      <c r="Z55" s="159">
        <f t="shared" si="7"/>
        <v>314</v>
      </c>
      <c r="AA55" s="159"/>
      <c r="AB55" s="100" t="str">
        <f t="shared" si="8"/>
        <v>No hay ejecución</v>
      </c>
      <c r="AC55" s="105" t="str">
        <f t="shared" si="9"/>
        <v>NA</v>
      </c>
      <c r="AD55" s="166"/>
      <c r="AE55" s="65">
        <f t="shared" si="10"/>
        <v>789</v>
      </c>
      <c r="AF55" s="100">
        <f t="shared" si="11"/>
        <v>1.2563694267515924</v>
      </c>
      <c r="AG55" s="105" t="str">
        <f t="shared" si="12"/>
        <v>De acuerdo a lo programado</v>
      </c>
      <c r="AH55" s="166"/>
      <c r="AI55" s="65" t="s">
        <v>502</v>
      </c>
      <c r="AJ55" s="105" t="s">
        <v>502</v>
      </c>
    </row>
    <row r="56" spans="1:36" s="127" customFormat="1" ht="28.8" hidden="1" outlineLevel="1">
      <c r="A56" s="125" t="s">
        <v>117</v>
      </c>
      <c r="B56" s="195">
        <v>0</v>
      </c>
      <c r="C56" s="195">
        <v>0</v>
      </c>
      <c r="D56" s="195">
        <v>0</v>
      </c>
      <c r="E56" s="195">
        <v>0</v>
      </c>
      <c r="F56" s="195">
        <v>13</v>
      </c>
      <c r="G56" s="170" t="s">
        <v>538</v>
      </c>
      <c r="H56" s="234" t="s">
        <v>3727</v>
      </c>
      <c r="I56" s="170" t="s">
        <v>20</v>
      </c>
      <c r="J56" s="170" t="s">
        <v>172</v>
      </c>
      <c r="K56" s="170" t="s">
        <v>172</v>
      </c>
      <c r="L56" s="374" t="s">
        <v>3728</v>
      </c>
      <c r="M56" s="303" t="s">
        <v>3729</v>
      </c>
      <c r="N56" s="377">
        <v>30</v>
      </c>
      <c r="O56" s="377">
        <v>30</v>
      </c>
      <c r="P56" s="377">
        <v>30</v>
      </c>
      <c r="Q56" s="377">
        <v>30</v>
      </c>
      <c r="R56" s="126">
        <f>SUM(N56:Q56)</f>
        <v>120</v>
      </c>
      <c r="S56" s="173" t="s">
        <v>3730</v>
      </c>
      <c r="T56" s="115" t="s">
        <v>172</v>
      </c>
      <c r="U56" s="159">
        <f t="shared" si="4"/>
        <v>60</v>
      </c>
      <c r="V56" s="273">
        <v>0</v>
      </c>
      <c r="W56" s="100">
        <f t="shared" si="5"/>
        <v>0</v>
      </c>
      <c r="X56" s="105" t="str">
        <f t="shared" si="6"/>
        <v>En Riesgo de no Cumplimiento</v>
      </c>
      <c r="Y56" s="166" t="s">
        <v>3731</v>
      </c>
      <c r="Z56" s="159">
        <f t="shared" si="7"/>
        <v>60</v>
      </c>
      <c r="AA56" s="159"/>
      <c r="AB56" s="100" t="str">
        <f t="shared" si="8"/>
        <v>No hay ejecución</v>
      </c>
      <c r="AC56" s="105" t="str">
        <f t="shared" si="9"/>
        <v>NA</v>
      </c>
      <c r="AD56" s="166"/>
      <c r="AE56" s="65">
        <f t="shared" si="10"/>
        <v>0</v>
      </c>
      <c r="AF56" s="100" t="str">
        <f t="shared" si="11"/>
        <v>No hay Programación</v>
      </c>
      <c r="AG56" s="105" t="str">
        <f t="shared" si="12"/>
        <v>De acuerdo a lo programado</v>
      </c>
      <c r="AH56" s="166"/>
      <c r="AI56" s="187" t="s">
        <v>502</v>
      </c>
      <c r="AJ56" s="115" t="s">
        <v>502</v>
      </c>
    </row>
    <row r="57" spans="1:36" s="127" customFormat="1" ht="19.2" hidden="1" outlineLevel="1">
      <c r="A57" s="125" t="s">
        <v>1107</v>
      </c>
      <c r="B57" s="195">
        <v>0</v>
      </c>
      <c r="C57" s="195">
        <v>0</v>
      </c>
      <c r="D57" s="195">
        <v>0</v>
      </c>
      <c r="E57" s="195">
        <v>0</v>
      </c>
      <c r="F57" s="195">
        <v>13</v>
      </c>
      <c r="G57" s="170" t="s">
        <v>538</v>
      </c>
      <c r="H57" s="234" t="s">
        <v>3732</v>
      </c>
      <c r="I57" s="170" t="s">
        <v>20</v>
      </c>
      <c r="J57" s="170" t="s">
        <v>172</v>
      </c>
      <c r="K57" s="170" t="s">
        <v>172</v>
      </c>
      <c r="L57" s="374" t="s">
        <v>3733</v>
      </c>
      <c r="M57" s="303" t="s">
        <v>3734</v>
      </c>
      <c r="N57" s="377">
        <v>55</v>
      </c>
      <c r="O57" s="377">
        <v>55</v>
      </c>
      <c r="P57" s="377">
        <v>55</v>
      </c>
      <c r="Q57" s="377">
        <v>55</v>
      </c>
      <c r="R57" s="126">
        <f>SUM(N57:Q57)</f>
        <v>220</v>
      </c>
      <c r="S57" s="173" t="s">
        <v>3730</v>
      </c>
      <c r="T57" s="115" t="s">
        <v>172</v>
      </c>
      <c r="U57" s="159">
        <f t="shared" si="4"/>
        <v>110</v>
      </c>
      <c r="V57" s="273">
        <v>191</v>
      </c>
      <c r="W57" s="100">
        <f t="shared" si="5"/>
        <v>1.7363636363636363</v>
      </c>
      <c r="X57" s="105" t="str">
        <f t="shared" si="6"/>
        <v>De acuerdo a lo programado</v>
      </c>
      <c r="Y57" s="166" t="s">
        <v>3735</v>
      </c>
      <c r="Z57" s="159">
        <f t="shared" si="7"/>
        <v>110</v>
      </c>
      <c r="AA57" s="159"/>
      <c r="AB57" s="100" t="str">
        <f t="shared" si="8"/>
        <v>No hay ejecución</v>
      </c>
      <c r="AC57" s="105" t="str">
        <f t="shared" si="9"/>
        <v>NA</v>
      </c>
      <c r="AD57" s="166"/>
      <c r="AE57" s="65">
        <f t="shared" si="10"/>
        <v>191</v>
      </c>
      <c r="AF57" s="100">
        <f t="shared" si="11"/>
        <v>0.86818181818181817</v>
      </c>
      <c r="AG57" s="105" t="str">
        <f t="shared" si="12"/>
        <v>Atraso Leve</v>
      </c>
      <c r="AH57" s="166"/>
      <c r="AI57" s="187" t="s">
        <v>502</v>
      </c>
      <c r="AJ57" s="115" t="s">
        <v>502</v>
      </c>
    </row>
    <row r="58" spans="1:36" s="127" customFormat="1" ht="19.2" hidden="1" outlineLevel="1">
      <c r="A58" s="125" t="s">
        <v>1112</v>
      </c>
      <c r="B58" s="195">
        <v>0</v>
      </c>
      <c r="C58" s="195">
        <v>0</v>
      </c>
      <c r="D58" s="195">
        <v>0</v>
      </c>
      <c r="E58" s="195">
        <v>0</v>
      </c>
      <c r="F58" s="195">
        <v>13</v>
      </c>
      <c r="G58" s="170" t="s">
        <v>538</v>
      </c>
      <c r="H58" s="234" t="s">
        <v>3736</v>
      </c>
      <c r="I58" s="170" t="s">
        <v>20</v>
      </c>
      <c r="J58" s="170" t="s">
        <v>172</v>
      </c>
      <c r="K58" s="170" t="s">
        <v>172</v>
      </c>
      <c r="L58" s="374" t="s">
        <v>3737</v>
      </c>
      <c r="M58" s="303" t="s">
        <v>3738</v>
      </c>
      <c r="N58" s="377">
        <v>30</v>
      </c>
      <c r="O58" s="377">
        <v>30</v>
      </c>
      <c r="P58" s="377">
        <v>30</v>
      </c>
      <c r="Q58" s="377">
        <v>30</v>
      </c>
      <c r="R58" s="126">
        <f>SUM(N58:Q58)</f>
        <v>120</v>
      </c>
      <c r="S58" s="173" t="s">
        <v>3730</v>
      </c>
      <c r="T58" s="115" t="s">
        <v>172</v>
      </c>
      <c r="U58" s="159">
        <f t="shared" si="4"/>
        <v>60</v>
      </c>
      <c r="V58" s="273">
        <v>68</v>
      </c>
      <c r="W58" s="100">
        <f t="shared" si="5"/>
        <v>1.1333333333333333</v>
      </c>
      <c r="X58" s="105" t="str">
        <f t="shared" si="6"/>
        <v>De acuerdo a lo programado</v>
      </c>
      <c r="Y58" s="166"/>
      <c r="Z58" s="159">
        <f t="shared" si="7"/>
        <v>60</v>
      </c>
      <c r="AA58" s="159"/>
      <c r="AB58" s="100" t="str">
        <f t="shared" si="8"/>
        <v>No hay ejecución</v>
      </c>
      <c r="AC58" s="105" t="str">
        <f t="shared" si="9"/>
        <v>NA</v>
      </c>
      <c r="AD58" s="166"/>
      <c r="AE58" s="65">
        <f t="shared" si="10"/>
        <v>68</v>
      </c>
      <c r="AF58" s="100">
        <f t="shared" si="11"/>
        <v>0.56666666666666665</v>
      </c>
      <c r="AG58" s="105" t="str">
        <f t="shared" si="12"/>
        <v>Incumplimiento</v>
      </c>
      <c r="AH58" s="166"/>
      <c r="AI58" s="187" t="s">
        <v>502</v>
      </c>
      <c r="AJ58" s="115" t="s">
        <v>502</v>
      </c>
    </row>
    <row r="59" spans="1:36" s="127" customFormat="1" ht="28.8" hidden="1" outlineLevel="1">
      <c r="A59" s="125" t="s">
        <v>1117</v>
      </c>
      <c r="B59" s="195">
        <v>0</v>
      </c>
      <c r="C59" s="195">
        <v>0</v>
      </c>
      <c r="D59" s="195">
        <v>0</v>
      </c>
      <c r="E59" s="195">
        <v>0</v>
      </c>
      <c r="F59" s="195">
        <v>13</v>
      </c>
      <c r="G59" s="170" t="s">
        <v>538</v>
      </c>
      <c r="H59" s="234" t="s">
        <v>3739</v>
      </c>
      <c r="I59" s="170" t="s">
        <v>20</v>
      </c>
      <c r="J59" s="170" t="s">
        <v>172</v>
      </c>
      <c r="K59" s="170" t="s">
        <v>172</v>
      </c>
      <c r="L59" s="374" t="s">
        <v>3649</v>
      </c>
      <c r="M59" s="303" t="s">
        <v>3740</v>
      </c>
      <c r="N59" s="377">
        <v>12</v>
      </c>
      <c r="O59" s="377">
        <v>12</v>
      </c>
      <c r="P59" s="377">
        <v>12</v>
      </c>
      <c r="Q59" s="377">
        <v>12</v>
      </c>
      <c r="R59" s="126">
        <f>SUM(N59:Q59)</f>
        <v>48</v>
      </c>
      <c r="S59" s="173" t="s">
        <v>3730</v>
      </c>
      <c r="T59" s="115" t="s">
        <v>172</v>
      </c>
      <c r="U59" s="159">
        <f t="shared" si="4"/>
        <v>24</v>
      </c>
      <c r="V59" s="273">
        <v>265</v>
      </c>
      <c r="W59" s="100">
        <f t="shared" si="5"/>
        <v>11.041666666666666</v>
      </c>
      <c r="X59" s="105" t="str">
        <f t="shared" si="6"/>
        <v>De acuerdo a lo programado</v>
      </c>
      <c r="Y59" s="166" t="s">
        <v>3741</v>
      </c>
      <c r="Z59" s="159">
        <f t="shared" si="7"/>
        <v>24</v>
      </c>
      <c r="AA59" s="159"/>
      <c r="AB59" s="100" t="str">
        <f t="shared" si="8"/>
        <v>No hay ejecución</v>
      </c>
      <c r="AC59" s="105" t="str">
        <f t="shared" si="9"/>
        <v>NA</v>
      </c>
      <c r="AD59" s="166"/>
      <c r="AE59" s="65">
        <f t="shared" si="10"/>
        <v>265</v>
      </c>
      <c r="AF59" s="100">
        <f t="shared" si="11"/>
        <v>5.520833333333333</v>
      </c>
      <c r="AG59" s="105" t="str">
        <f t="shared" si="12"/>
        <v>De acuerdo a lo programado</v>
      </c>
      <c r="AH59" s="166"/>
      <c r="AI59" s="187" t="s">
        <v>502</v>
      </c>
      <c r="AJ59" s="115" t="s">
        <v>502</v>
      </c>
    </row>
    <row r="60" spans="1:36" s="127" customFormat="1" ht="28.8" hidden="1" outlineLevel="1">
      <c r="A60" s="125" t="s">
        <v>1122</v>
      </c>
      <c r="B60" s="195">
        <v>0</v>
      </c>
      <c r="C60" s="195">
        <v>0</v>
      </c>
      <c r="D60" s="195">
        <v>0</v>
      </c>
      <c r="E60" s="195">
        <v>0</v>
      </c>
      <c r="F60" s="195">
        <v>13</v>
      </c>
      <c r="G60" s="170" t="s">
        <v>538</v>
      </c>
      <c r="H60" s="234" t="s">
        <v>3742</v>
      </c>
      <c r="I60" s="170" t="s">
        <v>20</v>
      </c>
      <c r="J60" s="170" t="s">
        <v>172</v>
      </c>
      <c r="K60" s="170" t="s">
        <v>172</v>
      </c>
      <c r="L60" s="374" t="s">
        <v>3743</v>
      </c>
      <c r="M60" s="303" t="s">
        <v>3744</v>
      </c>
      <c r="N60" s="377">
        <v>30</v>
      </c>
      <c r="O60" s="377">
        <v>30</v>
      </c>
      <c r="P60" s="377">
        <v>30</v>
      </c>
      <c r="Q60" s="377">
        <v>30</v>
      </c>
      <c r="R60" s="126">
        <f>SUM(N60:Q60)</f>
        <v>120</v>
      </c>
      <c r="S60" s="173" t="s">
        <v>3730</v>
      </c>
      <c r="T60" s="115" t="s">
        <v>172</v>
      </c>
      <c r="U60" s="159">
        <f t="shared" si="4"/>
        <v>60</v>
      </c>
      <c r="V60" s="273">
        <v>265</v>
      </c>
      <c r="W60" s="100">
        <f t="shared" si="5"/>
        <v>4.416666666666667</v>
      </c>
      <c r="X60" s="105" t="str">
        <f t="shared" si="6"/>
        <v>De acuerdo a lo programado</v>
      </c>
      <c r="Y60" s="166" t="s">
        <v>3741</v>
      </c>
      <c r="Z60" s="159">
        <f t="shared" si="7"/>
        <v>60</v>
      </c>
      <c r="AA60" s="159"/>
      <c r="AB60" s="100" t="str">
        <f t="shared" si="8"/>
        <v>No hay ejecución</v>
      </c>
      <c r="AC60" s="105" t="str">
        <f t="shared" si="9"/>
        <v>NA</v>
      </c>
      <c r="AD60" s="166"/>
      <c r="AE60" s="65">
        <f t="shared" si="10"/>
        <v>265</v>
      </c>
      <c r="AF60" s="100">
        <f t="shared" si="11"/>
        <v>2.2083333333333335</v>
      </c>
      <c r="AG60" s="105" t="str">
        <f t="shared" si="12"/>
        <v>De acuerdo a lo programado</v>
      </c>
      <c r="AH60" s="166"/>
      <c r="AI60" s="187" t="s">
        <v>502</v>
      </c>
      <c r="AJ60" s="115" t="s">
        <v>502</v>
      </c>
    </row>
    <row r="61" spans="1:36" ht="16.5" customHeight="1" collapsed="1" thickTop="1">
      <c r="A61" s="597" t="s">
        <v>802</v>
      </c>
      <c r="B61" s="597"/>
      <c r="C61" s="597"/>
      <c r="D61" s="597"/>
      <c r="E61" s="597"/>
      <c r="F61" s="597"/>
      <c r="G61" s="597"/>
      <c r="H61" s="597"/>
      <c r="I61" s="597"/>
      <c r="J61" s="597"/>
      <c r="K61" s="597"/>
      <c r="L61" s="597"/>
      <c r="M61" s="597"/>
      <c r="N61" s="597"/>
      <c r="O61" s="597"/>
      <c r="P61" s="597"/>
      <c r="Q61" s="597"/>
      <c r="R61" s="597"/>
      <c r="S61" s="597"/>
      <c r="T61" s="598"/>
      <c r="U61" s="272"/>
      <c r="V61" s="272"/>
      <c r="W61" s="272"/>
      <c r="X61" s="272"/>
      <c r="Y61" s="272"/>
      <c r="Z61" s="272"/>
      <c r="AA61" s="272"/>
      <c r="AB61" s="272"/>
      <c r="AC61" s="272"/>
      <c r="AD61" s="272"/>
      <c r="AE61" s="272"/>
      <c r="AF61" s="272"/>
      <c r="AG61" s="272"/>
      <c r="AH61" s="272"/>
      <c r="AI61" s="600"/>
      <c r="AJ61" s="600"/>
    </row>
    <row r="62" spans="1:36" ht="36" customHeight="1" thickBot="1">
      <c r="A62" s="151">
        <v>8</v>
      </c>
      <c r="B62" s="267">
        <v>0</v>
      </c>
      <c r="C62" s="267">
        <v>0</v>
      </c>
      <c r="D62" s="267">
        <v>0</v>
      </c>
      <c r="E62" s="267">
        <v>0</v>
      </c>
      <c r="F62" s="267">
        <v>13</v>
      </c>
      <c r="G62" s="218" t="s">
        <v>538</v>
      </c>
      <c r="H62" s="258" t="s">
        <v>3745</v>
      </c>
      <c r="I62" s="218" t="s">
        <v>20</v>
      </c>
      <c r="J62" s="218" t="s">
        <v>172</v>
      </c>
      <c r="K62" s="218" t="s">
        <v>172</v>
      </c>
      <c r="L62" s="360" t="s">
        <v>3746</v>
      </c>
      <c r="M62" s="220" t="s">
        <v>3747</v>
      </c>
      <c r="N62" s="138">
        <v>0</v>
      </c>
      <c r="O62" s="138">
        <v>0</v>
      </c>
      <c r="P62" s="138">
        <v>0</v>
      </c>
      <c r="Q62" s="138">
        <v>0</v>
      </c>
      <c r="R62" s="152">
        <f>N62+O62+P62+Q62</f>
        <v>0</v>
      </c>
      <c r="S62" s="222" t="s">
        <v>3748</v>
      </c>
      <c r="T62" s="223" t="s">
        <v>172</v>
      </c>
      <c r="U62" s="223"/>
      <c r="V62" s="223"/>
      <c r="W62" s="223"/>
      <c r="X62" s="223"/>
      <c r="Y62" s="223"/>
      <c r="Z62" s="223"/>
      <c r="AA62" s="223"/>
      <c r="AB62" s="223"/>
      <c r="AC62" s="223"/>
      <c r="AD62" s="223"/>
      <c r="AE62" s="223"/>
      <c r="AF62" s="223"/>
      <c r="AG62" s="223"/>
      <c r="AH62" s="223"/>
      <c r="AI62" s="152" t="s">
        <v>502</v>
      </c>
      <c r="AJ62" s="148" t="s">
        <v>502</v>
      </c>
    </row>
    <row r="63" spans="1:36" ht="39.6" thickTop="1" thickBot="1">
      <c r="A63" s="151">
        <f>A62+1</f>
        <v>9</v>
      </c>
      <c r="B63" s="267">
        <v>0</v>
      </c>
      <c r="C63" s="267">
        <v>0</v>
      </c>
      <c r="D63" s="267">
        <v>0</v>
      </c>
      <c r="E63" s="267">
        <v>0</v>
      </c>
      <c r="F63" s="267">
        <v>13</v>
      </c>
      <c r="G63" s="218" t="s">
        <v>538</v>
      </c>
      <c r="H63" s="258" t="s">
        <v>3749</v>
      </c>
      <c r="I63" s="218" t="s">
        <v>20</v>
      </c>
      <c r="J63" s="218" t="s">
        <v>172</v>
      </c>
      <c r="K63" s="218" t="s">
        <v>172</v>
      </c>
      <c r="L63" s="360" t="s">
        <v>3750</v>
      </c>
      <c r="M63" s="378" t="s">
        <v>3751</v>
      </c>
      <c r="N63" s="138">
        <v>0</v>
      </c>
      <c r="O63" s="138">
        <v>0</v>
      </c>
      <c r="P63" s="138">
        <v>0</v>
      </c>
      <c r="Q63" s="138">
        <v>0</v>
      </c>
      <c r="R63" s="152">
        <f>N63+O63+P63+Q63</f>
        <v>0</v>
      </c>
      <c r="S63" s="222" t="s">
        <v>3752</v>
      </c>
      <c r="T63" s="223" t="s">
        <v>172</v>
      </c>
      <c r="U63" s="223"/>
      <c r="V63" s="223"/>
      <c r="W63" s="223"/>
      <c r="X63" s="223"/>
      <c r="Y63" s="223"/>
      <c r="Z63" s="223"/>
      <c r="AA63" s="223"/>
      <c r="AB63" s="223"/>
      <c r="AC63" s="223"/>
      <c r="AD63" s="223"/>
      <c r="AE63" s="223"/>
      <c r="AF63" s="223"/>
      <c r="AG63" s="223"/>
      <c r="AH63" s="223"/>
      <c r="AI63" s="152" t="s">
        <v>502</v>
      </c>
      <c r="AJ63" s="148" t="s">
        <v>502</v>
      </c>
    </row>
    <row r="64" spans="1:36" ht="39.6" thickTop="1" thickBot="1">
      <c r="A64" s="151">
        <f>A63+1</f>
        <v>10</v>
      </c>
      <c r="B64" s="267">
        <v>0</v>
      </c>
      <c r="C64" s="267">
        <v>0</v>
      </c>
      <c r="D64" s="267">
        <v>0</v>
      </c>
      <c r="E64" s="267">
        <v>0</v>
      </c>
      <c r="F64" s="267">
        <v>13</v>
      </c>
      <c r="G64" s="218" t="s">
        <v>538</v>
      </c>
      <c r="H64" s="258" t="s">
        <v>3753</v>
      </c>
      <c r="I64" s="218" t="s">
        <v>20</v>
      </c>
      <c r="J64" s="218" t="s">
        <v>172</v>
      </c>
      <c r="K64" s="218" t="s">
        <v>172</v>
      </c>
      <c r="L64" s="360" t="s">
        <v>3754</v>
      </c>
      <c r="M64" s="148" t="s">
        <v>3755</v>
      </c>
      <c r="N64" s="138">
        <v>0</v>
      </c>
      <c r="O64" s="138">
        <v>0</v>
      </c>
      <c r="P64" s="138">
        <v>0</v>
      </c>
      <c r="Q64" s="138">
        <v>0</v>
      </c>
      <c r="R64" s="152">
        <f>N64+O64+P64+Q64</f>
        <v>0</v>
      </c>
      <c r="S64" s="222" t="s">
        <v>3752</v>
      </c>
      <c r="T64" s="223" t="s">
        <v>172</v>
      </c>
      <c r="U64" s="223"/>
      <c r="V64" s="223"/>
      <c r="W64" s="223"/>
      <c r="X64" s="223"/>
      <c r="Y64" s="223"/>
      <c r="Z64" s="223"/>
      <c r="AA64" s="223"/>
      <c r="AB64" s="223"/>
      <c r="AC64" s="223"/>
      <c r="AD64" s="223"/>
      <c r="AE64" s="223"/>
      <c r="AF64" s="223"/>
      <c r="AG64" s="223"/>
      <c r="AH64" s="223"/>
      <c r="AI64" s="152" t="s">
        <v>502</v>
      </c>
      <c r="AJ64" s="148" t="s">
        <v>502</v>
      </c>
    </row>
    <row r="65" spans="1:36" ht="39.6" thickTop="1" thickBot="1">
      <c r="A65" s="151">
        <f>A64+1</f>
        <v>11</v>
      </c>
      <c r="B65" s="267">
        <v>0</v>
      </c>
      <c r="C65" s="267">
        <v>0</v>
      </c>
      <c r="D65" s="267">
        <v>0</v>
      </c>
      <c r="E65" s="267">
        <v>0</v>
      </c>
      <c r="F65" s="267">
        <v>13</v>
      </c>
      <c r="G65" s="218" t="s">
        <v>538</v>
      </c>
      <c r="H65" s="258" t="s">
        <v>3756</v>
      </c>
      <c r="I65" s="218" t="s">
        <v>20</v>
      </c>
      <c r="J65" s="218" t="s">
        <v>172</v>
      </c>
      <c r="K65" s="218" t="s">
        <v>172</v>
      </c>
      <c r="L65" s="360" t="s">
        <v>3757</v>
      </c>
      <c r="M65" s="148" t="s">
        <v>3758</v>
      </c>
      <c r="N65" s="138">
        <v>0</v>
      </c>
      <c r="O65" s="138">
        <v>0</v>
      </c>
      <c r="P65" s="138">
        <v>0</v>
      </c>
      <c r="Q65" s="138">
        <v>0</v>
      </c>
      <c r="R65" s="152">
        <f>N65+O65+P65+Q65</f>
        <v>0</v>
      </c>
      <c r="S65" s="222" t="s">
        <v>3752</v>
      </c>
      <c r="T65" s="223" t="s">
        <v>172</v>
      </c>
      <c r="U65" s="223"/>
      <c r="V65" s="223"/>
      <c r="W65" s="223"/>
      <c r="X65" s="223"/>
      <c r="Y65" s="223"/>
      <c r="Z65" s="223"/>
      <c r="AA65" s="223"/>
      <c r="AB65" s="223"/>
      <c r="AC65" s="223"/>
      <c r="AD65" s="223"/>
      <c r="AE65" s="223"/>
      <c r="AF65" s="223"/>
      <c r="AG65" s="223"/>
      <c r="AH65" s="223"/>
      <c r="AI65" s="152" t="s">
        <v>502</v>
      </c>
      <c r="AJ65" s="148" t="s">
        <v>502</v>
      </c>
    </row>
    <row r="66" spans="1:36" ht="10.8" thickTop="1" thickBot="1">
      <c r="A66" s="66"/>
      <c r="B66" s="66"/>
      <c r="C66" s="66"/>
      <c r="D66" s="66"/>
      <c r="E66" s="66"/>
      <c r="F66" s="66"/>
      <c r="G66" s="66"/>
      <c r="H66" s="66"/>
      <c r="I66" s="66"/>
      <c r="J66" s="66"/>
      <c r="K66" s="66"/>
      <c r="L66" s="364"/>
      <c r="M66" s="67"/>
      <c r="N66" s="68"/>
      <c r="O66" s="68"/>
      <c r="P66" s="68"/>
      <c r="Q66" s="68"/>
      <c r="R66" s="68"/>
      <c r="S66" s="68"/>
      <c r="T66" s="68"/>
      <c r="U66" s="74"/>
      <c r="V66" s="74"/>
      <c r="W66" s="74"/>
      <c r="X66" s="74"/>
      <c r="Y66" s="74"/>
      <c r="Z66" s="74"/>
      <c r="AA66" s="74"/>
      <c r="AB66" s="74"/>
      <c r="AC66" s="74"/>
      <c r="AD66" s="74"/>
      <c r="AE66" s="74"/>
      <c r="AF66" s="74"/>
      <c r="AG66" s="74"/>
      <c r="AH66" s="74"/>
    </row>
    <row r="67" spans="1:36" ht="10.5" customHeight="1" thickTop="1" thickBot="1">
      <c r="A67" s="586" t="s">
        <v>1442</v>
      </c>
      <c r="B67" s="587"/>
      <c r="C67" s="587"/>
      <c r="D67" s="587"/>
      <c r="E67" s="587"/>
      <c r="F67" s="587"/>
      <c r="G67" s="276" t="s">
        <v>3011</v>
      </c>
      <c r="H67" s="66"/>
      <c r="I67" s="66"/>
      <c r="J67" s="66"/>
      <c r="K67" s="66"/>
      <c r="L67" s="363"/>
      <c r="M67" s="69"/>
      <c r="N67" s="68"/>
      <c r="O67" s="68"/>
      <c r="P67" s="68"/>
      <c r="Q67" s="68"/>
      <c r="R67" s="68"/>
      <c r="S67" s="68"/>
      <c r="T67" s="68"/>
      <c r="U67" s="74"/>
      <c r="V67" s="74"/>
      <c r="W67" s="74"/>
      <c r="X67" s="74"/>
      <c r="Y67" s="74"/>
      <c r="Z67" s="74"/>
      <c r="AA67" s="74"/>
      <c r="AB67" s="74"/>
      <c r="AC67" s="74"/>
      <c r="AD67" s="74"/>
      <c r="AE67" s="74"/>
      <c r="AF67" s="74"/>
      <c r="AG67" s="74"/>
      <c r="AH67" s="74"/>
    </row>
    <row r="68" spans="1:36" ht="10.8" thickTop="1" thickBot="1">
      <c r="A68" s="70"/>
      <c r="B68" s="70"/>
      <c r="C68" s="70"/>
      <c r="D68" s="70"/>
      <c r="E68" s="70"/>
      <c r="F68" s="70"/>
      <c r="G68" s="71"/>
      <c r="H68" s="66"/>
      <c r="I68" s="66"/>
      <c r="J68" s="66"/>
      <c r="K68" s="66"/>
      <c r="L68" s="363"/>
      <c r="M68" s="69"/>
      <c r="N68" s="68"/>
      <c r="O68" s="68"/>
      <c r="P68" s="68"/>
      <c r="Q68" s="68"/>
      <c r="R68" s="68"/>
      <c r="S68" s="68"/>
      <c r="T68" s="68"/>
      <c r="U68" s="74"/>
      <c r="V68" s="74"/>
      <c r="W68" s="74"/>
      <c r="X68" s="74"/>
      <c r="Y68" s="74"/>
      <c r="Z68" s="74"/>
      <c r="AA68" s="74"/>
      <c r="AB68" s="74"/>
      <c r="AC68" s="74"/>
      <c r="AD68" s="74"/>
      <c r="AE68" s="74"/>
      <c r="AF68" s="74"/>
      <c r="AG68" s="74"/>
      <c r="AH68" s="74"/>
    </row>
    <row r="69" spans="1:36" ht="10.8" thickTop="1" thickBot="1">
      <c r="A69" s="588" t="s">
        <v>1998</v>
      </c>
      <c r="B69" s="589"/>
      <c r="C69" s="589"/>
      <c r="D69" s="589"/>
      <c r="E69" s="589"/>
      <c r="F69" s="589"/>
      <c r="G69" s="225" t="s">
        <v>3759</v>
      </c>
      <c r="H69" s="66"/>
      <c r="I69" s="66"/>
      <c r="J69" s="66"/>
      <c r="K69" s="66"/>
      <c r="L69" s="363"/>
      <c r="M69" s="69"/>
      <c r="N69" s="68"/>
      <c r="O69" s="68"/>
      <c r="P69" s="68"/>
      <c r="Q69" s="68"/>
      <c r="R69" s="68"/>
      <c r="S69" s="68"/>
      <c r="T69" s="68"/>
      <c r="U69" s="74"/>
      <c r="V69" s="74"/>
      <c r="W69" s="74"/>
      <c r="X69" s="74"/>
      <c r="Y69" s="74"/>
      <c r="Z69" s="74"/>
      <c r="AA69" s="74"/>
      <c r="AB69" s="74"/>
      <c r="AC69" s="74"/>
      <c r="AD69" s="74"/>
      <c r="AE69" s="74"/>
      <c r="AF69" s="74"/>
      <c r="AG69" s="74"/>
      <c r="AH69" s="74"/>
    </row>
    <row r="70" spans="1:36" ht="10.8" thickTop="1" thickBot="1">
      <c r="A70" s="73"/>
      <c r="B70" s="73"/>
      <c r="C70" s="73"/>
      <c r="D70" s="73"/>
      <c r="E70" s="73"/>
      <c r="F70" s="72"/>
      <c r="G70" s="74"/>
      <c r="H70" s="66"/>
      <c r="I70" s="66"/>
      <c r="J70" s="66"/>
      <c r="K70" s="66"/>
      <c r="L70" s="363"/>
      <c r="M70" s="69"/>
      <c r="N70" s="68"/>
      <c r="O70" s="68"/>
      <c r="P70" s="68"/>
      <c r="Q70" s="68"/>
      <c r="R70" s="68"/>
      <c r="S70" s="68"/>
      <c r="T70" s="68"/>
      <c r="U70" s="74"/>
      <c r="V70" s="74"/>
      <c r="W70" s="74"/>
      <c r="X70" s="74"/>
      <c r="Y70" s="74"/>
      <c r="Z70" s="74"/>
      <c r="AA70" s="74"/>
      <c r="AB70" s="74"/>
      <c r="AC70" s="74"/>
      <c r="AD70" s="74"/>
      <c r="AE70" s="74"/>
      <c r="AF70" s="74"/>
      <c r="AG70" s="74"/>
      <c r="AH70" s="74"/>
    </row>
    <row r="71" spans="1:36" ht="10.8" thickTop="1" thickBot="1">
      <c r="A71" s="75" t="s">
        <v>729</v>
      </c>
      <c r="B71" s="66"/>
      <c r="C71" s="66"/>
      <c r="D71" s="76"/>
      <c r="E71" s="66"/>
      <c r="F71" s="66"/>
      <c r="G71" s="66"/>
      <c r="H71" s="66"/>
      <c r="I71" s="66"/>
      <c r="J71" s="66"/>
      <c r="K71" s="66"/>
      <c r="L71" s="363"/>
      <c r="M71" s="69"/>
      <c r="N71" s="68"/>
      <c r="O71" s="68"/>
      <c r="P71" s="68"/>
      <c r="Q71" s="68"/>
      <c r="R71" s="68"/>
      <c r="S71" s="68"/>
      <c r="T71" s="68"/>
      <c r="U71" s="74"/>
      <c r="V71" s="74"/>
      <c r="W71" s="74"/>
      <c r="X71" s="74"/>
      <c r="Y71" s="74"/>
      <c r="Z71" s="74"/>
      <c r="AA71" s="74"/>
      <c r="AB71" s="74"/>
      <c r="AC71" s="74"/>
      <c r="AD71" s="74"/>
      <c r="AE71" s="74"/>
      <c r="AF71" s="74"/>
      <c r="AG71" s="74"/>
      <c r="AH71" s="74"/>
    </row>
    <row r="72" spans="1:36" ht="13.05" customHeight="1" thickTop="1" thickBot="1">
      <c r="A72" s="87">
        <v>1</v>
      </c>
      <c r="B72" s="66" t="s">
        <v>730</v>
      </c>
      <c r="C72" s="66"/>
      <c r="D72" s="76"/>
      <c r="E72" s="66"/>
      <c r="F72" s="66"/>
      <c r="G72" s="66"/>
      <c r="H72" s="66"/>
      <c r="I72" s="66"/>
      <c r="J72" s="66"/>
      <c r="K72" s="66"/>
      <c r="L72" s="363"/>
      <c r="M72" s="69"/>
      <c r="N72" s="68"/>
      <c r="O72" s="68"/>
      <c r="P72" s="68"/>
      <c r="Q72" s="68"/>
      <c r="R72" s="68"/>
      <c r="S72" s="68"/>
      <c r="T72" s="68"/>
      <c r="U72" s="74"/>
      <c r="V72" s="74"/>
      <c r="W72" s="74"/>
      <c r="X72" s="74"/>
      <c r="Y72" s="74"/>
      <c r="Z72" s="74"/>
      <c r="AA72" s="74"/>
      <c r="AB72" s="74"/>
      <c r="AC72" s="74"/>
      <c r="AD72" s="74"/>
      <c r="AE72" s="74"/>
      <c r="AF72" s="74"/>
      <c r="AG72" s="74"/>
      <c r="AH72" s="74"/>
    </row>
    <row r="73" spans="1:36" ht="13.05" customHeight="1" thickTop="1" thickBot="1">
      <c r="A73" s="87">
        <v>2</v>
      </c>
      <c r="B73" s="66" t="s">
        <v>731</v>
      </c>
      <c r="C73" s="66"/>
      <c r="D73" s="76"/>
      <c r="E73" s="66"/>
      <c r="F73" s="66"/>
      <c r="G73" s="66"/>
      <c r="H73" s="66"/>
      <c r="I73" s="66"/>
      <c r="J73" s="66"/>
      <c r="K73" s="66"/>
      <c r="L73" s="363"/>
      <c r="M73" s="69"/>
      <c r="N73" s="68"/>
      <c r="O73" s="68"/>
      <c r="P73" s="68"/>
      <c r="Q73" s="68"/>
      <c r="R73" s="68"/>
      <c r="S73" s="68"/>
      <c r="T73" s="68"/>
      <c r="U73" s="74"/>
      <c r="V73" s="74"/>
      <c r="W73" s="74"/>
      <c r="X73" s="74"/>
      <c r="Y73" s="74"/>
      <c r="Z73" s="74"/>
      <c r="AA73" s="74"/>
      <c r="AB73" s="74"/>
      <c r="AC73" s="74"/>
      <c r="AD73" s="74"/>
      <c r="AE73" s="74"/>
      <c r="AF73" s="74"/>
      <c r="AG73" s="74"/>
      <c r="AH73" s="74"/>
    </row>
    <row r="74" spans="1:36" ht="13.05" customHeight="1" thickTop="1" thickBot="1">
      <c r="A74" s="87">
        <v>3</v>
      </c>
      <c r="B74" s="66" t="s">
        <v>732</v>
      </c>
      <c r="C74" s="66"/>
      <c r="D74" s="76"/>
      <c r="E74" s="66"/>
      <c r="F74" s="66"/>
      <c r="G74" s="66"/>
      <c r="H74" s="66"/>
      <c r="I74" s="66"/>
      <c r="J74" s="66"/>
      <c r="K74" s="66"/>
      <c r="N74" s="68"/>
      <c r="O74" s="68"/>
      <c r="P74" s="68"/>
      <c r="Q74" s="68"/>
      <c r="R74" s="68"/>
      <c r="S74" s="68"/>
      <c r="T74" s="68"/>
      <c r="U74" s="74"/>
      <c r="V74" s="74"/>
      <c r="W74" s="74"/>
      <c r="X74" s="74"/>
      <c r="Y74" s="74"/>
      <c r="Z74" s="74"/>
      <c r="AA74" s="74"/>
      <c r="AB74" s="74"/>
      <c r="AC74" s="74"/>
      <c r="AD74" s="74"/>
      <c r="AE74" s="74"/>
      <c r="AF74" s="74"/>
      <c r="AG74" s="74"/>
      <c r="AH74" s="74"/>
    </row>
    <row r="75" spans="1:36" ht="13.05" customHeight="1" thickTop="1" thickBot="1">
      <c r="A75" s="87">
        <v>4</v>
      </c>
      <c r="B75" s="66" t="s">
        <v>733</v>
      </c>
      <c r="C75" s="66"/>
      <c r="D75" s="77"/>
      <c r="E75" s="66"/>
      <c r="F75" s="66"/>
      <c r="G75" s="66"/>
      <c r="H75" s="66"/>
      <c r="I75" s="66"/>
      <c r="J75" s="66"/>
      <c r="K75" s="66"/>
      <c r="L75" s="78"/>
      <c r="M75" s="78"/>
      <c r="N75" s="68"/>
      <c r="O75" s="68"/>
      <c r="P75" s="68"/>
      <c r="Q75" s="68"/>
      <c r="R75" s="68"/>
      <c r="S75" s="68"/>
      <c r="T75" s="68"/>
      <c r="U75" s="74"/>
      <c r="V75" s="74"/>
      <c r="W75" s="74"/>
      <c r="X75" s="74"/>
      <c r="Y75" s="74"/>
      <c r="Z75" s="74"/>
      <c r="AA75" s="74"/>
      <c r="AB75" s="74"/>
      <c r="AC75" s="74"/>
      <c r="AD75" s="74"/>
      <c r="AE75" s="74"/>
      <c r="AF75" s="74"/>
      <c r="AG75" s="74"/>
      <c r="AH75" s="74"/>
    </row>
    <row r="76" spans="1:36" ht="13.05" customHeight="1" thickTop="1" thickBot="1">
      <c r="A76" s="87">
        <v>5</v>
      </c>
      <c r="B76" s="66" t="s">
        <v>734</v>
      </c>
      <c r="C76" s="66"/>
      <c r="D76" s="77"/>
      <c r="E76" s="66"/>
      <c r="F76" s="66"/>
      <c r="G76" s="66"/>
      <c r="H76" s="66"/>
      <c r="I76" s="66"/>
      <c r="J76" s="66"/>
      <c r="K76" s="66"/>
      <c r="L76" s="364"/>
      <c r="M76" s="67"/>
      <c r="N76" s="68"/>
      <c r="O76" s="68"/>
      <c r="P76" s="68"/>
      <c r="Q76" s="68"/>
      <c r="R76" s="68"/>
      <c r="S76" s="68"/>
      <c r="T76" s="68"/>
      <c r="U76" s="74"/>
      <c r="V76" s="74"/>
      <c r="W76" s="74"/>
      <c r="X76" s="74"/>
      <c r="Y76" s="74"/>
      <c r="Z76" s="74"/>
      <c r="AA76" s="74"/>
      <c r="AB76" s="74"/>
      <c r="AC76" s="74"/>
      <c r="AD76" s="74"/>
      <c r="AE76" s="74"/>
      <c r="AF76" s="74"/>
      <c r="AG76" s="74"/>
      <c r="AH76" s="74"/>
    </row>
    <row r="77" spans="1:36" ht="13.05" customHeight="1" thickTop="1" thickBot="1">
      <c r="A77" s="87">
        <v>6</v>
      </c>
      <c r="B77" s="66" t="s">
        <v>735</v>
      </c>
      <c r="C77" s="66"/>
      <c r="D77" s="77"/>
      <c r="E77" s="66"/>
      <c r="F77" s="66"/>
      <c r="G77" s="66"/>
      <c r="H77" s="66"/>
      <c r="I77" s="66"/>
      <c r="J77" s="66"/>
      <c r="K77" s="66"/>
      <c r="L77" s="364"/>
      <c r="M77" s="67"/>
      <c r="N77" s="68"/>
      <c r="O77" s="68"/>
      <c r="P77" s="68"/>
      <c r="Q77" s="68"/>
      <c r="R77" s="68"/>
      <c r="S77" s="68"/>
      <c r="T77" s="68"/>
      <c r="U77" s="74"/>
      <c r="V77" s="74"/>
      <c r="W77" s="74"/>
      <c r="X77" s="74"/>
      <c r="Y77" s="74"/>
      <c r="Z77" s="74"/>
      <c r="AA77" s="74"/>
      <c r="AB77" s="74"/>
      <c r="AC77" s="74"/>
      <c r="AD77" s="74"/>
      <c r="AE77" s="74"/>
      <c r="AF77" s="74"/>
      <c r="AG77" s="74"/>
      <c r="AH77" s="74"/>
    </row>
    <row r="78" spans="1:36" ht="13.05" customHeight="1" thickTop="1">
      <c r="A78" s="87">
        <v>7</v>
      </c>
      <c r="B78" s="66" t="s">
        <v>736</v>
      </c>
      <c r="C78" s="66"/>
      <c r="D78" s="77"/>
      <c r="E78" s="66"/>
      <c r="F78" s="66"/>
      <c r="G78" s="66"/>
      <c r="H78" s="66"/>
      <c r="I78" s="66"/>
      <c r="J78" s="66"/>
      <c r="K78" s="66"/>
      <c r="L78" s="363"/>
      <c r="M78" s="69"/>
      <c r="N78" s="74"/>
      <c r="O78" s="74"/>
      <c r="P78" s="74"/>
      <c r="Q78" s="74"/>
      <c r="R78" s="74"/>
      <c r="S78" s="74"/>
      <c r="T78" s="74"/>
      <c r="U78" s="74"/>
      <c r="V78" s="74"/>
      <c r="W78" s="74"/>
      <c r="X78" s="74"/>
      <c r="Y78" s="74"/>
      <c r="Z78" s="74"/>
      <c r="AA78" s="74"/>
      <c r="AB78" s="74"/>
      <c r="AC78" s="74"/>
      <c r="AD78" s="74"/>
      <c r="AE78" s="74"/>
      <c r="AF78" s="74"/>
      <c r="AG78" s="74"/>
      <c r="AH78" s="74"/>
    </row>
    <row r="79" spans="1:36" ht="13.05" customHeight="1">
      <c r="A79" s="87">
        <v>8</v>
      </c>
      <c r="B79" s="78" t="s">
        <v>737</v>
      </c>
      <c r="C79" s="66"/>
      <c r="D79" s="77"/>
      <c r="E79" s="66"/>
      <c r="F79" s="66"/>
      <c r="G79" s="66"/>
      <c r="H79" s="66"/>
      <c r="I79" s="66"/>
      <c r="J79" s="66"/>
      <c r="K79" s="66"/>
      <c r="L79" s="363"/>
      <c r="M79" s="69"/>
      <c r="N79" s="74"/>
      <c r="O79" s="74"/>
      <c r="P79" s="74"/>
      <c r="Q79" s="74"/>
      <c r="R79" s="74"/>
      <c r="S79" s="74"/>
      <c r="T79" s="74"/>
      <c r="U79" s="74"/>
      <c r="V79" s="74"/>
      <c r="W79" s="74"/>
      <c r="X79" s="74"/>
      <c r="Y79" s="74"/>
      <c r="Z79" s="74"/>
      <c r="AA79" s="74"/>
      <c r="AB79" s="74"/>
      <c r="AC79" s="74"/>
      <c r="AD79" s="74"/>
      <c r="AE79" s="74"/>
      <c r="AF79" s="74"/>
      <c r="AG79" s="74"/>
      <c r="AH79" s="74"/>
    </row>
    <row r="80" spans="1:36" ht="13.05" customHeight="1">
      <c r="A80" s="87">
        <v>9</v>
      </c>
      <c r="B80" s="66" t="s">
        <v>738</v>
      </c>
      <c r="E80" s="66"/>
      <c r="F80" s="66"/>
      <c r="G80" s="66"/>
      <c r="H80" s="66"/>
      <c r="I80" s="66"/>
      <c r="J80" s="66"/>
      <c r="K80" s="66"/>
      <c r="L80" s="363"/>
      <c r="M80" s="69"/>
      <c r="N80" s="74"/>
      <c r="O80" s="74"/>
      <c r="P80" s="74"/>
      <c r="Q80" s="74"/>
      <c r="R80" s="74"/>
      <c r="S80" s="74"/>
      <c r="T80" s="74"/>
      <c r="U80" s="74"/>
      <c r="V80" s="74"/>
      <c r="W80" s="74"/>
      <c r="X80" s="74"/>
      <c r="Y80" s="74"/>
      <c r="Z80" s="74"/>
      <c r="AA80" s="74"/>
      <c r="AB80" s="74"/>
      <c r="AC80" s="74"/>
      <c r="AD80" s="74"/>
      <c r="AE80" s="74"/>
      <c r="AF80" s="74"/>
      <c r="AG80" s="74"/>
      <c r="AH80" s="74"/>
    </row>
    <row r="81" spans="1:34" ht="13.05" customHeight="1">
      <c r="A81" s="87">
        <v>10</v>
      </c>
      <c r="B81" s="66" t="s">
        <v>739</v>
      </c>
      <c r="E81" s="66"/>
      <c r="F81" s="66"/>
      <c r="G81" s="66"/>
      <c r="H81" s="66"/>
      <c r="I81" s="66"/>
      <c r="J81" s="66"/>
      <c r="K81" s="66"/>
      <c r="L81" s="363"/>
      <c r="M81" s="69"/>
      <c r="N81" s="74"/>
      <c r="O81" s="74"/>
      <c r="P81" s="74"/>
      <c r="Q81" s="74"/>
      <c r="R81" s="74"/>
      <c r="S81" s="74"/>
      <c r="T81" s="74"/>
      <c r="U81" s="74"/>
      <c r="V81" s="74"/>
      <c r="W81" s="74"/>
      <c r="X81" s="74"/>
      <c r="Y81" s="74"/>
      <c r="Z81" s="74"/>
      <c r="AA81" s="74"/>
      <c r="AB81" s="74"/>
      <c r="AC81" s="74"/>
      <c r="AD81" s="74"/>
      <c r="AE81" s="74"/>
      <c r="AF81" s="74"/>
      <c r="AG81" s="74"/>
      <c r="AH81" s="74"/>
    </row>
    <row r="82" spans="1:34" ht="13.05" customHeight="1">
      <c r="A82" s="87">
        <v>11</v>
      </c>
      <c r="B82" s="90" t="s">
        <v>740</v>
      </c>
      <c r="C82" s="87"/>
      <c r="D82" s="66"/>
      <c r="F82" s="66"/>
      <c r="G82" s="66"/>
      <c r="H82" s="66"/>
      <c r="I82" s="66"/>
      <c r="J82" s="66"/>
      <c r="K82" s="66"/>
      <c r="L82" s="363"/>
      <c r="M82" s="69"/>
      <c r="N82" s="74"/>
      <c r="O82" s="74"/>
      <c r="P82" s="74"/>
      <c r="Q82" s="74"/>
      <c r="R82" s="74"/>
      <c r="S82" s="74"/>
      <c r="T82" s="74"/>
      <c r="U82" s="74"/>
      <c r="V82" s="74"/>
      <c r="W82" s="74"/>
      <c r="X82" s="74"/>
      <c r="Y82" s="74"/>
      <c r="Z82" s="74"/>
      <c r="AA82" s="74"/>
      <c r="AB82" s="74"/>
      <c r="AC82" s="74"/>
      <c r="AD82" s="74"/>
      <c r="AE82" s="74"/>
      <c r="AF82" s="74"/>
      <c r="AG82" s="74"/>
      <c r="AH82" s="74"/>
    </row>
    <row r="83" spans="1:34" ht="13.05" customHeight="1">
      <c r="A83" s="87">
        <v>12</v>
      </c>
      <c r="B83" s="90" t="s">
        <v>741</v>
      </c>
      <c r="C83" s="87"/>
      <c r="D83" s="66"/>
      <c r="E83" s="66"/>
      <c r="F83" s="66"/>
      <c r="G83" s="66"/>
      <c r="H83" s="66"/>
      <c r="I83" s="66"/>
      <c r="J83" s="66"/>
      <c r="K83" s="66"/>
      <c r="L83" s="363"/>
      <c r="M83" s="69"/>
      <c r="N83" s="74"/>
      <c r="O83" s="74"/>
      <c r="P83" s="74"/>
      <c r="Q83" s="74"/>
      <c r="R83" s="74"/>
      <c r="S83" s="74"/>
      <c r="T83" s="74"/>
      <c r="U83" s="74"/>
      <c r="V83" s="74"/>
      <c r="W83" s="74"/>
      <c r="X83" s="74"/>
      <c r="Y83" s="74"/>
      <c r="Z83" s="74"/>
      <c r="AA83" s="74"/>
      <c r="AB83" s="74"/>
      <c r="AC83" s="74"/>
      <c r="AD83" s="74"/>
      <c r="AE83" s="74"/>
      <c r="AF83" s="74"/>
      <c r="AG83" s="74"/>
      <c r="AH83" s="74"/>
    </row>
    <row r="84" spans="1:34" ht="13.05" customHeight="1">
      <c r="A84" s="87">
        <v>13</v>
      </c>
      <c r="B84" s="90" t="s">
        <v>742</v>
      </c>
      <c r="C84" s="87"/>
      <c r="D84" s="66"/>
      <c r="E84" s="66"/>
      <c r="F84" s="66"/>
      <c r="G84" s="66"/>
      <c r="H84" s="66"/>
      <c r="I84" s="66"/>
      <c r="J84" s="66"/>
      <c r="K84" s="66"/>
      <c r="L84" s="363"/>
      <c r="M84" s="69"/>
      <c r="N84" s="74"/>
      <c r="O84" s="74"/>
      <c r="P84" s="74"/>
      <c r="Q84" s="74"/>
      <c r="R84" s="74"/>
      <c r="S84" s="74"/>
      <c r="T84" s="74"/>
      <c r="U84" s="74"/>
      <c r="V84" s="74"/>
      <c r="W84" s="74"/>
      <c r="X84" s="74"/>
      <c r="Y84" s="74"/>
      <c r="Z84" s="74"/>
      <c r="AA84" s="74"/>
      <c r="AB84" s="74"/>
      <c r="AC84" s="74"/>
      <c r="AD84" s="74"/>
      <c r="AE84" s="74"/>
      <c r="AF84" s="74"/>
      <c r="AG84" s="74"/>
      <c r="AH84" s="74"/>
    </row>
    <row r="85" spans="1:34" ht="13.05" customHeight="1">
      <c r="A85" s="87">
        <v>14</v>
      </c>
      <c r="B85" s="66" t="s">
        <v>743</v>
      </c>
      <c r="C85" s="87"/>
      <c r="D85" s="66"/>
      <c r="E85" s="66"/>
      <c r="F85" s="66"/>
      <c r="G85" s="66"/>
      <c r="H85" s="66"/>
      <c r="I85" s="66"/>
      <c r="J85" s="66"/>
      <c r="K85" s="66"/>
      <c r="L85" s="363"/>
      <c r="M85" s="69"/>
      <c r="N85" s="74"/>
      <c r="O85" s="74"/>
      <c r="P85" s="74"/>
      <c r="Q85" s="74"/>
      <c r="R85" s="74"/>
      <c r="S85" s="74"/>
      <c r="T85" s="74"/>
      <c r="U85" s="74"/>
      <c r="V85" s="74"/>
      <c r="W85" s="74"/>
      <c r="X85" s="74"/>
      <c r="Y85" s="74"/>
      <c r="Z85" s="74"/>
      <c r="AA85" s="74"/>
      <c r="AB85" s="74"/>
      <c r="AC85" s="74"/>
      <c r="AD85" s="74"/>
      <c r="AE85" s="74"/>
      <c r="AF85" s="74"/>
      <c r="AG85" s="74"/>
      <c r="AH85" s="74"/>
    </row>
    <row r="86" spans="1:34" ht="13.05" customHeight="1">
      <c r="A86" s="87">
        <v>15</v>
      </c>
      <c r="B86" s="90" t="s">
        <v>744</v>
      </c>
      <c r="C86" s="87"/>
      <c r="D86" s="66"/>
      <c r="E86" s="66"/>
      <c r="F86" s="66"/>
      <c r="G86" s="66"/>
      <c r="H86" s="66"/>
      <c r="I86" s="66"/>
      <c r="J86" s="66"/>
      <c r="K86" s="66"/>
      <c r="L86" s="363"/>
      <c r="M86" s="69"/>
      <c r="N86" s="74"/>
      <c r="O86" s="74"/>
      <c r="P86" s="74"/>
      <c r="Q86" s="74"/>
      <c r="R86" s="74"/>
      <c r="S86" s="74"/>
      <c r="T86" s="74"/>
      <c r="U86" s="74"/>
      <c r="V86" s="74"/>
      <c r="W86" s="74"/>
      <c r="X86" s="74"/>
      <c r="Y86" s="74"/>
      <c r="Z86" s="74"/>
      <c r="AA86" s="74"/>
      <c r="AB86" s="74"/>
      <c r="AC86" s="74"/>
      <c r="AD86" s="74"/>
      <c r="AE86" s="74"/>
      <c r="AF86" s="74"/>
      <c r="AG86" s="74"/>
      <c r="AH86" s="74"/>
    </row>
    <row r="87" spans="1:34" ht="13.05" customHeight="1">
      <c r="A87" s="87">
        <v>16</v>
      </c>
      <c r="B87" s="90" t="s">
        <v>745</v>
      </c>
      <c r="C87" s="87"/>
      <c r="D87" s="66"/>
      <c r="E87" s="66"/>
      <c r="F87" s="66"/>
      <c r="G87" s="66"/>
      <c r="H87" s="66"/>
      <c r="I87" s="66"/>
      <c r="J87" s="66"/>
      <c r="K87" s="66"/>
      <c r="L87" s="363"/>
      <c r="M87" s="69"/>
      <c r="N87" s="74"/>
      <c r="O87" s="74"/>
      <c r="P87" s="74"/>
      <c r="Q87" s="74"/>
      <c r="R87" s="74"/>
      <c r="S87" s="74"/>
      <c r="T87" s="74"/>
      <c r="U87" s="74"/>
      <c r="V87" s="74"/>
      <c r="W87" s="74"/>
      <c r="X87" s="74"/>
      <c r="Y87" s="74"/>
      <c r="Z87" s="74"/>
      <c r="AA87" s="74"/>
      <c r="AB87" s="74"/>
      <c r="AC87" s="74"/>
      <c r="AD87" s="74"/>
      <c r="AE87" s="74"/>
      <c r="AF87" s="74"/>
      <c r="AG87" s="74"/>
      <c r="AH87" s="74"/>
    </row>
    <row r="88" spans="1:34" ht="10.199999999999999" thickBot="1">
      <c r="A88" s="78"/>
      <c r="C88" s="78"/>
      <c r="D88" s="78"/>
      <c r="E88" s="78"/>
      <c r="F88" s="78"/>
      <c r="G88" s="78"/>
      <c r="H88" s="78"/>
      <c r="I88" s="78"/>
      <c r="J88" s="78"/>
      <c r="K88" s="78"/>
      <c r="L88" s="79"/>
      <c r="M88" s="79"/>
      <c r="N88" s="79"/>
      <c r="O88" s="79"/>
      <c r="P88" s="79"/>
      <c r="Q88" s="79"/>
      <c r="R88" s="79"/>
      <c r="S88" s="79"/>
      <c r="T88" s="79"/>
      <c r="U88" s="161"/>
      <c r="V88" s="161"/>
      <c r="W88" s="161"/>
      <c r="X88" s="161"/>
      <c r="Y88" s="161"/>
      <c r="Z88" s="161"/>
      <c r="AA88" s="161"/>
      <c r="AB88" s="161"/>
      <c r="AC88" s="161"/>
      <c r="AD88" s="161"/>
      <c r="AE88" s="161"/>
      <c r="AF88" s="161"/>
      <c r="AG88" s="161"/>
      <c r="AH88" s="161"/>
    </row>
    <row r="89" spans="1:34" ht="10.199999999999999" thickTop="1">
      <c r="C89" s="80"/>
      <c r="D89" s="80"/>
      <c r="E89" s="80"/>
    </row>
    <row r="90" spans="1:34">
      <c r="A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row>
    <row r="91" spans="1:34" s="78" customFormat="1"/>
    <row r="92" spans="1:34" s="78" customFormat="1" ht="9.75" customHeight="1"/>
    <row r="93" spans="1:34" s="78" customFormat="1"/>
    <row r="94" spans="1:34" s="78" customFormat="1" ht="9"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row>
    <row r="95" spans="1:34" s="78" customForma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row>
    <row r="96" spans="1:34" s="78" customForma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row>
    <row r="97" spans="1:34" s="78" customForma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row>
    <row r="98" spans="1:34" s="78" customForma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row>
    <row r="99" spans="1:34" s="78" customForma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row>
    <row r="100" spans="1:34" s="78" customForma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row>
    <row r="101" spans="1:34" s="78" customForma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row>
    <row r="102" spans="1:34" s="78" customForma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row>
    <row r="103" spans="1:34" s="78" customForma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row>
  </sheetData>
  <sheetProtection algorithmName="SHA-512" hashValue="KTaEQbtnDmkei1JXXdqa05BOUqoonuEdMwzzab8sZ7CHFcwLbAq1to3LCUmyJvA5/gZP2Db7fpn8e6CZ0bY5Ig==" saltValue="7pCl8+fhY5r+NOpvHb8n2Q==" spinCount="100000" sheet="1" objects="1" scenarios="1" formatColumns="0" formatRows="0" autoFilter="0"/>
  <mergeCells count="46">
    <mergeCell ref="U13:U15"/>
    <mergeCell ref="V13:Y13"/>
    <mergeCell ref="Z13:Z15"/>
    <mergeCell ref="AA13:AD13"/>
    <mergeCell ref="Y14:Y15"/>
    <mergeCell ref="AA14:AA15"/>
    <mergeCell ref="AB14:AB15"/>
    <mergeCell ref="AC14:AC15"/>
    <mergeCell ref="A61:T61"/>
    <mergeCell ref="AI61:AJ61"/>
    <mergeCell ref="A67:F67"/>
    <mergeCell ref="A69:F69"/>
    <mergeCell ref="AI14:AI15"/>
    <mergeCell ref="AJ14:AJ15"/>
    <mergeCell ref="AE14:AE15"/>
    <mergeCell ref="AF14:AF15"/>
    <mergeCell ref="AG14:AG15"/>
    <mergeCell ref="AH14:AH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7:F7"/>
    <mergeCell ref="A8:F8"/>
    <mergeCell ref="A9:F9"/>
    <mergeCell ref="A10:F10"/>
    <mergeCell ref="A12:A15"/>
    <mergeCell ref="B12:F1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C8F3-8E91-EA41-A40D-3E2C73852A43}">
  <sheetPr codeName="Hoja26"/>
  <dimension ref="A1:AJ609"/>
  <sheetViews>
    <sheetView showGridLines="0" zoomScale="110" zoomScaleNormal="110" workbookViewId="0">
      <selection activeCell="L566" sqref="L566"/>
    </sheetView>
  </sheetViews>
  <sheetFormatPr baseColWidth="10" defaultColWidth="11.44140625" defaultRowHeight="9.6"/>
  <cols>
    <col min="1" max="1" width="5" style="59" customWidth="1"/>
    <col min="2" max="2" width="5.77734375" style="59" customWidth="1"/>
    <col min="3" max="3" width="4.44140625" style="59" customWidth="1"/>
    <col min="4" max="6" width="3.44140625" style="59" customWidth="1"/>
    <col min="7" max="7" width="27.6640625" style="59" customWidth="1"/>
    <col min="8" max="8" width="23.44140625" style="59" customWidth="1"/>
    <col min="9" max="9" width="9.109375" style="59" customWidth="1"/>
    <col min="10" max="10" width="19.77734375" style="379" customWidth="1"/>
    <col min="11" max="11" width="6" style="59" customWidth="1"/>
    <col min="12" max="12" width="16.44140625" style="59" customWidth="1"/>
    <col min="13" max="13" width="13.44140625" style="59" customWidth="1"/>
    <col min="14" max="16" width="5.44140625" style="59" customWidth="1"/>
    <col min="17" max="17" width="4.44140625" style="59" bestFit="1" customWidth="1"/>
    <col min="18" max="18" width="5.6640625" style="59" customWidth="1"/>
    <col min="19" max="19" width="14.44140625" style="59" customWidth="1"/>
    <col min="20" max="20" width="19.109375" style="142" customWidth="1"/>
    <col min="21" max="22" width="11.44140625" style="142" customWidth="1"/>
    <col min="23" max="23" width="12.33203125" style="142" customWidth="1"/>
    <col min="24" max="24" width="13.33203125" style="142" customWidth="1"/>
    <col min="25" max="25" width="19.109375" style="142" customWidth="1"/>
    <col min="26" max="26" width="11.109375" style="142" customWidth="1"/>
    <col min="27" max="27" width="8.44140625" style="142" customWidth="1"/>
    <col min="28" max="28" width="9.109375" style="142" customWidth="1"/>
    <col min="29" max="29" width="10.6640625" style="142" customWidth="1"/>
    <col min="30" max="30" width="19.109375" style="142" customWidth="1"/>
    <col min="31" max="31" width="9.44140625" style="142" customWidth="1"/>
    <col min="32" max="32" width="12.33203125" style="142" customWidth="1"/>
    <col min="33" max="33" width="14.77734375" style="142" customWidth="1"/>
    <col min="34" max="34" width="19.109375" style="142" customWidth="1"/>
    <col min="35" max="35" width="15.33203125" style="380" customWidth="1"/>
    <col min="36" max="36" width="17.33203125" style="380"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t="s">
        <v>2262</v>
      </c>
    </row>
    <row r="9" spans="1:36" ht="10.199999999999999">
      <c r="A9" s="562" t="s">
        <v>3760</v>
      </c>
      <c r="B9" s="563"/>
      <c r="C9" s="563"/>
      <c r="D9" s="563"/>
      <c r="E9" s="563"/>
      <c r="F9" s="563"/>
      <c r="G9" s="226" t="s">
        <v>3761</v>
      </c>
    </row>
    <row r="10" spans="1:36" ht="10.199999999999999">
      <c r="A10" s="562" t="s">
        <v>596</v>
      </c>
      <c r="B10" s="563"/>
      <c r="C10" s="563"/>
      <c r="D10" s="563"/>
      <c r="E10" s="563"/>
      <c r="F10" s="563"/>
      <c r="G10" s="226" t="s">
        <v>172</v>
      </c>
    </row>
    <row r="11" spans="1:36" ht="11.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676" t="s">
        <v>602</v>
      </c>
      <c r="AJ12" s="677"/>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678"/>
      <c r="AJ13" s="679"/>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80" t="s">
        <v>630</v>
      </c>
      <c r="AJ14" s="68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680"/>
      <c r="AJ15" s="681"/>
    </row>
    <row r="16" spans="1:36" ht="19.2">
      <c r="A16" s="63">
        <v>1</v>
      </c>
      <c r="B16" s="162" t="s">
        <v>400</v>
      </c>
      <c r="C16" s="162" t="s">
        <v>41</v>
      </c>
      <c r="D16" s="162">
        <v>0</v>
      </c>
      <c r="E16" s="162" t="s">
        <v>66</v>
      </c>
      <c r="F16" s="162">
        <v>19</v>
      </c>
      <c r="G16" s="231" t="s">
        <v>428</v>
      </c>
      <c r="H16" s="164" t="s">
        <v>3762</v>
      </c>
      <c r="I16" s="163" t="s">
        <v>20</v>
      </c>
      <c r="J16" s="163" t="s">
        <v>141</v>
      </c>
      <c r="K16" s="163">
        <v>2</v>
      </c>
      <c r="L16" s="165" t="s">
        <v>3763</v>
      </c>
      <c r="M16" s="165" t="s">
        <v>3764</v>
      </c>
      <c r="N16" s="64">
        <v>39</v>
      </c>
      <c r="O16" s="64">
        <v>0</v>
      </c>
      <c r="P16" s="64">
        <v>0</v>
      </c>
      <c r="Q16" s="64">
        <v>0</v>
      </c>
      <c r="R16" s="64">
        <f>N16+O16+P16+Q16</f>
        <v>39</v>
      </c>
      <c r="S16" s="105" t="s">
        <v>3765</v>
      </c>
      <c r="T16" s="105" t="s">
        <v>172</v>
      </c>
      <c r="U16" s="159">
        <f>N16+O16</f>
        <v>39</v>
      </c>
      <c r="V16" s="159">
        <v>34</v>
      </c>
      <c r="W16" s="100">
        <f t="shared" ref="W16" si="0">IF(V16="","No hay ejecución",IF(AND(U16&gt;0), V16/U16,"No hay Programación"))</f>
        <v>0.87179487179487181</v>
      </c>
      <c r="X16" s="105" t="str">
        <f t="shared" ref="X16" si="1">IF(W16="No hay ejecución","NA",IF(W16&gt;=90%,"De acuerdo a lo programado",IF(W16&gt;=70%,"Atraso Leve",IF(W16&lt;70%,"En Riesgo de no Cumplimiento"))))</f>
        <v>Atraso Leve</v>
      </c>
      <c r="Y16" s="166"/>
      <c r="Z16" s="159">
        <f>P16+Q16</f>
        <v>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34</v>
      </c>
      <c r="AF16" s="100">
        <f>IF(AE16="","No hay ejecución",IF(AND(AE16&gt;0), AE16/R16,"No hay Programación"))</f>
        <v>0.87179487179487181</v>
      </c>
      <c r="AG16" s="105" t="str">
        <f>IF(AF16="No hay ejecución","NA",IF(AF16&gt;=90%,"De acuerdo a lo programado",IF(AF16&gt;=70%,"Atraso Leve",IF(AF16&lt;70%,"Incumplimiento"))))</f>
        <v>Atraso Leve</v>
      </c>
      <c r="AH16" s="166"/>
      <c r="AI16" s="65" t="s">
        <v>502</v>
      </c>
      <c r="AJ16" s="100" t="s">
        <v>502</v>
      </c>
    </row>
    <row r="17" spans="1:36" ht="28.8">
      <c r="A17" s="63">
        <v>2</v>
      </c>
      <c r="B17" s="162" t="s">
        <v>400</v>
      </c>
      <c r="C17" s="162" t="s">
        <v>41</v>
      </c>
      <c r="D17" s="162">
        <v>0</v>
      </c>
      <c r="E17" s="162" t="s">
        <v>66</v>
      </c>
      <c r="F17" s="162">
        <v>19</v>
      </c>
      <c r="G17" s="231" t="s">
        <v>428</v>
      </c>
      <c r="H17" s="164" t="s">
        <v>3766</v>
      </c>
      <c r="I17" s="163" t="s">
        <v>20</v>
      </c>
      <c r="J17" s="163" t="s">
        <v>141</v>
      </c>
      <c r="K17" s="163">
        <v>2</v>
      </c>
      <c r="L17" s="165" t="s">
        <v>2209</v>
      </c>
      <c r="M17" s="165" t="s">
        <v>3767</v>
      </c>
      <c r="N17" s="64">
        <f>N16</f>
        <v>39</v>
      </c>
      <c r="O17" s="64">
        <v>0</v>
      </c>
      <c r="P17" s="64">
        <v>0</v>
      </c>
      <c r="Q17" s="64">
        <v>0</v>
      </c>
      <c r="R17" s="64">
        <f t="shared" ref="R17:R80" si="3">N17+O17+P17+Q17</f>
        <v>39</v>
      </c>
      <c r="S17" s="105" t="s">
        <v>3765</v>
      </c>
      <c r="T17" s="105" t="s">
        <v>172</v>
      </c>
      <c r="U17" s="159">
        <f t="shared" ref="U17:U80" si="4">N17+O17</f>
        <v>39</v>
      </c>
      <c r="V17" s="159">
        <v>31</v>
      </c>
      <c r="W17" s="100">
        <f t="shared" ref="W17:W81" si="5">IF(V17="","No hay ejecución",IF(AND(U17&gt;0), V17/U17,"No hay Programación"))</f>
        <v>0.79487179487179482</v>
      </c>
      <c r="X17" s="105" t="str">
        <f t="shared" ref="X17:X81" si="6">IF(W17="No hay ejecución","NA",IF(W17&gt;=90%,"De acuerdo a lo programado",IF(W17&gt;=70%,"Atraso Leve",IF(W17&lt;70%,"En Riesgo de no Cumplimiento"))))</f>
        <v>Atraso Leve</v>
      </c>
      <c r="Y17" s="166"/>
      <c r="Z17" s="159">
        <f t="shared" ref="Z17:Z80" si="7">P17+Q17</f>
        <v>0</v>
      </c>
      <c r="AA17" s="159"/>
      <c r="AB17" s="100" t="str">
        <f t="shared" ref="AB17:AB81" si="8">IF(AA17="","No hay ejecución",IF(AND(Z17&gt;0), AA17/Z17,"No hay Programación"))</f>
        <v>No hay ejecución</v>
      </c>
      <c r="AC17" s="105" t="str">
        <f t="shared" ref="AC17:AC81" si="9">IF(AB17="No hay ejecución","NA",IF(AB17&gt;=90%,"De acuerdo a lo programado",IF(AB17&gt;=70%,"Atraso Leve",IF(AB17&lt;70%,"En Riesgo de no Cumplimiento"))))</f>
        <v>NA</v>
      </c>
      <c r="AD17" s="166"/>
      <c r="AE17" s="65">
        <f t="shared" ref="AE17:AE80" si="10">V17+AA17</f>
        <v>31</v>
      </c>
      <c r="AF17" s="100">
        <f>IF(AE17="","No hay ejecución",IF(AND(AE17&gt;0), AE17/R17,"No hay Programación"))</f>
        <v>0.79487179487179482</v>
      </c>
      <c r="AG17" s="105" t="str">
        <f>IF(AF17="No hay ejecución","NA",IF(AF17&gt;=90%,"De acuerdo a lo programado",IF(AF17&gt;=70%,"Atraso Leve",IF(AF17&lt;70%,"Incumplimiento"))))</f>
        <v>Atraso Leve</v>
      </c>
      <c r="AH17" s="166"/>
      <c r="AI17" s="65" t="s">
        <v>502</v>
      </c>
      <c r="AJ17" s="100" t="s">
        <v>502</v>
      </c>
    </row>
    <row r="18" spans="1:36" ht="28.8">
      <c r="A18" s="63">
        <v>3</v>
      </c>
      <c r="B18" s="162" t="s">
        <v>400</v>
      </c>
      <c r="C18" s="162" t="s">
        <v>41</v>
      </c>
      <c r="D18" s="162">
        <v>0</v>
      </c>
      <c r="E18" s="162" t="s">
        <v>66</v>
      </c>
      <c r="F18" s="162">
        <v>19</v>
      </c>
      <c r="G18" s="231" t="s">
        <v>428</v>
      </c>
      <c r="H18" s="164" t="s">
        <v>3768</v>
      </c>
      <c r="I18" s="163" t="s">
        <v>20</v>
      </c>
      <c r="J18" s="163" t="s">
        <v>141</v>
      </c>
      <c r="K18" s="163">
        <v>2</v>
      </c>
      <c r="L18" s="165" t="s">
        <v>3769</v>
      </c>
      <c r="M18" s="165" t="s">
        <v>3770</v>
      </c>
      <c r="N18" s="64">
        <f>N17</f>
        <v>39</v>
      </c>
      <c r="O18" s="64">
        <v>0</v>
      </c>
      <c r="P18" s="64">
        <v>0</v>
      </c>
      <c r="Q18" s="64">
        <v>0</v>
      </c>
      <c r="R18" s="64">
        <f t="shared" si="3"/>
        <v>39</v>
      </c>
      <c r="S18" s="105" t="s">
        <v>3765</v>
      </c>
      <c r="T18" s="105" t="s">
        <v>172</v>
      </c>
      <c r="U18" s="159">
        <f t="shared" si="4"/>
        <v>39</v>
      </c>
      <c r="V18" s="159">
        <v>33</v>
      </c>
      <c r="W18" s="100">
        <f t="shared" si="5"/>
        <v>0.84615384615384615</v>
      </c>
      <c r="X18" s="105" t="str">
        <f t="shared" si="6"/>
        <v>Atraso Leve</v>
      </c>
      <c r="Y18" s="166"/>
      <c r="Z18" s="159">
        <f t="shared" si="7"/>
        <v>0</v>
      </c>
      <c r="AA18" s="159"/>
      <c r="AB18" s="100" t="str">
        <f t="shared" si="8"/>
        <v>No hay ejecución</v>
      </c>
      <c r="AC18" s="105" t="str">
        <f t="shared" si="9"/>
        <v>NA</v>
      </c>
      <c r="AD18" s="166"/>
      <c r="AE18" s="65">
        <f t="shared" si="10"/>
        <v>33</v>
      </c>
      <c r="AF18" s="100">
        <f>IF(AE18="","No hay ejecución",IF(AND(AE18&gt;0), AE18/R18,"No hay Programación"))</f>
        <v>0.84615384615384615</v>
      </c>
      <c r="AG18" s="105" t="str">
        <f>IF(AF18="No hay ejecución","NA",IF(AF18&gt;=90%,"De acuerdo a lo programado",IF(AF18&gt;=70%,"Atraso Leve",IF(AF18&lt;70%,"Incumplimiento"))))</f>
        <v>Atraso Leve</v>
      </c>
      <c r="AH18" s="166"/>
      <c r="AI18" s="65" t="s">
        <v>502</v>
      </c>
      <c r="AJ18" s="100" t="s">
        <v>502</v>
      </c>
    </row>
    <row r="19" spans="1:36" ht="19.2">
      <c r="A19" s="63">
        <v>4</v>
      </c>
      <c r="B19" s="162" t="s">
        <v>400</v>
      </c>
      <c r="C19" s="162" t="s">
        <v>41</v>
      </c>
      <c r="D19" s="162">
        <v>0</v>
      </c>
      <c r="E19" s="162" t="s">
        <v>66</v>
      </c>
      <c r="F19" s="162">
        <v>19</v>
      </c>
      <c r="G19" s="231" t="s">
        <v>433</v>
      </c>
      <c r="H19" s="164" t="s">
        <v>3771</v>
      </c>
      <c r="I19" s="163" t="s">
        <v>20</v>
      </c>
      <c r="J19" s="163" t="s">
        <v>141</v>
      </c>
      <c r="K19" s="163">
        <v>2</v>
      </c>
      <c r="L19" s="165" t="s">
        <v>2201</v>
      </c>
      <c r="M19" s="165" t="s">
        <v>643</v>
      </c>
      <c r="N19" s="64">
        <v>4</v>
      </c>
      <c r="O19" s="64">
        <v>61</v>
      </c>
      <c r="P19" s="64">
        <v>0</v>
      </c>
      <c r="Q19" s="64">
        <v>0</v>
      </c>
      <c r="R19" s="64">
        <f t="shared" si="3"/>
        <v>65</v>
      </c>
      <c r="S19" s="105" t="s">
        <v>3765</v>
      </c>
      <c r="T19" s="105" t="s">
        <v>172</v>
      </c>
      <c r="U19" s="159">
        <f t="shared" si="4"/>
        <v>65</v>
      </c>
      <c r="V19" s="159">
        <v>278</v>
      </c>
      <c r="W19" s="100">
        <f t="shared" si="5"/>
        <v>4.2769230769230768</v>
      </c>
      <c r="X19" s="105" t="str">
        <f t="shared" si="6"/>
        <v>De acuerdo a lo programado</v>
      </c>
      <c r="Y19" s="166"/>
      <c r="Z19" s="159">
        <f t="shared" si="7"/>
        <v>0</v>
      </c>
      <c r="AA19" s="159"/>
      <c r="AB19" s="100" t="str">
        <f t="shared" si="8"/>
        <v>No hay ejecución</v>
      </c>
      <c r="AC19" s="105" t="str">
        <f t="shared" si="9"/>
        <v>NA</v>
      </c>
      <c r="AD19" s="166"/>
      <c r="AE19" s="65">
        <f t="shared" si="10"/>
        <v>278</v>
      </c>
      <c r="AF19" s="100">
        <f>IF(AE19="","No hay ejecución",IF(AND(AE19&gt;0), AE19/R19,"No hay Programación"))</f>
        <v>4.2769230769230768</v>
      </c>
      <c r="AG19" s="105" t="str">
        <f>IF(AF19="No hay ejecución","NA",IF(AF19&gt;=90%,"De acuerdo a lo programado",IF(AF19&gt;=70%,"Atraso Leve",IF(AF19&lt;70%,"Incumplimiento"))))</f>
        <v>De acuerdo a lo programado</v>
      </c>
      <c r="AH19" s="166"/>
      <c r="AI19" s="65" t="s">
        <v>502</v>
      </c>
      <c r="AJ19" s="100" t="s">
        <v>502</v>
      </c>
    </row>
    <row r="20" spans="1:36" ht="19.2">
      <c r="A20" s="63">
        <v>5</v>
      </c>
      <c r="B20" s="162" t="s">
        <v>400</v>
      </c>
      <c r="C20" s="162" t="s">
        <v>41</v>
      </c>
      <c r="D20" s="162">
        <v>0</v>
      </c>
      <c r="E20" s="162" t="s">
        <v>66</v>
      </c>
      <c r="F20" s="162">
        <v>19</v>
      </c>
      <c r="G20" s="231" t="s">
        <v>433</v>
      </c>
      <c r="H20" s="164" t="s">
        <v>3772</v>
      </c>
      <c r="I20" s="163" t="s">
        <v>20</v>
      </c>
      <c r="J20" s="163" t="s">
        <v>141</v>
      </c>
      <c r="K20" s="163">
        <v>2</v>
      </c>
      <c r="L20" s="165" t="s">
        <v>642</v>
      </c>
      <c r="M20" s="165" t="s">
        <v>674</v>
      </c>
      <c r="N20" s="64">
        <v>1</v>
      </c>
      <c r="O20" s="64">
        <v>2</v>
      </c>
      <c r="P20" s="64">
        <v>0</v>
      </c>
      <c r="Q20" s="64">
        <v>1</v>
      </c>
      <c r="R20" s="64">
        <f t="shared" si="3"/>
        <v>4</v>
      </c>
      <c r="S20" s="105" t="s">
        <v>3765</v>
      </c>
      <c r="T20" s="105" t="s">
        <v>172</v>
      </c>
      <c r="U20" s="159">
        <f t="shared" si="4"/>
        <v>3</v>
      </c>
      <c r="V20" s="159">
        <v>4</v>
      </c>
      <c r="W20" s="100">
        <f t="shared" si="5"/>
        <v>1.3333333333333333</v>
      </c>
      <c r="X20" s="105" t="str">
        <f t="shared" si="6"/>
        <v>De acuerdo a lo programado</v>
      </c>
      <c r="Y20" s="166"/>
      <c r="Z20" s="159">
        <f t="shared" si="7"/>
        <v>1</v>
      </c>
      <c r="AA20" s="159"/>
      <c r="AB20" s="100" t="str">
        <f t="shared" si="8"/>
        <v>No hay ejecución</v>
      </c>
      <c r="AC20" s="105" t="str">
        <f t="shared" si="9"/>
        <v>NA</v>
      </c>
      <c r="AD20" s="166"/>
      <c r="AE20" s="65">
        <f t="shared" si="10"/>
        <v>4</v>
      </c>
      <c r="AF20" s="100">
        <f t="shared" ref="AF20:AF25" si="11">IF(AE20="","No hay ejecución",IF(AND(AE20&gt;0), AE20/R20,"No hay Programación"))</f>
        <v>1</v>
      </c>
      <c r="AG20" s="105" t="str">
        <f t="shared" ref="AG20:AG84" si="12">IF(AF20="No hay ejecución","NA",IF(AF20&gt;=90%,"De acuerdo a lo programado",IF(AF20&gt;=70%,"Atraso Leve",IF(AF20&lt;70%,"Incumplimiento"))))</f>
        <v>De acuerdo a lo programado</v>
      </c>
      <c r="AH20" s="166"/>
      <c r="AI20" s="65" t="s">
        <v>502</v>
      </c>
      <c r="AJ20" s="100" t="s">
        <v>502</v>
      </c>
    </row>
    <row r="21" spans="1:36" ht="19.2">
      <c r="A21" s="63">
        <v>6</v>
      </c>
      <c r="B21" s="162" t="s">
        <v>400</v>
      </c>
      <c r="C21" s="162" t="s">
        <v>41</v>
      </c>
      <c r="D21" s="162">
        <v>0</v>
      </c>
      <c r="E21" s="162" t="s">
        <v>66</v>
      </c>
      <c r="F21" s="162">
        <v>19</v>
      </c>
      <c r="G21" s="231" t="s">
        <v>510</v>
      </c>
      <c r="H21" s="164" t="s">
        <v>3773</v>
      </c>
      <c r="I21" s="163" t="s">
        <v>18</v>
      </c>
      <c r="J21" s="163" t="s">
        <v>141</v>
      </c>
      <c r="K21" s="163">
        <v>7</v>
      </c>
      <c r="L21" s="165" t="s">
        <v>2214</v>
      </c>
      <c r="M21" s="165" t="s">
        <v>2215</v>
      </c>
      <c r="N21" s="64">
        <v>10</v>
      </c>
      <c r="O21" s="64">
        <v>11</v>
      </c>
      <c r="P21" s="64">
        <v>8</v>
      </c>
      <c r="Q21" s="64">
        <v>3</v>
      </c>
      <c r="R21" s="64">
        <f t="shared" si="3"/>
        <v>32</v>
      </c>
      <c r="S21" s="105" t="s">
        <v>3765</v>
      </c>
      <c r="T21" s="105" t="s">
        <v>172</v>
      </c>
      <c r="U21" s="159">
        <f t="shared" si="4"/>
        <v>21</v>
      </c>
      <c r="V21" s="159">
        <v>17</v>
      </c>
      <c r="W21" s="100">
        <f t="shared" si="5"/>
        <v>0.80952380952380953</v>
      </c>
      <c r="X21" s="105" t="str">
        <f t="shared" si="6"/>
        <v>Atraso Leve</v>
      </c>
      <c r="Y21" s="166"/>
      <c r="Z21" s="159">
        <f t="shared" si="7"/>
        <v>11</v>
      </c>
      <c r="AA21" s="159"/>
      <c r="AB21" s="100" t="str">
        <f t="shared" si="8"/>
        <v>No hay ejecución</v>
      </c>
      <c r="AC21" s="105" t="str">
        <f t="shared" si="9"/>
        <v>NA</v>
      </c>
      <c r="AD21" s="166"/>
      <c r="AE21" s="65">
        <f t="shared" si="10"/>
        <v>17</v>
      </c>
      <c r="AF21" s="100">
        <f t="shared" si="11"/>
        <v>0.53125</v>
      </c>
      <c r="AG21" s="105" t="str">
        <f t="shared" si="12"/>
        <v>Incumplimiento</v>
      </c>
      <c r="AH21" s="166"/>
      <c r="AI21" s="65" t="s">
        <v>502</v>
      </c>
      <c r="AJ21" s="100" t="s">
        <v>502</v>
      </c>
    </row>
    <row r="22" spans="1:36" ht="19.2">
      <c r="A22" s="63">
        <v>7</v>
      </c>
      <c r="B22" s="162" t="s">
        <v>400</v>
      </c>
      <c r="C22" s="162" t="s">
        <v>41</v>
      </c>
      <c r="D22" s="162">
        <v>0</v>
      </c>
      <c r="E22" s="162" t="s">
        <v>66</v>
      </c>
      <c r="F22" s="162">
        <v>19</v>
      </c>
      <c r="G22" s="231" t="s">
        <v>450</v>
      </c>
      <c r="H22" s="164" t="s">
        <v>3774</v>
      </c>
      <c r="I22" s="163" t="s">
        <v>18</v>
      </c>
      <c r="J22" s="163" t="s">
        <v>141</v>
      </c>
      <c r="K22" s="163">
        <v>7</v>
      </c>
      <c r="L22" s="165" t="s">
        <v>2214</v>
      </c>
      <c r="M22" s="165" t="s">
        <v>2215</v>
      </c>
      <c r="N22" s="64">
        <v>3</v>
      </c>
      <c r="O22" s="64">
        <v>11</v>
      </c>
      <c r="P22" s="64">
        <v>8</v>
      </c>
      <c r="Q22" s="64">
        <v>4</v>
      </c>
      <c r="R22" s="64">
        <f t="shared" si="3"/>
        <v>26</v>
      </c>
      <c r="S22" s="105" t="s">
        <v>3765</v>
      </c>
      <c r="T22" s="105" t="s">
        <v>172</v>
      </c>
      <c r="U22" s="159">
        <f t="shared" si="4"/>
        <v>14</v>
      </c>
      <c r="V22" s="159">
        <v>9</v>
      </c>
      <c r="W22" s="100">
        <f t="shared" si="5"/>
        <v>0.6428571428571429</v>
      </c>
      <c r="X22" s="105" t="str">
        <f t="shared" si="6"/>
        <v>En Riesgo de no Cumplimiento</v>
      </c>
      <c r="Y22" s="166"/>
      <c r="Z22" s="159">
        <f t="shared" si="7"/>
        <v>12</v>
      </c>
      <c r="AA22" s="159"/>
      <c r="AB22" s="100" t="str">
        <f t="shared" si="8"/>
        <v>No hay ejecución</v>
      </c>
      <c r="AC22" s="105" t="str">
        <f t="shared" si="9"/>
        <v>NA</v>
      </c>
      <c r="AD22" s="166"/>
      <c r="AE22" s="65">
        <f t="shared" si="10"/>
        <v>9</v>
      </c>
      <c r="AF22" s="100">
        <f t="shared" si="11"/>
        <v>0.34615384615384615</v>
      </c>
      <c r="AG22" s="105" t="str">
        <f t="shared" si="12"/>
        <v>Incumplimiento</v>
      </c>
      <c r="AH22" s="166"/>
      <c r="AI22" s="65" t="s">
        <v>502</v>
      </c>
      <c r="AJ22" s="100" t="s">
        <v>502</v>
      </c>
    </row>
    <row r="23" spans="1:36" ht="19.2">
      <c r="A23" s="63">
        <v>8</v>
      </c>
      <c r="B23" s="162" t="s">
        <v>400</v>
      </c>
      <c r="C23" s="162" t="s">
        <v>41</v>
      </c>
      <c r="D23" s="162">
        <v>0</v>
      </c>
      <c r="E23" s="162" t="s">
        <v>66</v>
      </c>
      <c r="F23" s="162">
        <v>19</v>
      </c>
      <c r="G23" s="231" t="s">
        <v>450</v>
      </c>
      <c r="H23" s="164" t="s">
        <v>3775</v>
      </c>
      <c r="I23" s="163" t="s">
        <v>18</v>
      </c>
      <c r="J23" s="163" t="s">
        <v>141</v>
      </c>
      <c r="K23" s="163">
        <v>7</v>
      </c>
      <c r="L23" s="165" t="s">
        <v>2214</v>
      </c>
      <c r="M23" s="165" t="s">
        <v>2215</v>
      </c>
      <c r="N23" s="64">
        <v>4</v>
      </c>
      <c r="O23" s="64">
        <v>13</v>
      </c>
      <c r="P23" s="64">
        <v>7</v>
      </c>
      <c r="Q23" s="64">
        <v>4</v>
      </c>
      <c r="R23" s="64">
        <f t="shared" si="3"/>
        <v>28</v>
      </c>
      <c r="S23" s="105" t="s">
        <v>3765</v>
      </c>
      <c r="T23" s="105" t="s">
        <v>172</v>
      </c>
      <c r="U23" s="159">
        <f t="shared" si="4"/>
        <v>17</v>
      </c>
      <c r="V23" s="159">
        <v>15</v>
      </c>
      <c r="W23" s="100">
        <f t="shared" si="5"/>
        <v>0.88235294117647056</v>
      </c>
      <c r="X23" s="105" t="str">
        <f t="shared" si="6"/>
        <v>Atraso Leve</v>
      </c>
      <c r="Y23" s="166"/>
      <c r="Z23" s="159">
        <f t="shared" si="7"/>
        <v>11</v>
      </c>
      <c r="AA23" s="159"/>
      <c r="AB23" s="100" t="str">
        <f t="shared" si="8"/>
        <v>No hay ejecución</v>
      </c>
      <c r="AC23" s="105" t="str">
        <f t="shared" si="9"/>
        <v>NA</v>
      </c>
      <c r="AD23" s="166"/>
      <c r="AE23" s="65">
        <f t="shared" si="10"/>
        <v>15</v>
      </c>
      <c r="AF23" s="100">
        <f t="shared" si="11"/>
        <v>0.5357142857142857</v>
      </c>
      <c r="AG23" s="105" t="str">
        <f t="shared" si="12"/>
        <v>Incumplimiento</v>
      </c>
      <c r="AH23" s="166"/>
      <c r="AI23" s="65" t="s">
        <v>502</v>
      </c>
      <c r="AJ23" s="100" t="s">
        <v>502</v>
      </c>
    </row>
    <row r="24" spans="1:36" ht="19.2">
      <c r="A24" s="63">
        <v>9</v>
      </c>
      <c r="B24" s="162" t="s">
        <v>400</v>
      </c>
      <c r="C24" s="162" t="s">
        <v>41</v>
      </c>
      <c r="D24" s="162">
        <v>0</v>
      </c>
      <c r="E24" s="162" t="s">
        <v>66</v>
      </c>
      <c r="F24" s="162">
        <v>19</v>
      </c>
      <c r="G24" s="231" t="s">
        <v>450</v>
      </c>
      <c r="H24" s="164" t="s">
        <v>3776</v>
      </c>
      <c r="I24" s="163" t="s">
        <v>18</v>
      </c>
      <c r="J24" s="163" t="s">
        <v>141</v>
      </c>
      <c r="K24" s="163">
        <v>7</v>
      </c>
      <c r="L24" s="165" t="s">
        <v>2214</v>
      </c>
      <c r="M24" s="165" t="s">
        <v>2215</v>
      </c>
      <c r="N24" s="64">
        <v>1</v>
      </c>
      <c r="O24" s="64">
        <v>9</v>
      </c>
      <c r="P24" s="64">
        <v>4</v>
      </c>
      <c r="Q24" s="64">
        <v>5</v>
      </c>
      <c r="R24" s="64">
        <f t="shared" si="3"/>
        <v>19</v>
      </c>
      <c r="S24" s="105" t="s">
        <v>3765</v>
      </c>
      <c r="T24" s="105" t="s">
        <v>172</v>
      </c>
      <c r="U24" s="159">
        <f t="shared" si="4"/>
        <v>10</v>
      </c>
      <c r="V24" s="159">
        <v>10</v>
      </c>
      <c r="W24" s="100">
        <f t="shared" si="5"/>
        <v>1</v>
      </c>
      <c r="X24" s="105" t="str">
        <f t="shared" si="6"/>
        <v>De acuerdo a lo programado</v>
      </c>
      <c r="Y24" s="166"/>
      <c r="Z24" s="159">
        <f t="shared" si="7"/>
        <v>9</v>
      </c>
      <c r="AA24" s="159"/>
      <c r="AB24" s="100" t="str">
        <f t="shared" si="8"/>
        <v>No hay ejecución</v>
      </c>
      <c r="AC24" s="105" t="str">
        <f t="shared" si="9"/>
        <v>NA</v>
      </c>
      <c r="AD24" s="166"/>
      <c r="AE24" s="65">
        <f t="shared" si="10"/>
        <v>10</v>
      </c>
      <c r="AF24" s="100">
        <f t="shared" si="11"/>
        <v>0.52631578947368418</v>
      </c>
      <c r="AG24" s="105" t="str">
        <f t="shared" si="12"/>
        <v>Incumplimiento</v>
      </c>
      <c r="AH24" s="166"/>
      <c r="AI24" s="65" t="s">
        <v>502</v>
      </c>
      <c r="AJ24" s="100" t="s">
        <v>502</v>
      </c>
    </row>
    <row r="25" spans="1:36" ht="28.8">
      <c r="A25" s="63">
        <v>10</v>
      </c>
      <c r="B25" s="162" t="s">
        <v>400</v>
      </c>
      <c r="C25" s="162" t="s">
        <v>41</v>
      </c>
      <c r="D25" s="162">
        <v>0</v>
      </c>
      <c r="E25" s="162" t="s">
        <v>66</v>
      </c>
      <c r="F25" s="162">
        <v>19</v>
      </c>
      <c r="G25" s="231" t="s">
        <v>439</v>
      </c>
      <c r="H25" s="164" t="s">
        <v>3777</v>
      </c>
      <c r="I25" s="163" t="s">
        <v>18</v>
      </c>
      <c r="J25" s="163" t="s">
        <v>141</v>
      </c>
      <c r="K25" s="163">
        <v>7</v>
      </c>
      <c r="L25" s="165" t="s">
        <v>3778</v>
      </c>
      <c r="M25" s="165" t="s">
        <v>643</v>
      </c>
      <c r="N25" s="64">
        <v>4</v>
      </c>
      <c r="O25" s="64">
        <v>11</v>
      </c>
      <c r="P25" s="64">
        <v>16</v>
      </c>
      <c r="Q25" s="64">
        <v>4</v>
      </c>
      <c r="R25" s="64">
        <f t="shared" si="3"/>
        <v>35</v>
      </c>
      <c r="S25" s="105" t="s">
        <v>3765</v>
      </c>
      <c r="T25" s="105" t="s">
        <v>172</v>
      </c>
      <c r="U25" s="159">
        <f t="shared" si="4"/>
        <v>15</v>
      </c>
      <c r="V25" s="159">
        <v>11</v>
      </c>
      <c r="W25" s="100">
        <f t="shared" si="5"/>
        <v>0.73333333333333328</v>
      </c>
      <c r="X25" s="105" t="str">
        <f t="shared" si="6"/>
        <v>Atraso Leve</v>
      </c>
      <c r="Y25" s="166"/>
      <c r="Z25" s="159">
        <f t="shared" si="7"/>
        <v>20</v>
      </c>
      <c r="AA25" s="159"/>
      <c r="AB25" s="100" t="str">
        <f t="shared" si="8"/>
        <v>No hay ejecución</v>
      </c>
      <c r="AC25" s="105" t="str">
        <f t="shared" si="9"/>
        <v>NA</v>
      </c>
      <c r="AD25" s="166"/>
      <c r="AE25" s="65">
        <f t="shared" si="10"/>
        <v>11</v>
      </c>
      <c r="AF25" s="100">
        <f t="shared" si="11"/>
        <v>0.31428571428571428</v>
      </c>
      <c r="AG25" s="105" t="str">
        <f t="shared" si="12"/>
        <v>Incumplimiento</v>
      </c>
      <c r="AH25" s="166"/>
      <c r="AI25" s="65" t="s">
        <v>502</v>
      </c>
      <c r="AJ25" s="100" t="s">
        <v>502</v>
      </c>
    </row>
    <row r="26" spans="1:36" ht="48">
      <c r="A26" s="63">
        <v>11</v>
      </c>
      <c r="B26" s="162" t="s">
        <v>400</v>
      </c>
      <c r="C26" s="162" t="s">
        <v>41</v>
      </c>
      <c r="D26" s="162">
        <v>0</v>
      </c>
      <c r="E26" s="162" t="s">
        <v>66</v>
      </c>
      <c r="F26" s="162">
        <v>19</v>
      </c>
      <c r="G26" s="231" t="s">
        <v>524</v>
      </c>
      <c r="H26" s="164" t="s">
        <v>3779</v>
      </c>
      <c r="I26" s="163" t="s">
        <v>18</v>
      </c>
      <c r="J26" s="163" t="s">
        <v>141</v>
      </c>
      <c r="K26" s="163">
        <v>7</v>
      </c>
      <c r="L26" s="165" t="s">
        <v>2214</v>
      </c>
      <c r="M26" s="165" t="s">
        <v>2215</v>
      </c>
      <c r="N26" s="64">
        <v>0</v>
      </c>
      <c r="O26" s="64">
        <v>0</v>
      </c>
      <c r="P26" s="64">
        <v>0</v>
      </c>
      <c r="Q26" s="64">
        <v>0</v>
      </c>
      <c r="R26" s="64">
        <f t="shared" si="3"/>
        <v>0</v>
      </c>
      <c r="S26" s="105" t="s">
        <v>3765</v>
      </c>
      <c r="T26" s="105" t="s">
        <v>172</v>
      </c>
      <c r="U26" s="159">
        <f t="shared" si="4"/>
        <v>0</v>
      </c>
      <c r="V26" s="159">
        <v>1</v>
      </c>
      <c r="W26" s="100" t="str">
        <f t="shared" si="5"/>
        <v>No hay Programación</v>
      </c>
      <c r="X26" s="105" t="str">
        <f t="shared" si="6"/>
        <v>De acuerdo a lo programado</v>
      </c>
      <c r="Y26" s="166"/>
      <c r="Z26" s="159">
        <f t="shared" si="7"/>
        <v>0</v>
      </c>
      <c r="AA26" s="159"/>
      <c r="AB26" s="100" t="str">
        <f t="shared" si="8"/>
        <v>No hay ejecución</v>
      </c>
      <c r="AC26" s="105" t="str">
        <f t="shared" si="9"/>
        <v>NA</v>
      </c>
      <c r="AD26" s="166"/>
      <c r="AE26" s="65">
        <f t="shared" si="10"/>
        <v>1</v>
      </c>
      <c r="AF26" s="100">
        <v>1</v>
      </c>
      <c r="AG26" s="105" t="str">
        <f t="shared" si="12"/>
        <v>De acuerdo a lo programado</v>
      </c>
      <c r="AH26" s="166"/>
      <c r="AI26" s="65" t="s">
        <v>502</v>
      </c>
      <c r="AJ26" s="100" t="s">
        <v>502</v>
      </c>
    </row>
    <row r="27" spans="1:36" ht="19.2">
      <c r="A27" s="63">
        <v>12</v>
      </c>
      <c r="B27" s="162" t="s">
        <v>400</v>
      </c>
      <c r="C27" s="162" t="s">
        <v>41</v>
      </c>
      <c r="D27" s="162">
        <v>0</v>
      </c>
      <c r="E27" s="162" t="s">
        <v>66</v>
      </c>
      <c r="F27" s="162">
        <v>19</v>
      </c>
      <c r="G27" s="231" t="s">
        <v>428</v>
      </c>
      <c r="H27" s="164" t="s">
        <v>3780</v>
      </c>
      <c r="I27" s="163" t="s">
        <v>18</v>
      </c>
      <c r="J27" s="163" t="s">
        <v>141</v>
      </c>
      <c r="K27" s="163">
        <v>7</v>
      </c>
      <c r="L27" s="165" t="s">
        <v>2214</v>
      </c>
      <c r="M27" s="165" t="s">
        <v>2215</v>
      </c>
      <c r="N27" s="64">
        <v>2</v>
      </c>
      <c r="O27" s="64">
        <v>3</v>
      </c>
      <c r="P27" s="64">
        <v>5</v>
      </c>
      <c r="Q27" s="64">
        <v>0</v>
      </c>
      <c r="R27" s="64">
        <f t="shared" si="3"/>
        <v>10</v>
      </c>
      <c r="S27" s="105" t="s">
        <v>3765</v>
      </c>
      <c r="T27" s="105" t="s">
        <v>172</v>
      </c>
      <c r="U27" s="159">
        <f t="shared" si="4"/>
        <v>5</v>
      </c>
      <c r="V27" s="159">
        <v>5</v>
      </c>
      <c r="W27" s="100">
        <f t="shared" si="5"/>
        <v>1</v>
      </c>
      <c r="X27" s="105" t="str">
        <f t="shared" si="6"/>
        <v>De acuerdo a lo programado</v>
      </c>
      <c r="Y27" s="166"/>
      <c r="Z27" s="159">
        <f t="shared" si="7"/>
        <v>5</v>
      </c>
      <c r="AA27" s="159"/>
      <c r="AB27" s="100" t="str">
        <f t="shared" si="8"/>
        <v>No hay ejecución</v>
      </c>
      <c r="AC27" s="105" t="str">
        <f t="shared" si="9"/>
        <v>NA</v>
      </c>
      <c r="AD27" s="166"/>
      <c r="AE27" s="65">
        <f t="shared" si="10"/>
        <v>5</v>
      </c>
      <c r="AF27" s="100">
        <f t="shared" ref="AF27" si="13">IF(AE27="","No hay ejecución",IF(AND(AE27&gt;0), AE27/R27,"No hay Programación"))</f>
        <v>0.5</v>
      </c>
      <c r="AG27" s="105" t="str">
        <f t="shared" si="12"/>
        <v>Incumplimiento</v>
      </c>
      <c r="AH27" s="166"/>
      <c r="AI27" s="65" t="s">
        <v>502</v>
      </c>
      <c r="AJ27" s="100" t="s">
        <v>502</v>
      </c>
    </row>
    <row r="28" spans="1:36" ht="19.2">
      <c r="A28" s="63">
        <v>13</v>
      </c>
      <c r="B28" s="162" t="s">
        <v>400</v>
      </c>
      <c r="C28" s="162" t="s">
        <v>41</v>
      </c>
      <c r="D28" s="162">
        <v>0</v>
      </c>
      <c r="E28" s="162" t="s">
        <v>66</v>
      </c>
      <c r="F28" s="162">
        <v>19</v>
      </c>
      <c r="G28" s="231" t="s">
        <v>428</v>
      </c>
      <c r="H28" s="164" t="s">
        <v>3781</v>
      </c>
      <c r="I28" s="163" t="s">
        <v>18</v>
      </c>
      <c r="J28" s="163" t="s">
        <v>141</v>
      </c>
      <c r="K28" s="163">
        <v>7</v>
      </c>
      <c r="L28" s="165" t="s">
        <v>2214</v>
      </c>
      <c r="M28" s="165" t="s">
        <v>2215</v>
      </c>
      <c r="N28" s="64">
        <v>0</v>
      </c>
      <c r="O28" s="64">
        <v>0</v>
      </c>
      <c r="P28" s="64">
        <v>3</v>
      </c>
      <c r="Q28" s="64">
        <v>0</v>
      </c>
      <c r="R28" s="64">
        <f t="shared" si="3"/>
        <v>3</v>
      </c>
      <c r="S28" s="105" t="s">
        <v>3765</v>
      </c>
      <c r="T28" s="105" t="s">
        <v>172</v>
      </c>
      <c r="U28" s="159">
        <f t="shared" si="4"/>
        <v>0</v>
      </c>
      <c r="V28" s="159"/>
      <c r="W28" s="100" t="str">
        <f t="shared" si="5"/>
        <v>No hay ejecución</v>
      </c>
      <c r="X28" s="105" t="str">
        <f t="shared" si="6"/>
        <v>NA</v>
      </c>
      <c r="Y28" s="166"/>
      <c r="Z28" s="159">
        <f t="shared" si="7"/>
        <v>3</v>
      </c>
      <c r="AA28" s="159"/>
      <c r="AB28" s="100" t="str">
        <f t="shared" si="8"/>
        <v>No hay ejecución</v>
      </c>
      <c r="AC28" s="105" t="str">
        <f t="shared" si="9"/>
        <v>NA</v>
      </c>
      <c r="AD28" s="166"/>
      <c r="AE28" s="65">
        <f t="shared" si="10"/>
        <v>0</v>
      </c>
      <c r="AF28" s="100" t="str">
        <f t="shared" ref="AF28:AF29" si="14">IF(AE28="","No hay ejecución",IF(AND(AE28&gt;0), AE28/R28,"No hay Programación"))</f>
        <v>No hay Programación</v>
      </c>
      <c r="AG28" s="105" t="str">
        <f t="shared" si="12"/>
        <v>De acuerdo a lo programado</v>
      </c>
      <c r="AH28" s="166"/>
      <c r="AI28" s="65" t="s">
        <v>502</v>
      </c>
      <c r="AJ28" s="100" t="s">
        <v>502</v>
      </c>
    </row>
    <row r="29" spans="1:36" ht="20.399999999999999" thickTop="1" thickBot="1">
      <c r="A29" s="63">
        <v>14</v>
      </c>
      <c r="B29" s="162" t="s">
        <v>400</v>
      </c>
      <c r="C29" s="162" t="s">
        <v>41</v>
      </c>
      <c r="D29" s="162">
        <v>0</v>
      </c>
      <c r="E29" s="162" t="s">
        <v>66</v>
      </c>
      <c r="F29" s="162">
        <v>19</v>
      </c>
      <c r="G29" s="231" t="s">
        <v>428</v>
      </c>
      <c r="H29" s="164" t="s">
        <v>3782</v>
      </c>
      <c r="I29" s="163" t="s">
        <v>18</v>
      </c>
      <c r="J29" s="163" t="s">
        <v>141</v>
      </c>
      <c r="K29" s="163">
        <v>7</v>
      </c>
      <c r="L29" s="165" t="s">
        <v>2214</v>
      </c>
      <c r="M29" s="165" t="s">
        <v>2215</v>
      </c>
      <c r="N29" s="64">
        <v>0</v>
      </c>
      <c r="O29" s="64">
        <f>1</f>
        <v>1</v>
      </c>
      <c r="P29" s="64">
        <v>1</v>
      </c>
      <c r="Q29" s="64">
        <v>0</v>
      </c>
      <c r="R29" s="64">
        <f t="shared" si="3"/>
        <v>2</v>
      </c>
      <c r="S29" s="105" t="s">
        <v>3765</v>
      </c>
      <c r="T29" s="105" t="s">
        <v>172</v>
      </c>
      <c r="U29" s="159">
        <f t="shared" si="4"/>
        <v>1</v>
      </c>
      <c r="V29" s="159">
        <v>1</v>
      </c>
      <c r="W29" s="100">
        <f t="shared" si="5"/>
        <v>1</v>
      </c>
      <c r="X29" s="105" t="str">
        <f t="shared" si="6"/>
        <v>De acuerdo a lo programado</v>
      </c>
      <c r="Y29" s="166"/>
      <c r="Z29" s="159">
        <f t="shared" si="7"/>
        <v>1</v>
      </c>
      <c r="AA29" s="159"/>
      <c r="AB29" s="100" t="str">
        <f t="shared" si="8"/>
        <v>No hay ejecución</v>
      </c>
      <c r="AC29" s="105" t="str">
        <f t="shared" si="9"/>
        <v>NA</v>
      </c>
      <c r="AD29" s="166"/>
      <c r="AE29" s="65">
        <f t="shared" si="10"/>
        <v>1</v>
      </c>
      <c r="AF29" s="100">
        <f t="shared" si="14"/>
        <v>0.5</v>
      </c>
      <c r="AG29" s="105" t="str">
        <f t="shared" si="12"/>
        <v>Incumplimiento</v>
      </c>
      <c r="AH29" s="166"/>
      <c r="AI29" s="65" t="s">
        <v>502</v>
      </c>
      <c r="AJ29" s="100" t="s">
        <v>502</v>
      </c>
    </row>
    <row r="30" spans="1:36" ht="20.399999999999999" thickTop="1" thickBot="1">
      <c r="A30" s="63">
        <v>15</v>
      </c>
      <c r="B30" s="162" t="s">
        <v>400</v>
      </c>
      <c r="C30" s="162" t="s">
        <v>41</v>
      </c>
      <c r="D30" s="162">
        <v>0</v>
      </c>
      <c r="E30" s="162" t="s">
        <v>66</v>
      </c>
      <c r="F30" s="162">
        <v>19</v>
      </c>
      <c r="G30" s="231" t="s">
        <v>428</v>
      </c>
      <c r="H30" s="164" t="s">
        <v>3783</v>
      </c>
      <c r="I30" s="163" t="s">
        <v>20</v>
      </c>
      <c r="J30" s="163" t="s">
        <v>141</v>
      </c>
      <c r="K30" s="163">
        <v>2</v>
      </c>
      <c r="L30" s="165" t="s">
        <v>2247</v>
      </c>
      <c r="M30" s="165" t="s">
        <v>674</v>
      </c>
      <c r="N30" s="64">
        <v>0</v>
      </c>
      <c r="O30" s="64">
        <v>1</v>
      </c>
      <c r="P30" s="64">
        <v>1</v>
      </c>
      <c r="Q30" s="64">
        <v>1</v>
      </c>
      <c r="R30" s="64">
        <f t="shared" si="3"/>
        <v>3</v>
      </c>
      <c r="S30" s="105" t="s">
        <v>3765</v>
      </c>
      <c r="T30" s="105" t="s">
        <v>172</v>
      </c>
      <c r="U30" s="159">
        <f t="shared" si="4"/>
        <v>1</v>
      </c>
      <c r="V30" s="159">
        <v>10</v>
      </c>
      <c r="W30" s="100">
        <f t="shared" si="5"/>
        <v>10</v>
      </c>
      <c r="X30" s="105" t="str">
        <f>IF(W30="No hay ejecución","NA",IF(W30&gt;=90%,"De acuerdo a lo programado",IF(W30&gt;=70%,"Atraso Leve",IF(W30&lt;70%,"En Riesgo de no Cumplimiento"))))</f>
        <v>De acuerdo a lo programado</v>
      </c>
      <c r="Y30" s="166"/>
      <c r="Z30" s="159">
        <f t="shared" si="7"/>
        <v>2</v>
      </c>
      <c r="AA30" s="159"/>
      <c r="AB30" s="100" t="str">
        <f t="shared" si="8"/>
        <v>No hay ejecución</v>
      </c>
      <c r="AC30" s="105" t="str">
        <f t="shared" si="9"/>
        <v>NA</v>
      </c>
      <c r="AD30" s="166"/>
      <c r="AE30" s="65">
        <f t="shared" si="10"/>
        <v>10</v>
      </c>
      <c r="AF30" s="100">
        <f t="shared" ref="AF30:AF34" si="15">IF(AE30="","No hay ejecución",IF(AND(AE30&gt;0), AE30/R30,"No hay Programación"))</f>
        <v>3.3333333333333335</v>
      </c>
      <c r="AG30" s="105" t="str">
        <f t="shared" si="12"/>
        <v>De acuerdo a lo programado</v>
      </c>
      <c r="AH30" s="166"/>
      <c r="AI30" s="65" t="s">
        <v>502</v>
      </c>
      <c r="AJ30" s="100" t="s">
        <v>502</v>
      </c>
    </row>
    <row r="31" spans="1:36" ht="20.399999999999999" thickTop="1" thickBot="1">
      <c r="A31" s="63">
        <v>16</v>
      </c>
      <c r="B31" s="162" t="s">
        <v>400</v>
      </c>
      <c r="C31" s="162" t="s">
        <v>41</v>
      </c>
      <c r="D31" s="162">
        <v>0</v>
      </c>
      <c r="E31" s="162" t="s">
        <v>66</v>
      </c>
      <c r="F31" s="162">
        <v>19</v>
      </c>
      <c r="G31" s="231" t="s">
        <v>2875</v>
      </c>
      <c r="H31" s="164" t="s">
        <v>5941</v>
      </c>
      <c r="I31" s="163" t="s">
        <v>2884</v>
      </c>
      <c r="J31" s="163" t="s">
        <v>2878</v>
      </c>
      <c r="K31" s="163">
        <v>7</v>
      </c>
      <c r="L31" s="165" t="s">
        <v>4022</v>
      </c>
      <c r="M31" s="165" t="s">
        <v>643</v>
      </c>
      <c r="N31" s="64">
        <v>0</v>
      </c>
      <c r="O31" s="64">
        <v>4</v>
      </c>
      <c r="P31" s="64">
        <v>11</v>
      </c>
      <c r="Q31" s="64">
        <v>0</v>
      </c>
      <c r="R31" s="64">
        <f t="shared" si="3"/>
        <v>15</v>
      </c>
      <c r="S31" s="105" t="s">
        <v>7592</v>
      </c>
      <c r="T31" s="105" t="s">
        <v>7642</v>
      </c>
      <c r="U31" s="159">
        <f t="shared" si="4"/>
        <v>4</v>
      </c>
      <c r="V31" s="159">
        <v>0</v>
      </c>
      <c r="W31" s="100" t="str">
        <f>IF(V31="No hay ejecución","NA",IF(V31&gt;=90%,"De acuerdo a lo programado",IF(V31&gt;=70%,"Atraso Leve",IF(V31&lt;70%,"En Riesgo de no Cumplimiento"))))</f>
        <v>En Riesgo de no Cumplimiento</v>
      </c>
      <c r="X31" s="105" t="str">
        <f>IF(W31="No hay ejecución","NA",IF(W31&gt;=90%,"De acuerdo a lo programado",IF(W31&gt;=70%,"Atraso Leve",IF(W31&lt;70%,"En Riesgo de no Cumplimiento"))))</f>
        <v>De acuerdo a lo programado</v>
      </c>
      <c r="Y31" s="166"/>
      <c r="Z31" s="159">
        <f t="shared" si="7"/>
        <v>11</v>
      </c>
      <c r="AA31" s="159"/>
      <c r="AB31" s="100" t="str">
        <f t="shared" ref="AB31" si="16">IF(AA31="","No hay ejecución",IF(AND(Z31&gt;0), AA31/Z31,"No hay Programación"))</f>
        <v>No hay ejecución</v>
      </c>
      <c r="AC31" s="105" t="str">
        <f t="shared" ref="AC31" si="17">IF(AB31="No hay ejecución","NA",IF(AB31&gt;=90%,"De acuerdo a lo programado",IF(AB31&gt;=70%,"Atraso Leve",IF(AB31&lt;70%,"En Riesgo de no Cumplimiento"))))</f>
        <v>NA</v>
      </c>
      <c r="AD31" s="166"/>
      <c r="AE31" s="65">
        <f t="shared" si="10"/>
        <v>0</v>
      </c>
      <c r="AF31" s="100" t="str">
        <f t="shared" si="15"/>
        <v>No hay Programación</v>
      </c>
      <c r="AG31" s="105" t="str">
        <f t="shared" si="12"/>
        <v>De acuerdo a lo programado</v>
      </c>
      <c r="AH31" s="166"/>
      <c r="AI31" s="65" t="s">
        <v>502</v>
      </c>
      <c r="AJ31" s="100" t="s">
        <v>502</v>
      </c>
    </row>
    <row r="32" spans="1:36" ht="20.399999999999999" thickTop="1" thickBot="1">
      <c r="A32" s="63">
        <v>17</v>
      </c>
      <c r="B32" s="162" t="s">
        <v>403</v>
      </c>
      <c r="C32" s="162" t="s">
        <v>46</v>
      </c>
      <c r="D32" s="162" t="s">
        <v>123</v>
      </c>
      <c r="E32" s="162" t="s">
        <v>147</v>
      </c>
      <c r="F32" s="162">
        <v>18</v>
      </c>
      <c r="G32" s="231" t="s">
        <v>428</v>
      </c>
      <c r="H32" s="164" t="s">
        <v>3784</v>
      </c>
      <c r="I32" s="163" t="s">
        <v>20</v>
      </c>
      <c r="J32" s="163" t="s">
        <v>336</v>
      </c>
      <c r="K32" s="163">
        <v>4</v>
      </c>
      <c r="L32" s="165" t="s">
        <v>2201</v>
      </c>
      <c r="M32" s="165" t="s">
        <v>3764</v>
      </c>
      <c r="N32" s="64">
        <f>61+22+15+15</f>
        <v>113</v>
      </c>
      <c r="O32" s="64">
        <v>19</v>
      </c>
      <c r="P32" s="64">
        <v>2</v>
      </c>
      <c r="Q32" s="64">
        <v>0</v>
      </c>
      <c r="R32" s="64">
        <f t="shared" si="3"/>
        <v>134</v>
      </c>
      <c r="S32" s="105" t="s">
        <v>3765</v>
      </c>
      <c r="T32" s="105" t="s">
        <v>172</v>
      </c>
      <c r="U32" s="159">
        <f t="shared" si="4"/>
        <v>132</v>
      </c>
      <c r="V32" s="159">
        <v>135</v>
      </c>
      <c r="W32" s="100">
        <f t="shared" si="5"/>
        <v>1.0227272727272727</v>
      </c>
      <c r="X32" s="105" t="str">
        <f t="shared" si="6"/>
        <v>De acuerdo a lo programado</v>
      </c>
      <c r="Y32" s="166"/>
      <c r="Z32" s="159">
        <f t="shared" si="7"/>
        <v>2</v>
      </c>
      <c r="AA32" s="159"/>
      <c r="AB32" s="100" t="str">
        <f t="shared" si="8"/>
        <v>No hay ejecución</v>
      </c>
      <c r="AC32" s="105" t="str">
        <f t="shared" si="9"/>
        <v>NA</v>
      </c>
      <c r="AD32" s="166"/>
      <c r="AE32" s="65">
        <f t="shared" si="10"/>
        <v>135</v>
      </c>
      <c r="AF32" s="100">
        <f t="shared" si="15"/>
        <v>1.0074626865671641</v>
      </c>
      <c r="AG32" s="105" t="str">
        <f t="shared" si="12"/>
        <v>De acuerdo a lo programado</v>
      </c>
      <c r="AH32" s="166"/>
      <c r="AI32" s="65" t="s">
        <v>502</v>
      </c>
      <c r="AJ32" s="100" t="s">
        <v>502</v>
      </c>
    </row>
    <row r="33" spans="1:36" ht="19.2">
      <c r="A33" s="63">
        <v>18</v>
      </c>
      <c r="B33" s="162" t="s">
        <v>403</v>
      </c>
      <c r="C33" s="162" t="s">
        <v>46</v>
      </c>
      <c r="D33" s="162" t="s">
        <v>123</v>
      </c>
      <c r="E33" s="162" t="s">
        <v>147</v>
      </c>
      <c r="F33" s="162">
        <v>18</v>
      </c>
      <c r="G33" s="231" t="s">
        <v>428</v>
      </c>
      <c r="H33" s="164" t="s">
        <v>3785</v>
      </c>
      <c r="I33" s="163" t="s">
        <v>20</v>
      </c>
      <c r="J33" s="163" t="s">
        <v>336</v>
      </c>
      <c r="K33" s="163">
        <v>4</v>
      </c>
      <c r="L33" s="165" t="s">
        <v>2201</v>
      </c>
      <c r="M33" s="165" t="s">
        <v>3764</v>
      </c>
      <c r="N33" s="64">
        <f>25+22+5</f>
        <v>52</v>
      </c>
      <c r="O33" s="64">
        <f>65+15</f>
        <v>80</v>
      </c>
      <c r="P33" s="64">
        <v>2</v>
      </c>
      <c r="Q33" s="64">
        <v>0</v>
      </c>
      <c r="R33" s="64">
        <f t="shared" si="3"/>
        <v>134</v>
      </c>
      <c r="S33" s="105" t="s">
        <v>3765</v>
      </c>
      <c r="T33" s="105" t="s">
        <v>172</v>
      </c>
      <c r="U33" s="159">
        <f t="shared" si="4"/>
        <v>132</v>
      </c>
      <c r="V33" s="159">
        <v>113</v>
      </c>
      <c r="W33" s="100">
        <f t="shared" si="5"/>
        <v>0.85606060606060608</v>
      </c>
      <c r="X33" s="105" t="str">
        <f t="shared" si="6"/>
        <v>Atraso Leve</v>
      </c>
      <c r="Y33" s="166"/>
      <c r="Z33" s="159">
        <f t="shared" si="7"/>
        <v>2</v>
      </c>
      <c r="AA33" s="159"/>
      <c r="AB33" s="100" t="str">
        <f t="shared" si="8"/>
        <v>No hay ejecución</v>
      </c>
      <c r="AC33" s="105" t="str">
        <f t="shared" si="9"/>
        <v>NA</v>
      </c>
      <c r="AD33" s="166"/>
      <c r="AE33" s="65">
        <f t="shared" si="10"/>
        <v>113</v>
      </c>
      <c r="AF33" s="100">
        <f t="shared" si="15"/>
        <v>0.84328358208955223</v>
      </c>
      <c r="AG33" s="105" t="str">
        <f t="shared" si="12"/>
        <v>Atraso Leve</v>
      </c>
      <c r="AH33" s="166"/>
      <c r="AI33" s="65" t="s">
        <v>502</v>
      </c>
      <c r="AJ33" s="100" t="s">
        <v>502</v>
      </c>
    </row>
    <row r="34" spans="1:36" ht="19.2">
      <c r="A34" s="63">
        <v>19</v>
      </c>
      <c r="B34" s="162" t="s">
        <v>403</v>
      </c>
      <c r="C34" s="162" t="s">
        <v>46</v>
      </c>
      <c r="D34" s="162" t="s">
        <v>123</v>
      </c>
      <c r="E34" s="162" t="s">
        <v>147</v>
      </c>
      <c r="F34" s="162">
        <v>18</v>
      </c>
      <c r="G34" s="231" t="s">
        <v>428</v>
      </c>
      <c r="H34" s="164" t="s">
        <v>3786</v>
      </c>
      <c r="I34" s="163" t="s">
        <v>20</v>
      </c>
      <c r="J34" s="163" t="s">
        <v>336</v>
      </c>
      <c r="K34" s="163">
        <v>4</v>
      </c>
      <c r="L34" s="165" t="s">
        <v>3769</v>
      </c>
      <c r="M34" s="165" t="s">
        <v>3764</v>
      </c>
      <c r="N34" s="64">
        <f>25+22+5</f>
        <v>52</v>
      </c>
      <c r="O34" s="64">
        <f>65+15</f>
        <v>80</v>
      </c>
      <c r="P34" s="64">
        <v>2</v>
      </c>
      <c r="Q34" s="64">
        <v>0</v>
      </c>
      <c r="R34" s="64">
        <f t="shared" si="3"/>
        <v>134</v>
      </c>
      <c r="S34" s="105" t="s">
        <v>3765</v>
      </c>
      <c r="T34" s="105" t="s">
        <v>172</v>
      </c>
      <c r="U34" s="159">
        <f t="shared" si="4"/>
        <v>132</v>
      </c>
      <c r="V34" s="159">
        <v>112</v>
      </c>
      <c r="W34" s="100">
        <f t="shared" si="5"/>
        <v>0.84848484848484851</v>
      </c>
      <c r="X34" s="105" t="str">
        <f t="shared" si="6"/>
        <v>Atraso Leve</v>
      </c>
      <c r="Y34" s="166"/>
      <c r="Z34" s="159">
        <f t="shared" si="7"/>
        <v>2</v>
      </c>
      <c r="AA34" s="159"/>
      <c r="AB34" s="100" t="str">
        <f t="shared" si="8"/>
        <v>No hay ejecución</v>
      </c>
      <c r="AC34" s="105" t="str">
        <f t="shared" si="9"/>
        <v>NA</v>
      </c>
      <c r="AD34" s="166"/>
      <c r="AE34" s="65">
        <f t="shared" si="10"/>
        <v>112</v>
      </c>
      <c r="AF34" s="100">
        <f t="shared" si="15"/>
        <v>0.83582089552238803</v>
      </c>
      <c r="AG34" s="105" t="str">
        <f t="shared" si="12"/>
        <v>Atraso Leve</v>
      </c>
      <c r="AH34" s="166"/>
      <c r="AI34" s="65" t="s">
        <v>502</v>
      </c>
      <c r="AJ34" s="100" t="s">
        <v>502</v>
      </c>
    </row>
    <row r="35" spans="1:36" ht="19.2">
      <c r="A35" s="63">
        <v>20</v>
      </c>
      <c r="B35" s="162" t="s">
        <v>403</v>
      </c>
      <c r="C35" s="162" t="s">
        <v>46</v>
      </c>
      <c r="D35" s="162" t="s">
        <v>123</v>
      </c>
      <c r="E35" s="162" t="s">
        <v>147</v>
      </c>
      <c r="F35" s="162">
        <v>18</v>
      </c>
      <c r="G35" s="231" t="s">
        <v>442</v>
      </c>
      <c r="H35" s="164" t="s">
        <v>3787</v>
      </c>
      <c r="I35" s="163" t="s">
        <v>18</v>
      </c>
      <c r="J35" s="163" t="s">
        <v>336</v>
      </c>
      <c r="K35" s="163">
        <v>9</v>
      </c>
      <c r="L35" s="165" t="s">
        <v>2214</v>
      </c>
      <c r="M35" s="165" t="s">
        <v>2215</v>
      </c>
      <c r="N35" s="64">
        <v>16</v>
      </c>
      <c r="O35" s="64">
        <v>24</v>
      </c>
      <c r="P35" s="64">
        <v>21</v>
      </c>
      <c r="Q35" s="64">
        <v>9</v>
      </c>
      <c r="R35" s="64">
        <f t="shared" si="3"/>
        <v>70</v>
      </c>
      <c r="S35" s="105" t="s">
        <v>3765</v>
      </c>
      <c r="T35" s="105" t="s">
        <v>172</v>
      </c>
      <c r="U35" s="159">
        <f t="shared" si="4"/>
        <v>40</v>
      </c>
      <c r="V35" s="159">
        <v>36</v>
      </c>
      <c r="W35" s="100">
        <f t="shared" si="5"/>
        <v>0.9</v>
      </c>
      <c r="X35" s="105" t="str">
        <f t="shared" si="6"/>
        <v>De acuerdo a lo programado</v>
      </c>
      <c r="Y35" s="166"/>
      <c r="Z35" s="159">
        <f t="shared" si="7"/>
        <v>30</v>
      </c>
      <c r="AA35" s="159"/>
      <c r="AB35" s="100" t="str">
        <f t="shared" si="8"/>
        <v>No hay ejecución</v>
      </c>
      <c r="AC35" s="105" t="str">
        <f t="shared" si="9"/>
        <v>NA</v>
      </c>
      <c r="AD35" s="166"/>
      <c r="AE35" s="65">
        <f t="shared" si="10"/>
        <v>36</v>
      </c>
      <c r="AF35" s="100">
        <f t="shared" ref="AF35:AF41" si="18">IF(AE35="","No hay ejecución",IF(AND(AE35&gt;0), AE35/R35,"No hay Programación"))</f>
        <v>0.51428571428571423</v>
      </c>
      <c r="AG35" s="105" t="str">
        <f t="shared" si="12"/>
        <v>Incumplimiento</v>
      </c>
      <c r="AH35" s="166"/>
      <c r="AI35" s="65" t="s">
        <v>502</v>
      </c>
      <c r="AJ35" s="100" t="s">
        <v>502</v>
      </c>
    </row>
    <row r="36" spans="1:36" ht="19.2">
      <c r="A36" s="63">
        <v>21</v>
      </c>
      <c r="B36" s="162" t="s">
        <v>403</v>
      </c>
      <c r="C36" s="162" t="s">
        <v>46</v>
      </c>
      <c r="D36" s="162" t="s">
        <v>123</v>
      </c>
      <c r="E36" s="162" t="s">
        <v>147</v>
      </c>
      <c r="F36" s="162">
        <v>18</v>
      </c>
      <c r="G36" s="231" t="s">
        <v>442</v>
      </c>
      <c r="H36" s="164" t="s">
        <v>3788</v>
      </c>
      <c r="I36" s="163" t="s">
        <v>18</v>
      </c>
      <c r="J36" s="163" t="s">
        <v>336</v>
      </c>
      <c r="K36" s="163">
        <v>9</v>
      </c>
      <c r="L36" s="165" t="s">
        <v>2214</v>
      </c>
      <c r="M36" s="165" t="s">
        <v>2215</v>
      </c>
      <c r="N36" s="64">
        <v>11</v>
      </c>
      <c r="O36" s="64">
        <v>20</v>
      </c>
      <c r="P36" s="64">
        <v>18</v>
      </c>
      <c r="Q36" s="64">
        <v>7</v>
      </c>
      <c r="R36" s="64">
        <f t="shared" si="3"/>
        <v>56</v>
      </c>
      <c r="S36" s="105" t="s">
        <v>3765</v>
      </c>
      <c r="T36" s="105" t="s">
        <v>172</v>
      </c>
      <c r="U36" s="159">
        <f t="shared" si="4"/>
        <v>31</v>
      </c>
      <c r="V36" s="159">
        <v>29</v>
      </c>
      <c r="W36" s="100">
        <f t="shared" si="5"/>
        <v>0.93548387096774188</v>
      </c>
      <c r="X36" s="105" t="str">
        <f t="shared" si="6"/>
        <v>De acuerdo a lo programado</v>
      </c>
      <c r="Y36" s="166"/>
      <c r="Z36" s="159">
        <f t="shared" si="7"/>
        <v>25</v>
      </c>
      <c r="AA36" s="159"/>
      <c r="AB36" s="100" t="str">
        <f t="shared" si="8"/>
        <v>No hay ejecución</v>
      </c>
      <c r="AC36" s="105" t="str">
        <f t="shared" si="9"/>
        <v>NA</v>
      </c>
      <c r="AD36" s="166"/>
      <c r="AE36" s="65">
        <f t="shared" si="10"/>
        <v>29</v>
      </c>
      <c r="AF36" s="100">
        <f t="shared" si="18"/>
        <v>0.5178571428571429</v>
      </c>
      <c r="AG36" s="105" t="str">
        <f t="shared" si="12"/>
        <v>Incumplimiento</v>
      </c>
      <c r="AH36" s="166"/>
      <c r="AI36" s="65" t="s">
        <v>502</v>
      </c>
      <c r="AJ36" s="100" t="s">
        <v>502</v>
      </c>
    </row>
    <row r="37" spans="1:36" ht="19.2">
      <c r="A37" s="63">
        <v>22</v>
      </c>
      <c r="B37" s="162" t="s">
        <v>403</v>
      </c>
      <c r="C37" s="162" t="s">
        <v>46</v>
      </c>
      <c r="D37" s="162" t="s">
        <v>123</v>
      </c>
      <c r="E37" s="162" t="s">
        <v>147</v>
      </c>
      <c r="F37" s="162">
        <v>18</v>
      </c>
      <c r="G37" s="231" t="s">
        <v>456</v>
      </c>
      <c r="H37" s="164" t="s">
        <v>3789</v>
      </c>
      <c r="I37" s="163" t="s">
        <v>18</v>
      </c>
      <c r="J37" s="163" t="s">
        <v>336</v>
      </c>
      <c r="K37" s="163">
        <v>9</v>
      </c>
      <c r="L37" s="165" t="s">
        <v>2214</v>
      </c>
      <c r="M37" s="165" t="s">
        <v>2215</v>
      </c>
      <c r="N37" s="64">
        <v>4</v>
      </c>
      <c r="O37" s="64">
        <v>6</v>
      </c>
      <c r="P37" s="64">
        <v>17</v>
      </c>
      <c r="Q37" s="64">
        <v>0</v>
      </c>
      <c r="R37" s="64">
        <f t="shared" si="3"/>
        <v>27</v>
      </c>
      <c r="S37" s="105" t="s">
        <v>3765</v>
      </c>
      <c r="T37" s="105" t="s">
        <v>172</v>
      </c>
      <c r="U37" s="159">
        <f t="shared" si="4"/>
        <v>10</v>
      </c>
      <c r="V37" s="159">
        <v>10</v>
      </c>
      <c r="W37" s="100">
        <f t="shared" si="5"/>
        <v>1</v>
      </c>
      <c r="X37" s="105" t="str">
        <f t="shared" si="6"/>
        <v>De acuerdo a lo programado</v>
      </c>
      <c r="Y37" s="166"/>
      <c r="Z37" s="159">
        <f t="shared" si="7"/>
        <v>17</v>
      </c>
      <c r="AA37" s="159"/>
      <c r="AB37" s="100" t="str">
        <f t="shared" si="8"/>
        <v>No hay ejecución</v>
      </c>
      <c r="AC37" s="105" t="str">
        <f t="shared" si="9"/>
        <v>NA</v>
      </c>
      <c r="AD37" s="166"/>
      <c r="AE37" s="65">
        <f t="shared" si="10"/>
        <v>10</v>
      </c>
      <c r="AF37" s="100">
        <f t="shared" si="18"/>
        <v>0.37037037037037035</v>
      </c>
      <c r="AG37" s="105" t="str">
        <f t="shared" si="12"/>
        <v>Incumplimiento</v>
      </c>
      <c r="AH37" s="166"/>
      <c r="AI37" s="65" t="s">
        <v>502</v>
      </c>
      <c r="AJ37" s="100" t="s">
        <v>502</v>
      </c>
    </row>
    <row r="38" spans="1:36" ht="19.2">
      <c r="A38" s="63">
        <v>23</v>
      </c>
      <c r="B38" s="162" t="s">
        <v>403</v>
      </c>
      <c r="C38" s="162" t="s">
        <v>46</v>
      </c>
      <c r="D38" s="162" t="s">
        <v>123</v>
      </c>
      <c r="E38" s="162" t="s">
        <v>147</v>
      </c>
      <c r="F38" s="162">
        <v>18</v>
      </c>
      <c r="G38" s="231" t="s">
        <v>450</v>
      </c>
      <c r="H38" s="164" t="s">
        <v>3790</v>
      </c>
      <c r="I38" s="163" t="s">
        <v>18</v>
      </c>
      <c r="J38" s="163" t="s">
        <v>336</v>
      </c>
      <c r="K38" s="163">
        <v>9</v>
      </c>
      <c r="L38" s="165" t="s">
        <v>2214</v>
      </c>
      <c r="M38" s="165" t="s">
        <v>2215</v>
      </c>
      <c r="N38" s="64">
        <v>23</v>
      </c>
      <c r="O38" s="64">
        <v>35</v>
      </c>
      <c r="P38" s="64">
        <v>18</v>
      </c>
      <c r="Q38" s="64">
        <v>13</v>
      </c>
      <c r="R38" s="64">
        <f t="shared" si="3"/>
        <v>89</v>
      </c>
      <c r="S38" s="105" t="s">
        <v>3765</v>
      </c>
      <c r="T38" s="105" t="s">
        <v>172</v>
      </c>
      <c r="U38" s="159">
        <f t="shared" si="4"/>
        <v>58</v>
      </c>
      <c r="V38" s="159">
        <v>32</v>
      </c>
      <c r="W38" s="100">
        <f t="shared" si="5"/>
        <v>0.55172413793103448</v>
      </c>
      <c r="X38" s="105" t="str">
        <f t="shared" si="6"/>
        <v>En Riesgo de no Cumplimiento</v>
      </c>
      <c r="Y38" s="166"/>
      <c r="Z38" s="159">
        <f t="shared" si="7"/>
        <v>31</v>
      </c>
      <c r="AA38" s="159"/>
      <c r="AB38" s="100" t="str">
        <f t="shared" si="8"/>
        <v>No hay ejecución</v>
      </c>
      <c r="AC38" s="105" t="str">
        <f t="shared" si="9"/>
        <v>NA</v>
      </c>
      <c r="AD38" s="166"/>
      <c r="AE38" s="65">
        <f t="shared" si="10"/>
        <v>32</v>
      </c>
      <c r="AF38" s="100">
        <f t="shared" si="18"/>
        <v>0.3595505617977528</v>
      </c>
      <c r="AG38" s="105" t="str">
        <f t="shared" si="12"/>
        <v>Incumplimiento</v>
      </c>
      <c r="AH38" s="166"/>
      <c r="AI38" s="65" t="s">
        <v>502</v>
      </c>
      <c r="AJ38" s="100" t="s">
        <v>502</v>
      </c>
    </row>
    <row r="39" spans="1:36" ht="19.2">
      <c r="A39" s="63">
        <v>24</v>
      </c>
      <c r="B39" s="162" t="s">
        <v>403</v>
      </c>
      <c r="C39" s="162" t="s">
        <v>46</v>
      </c>
      <c r="D39" s="162" t="s">
        <v>123</v>
      </c>
      <c r="E39" s="162" t="s">
        <v>147</v>
      </c>
      <c r="F39" s="162">
        <v>18</v>
      </c>
      <c r="G39" s="231" t="s">
        <v>425</v>
      </c>
      <c r="H39" s="164" t="s">
        <v>3791</v>
      </c>
      <c r="I39" s="163" t="s">
        <v>18</v>
      </c>
      <c r="J39" s="163" t="s">
        <v>336</v>
      </c>
      <c r="K39" s="163">
        <v>9</v>
      </c>
      <c r="L39" s="165" t="s">
        <v>2214</v>
      </c>
      <c r="M39" s="165" t="s">
        <v>2215</v>
      </c>
      <c r="N39" s="64">
        <v>15</v>
      </c>
      <c r="O39" s="64">
        <v>20</v>
      </c>
      <c r="P39" s="64">
        <v>18</v>
      </c>
      <c r="Q39" s="64">
        <v>15</v>
      </c>
      <c r="R39" s="64">
        <f t="shared" si="3"/>
        <v>68</v>
      </c>
      <c r="S39" s="105" t="s">
        <v>3765</v>
      </c>
      <c r="T39" s="105" t="s">
        <v>172</v>
      </c>
      <c r="U39" s="159">
        <f t="shared" si="4"/>
        <v>35</v>
      </c>
      <c r="V39" s="159">
        <v>26</v>
      </c>
      <c r="W39" s="100">
        <f t="shared" si="5"/>
        <v>0.74285714285714288</v>
      </c>
      <c r="X39" s="105" t="str">
        <f t="shared" si="6"/>
        <v>Atraso Leve</v>
      </c>
      <c r="Y39" s="166"/>
      <c r="Z39" s="159">
        <f t="shared" si="7"/>
        <v>33</v>
      </c>
      <c r="AA39" s="159"/>
      <c r="AB39" s="100" t="str">
        <f t="shared" si="8"/>
        <v>No hay ejecución</v>
      </c>
      <c r="AC39" s="105" t="str">
        <f t="shared" si="9"/>
        <v>NA</v>
      </c>
      <c r="AD39" s="166"/>
      <c r="AE39" s="65">
        <f t="shared" si="10"/>
        <v>26</v>
      </c>
      <c r="AF39" s="100">
        <f t="shared" si="18"/>
        <v>0.38235294117647056</v>
      </c>
      <c r="AG39" s="105" t="str">
        <f t="shared" si="12"/>
        <v>Incumplimiento</v>
      </c>
      <c r="AH39" s="166"/>
      <c r="AI39" s="65" t="s">
        <v>502</v>
      </c>
      <c r="AJ39" s="100" t="s">
        <v>502</v>
      </c>
    </row>
    <row r="40" spans="1:36" ht="19.2">
      <c r="A40" s="63">
        <v>25</v>
      </c>
      <c r="B40" s="162" t="s">
        <v>403</v>
      </c>
      <c r="C40" s="162" t="s">
        <v>46</v>
      </c>
      <c r="D40" s="162" t="s">
        <v>123</v>
      </c>
      <c r="E40" s="162" t="s">
        <v>147</v>
      </c>
      <c r="F40" s="162">
        <v>18</v>
      </c>
      <c r="G40" s="231" t="s">
        <v>425</v>
      </c>
      <c r="H40" s="164" t="s">
        <v>3792</v>
      </c>
      <c r="I40" s="163" t="s">
        <v>18</v>
      </c>
      <c r="J40" s="163" t="s">
        <v>336</v>
      </c>
      <c r="K40" s="163">
        <v>9</v>
      </c>
      <c r="L40" s="165" t="s">
        <v>2214</v>
      </c>
      <c r="M40" s="165" t="s">
        <v>2215</v>
      </c>
      <c r="N40" s="64">
        <v>0</v>
      </c>
      <c r="O40" s="64">
        <v>0</v>
      </c>
      <c r="P40" s="64">
        <v>0</v>
      </c>
      <c r="Q40" s="64">
        <v>0</v>
      </c>
      <c r="R40" s="64">
        <f t="shared" si="3"/>
        <v>0</v>
      </c>
      <c r="S40" s="105" t="s">
        <v>3765</v>
      </c>
      <c r="T40" s="105" t="s">
        <v>172</v>
      </c>
      <c r="U40" s="159">
        <f t="shared" si="4"/>
        <v>0</v>
      </c>
      <c r="V40" s="159">
        <v>6</v>
      </c>
      <c r="W40" s="100" t="str">
        <f t="shared" si="5"/>
        <v>No hay Programación</v>
      </c>
      <c r="X40" s="105" t="str">
        <f t="shared" si="6"/>
        <v>De acuerdo a lo programado</v>
      </c>
      <c r="Y40" s="166"/>
      <c r="Z40" s="159">
        <f t="shared" si="7"/>
        <v>0</v>
      </c>
      <c r="AA40" s="159"/>
      <c r="AB40" s="100" t="str">
        <f t="shared" si="8"/>
        <v>No hay ejecución</v>
      </c>
      <c r="AC40" s="105" t="str">
        <f t="shared" si="9"/>
        <v>NA</v>
      </c>
      <c r="AD40" s="166"/>
      <c r="AE40" s="65">
        <f t="shared" si="10"/>
        <v>6</v>
      </c>
      <c r="AF40" s="100">
        <v>1</v>
      </c>
      <c r="AG40" s="105" t="str">
        <f t="shared" si="12"/>
        <v>De acuerdo a lo programado</v>
      </c>
      <c r="AH40" s="166"/>
      <c r="AI40" s="65" t="s">
        <v>502</v>
      </c>
      <c r="AJ40" s="100" t="s">
        <v>502</v>
      </c>
    </row>
    <row r="41" spans="1:36" ht="19.2">
      <c r="A41" s="63">
        <v>26</v>
      </c>
      <c r="B41" s="162" t="s">
        <v>403</v>
      </c>
      <c r="C41" s="162" t="s">
        <v>46</v>
      </c>
      <c r="D41" s="162" t="s">
        <v>123</v>
      </c>
      <c r="E41" s="162" t="s">
        <v>147</v>
      </c>
      <c r="F41" s="162">
        <v>18</v>
      </c>
      <c r="G41" s="231" t="s">
        <v>442</v>
      </c>
      <c r="H41" s="164" t="s">
        <v>3793</v>
      </c>
      <c r="I41" s="163" t="s">
        <v>18</v>
      </c>
      <c r="J41" s="163" t="s">
        <v>336</v>
      </c>
      <c r="K41" s="163">
        <v>9</v>
      </c>
      <c r="L41" s="165" t="s">
        <v>2214</v>
      </c>
      <c r="M41" s="165" t="s">
        <v>2215</v>
      </c>
      <c r="N41" s="64">
        <f>1+3</f>
        <v>4</v>
      </c>
      <c r="O41" s="64">
        <v>7</v>
      </c>
      <c r="P41" s="64">
        <f>2+3</f>
        <v>5</v>
      </c>
      <c r="Q41" s="64">
        <v>6</v>
      </c>
      <c r="R41" s="64">
        <f t="shared" si="3"/>
        <v>22</v>
      </c>
      <c r="S41" s="105" t="s">
        <v>3765</v>
      </c>
      <c r="T41" s="105" t="s">
        <v>172</v>
      </c>
      <c r="U41" s="159">
        <f t="shared" si="4"/>
        <v>11</v>
      </c>
      <c r="V41" s="159">
        <v>13</v>
      </c>
      <c r="W41" s="100">
        <f t="shared" si="5"/>
        <v>1.1818181818181819</v>
      </c>
      <c r="X41" s="105" t="str">
        <f t="shared" si="6"/>
        <v>De acuerdo a lo programado</v>
      </c>
      <c r="Y41" s="166"/>
      <c r="Z41" s="159">
        <f t="shared" si="7"/>
        <v>11</v>
      </c>
      <c r="AA41" s="159"/>
      <c r="AB41" s="100" t="str">
        <f t="shared" si="8"/>
        <v>No hay ejecución</v>
      </c>
      <c r="AC41" s="105" t="str">
        <f t="shared" si="9"/>
        <v>NA</v>
      </c>
      <c r="AD41" s="166"/>
      <c r="AE41" s="65">
        <f t="shared" si="10"/>
        <v>13</v>
      </c>
      <c r="AF41" s="100">
        <f t="shared" si="18"/>
        <v>0.59090909090909094</v>
      </c>
      <c r="AG41" s="105" t="str">
        <f t="shared" si="12"/>
        <v>Incumplimiento</v>
      </c>
      <c r="AH41" s="166"/>
      <c r="AI41" s="65" t="s">
        <v>502</v>
      </c>
      <c r="AJ41" s="100" t="s">
        <v>502</v>
      </c>
    </row>
    <row r="42" spans="1:36" ht="19.2">
      <c r="A42" s="63">
        <v>27</v>
      </c>
      <c r="B42" s="162" t="s">
        <v>403</v>
      </c>
      <c r="C42" s="162" t="s">
        <v>46</v>
      </c>
      <c r="D42" s="162" t="s">
        <v>123</v>
      </c>
      <c r="E42" s="162" t="s">
        <v>147</v>
      </c>
      <c r="F42" s="162">
        <v>18</v>
      </c>
      <c r="G42" s="231" t="s">
        <v>442</v>
      </c>
      <c r="H42" s="164" t="s">
        <v>3794</v>
      </c>
      <c r="I42" s="163" t="s">
        <v>18</v>
      </c>
      <c r="J42" s="163" t="s">
        <v>336</v>
      </c>
      <c r="K42" s="163">
        <v>9</v>
      </c>
      <c r="L42" s="165" t="s">
        <v>2214</v>
      </c>
      <c r="M42" s="165" t="s">
        <v>2215</v>
      </c>
      <c r="N42" s="64">
        <v>0</v>
      </c>
      <c r="O42" s="64">
        <v>0</v>
      </c>
      <c r="P42" s="64">
        <v>0</v>
      </c>
      <c r="Q42" s="64">
        <v>0</v>
      </c>
      <c r="R42" s="64">
        <f t="shared" si="3"/>
        <v>0</v>
      </c>
      <c r="S42" s="105" t="s">
        <v>3765</v>
      </c>
      <c r="T42" s="105" t="s">
        <v>172</v>
      </c>
      <c r="U42" s="159">
        <f t="shared" si="4"/>
        <v>0</v>
      </c>
      <c r="V42" s="159"/>
      <c r="W42" s="100" t="str">
        <f t="shared" si="5"/>
        <v>No hay ejecución</v>
      </c>
      <c r="X42" s="105" t="str">
        <f t="shared" si="6"/>
        <v>NA</v>
      </c>
      <c r="Y42" s="166"/>
      <c r="Z42" s="159">
        <f t="shared" si="7"/>
        <v>0</v>
      </c>
      <c r="AA42" s="159"/>
      <c r="AB42" s="100" t="str">
        <f t="shared" si="8"/>
        <v>No hay ejecución</v>
      </c>
      <c r="AC42" s="105" t="str">
        <f t="shared" si="9"/>
        <v>NA</v>
      </c>
      <c r="AD42" s="166"/>
      <c r="AE42" s="65">
        <f t="shared" si="10"/>
        <v>0</v>
      </c>
      <c r="AF42" s="100" t="str">
        <f t="shared" ref="AF42:AF45" si="19">IF(AE42="","No hay ejecución",IF(AND(AE42&gt;0), AE42/R42,"No hay Programación"))</f>
        <v>No hay Programación</v>
      </c>
      <c r="AG42" s="105" t="str">
        <f t="shared" si="12"/>
        <v>De acuerdo a lo programado</v>
      </c>
      <c r="AH42" s="166"/>
      <c r="AI42" s="65" t="s">
        <v>502</v>
      </c>
      <c r="AJ42" s="100" t="s">
        <v>502</v>
      </c>
    </row>
    <row r="43" spans="1:36" ht="19.2">
      <c r="A43" s="63">
        <v>28</v>
      </c>
      <c r="B43" s="162" t="s">
        <v>403</v>
      </c>
      <c r="C43" s="162" t="s">
        <v>46</v>
      </c>
      <c r="D43" s="162" t="s">
        <v>123</v>
      </c>
      <c r="E43" s="162" t="s">
        <v>147</v>
      </c>
      <c r="F43" s="162">
        <v>18</v>
      </c>
      <c r="G43" s="231" t="s">
        <v>453</v>
      </c>
      <c r="H43" s="164" t="s">
        <v>3795</v>
      </c>
      <c r="I43" s="163" t="s">
        <v>18</v>
      </c>
      <c r="J43" s="163" t="s">
        <v>336</v>
      </c>
      <c r="K43" s="163">
        <v>9</v>
      </c>
      <c r="L43" s="165" t="s">
        <v>2214</v>
      </c>
      <c r="M43" s="165" t="s">
        <v>2215</v>
      </c>
      <c r="N43" s="64">
        <v>15</v>
      </c>
      <c r="O43" s="64">
        <v>16</v>
      </c>
      <c r="P43" s="64">
        <v>6</v>
      </c>
      <c r="Q43" s="64">
        <v>2</v>
      </c>
      <c r="R43" s="64">
        <f t="shared" si="3"/>
        <v>39</v>
      </c>
      <c r="S43" s="105" t="s">
        <v>3765</v>
      </c>
      <c r="T43" s="105" t="s">
        <v>172</v>
      </c>
      <c r="U43" s="159">
        <f t="shared" si="4"/>
        <v>31</v>
      </c>
      <c r="V43" s="159">
        <v>28</v>
      </c>
      <c r="W43" s="100">
        <f t="shared" si="5"/>
        <v>0.90322580645161288</v>
      </c>
      <c r="X43" s="105" t="str">
        <f t="shared" si="6"/>
        <v>De acuerdo a lo programado</v>
      </c>
      <c r="Y43" s="166"/>
      <c r="Z43" s="159">
        <f t="shared" si="7"/>
        <v>8</v>
      </c>
      <c r="AA43" s="159"/>
      <c r="AB43" s="100" t="str">
        <f t="shared" si="8"/>
        <v>No hay ejecución</v>
      </c>
      <c r="AC43" s="105" t="str">
        <f t="shared" si="9"/>
        <v>NA</v>
      </c>
      <c r="AD43" s="166"/>
      <c r="AE43" s="65">
        <f t="shared" si="10"/>
        <v>28</v>
      </c>
      <c r="AF43" s="100">
        <f t="shared" si="19"/>
        <v>0.71794871794871795</v>
      </c>
      <c r="AG43" s="105" t="str">
        <f t="shared" si="12"/>
        <v>Atraso Leve</v>
      </c>
      <c r="AH43" s="166"/>
      <c r="AI43" s="65" t="s">
        <v>502</v>
      </c>
      <c r="AJ43" s="100" t="s">
        <v>502</v>
      </c>
    </row>
    <row r="44" spans="1:36" ht="19.2">
      <c r="A44" s="63">
        <v>29</v>
      </c>
      <c r="B44" s="162" t="s">
        <v>403</v>
      </c>
      <c r="C44" s="162" t="s">
        <v>46</v>
      </c>
      <c r="D44" s="162" t="s">
        <v>123</v>
      </c>
      <c r="E44" s="162" t="s">
        <v>147</v>
      </c>
      <c r="F44" s="162">
        <v>18</v>
      </c>
      <c r="G44" s="231" t="s">
        <v>456</v>
      </c>
      <c r="H44" s="164" t="s">
        <v>3796</v>
      </c>
      <c r="I44" s="163" t="s">
        <v>18</v>
      </c>
      <c r="J44" s="163" t="s">
        <v>336</v>
      </c>
      <c r="K44" s="163">
        <v>9</v>
      </c>
      <c r="L44" s="165" t="s">
        <v>2214</v>
      </c>
      <c r="M44" s="165" t="s">
        <v>2215</v>
      </c>
      <c r="N44" s="64">
        <v>0</v>
      </c>
      <c r="O44" s="64">
        <v>0</v>
      </c>
      <c r="P44" s="64">
        <v>3</v>
      </c>
      <c r="Q44" s="64">
        <v>0</v>
      </c>
      <c r="R44" s="64">
        <f t="shared" si="3"/>
        <v>3</v>
      </c>
      <c r="S44" s="105" t="s">
        <v>3765</v>
      </c>
      <c r="T44" s="105" t="s">
        <v>172</v>
      </c>
      <c r="U44" s="159">
        <f t="shared" si="4"/>
        <v>0</v>
      </c>
      <c r="V44" s="159"/>
      <c r="W44" s="100" t="str">
        <f t="shared" si="5"/>
        <v>No hay ejecución</v>
      </c>
      <c r="X44" s="105" t="str">
        <f t="shared" si="6"/>
        <v>NA</v>
      </c>
      <c r="Y44" s="166"/>
      <c r="Z44" s="159">
        <f t="shared" si="7"/>
        <v>3</v>
      </c>
      <c r="AA44" s="159"/>
      <c r="AB44" s="100" t="str">
        <f t="shared" si="8"/>
        <v>No hay ejecución</v>
      </c>
      <c r="AC44" s="105" t="str">
        <f t="shared" si="9"/>
        <v>NA</v>
      </c>
      <c r="AD44" s="166"/>
      <c r="AE44" s="65">
        <f t="shared" si="10"/>
        <v>0</v>
      </c>
      <c r="AF44" s="100" t="str">
        <f t="shared" si="19"/>
        <v>No hay Programación</v>
      </c>
      <c r="AG44" s="105" t="str">
        <f t="shared" si="12"/>
        <v>De acuerdo a lo programado</v>
      </c>
      <c r="AH44" s="166"/>
      <c r="AI44" s="65" t="s">
        <v>502</v>
      </c>
      <c r="AJ44" s="100" t="s">
        <v>502</v>
      </c>
    </row>
    <row r="45" spans="1:36" ht="19.2">
      <c r="A45" s="63">
        <v>30</v>
      </c>
      <c r="B45" s="162" t="s">
        <v>403</v>
      </c>
      <c r="C45" s="162" t="s">
        <v>46</v>
      </c>
      <c r="D45" s="162" t="s">
        <v>123</v>
      </c>
      <c r="E45" s="162" t="s">
        <v>147</v>
      </c>
      <c r="F45" s="162">
        <v>18</v>
      </c>
      <c r="G45" s="231" t="s">
        <v>425</v>
      </c>
      <c r="H45" s="164" t="s">
        <v>3797</v>
      </c>
      <c r="I45" s="163" t="s">
        <v>18</v>
      </c>
      <c r="J45" s="163" t="s">
        <v>336</v>
      </c>
      <c r="K45" s="163">
        <v>9</v>
      </c>
      <c r="L45" s="165" t="s">
        <v>2214</v>
      </c>
      <c r="M45" s="165" t="s">
        <v>2215</v>
      </c>
      <c r="N45" s="64">
        <v>10</v>
      </c>
      <c r="O45" s="64">
        <v>11</v>
      </c>
      <c r="P45" s="64">
        <v>11</v>
      </c>
      <c r="Q45" s="64">
        <v>12</v>
      </c>
      <c r="R45" s="64">
        <f t="shared" si="3"/>
        <v>44</v>
      </c>
      <c r="S45" s="105" t="s">
        <v>3765</v>
      </c>
      <c r="T45" s="105" t="s">
        <v>172</v>
      </c>
      <c r="U45" s="159">
        <f t="shared" si="4"/>
        <v>21</v>
      </c>
      <c r="V45" s="159">
        <v>5</v>
      </c>
      <c r="W45" s="100">
        <f t="shared" si="5"/>
        <v>0.23809523809523808</v>
      </c>
      <c r="X45" s="105" t="str">
        <f t="shared" si="6"/>
        <v>En Riesgo de no Cumplimiento</v>
      </c>
      <c r="Y45" s="166"/>
      <c r="Z45" s="159">
        <f t="shared" si="7"/>
        <v>23</v>
      </c>
      <c r="AA45" s="159"/>
      <c r="AB45" s="100" t="str">
        <f t="shared" si="8"/>
        <v>No hay ejecución</v>
      </c>
      <c r="AC45" s="105" t="str">
        <f t="shared" si="9"/>
        <v>NA</v>
      </c>
      <c r="AD45" s="166"/>
      <c r="AE45" s="65">
        <f t="shared" si="10"/>
        <v>5</v>
      </c>
      <c r="AF45" s="100">
        <f t="shared" si="19"/>
        <v>0.11363636363636363</v>
      </c>
      <c r="AG45" s="105" t="str">
        <f t="shared" si="12"/>
        <v>Incumplimiento</v>
      </c>
      <c r="AH45" s="166"/>
      <c r="AI45" s="65" t="s">
        <v>502</v>
      </c>
      <c r="AJ45" s="100" t="s">
        <v>502</v>
      </c>
    </row>
    <row r="46" spans="1:36" ht="19.2">
      <c r="A46" s="63">
        <v>31</v>
      </c>
      <c r="B46" s="162" t="s">
        <v>403</v>
      </c>
      <c r="C46" s="162" t="s">
        <v>46</v>
      </c>
      <c r="D46" s="162" t="s">
        <v>123</v>
      </c>
      <c r="E46" s="162" t="s">
        <v>147</v>
      </c>
      <c r="F46" s="162">
        <v>18</v>
      </c>
      <c r="G46" s="231" t="s">
        <v>436</v>
      </c>
      <c r="H46" s="164" t="s">
        <v>3798</v>
      </c>
      <c r="I46" s="163" t="s">
        <v>18</v>
      </c>
      <c r="J46" s="163" t="s">
        <v>336</v>
      </c>
      <c r="K46" s="163">
        <v>9</v>
      </c>
      <c r="L46" s="165" t="s">
        <v>2214</v>
      </c>
      <c r="M46" s="165" t="s">
        <v>2215</v>
      </c>
      <c r="N46" s="64">
        <v>7</v>
      </c>
      <c r="O46" s="64">
        <v>8</v>
      </c>
      <c r="P46" s="64">
        <f>4+3</f>
        <v>7</v>
      </c>
      <c r="Q46" s="64">
        <v>4</v>
      </c>
      <c r="R46" s="64">
        <f t="shared" si="3"/>
        <v>26</v>
      </c>
      <c r="S46" s="105" t="s">
        <v>3765</v>
      </c>
      <c r="T46" s="105" t="s">
        <v>172</v>
      </c>
      <c r="U46" s="159">
        <f t="shared" si="4"/>
        <v>15</v>
      </c>
      <c r="V46" s="159">
        <v>16</v>
      </c>
      <c r="W46" s="100">
        <f t="shared" si="5"/>
        <v>1.0666666666666667</v>
      </c>
      <c r="X46" s="105" t="str">
        <f t="shared" si="6"/>
        <v>De acuerdo a lo programado</v>
      </c>
      <c r="Y46" s="166"/>
      <c r="Z46" s="159">
        <f t="shared" si="7"/>
        <v>11</v>
      </c>
      <c r="AA46" s="159"/>
      <c r="AB46" s="100" t="str">
        <f t="shared" si="8"/>
        <v>No hay ejecución</v>
      </c>
      <c r="AC46" s="105" t="str">
        <f t="shared" si="9"/>
        <v>NA</v>
      </c>
      <c r="AD46" s="166"/>
      <c r="AE46" s="65">
        <f t="shared" si="10"/>
        <v>16</v>
      </c>
      <c r="AF46" s="100">
        <f t="shared" ref="AF46:AF54" si="20">IF(AE46="","No hay ejecución",IF(AND(AE46&gt;0), AE46/R46,"No hay Programación"))</f>
        <v>0.61538461538461542</v>
      </c>
      <c r="AG46" s="105" t="str">
        <f t="shared" si="12"/>
        <v>Incumplimiento</v>
      </c>
      <c r="AH46" s="166"/>
      <c r="AI46" s="65" t="s">
        <v>502</v>
      </c>
      <c r="AJ46" s="100" t="s">
        <v>502</v>
      </c>
    </row>
    <row r="47" spans="1:36" ht="19.2">
      <c r="A47" s="63">
        <v>32</v>
      </c>
      <c r="B47" s="162" t="s">
        <v>403</v>
      </c>
      <c r="C47" s="162" t="s">
        <v>46</v>
      </c>
      <c r="D47" s="162" t="s">
        <v>123</v>
      </c>
      <c r="E47" s="162" t="s">
        <v>147</v>
      </c>
      <c r="F47" s="162">
        <v>18</v>
      </c>
      <c r="G47" s="231" t="s">
        <v>476</v>
      </c>
      <c r="H47" s="164" t="s">
        <v>3799</v>
      </c>
      <c r="I47" s="163" t="s">
        <v>18</v>
      </c>
      <c r="J47" s="163" t="s">
        <v>336</v>
      </c>
      <c r="K47" s="163">
        <v>9</v>
      </c>
      <c r="L47" s="165" t="s">
        <v>3778</v>
      </c>
      <c r="M47" s="165" t="s">
        <v>643</v>
      </c>
      <c r="N47" s="64">
        <v>0</v>
      </c>
      <c r="O47" s="64">
        <v>1</v>
      </c>
      <c r="P47" s="64">
        <v>4</v>
      </c>
      <c r="Q47" s="64">
        <v>2</v>
      </c>
      <c r="R47" s="64">
        <f t="shared" si="3"/>
        <v>7</v>
      </c>
      <c r="S47" s="105" t="s">
        <v>3765</v>
      </c>
      <c r="T47" s="105" t="s">
        <v>172</v>
      </c>
      <c r="U47" s="159">
        <f t="shared" si="4"/>
        <v>1</v>
      </c>
      <c r="V47" s="159">
        <v>2</v>
      </c>
      <c r="W47" s="100">
        <f t="shared" si="5"/>
        <v>2</v>
      </c>
      <c r="X47" s="105" t="str">
        <f t="shared" si="6"/>
        <v>De acuerdo a lo programado</v>
      </c>
      <c r="Y47" s="166"/>
      <c r="Z47" s="159">
        <f t="shared" si="7"/>
        <v>6</v>
      </c>
      <c r="AA47" s="159"/>
      <c r="AB47" s="100" t="str">
        <f t="shared" si="8"/>
        <v>No hay ejecución</v>
      </c>
      <c r="AC47" s="105" t="str">
        <f t="shared" si="9"/>
        <v>NA</v>
      </c>
      <c r="AD47" s="166"/>
      <c r="AE47" s="65">
        <f t="shared" si="10"/>
        <v>2</v>
      </c>
      <c r="AF47" s="100">
        <f t="shared" si="20"/>
        <v>0.2857142857142857</v>
      </c>
      <c r="AG47" s="105" t="str">
        <f t="shared" si="12"/>
        <v>Incumplimiento</v>
      </c>
      <c r="AH47" s="166"/>
      <c r="AI47" s="65" t="s">
        <v>502</v>
      </c>
      <c r="AJ47" s="100" t="s">
        <v>502</v>
      </c>
    </row>
    <row r="48" spans="1:36" ht="19.2">
      <c r="A48" s="63">
        <v>33</v>
      </c>
      <c r="B48" s="162" t="s">
        <v>400</v>
      </c>
      <c r="C48" s="162">
        <v>0</v>
      </c>
      <c r="D48" s="162">
        <v>0</v>
      </c>
      <c r="E48" s="162" t="s">
        <v>41</v>
      </c>
      <c r="F48" s="162">
        <v>21</v>
      </c>
      <c r="G48" s="231" t="s">
        <v>428</v>
      </c>
      <c r="H48" s="164" t="s">
        <v>3800</v>
      </c>
      <c r="I48" s="163" t="s">
        <v>18</v>
      </c>
      <c r="J48" s="163" t="s">
        <v>336</v>
      </c>
      <c r="K48" s="163">
        <v>9</v>
      </c>
      <c r="L48" s="165" t="s">
        <v>2214</v>
      </c>
      <c r="M48" s="165" t="s">
        <v>2215</v>
      </c>
      <c r="N48" s="64">
        <v>0</v>
      </c>
      <c r="O48" s="64">
        <v>0</v>
      </c>
      <c r="P48" s="64">
        <v>3</v>
      </c>
      <c r="Q48" s="64">
        <v>0</v>
      </c>
      <c r="R48" s="64">
        <f t="shared" si="3"/>
        <v>3</v>
      </c>
      <c r="S48" s="105" t="s">
        <v>3765</v>
      </c>
      <c r="T48" s="105" t="s">
        <v>172</v>
      </c>
      <c r="U48" s="159">
        <f t="shared" si="4"/>
        <v>0</v>
      </c>
      <c r="V48" s="159">
        <v>4</v>
      </c>
      <c r="W48" s="100" t="str">
        <f t="shared" si="5"/>
        <v>No hay Programación</v>
      </c>
      <c r="X48" s="105" t="str">
        <f t="shared" si="6"/>
        <v>De acuerdo a lo programado</v>
      </c>
      <c r="Y48" s="166"/>
      <c r="Z48" s="159">
        <f t="shared" si="7"/>
        <v>3</v>
      </c>
      <c r="AA48" s="159"/>
      <c r="AB48" s="100" t="str">
        <f t="shared" si="8"/>
        <v>No hay ejecución</v>
      </c>
      <c r="AC48" s="105" t="str">
        <f t="shared" si="9"/>
        <v>NA</v>
      </c>
      <c r="AD48" s="166"/>
      <c r="AE48" s="65">
        <f t="shared" si="10"/>
        <v>4</v>
      </c>
      <c r="AF48" s="100">
        <f t="shared" si="20"/>
        <v>1.3333333333333333</v>
      </c>
      <c r="AG48" s="105" t="str">
        <f t="shared" si="12"/>
        <v>De acuerdo a lo programado</v>
      </c>
      <c r="AH48" s="166"/>
      <c r="AI48" s="65" t="s">
        <v>502</v>
      </c>
      <c r="AJ48" s="100" t="s">
        <v>502</v>
      </c>
    </row>
    <row r="49" spans="1:36" ht="19.2">
      <c r="A49" s="63">
        <v>34</v>
      </c>
      <c r="B49" s="162" t="s">
        <v>400</v>
      </c>
      <c r="C49" s="162">
        <v>0</v>
      </c>
      <c r="D49" s="162">
        <v>0</v>
      </c>
      <c r="E49" s="162" t="s">
        <v>41</v>
      </c>
      <c r="F49" s="162">
        <v>21</v>
      </c>
      <c r="G49" s="231" t="s">
        <v>428</v>
      </c>
      <c r="H49" s="164" t="s">
        <v>3801</v>
      </c>
      <c r="I49" s="163" t="s">
        <v>18</v>
      </c>
      <c r="J49" s="163" t="s">
        <v>336</v>
      </c>
      <c r="K49" s="163">
        <v>9</v>
      </c>
      <c r="L49" s="165" t="s">
        <v>2214</v>
      </c>
      <c r="M49" s="165" t="s">
        <v>2248</v>
      </c>
      <c r="N49" s="64">
        <v>0</v>
      </c>
      <c r="O49" s="64">
        <v>0</v>
      </c>
      <c r="P49" s="64">
        <v>0</v>
      </c>
      <c r="Q49" s="64">
        <v>1</v>
      </c>
      <c r="R49" s="64">
        <f t="shared" si="3"/>
        <v>1</v>
      </c>
      <c r="S49" s="105" t="s">
        <v>3765</v>
      </c>
      <c r="T49" s="105" t="s">
        <v>172</v>
      </c>
      <c r="U49" s="159">
        <f t="shared" si="4"/>
        <v>0</v>
      </c>
      <c r="V49" s="159"/>
      <c r="W49" s="100" t="str">
        <f t="shared" si="5"/>
        <v>No hay ejecución</v>
      </c>
      <c r="X49" s="105" t="str">
        <f t="shared" si="6"/>
        <v>NA</v>
      </c>
      <c r="Y49" s="166"/>
      <c r="Z49" s="159">
        <f t="shared" si="7"/>
        <v>1</v>
      </c>
      <c r="AA49" s="159"/>
      <c r="AB49" s="100" t="str">
        <f t="shared" si="8"/>
        <v>No hay ejecución</v>
      </c>
      <c r="AC49" s="105" t="str">
        <f t="shared" si="9"/>
        <v>NA</v>
      </c>
      <c r="AD49" s="166"/>
      <c r="AE49" s="65">
        <f t="shared" si="10"/>
        <v>0</v>
      </c>
      <c r="AF49" s="100" t="str">
        <f t="shared" si="20"/>
        <v>No hay Programación</v>
      </c>
      <c r="AG49" s="105" t="str">
        <f t="shared" si="12"/>
        <v>De acuerdo a lo programado</v>
      </c>
      <c r="AH49" s="166"/>
      <c r="AI49" s="65" t="s">
        <v>502</v>
      </c>
      <c r="AJ49" s="100" t="s">
        <v>502</v>
      </c>
    </row>
    <row r="50" spans="1:36" ht="19.2">
      <c r="A50" s="63">
        <v>35</v>
      </c>
      <c r="B50" s="162" t="s">
        <v>400</v>
      </c>
      <c r="C50" s="162">
        <v>0</v>
      </c>
      <c r="D50" s="162">
        <v>0</v>
      </c>
      <c r="E50" s="162" t="s">
        <v>41</v>
      </c>
      <c r="F50" s="162">
        <v>21</v>
      </c>
      <c r="G50" s="231" t="s">
        <v>428</v>
      </c>
      <c r="H50" s="164" t="s">
        <v>3802</v>
      </c>
      <c r="I50" s="163" t="s">
        <v>20</v>
      </c>
      <c r="J50" s="163" t="s">
        <v>141</v>
      </c>
      <c r="K50" s="163">
        <v>2</v>
      </c>
      <c r="L50" s="165" t="s">
        <v>2247</v>
      </c>
      <c r="M50" s="165" t="s">
        <v>674</v>
      </c>
      <c r="N50" s="64">
        <v>0</v>
      </c>
      <c r="O50" s="64">
        <v>1</v>
      </c>
      <c r="P50" s="64">
        <v>1</v>
      </c>
      <c r="Q50" s="64">
        <v>1</v>
      </c>
      <c r="R50" s="64">
        <f t="shared" si="3"/>
        <v>3</v>
      </c>
      <c r="S50" s="105" t="s">
        <v>3765</v>
      </c>
      <c r="T50" s="105" t="s">
        <v>172</v>
      </c>
      <c r="U50" s="159">
        <f t="shared" si="4"/>
        <v>1</v>
      </c>
      <c r="V50" s="159">
        <v>4</v>
      </c>
      <c r="W50" s="100">
        <f t="shared" si="5"/>
        <v>4</v>
      </c>
      <c r="X50" s="105" t="str">
        <f t="shared" si="6"/>
        <v>De acuerdo a lo programado</v>
      </c>
      <c r="Y50" s="166"/>
      <c r="Z50" s="159">
        <f t="shared" si="7"/>
        <v>2</v>
      </c>
      <c r="AA50" s="159"/>
      <c r="AB50" s="100" t="str">
        <f t="shared" si="8"/>
        <v>No hay ejecución</v>
      </c>
      <c r="AC50" s="105" t="str">
        <f t="shared" si="9"/>
        <v>NA</v>
      </c>
      <c r="AD50" s="166"/>
      <c r="AE50" s="65">
        <f t="shared" si="10"/>
        <v>4</v>
      </c>
      <c r="AF50" s="100">
        <f t="shared" si="20"/>
        <v>1.3333333333333333</v>
      </c>
      <c r="AG50" s="105" t="str">
        <f t="shared" si="12"/>
        <v>De acuerdo a lo programado</v>
      </c>
      <c r="AH50" s="166"/>
      <c r="AI50" s="65" t="s">
        <v>502</v>
      </c>
      <c r="AJ50" s="100" t="s">
        <v>502</v>
      </c>
    </row>
    <row r="51" spans="1:36" ht="19.2">
      <c r="A51" s="63">
        <v>36</v>
      </c>
      <c r="B51" s="162" t="s">
        <v>403</v>
      </c>
      <c r="C51" s="162" t="s">
        <v>46</v>
      </c>
      <c r="D51" s="162" t="s">
        <v>123</v>
      </c>
      <c r="E51" s="162" t="s">
        <v>151</v>
      </c>
      <c r="F51" s="162">
        <v>18</v>
      </c>
      <c r="G51" s="231" t="s">
        <v>467</v>
      </c>
      <c r="H51" s="164" t="s">
        <v>3803</v>
      </c>
      <c r="I51" s="163" t="s">
        <v>18</v>
      </c>
      <c r="J51" s="163" t="s">
        <v>336</v>
      </c>
      <c r="K51" s="163">
        <v>9</v>
      </c>
      <c r="L51" s="165" t="s">
        <v>2201</v>
      </c>
      <c r="M51" s="165" t="s">
        <v>3764</v>
      </c>
      <c r="N51" s="64">
        <v>22</v>
      </c>
      <c r="O51" s="64">
        <v>0</v>
      </c>
      <c r="P51" s="64">
        <v>0</v>
      </c>
      <c r="Q51" s="64">
        <v>0</v>
      </c>
      <c r="R51" s="64">
        <f t="shared" si="3"/>
        <v>22</v>
      </c>
      <c r="S51" s="105" t="s">
        <v>3765</v>
      </c>
      <c r="T51" s="105" t="s">
        <v>172</v>
      </c>
      <c r="U51" s="159">
        <f t="shared" si="4"/>
        <v>22</v>
      </c>
      <c r="V51" s="159">
        <v>25</v>
      </c>
      <c r="W51" s="100">
        <f t="shared" si="5"/>
        <v>1.1363636363636365</v>
      </c>
      <c r="X51" s="105" t="str">
        <f t="shared" si="6"/>
        <v>De acuerdo a lo programado</v>
      </c>
      <c r="Y51" s="166"/>
      <c r="Z51" s="159">
        <f t="shared" si="7"/>
        <v>0</v>
      </c>
      <c r="AA51" s="159"/>
      <c r="AB51" s="100" t="str">
        <f t="shared" si="8"/>
        <v>No hay ejecución</v>
      </c>
      <c r="AC51" s="105" t="str">
        <f t="shared" si="9"/>
        <v>NA</v>
      </c>
      <c r="AD51" s="166"/>
      <c r="AE51" s="65">
        <f t="shared" si="10"/>
        <v>25</v>
      </c>
      <c r="AF51" s="100">
        <f t="shared" si="20"/>
        <v>1.1363636363636365</v>
      </c>
      <c r="AG51" s="105" t="str">
        <f t="shared" si="12"/>
        <v>De acuerdo a lo programado</v>
      </c>
      <c r="AH51" s="166"/>
      <c r="AI51" s="65" t="s">
        <v>502</v>
      </c>
      <c r="AJ51" s="100" t="s">
        <v>502</v>
      </c>
    </row>
    <row r="52" spans="1:36" ht="19.2">
      <c r="A52" s="63">
        <v>37</v>
      </c>
      <c r="B52" s="162" t="s">
        <v>403</v>
      </c>
      <c r="C52" s="162" t="s">
        <v>46</v>
      </c>
      <c r="D52" s="162" t="s">
        <v>123</v>
      </c>
      <c r="E52" s="162" t="s">
        <v>151</v>
      </c>
      <c r="F52" s="162">
        <v>18</v>
      </c>
      <c r="G52" s="231" t="s">
        <v>467</v>
      </c>
      <c r="H52" s="164" t="s">
        <v>3804</v>
      </c>
      <c r="I52" s="163" t="s">
        <v>18</v>
      </c>
      <c r="J52" s="163" t="s">
        <v>336</v>
      </c>
      <c r="K52" s="163">
        <v>9</v>
      </c>
      <c r="L52" s="165" t="s">
        <v>2201</v>
      </c>
      <c r="M52" s="165" t="s">
        <v>3764</v>
      </c>
      <c r="N52" s="64">
        <v>20</v>
      </c>
      <c r="O52" s="64">
        <v>0</v>
      </c>
      <c r="P52" s="64">
        <v>0</v>
      </c>
      <c r="Q52" s="64">
        <v>0</v>
      </c>
      <c r="R52" s="64">
        <f t="shared" si="3"/>
        <v>20</v>
      </c>
      <c r="S52" s="105" t="s">
        <v>3765</v>
      </c>
      <c r="T52" s="105" t="s">
        <v>172</v>
      </c>
      <c r="U52" s="159">
        <f t="shared" si="4"/>
        <v>20</v>
      </c>
      <c r="V52" s="159">
        <v>19</v>
      </c>
      <c r="W52" s="100">
        <f t="shared" si="5"/>
        <v>0.95</v>
      </c>
      <c r="X52" s="105" t="str">
        <f t="shared" si="6"/>
        <v>De acuerdo a lo programado</v>
      </c>
      <c r="Y52" s="166"/>
      <c r="Z52" s="159">
        <f t="shared" si="7"/>
        <v>0</v>
      </c>
      <c r="AA52" s="159"/>
      <c r="AB52" s="100" t="str">
        <f t="shared" si="8"/>
        <v>No hay ejecución</v>
      </c>
      <c r="AC52" s="105" t="str">
        <f t="shared" si="9"/>
        <v>NA</v>
      </c>
      <c r="AD52" s="166"/>
      <c r="AE52" s="65">
        <f t="shared" si="10"/>
        <v>19</v>
      </c>
      <c r="AF52" s="100">
        <f t="shared" si="20"/>
        <v>0.95</v>
      </c>
      <c r="AG52" s="105" t="str">
        <f t="shared" si="12"/>
        <v>De acuerdo a lo programado</v>
      </c>
      <c r="AH52" s="166"/>
      <c r="AI52" s="65" t="s">
        <v>502</v>
      </c>
      <c r="AJ52" s="100" t="s">
        <v>502</v>
      </c>
    </row>
    <row r="53" spans="1:36" ht="19.2">
      <c r="A53" s="63">
        <v>38</v>
      </c>
      <c r="B53" s="162" t="s">
        <v>403</v>
      </c>
      <c r="C53" s="162" t="s">
        <v>51</v>
      </c>
      <c r="D53" s="162" t="s">
        <v>123</v>
      </c>
      <c r="E53" s="162" t="s">
        <v>151</v>
      </c>
      <c r="F53" s="162">
        <v>18</v>
      </c>
      <c r="G53" s="231" t="s">
        <v>467</v>
      </c>
      <c r="H53" s="164" t="s">
        <v>3805</v>
      </c>
      <c r="I53" s="163" t="s">
        <v>20</v>
      </c>
      <c r="J53" s="163" t="s">
        <v>336</v>
      </c>
      <c r="K53" s="163">
        <v>4</v>
      </c>
      <c r="L53" s="165" t="s">
        <v>2201</v>
      </c>
      <c r="M53" s="165" t="s">
        <v>2215</v>
      </c>
      <c r="N53" s="64">
        <v>10</v>
      </c>
      <c r="O53" s="64">
        <v>2</v>
      </c>
      <c r="P53" s="64">
        <v>0</v>
      </c>
      <c r="Q53" s="64">
        <v>0</v>
      </c>
      <c r="R53" s="64">
        <f t="shared" si="3"/>
        <v>12</v>
      </c>
      <c r="S53" s="105" t="s">
        <v>3765</v>
      </c>
      <c r="T53" s="105" t="s">
        <v>172</v>
      </c>
      <c r="U53" s="159">
        <f t="shared" si="4"/>
        <v>12</v>
      </c>
      <c r="V53" s="159">
        <v>25</v>
      </c>
      <c r="W53" s="100">
        <f t="shared" si="5"/>
        <v>2.0833333333333335</v>
      </c>
      <c r="X53" s="105" t="str">
        <f t="shared" si="6"/>
        <v>De acuerdo a lo programado</v>
      </c>
      <c r="Y53" s="166"/>
      <c r="Z53" s="159">
        <f t="shared" si="7"/>
        <v>0</v>
      </c>
      <c r="AA53" s="159"/>
      <c r="AB53" s="100" t="str">
        <f t="shared" si="8"/>
        <v>No hay ejecución</v>
      </c>
      <c r="AC53" s="105" t="str">
        <f t="shared" si="9"/>
        <v>NA</v>
      </c>
      <c r="AD53" s="166"/>
      <c r="AE53" s="65">
        <f t="shared" si="10"/>
        <v>25</v>
      </c>
      <c r="AF53" s="100">
        <f t="shared" si="20"/>
        <v>2.0833333333333335</v>
      </c>
      <c r="AG53" s="105" t="str">
        <f t="shared" si="12"/>
        <v>De acuerdo a lo programado</v>
      </c>
      <c r="AH53" s="166"/>
      <c r="AI53" s="65" t="s">
        <v>502</v>
      </c>
      <c r="AJ53" s="100" t="s">
        <v>502</v>
      </c>
    </row>
    <row r="54" spans="1:36" ht="19.2">
      <c r="A54" s="63">
        <v>39</v>
      </c>
      <c r="B54" s="162" t="s">
        <v>403</v>
      </c>
      <c r="C54" s="162" t="s">
        <v>46</v>
      </c>
      <c r="D54" s="162" t="s">
        <v>123</v>
      </c>
      <c r="E54" s="162" t="s">
        <v>151</v>
      </c>
      <c r="F54" s="162">
        <v>21</v>
      </c>
      <c r="G54" s="231" t="s">
        <v>467</v>
      </c>
      <c r="H54" s="164" t="s">
        <v>3806</v>
      </c>
      <c r="I54" s="163" t="s">
        <v>345</v>
      </c>
      <c r="J54" s="163" t="s">
        <v>336</v>
      </c>
      <c r="K54" s="163">
        <v>21</v>
      </c>
      <c r="L54" s="165" t="s">
        <v>3807</v>
      </c>
      <c r="M54" s="165" t="s">
        <v>3764</v>
      </c>
      <c r="N54" s="64">
        <v>12</v>
      </c>
      <c r="O54" s="64">
        <v>4</v>
      </c>
      <c r="P54" s="64">
        <v>0</v>
      </c>
      <c r="Q54" s="64">
        <v>6</v>
      </c>
      <c r="R54" s="64">
        <f t="shared" si="3"/>
        <v>22</v>
      </c>
      <c r="S54" s="105" t="s">
        <v>3765</v>
      </c>
      <c r="T54" s="105" t="s">
        <v>172</v>
      </c>
      <c r="U54" s="159">
        <f t="shared" si="4"/>
        <v>16</v>
      </c>
      <c r="V54" s="159">
        <v>10</v>
      </c>
      <c r="W54" s="100">
        <f t="shared" si="5"/>
        <v>0.625</v>
      </c>
      <c r="X54" s="105" t="str">
        <f t="shared" si="6"/>
        <v>En Riesgo de no Cumplimiento</v>
      </c>
      <c r="Y54" s="166"/>
      <c r="Z54" s="159">
        <f t="shared" si="7"/>
        <v>6</v>
      </c>
      <c r="AA54" s="159"/>
      <c r="AB54" s="100" t="str">
        <f t="shared" si="8"/>
        <v>No hay ejecución</v>
      </c>
      <c r="AC54" s="105" t="str">
        <f t="shared" si="9"/>
        <v>NA</v>
      </c>
      <c r="AD54" s="166"/>
      <c r="AE54" s="65">
        <f t="shared" si="10"/>
        <v>10</v>
      </c>
      <c r="AF54" s="100">
        <f t="shared" si="20"/>
        <v>0.45454545454545453</v>
      </c>
      <c r="AG54" s="105" t="str">
        <f t="shared" si="12"/>
        <v>Incumplimiento</v>
      </c>
      <c r="AH54" s="166"/>
      <c r="AI54" s="65" t="s">
        <v>502</v>
      </c>
      <c r="AJ54" s="100" t="s">
        <v>502</v>
      </c>
    </row>
    <row r="55" spans="1:36" ht="19.2">
      <c r="A55" s="63">
        <v>40</v>
      </c>
      <c r="B55" s="162" t="s">
        <v>403</v>
      </c>
      <c r="C55" s="162" t="s">
        <v>46</v>
      </c>
      <c r="D55" s="162" t="s">
        <v>123</v>
      </c>
      <c r="E55" s="162" t="s">
        <v>151</v>
      </c>
      <c r="F55" s="162">
        <v>21</v>
      </c>
      <c r="G55" s="231" t="s">
        <v>467</v>
      </c>
      <c r="H55" s="164" t="s">
        <v>3808</v>
      </c>
      <c r="I55" s="163" t="s">
        <v>357</v>
      </c>
      <c r="J55" s="163" t="s">
        <v>336</v>
      </c>
      <c r="K55" s="163">
        <v>22</v>
      </c>
      <c r="L55" s="165" t="s">
        <v>3807</v>
      </c>
      <c r="M55" s="165" t="s">
        <v>3764</v>
      </c>
      <c r="N55" s="64">
        <v>8</v>
      </c>
      <c r="O55" s="64">
        <v>2</v>
      </c>
      <c r="P55" s="64">
        <v>0</v>
      </c>
      <c r="Q55" s="64">
        <v>6</v>
      </c>
      <c r="R55" s="64">
        <f t="shared" si="3"/>
        <v>16</v>
      </c>
      <c r="S55" s="105" t="s">
        <v>3765</v>
      </c>
      <c r="T55" s="105" t="s">
        <v>172</v>
      </c>
      <c r="U55" s="159">
        <f t="shared" si="4"/>
        <v>10</v>
      </c>
      <c r="V55" s="159"/>
      <c r="W55" s="100" t="str">
        <f t="shared" si="5"/>
        <v>No hay ejecución</v>
      </c>
      <c r="X55" s="105" t="str">
        <f t="shared" si="6"/>
        <v>NA</v>
      </c>
      <c r="Y55" s="166"/>
      <c r="Z55" s="159">
        <f t="shared" si="7"/>
        <v>6</v>
      </c>
      <c r="AA55" s="159"/>
      <c r="AB55" s="100" t="str">
        <f t="shared" si="8"/>
        <v>No hay ejecución</v>
      </c>
      <c r="AC55" s="105" t="str">
        <f t="shared" si="9"/>
        <v>NA</v>
      </c>
      <c r="AD55" s="166"/>
      <c r="AE55" s="65">
        <f t="shared" si="10"/>
        <v>0</v>
      </c>
      <c r="AF55" s="100" t="str">
        <f t="shared" ref="AF55:AF97" si="21">IF(AE55="","No hay ejecución",IF(AND(AE55&gt;0), AE55/R55,"No hay Programación"))</f>
        <v>No hay Programación</v>
      </c>
      <c r="AG55" s="105" t="str">
        <f t="shared" si="12"/>
        <v>De acuerdo a lo programado</v>
      </c>
      <c r="AH55" s="166"/>
      <c r="AI55" s="65" t="s">
        <v>502</v>
      </c>
      <c r="AJ55" s="100" t="s">
        <v>502</v>
      </c>
    </row>
    <row r="56" spans="1:36" ht="19.2">
      <c r="A56" s="63">
        <v>41</v>
      </c>
      <c r="B56" s="162" t="s">
        <v>400</v>
      </c>
      <c r="C56" s="162">
        <v>0</v>
      </c>
      <c r="D56" s="162">
        <v>0</v>
      </c>
      <c r="E56" s="162" t="s">
        <v>41</v>
      </c>
      <c r="F56" s="162">
        <v>21</v>
      </c>
      <c r="G56" s="231" t="s">
        <v>428</v>
      </c>
      <c r="H56" s="164" t="s">
        <v>3809</v>
      </c>
      <c r="I56" s="163" t="s">
        <v>20</v>
      </c>
      <c r="J56" s="163" t="s">
        <v>129</v>
      </c>
      <c r="K56" s="163">
        <v>1</v>
      </c>
      <c r="L56" s="165" t="s">
        <v>2201</v>
      </c>
      <c r="M56" s="165" t="s">
        <v>3764</v>
      </c>
      <c r="N56" s="64">
        <f>104+16+22+10</f>
        <v>152</v>
      </c>
      <c r="O56" s="64">
        <v>16</v>
      </c>
      <c r="P56" s="64">
        <v>77</v>
      </c>
      <c r="Q56" s="64">
        <v>0</v>
      </c>
      <c r="R56" s="64">
        <f t="shared" si="3"/>
        <v>245</v>
      </c>
      <c r="S56" s="105" t="s">
        <v>3765</v>
      </c>
      <c r="T56" s="105" t="s">
        <v>172</v>
      </c>
      <c r="U56" s="159">
        <f t="shared" si="4"/>
        <v>168</v>
      </c>
      <c r="V56" s="159">
        <v>192</v>
      </c>
      <c r="W56" s="100">
        <f t="shared" si="5"/>
        <v>1.1428571428571428</v>
      </c>
      <c r="X56" s="105" t="str">
        <f t="shared" si="6"/>
        <v>De acuerdo a lo programado</v>
      </c>
      <c r="Y56" s="166"/>
      <c r="Z56" s="159">
        <f t="shared" si="7"/>
        <v>77</v>
      </c>
      <c r="AA56" s="159"/>
      <c r="AB56" s="100" t="str">
        <f t="shared" si="8"/>
        <v>No hay ejecución</v>
      </c>
      <c r="AC56" s="105" t="str">
        <f t="shared" si="9"/>
        <v>NA</v>
      </c>
      <c r="AD56" s="166"/>
      <c r="AE56" s="65">
        <f t="shared" si="10"/>
        <v>192</v>
      </c>
      <c r="AF56" s="100">
        <f t="shared" si="21"/>
        <v>0.78367346938775506</v>
      </c>
      <c r="AG56" s="105" t="str">
        <f t="shared" si="12"/>
        <v>Atraso Leve</v>
      </c>
      <c r="AH56" s="166"/>
      <c r="AI56" s="65" t="s">
        <v>502</v>
      </c>
      <c r="AJ56" s="100" t="s">
        <v>502</v>
      </c>
    </row>
    <row r="57" spans="1:36" ht="28.8">
      <c r="A57" s="63">
        <v>42</v>
      </c>
      <c r="B57" s="162" t="s">
        <v>400</v>
      </c>
      <c r="C57" s="162">
        <v>0</v>
      </c>
      <c r="D57" s="162">
        <v>0</v>
      </c>
      <c r="E57" s="162" t="s">
        <v>41</v>
      </c>
      <c r="F57" s="162">
        <v>21</v>
      </c>
      <c r="G57" s="231" t="s">
        <v>428</v>
      </c>
      <c r="H57" s="164" t="s">
        <v>3810</v>
      </c>
      <c r="I57" s="163" t="s">
        <v>20</v>
      </c>
      <c r="J57" s="163" t="s">
        <v>129</v>
      </c>
      <c r="K57" s="163">
        <v>1</v>
      </c>
      <c r="L57" s="165" t="s">
        <v>2214</v>
      </c>
      <c r="M57" s="165" t="s">
        <v>2215</v>
      </c>
      <c r="N57" s="64">
        <v>65</v>
      </c>
      <c r="O57" s="64">
        <v>85</v>
      </c>
      <c r="P57" s="64">
        <f>104+12</f>
        <v>116</v>
      </c>
      <c r="Q57" s="64">
        <f>104+12</f>
        <v>116</v>
      </c>
      <c r="R57" s="64">
        <f t="shared" si="3"/>
        <v>382</v>
      </c>
      <c r="S57" s="105" t="s">
        <v>3765</v>
      </c>
      <c r="T57" s="105" t="s">
        <v>172</v>
      </c>
      <c r="U57" s="159">
        <f t="shared" si="4"/>
        <v>150</v>
      </c>
      <c r="V57" s="159">
        <v>93</v>
      </c>
      <c r="W57" s="100">
        <f t="shared" si="5"/>
        <v>0.62</v>
      </c>
      <c r="X57" s="105" t="str">
        <f t="shared" si="6"/>
        <v>En Riesgo de no Cumplimiento</v>
      </c>
      <c r="Y57" s="166"/>
      <c r="Z57" s="159">
        <f t="shared" si="7"/>
        <v>232</v>
      </c>
      <c r="AA57" s="159"/>
      <c r="AB57" s="100" t="str">
        <f t="shared" si="8"/>
        <v>No hay ejecución</v>
      </c>
      <c r="AC57" s="105" t="str">
        <f t="shared" si="9"/>
        <v>NA</v>
      </c>
      <c r="AD57" s="166"/>
      <c r="AE57" s="65">
        <f t="shared" si="10"/>
        <v>93</v>
      </c>
      <c r="AF57" s="100">
        <f t="shared" si="21"/>
        <v>0.24345549738219896</v>
      </c>
      <c r="AG57" s="105" t="str">
        <f t="shared" si="12"/>
        <v>Incumplimiento</v>
      </c>
      <c r="AH57" s="166"/>
      <c r="AI57" s="65" t="s">
        <v>502</v>
      </c>
      <c r="AJ57" s="100" t="s">
        <v>502</v>
      </c>
    </row>
    <row r="58" spans="1:36" ht="38.4">
      <c r="A58" s="63">
        <v>43</v>
      </c>
      <c r="B58" s="162" t="s">
        <v>400</v>
      </c>
      <c r="C58" s="162">
        <v>0</v>
      </c>
      <c r="D58" s="162">
        <v>0</v>
      </c>
      <c r="E58" s="162" t="s">
        <v>41</v>
      </c>
      <c r="F58" s="162">
        <v>21</v>
      </c>
      <c r="G58" s="231" t="s">
        <v>428</v>
      </c>
      <c r="H58" s="164" t="s">
        <v>3811</v>
      </c>
      <c r="I58" s="163" t="s">
        <v>20</v>
      </c>
      <c r="J58" s="163" t="s">
        <v>129</v>
      </c>
      <c r="K58" s="163">
        <v>1</v>
      </c>
      <c r="L58" s="165" t="s">
        <v>2201</v>
      </c>
      <c r="M58" s="165" t="s">
        <v>3764</v>
      </c>
      <c r="N58" s="64">
        <v>28</v>
      </c>
      <c r="O58" s="64">
        <v>3</v>
      </c>
      <c r="P58" s="64">
        <v>0</v>
      </c>
      <c r="Q58" s="64">
        <v>0</v>
      </c>
      <c r="R58" s="64">
        <f t="shared" si="3"/>
        <v>31</v>
      </c>
      <c r="S58" s="105" t="s">
        <v>3765</v>
      </c>
      <c r="T58" s="105" t="s">
        <v>172</v>
      </c>
      <c r="U58" s="159">
        <f t="shared" si="4"/>
        <v>31</v>
      </c>
      <c r="V58" s="159">
        <v>25</v>
      </c>
      <c r="W58" s="100">
        <f t="shared" si="5"/>
        <v>0.80645161290322576</v>
      </c>
      <c r="X58" s="105" t="str">
        <f t="shared" si="6"/>
        <v>Atraso Leve</v>
      </c>
      <c r="Y58" s="166"/>
      <c r="Z58" s="159">
        <f t="shared" si="7"/>
        <v>0</v>
      </c>
      <c r="AA58" s="159"/>
      <c r="AB58" s="100" t="str">
        <f t="shared" si="8"/>
        <v>No hay ejecución</v>
      </c>
      <c r="AC58" s="105" t="str">
        <f t="shared" si="9"/>
        <v>NA</v>
      </c>
      <c r="AD58" s="166"/>
      <c r="AE58" s="65">
        <f t="shared" si="10"/>
        <v>25</v>
      </c>
      <c r="AF58" s="100">
        <f t="shared" si="21"/>
        <v>0.80645161290322576</v>
      </c>
      <c r="AG58" s="105" t="str">
        <f t="shared" si="12"/>
        <v>Atraso Leve</v>
      </c>
      <c r="AH58" s="166"/>
      <c r="AI58" s="65" t="s">
        <v>502</v>
      </c>
      <c r="AJ58" s="100" t="s">
        <v>502</v>
      </c>
    </row>
    <row r="59" spans="1:36" ht="48">
      <c r="A59" s="63">
        <v>44</v>
      </c>
      <c r="B59" s="162" t="s">
        <v>400</v>
      </c>
      <c r="C59" s="162">
        <v>0</v>
      </c>
      <c r="D59" s="162">
        <v>0</v>
      </c>
      <c r="E59" s="162" t="s">
        <v>41</v>
      </c>
      <c r="F59" s="162">
        <v>21</v>
      </c>
      <c r="G59" s="231" t="s">
        <v>428</v>
      </c>
      <c r="H59" s="164" t="s">
        <v>3812</v>
      </c>
      <c r="I59" s="163" t="s">
        <v>20</v>
      </c>
      <c r="J59" s="163" t="s">
        <v>129</v>
      </c>
      <c r="K59" s="163">
        <v>1</v>
      </c>
      <c r="L59" s="165" t="s">
        <v>2214</v>
      </c>
      <c r="M59" s="165" t="s">
        <v>2215</v>
      </c>
      <c r="N59" s="64">
        <v>22</v>
      </c>
      <c r="O59" s="64">
        <v>21</v>
      </c>
      <c r="P59" s="64">
        <v>20</v>
      </c>
      <c r="Q59" s="64">
        <v>18</v>
      </c>
      <c r="R59" s="64">
        <f t="shared" si="3"/>
        <v>81</v>
      </c>
      <c r="S59" s="105" t="s">
        <v>3765</v>
      </c>
      <c r="T59" s="105" t="s">
        <v>172</v>
      </c>
      <c r="U59" s="159">
        <f t="shared" si="4"/>
        <v>43</v>
      </c>
      <c r="V59" s="159">
        <v>33</v>
      </c>
      <c r="W59" s="100">
        <f t="shared" si="5"/>
        <v>0.76744186046511631</v>
      </c>
      <c r="X59" s="105" t="str">
        <f t="shared" si="6"/>
        <v>Atraso Leve</v>
      </c>
      <c r="Y59" s="166"/>
      <c r="Z59" s="159">
        <f t="shared" si="7"/>
        <v>38</v>
      </c>
      <c r="AA59" s="159"/>
      <c r="AB59" s="100" t="str">
        <f t="shared" si="8"/>
        <v>No hay ejecución</v>
      </c>
      <c r="AC59" s="105" t="str">
        <f t="shared" si="9"/>
        <v>NA</v>
      </c>
      <c r="AD59" s="166"/>
      <c r="AE59" s="65">
        <f t="shared" si="10"/>
        <v>33</v>
      </c>
      <c r="AF59" s="100">
        <f t="shared" si="21"/>
        <v>0.40740740740740738</v>
      </c>
      <c r="AG59" s="105" t="str">
        <f t="shared" si="12"/>
        <v>Incumplimiento</v>
      </c>
      <c r="AH59" s="166"/>
      <c r="AI59" s="65" t="s">
        <v>502</v>
      </c>
      <c r="AJ59" s="100" t="s">
        <v>502</v>
      </c>
    </row>
    <row r="60" spans="1:36" ht="48">
      <c r="A60" s="63">
        <v>45</v>
      </c>
      <c r="B60" s="162" t="s">
        <v>400</v>
      </c>
      <c r="C60" s="162">
        <v>0</v>
      </c>
      <c r="D60" s="162">
        <v>0</v>
      </c>
      <c r="E60" s="162" t="s">
        <v>41</v>
      </c>
      <c r="F60" s="162">
        <v>21</v>
      </c>
      <c r="G60" s="231" t="s">
        <v>428</v>
      </c>
      <c r="H60" s="164" t="s">
        <v>3813</v>
      </c>
      <c r="I60" s="163" t="s">
        <v>18</v>
      </c>
      <c r="J60" s="163" t="s">
        <v>129</v>
      </c>
      <c r="K60" s="163">
        <v>1</v>
      </c>
      <c r="L60" s="165" t="s">
        <v>2205</v>
      </c>
      <c r="M60" s="165" t="s">
        <v>3814</v>
      </c>
      <c r="N60" s="64">
        <v>2</v>
      </c>
      <c r="O60" s="64">
        <v>0</v>
      </c>
      <c r="P60" s="64">
        <v>0</v>
      </c>
      <c r="Q60" s="64">
        <v>0</v>
      </c>
      <c r="R60" s="64">
        <f t="shared" si="3"/>
        <v>2</v>
      </c>
      <c r="S60" s="105" t="s">
        <v>3765</v>
      </c>
      <c r="T60" s="105" t="s">
        <v>172</v>
      </c>
      <c r="U60" s="159">
        <f t="shared" si="4"/>
        <v>2</v>
      </c>
      <c r="V60" s="159">
        <v>20</v>
      </c>
      <c r="W60" s="100">
        <f t="shared" si="5"/>
        <v>10</v>
      </c>
      <c r="X60" s="105" t="str">
        <f t="shared" si="6"/>
        <v>De acuerdo a lo programado</v>
      </c>
      <c r="Y60" s="166"/>
      <c r="Z60" s="159">
        <f t="shared" si="7"/>
        <v>0</v>
      </c>
      <c r="AA60" s="159"/>
      <c r="AB60" s="100" t="str">
        <f t="shared" si="8"/>
        <v>No hay ejecución</v>
      </c>
      <c r="AC60" s="105" t="str">
        <f t="shared" si="9"/>
        <v>NA</v>
      </c>
      <c r="AD60" s="166"/>
      <c r="AE60" s="65">
        <f t="shared" si="10"/>
        <v>20</v>
      </c>
      <c r="AF60" s="100">
        <f t="shared" si="21"/>
        <v>10</v>
      </c>
      <c r="AG60" s="105" t="str">
        <f t="shared" si="12"/>
        <v>De acuerdo a lo programado</v>
      </c>
      <c r="AH60" s="166"/>
      <c r="AI60" s="65" t="s">
        <v>502</v>
      </c>
      <c r="AJ60" s="100" t="s">
        <v>502</v>
      </c>
    </row>
    <row r="61" spans="1:36" ht="48">
      <c r="A61" s="63">
        <v>46</v>
      </c>
      <c r="B61" s="162" t="s">
        <v>400</v>
      </c>
      <c r="C61" s="162">
        <v>0</v>
      </c>
      <c r="D61" s="162">
        <v>0</v>
      </c>
      <c r="E61" s="162" t="s">
        <v>41</v>
      </c>
      <c r="F61" s="162">
        <v>21</v>
      </c>
      <c r="G61" s="231" t="s">
        <v>428</v>
      </c>
      <c r="H61" s="164" t="s">
        <v>3815</v>
      </c>
      <c r="I61" s="163" t="s">
        <v>18</v>
      </c>
      <c r="J61" s="163" t="s">
        <v>129</v>
      </c>
      <c r="K61" s="163">
        <v>1</v>
      </c>
      <c r="L61" s="165" t="s">
        <v>2214</v>
      </c>
      <c r="M61" s="165" t="s">
        <v>2215</v>
      </c>
      <c r="N61" s="64">
        <v>2</v>
      </c>
      <c r="O61" s="64">
        <v>2</v>
      </c>
      <c r="P61" s="64">
        <v>2</v>
      </c>
      <c r="Q61" s="64">
        <v>2</v>
      </c>
      <c r="R61" s="64">
        <f t="shared" si="3"/>
        <v>8</v>
      </c>
      <c r="S61" s="105" t="s">
        <v>3765</v>
      </c>
      <c r="T61" s="105" t="s">
        <v>172</v>
      </c>
      <c r="U61" s="159">
        <f t="shared" si="4"/>
        <v>4</v>
      </c>
      <c r="V61" s="159">
        <v>10</v>
      </c>
      <c r="W61" s="100">
        <f t="shared" si="5"/>
        <v>2.5</v>
      </c>
      <c r="X61" s="105" t="str">
        <f t="shared" si="6"/>
        <v>De acuerdo a lo programado</v>
      </c>
      <c r="Y61" s="166"/>
      <c r="Z61" s="159">
        <f t="shared" si="7"/>
        <v>4</v>
      </c>
      <c r="AA61" s="159"/>
      <c r="AB61" s="100" t="str">
        <f t="shared" si="8"/>
        <v>No hay ejecución</v>
      </c>
      <c r="AC61" s="105" t="str">
        <f t="shared" si="9"/>
        <v>NA</v>
      </c>
      <c r="AD61" s="166"/>
      <c r="AE61" s="65">
        <f t="shared" si="10"/>
        <v>10</v>
      </c>
      <c r="AF61" s="100">
        <f t="shared" si="21"/>
        <v>1.25</v>
      </c>
      <c r="AG61" s="105" t="str">
        <f t="shared" si="12"/>
        <v>De acuerdo a lo programado</v>
      </c>
      <c r="AH61" s="166"/>
      <c r="AI61" s="65" t="s">
        <v>502</v>
      </c>
      <c r="AJ61" s="100" t="s">
        <v>502</v>
      </c>
    </row>
    <row r="62" spans="1:36" ht="48">
      <c r="A62" s="63">
        <v>47</v>
      </c>
      <c r="B62" s="162" t="s">
        <v>400</v>
      </c>
      <c r="C62" s="162">
        <v>0</v>
      </c>
      <c r="D62" s="162">
        <v>0</v>
      </c>
      <c r="E62" s="162" t="s">
        <v>41</v>
      </c>
      <c r="F62" s="162">
        <v>21</v>
      </c>
      <c r="G62" s="231" t="s">
        <v>428</v>
      </c>
      <c r="H62" s="164" t="s">
        <v>3816</v>
      </c>
      <c r="I62" s="163" t="s">
        <v>20</v>
      </c>
      <c r="J62" s="163" t="s">
        <v>129</v>
      </c>
      <c r="K62" s="163">
        <v>1</v>
      </c>
      <c r="L62" s="165" t="s">
        <v>2201</v>
      </c>
      <c r="M62" s="165" t="s">
        <v>3764</v>
      </c>
      <c r="N62" s="64">
        <v>25</v>
      </c>
      <c r="O62" s="64">
        <v>4</v>
      </c>
      <c r="P62" s="64">
        <v>0</v>
      </c>
      <c r="Q62" s="64">
        <v>0</v>
      </c>
      <c r="R62" s="64">
        <f t="shared" si="3"/>
        <v>29</v>
      </c>
      <c r="S62" s="105" t="s">
        <v>3765</v>
      </c>
      <c r="T62" s="105" t="s">
        <v>172</v>
      </c>
      <c r="U62" s="159">
        <f t="shared" si="4"/>
        <v>29</v>
      </c>
      <c r="V62" s="159">
        <v>18</v>
      </c>
      <c r="W62" s="100">
        <f t="shared" si="5"/>
        <v>0.62068965517241381</v>
      </c>
      <c r="X62" s="105" t="str">
        <f t="shared" si="6"/>
        <v>En Riesgo de no Cumplimiento</v>
      </c>
      <c r="Y62" s="166"/>
      <c r="Z62" s="159">
        <f t="shared" si="7"/>
        <v>0</v>
      </c>
      <c r="AA62" s="159"/>
      <c r="AB62" s="100" t="str">
        <f t="shared" si="8"/>
        <v>No hay ejecución</v>
      </c>
      <c r="AC62" s="105" t="str">
        <f t="shared" si="9"/>
        <v>NA</v>
      </c>
      <c r="AD62" s="166"/>
      <c r="AE62" s="65">
        <f t="shared" si="10"/>
        <v>18</v>
      </c>
      <c r="AF62" s="100">
        <f t="shared" si="21"/>
        <v>0.62068965517241381</v>
      </c>
      <c r="AG62" s="105" t="str">
        <f t="shared" si="12"/>
        <v>Incumplimiento</v>
      </c>
      <c r="AH62" s="166"/>
      <c r="AI62" s="65" t="s">
        <v>502</v>
      </c>
      <c r="AJ62" s="100" t="s">
        <v>502</v>
      </c>
    </row>
    <row r="63" spans="1:36" ht="48">
      <c r="A63" s="63">
        <v>48</v>
      </c>
      <c r="B63" s="162" t="s">
        <v>400</v>
      </c>
      <c r="C63" s="162">
        <v>0</v>
      </c>
      <c r="D63" s="162">
        <v>0</v>
      </c>
      <c r="E63" s="162" t="s">
        <v>41</v>
      </c>
      <c r="F63" s="162">
        <v>21</v>
      </c>
      <c r="G63" s="231" t="s">
        <v>428</v>
      </c>
      <c r="H63" s="164" t="s">
        <v>3817</v>
      </c>
      <c r="I63" s="163" t="s">
        <v>20</v>
      </c>
      <c r="J63" s="163" t="s">
        <v>129</v>
      </c>
      <c r="K63" s="163">
        <v>1</v>
      </c>
      <c r="L63" s="165" t="s">
        <v>2214</v>
      </c>
      <c r="M63" s="165" t="s">
        <v>2215</v>
      </c>
      <c r="N63" s="64">
        <v>40</v>
      </c>
      <c r="O63" s="64">
        <v>38</v>
      </c>
      <c r="P63" s="64">
        <v>36</v>
      </c>
      <c r="Q63" s="64">
        <v>38</v>
      </c>
      <c r="R63" s="64">
        <f t="shared" si="3"/>
        <v>152</v>
      </c>
      <c r="S63" s="105" t="s">
        <v>3765</v>
      </c>
      <c r="T63" s="105" t="s">
        <v>172</v>
      </c>
      <c r="U63" s="159">
        <f t="shared" si="4"/>
        <v>78</v>
      </c>
      <c r="V63" s="159">
        <v>53</v>
      </c>
      <c r="W63" s="100">
        <f t="shared" si="5"/>
        <v>0.67948717948717952</v>
      </c>
      <c r="X63" s="105" t="str">
        <f t="shared" si="6"/>
        <v>En Riesgo de no Cumplimiento</v>
      </c>
      <c r="Y63" s="166"/>
      <c r="Z63" s="159">
        <f t="shared" si="7"/>
        <v>74</v>
      </c>
      <c r="AA63" s="159"/>
      <c r="AB63" s="100" t="str">
        <f t="shared" si="8"/>
        <v>No hay ejecución</v>
      </c>
      <c r="AC63" s="105" t="str">
        <f t="shared" si="9"/>
        <v>NA</v>
      </c>
      <c r="AD63" s="166"/>
      <c r="AE63" s="65">
        <f t="shared" si="10"/>
        <v>53</v>
      </c>
      <c r="AF63" s="100">
        <f t="shared" si="21"/>
        <v>0.34868421052631576</v>
      </c>
      <c r="AG63" s="105" t="str">
        <f t="shared" si="12"/>
        <v>Incumplimiento</v>
      </c>
      <c r="AH63" s="166"/>
      <c r="AI63" s="65" t="s">
        <v>502</v>
      </c>
      <c r="AJ63" s="100" t="s">
        <v>502</v>
      </c>
    </row>
    <row r="64" spans="1:36" ht="48">
      <c r="A64" s="63">
        <v>49</v>
      </c>
      <c r="B64" s="162" t="s">
        <v>400</v>
      </c>
      <c r="C64" s="162">
        <v>0</v>
      </c>
      <c r="D64" s="162">
        <v>0</v>
      </c>
      <c r="E64" s="162" t="s">
        <v>41</v>
      </c>
      <c r="F64" s="162">
        <v>21</v>
      </c>
      <c r="G64" s="231" t="s">
        <v>428</v>
      </c>
      <c r="H64" s="164" t="s">
        <v>3818</v>
      </c>
      <c r="I64" s="163" t="s">
        <v>20</v>
      </c>
      <c r="J64" s="163" t="s">
        <v>129</v>
      </c>
      <c r="K64" s="163">
        <v>1</v>
      </c>
      <c r="L64" s="165" t="s">
        <v>2201</v>
      </c>
      <c r="M64" s="165" t="s">
        <v>3764</v>
      </c>
      <c r="N64" s="64">
        <f>16+8</f>
        <v>24</v>
      </c>
      <c r="O64" s="64">
        <v>1</v>
      </c>
      <c r="P64" s="64">
        <v>0</v>
      </c>
      <c r="Q64" s="64">
        <v>0</v>
      </c>
      <c r="R64" s="64">
        <f t="shared" si="3"/>
        <v>25</v>
      </c>
      <c r="S64" s="105" t="s">
        <v>3765</v>
      </c>
      <c r="T64" s="105" t="s">
        <v>172</v>
      </c>
      <c r="U64" s="159">
        <f t="shared" si="4"/>
        <v>25</v>
      </c>
      <c r="V64" s="159">
        <v>31</v>
      </c>
      <c r="W64" s="100">
        <f t="shared" si="5"/>
        <v>1.24</v>
      </c>
      <c r="X64" s="105" t="str">
        <f t="shared" si="6"/>
        <v>De acuerdo a lo programado</v>
      </c>
      <c r="Y64" s="166"/>
      <c r="Z64" s="159">
        <f t="shared" si="7"/>
        <v>0</v>
      </c>
      <c r="AA64" s="159"/>
      <c r="AB64" s="100" t="str">
        <f t="shared" si="8"/>
        <v>No hay ejecución</v>
      </c>
      <c r="AC64" s="105" t="str">
        <f t="shared" si="9"/>
        <v>NA</v>
      </c>
      <c r="AD64" s="166"/>
      <c r="AE64" s="65">
        <f t="shared" si="10"/>
        <v>31</v>
      </c>
      <c r="AF64" s="100">
        <f t="shared" si="21"/>
        <v>1.24</v>
      </c>
      <c r="AG64" s="105" t="str">
        <f t="shared" si="12"/>
        <v>De acuerdo a lo programado</v>
      </c>
      <c r="AH64" s="166"/>
      <c r="AI64" s="65" t="s">
        <v>502</v>
      </c>
      <c r="AJ64" s="100" t="s">
        <v>502</v>
      </c>
    </row>
    <row r="65" spans="1:36" ht="48">
      <c r="A65" s="63">
        <v>50</v>
      </c>
      <c r="B65" s="162" t="s">
        <v>400</v>
      </c>
      <c r="C65" s="162">
        <v>0</v>
      </c>
      <c r="D65" s="162">
        <v>0</v>
      </c>
      <c r="E65" s="162" t="s">
        <v>41</v>
      </c>
      <c r="F65" s="162">
        <v>21</v>
      </c>
      <c r="G65" s="231" t="s">
        <v>428</v>
      </c>
      <c r="H65" s="164" t="s">
        <v>3819</v>
      </c>
      <c r="I65" s="163" t="s">
        <v>20</v>
      </c>
      <c r="J65" s="163" t="s">
        <v>129</v>
      </c>
      <c r="K65" s="163">
        <v>1</v>
      </c>
      <c r="L65" s="165" t="s">
        <v>2214</v>
      </c>
      <c r="M65" s="165" t="s">
        <v>2215</v>
      </c>
      <c r="N65" s="64">
        <v>29</v>
      </c>
      <c r="O65" s="64">
        <v>28</v>
      </c>
      <c r="P65" s="64">
        <v>27</v>
      </c>
      <c r="Q65" s="64">
        <v>25</v>
      </c>
      <c r="R65" s="64">
        <f t="shared" si="3"/>
        <v>109</v>
      </c>
      <c r="S65" s="105" t="s">
        <v>3765</v>
      </c>
      <c r="T65" s="105" t="s">
        <v>172</v>
      </c>
      <c r="U65" s="159">
        <f t="shared" si="4"/>
        <v>57</v>
      </c>
      <c r="V65" s="159">
        <v>41</v>
      </c>
      <c r="W65" s="100">
        <f t="shared" si="5"/>
        <v>0.7192982456140351</v>
      </c>
      <c r="X65" s="105" t="str">
        <f t="shared" si="6"/>
        <v>Atraso Leve</v>
      </c>
      <c r="Y65" s="166"/>
      <c r="Z65" s="159">
        <f t="shared" si="7"/>
        <v>52</v>
      </c>
      <c r="AA65" s="159"/>
      <c r="AB65" s="100" t="str">
        <f t="shared" si="8"/>
        <v>No hay ejecución</v>
      </c>
      <c r="AC65" s="105" t="str">
        <f t="shared" si="9"/>
        <v>NA</v>
      </c>
      <c r="AD65" s="166"/>
      <c r="AE65" s="65">
        <f t="shared" si="10"/>
        <v>41</v>
      </c>
      <c r="AF65" s="100">
        <f t="shared" si="21"/>
        <v>0.37614678899082571</v>
      </c>
      <c r="AG65" s="105" t="str">
        <f t="shared" si="12"/>
        <v>Incumplimiento</v>
      </c>
      <c r="AH65" s="166"/>
      <c r="AI65" s="65" t="s">
        <v>502</v>
      </c>
      <c r="AJ65" s="100" t="s">
        <v>502</v>
      </c>
    </row>
    <row r="66" spans="1:36" ht="38.4">
      <c r="A66" s="63">
        <v>51</v>
      </c>
      <c r="B66" s="162" t="s">
        <v>400</v>
      </c>
      <c r="C66" s="162">
        <v>0</v>
      </c>
      <c r="D66" s="162">
        <v>0</v>
      </c>
      <c r="E66" s="162" t="s">
        <v>41</v>
      </c>
      <c r="F66" s="162">
        <v>21</v>
      </c>
      <c r="G66" s="231" t="s">
        <v>428</v>
      </c>
      <c r="H66" s="164" t="s">
        <v>3820</v>
      </c>
      <c r="I66" s="163" t="s">
        <v>20</v>
      </c>
      <c r="J66" s="163" t="s">
        <v>129</v>
      </c>
      <c r="K66" s="163">
        <v>1</v>
      </c>
      <c r="L66" s="165" t="s">
        <v>2201</v>
      </c>
      <c r="M66" s="165" t="s">
        <v>3764</v>
      </c>
      <c r="N66" s="64">
        <v>29</v>
      </c>
      <c r="O66" s="64">
        <v>1</v>
      </c>
      <c r="P66" s="64">
        <v>0</v>
      </c>
      <c r="Q66" s="64">
        <v>0</v>
      </c>
      <c r="R66" s="64">
        <f t="shared" si="3"/>
        <v>30</v>
      </c>
      <c r="S66" s="105" t="s">
        <v>3765</v>
      </c>
      <c r="T66" s="105" t="s">
        <v>172</v>
      </c>
      <c r="U66" s="159">
        <f t="shared" si="4"/>
        <v>30</v>
      </c>
      <c r="V66" s="159">
        <v>29</v>
      </c>
      <c r="W66" s="100">
        <f t="shared" si="5"/>
        <v>0.96666666666666667</v>
      </c>
      <c r="X66" s="105" t="str">
        <f t="shared" si="6"/>
        <v>De acuerdo a lo programado</v>
      </c>
      <c r="Y66" s="166"/>
      <c r="Z66" s="159">
        <f t="shared" si="7"/>
        <v>0</v>
      </c>
      <c r="AA66" s="159"/>
      <c r="AB66" s="100" t="str">
        <f t="shared" si="8"/>
        <v>No hay ejecución</v>
      </c>
      <c r="AC66" s="105" t="str">
        <f t="shared" si="9"/>
        <v>NA</v>
      </c>
      <c r="AD66" s="166"/>
      <c r="AE66" s="65">
        <f t="shared" si="10"/>
        <v>29</v>
      </c>
      <c r="AF66" s="100">
        <f t="shared" si="21"/>
        <v>0.96666666666666667</v>
      </c>
      <c r="AG66" s="105" t="str">
        <f t="shared" si="12"/>
        <v>De acuerdo a lo programado</v>
      </c>
      <c r="AH66" s="166"/>
      <c r="AI66" s="65" t="s">
        <v>502</v>
      </c>
      <c r="AJ66" s="100" t="s">
        <v>502</v>
      </c>
    </row>
    <row r="67" spans="1:36" ht="38.4">
      <c r="A67" s="63">
        <v>52</v>
      </c>
      <c r="B67" s="162" t="s">
        <v>400</v>
      </c>
      <c r="C67" s="162">
        <v>0</v>
      </c>
      <c r="D67" s="162">
        <v>0</v>
      </c>
      <c r="E67" s="162" t="s">
        <v>41</v>
      </c>
      <c r="F67" s="162">
        <v>21</v>
      </c>
      <c r="G67" s="231" t="s">
        <v>428</v>
      </c>
      <c r="H67" s="164" t="s">
        <v>3821</v>
      </c>
      <c r="I67" s="163" t="s">
        <v>20</v>
      </c>
      <c r="J67" s="163" t="s">
        <v>129</v>
      </c>
      <c r="K67" s="163">
        <v>1</v>
      </c>
      <c r="L67" s="165" t="s">
        <v>3778</v>
      </c>
      <c r="M67" s="165" t="s">
        <v>643</v>
      </c>
      <c r="N67" s="64">
        <v>1</v>
      </c>
      <c r="O67" s="64">
        <v>3</v>
      </c>
      <c r="P67" s="64">
        <v>9</v>
      </c>
      <c r="Q67" s="64">
        <v>9</v>
      </c>
      <c r="R67" s="64">
        <f t="shared" si="3"/>
        <v>22</v>
      </c>
      <c r="S67" s="105" t="s">
        <v>3765</v>
      </c>
      <c r="T67" s="105" t="s">
        <v>172</v>
      </c>
      <c r="U67" s="159">
        <f t="shared" si="4"/>
        <v>4</v>
      </c>
      <c r="V67" s="159">
        <v>6</v>
      </c>
      <c r="W67" s="100">
        <f t="shared" si="5"/>
        <v>1.5</v>
      </c>
      <c r="X67" s="105" t="str">
        <f t="shared" si="6"/>
        <v>De acuerdo a lo programado</v>
      </c>
      <c r="Y67" s="166"/>
      <c r="Z67" s="159">
        <f t="shared" si="7"/>
        <v>18</v>
      </c>
      <c r="AA67" s="159"/>
      <c r="AB67" s="100" t="str">
        <f t="shared" si="8"/>
        <v>No hay ejecución</v>
      </c>
      <c r="AC67" s="105" t="str">
        <f t="shared" si="9"/>
        <v>NA</v>
      </c>
      <c r="AD67" s="166"/>
      <c r="AE67" s="65">
        <f t="shared" si="10"/>
        <v>6</v>
      </c>
      <c r="AF67" s="100">
        <f t="shared" si="21"/>
        <v>0.27272727272727271</v>
      </c>
      <c r="AG67" s="105" t="str">
        <f t="shared" si="12"/>
        <v>Incumplimiento</v>
      </c>
      <c r="AH67" s="166"/>
      <c r="AI67" s="65" t="s">
        <v>502</v>
      </c>
      <c r="AJ67" s="100" t="s">
        <v>502</v>
      </c>
    </row>
    <row r="68" spans="1:36" ht="19.2">
      <c r="A68" s="63">
        <v>53</v>
      </c>
      <c r="B68" s="162" t="s">
        <v>400</v>
      </c>
      <c r="C68" s="162">
        <v>0</v>
      </c>
      <c r="D68" s="162">
        <v>0</v>
      </c>
      <c r="E68" s="162" t="s">
        <v>41</v>
      </c>
      <c r="F68" s="162">
        <v>21</v>
      </c>
      <c r="G68" s="231" t="s">
        <v>428</v>
      </c>
      <c r="H68" s="164" t="s">
        <v>3822</v>
      </c>
      <c r="I68" s="163" t="s">
        <v>20</v>
      </c>
      <c r="J68" s="163" t="s">
        <v>129</v>
      </c>
      <c r="K68" s="163">
        <v>1</v>
      </c>
      <c r="L68" s="165" t="s">
        <v>2201</v>
      </c>
      <c r="M68" s="165" t="s">
        <v>3764</v>
      </c>
      <c r="N68" s="64">
        <v>0</v>
      </c>
      <c r="O68" s="64">
        <v>0</v>
      </c>
      <c r="P68" s="64">
        <v>43</v>
      </c>
      <c r="Q68" s="64">
        <v>0</v>
      </c>
      <c r="R68" s="64">
        <f t="shared" si="3"/>
        <v>43</v>
      </c>
      <c r="S68" s="105" t="s">
        <v>3765</v>
      </c>
      <c r="T68" s="105" t="s">
        <v>172</v>
      </c>
      <c r="U68" s="159">
        <f t="shared" si="4"/>
        <v>0</v>
      </c>
      <c r="V68" s="159"/>
      <c r="W68" s="100" t="str">
        <f t="shared" si="5"/>
        <v>No hay ejecución</v>
      </c>
      <c r="X68" s="105" t="str">
        <f t="shared" si="6"/>
        <v>NA</v>
      </c>
      <c r="Y68" s="166"/>
      <c r="Z68" s="159">
        <f t="shared" si="7"/>
        <v>43</v>
      </c>
      <c r="AA68" s="159"/>
      <c r="AB68" s="100" t="str">
        <f t="shared" si="8"/>
        <v>No hay ejecución</v>
      </c>
      <c r="AC68" s="105" t="str">
        <f t="shared" si="9"/>
        <v>NA</v>
      </c>
      <c r="AD68" s="166"/>
      <c r="AE68" s="65">
        <f t="shared" si="10"/>
        <v>0</v>
      </c>
      <c r="AF68" s="100" t="str">
        <f t="shared" si="21"/>
        <v>No hay Programación</v>
      </c>
      <c r="AG68" s="105" t="str">
        <f t="shared" si="12"/>
        <v>De acuerdo a lo programado</v>
      </c>
      <c r="AH68" s="166"/>
      <c r="AI68" s="65" t="s">
        <v>502</v>
      </c>
      <c r="AJ68" s="100" t="s">
        <v>502</v>
      </c>
    </row>
    <row r="69" spans="1:36" ht="19.2">
      <c r="A69" s="63">
        <v>54</v>
      </c>
      <c r="B69" s="162" t="s">
        <v>400</v>
      </c>
      <c r="C69" s="162">
        <v>0</v>
      </c>
      <c r="D69" s="162">
        <v>0</v>
      </c>
      <c r="E69" s="162" t="s">
        <v>41</v>
      </c>
      <c r="F69" s="162">
        <v>21</v>
      </c>
      <c r="G69" s="231" t="s">
        <v>428</v>
      </c>
      <c r="H69" s="164" t="s">
        <v>3823</v>
      </c>
      <c r="I69" s="163" t="s">
        <v>20</v>
      </c>
      <c r="J69" s="163" t="s">
        <v>129</v>
      </c>
      <c r="K69" s="163">
        <v>1</v>
      </c>
      <c r="L69" s="165" t="s">
        <v>2201</v>
      </c>
      <c r="M69" s="165" t="s">
        <v>3764</v>
      </c>
      <c r="N69" s="64">
        <v>0</v>
      </c>
      <c r="O69" s="64">
        <v>0</v>
      </c>
      <c r="P69" s="64">
        <v>20</v>
      </c>
      <c r="Q69" s="64">
        <v>23</v>
      </c>
      <c r="R69" s="64">
        <f t="shared" si="3"/>
        <v>43</v>
      </c>
      <c r="S69" s="105" t="s">
        <v>3765</v>
      </c>
      <c r="T69" s="105" t="s">
        <v>172</v>
      </c>
      <c r="U69" s="159">
        <f t="shared" si="4"/>
        <v>0</v>
      </c>
      <c r="V69" s="159">
        <v>3</v>
      </c>
      <c r="W69" s="100" t="str">
        <f t="shared" si="5"/>
        <v>No hay Programación</v>
      </c>
      <c r="X69" s="105" t="str">
        <f t="shared" si="6"/>
        <v>De acuerdo a lo programado</v>
      </c>
      <c r="Y69" s="166"/>
      <c r="Z69" s="159">
        <f t="shared" si="7"/>
        <v>43</v>
      </c>
      <c r="AA69" s="159"/>
      <c r="AB69" s="100" t="str">
        <f t="shared" si="8"/>
        <v>No hay ejecución</v>
      </c>
      <c r="AC69" s="105" t="str">
        <f t="shared" si="9"/>
        <v>NA</v>
      </c>
      <c r="AD69" s="166"/>
      <c r="AE69" s="65">
        <f t="shared" si="10"/>
        <v>3</v>
      </c>
      <c r="AF69" s="100">
        <f t="shared" si="21"/>
        <v>6.9767441860465115E-2</v>
      </c>
      <c r="AG69" s="105" t="str">
        <f t="shared" si="12"/>
        <v>Incumplimiento</v>
      </c>
      <c r="AH69" s="166"/>
      <c r="AI69" s="65" t="s">
        <v>502</v>
      </c>
      <c r="AJ69" s="100" t="s">
        <v>502</v>
      </c>
    </row>
    <row r="70" spans="1:36" ht="19.2">
      <c r="A70" s="63">
        <v>55</v>
      </c>
      <c r="B70" s="162" t="s">
        <v>400</v>
      </c>
      <c r="C70" s="162">
        <v>0</v>
      </c>
      <c r="D70" s="162">
        <v>0</v>
      </c>
      <c r="E70" s="162" t="s">
        <v>41</v>
      </c>
      <c r="F70" s="162">
        <v>21</v>
      </c>
      <c r="G70" s="231" t="s">
        <v>428</v>
      </c>
      <c r="H70" s="164" t="s">
        <v>3824</v>
      </c>
      <c r="I70" s="163" t="s">
        <v>20</v>
      </c>
      <c r="J70" s="163" t="s">
        <v>129</v>
      </c>
      <c r="K70" s="163">
        <v>1</v>
      </c>
      <c r="L70" s="165" t="s">
        <v>2201</v>
      </c>
      <c r="M70" s="165" t="s">
        <v>3764</v>
      </c>
      <c r="N70" s="64">
        <v>0</v>
      </c>
      <c r="O70" s="64">
        <v>29</v>
      </c>
      <c r="P70" s="64">
        <v>0</v>
      </c>
      <c r="Q70" s="64">
        <v>0</v>
      </c>
      <c r="R70" s="64">
        <f t="shared" si="3"/>
        <v>29</v>
      </c>
      <c r="S70" s="105" t="s">
        <v>3765</v>
      </c>
      <c r="T70" s="105" t="s">
        <v>172</v>
      </c>
      <c r="U70" s="159">
        <f t="shared" si="4"/>
        <v>29</v>
      </c>
      <c r="V70" s="159">
        <v>6</v>
      </c>
      <c r="W70" s="100">
        <f t="shared" si="5"/>
        <v>0.20689655172413793</v>
      </c>
      <c r="X70" s="105" t="str">
        <f t="shared" si="6"/>
        <v>En Riesgo de no Cumplimiento</v>
      </c>
      <c r="Y70" s="166"/>
      <c r="Z70" s="159">
        <f t="shared" si="7"/>
        <v>0</v>
      </c>
      <c r="AA70" s="159"/>
      <c r="AB70" s="100" t="str">
        <f t="shared" si="8"/>
        <v>No hay ejecución</v>
      </c>
      <c r="AC70" s="105" t="str">
        <f t="shared" si="9"/>
        <v>NA</v>
      </c>
      <c r="AD70" s="166"/>
      <c r="AE70" s="65">
        <f t="shared" si="10"/>
        <v>6</v>
      </c>
      <c r="AF70" s="100">
        <f t="shared" si="21"/>
        <v>0.20689655172413793</v>
      </c>
      <c r="AG70" s="105" t="str">
        <f t="shared" si="12"/>
        <v>Incumplimiento</v>
      </c>
      <c r="AH70" s="166"/>
      <c r="AI70" s="65" t="s">
        <v>502</v>
      </c>
      <c r="AJ70" s="100" t="s">
        <v>502</v>
      </c>
    </row>
    <row r="71" spans="1:36" ht="28.8">
      <c r="A71" s="63">
        <v>56</v>
      </c>
      <c r="B71" s="162" t="s">
        <v>400</v>
      </c>
      <c r="C71" s="162">
        <v>0</v>
      </c>
      <c r="D71" s="162">
        <v>0</v>
      </c>
      <c r="E71" s="162" t="s">
        <v>41</v>
      </c>
      <c r="F71" s="162">
        <v>18</v>
      </c>
      <c r="G71" s="231" t="s">
        <v>428</v>
      </c>
      <c r="H71" s="164" t="s">
        <v>3825</v>
      </c>
      <c r="I71" s="163" t="s">
        <v>20</v>
      </c>
      <c r="J71" s="163" t="s">
        <v>129</v>
      </c>
      <c r="K71" s="163">
        <v>1</v>
      </c>
      <c r="L71" s="165" t="s">
        <v>2201</v>
      </c>
      <c r="M71" s="165" t="s">
        <v>3770</v>
      </c>
      <c r="N71" s="64">
        <v>0</v>
      </c>
      <c r="O71" s="64">
        <v>12</v>
      </c>
      <c r="P71" s="64">
        <v>0</v>
      </c>
      <c r="Q71" s="64">
        <v>0</v>
      </c>
      <c r="R71" s="64">
        <f t="shared" si="3"/>
        <v>12</v>
      </c>
      <c r="S71" s="105" t="s">
        <v>3765</v>
      </c>
      <c r="T71" s="105" t="s">
        <v>172</v>
      </c>
      <c r="U71" s="159">
        <f t="shared" si="4"/>
        <v>12</v>
      </c>
      <c r="V71" s="159">
        <v>3</v>
      </c>
      <c r="W71" s="100">
        <f t="shared" si="5"/>
        <v>0.25</v>
      </c>
      <c r="X71" s="105" t="str">
        <f t="shared" si="6"/>
        <v>En Riesgo de no Cumplimiento</v>
      </c>
      <c r="Y71" s="166"/>
      <c r="Z71" s="159">
        <f t="shared" si="7"/>
        <v>0</v>
      </c>
      <c r="AA71" s="159"/>
      <c r="AB71" s="100" t="str">
        <f t="shared" si="8"/>
        <v>No hay ejecución</v>
      </c>
      <c r="AC71" s="105" t="str">
        <f t="shared" si="9"/>
        <v>NA</v>
      </c>
      <c r="AD71" s="166"/>
      <c r="AE71" s="65">
        <f t="shared" si="10"/>
        <v>3</v>
      </c>
      <c r="AF71" s="100">
        <f t="shared" si="21"/>
        <v>0.25</v>
      </c>
      <c r="AG71" s="105" t="str">
        <f t="shared" si="12"/>
        <v>Incumplimiento</v>
      </c>
      <c r="AH71" s="166"/>
      <c r="AI71" s="65" t="s">
        <v>502</v>
      </c>
      <c r="AJ71" s="100" t="s">
        <v>502</v>
      </c>
    </row>
    <row r="72" spans="1:36" ht="19.2">
      <c r="A72" s="63">
        <v>57</v>
      </c>
      <c r="B72" s="162" t="s">
        <v>400</v>
      </c>
      <c r="C72" s="162">
        <v>0</v>
      </c>
      <c r="D72" s="162">
        <v>0</v>
      </c>
      <c r="E72" s="162" t="s">
        <v>41</v>
      </c>
      <c r="F72" s="162">
        <v>18</v>
      </c>
      <c r="G72" s="231" t="s">
        <v>428</v>
      </c>
      <c r="H72" s="164" t="s">
        <v>3826</v>
      </c>
      <c r="I72" s="163" t="s">
        <v>20</v>
      </c>
      <c r="J72" s="163" t="s">
        <v>129</v>
      </c>
      <c r="K72" s="163">
        <v>1</v>
      </c>
      <c r="L72" s="165" t="s">
        <v>2201</v>
      </c>
      <c r="M72" s="165" t="s">
        <v>3764</v>
      </c>
      <c r="N72" s="64">
        <v>0</v>
      </c>
      <c r="O72" s="64">
        <v>12</v>
      </c>
      <c r="P72" s="64">
        <v>0</v>
      </c>
      <c r="Q72" s="64">
        <v>0</v>
      </c>
      <c r="R72" s="64">
        <f t="shared" si="3"/>
        <v>12</v>
      </c>
      <c r="S72" s="105" t="s">
        <v>3765</v>
      </c>
      <c r="T72" s="105" t="s">
        <v>172</v>
      </c>
      <c r="U72" s="159">
        <f t="shared" si="4"/>
        <v>12</v>
      </c>
      <c r="V72" s="159"/>
      <c r="W72" s="100" t="str">
        <f t="shared" si="5"/>
        <v>No hay ejecución</v>
      </c>
      <c r="X72" s="105" t="str">
        <f t="shared" si="6"/>
        <v>NA</v>
      </c>
      <c r="Y72" s="166"/>
      <c r="Z72" s="159">
        <f t="shared" si="7"/>
        <v>0</v>
      </c>
      <c r="AA72" s="159"/>
      <c r="AB72" s="100" t="str">
        <f t="shared" si="8"/>
        <v>No hay ejecución</v>
      </c>
      <c r="AC72" s="105" t="str">
        <f t="shared" si="9"/>
        <v>NA</v>
      </c>
      <c r="AD72" s="166"/>
      <c r="AE72" s="65">
        <f t="shared" si="10"/>
        <v>0</v>
      </c>
      <c r="AF72" s="100" t="str">
        <f t="shared" si="21"/>
        <v>No hay Programación</v>
      </c>
      <c r="AG72" s="105" t="str">
        <f t="shared" si="12"/>
        <v>De acuerdo a lo programado</v>
      </c>
      <c r="AH72" s="166"/>
      <c r="AI72" s="65" t="s">
        <v>502</v>
      </c>
      <c r="AJ72" s="100" t="s">
        <v>502</v>
      </c>
    </row>
    <row r="73" spans="1:36" ht="19.2">
      <c r="A73" s="63">
        <v>58</v>
      </c>
      <c r="B73" s="162" t="s">
        <v>400</v>
      </c>
      <c r="C73" s="162">
        <v>0</v>
      </c>
      <c r="D73" s="162">
        <v>0</v>
      </c>
      <c r="E73" s="162" t="s">
        <v>41</v>
      </c>
      <c r="F73" s="162">
        <v>18</v>
      </c>
      <c r="G73" s="231" t="s">
        <v>428</v>
      </c>
      <c r="H73" s="164" t="s">
        <v>3827</v>
      </c>
      <c r="I73" s="163" t="s">
        <v>20</v>
      </c>
      <c r="J73" s="163" t="s">
        <v>129</v>
      </c>
      <c r="K73" s="163">
        <v>1</v>
      </c>
      <c r="L73" s="165" t="s">
        <v>2201</v>
      </c>
      <c r="M73" s="165" t="s">
        <v>3764</v>
      </c>
      <c r="N73" s="64">
        <f>139+46+65+71+50+50+55+87+70+63+62</f>
        <v>758</v>
      </c>
      <c r="O73" s="64">
        <v>73</v>
      </c>
      <c r="P73" s="64">
        <v>0</v>
      </c>
      <c r="Q73" s="64">
        <v>0</v>
      </c>
      <c r="R73" s="64">
        <f t="shared" si="3"/>
        <v>831</v>
      </c>
      <c r="S73" s="105" t="s">
        <v>3765</v>
      </c>
      <c r="T73" s="105" t="s">
        <v>172</v>
      </c>
      <c r="U73" s="159">
        <f t="shared" si="4"/>
        <v>831</v>
      </c>
      <c r="V73" s="159">
        <v>709</v>
      </c>
      <c r="W73" s="100">
        <f t="shared" si="5"/>
        <v>0.85318892900120336</v>
      </c>
      <c r="X73" s="105" t="str">
        <f t="shared" si="6"/>
        <v>Atraso Leve</v>
      </c>
      <c r="Y73" s="166"/>
      <c r="Z73" s="159">
        <f t="shared" si="7"/>
        <v>0</v>
      </c>
      <c r="AA73" s="159"/>
      <c r="AB73" s="100" t="str">
        <f t="shared" si="8"/>
        <v>No hay ejecución</v>
      </c>
      <c r="AC73" s="105" t="str">
        <f t="shared" si="9"/>
        <v>NA</v>
      </c>
      <c r="AD73" s="166"/>
      <c r="AE73" s="65">
        <f t="shared" si="10"/>
        <v>709</v>
      </c>
      <c r="AF73" s="100">
        <f t="shared" si="21"/>
        <v>0.85318892900120336</v>
      </c>
      <c r="AG73" s="105" t="str">
        <f t="shared" si="12"/>
        <v>Atraso Leve</v>
      </c>
      <c r="AH73" s="166"/>
      <c r="AI73" s="65" t="s">
        <v>502</v>
      </c>
      <c r="AJ73" s="100" t="s">
        <v>502</v>
      </c>
    </row>
    <row r="74" spans="1:36" ht="19.2">
      <c r="A74" s="63">
        <v>59</v>
      </c>
      <c r="B74" s="162" t="s">
        <v>400</v>
      </c>
      <c r="C74" s="162">
        <v>0</v>
      </c>
      <c r="D74" s="162">
        <v>0</v>
      </c>
      <c r="E74" s="162" t="s">
        <v>41</v>
      </c>
      <c r="F74" s="162">
        <v>18</v>
      </c>
      <c r="G74" s="231" t="s">
        <v>450</v>
      </c>
      <c r="H74" s="164" t="s">
        <v>3828</v>
      </c>
      <c r="I74" s="163" t="s">
        <v>20</v>
      </c>
      <c r="J74" s="163" t="s">
        <v>129</v>
      </c>
      <c r="K74" s="163">
        <v>1</v>
      </c>
      <c r="L74" s="165" t="s">
        <v>2209</v>
      </c>
      <c r="M74" s="165" t="s">
        <v>3764</v>
      </c>
      <c r="N74" s="64">
        <f>139+46+32+71+28+50+46+35+13</f>
        <v>460</v>
      </c>
      <c r="O74" s="64">
        <f>33+29+66+55+41+35+50+62</f>
        <v>371</v>
      </c>
      <c r="P74" s="64">
        <v>0</v>
      </c>
      <c r="Q74" s="64">
        <v>0</v>
      </c>
      <c r="R74" s="64">
        <f t="shared" si="3"/>
        <v>831</v>
      </c>
      <c r="S74" s="105" t="s">
        <v>3765</v>
      </c>
      <c r="T74" s="105" t="s">
        <v>172</v>
      </c>
      <c r="U74" s="159">
        <f t="shared" si="4"/>
        <v>831</v>
      </c>
      <c r="V74" s="159">
        <v>494</v>
      </c>
      <c r="W74" s="100">
        <f t="shared" si="5"/>
        <v>0.59446450060168476</v>
      </c>
      <c r="X74" s="105" t="str">
        <f t="shared" si="6"/>
        <v>En Riesgo de no Cumplimiento</v>
      </c>
      <c r="Y74" s="166"/>
      <c r="Z74" s="159">
        <f t="shared" si="7"/>
        <v>0</v>
      </c>
      <c r="AA74" s="159"/>
      <c r="AB74" s="100" t="str">
        <f t="shared" si="8"/>
        <v>No hay ejecución</v>
      </c>
      <c r="AC74" s="105" t="str">
        <f t="shared" si="9"/>
        <v>NA</v>
      </c>
      <c r="AD74" s="166"/>
      <c r="AE74" s="65">
        <f t="shared" si="10"/>
        <v>494</v>
      </c>
      <c r="AF74" s="100">
        <f t="shared" si="21"/>
        <v>0.59446450060168476</v>
      </c>
      <c r="AG74" s="105" t="str">
        <f t="shared" si="12"/>
        <v>Incumplimiento</v>
      </c>
      <c r="AH74" s="166"/>
      <c r="AI74" s="65" t="s">
        <v>502</v>
      </c>
      <c r="AJ74" s="100" t="s">
        <v>502</v>
      </c>
    </row>
    <row r="75" spans="1:36" ht="19.2">
      <c r="A75" s="63">
        <v>60</v>
      </c>
      <c r="B75" s="162" t="s">
        <v>400</v>
      </c>
      <c r="C75" s="162">
        <v>0</v>
      </c>
      <c r="D75" s="162">
        <v>0</v>
      </c>
      <c r="E75" s="162" t="s">
        <v>41</v>
      </c>
      <c r="F75" s="162">
        <v>18</v>
      </c>
      <c r="G75" s="231" t="s">
        <v>450</v>
      </c>
      <c r="H75" s="164" t="s">
        <v>3829</v>
      </c>
      <c r="I75" s="163" t="s">
        <v>20</v>
      </c>
      <c r="J75" s="163" t="s">
        <v>129</v>
      </c>
      <c r="K75" s="163">
        <v>1</v>
      </c>
      <c r="L75" s="165" t="s">
        <v>3769</v>
      </c>
      <c r="M75" s="165" t="s">
        <v>3764</v>
      </c>
      <c r="N75" s="64">
        <f>139+32+71+28+46+35+13</f>
        <v>364</v>
      </c>
      <c r="O75" s="64">
        <f>46+33+29+50+66+55+41+35+50+62</f>
        <v>467</v>
      </c>
      <c r="P75" s="64">
        <v>0</v>
      </c>
      <c r="Q75" s="64">
        <v>0</v>
      </c>
      <c r="R75" s="64">
        <f t="shared" si="3"/>
        <v>831</v>
      </c>
      <c r="S75" s="105" t="s">
        <v>3765</v>
      </c>
      <c r="T75" s="105" t="s">
        <v>172</v>
      </c>
      <c r="U75" s="159">
        <f t="shared" si="4"/>
        <v>831</v>
      </c>
      <c r="V75" s="159">
        <v>494</v>
      </c>
      <c r="W75" s="100">
        <f t="shared" si="5"/>
        <v>0.59446450060168476</v>
      </c>
      <c r="X75" s="105" t="str">
        <f t="shared" si="6"/>
        <v>En Riesgo de no Cumplimiento</v>
      </c>
      <c r="Y75" s="166"/>
      <c r="Z75" s="159">
        <f t="shared" si="7"/>
        <v>0</v>
      </c>
      <c r="AA75" s="159"/>
      <c r="AB75" s="100" t="str">
        <f t="shared" si="8"/>
        <v>No hay ejecución</v>
      </c>
      <c r="AC75" s="105" t="str">
        <f t="shared" si="9"/>
        <v>NA</v>
      </c>
      <c r="AD75" s="166"/>
      <c r="AE75" s="65">
        <f t="shared" si="10"/>
        <v>494</v>
      </c>
      <c r="AF75" s="100">
        <f t="shared" si="21"/>
        <v>0.59446450060168476</v>
      </c>
      <c r="AG75" s="105" t="str">
        <f t="shared" si="12"/>
        <v>Incumplimiento</v>
      </c>
      <c r="AH75" s="166"/>
      <c r="AI75" s="65" t="s">
        <v>502</v>
      </c>
      <c r="AJ75" s="100" t="s">
        <v>502</v>
      </c>
    </row>
    <row r="76" spans="1:36" ht="19.2">
      <c r="A76" s="63">
        <v>61</v>
      </c>
      <c r="B76" s="162" t="s">
        <v>400</v>
      </c>
      <c r="C76" s="162">
        <v>0</v>
      </c>
      <c r="D76" s="162">
        <v>0</v>
      </c>
      <c r="E76" s="162" t="s">
        <v>41</v>
      </c>
      <c r="F76" s="162">
        <v>18</v>
      </c>
      <c r="G76" s="231" t="s">
        <v>450</v>
      </c>
      <c r="H76" s="164" t="s">
        <v>3830</v>
      </c>
      <c r="I76" s="163" t="s">
        <v>18</v>
      </c>
      <c r="J76" s="163" t="s">
        <v>129</v>
      </c>
      <c r="K76" s="163">
        <v>6</v>
      </c>
      <c r="L76" s="165" t="s">
        <v>2201</v>
      </c>
      <c r="M76" s="165" t="s">
        <v>3764</v>
      </c>
      <c r="N76" s="64">
        <v>21</v>
      </c>
      <c r="O76" s="64">
        <v>40</v>
      </c>
      <c r="P76" s="64">
        <v>14</v>
      </c>
      <c r="Q76" s="64">
        <v>15</v>
      </c>
      <c r="R76" s="64">
        <f t="shared" si="3"/>
        <v>90</v>
      </c>
      <c r="S76" s="105" t="s">
        <v>3765</v>
      </c>
      <c r="T76" s="105" t="s">
        <v>172</v>
      </c>
      <c r="U76" s="159">
        <f t="shared" si="4"/>
        <v>61</v>
      </c>
      <c r="V76" s="159">
        <v>77</v>
      </c>
      <c r="W76" s="100">
        <f t="shared" si="5"/>
        <v>1.2622950819672132</v>
      </c>
      <c r="X76" s="105" t="str">
        <f t="shared" si="6"/>
        <v>De acuerdo a lo programado</v>
      </c>
      <c r="Y76" s="166"/>
      <c r="Z76" s="159">
        <f t="shared" si="7"/>
        <v>29</v>
      </c>
      <c r="AA76" s="159"/>
      <c r="AB76" s="100" t="str">
        <f t="shared" si="8"/>
        <v>No hay ejecución</v>
      </c>
      <c r="AC76" s="105" t="str">
        <f t="shared" si="9"/>
        <v>NA</v>
      </c>
      <c r="AD76" s="166"/>
      <c r="AE76" s="65">
        <f t="shared" si="10"/>
        <v>77</v>
      </c>
      <c r="AF76" s="100">
        <f t="shared" si="21"/>
        <v>0.85555555555555551</v>
      </c>
      <c r="AG76" s="105" t="str">
        <f t="shared" si="12"/>
        <v>Atraso Leve</v>
      </c>
      <c r="AH76" s="166"/>
      <c r="AI76" s="65" t="s">
        <v>502</v>
      </c>
      <c r="AJ76" s="100" t="s">
        <v>502</v>
      </c>
    </row>
    <row r="77" spans="1:36" ht="19.2">
      <c r="A77" s="63">
        <v>62</v>
      </c>
      <c r="B77" s="162" t="s">
        <v>400</v>
      </c>
      <c r="C77" s="162">
        <v>0</v>
      </c>
      <c r="D77" s="162">
        <v>0</v>
      </c>
      <c r="E77" s="162" t="s">
        <v>41</v>
      </c>
      <c r="F77" s="162">
        <v>18</v>
      </c>
      <c r="G77" s="231" t="s">
        <v>450</v>
      </c>
      <c r="H77" s="164" t="s">
        <v>3831</v>
      </c>
      <c r="I77" s="163" t="s">
        <v>18</v>
      </c>
      <c r="J77" s="163" t="s">
        <v>129</v>
      </c>
      <c r="K77" s="163">
        <v>6</v>
      </c>
      <c r="L77" s="165" t="s">
        <v>3832</v>
      </c>
      <c r="M77" s="165" t="s">
        <v>2215</v>
      </c>
      <c r="N77" s="64">
        <v>6</v>
      </c>
      <c r="O77" s="64">
        <v>19</v>
      </c>
      <c r="P77" s="64">
        <v>41</v>
      </c>
      <c r="Q77" s="64">
        <v>15</v>
      </c>
      <c r="R77" s="64">
        <f t="shared" si="3"/>
        <v>81</v>
      </c>
      <c r="S77" s="105" t="s">
        <v>3765</v>
      </c>
      <c r="T77" s="105" t="s">
        <v>172</v>
      </c>
      <c r="U77" s="159">
        <f t="shared" si="4"/>
        <v>25</v>
      </c>
      <c r="V77" s="159">
        <v>24</v>
      </c>
      <c r="W77" s="100">
        <f t="shared" si="5"/>
        <v>0.96</v>
      </c>
      <c r="X77" s="105" t="str">
        <f t="shared" si="6"/>
        <v>De acuerdo a lo programado</v>
      </c>
      <c r="Y77" s="166"/>
      <c r="Z77" s="159">
        <f t="shared" si="7"/>
        <v>56</v>
      </c>
      <c r="AA77" s="159"/>
      <c r="AB77" s="100" t="str">
        <f t="shared" si="8"/>
        <v>No hay ejecución</v>
      </c>
      <c r="AC77" s="105" t="str">
        <f t="shared" si="9"/>
        <v>NA</v>
      </c>
      <c r="AD77" s="166"/>
      <c r="AE77" s="65">
        <f t="shared" si="10"/>
        <v>24</v>
      </c>
      <c r="AF77" s="100">
        <f t="shared" si="21"/>
        <v>0.29629629629629628</v>
      </c>
      <c r="AG77" s="105" t="str">
        <f t="shared" si="12"/>
        <v>Incumplimiento</v>
      </c>
      <c r="AH77" s="166"/>
      <c r="AI77" s="65" t="s">
        <v>502</v>
      </c>
      <c r="AJ77" s="100" t="s">
        <v>502</v>
      </c>
    </row>
    <row r="78" spans="1:36" ht="38.4">
      <c r="A78" s="63">
        <v>63</v>
      </c>
      <c r="B78" s="162" t="s">
        <v>400</v>
      </c>
      <c r="C78" s="162">
        <v>0</v>
      </c>
      <c r="D78" s="162">
        <v>0</v>
      </c>
      <c r="E78" s="162" t="s">
        <v>41</v>
      </c>
      <c r="F78" s="162">
        <v>18</v>
      </c>
      <c r="G78" s="231" t="s">
        <v>450</v>
      </c>
      <c r="H78" s="164" t="s">
        <v>3833</v>
      </c>
      <c r="I78" s="163" t="s">
        <v>18</v>
      </c>
      <c r="J78" s="163" t="s">
        <v>129</v>
      </c>
      <c r="K78" s="163">
        <v>6</v>
      </c>
      <c r="L78" s="165" t="s">
        <v>3834</v>
      </c>
      <c r="M78" s="165" t="s">
        <v>643</v>
      </c>
      <c r="N78" s="64">
        <v>5</v>
      </c>
      <c r="O78" s="64">
        <v>7</v>
      </c>
      <c r="P78" s="64">
        <v>4</v>
      </c>
      <c r="Q78" s="64">
        <v>5</v>
      </c>
      <c r="R78" s="64">
        <f t="shared" si="3"/>
        <v>21</v>
      </c>
      <c r="S78" s="105" t="s">
        <v>3765</v>
      </c>
      <c r="T78" s="105" t="s">
        <v>172</v>
      </c>
      <c r="U78" s="159">
        <f t="shared" si="4"/>
        <v>12</v>
      </c>
      <c r="V78" s="159">
        <v>11</v>
      </c>
      <c r="W78" s="100">
        <f t="shared" si="5"/>
        <v>0.91666666666666663</v>
      </c>
      <c r="X78" s="105" t="str">
        <f t="shared" si="6"/>
        <v>De acuerdo a lo programado</v>
      </c>
      <c r="Y78" s="166"/>
      <c r="Z78" s="159">
        <f t="shared" si="7"/>
        <v>9</v>
      </c>
      <c r="AA78" s="159"/>
      <c r="AB78" s="100" t="str">
        <f t="shared" si="8"/>
        <v>No hay ejecución</v>
      </c>
      <c r="AC78" s="105" t="str">
        <f t="shared" si="9"/>
        <v>NA</v>
      </c>
      <c r="AD78" s="166"/>
      <c r="AE78" s="65">
        <f t="shared" si="10"/>
        <v>11</v>
      </c>
      <c r="AF78" s="100">
        <f t="shared" si="21"/>
        <v>0.52380952380952384</v>
      </c>
      <c r="AG78" s="105" t="str">
        <f t="shared" si="12"/>
        <v>Incumplimiento</v>
      </c>
      <c r="AH78" s="166"/>
      <c r="AI78" s="65" t="s">
        <v>502</v>
      </c>
      <c r="AJ78" s="100" t="s">
        <v>502</v>
      </c>
    </row>
    <row r="79" spans="1:36" ht="19.2">
      <c r="A79" s="63">
        <v>64</v>
      </c>
      <c r="B79" s="162" t="s">
        <v>400</v>
      </c>
      <c r="C79" s="162">
        <v>0</v>
      </c>
      <c r="D79" s="162">
        <v>0</v>
      </c>
      <c r="E79" s="162" t="s">
        <v>41</v>
      </c>
      <c r="F79" s="162">
        <v>18</v>
      </c>
      <c r="G79" s="231" t="s">
        <v>450</v>
      </c>
      <c r="H79" s="164" t="s">
        <v>3835</v>
      </c>
      <c r="I79" s="163" t="s">
        <v>18</v>
      </c>
      <c r="J79" s="163" t="s">
        <v>129</v>
      </c>
      <c r="K79" s="163">
        <v>6</v>
      </c>
      <c r="L79" s="165" t="s">
        <v>2233</v>
      </c>
      <c r="M79" s="165" t="s">
        <v>643</v>
      </c>
      <c r="N79" s="64">
        <v>0</v>
      </c>
      <c r="O79" s="64">
        <v>1</v>
      </c>
      <c r="P79" s="64">
        <v>0</v>
      </c>
      <c r="Q79" s="64">
        <v>1</v>
      </c>
      <c r="R79" s="64">
        <f t="shared" si="3"/>
        <v>2</v>
      </c>
      <c r="S79" s="105" t="s">
        <v>3765</v>
      </c>
      <c r="T79" s="105" t="s">
        <v>172</v>
      </c>
      <c r="U79" s="159">
        <f t="shared" si="4"/>
        <v>1</v>
      </c>
      <c r="V79" s="159">
        <v>1</v>
      </c>
      <c r="W79" s="100">
        <f t="shared" si="5"/>
        <v>1</v>
      </c>
      <c r="X79" s="105" t="str">
        <f t="shared" si="6"/>
        <v>De acuerdo a lo programado</v>
      </c>
      <c r="Y79" s="166"/>
      <c r="Z79" s="159">
        <f t="shared" si="7"/>
        <v>1</v>
      </c>
      <c r="AA79" s="159"/>
      <c r="AB79" s="100" t="str">
        <f t="shared" si="8"/>
        <v>No hay ejecución</v>
      </c>
      <c r="AC79" s="105" t="str">
        <f t="shared" si="9"/>
        <v>NA</v>
      </c>
      <c r="AD79" s="166"/>
      <c r="AE79" s="65">
        <f t="shared" si="10"/>
        <v>1</v>
      </c>
      <c r="AF79" s="100">
        <f t="shared" si="21"/>
        <v>0.5</v>
      </c>
      <c r="AG79" s="105" t="str">
        <f t="shared" si="12"/>
        <v>Incumplimiento</v>
      </c>
      <c r="AH79" s="166"/>
      <c r="AI79" s="65" t="s">
        <v>502</v>
      </c>
      <c r="AJ79" s="100" t="s">
        <v>502</v>
      </c>
    </row>
    <row r="80" spans="1:36" ht="19.2">
      <c r="A80" s="63">
        <v>65</v>
      </c>
      <c r="B80" s="162" t="s">
        <v>400</v>
      </c>
      <c r="C80" s="162">
        <v>0</v>
      </c>
      <c r="D80" s="162">
        <v>0</v>
      </c>
      <c r="E80" s="162" t="s">
        <v>41</v>
      </c>
      <c r="F80" s="162">
        <v>18</v>
      </c>
      <c r="G80" s="231" t="s">
        <v>450</v>
      </c>
      <c r="H80" s="164" t="s">
        <v>3836</v>
      </c>
      <c r="I80" s="163" t="s">
        <v>18</v>
      </c>
      <c r="J80" s="163" t="s">
        <v>129</v>
      </c>
      <c r="K80" s="163">
        <v>6</v>
      </c>
      <c r="L80" s="165" t="s">
        <v>2247</v>
      </c>
      <c r="M80" s="165" t="s">
        <v>643</v>
      </c>
      <c r="N80" s="64">
        <v>0</v>
      </c>
      <c r="O80" s="64">
        <v>1</v>
      </c>
      <c r="P80" s="64">
        <v>0</v>
      </c>
      <c r="Q80" s="64">
        <v>1</v>
      </c>
      <c r="R80" s="64">
        <f t="shared" si="3"/>
        <v>2</v>
      </c>
      <c r="S80" s="105" t="s">
        <v>3765</v>
      </c>
      <c r="T80" s="105" t="s">
        <v>172</v>
      </c>
      <c r="U80" s="159">
        <f t="shared" si="4"/>
        <v>1</v>
      </c>
      <c r="V80" s="159">
        <v>1</v>
      </c>
      <c r="W80" s="100">
        <f t="shared" si="5"/>
        <v>1</v>
      </c>
      <c r="X80" s="105" t="str">
        <f t="shared" si="6"/>
        <v>De acuerdo a lo programado</v>
      </c>
      <c r="Y80" s="166"/>
      <c r="Z80" s="159">
        <f t="shared" si="7"/>
        <v>1</v>
      </c>
      <c r="AA80" s="159"/>
      <c r="AB80" s="100" t="str">
        <f t="shared" si="8"/>
        <v>No hay ejecución</v>
      </c>
      <c r="AC80" s="105" t="str">
        <f t="shared" si="9"/>
        <v>NA</v>
      </c>
      <c r="AD80" s="166"/>
      <c r="AE80" s="65">
        <f t="shared" si="10"/>
        <v>1</v>
      </c>
      <c r="AF80" s="100">
        <f t="shared" si="21"/>
        <v>0.5</v>
      </c>
      <c r="AG80" s="105" t="str">
        <f t="shared" si="12"/>
        <v>Incumplimiento</v>
      </c>
      <c r="AH80" s="166"/>
      <c r="AI80" s="65" t="s">
        <v>502</v>
      </c>
      <c r="AJ80" s="100" t="s">
        <v>502</v>
      </c>
    </row>
    <row r="81" spans="1:36" ht="19.2">
      <c r="A81" s="63">
        <v>66</v>
      </c>
      <c r="B81" s="162" t="s">
        <v>400</v>
      </c>
      <c r="C81" s="162">
        <v>0</v>
      </c>
      <c r="D81" s="162">
        <v>0</v>
      </c>
      <c r="E81" s="162" t="s">
        <v>41</v>
      </c>
      <c r="F81" s="162">
        <v>18</v>
      </c>
      <c r="G81" s="231" t="s">
        <v>450</v>
      </c>
      <c r="H81" s="164" t="s">
        <v>3837</v>
      </c>
      <c r="I81" s="163" t="s">
        <v>18</v>
      </c>
      <c r="J81" s="163" t="s">
        <v>129</v>
      </c>
      <c r="K81" s="163">
        <v>6</v>
      </c>
      <c r="L81" s="165" t="s">
        <v>3778</v>
      </c>
      <c r="M81" s="165" t="s">
        <v>643</v>
      </c>
      <c r="N81" s="64">
        <v>9</v>
      </c>
      <c r="O81" s="64">
        <v>44</v>
      </c>
      <c r="P81" s="64">
        <v>5</v>
      </c>
      <c r="Q81" s="64">
        <v>5</v>
      </c>
      <c r="R81" s="64">
        <f t="shared" ref="R81:R144" si="22">N81+O81+P81+Q81</f>
        <v>63</v>
      </c>
      <c r="S81" s="105" t="s">
        <v>3765</v>
      </c>
      <c r="T81" s="105" t="s">
        <v>172</v>
      </c>
      <c r="U81" s="159">
        <f t="shared" ref="U81:U144" si="23">N81+O81</f>
        <v>53</v>
      </c>
      <c r="V81" s="159">
        <v>71</v>
      </c>
      <c r="W81" s="100">
        <f t="shared" si="5"/>
        <v>1.3396226415094339</v>
      </c>
      <c r="X81" s="105" t="str">
        <f t="shared" si="6"/>
        <v>De acuerdo a lo programado</v>
      </c>
      <c r="Y81" s="166"/>
      <c r="Z81" s="159">
        <f t="shared" ref="Z81:Z144" si="24">P81+Q81</f>
        <v>10</v>
      </c>
      <c r="AA81" s="159"/>
      <c r="AB81" s="100" t="str">
        <f t="shared" si="8"/>
        <v>No hay ejecución</v>
      </c>
      <c r="AC81" s="105" t="str">
        <f t="shared" si="9"/>
        <v>NA</v>
      </c>
      <c r="AD81" s="166"/>
      <c r="AE81" s="65">
        <f t="shared" ref="AE81:AE144" si="25">V81+AA81</f>
        <v>71</v>
      </c>
      <c r="AF81" s="100">
        <f t="shared" si="21"/>
        <v>1.126984126984127</v>
      </c>
      <c r="AG81" s="105" t="str">
        <f t="shared" si="12"/>
        <v>De acuerdo a lo programado</v>
      </c>
      <c r="AH81" s="166"/>
      <c r="AI81" s="65" t="s">
        <v>502</v>
      </c>
      <c r="AJ81" s="100" t="s">
        <v>502</v>
      </c>
    </row>
    <row r="82" spans="1:36" ht="19.2">
      <c r="A82" s="63">
        <v>67</v>
      </c>
      <c r="B82" s="162" t="s">
        <v>400</v>
      </c>
      <c r="C82" s="162">
        <v>0</v>
      </c>
      <c r="D82" s="162">
        <v>0</v>
      </c>
      <c r="E82" s="162" t="s">
        <v>41</v>
      </c>
      <c r="F82" s="162">
        <v>18</v>
      </c>
      <c r="G82" s="231" t="s">
        <v>450</v>
      </c>
      <c r="H82" s="164" t="s">
        <v>3838</v>
      </c>
      <c r="I82" s="163" t="s">
        <v>18</v>
      </c>
      <c r="J82" s="163" t="s">
        <v>129</v>
      </c>
      <c r="K82" s="163">
        <v>6</v>
      </c>
      <c r="L82" s="165" t="s">
        <v>2214</v>
      </c>
      <c r="M82" s="165" t="s">
        <v>2215</v>
      </c>
      <c r="N82" s="64">
        <v>10</v>
      </c>
      <c r="O82" s="64">
        <v>20</v>
      </c>
      <c r="P82" s="64">
        <v>33</v>
      </c>
      <c r="Q82" s="64">
        <v>13</v>
      </c>
      <c r="R82" s="64">
        <f t="shared" si="22"/>
        <v>76</v>
      </c>
      <c r="S82" s="105" t="s">
        <v>3765</v>
      </c>
      <c r="T82" s="105" t="s">
        <v>172</v>
      </c>
      <c r="U82" s="159">
        <f t="shared" si="23"/>
        <v>30</v>
      </c>
      <c r="V82" s="159">
        <v>61</v>
      </c>
      <c r="W82" s="100">
        <f t="shared" ref="W82:W145" si="26">IF(V82="","No hay ejecución",IF(AND(U82&gt;0), V82/U82,"No hay Programación"))</f>
        <v>2.0333333333333332</v>
      </c>
      <c r="X82" s="105" t="str">
        <f t="shared" ref="X82:X145" si="27">IF(W82="No hay ejecución","NA",IF(W82&gt;=90%,"De acuerdo a lo programado",IF(W82&gt;=70%,"Atraso Leve",IF(W82&lt;70%,"En Riesgo de no Cumplimiento"))))</f>
        <v>De acuerdo a lo programado</v>
      </c>
      <c r="Y82" s="166"/>
      <c r="Z82" s="159">
        <f t="shared" si="24"/>
        <v>46</v>
      </c>
      <c r="AA82" s="159"/>
      <c r="AB82" s="100" t="str">
        <f t="shared" ref="AB82:AB145" si="28">IF(AA82="","No hay ejecución",IF(AND(Z82&gt;0), AA82/Z82,"No hay Programación"))</f>
        <v>No hay ejecución</v>
      </c>
      <c r="AC82" s="105" t="str">
        <f t="shared" ref="AC82:AC145" si="29">IF(AB82="No hay ejecución","NA",IF(AB82&gt;=90%,"De acuerdo a lo programado",IF(AB82&gt;=70%,"Atraso Leve",IF(AB82&lt;70%,"En Riesgo de no Cumplimiento"))))</f>
        <v>NA</v>
      </c>
      <c r="AD82" s="166"/>
      <c r="AE82" s="65">
        <f t="shared" si="25"/>
        <v>61</v>
      </c>
      <c r="AF82" s="100">
        <f t="shared" si="21"/>
        <v>0.80263157894736847</v>
      </c>
      <c r="AG82" s="105" t="str">
        <f t="shared" si="12"/>
        <v>Atraso Leve</v>
      </c>
      <c r="AH82" s="166"/>
      <c r="AI82" s="65" t="s">
        <v>502</v>
      </c>
      <c r="AJ82" s="100" t="s">
        <v>502</v>
      </c>
    </row>
    <row r="83" spans="1:36" ht="19.2">
      <c r="A83" s="63">
        <v>68</v>
      </c>
      <c r="B83" s="162" t="s">
        <v>400</v>
      </c>
      <c r="C83" s="162">
        <v>0</v>
      </c>
      <c r="D83" s="162">
        <v>0</v>
      </c>
      <c r="E83" s="162" t="s">
        <v>41</v>
      </c>
      <c r="F83" s="162">
        <v>18</v>
      </c>
      <c r="G83" s="231" t="s">
        <v>439</v>
      </c>
      <c r="H83" s="164" t="s">
        <v>3839</v>
      </c>
      <c r="I83" s="163" t="s">
        <v>18</v>
      </c>
      <c r="J83" s="163" t="s">
        <v>129</v>
      </c>
      <c r="K83" s="163">
        <v>6</v>
      </c>
      <c r="L83" s="165" t="s">
        <v>3778</v>
      </c>
      <c r="M83" s="165" t="s">
        <v>643</v>
      </c>
      <c r="N83" s="64">
        <v>5</v>
      </c>
      <c r="O83" s="64">
        <v>10</v>
      </c>
      <c r="P83" s="64">
        <v>6</v>
      </c>
      <c r="Q83" s="64">
        <v>6</v>
      </c>
      <c r="R83" s="64">
        <f t="shared" si="22"/>
        <v>27</v>
      </c>
      <c r="S83" s="105" t="s">
        <v>3765</v>
      </c>
      <c r="T83" s="105" t="s">
        <v>172</v>
      </c>
      <c r="U83" s="159">
        <f t="shared" si="23"/>
        <v>15</v>
      </c>
      <c r="V83" s="159">
        <v>42</v>
      </c>
      <c r="W83" s="100">
        <f t="shared" si="26"/>
        <v>2.8</v>
      </c>
      <c r="X83" s="105" t="str">
        <f t="shared" si="27"/>
        <v>De acuerdo a lo programado</v>
      </c>
      <c r="Y83" s="166"/>
      <c r="Z83" s="159">
        <f t="shared" si="24"/>
        <v>12</v>
      </c>
      <c r="AA83" s="159"/>
      <c r="AB83" s="100" t="str">
        <f t="shared" si="28"/>
        <v>No hay ejecución</v>
      </c>
      <c r="AC83" s="105" t="str">
        <f t="shared" si="29"/>
        <v>NA</v>
      </c>
      <c r="AD83" s="166"/>
      <c r="AE83" s="65">
        <f t="shared" si="25"/>
        <v>42</v>
      </c>
      <c r="AF83" s="100">
        <f t="shared" si="21"/>
        <v>1.5555555555555556</v>
      </c>
      <c r="AG83" s="105" t="str">
        <f t="shared" si="12"/>
        <v>De acuerdo a lo programado</v>
      </c>
      <c r="AH83" s="166"/>
      <c r="AI83" s="65" t="s">
        <v>502</v>
      </c>
      <c r="AJ83" s="100" t="s">
        <v>502</v>
      </c>
    </row>
    <row r="84" spans="1:36" ht="19.2">
      <c r="A84" s="63">
        <v>69</v>
      </c>
      <c r="B84" s="162" t="s">
        <v>400</v>
      </c>
      <c r="C84" s="162">
        <v>0</v>
      </c>
      <c r="D84" s="162">
        <v>0</v>
      </c>
      <c r="E84" s="162" t="s">
        <v>41</v>
      </c>
      <c r="F84" s="162">
        <v>18</v>
      </c>
      <c r="G84" s="231" t="s">
        <v>439</v>
      </c>
      <c r="H84" s="164" t="s">
        <v>3840</v>
      </c>
      <c r="I84" s="163" t="s">
        <v>18</v>
      </c>
      <c r="J84" s="163" t="s">
        <v>129</v>
      </c>
      <c r="K84" s="163">
        <v>6</v>
      </c>
      <c r="L84" s="165" t="s">
        <v>2233</v>
      </c>
      <c r="M84" s="165" t="s">
        <v>643</v>
      </c>
      <c r="N84" s="64">
        <v>1</v>
      </c>
      <c r="O84" s="64">
        <v>1</v>
      </c>
      <c r="P84" s="64">
        <v>1</v>
      </c>
      <c r="Q84" s="64">
        <v>0</v>
      </c>
      <c r="R84" s="64">
        <f t="shared" si="22"/>
        <v>3</v>
      </c>
      <c r="S84" s="105" t="s">
        <v>3765</v>
      </c>
      <c r="T84" s="105" t="s">
        <v>172</v>
      </c>
      <c r="U84" s="159">
        <f t="shared" si="23"/>
        <v>2</v>
      </c>
      <c r="V84" s="159">
        <v>1</v>
      </c>
      <c r="W84" s="100">
        <f t="shared" si="26"/>
        <v>0.5</v>
      </c>
      <c r="X84" s="105" t="str">
        <f t="shared" si="27"/>
        <v>En Riesgo de no Cumplimiento</v>
      </c>
      <c r="Y84" s="166"/>
      <c r="Z84" s="159">
        <f t="shared" si="24"/>
        <v>1</v>
      </c>
      <c r="AA84" s="159"/>
      <c r="AB84" s="100" t="str">
        <f t="shared" si="28"/>
        <v>No hay ejecución</v>
      </c>
      <c r="AC84" s="105" t="str">
        <f t="shared" si="29"/>
        <v>NA</v>
      </c>
      <c r="AD84" s="166"/>
      <c r="AE84" s="65">
        <f t="shared" si="25"/>
        <v>1</v>
      </c>
      <c r="AF84" s="100">
        <f t="shared" si="21"/>
        <v>0.33333333333333331</v>
      </c>
      <c r="AG84" s="105" t="str">
        <f t="shared" si="12"/>
        <v>Incumplimiento</v>
      </c>
      <c r="AH84" s="166"/>
      <c r="AI84" s="65" t="s">
        <v>502</v>
      </c>
      <c r="AJ84" s="100" t="s">
        <v>502</v>
      </c>
    </row>
    <row r="85" spans="1:36" ht="19.2">
      <c r="A85" s="63">
        <v>70</v>
      </c>
      <c r="B85" s="162" t="s">
        <v>400</v>
      </c>
      <c r="C85" s="162">
        <v>0</v>
      </c>
      <c r="D85" s="162">
        <v>0</v>
      </c>
      <c r="E85" s="162" t="s">
        <v>41</v>
      </c>
      <c r="F85" s="162">
        <v>18</v>
      </c>
      <c r="G85" s="231" t="s">
        <v>439</v>
      </c>
      <c r="H85" s="164" t="s">
        <v>3836</v>
      </c>
      <c r="I85" s="163" t="s">
        <v>18</v>
      </c>
      <c r="J85" s="163" t="s">
        <v>129</v>
      </c>
      <c r="K85" s="163">
        <v>6</v>
      </c>
      <c r="L85" s="165" t="s">
        <v>2247</v>
      </c>
      <c r="M85" s="165" t="s">
        <v>643</v>
      </c>
      <c r="N85" s="64">
        <v>0</v>
      </c>
      <c r="O85" s="64">
        <v>0</v>
      </c>
      <c r="P85" s="64">
        <v>0</v>
      </c>
      <c r="Q85" s="64">
        <v>1</v>
      </c>
      <c r="R85" s="64">
        <f t="shared" si="22"/>
        <v>1</v>
      </c>
      <c r="S85" s="105" t="s">
        <v>3765</v>
      </c>
      <c r="T85" s="105" t="s">
        <v>172</v>
      </c>
      <c r="U85" s="159">
        <f t="shared" si="23"/>
        <v>0</v>
      </c>
      <c r="V85" s="159">
        <v>2</v>
      </c>
      <c r="W85" s="100" t="str">
        <f t="shared" si="26"/>
        <v>No hay Programación</v>
      </c>
      <c r="X85" s="105" t="str">
        <f t="shared" si="27"/>
        <v>De acuerdo a lo programado</v>
      </c>
      <c r="Y85" s="166"/>
      <c r="Z85" s="159">
        <f t="shared" si="24"/>
        <v>1</v>
      </c>
      <c r="AA85" s="159"/>
      <c r="AB85" s="100" t="str">
        <f t="shared" si="28"/>
        <v>No hay ejecución</v>
      </c>
      <c r="AC85" s="105" t="str">
        <f t="shared" si="29"/>
        <v>NA</v>
      </c>
      <c r="AD85" s="166"/>
      <c r="AE85" s="65">
        <f t="shared" si="25"/>
        <v>2</v>
      </c>
      <c r="AF85" s="100">
        <f t="shared" si="21"/>
        <v>2</v>
      </c>
      <c r="AG85" s="105" t="str">
        <f t="shared" ref="AG85:AG148" si="30">IF(AF85="No hay ejecución","NA",IF(AF85&gt;=90%,"De acuerdo a lo programado",IF(AF85&gt;=70%,"Atraso Leve",IF(AF85&lt;70%,"Incumplimiento"))))</f>
        <v>De acuerdo a lo programado</v>
      </c>
      <c r="AH85" s="166"/>
      <c r="AI85" s="65" t="s">
        <v>502</v>
      </c>
      <c r="AJ85" s="100" t="s">
        <v>502</v>
      </c>
    </row>
    <row r="86" spans="1:36" ht="28.8">
      <c r="A86" s="63">
        <v>71</v>
      </c>
      <c r="B86" s="162" t="s">
        <v>400</v>
      </c>
      <c r="C86" s="162">
        <v>0</v>
      </c>
      <c r="D86" s="162">
        <v>0</v>
      </c>
      <c r="E86" s="162" t="s">
        <v>41</v>
      </c>
      <c r="F86" s="162">
        <v>18</v>
      </c>
      <c r="G86" s="231" t="s">
        <v>439</v>
      </c>
      <c r="H86" s="164" t="s">
        <v>3841</v>
      </c>
      <c r="I86" s="163" t="s">
        <v>18</v>
      </c>
      <c r="J86" s="163" t="s">
        <v>129</v>
      </c>
      <c r="K86" s="163">
        <v>6</v>
      </c>
      <c r="L86" s="165" t="s">
        <v>2201</v>
      </c>
      <c r="M86" s="165" t="s">
        <v>3764</v>
      </c>
      <c r="N86" s="64">
        <v>19</v>
      </c>
      <c r="O86" s="64">
        <v>28</v>
      </c>
      <c r="P86" s="64">
        <v>8</v>
      </c>
      <c r="Q86" s="64">
        <v>4</v>
      </c>
      <c r="R86" s="64">
        <f t="shared" si="22"/>
        <v>59</v>
      </c>
      <c r="S86" s="105" t="s">
        <v>3765</v>
      </c>
      <c r="T86" s="105" t="s">
        <v>172</v>
      </c>
      <c r="U86" s="159">
        <f t="shared" si="23"/>
        <v>47</v>
      </c>
      <c r="V86" s="159">
        <v>52</v>
      </c>
      <c r="W86" s="100">
        <f t="shared" si="26"/>
        <v>1.1063829787234043</v>
      </c>
      <c r="X86" s="105" t="str">
        <f t="shared" si="27"/>
        <v>De acuerdo a lo programado</v>
      </c>
      <c r="Y86" s="166"/>
      <c r="Z86" s="159">
        <f t="shared" si="24"/>
        <v>12</v>
      </c>
      <c r="AA86" s="159"/>
      <c r="AB86" s="100" t="str">
        <f t="shared" si="28"/>
        <v>No hay ejecución</v>
      </c>
      <c r="AC86" s="105" t="str">
        <f t="shared" si="29"/>
        <v>NA</v>
      </c>
      <c r="AD86" s="166"/>
      <c r="AE86" s="65">
        <f t="shared" si="25"/>
        <v>52</v>
      </c>
      <c r="AF86" s="100">
        <f t="shared" si="21"/>
        <v>0.88135593220338981</v>
      </c>
      <c r="AG86" s="105" t="str">
        <f t="shared" si="30"/>
        <v>Atraso Leve</v>
      </c>
      <c r="AH86" s="166"/>
      <c r="AI86" s="65" t="s">
        <v>502</v>
      </c>
      <c r="AJ86" s="100" t="s">
        <v>502</v>
      </c>
    </row>
    <row r="87" spans="1:36" ht="28.8">
      <c r="A87" s="63">
        <v>72</v>
      </c>
      <c r="B87" s="162" t="s">
        <v>400</v>
      </c>
      <c r="C87" s="162">
        <v>0</v>
      </c>
      <c r="D87" s="162">
        <v>0</v>
      </c>
      <c r="E87" s="162" t="s">
        <v>41</v>
      </c>
      <c r="F87" s="162">
        <v>18</v>
      </c>
      <c r="G87" s="231" t="s">
        <v>439</v>
      </c>
      <c r="H87" s="164" t="s">
        <v>3842</v>
      </c>
      <c r="I87" s="163" t="s">
        <v>18</v>
      </c>
      <c r="J87" s="163" t="s">
        <v>129</v>
      </c>
      <c r="K87" s="163">
        <v>6</v>
      </c>
      <c r="L87" s="165" t="s">
        <v>2214</v>
      </c>
      <c r="M87" s="165" t="s">
        <v>2215</v>
      </c>
      <c r="N87" s="64">
        <v>34</v>
      </c>
      <c r="O87" s="64">
        <v>52</v>
      </c>
      <c r="P87" s="64">
        <v>64</v>
      </c>
      <c r="Q87" s="64">
        <v>38</v>
      </c>
      <c r="R87" s="64">
        <f t="shared" si="22"/>
        <v>188</v>
      </c>
      <c r="S87" s="105" t="s">
        <v>3765</v>
      </c>
      <c r="T87" s="105" t="s">
        <v>172</v>
      </c>
      <c r="U87" s="159">
        <f t="shared" si="23"/>
        <v>86</v>
      </c>
      <c r="V87" s="159">
        <v>94</v>
      </c>
      <c r="W87" s="100">
        <f t="shared" si="26"/>
        <v>1.0930232558139534</v>
      </c>
      <c r="X87" s="105" t="str">
        <f t="shared" si="27"/>
        <v>De acuerdo a lo programado</v>
      </c>
      <c r="Y87" s="166"/>
      <c r="Z87" s="159">
        <f t="shared" si="24"/>
        <v>102</v>
      </c>
      <c r="AA87" s="159"/>
      <c r="AB87" s="100" t="str">
        <f t="shared" si="28"/>
        <v>No hay ejecución</v>
      </c>
      <c r="AC87" s="105" t="str">
        <f t="shared" si="29"/>
        <v>NA</v>
      </c>
      <c r="AD87" s="166"/>
      <c r="AE87" s="65">
        <f t="shared" si="25"/>
        <v>94</v>
      </c>
      <c r="AF87" s="100">
        <f t="shared" si="21"/>
        <v>0.5</v>
      </c>
      <c r="AG87" s="105" t="str">
        <f t="shared" si="30"/>
        <v>Incumplimiento</v>
      </c>
      <c r="AH87" s="166"/>
      <c r="AI87" s="65" t="s">
        <v>502</v>
      </c>
      <c r="AJ87" s="100" t="s">
        <v>502</v>
      </c>
    </row>
    <row r="88" spans="1:36" ht="19.2">
      <c r="A88" s="63">
        <v>73</v>
      </c>
      <c r="B88" s="162" t="s">
        <v>400</v>
      </c>
      <c r="C88" s="162">
        <v>0</v>
      </c>
      <c r="D88" s="162">
        <v>0</v>
      </c>
      <c r="E88" s="162" t="s">
        <v>41</v>
      </c>
      <c r="F88" s="162">
        <v>18</v>
      </c>
      <c r="G88" s="231" t="s">
        <v>510</v>
      </c>
      <c r="H88" s="164" t="s">
        <v>3843</v>
      </c>
      <c r="I88" s="163" t="s">
        <v>18</v>
      </c>
      <c r="J88" s="163" t="s">
        <v>129</v>
      </c>
      <c r="K88" s="163">
        <v>6</v>
      </c>
      <c r="L88" s="165" t="s">
        <v>3834</v>
      </c>
      <c r="M88" s="165" t="s">
        <v>2215</v>
      </c>
      <c r="N88" s="64">
        <v>0</v>
      </c>
      <c r="O88" s="64">
        <v>12</v>
      </c>
      <c r="P88" s="64">
        <v>5</v>
      </c>
      <c r="Q88" s="64">
        <v>4</v>
      </c>
      <c r="R88" s="64">
        <f t="shared" si="22"/>
        <v>21</v>
      </c>
      <c r="S88" s="105" t="s">
        <v>3765</v>
      </c>
      <c r="T88" s="105" t="s">
        <v>172</v>
      </c>
      <c r="U88" s="159">
        <f t="shared" si="23"/>
        <v>12</v>
      </c>
      <c r="V88" s="159">
        <v>2</v>
      </c>
      <c r="W88" s="100">
        <f t="shared" si="26"/>
        <v>0.16666666666666666</v>
      </c>
      <c r="X88" s="105" t="str">
        <f t="shared" si="27"/>
        <v>En Riesgo de no Cumplimiento</v>
      </c>
      <c r="Y88" s="166"/>
      <c r="Z88" s="159">
        <f t="shared" si="24"/>
        <v>9</v>
      </c>
      <c r="AA88" s="159"/>
      <c r="AB88" s="100" t="str">
        <f t="shared" si="28"/>
        <v>No hay ejecución</v>
      </c>
      <c r="AC88" s="105" t="str">
        <f t="shared" si="29"/>
        <v>NA</v>
      </c>
      <c r="AD88" s="166"/>
      <c r="AE88" s="65">
        <f t="shared" si="25"/>
        <v>2</v>
      </c>
      <c r="AF88" s="100">
        <f t="shared" si="21"/>
        <v>9.5238095238095233E-2</v>
      </c>
      <c r="AG88" s="105" t="str">
        <f t="shared" si="30"/>
        <v>Incumplimiento</v>
      </c>
      <c r="AH88" s="166"/>
      <c r="AI88" s="65" t="s">
        <v>502</v>
      </c>
      <c r="AJ88" s="100" t="s">
        <v>502</v>
      </c>
    </row>
    <row r="89" spans="1:36" ht="38.4">
      <c r="A89" s="63">
        <v>74</v>
      </c>
      <c r="B89" s="162" t="s">
        <v>400</v>
      </c>
      <c r="C89" s="162">
        <v>0</v>
      </c>
      <c r="D89" s="162">
        <v>0</v>
      </c>
      <c r="E89" s="162" t="s">
        <v>41</v>
      </c>
      <c r="F89" s="162">
        <v>18</v>
      </c>
      <c r="G89" s="231" t="s">
        <v>510</v>
      </c>
      <c r="H89" s="164" t="s">
        <v>3844</v>
      </c>
      <c r="I89" s="163" t="s">
        <v>18</v>
      </c>
      <c r="J89" s="163" t="s">
        <v>129</v>
      </c>
      <c r="K89" s="163">
        <v>6</v>
      </c>
      <c r="L89" s="165" t="s">
        <v>2233</v>
      </c>
      <c r="M89" s="165" t="s">
        <v>643</v>
      </c>
      <c r="N89" s="64">
        <v>0</v>
      </c>
      <c r="O89" s="64">
        <v>1</v>
      </c>
      <c r="P89" s="64">
        <v>0</v>
      </c>
      <c r="Q89" s="64">
        <v>0</v>
      </c>
      <c r="R89" s="64">
        <f t="shared" si="22"/>
        <v>1</v>
      </c>
      <c r="S89" s="105" t="s">
        <v>3765</v>
      </c>
      <c r="T89" s="105" t="s">
        <v>172</v>
      </c>
      <c r="U89" s="159">
        <f t="shared" si="23"/>
        <v>1</v>
      </c>
      <c r="V89" s="159"/>
      <c r="W89" s="100" t="str">
        <f t="shared" si="26"/>
        <v>No hay ejecución</v>
      </c>
      <c r="X89" s="105" t="str">
        <f t="shared" si="27"/>
        <v>NA</v>
      </c>
      <c r="Y89" s="166"/>
      <c r="Z89" s="159">
        <f t="shared" si="24"/>
        <v>0</v>
      </c>
      <c r="AA89" s="159"/>
      <c r="AB89" s="100" t="str">
        <f t="shared" si="28"/>
        <v>No hay ejecución</v>
      </c>
      <c r="AC89" s="105" t="str">
        <f t="shared" si="29"/>
        <v>NA</v>
      </c>
      <c r="AD89" s="166"/>
      <c r="AE89" s="65">
        <f t="shared" si="25"/>
        <v>0</v>
      </c>
      <c r="AF89" s="100" t="str">
        <f t="shared" si="21"/>
        <v>No hay Programación</v>
      </c>
      <c r="AG89" s="105" t="str">
        <f t="shared" si="30"/>
        <v>De acuerdo a lo programado</v>
      </c>
      <c r="AH89" s="166"/>
      <c r="AI89" s="65" t="s">
        <v>502</v>
      </c>
      <c r="AJ89" s="100" t="s">
        <v>502</v>
      </c>
    </row>
    <row r="90" spans="1:36" ht="19.2">
      <c r="A90" s="63">
        <v>75</v>
      </c>
      <c r="B90" s="162" t="s">
        <v>400</v>
      </c>
      <c r="C90" s="162">
        <v>0</v>
      </c>
      <c r="D90" s="162">
        <v>0</v>
      </c>
      <c r="E90" s="162" t="s">
        <v>41</v>
      </c>
      <c r="F90" s="162">
        <v>18</v>
      </c>
      <c r="G90" s="231" t="s">
        <v>510</v>
      </c>
      <c r="H90" s="164" t="s">
        <v>3836</v>
      </c>
      <c r="I90" s="163" t="s">
        <v>18</v>
      </c>
      <c r="J90" s="163" t="s">
        <v>129</v>
      </c>
      <c r="K90" s="163">
        <v>6</v>
      </c>
      <c r="L90" s="165" t="s">
        <v>2247</v>
      </c>
      <c r="M90" s="165" t="s">
        <v>643</v>
      </c>
      <c r="N90" s="64">
        <v>0</v>
      </c>
      <c r="O90" s="64">
        <v>1</v>
      </c>
      <c r="P90" s="64">
        <v>0</v>
      </c>
      <c r="Q90" s="64">
        <v>2</v>
      </c>
      <c r="R90" s="64">
        <f t="shared" si="22"/>
        <v>3</v>
      </c>
      <c r="S90" s="105" t="s">
        <v>3765</v>
      </c>
      <c r="T90" s="105" t="s">
        <v>172</v>
      </c>
      <c r="U90" s="159">
        <f t="shared" si="23"/>
        <v>1</v>
      </c>
      <c r="V90" s="159"/>
      <c r="W90" s="100" t="str">
        <f t="shared" si="26"/>
        <v>No hay ejecución</v>
      </c>
      <c r="X90" s="105" t="str">
        <f t="shared" si="27"/>
        <v>NA</v>
      </c>
      <c r="Y90" s="166"/>
      <c r="Z90" s="159">
        <f t="shared" si="24"/>
        <v>2</v>
      </c>
      <c r="AA90" s="159"/>
      <c r="AB90" s="100" t="str">
        <f t="shared" si="28"/>
        <v>No hay ejecución</v>
      </c>
      <c r="AC90" s="105" t="str">
        <f t="shared" si="29"/>
        <v>NA</v>
      </c>
      <c r="AD90" s="166"/>
      <c r="AE90" s="65">
        <f t="shared" si="25"/>
        <v>0</v>
      </c>
      <c r="AF90" s="100" t="str">
        <f t="shared" si="21"/>
        <v>No hay Programación</v>
      </c>
      <c r="AG90" s="105" t="str">
        <f t="shared" si="30"/>
        <v>De acuerdo a lo programado</v>
      </c>
      <c r="AH90" s="166"/>
      <c r="AI90" s="65" t="s">
        <v>502</v>
      </c>
      <c r="AJ90" s="100" t="s">
        <v>502</v>
      </c>
    </row>
    <row r="91" spans="1:36" ht="19.2">
      <c r="A91" s="63">
        <v>76</v>
      </c>
      <c r="B91" s="162" t="s">
        <v>400</v>
      </c>
      <c r="C91" s="162">
        <v>0</v>
      </c>
      <c r="D91" s="162">
        <v>0</v>
      </c>
      <c r="E91" s="162" t="s">
        <v>41</v>
      </c>
      <c r="F91" s="162">
        <v>18</v>
      </c>
      <c r="G91" s="231" t="s">
        <v>510</v>
      </c>
      <c r="H91" s="164" t="s">
        <v>3845</v>
      </c>
      <c r="I91" s="163" t="s">
        <v>18</v>
      </c>
      <c r="J91" s="163" t="s">
        <v>129</v>
      </c>
      <c r="K91" s="163">
        <v>6</v>
      </c>
      <c r="L91" s="165" t="s">
        <v>2201</v>
      </c>
      <c r="M91" s="165" t="s">
        <v>3764</v>
      </c>
      <c r="N91" s="64">
        <v>10</v>
      </c>
      <c r="O91" s="64">
        <v>20</v>
      </c>
      <c r="P91" s="64">
        <v>11</v>
      </c>
      <c r="Q91" s="64">
        <v>10</v>
      </c>
      <c r="R91" s="64">
        <f t="shared" si="22"/>
        <v>51</v>
      </c>
      <c r="S91" s="105" t="s">
        <v>3765</v>
      </c>
      <c r="T91" s="105" t="s">
        <v>172</v>
      </c>
      <c r="U91" s="159">
        <f t="shared" si="23"/>
        <v>30</v>
      </c>
      <c r="V91" s="159">
        <v>38</v>
      </c>
      <c r="W91" s="100">
        <f t="shared" si="26"/>
        <v>1.2666666666666666</v>
      </c>
      <c r="X91" s="105" t="str">
        <f t="shared" si="27"/>
        <v>De acuerdo a lo programado</v>
      </c>
      <c r="Y91" s="166"/>
      <c r="Z91" s="159">
        <f t="shared" si="24"/>
        <v>21</v>
      </c>
      <c r="AA91" s="159"/>
      <c r="AB91" s="100" t="str">
        <f t="shared" si="28"/>
        <v>No hay ejecución</v>
      </c>
      <c r="AC91" s="105" t="str">
        <f t="shared" si="29"/>
        <v>NA</v>
      </c>
      <c r="AD91" s="166"/>
      <c r="AE91" s="65">
        <f t="shared" si="25"/>
        <v>38</v>
      </c>
      <c r="AF91" s="100">
        <f t="shared" si="21"/>
        <v>0.74509803921568629</v>
      </c>
      <c r="AG91" s="105" t="str">
        <f t="shared" si="30"/>
        <v>Atraso Leve</v>
      </c>
      <c r="AH91" s="166"/>
      <c r="AI91" s="65" t="s">
        <v>502</v>
      </c>
      <c r="AJ91" s="100" t="s">
        <v>502</v>
      </c>
    </row>
    <row r="92" spans="1:36" ht="38.4">
      <c r="A92" s="63">
        <v>77</v>
      </c>
      <c r="B92" s="162" t="s">
        <v>400</v>
      </c>
      <c r="C92" s="162">
        <v>0</v>
      </c>
      <c r="D92" s="162">
        <v>0</v>
      </c>
      <c r="E92" s="162" t="s">
        <v>41</v>
      </c>
      <c r="F92" s="162">
        <v>18</v>
      </c>
      <c r="G92" s="231" t="s">
        <v>510</v>
      </c>
      <c r="H92" s="164" t="s">
        <v>3846</v>
      </c>
      <c r="I92" s="163" t="s">
        <v>18</v>
      </c>
      <c r="J92" s="163" t="s">
        <v>129</v>
      </c>
      <c r="K92" s="163">
        <v>6</v>
      </c>
      <c r="L92" s="165" t="s">
        <v>2214</v>
      </c>
      <c r="M92" s="165" t="s">
        <v>2215</v>
      </c>
      <c r="N92" s="64">
        <f>4+2</f>
        <v>6</v>
      </c>
      <c r="O92" s="64">
        <v>7</v>
      </c>
      <c r="P92" s="64">
        <v>31</v>
      </c>
      <c r="Q92" s="64">
        <f>2+2</f>
        <v>4</v>
      </c>
      <c r="R92" s="64">
        <f t="shared" si="22"/>
        <v>48</v>
      </c>
      <c r="S92" s="105" t="s">
        <v>3765</v>
      </c>
      <c r="T92" s="105" t="s">
        <v>172</v>
      </c>
      <c r="U92" s="159">
        <f t="shared" si="23"/>
        <v>13</v>
      </c>
      <c r="V92" s="159">
        <v>31</v>
      </c>
      <c r="W92" s="100">
        <f t="shared" si="26"/>
        <v>2.3846153846153846</v>
      </c>
      <c r="X92" s="105" t="str">
        <f t="shared" si="27"/>
        <v>De acuerdo a lo programado</v>
      </c>
      <c r="Y92" s="166"/>
      <c r="Z92" s="159">
        <f t="shared" si="24"/>
        <v>35</v>
      </c>
      <c r="AA92" s="159"/>
      <c r="AB92" s="100" t="str">
        <f t="shared" si="28"/>
        <v>No hay ejecución</v>
      </c>
      <c r="AC92" s="105" t="str">
        <f t="shared" si="29"/>
        <v>NA</v>
      </c>
      <c r="AD92" s="166"/>
      <c r="AE92" s="65">
        <f t="shared" si="25"/>
        <v>31</v>
      </c>
      <c r="AF92" s="100">
        <f t="shared" si="21"/>
        <v>0.64583333333333337</v>
      </c>
      <c r="AG92" s="105" t="str">
        <f t="shared" si="30"/>
        <v>Incumplimiento</v>
      </c>
      <c r="AH92" s="166"/>
      <c r="AI92" s="65" t="s">
        <v>502</v>
      </c>
      <c r="AJ92" s="100" t="s">
        <v>502</v>
      </c>
    </row>
    <row r="93" spans="1:36" ht="38.4">
      <c r="A93" s="63">
        <v>78</v>
      </c>
      <c r="B93" s="162" t="s">
        <v>400</v>
      </c>
      <c r="C93" s="162">
        <v>0</v>
      </c>
      <c r="D93" s="162">
        <v>0</v>
      </c>
      <c r="E93" s="162" t="s">
        <v>41</v>
      </c>
      <c r="F93" s="162">
        <v>18</v>
      </c>
      <c r="G93" s="231" t="s">
        <v>510</v>
      </c>
      <c r="H93" s="164" t="s">
        <v>3847</v>
      </c>
      <c r="I93" s="163" t="s">
        <v>18</v>
      </c>
      <c r="J93" s="163" t="s">
        <v>129</v>
      </c>
      <c r="K93" s="163">
        <v>6</v>
      </c>
      <c r="L93" s="165" t="s">
        <v>3778</v>
      </c>
      <c r="M93" s="165" t="s">
        <v>643</v>
      </c>
      <c r="N93" s="64">
        <v>0</v>
      </c>
      <c r="O93" s="64">
        <v>8</v>
      </c>
      <c r="P93" s="64">
        <v>5</v>
      </c>
      <c r="Q93" s="64">
        <v>3</v>
      </c>
      <c r="R93" s="64">
        <f t="shared" si="22"/>
        <v>16</v>
      </c>
      <c r="S93" s="105" t="s">
        <v>3765</v>
      </c>
      <c r="T93" s="105" t="s">
        <v>172</v>
      </c>
      <c r="U93" s="159">
        <f t="shared" si="23"/>
        <v>8</v>
      </c>
      <c r="V93" s="159">
        <v>10</v>
      </c>
      <c r="W93" s="100">
        <f t="shared" si="26"/>
        <v>1.25</v>
      </c>
      <c r="X93" s="105" t="str">
        <f t="shared" si="27"/>
        <v>De acuerdo a lo programado</v>
      </c>
      <c r="Y93" s="166"/>
      <c r="Z93" s="159">
        <f t="shared" si="24"/>
        <v>8</v>
      </c>
      <c r="AA93" s="159"/>
      <c r="AB93" s="100" t="str">
        <f t="shared" si="28"/>
        <v>No hay ejecución</v>
      </c>
      <c r="AC93" s="105" t="str">
        <f t="shared" si="29"/>
        <v>NA</v>
      </c>
      <c r="AD93" s="166"/>
      <c r="AE93" s="65">
        <f t="shared" si="25"/>
        <v>10</v>
      </c>
      <c r="AF93" s="100">
        <f t="shared" si="21"/>
        <v>0.625</v>
      </c>
      <c r="AG93" s="105" t="str">
        <f t="shared" si="30"/>
        <v>Incumplimiento</v>
      </c>
      <c r="AH93" s="166"/>
      <c r="AI93" s="65" t="s">
        <v>502</v>
      </c>
      <c r="AJ93" s="100" t="s">
        <v>502</v>
      </c>
    </row>
    <row r="94" spans="1:36" ht="28.8">
      <c r="A94" s="63">
        <v>79</v>
      </c>
      <c r="B94" s="162" t="s">
        <v>400</v>
      </c>
      <c r="C94" s="162">
        <v>0</v>
      </c>
      <c r="D94" s="162">
        <v>0</v>
      </c>
      <c r="E94" s="162" t="s">
        <v>41</v>
      </c>
      <c r="F94" s="162">
        <v>18</v>
      </c>
      <c r="G94" s="231" t="s">
        <v>510</v>
      </c>
      <c r="H94" s="164" t="s">
        <v>3848</v>
      </c>
      <c r="I94" s="163" t="s">
        <v>18</v>
      </c>
      <c r="J94" s="163" t="s">
        <v>129</v>
      </c>
      <c r="K94" s="163">
        <v>6</v>
      </c>
      <c r="L94" s="165" t="s">
        <v>3834</v>
      </c>
      <c r="M94" s="165" t="s">
        <v>643</v>
      </c>
      <c r="N94" s="64">
        <v>1</v>
      </c>
      <c r="O94" s="64">
        <v>0</v>
      </c>
      <c r="P94" s="64">
        <v>0</v>
      </c>
      <c r="Q94" s="64">
        <v>0</v>
      </c>
      <c r="R94" s="64">
        <f t="shared" si="22"/>
        <v>1</v>
      </c>
      <c r="S94" s="105" t="s">
        <v>3765</v>
      </c>
      <c r="T94" s="105" t="s">
        <v>172</v>
      </c>
      <c r="U94" s="159">
        <f t="shared" si="23"/>
        <v>1</v>
      </c>
      <c r="V94" s="159">
        <v>1</v>
      </c>
      <c r="W94" s="100">
        <f t="shared" si="26"/>
        <v>1</v>
      </c>
      <c r="X94" s="105" t="str">
        <f t="shared" si="27"/>
        <v>De acuerdo a lo programado</v>
      </c>
      <c r="Y94" s="166"/>
      <c r="Z94" s="159">
        <f t="shared" si="24"/>
        <v>0</v>
      </c>
      <c r="AA94" s="159"/>
      <c r="AB94" s="100" t="str">
        <f t="shared" si="28"/>
        <v>No hay ejecución</v>
      </c>
      <c r="AC94" s="105" t="str">
        <f t="shared" si="29"/>
        <v>NA</v>
      </c>
      <c r="AD94" s="166"/>
      <c r="AE94" s="65">
        <f t="shared" si="25"/>
        <v>1</v>
      </c>
      <c r="AF94" s="100">
        <f t="shared" si="21"/>
        <v>1</v>
      </c>
      <c r="AG94" s="105" t="str">
        <f t="shared" si="30"/>
        <v>De acuerdo a lo programado</v>
      </c>
      <c r="AH94" s="166"/>
      <c r="AI94" s="65" t="s">
        <v>502</v>
      </c>
      <c r="AJ94" s="100" t="s">
        <v>502</v>
      </c>
    </row>
    <row r="95" spans="1:36" ht="28.8">
      <c r="A95" s="63">
        <v>80</v>
      </c>
      <c r="B95" s="162" t="s">
        <v>400</v>
      </c>
      <c r="C95" s="162">
        <v>0</v>
      </c>
      <c r="D95" s="162">
        <v>0</v>
      </c>
      <c r="E95" s="162" t="s">
        <v>41</v>
      </c>
      <c r="F95" s="162">
        <v>18</v>
      </c>
      <c r="G95" s="231" t="s">
        <v>510</v>
      </c>
      <c r="H95" s="164" t="s">
        <v>3849</v>
      </c>
      <c r="I95" s="163" t="s">
        <v>18</v>
      </c>
      <c r="J95" s="163" t="s">
        <v>129</v>
      </c>
      <c r="K95" s="163">
        <v>6</v>
      </c>
      <c r="L95" s="165" t="s">
        <v>2247</v>
      </c>
      <c r="M95" s="165" t="s">
        <v>643</v>
      </c>
      <c r="N95" s="64">
        <v>0</v>
      </c>
      <c r="O95" s="64">
        <v>0</v>
      </c>
      <c r="P95" s="64">
        <v>1</v>
      </c>
      <c r="Q95" s="64">
        <v>0</v>
      </c>
      <c r="R95" s="64">
        <f t="shared" si="22"/>
        <v>1</v>
      </c>
      <c r="S95" s="105" t="s">
        <v>3765</v>
      </c>
      <c r="T95" s="105" t="s">
        <v>172</v>
      </c>
      <c r="U95" s="159">
        <f t="shared" si="23"/>
        <v>0</v>
      </c>
      <c r="V95" s="159">
        <v>1</v>
      </c>
      <c r="W95" s="100" t="str">
        <f t="shared" si="26"/>
        <v>No hay Programación</v>
      </c>
      <c r="X95" s="105" t="str">
        <f t="shared" si="27"/>
        <v>De acuerdo a lo programado</v>
      </c>
      <c r="Y95" s="166"/>
      <c r="Z95" s="159">
        <f t="shared" si="24"/>
        <v>1</v>
      </c>
      <c r="AA95" s="159"/>
      <c r="AB95" s="100" t="str">
        <f t="shared" si="28"/>
        <v>No hay ejecución</v>
      </c>
      <c r="AC95" s="105" t="str">
        <f t="shared" si="29"/>
        <v>NA</v>
      </c>
      <c r="AD95" s="166"/>
      <c r="AE95" s="65">
        <f t="shared" si="25"/>
        <v>1</v>
      </c>
      <c r="AF95" s="100">
        <f t="shared" si="21"/>
        <v>1</v>
      </c>
      <c r="AG95" s="105" t="str">
        <f t="shared" si="30"/>
        <v>De acuerdo a lo programado</v>
      </c>
      <c r="AH95" s="166"/>
      <c r="AI95" s="65" t="s">
        <v>502</v>
      </c>
      <c r="AJ95" s="100" t="s">
        <v>502</v>
      </c>
    </row>
    <row r="96" spans="1:36" ht="19.2">
      <c r="A96" s="63">
        <v>81</v>
      </c>
      <c r="B96" s="162" t="s">
        <v>400</v>
      </c>
      <c r="C96" s="162">
        <v>0</v>
      </c>
      <c r="D96" s="162">
        <v>0</v>
      </c>
      <c r="E96" s="162" t="s">
        <v>41</v>
      </c>
      <c r="F96" s="162">
        <v>18</v>
      </c>
      <c r="G96" s="231" t="s">
        <v>510</v>
      </c>
      <c r="H96" s="164" t="s">
        <v>3850</v>
      </c>
      <c r="I96" s="163" t="s">
        <v>18</v>
      </c>
      <c r="J96" s="163" t="s">
        <v>129</v>
      </c>
      <c r="K96" s="163">
        <v>6</v>
      </c>
      <c r="L96" s="165" t="s">
        <v>2201</v>
      </c>
      <c r="M96" s="165" t="s">
        <v>3764</v>
      </c>
      <c r="N96" s="64">
        <v>29</v>
      </c>
      <c r="O96" s="64">
        <v>27</v>
      </c>
      <c r="P96" s="64">
        <v>4</v>
      </c>
      <c r="Q96" s="64">
        <v>0</v>
      </c>
      <c r="R96" s="64">
        <f t="shared" si="22"/>
        <v>60</v>
      </c>
      <c r="S96" s="105" t="s">
        <v>3765</v>
      </c>
      <c r="T96" s="105" t="s">
        <v>172</v>
      </c>
      <c r="U96" s="159">
        <f t="shared" si="23"/>
        <v>56</v>
      </c>
      <c r="V96" s="159">
        <v>30</v>
      </c>
      <c r="W96" s="100">
        <f t="shared" si="26"/>
        <v>0.5357142857142857</v>
      </c>
      <c r="X96" s="105" t="str">
        <f t="shared" si="27"/>
        <v>En Riesgo de no Cumplimiento</v>
      </c>
      <c r="Y96" s="166"/>
      <c r="Z96" s="159">
        <f t="shared" si="24"/>
        <v>4</v>
      </c>
      <c r="AA96" s="159"/>
      <c r="AB96" s="100" t="str">
        <f t="shared" si="28"/>
        <v>No hay ejecución</v>
      </c>
      <c r="AC96" s="105" t="str">
        <f t="shared" si="29"/>
        <v>NA</v>
      </c>
      <c r="AD96" s="166"/>
      <c r="AE96" s="65">
        <f t="shared" si="25"/>
        <v>30</v>
      </c>
      <c r="AF96" s="100">
        <f t="shared" si="21"/>
        <v>0.5</v>
      </c>
      <c r="AG96" s="105" t="str">
        <f t="shared" si="30"/>
        <v>Incumplimiento</v>
      </c>
      <c r="AH96" s="166"/>
      <c r="AI96" s="65" t="s">
        <v>502</v>
      </c>
      <c r="AJ96" s="100" t="s">
        <v>502</v>
      </c>
    </row>
    <row r="97" spans="1:36" ht="28.8">
      <c r="A97" s="63">
        <v>82</v>
      </c>
      <c r="B97" s="162" t="s">
        <v>400</v>
      </c>
      <c r="C97" s="162">
        <v>0</v>
      </c>
      <c r="D97" s="162">
        <v>0</v>
      </c>
      <c r="E97" s="162" t="s">
        <v>41</v>
      </c>
      <c r="F97" s="162">
        <v>18</v>
      </c>
      <c r="G97" s="231" t="s">
        <v>510</v>
      </c>
      <c r="H97" s="164" t="s">
        <v>3851</v>
      </c>
      <c r="I97" s="163" t="s">
        <v>18</v>
      </c>
      <c r="J97" s="163" t="s">
        <v>129</v>
      </c>
      <c r="K97" s="163">
        <v>6</v>
      </c>
      <c r="L97" s="165" t="s">
        <v>2214</v>
      </c>
      <c r="M97" s="165" t="s">
        <v>2215</v>
      </c>
      <c r="N97" s="64">
        <f>2+5</f>
        <v>7</v>
      </c>
      <c r="O97" s="64">
        <v>20</v>
      </c>
      <c r="P97" s="64">
        <v>34</v>
      </c>
      <c r="Q97" s="64">
        <v>15</v>
      </c>
      <c r="R97" s="64">
        <f t="shared" si="22"/>
        <v>76</v>
      </c>
      <c r="S97" s="105" t="s">
        <v>3765</v>
      </c>
      <c r="T97" s="105" t="s">
        <v>172</v>
      </c>
      <c r="U97" s="159">
        <f t="shared" si="23"/>
        <v>27</v>
      </c>
      <c r="V97" s="159">
        <v>15</v>
      </c>
      <c r="W97" s="100">
        <f t="shared" si="26"/>
        <v>0.55555555555555558</v>
      </c>
      <c r="X97" s="105" t="str">
        <f t="shared" si="27"/>
        <v>En Riesgo de no Cumplimiento</v>
      </c>
      <c r="Y97" s="166"/>
      <c r="Z97" s="159">
        <f t="shared" si="24"/>
        <v>49</v>
      </c>
      <c r="AA97" s="159"/>
      <c r="AB97" s="100" t="str">
        <f t="shared" si="28"/>
        <v>No hay ejecución</v>
      </c>
      <c r="AC97" s="105" t="str">
        <f t="shared" si="29"/>
        <v>NA</v>
      </c>
      <c r="AD97" s="166"/>
      <c r="AE97" s="65">
        <f t="shared" si="25"/>
        <v>15</v>
      </c>
      <c r="AF97" s="100">
        <f t="shared" si="21"/>
        <v>0.19736842105263158</v>
      </c>
      <c r="AG97" s="105" t="str">
        <f t="shared" si="30"/>
        <v>Incumplimiento</v>
      </c>
      <c r="AH97" s="166"/>
      <c r="AI97" s="65" t="s">
        <v>502</v>
      </c>
      <c r="AJ97" s="100" t="s">
        <v>502</v>
      </c>
    </row>
    <row r="98" spans="1:36" ht="28.8">
      <c r="A98" s="63">
        <v>83</v>
      </c>
      <c r="B98" s="162" t="s">
        <v>400</v>
      </c>
      <c r="C98" s="162">
        <v>0</v>
      </c>
      <c r="D98" s="162">
        <v>0</v>
      </c>
      <c r="E98" s="162" t="s">
        <v>41</v>
      </c>
      <c r="F98" s="162">
        <v>18</v>
      </c>
      <c r="G98" s="231" t="s">
        <v>510</v>
      </c>
      <c r="H98" s="164" t="s">
        <v>3852</v>
      </c>
      <c r="I98" s="163" t="s">
        <v>18</v>
      </c>
      <c r="J98" s="163" t="s">
        <v>129</v>
      </c>
      <c r="K98" s="163">
        <v>6</v>
      </c>
      <c r="L98" s="165" t="s">
        <v>3778</v>
      </c>
      <c r="M98" s="165" t="s">
        <v>643</v>
      </c>
      <c r="N98" s="64">
        <v>0</v>
      </c>
      <c r="O98" s="64">
        <v>6</v>
      </c>
      <c r="P98" s="64">
        <v>7</v>
      </c>
      <c r="Q98" s="64">
        <v>1</v>
      </c>
      <c r="R98" s="64">
        <f t="shared" si="22"/>
        <v>14</v>
      </c>
      <c r="S98" s="105" t="s">
        <v>3765</v>
      </c>
      <c r="T98" s="105" t="s">
        <v>172</v>
      </c>
      <c r="U98" s="159">
        <f t="shared" si="23"/>
        <v>6</v>
      </c>
      <c r="V98" s="159">
        <v>3</v>
      </c>
      <c r="W98" s="100">
        <f t="shared" si="26"/>
        <v>0.5</v>
      </c>
      <c r="X98" s="105" t="str">
        <f t="shared" si="27"/>
        <v>En Riesgo de no Cumplimiento</v>
      </c>
      <c r="Y98" s="166"/>
      <c r="Z98" s="159">
        <f t="shared" si="24"/>
        <v>8</v>
      </c>
      <c r="AA98" s="159"/>
      <c r="AB98" s="100" t="str">
        <f t="shared" si="28"/>
        <v>No hay ejecución</v>
      </c>
      <c r="AC98" s="105" t="str">
        <f t="shared" si="29"/>
        <v>NA</v>
      </c>
      <c r="AD98" s="166"/>
      <c r="AE98" s="65">
        <f t="shared" si="25"/>
        <v>3</v>
      </c>
      <c r="AF98" s="100">
        <f t="shared" ref="AF98:AF155" si="31">IF(AE98="","No hay ejecución",IF(AND(AE98&gt;0), AE98/R98,"No hay Programación"))</f>
        <v>0.21428571428571427</v>
      </c>
      <c r="AG98" s="105" t="str">
        <f t="shared" si="30"/>
        <v>Incumplimiento</v>
      </c>
      <c r="AH98" s="166"/>
      <c r="AI98" s="65" t="s">
        <v>502</v>
      </c>
      <c r="AJ98" s="100" t="s">
        <v>502</v>
      </c>
    </row>
    <row r="99" spans="1:36" ht="28.8">
      <c r="A99" s="63">
        <v>84</v>
      </c>
      <c r="B99" s="162" t="s">
        <v>400</v>
      </c>
      <c r="C99" s="162">
        <v>0</v>
      </c>
      <c r="D99" s="162">
        <v>0</v>
      </c>
      <c r="E99" s="162" t="s">
        <v>41</v>
      </c>
      <c r="F99" s="162">
        <v>18</v>
      </c>
      <c r="G99" s="231" t="s">
        <v>504</v>
      </c>
      <c r="H99" s="164" t="s">
        <v>3853</v>
      </c>
      <c r="I99" s="163" t="s">
        <v>18</v>
      </c>
      <c r="J99" s="163" t="s">
        <v>129</v>
      </c>
      <c r="K99" s="163">
        <v>6</v>
      </c>
      <c r="L99" s="165" t="s">
        <v>2233</v>
      </c>
      <c r="M99" s="165" t="s">
        <v>643</v>
      </c>
      <c r="N99" s="64">
        <v>0</v>
      </c>
      <c r="O99" s="64">
        <v>3</v>
      </c>
      <c r="P99" s="64">
        <v>1</v>
      </c>
      <c r="Q99" s="64">
        <v>0</v>
      </c>
      <c r="R99" s="64">
        <f t="shared" si="22"/>
        <v>4</v>
      </c>
      <c r="S99" s="105" t="s">
        <v>3765</v>
      </c>
      <c r="T99" s="105" t="s">
        <v>172</v>
      </c>
      <c r="U99" s="159">
        <f t="shared" si="23"/>
        <v>3</v>
      </c>
      <c r="V99" s="159">
        <v>1</v>
      </c>
      <c r="W99" s="100">
        <f t="shared" si="26"/>
        <v>0.33333333333333331</v>
      </c>
      <c r="X99" s="105" t="str">
        <f t="shared" si="27"/>
        <v>En Riesgo de no Cumplimiento</v>
      </c>
      <c r="Y99" s="166"/>
      <c r="Z99" s="159">
        <f t="shared" si="24"/>
        <v>1</v>
      </c>
      <c r="AA99" s="159"/>
      <c r="AB99" s="100" t="str">
        <f t="shared" si="28"/>
        <v>No hay ejecución</v>
      </c>
      <c r="AC99" s="105" t="str">
        <f t="shared" si="29"/>
        <v>NA</v>
      </c>
      <c r="AD99" s="166"/>
      <c r="AE99" s="65">
        <f t="shared" si="25"/>
        <v>1</v>
      </c>
      <c r="AF99" s="100">
        <f t="shared" si="31"/>
        <v>0.25</v>
      </c>
      <c r="AG99" s="105" t="str">
        <f t="shared" si="30"/>
        <v>Incumplimiento</v>
      </c>
      <c r="AH99" s="166"/>
      <c r="AI99" s="65" t="s">
        <v>502</v>
      </c>
      <c r="AJ99" s="100" t="s">
        <v>502</v>
      </c>
    </row>
    <row r="100" spans="1:36" ht="19.2">
      <c r="A100" s="63">
        <v>85</v>
      </c>
      <c r="B100" s="162" t="s">
        <v>400</v>
      </c>
      <c r="C100" s="162">
        <v>0</v>
      </c>
      <c r="D100" s="162">
        <v>0</v>
      </c>
      <c r="E100" s="162" t="s">
        <v>41</v>
      </c>
      <c r="F100" s="162">
        <v>18</v>
      </c>
      <c r="G100" s="231" t="s">
        <v>504</v>
      </c>
      <c r="H100" s="164" t="s">
        <v>3854</v>
      </c>
      <c r="I100" s="163" t="s">
        <v>18</v>
      </c>
      <c r="J100" s="163" t="s">
        <v>129</v>
      </c>
      <c r="K100" s="163">
        <v>6</v>
      </c>
      <c r="L100" s="165" t="s">
        <v>2247</v>
      </c>
      <c r="M100" s="165" t="s">
        <v>643</v>
      </c>
      <c r="N100" s="64">
        <v>0</v>
      </c>
      <c r="O100" s="64">
        <v>0</v>
      </c>
      <c r="P100" s="64">
        <v>0</v>
      </c>
      <c r="Q100" s="64">
        <v>0</v>
      </c>
      <c r="R100" s="64">
        <f t="shared" si="22"/>
        <v>0</v>
      </c>
      <c r="S100" s="105" t="s">
        <v>3765</v>
      </c>
      <c r="T100" s="105" t="s">
        <v>172</v>
      </c>
      <c r="U100" s="159">
        <f t="shared" si="23"/>
        <v>0</v>
      </c>
      <c r="V100" s="159"/>
      <c r="W100" s="100" t="str">
        <f t="shared" si="26"/>
        <v>No hay ejecución</v>
      </c>
      <c r="X100" s="105" t="str">
        <f t="shared" si="27"/>
        <v>NA</v>
      </c>
      <c r="Y100" s="166"/>
      <c r="Z100" s="159">
        <f t="shared" si="24"/>
        <v>0</v>
      </c>
      <c r="AA100" s="159"/>
      <c r="AB100" s="100" t="str">
        <f t="shared" si="28"/>
        <v>No hay ejecución</v>
      </c>
      <c r="AC100" s="105" t="str">
        <f t="shared" si="29"/>
        <v>NA</v>
      </c>
      <c r="AD100" s="166"/>
      <c r="AE100" s="65">
        <f t="shared" si="25"/>
        <v>0</v>
      </c>
      <c r="AF100" s="100" t="str">
        <f t="shared" si="31"/>
        <v>No hay Programación</v>
      </c>
      <c r="AG100" s="105" t="str">
        <f t="shared" si="30"/>
        <v>De acuerdo a lo programado</v>
      </c>
      <c r="AH100" s="166"/>
      <c r="AI100" s="65" t="s">
        <v>502</v>
      </c>
      <c r="AJ100" s="100" t="s">
        <v>502</v>
      </c>
    </row>
    <row r="101" spans="1:36" ht="28.8">
      <c r="A101" s="63">
        <v>86</v>
      </c>
      <c r="B101" s="162" t="s">
        <v>400</v>
      </c>
      <c r="C101" s="162">
        <v>0</v>
      </c>
      <c r="D101" s="162">
        <v>0</v>
      </c>
      <c r="E101" s="162" t="s">
        <v>41</v>
      </c>
      <c r="F101" s="162">
        <v>18</v>
      </c>
      <c r="G101" s="231" t="s">
        <v>504</v>
      </c>
      <c r="H101" s="164" t="s">
        <v>3855</v>
      </c>
      <c r="I101" s="163" t="s">
        <v>18</v>
      </c>
      <c r="J101" s="163" t="s">
        <v>129</v>
      </c>
      <c r="K101" s="163">
        <v>6</v>
      </c>
      <c r="L101" s="165" t="s">
        <v>2201</v>
      </c>
      <c r="M101" s="165" t="s">
        <v>3764</v>
      </c>
      <c r="N101" s="64">
        <v>0</v>
      </c>
      <c r="O101" s="64">
        <v>4</v>
      </c>
      <c r="P101" s="64">
        <v>25</v>
      </c>
      <c r="Q101" s="64">
        <v>16</v>
      </c>
      <c r="R101" s="64">
        <f t="shared" si="22"/>
        <v>45</v>
      </c>
      <c r="S101" s="105" t="s">
        <v>3765</v>
      </c>
      <c r="T101" s="105" t="s">
        <v>172</v>
      </c>
      <c r="U101" s="159">
        <f t="shared" si="23"/>
        <v>4</v>
      </c>
      <c r="V101" s="159">
        <v>9</v>
      </c>
      <c r="W101" s="100">
        <f t="shared" si="26"/>
        <v>2.25</v>
      </c>
      <c r="X101" s="105" t="str">
        <f t="shared" si="27"/>
        <v>De acuerdo a lo programado</v>
      </c>
      <c r="Y101" s="166"/>
      <c r="Z101" s="159">
        <f t="shared" si="24"/>
        <v>41</v>
      </c>
      <c r="AA101" s="159"/>
      <c r="AB101" s="100" t="str">
        <f t="shared" si="28"/>
        <v>No hay ejecución</v>
      </c>
      <c r="AC101" s="105" t="str">
        <f t="shared" si="29"/>
        <v>NA</v>
      </c>
      <c r="AD101" s="166"/>
      <c r="AE101" s="65">
        <f t="shared" si="25"/>
        <v>9</v>
      </c>
      <c r="AF101" s="100">
        <f t="shared" si="31"/>
        <v>0.2</v>
      </c>
      <c r="AG101" s="105" t="str">
        <f t="shared" si="30"/>
        <v>Incumplimiento</v>
      </c>
      <c r="AH101" s="166"/>
      <c r="AI101" s="65" t="s">
        <v>502</v>
      </c>
      <c r="AJ101" s="100" t="s">
        <v>502</v>
      </c>
    </row>
    <row r="102" spans="1:36" ht="19.2">
      <c r="A102" s="63">
        <v>87</v>
      </c>
      <c r="B102" s="162" t="s">
        <v>400</v>
      </c>
      <c r="C102" s="162">
        <v>0</v>
      </c>
      <c r="D102" s="162">
        <v>0</v>
      </c>
      <c r="E102" s="162" t="s">
        <v>41</v>
      </c>
      <c r="F102" s="162">
        <v>18</v>
      </c>
      <c r="G102" s="231" t="s">
        <v>504</v>
      </c>
      <c r="H102" s="164" t="s">
        <v>3856</v>
      </c>
      <c r="I102" s="163" t="s">
        <v>18</v>
      </c>
      <c r="J102" s="163" t="s">
        <v>129</v>
      </c>
      <c r="K102" s="163">
        <v>6</v>
      </c>
      <c r="L102" s="165" t="s">
        <v>2214</v>
      </c>
      <c r="M102" s="165" t="s">
        <v>2215</v>
      </c>
      <c r="N102" s="64">
        <v>0</v>
      </c>
      <c r="O102" s="64">
        <v>4</v>
      </c>
      <c r="P102" s="64">
        <v>25</v>
      </c>
      <c r="Q102" s="64">
        <v>16</v>
      </c>
      <c r="R102" s="64">
        <f t="shared" si="22"/>
        <v>45</v>
      </c>
      <c r="S102" s="105" t="s">
        <v>3765</v>
      </c>
      <c r="T102" s="105" t="s">
        <v>172</v>
      </c>
      <c r="U102" s="159">
        <f t="shared" si="23"/>
        <v>4</v>
      </c>
      <c r="V102" s="159">
        <v>9</v>
      </c>
      <c r="W102" s="100">
        <f t="shared" si="26"/>
        <v>2.25</v>
      </c>
      <c r="X102" s="105" t="str">
        <f t="shared" si="27"/>
        <v>De acuerdo a lo programado</v>
      </c>
      <c r="Y102" s="166"/>
      <c r="Z102" s="159">
        <f t="shared" si="24"/>
        <v>41</v>
      </c>
      <c r="AA102" s="159"/>
      <c r="AB102" s="100" t="str">
        <f t="shared" si="28"/>
        <v>No hay ejecución</v>
      </c>
      <c r="AC102" s="105" t="str">
        <f t="shared" si="29"/>
        <v>NA</v>
      </c>
      <c r="AD102" s="166"/>
      <c r="AE102" s="65">
        <f t="shared" si="25"/>
        <v>9</v>
      </c>
      <c r="AF102" s="100">
        <f t="shared" si="31"/>
        <v>0.2</v>
      </c>
      <c r="AG102" s="105" t="str">
        <f t="shared" si="30"/>
        <v>Incumplimiento</v>
      </c>
      <c r="AH102" s="166"/>
      <c r="AI102" s="65" t="s">
        <v>502</v>
      </c>
      <c r="AJ102" s="100" t="s">
        <v>502</v>
      </c>
    </row>
    <row r="103" spans="1:36" ht="19.2">
      <c r="A103" s="63">
        <v>88</v>
      </c>
      <c r="B103" s="162" t="s">
        <v>403</v>
      </c>
      <c r="C103" s="162">
        <v>0</v>
      </c>
      <c r="D103" s="162">
        <v>0</v>
      </c>
      <c r="E103" s="162" t="s">
        <v>41</v>
      </c>
      <c r="F103" s="162">
        <v>18</v>
      </c>
      <c r="G103" s="231" t="s">
        <v>504</v>
      </c>
      <c r="H103" s="164" t="s">
        <v>3857</v>
      </c>
      <c r="I103" s="163" t="s">
        <v>18</v>
      </c>
      <c r="J103" s="163" t="s">
        <v>129</v>
      </c>
      <c r="K103" s="163">
        <v>6</v>
      </c>
      <c r="L103" s="165" t="s">
        <v>3778</v>
      </c>
      <c r="M103" s="165" t="s">
        <v>643</v>
      </c>
      <c r="N103" s="64">
        <v>0</v>
      </c>
      <c r="O103" s="64">
        <v>2</v>
      </c>
      <c r="P103" s="64">
        <v>1</v>
      </c>
      <c r="Q103" s="64">
        <v>3</v>
      </c>
      <c r="R103" s="64">
        <f t="shared" si="22"/>
        <v>6</v>
      </c>
      <c r="S103" s="105" t="s">
        <v>3765</v>
      </c>
      <c r="T103" s="105" t="s">
        <v>172</v>
      </c>
      <c r="U103" s="159">
        <f t="shared" si="23"/>
        <v>2</v>
      </c>
      <c r="V103" s="159"/>
      <c r="W103" s="100" t="str">
        <f t="shared" si="26"/>
        <v>No hay ejecución</v>
      </c>
      <c r="X103" s="105" t="str">
        <f t="shared" si="27"/>
        <v>NA</v>
      </c>
      <c r="Y103" s="166"/>
      <c r="Z103" s="159">
        <f t="shared" si="24"/>
        <v>4</v>
      </c>
      <c r="AA103" s="159"/>
      <c r="AB103" s="100" t="str">
        <f t="shared" si="28"/>
        <v>No hay ejecución</v>
      </c>
      <c r="AC103" s="105" t="str">
        <f t="shared" si="29"/>
        <v>NA</v>
      </c>
      <c r="AD103" s="166"/>
      <c r="AE103" s="65">
        <f t="shared" si="25"/>
        <v>0</v>
      </c>
      <c r="AF103" s="100" t="str">
        <f t="shared" si="31"/>
        <v>No hay Programación</v>
      </c>
      <c r="AG103" s="105" t="str">
        <f t="shared" si="30"/>
        <v>De acuerdo a lo programado</v>
      </c>
      <c r="AH103" s="166"/>
      <c r="AI103" s="65" t="s">
        <v>502</v>
      </c>
      <c r="AJ103" s="100" t="s">
        <v>502</v>
      </c>
    </row>
    <row r="104" spans="1:36" ht="19.2">
      <c r="A104" s="63">
        <v>89</v>
      </c>
      <c r="B104" s="162" t="s">
        <v>403</v>
      </c>
      <c r="C104" s="162">
        <v>0</v>
      </c>
      <c r="D104" s="162">
        <v>0</v>
      </c>
      <c r="E104" s="162" t="s">
        <v>41</v>
      </c>
      <c r="F104" s="162">
        <v>18</v>
      </c>
      <c r="G104" s="231" t="s">
        <v>422</v>
      </c>
      <c r="H104" s="164" t="s">
        <v>3858</v>
      </c>
      <c r="I104" s="163" t="s">
        <v>18</v>
      </c>
      <c r="J104" s="163" t="s">
        <v>129</v>
      </c>
      <c r="K104" s="163">
        <v>6</v>
      </c>
      <c r="L104" s="165" t="s">
        <v>2233</v>
      </c>
      <c r="M104" s="165" t="s">
        <v>643</v>
      </c>
      <c r="N104" s="64">
        <v>0</v>
      </c>
      <c r="O104" s="64">
        <v>0</v>
      </c>
      <c r="P104" s="64">
        <v>0</v>
      </c>
      <c r="Q104" s="64">
        <v>1</v>
      </c>
      <c r="R104" s="64">
        <f t="shared" si="22"/>
        <v>1</v>
      </c>
      <c r="S104" s="105" t="s">
        <v>3765</v>
      </c>
      <c r="T104" s="105" t="s">
        <v>172</v>
      </c>
      <c r="U104" s="159">
        <f t="shared" si="23"/>
        <v>0</v>
      </c>
      <c r="V104" s="159"/>
      <c r="W104" s="100" t="str">
        <f t="shared" si="26"/>
        <v>No hay ejecución</v>
      </c>
      <c r="X104" s="105" t="str">
        <f t="shared" si="27"/>
        <v>NA</v>
      </c>
      <c r="Y104" s="166"/>
      <c r="Z104" s="159">
        <f t="shared" si="24"/>
        <v>1</v>
      </c>
      <c r="AA104" s="159"/>
      <c r="AB104" s="100" t="str">
        <f t="shared" si="28"/>
        <v>No hay ejecución</v>
      </c>
      <c r="AC104" s="105" t="str">
        <f t="shared" si="29"/>
        <v>NA</v>
      </c>
      <c r="AD104" s="166"/>
      <c r="AE104" s="65">
        <f t="shared" si="25"/>
        <v>0</v>
      </c>
      <c r="AF104" s="100" t="str">
        <f t="shared" si="31"/>
        <v>No hay Programación</v>
      </c>
      <c r="AG104" s="105" t="str">
        <f t="shared" si="30"/>
        <v>De acuerdo a lo programado</v>
      </c>
      <c r="AH104" s="166"/>
      <c r="AI104" s="65" t="s">
        <v>502</v>
      </c>
      <c r="AJ104" s="100" t="s">
        <v>502</v>
      </c>
    </row>
    <row r="105" spans="1:36" ht="19.2">
      <c r="A105" s="63">
        <v>90</v>
      </c>
      <c r="B105" s="162" t="s">
        <v>403</v>
      </c>
      <c r="C105" s="162">
        <v>0</v>
      </c>
      <c r="D105" s="162">
        <v>0</v>
      </c>
      <c r="E105" s="162" t="s">
        <v>41</v>
      </c>
      <c r="F105" s="162">
        <v>18</v>
      </c>
      <c r="G105" s="231" t="s">
        <v>422</v>
      </c>
      <c r="H105" s="164" t="s">
        <v>3836</v>
      </c>
      <c r="I105" s="163" t="s">
        <v>18</v>
      </c>
      <c r="J105" s="163" t="s">
        <v>129</v>
      </c>
      <c r="K105" s="163">
        <v>6</v>
      </c>
      <c r="L105" s="165" t="s">
        <v>2247</v>
      </c>
      <c r="M105" s="165" t="s">
        <v>643</v>
      </c>
      <c r="N105" s="64">
        <v>0</v>
      </c>
      <c r="O105" s="64">
        <v>0</v>
      </c>
      <c r="P105" s="64">
        <v>0</v>
      </c>
      <c r="Q105" s="64">
        <v>0</v>
      </c>
      <c r="R105" s="64">
        <f t="shared" si="22"/>
        <v>0</v>
      </c>
      <c r="S105" s="105" t="s">
        <v>3765</v>
      </c>
      <c r="T105" s="105" t="s">
        <v>172</v>
      </c>
      <c r="U105" s="159">
        <f t="shared" si="23"/>
        <v>0</v>
      </c>
      <c r="V105" s="159"/>
      <c r="W105" s="100" t="str">
        <f t="shared" si="26"/>
        <v>No hay ejecución</v>
      </c>
      <c r="X105" s="105" t="str">
        <f t="shared" si="27"/>
        <v>NA</v>
      </c>
      <c r="Y105" s="166"/>
      <c r="Z105" s="159">
        <f t="shared" si="24"/>
        <v>0</v>
      </c>
      <c r="AA105" s="159"/>
      <c r="AB105" s="100" t="str">
        <f t="shared" si="28"/>
        <v>No hay ejecución</v>
      </c>
      <c r="AC105" s="105" t="str">
        <f t="shared" si="29"/>
        <v>NA</v>
      </c>
      <c r="AD105" s="166"/>
      <c r="AE105" s="65">
        <f t="shared" si="25"/>
        <v>0</v>
      </c>
      <c r="AF105" s="100" t="str">
        <f t="shared" si="31"/>
        <v>No hay Programación</v>
      </c>
      <c r="AG105" s="105" t="str">
        <f t="shared" si="30"/>
        <v>De acuerdo a lo programado</v>
      </c>
      <c r="AH105" s="166"/>
      <c r="AI105" s="65" t="s">
        <v>502</v>
      </c>
      <c r="AJ105" s="100" t="s">
        <v>502</v>
      </c>
    </row>
    <row r="106" spans="1:36" ht="28.8">
      <c r="A106" s="63">
        <v>91</v>
      </c>
      <c r="B106" s="162" t="s">
        <v>403</v>
      </c>
      <c r="C106" s="162">
        <v>0</v>
      </c>
      <c r="D106" s="162">
        <v>0</v>
      </c>
      <c r="E106" s="162" t="s">
        <v>41</v>
      </c>
      <c r="F106" s="162">
        <v>18</v>
      </c>
      <c r="G106" s="231" t="s">
        <v>422</v>
      </c>
      <c r="H106" s="164" t="s">
        <v>3859</v>
      </c>
      <c r="I106" s="163" t="s">
        <v>18</v>
      </c>
      <c r="J106" s="163" t="s">
        <v>129</v>
      </c>
      <c r="K106" s="163">
        <v>6</v>
      </c>
      <c r="L106" s="165" t="s">
        <v>2201</v>
      </c>
      <c r="M106" s="165" t="s">
        <v>3764</v>
      </c>
      <c r="N106" s="64">
        <v>1</v>
      </c>
      <c r="O106" s="64">
        <v>2</v>
      </c>
      <c r="P106" s="64">
        <v>17</v>
      </c>
      <c r="Q106" s="64">
        <v>5</v>
      </c>
      <c r="R106" s="64">
        <f t="shared" si="22"/>
        <v>25</v>
      </c>
      <c r="S106" s="105" t="s">
        <v>3765</v>
      </c>
      <c r="T106" s="105" t="s">
        <v>172</v>
      </c>
      <c r="U106" s="159">
        <f t="shared" si="23"/>
        <v>3</v>
      </c>
      <c r="V106" s="159">
        <v>2</v>
      </c>
      <c r="W106" s="100">
        <f t="shared" si="26"/>
        <v>0.66666666666666663</v>
      </c>
      <c r="X106" s="105" t="str">
        <f t="shared" si="27"/>
        <v>En Riesgo de no Cumplimiento</v>
      </c>
      <c r="Y106" s="166"/>
      <c r="Z106" s="159">
        <f t="shared" si="24"/>
        <v>22</v>
      </c>
      <c r="AA106" s="159"/>
      <c r="AB106" s="100" t="str">
        <f t="shared" si="28"/>
        <v>No hay ejecución</v>
      </c>
      <c r="AC106" s="105" t="str">
        <f t="shared" si="29"/>
        <v>NA</v>
      </c>
      <c r="AD106" s="166"/>
      <c r="AE106" s="65">
        <f t="shared" si="25"/>
        <v>2</v>
      </c>
      <c r="AF106" s="100">
        <f t="shared" si="31"/>
        <v>0.08</v>
      </c>
      <c r="AG106" s="105" t="str">
        <f t="shared" si="30"/>
        <v>Incumplimiento</v>
      </c>
      <c r="AH106" s="166"/>
      <c r="AI106" s="65" t="s">
        <v>502</v>
      </c>
      <c r="AJ106" s="100" t="s">
        <v>502</v>
      </c>
    </row>
    <row r="107" spans="1:36" ht="28.8">
      <c r="A107" s="63">
        <v>92</v>
      </c>
      <c r="B107" s="162" t="s">
        <v>403</v>
      </c>
      <c r="C107" s="162">
        <v>0</v>
      </c>
      <c r="D107" s="162">
        <v>0</v>
      </c>
      <c r="E107" s="162" t="s">
        <v>41</v>
      </c>
      <c r="F107" s="162">
        <v>18</v>
      </c>
      <c r="G107" s="231" t="s">
        <v>422</v>
      </c>
      <c r="H107" s="164" t="s">
        <v>3860</v>
      </c>
      <c r="I107" s="163" t="s">
        <v>18</v>
      </c>
      <c r="J107" s="163" t="s">
        <v>129</v>
      </c>
      <c r="K107" s="163">
        <v>6</v>
      </c>
      <c r="L107" s="165" t="s">
        <v>2214</v>
      </c>
      <c r="M107" s="165" t="s">
        <v>2215</v>
      </c>
      <c r="N107" s="64">
        <f>2+1</f>
        <v>3</v>
      </c>
      <c r="O107" s="64">
        <v>1</v>
      </c>
      <c r="P107" s="64">
        <v>18</v>
      </c>
      <c r="Q107" s="64">
        <v>6</v>
      </c>
      <c r="R107" s="64">
        <f t="shared" si="22"/>
        <v>28</v>
      </c>
      <c r="S107" s="105" t="s">
        <v>3765</v>
      </c>
      <c r="T107" s="105" t="s">
        <v>172</v>
      </c>
      <c r="U107" s="159">
        <f t="shared" si="23"/>
        <v>4</v>
      </c>
      <c r="V107" s="159">
        <v>3</v>
      </c>
      <c r="W107" s="100">
        <f t="shared" si="26"/>
        <v>0.75</v>
      </c>
      <c r="X107" s="105" t="str">
        <f t="shared" si="27"/>
        <v>Atraso Leve</v>
      </c>
      <c r="Y107" s="166"/>
      <c r="Z107" s="159">
        <f t="shared" si="24"/>
        <v>24</v>
      </c>
      <c r="AA107" s="159"/>
      <c r="AB107" s="100" t="str">
        <f t="shared" si="28"/>
        <v>No hay ejecución</v>
      </c>
      <c r="AC107" s="105" t="str">
        <f t="shared" si="29"/>
        <v>NA</v>
      </c>
      <c r="AD107" s="166"/>
      <c r="AE107" s="65">
        <f t="shared" si="25"/>
        <v>3</v>
      </c>
      <c r="AF107" s="100">
        <f t="shared" si="31"/>
        <v>0.10714285714285714</v>
      </c>
      <c r="AG107" s="105" t="str">
        <f t="shared" si="30"/>
        <v>Incumplimiento</v>
      </c>
      <c r="AH107" s="166"/>
      <c r="AI107" s="65" t="s">
        <v>502</v>
      </c>
      <c r="AJ107" s="100" t="s">
        <v>502</v>
      </c>
    </row>
    <row r="108" spans="1:36" ht="19.2">
      <c r="A108" s="63">
        <v>93</v>
      </c>
      <c r="B108" s="162" t="s">
        <v>400</v>
      </c>
      <c r="C108" s="162">
        <v>0</v>
      </c>
      <c r="D108" s="162">
        <v>0</v>
      </c>
      <c r="E108" s="162" t="s">
        <v>41</v>
      </c>
      <c r="F108" s="162">
        <v>18</v>
      </c>
      <c r="G108" s="231" t="s">
        <v>491</v>
      </c>
      <c r="H108" s="164" t="s">
        <v>3861</v>
      </c>
      <c r="I108" s="163" t="s">
        <v>18</v>
      </c>
      <c r="J108" s="163" t="s">
        <v>129</v>
      </c>
      <c r="K108" s="163">
        <v>6</v>
      </c>
      <c r="L108" s="165" t="s">
        <v>3778</v>
      </c>
      <c r="M108" s="165" t="s">
        <v>643</v>
      </c>
      <c r="N108" s="64">
        <v>1</v>
      </c>
      <c r="O108" s="64">
        <v>1</v>
      </c>
      <c r="P108" s="64">
        <v>0</v>
      </c>
      <c r="Q108" s="64">
        <v>0</v>
      </c>
      <c r="R108" s="64">
        <f t="shared" si="22"/>
        <v>2</v>
      </c>
      <c r="S108" s="105" t="s">
        <v>3765</v>
      </c>
      <c r="T108" s="105" t="s">
        <v>172</v>
      </c>
      <c r="U108" s="159">
        <f t="shared" si="23"/>
        <v>2</v>
      </c>
      <c r="V108" s="159"/>
      <c r="W108" s="100" t="str">
        <f t="shared" si="26"/>
        <v>No hay ejecución</v>
      </c>
      <c r="X108" s="105" t="str">
        <f t="shared" si="27"/>
        <v>NA</v>
      </c>
      <c r="Y108" s="166"/>
      <c r="Z108" s="159">
        <f t="shared" si="24"/>
        <v>0</v>
      </c>
      <c r="AA108" s="159"/>
      <c r="AB108" s="100" t="str">
        <f t="shared" si="28"/>
        <v>No hay ejecución</v>
      </c>
      <c r="AC108" s="105" t="str">
        <f t="shared" si="29"/>
        <v>NA</v>
      </c>
      <c r="AD108" s="166"/>
      <c r="AE108" s="65">
        <f t="shared" si="25"/>
        <v>0</v>
      </c>
      <c r="AF108" s="100" t="str">
        <f t="shared" si="31"/>
        <v>No hay Programación</v>
      </c>
      <c r="AG108" s="105" t="str">
        <f t="shared" si="30"/>
        <v>De acuerdo a lo programado</v>
      </c>
      <c r="AH108" s="166"/>
      <c r="AI108" s="65" t="s">
        <v>502</v>
      </c>
      <c r="AJ108" s="100" t="s">
        <v>502</v>
      </c>
    </row>
    <row r="109" spans="1:36" ht="28.8">
      <c r="A109" s="63">
        <v>94</v>
      </c>
      <c r="B109" s="162" t="s">
        <v>400</v>
      </c>
      <c r="C109" s="162">
        <v>0</v>
      </c>
      <c r="D109" s="162">
        <v>0</v>
      </c>
      <c r="E109" s="162" t="s">
        <v>41</v>
      </c>
      <c r="F109" s="162">
        <v>18</v>
      </c>
      <c r="G109" s="231" t="s">
        <v>491</v>
      </c>
      <c r="H109" s="164" t="s">
        <v>3862</v>
      </c>
      <c r="I109" s="163" t="s">
        <v>18</v>
      </c>
      <c r="J109" s="163" t="s">
        <v>129</v>
      </c>
      <c r="K109" s="163">
        <v>6</v>
      </c>
      <c r="L109" s="165" t="s">
        <v>2233</v>
      </c>
      <c r="M109" s="165" t="s">
        <v>643</v>
      </c>
      <c r="N109" s="64">
        <v>0</v>
      </c>
      <c r="O109" s="64">
        <v>0</v>
      </c>
      <c r="P109" s="64">
        <v>0</v>
      </c>
      <c r="Q109" s="64">
        <v>1</v>
      </c>
      <c r="R109" s="64">
        <f t="shared" si="22"/>
        <v>1</v>
      </c>
      <c r="S109" s="105" t="s">
        <v>3765</v>
      </c>
      <c r="T109" s="105" t="s">
        <v>172</v>
      </c>
      <c r="U109" s="159">
        <f t="shared" si="23"/>
        <v>0</v>
      </c>
      <c r="V109" s="159"/>
      <c r="W109" s="100" t="str">
        <f t="shared" si="26"/>
        <v>No hay ejecución</v>
      </c>
      <c r="X109" s="105" t="str">
        <f t="shared" si="27"/>
        <v>NA</v>
      </c>
      <c r="Y109" s="166"/>
      <c r="Z109" s="159">
        <f t="shared" si="24"/>
        <v>1</v>
      </c>
      <c r="AA109" s="159"/>
      <c r="AB109" s="100" t="str">
        <f t="shared" si="28"/>
        <v>No hay ejecución</v>
      </c>
      <c r="AC109" s="105" t="str">
        <f t="shared" si="29"/>
        <v>NA</v>
      </c>
      <c r="AD109" s="166"/>
      <c r="AE109" s="65">
        <f t="shared" si="25"/>
        <v>0</v>
      </c>
      <c r="AF109" s="100" t="str">
        <f t="shared" si="31"/>
        <v>No hay Programación</v>
      </c>
      <c r="AG109" s="105" t="str">
        <f t="shared" si="30"/>
        <v>De acuerdo a lo programado</v>
      </c>
      <c r="AH109" s="166"/>
      <c r="AI109" s="65" t="s">
        <v>502</v>
      </c>
      <c r="AJ109" s="100" t="s">
        <v>502</v>
      </c>
    </row>
    <row r="110" spans="1:36" ht="19.2">
      <c r="A110" s="63">
        <v>95</v>
      </c>
      <c r="B110" s="162" t="s">
        <v>400</v>
      </c>
      <c r="C110" s="162">
        <v>0</v>
      </c>
      <c r="D110" s="162">
        <v>0</v>
      </c>
      <c r="E110" s="162" t="s">
        <v>41</v>
      </c>
      <c r="F110" s="162">
        <v>18</v>
      </c>
      <c r="G110" s="231" t="s">
        <v>491</v>
      </c>
      <c r="H110" s="164" t="s">
        <v>3836</v>
      </c>
      <c r="I110" s="163" t="s">
        <v>18</v>
      </c>
      <c r="J110" s="163" t="s">
        <v>129</v>
      </c>
      <c r="K110" s="163">
        <v>6</v>
      </c>
      <c r="L110" s="165" t="s">
        <v>2247</v>
      </c>
      <c r="M110" s="165" t="s">
        <v>643</v>
      </c>
      <c r="N110" s="64">
        <v>0</v>
      </c>
      <c r="O110" s="64">
        <v>0</v>
      </c>
      <c r="P110" s="64">
        <v>0</v>
      </c>
      <c r="Q110" s="64">
        <v>0</v>
      </c>
      <c r="R110" s="64">
        <f t="shared" si="22"/>
        <v>0</v>
      </c>
      <c r="S110" s="105" t="s">
        <v>3765</v>
      </c>
      <c r="T110" s="105" t="s">
        <v>172</v>
      </c>
      <c r="U110" s="159">
        <f t="shared" si="23"/>
        <v>0</v>
      </c>
      <c r="V110" s="159"/>
      <c r="W110" s="100" t="str">
        <f t="shared" si="26"/>
        <v>No hay ejecución</v>
      </c>
      <c r="X110" s="105" t="str">
        <f t="shared" si="27"/>
        <v>NA</v>
      </c>
      <c r="Y110" s="166"/>
      <c r="Z110" s="159">
        <f t="shared" si="24"/>
        <v>0</v>
      </c>
      <c r="AA110" s="159"/>
      <c r="AB110" s="100" t="str">
        <f t="shared" si="28"/>
        <v>No hay ejecución</v>
      </c>
      <c r="AC110" s="105" t="str">
        <f t="shared" si="29"/>
        <v>NA</v>
      </c>
      <c r="AD110" s="166"/>
      <c r="AE110" s="65">
        <f t="shared" si="25"/>
        <v>0</v>
      </c>
      <c r="AF110" s="100" t="str">
        <f t="shared" si="31"/>
        <v>No hay Programación</v>
      </c>
      <c r="AG110" s="105" t="str">
        <f t="shared" si="30"/>
        <v>De acuerdo a lo programado</v>
      </c>
      <c r="AH110" s="166"/>
      <c r="AI110" s="65" t="s">
        <v>502</v>
      </c>
      <c r="AJ110" s="100" t="s">
        <v>502</v>
      </c>
    </row>
    <row r="111" spans="1:36" ht="19.2">
      <c r="A111" s="63">
        <v>96</v>
      </c>
      <c r="B111" s="162" t="s">
        <v>400</v>
      </c>
      <c r="C111" s="162">
        <v>0</v>
      </c>
      <c r="D111" s="162">
        <v>0</v>
      </c>
      <c r="E111" s="162" t="s">
        <v>41</v>
      </c>
      <c r="F111" s="162">
        <v>18</v>
      </c>
      <c r="G111" s="231" t="s">
        <v>491</v>
      </c>
      <c r="H111" s="164" t="s">
        <v>3863</v>
      </c>
      <c r="I111" s="163" t="s">
        <v>18</v>
      </c>
      <c r="J111" s="163" t="s">
        <v>129</v>
      </c>
      <c r="K111" s="163">
        <v>6</v>
      </c>
      <c r="L111" s="165" t="s">
        <v>2201</v>
      </c>
      <c r="M111" s="165" t="s">
        <v>3764</v>
      </c>
      <c r="N111" s="64">
        <v>9</v>
      </c>
      <c r="O111" s="64">
        <v>9</v>
      </c>
      <c r="P111" s="64">
        <v>3</v>
      </c>
      <c r="Q111" s="64">
        <v>0</v>
      </c>
      <c r="R111" s="64">
        <f t="shared" si="22"/>
        <v>21</v>
      </c>
      <c r="S111" s="105" t="s">
        <v>3765</v>
      </c>
      <c r="T111" s="105" t="s">
        <v>172</v>
      </c>
      <c r="U111" s="159">
        <f t="shared" si="23"/>
        <v>18</v>
      </c>
      <c r="V111" s="159">
        <v>17</v>
      </c>
      <c r="W111" s="100">
        <f t="shared" si="26"/>
        <v>0.94444444444444442</v>
      </c>
      <c r="X111" s="105" t="str">
        <f t="shared" si="27"/>
        <v>De acuerdo a lo programado</v>
      </c>
      <c r="Y111" s="166"/>
      <c r="Z111" s="159">
        <f t="shared" si="24"/>
        <v>3</v>
      </c>
      <c r="AA111" s="159"/>
      <c r="AB111" s="100" t="str">
        <f t="shared" si="28"/>
        <v>No hay ejecución</v>
      </c>
      <c r="AC111" s="105" t="str">
        <f t="shared" si="29"/>
        <v>NA</v>
      </c>
      <c r="AD111" s="166"/>
      <c r="AE111" s="65">
        <f t="shared" si="25"/>
        <v>17</v>
      </c>
      <c r="AF111" s="100">
        <f t="shared" si="31"/>
        <v>0.80952380952380953</v>
      </c>
      <c r="AG111" s="105" t="str">
        <f t="shared" si="30"/>
        <v>Atraso Leve</v>
      </c>
      <c r="AH111" s="166"/>
      <c r="AI111" s="65" t="s">
        <v>502</v>
      </c>
      <c r="AJ111" s="100" t="s">
        <v>502</v>
      </c>
    </row>
    <row r="112" spans="1:36" ht="19.2">
      <c r="A112" s="63">
        <v>97</v>
      </c>
      <c r="B112" s="162" t="s">
        <v>400</v>
      </c>
      <c r="C112" s="162">
        <v>0</v>
      </c>
      <c r="D112" s="162">
        <v>0</v>
      </c>
      <c r="E112" s="162" t="s">
        <v>41</v>
      </c>
      <c r="F112" s="162">
        <v>18</v>
      </c>
      <c r="G112" s="231" t="s">
        <v>491</v>
      </c>
      <c r="H112" s="164" t="s">
        <v>3864</v>
      </c>
      <c r="I112" s="163" t="s">
        <v>18</v>
      </c>
      <c r="J112" s="163" t="s">
        <v>129</v>
      </c>
      <c r="K112" s="163">
        <v>6</v>
      </c>
      <c r="L112" s="165" t="s">
        <v>2214</v>
      </c>
      <c r="M112" s="165" t="s">
        <v>2215</v>
      </c>
      <c r="N112" s="64">
        <v>3</v>
      </c>
      <c r="O112" s="64">
        <v>8</v>
      </c>
      <c r="P112" s="64">
        <v>12</v>
      </c>
      <c r="Q112" s="64">
        <v>3</v>
      </c>
      <c r="R112" s="64">
        <f t="shared" si="22"/>
        <v>26</v>
      </c>
      <c r="S112" s="105" t="s">
        <v>3765</v>
      </c>
      <c r="T112" s="105" t="s">
        <v>172</v>
      </c>
      <c r="U112" s="159">
        <f t="shared" si="23"/>
        <v>11</v>
      </c>
      <c r="V112" s="159">
        <v>15</v>
      </c>
      <c r="W112" s="100">
        <f t="shared" si="26"/>
        <v>1.3636363636363635</v>
      </c>
      <c r="X112" s="105" t="str">
        <f t="shared" si="27"/>
        <v>De acuerdo a lo programado</v>
      </c>
      <c r="Y112" s="166"/>
      <c r="Z112" s="159">
        <f t="shared" si="24"/>
        <v>15</v>
      </c>
      <c r="AA112" s="159"/>
      <c r="AB112" s="100" t="str">
        <f t="shared" si="28"/>
        <v>No hay ejecución</v>
      </c>
      <c r="AC112" s="105" t="str">
        <f t="shared" si="29"/>
        <v>NA</v>
      </c>
      <c r="AD112" s="166"/>
      <c r="AE112" s="65">
        <f t="shared" si="25"/>
        <v>15</v>
      </c>
      <c r="AF112" s="100">
        <f t="shared" si="31"/>
        <v>0.57692307692307687</v>
      </c>
      <c r="AG112" s="105" t="str">
        <f t="shared" si="30"/>
        <v>Incumplimiento</v>
      </c>
      <c r="AH112" s="166"/>
      <c r="AI112" s="65" t="s">
        <v>502</v>
      </c>
      <c r="AJ112" s="100" t="s">
        <v>502</v>
      </c>
    </row>
    <row r="113" spans="1:36" ht="19.2">
      <c r="A113" s="63">
        <v>98</v>
      </c>
      <c r="B113" s="162" t="s">
        <v>400</v>
      </c>
      <c r="C113" s="162">
        <v>0</v>
      </c>
      <c r="D113" s="162">
        <v>0</v>
      </c>
      <c r="E113" s="162" t="s">
        <v>41</v>
      </c>
      <c r="F113" s="162">
        <v>18</v>
      </c>
      <c r="G113" s="231" t="s">
        <v>491</v>
      </c>
      <c r="H113" s="164" t="s">
        <v>3865</v>
      </c>
      <c r="I113" s="163" t="s">
        <v>18</v>
      </c>
      <c r="J113" s="163" t="s">
        <v>129</v>
      </c>
      <c r="K113" s="163">
        <v>6</v>
      </c>
      <c r="L113" s="165" t="s">
        <v>3778</v>
      </c>
      <c r="M113" s="165" t="s">
        <v>643</v>
      </c>
      <c r="N113" s="64">
        <v>0</v>
      </c>
      <c r="O113" s="64">
        <v>0</v>
      </c>
      <c r="P113" s="64">
        <v>0</v>
      </c>
      <c r="Q113" s="64">
        <v>0</v>
      </c>
      <c r="R113" s="64">
        <f t="shared" si="22"/>
        <v>0</v>
      </c>
      <c r="S113" s="105" t="s">
        <v>3765</v>
      </c>
      <c r="T113" s="105" t="s">
        <v>172</v>
      </c>
      <c r="U113" s="159">
        <f t="shared" si="23"/>
        <v>0</v>
      </c>
      <c r="V113" s="159"/>
      <c r="W113" s="100" t="str">
        <f t="shared" si="26"/>
        <v>No hay ejecución</v>
      </c>
      <c r="X113" s="105" t="str">
        <f t="shared" si="27"/>
        <v>NA</v>
      </c>
      <c r="Y113" s="166"/>
      <c r="Z113" s="159">
        <f t="shared" si="24"/>
        <v>0</v>
      </c>
      <c r="AA113" s="159"/>
      <c r="AB113" s="100" t="str">
        <f t="shared" si="28"/>
        <v>No hay ejecución</v>
      </c>
      <c r="AC113" s="105" t="str">
        <f t="shared" si="29"/>
        <v>NA</v>
      </c>
      <c r="AD113" s="166"/>
      <c r="AE113" s="65">
        <f t="shared" si="25"/>
        <v>0</v>
      </c>
      <c r="AF113" s="100" t="str">
        <f t="shared" si="31"/>
        <v>No hay Programación</v>
      </c>
      <c r="AG113" s="105" t="str">
        <f t="shared" si="30"/>
        <v>De acuerdo a lo programado</v>
      </c>
      <c r="AH113" s="166"/>
      <c r="AI113" s="65" t="s">
        <v>502</v>
      </c>
      <c r="AJ113" s="100" t="s">
        <v>502</v>
      </c>
    </row>
    <row r="114" spans="1:36" ht="19.2">
      <c r="A114" s="63">
        <v>99</v>
      </c>
      <c r="B114" s="162" t="s">
        <v>400</v>
      </c>
      <c r="C114" s="162">
        <v>0</v>
      </c>
      <c r="D114" s="162">
        <v>0</v>
      </c>
      <c r="E114" s="162" t="s">
        <v>41</v>
      </c>
      <c r="F114" s="162">
        <v>18</v>
      </c>
      <c r="G114" s="231" t="s">
        <v>491</v>
      </c>
      <c r="H114" s="164" t="s">
        <v>3866</v>
      </c>
      <c r="I114" s="163" t="s">
        <v>18</v>
      </c>
      <c r="J114" s="163" t="s">
        <v>129</v>
      </c>
      <c r="K114" s="163">
        <v>6</v>
      </c>
      <c r="L114" s="165" t="s">
        <v>2233</v>
      </c>
      <c r="M114" s="165" t="s">
        <v>643</v>
      </c>
      <c r="N114" s="64">
        <v>0</v>
      </c>
      <c r="O114" s="64">
        <v>0</v>
      </c>
      <c r="P114" s="64">
        <v>0</v>
      </c>
      <c r="Q114" s="64">
        <v>0</v>
      </c>
      <c r="R114" s="64">
        <f t="shared" si="22"/>
        <v>0</v>
      </c>
      <c r="S114" s="105" t="s">
        <v>3765</v>
      </c>
      <c r="T114" s="105" t="s">
        <v>172</v>
      </c>
      <c r="U114" s="159">
        <f t="shared" si="23"/>
        <v>0</v>
      </c>
      <c r="V114" s="159"/>
      <c r="W114" s="100" t="str">
        <f t="shared" si="26"/>
        <v>No hay ejecución</v>
      </c>
      <c r="X114" s="105" t="str">
        <f t="shared" si="27"/>
        <v>NA</v>
      </c>
      <c r="Y114" s="166"/>
      <c r="Z114" s="159">
        <f t="shared" si="24"/>
        <v>0</v>
      </c>
      <c r="AA114" s="159"/>
      <c r="AB114" s="100" t="str">
        <f t="shared" si="28"/>
        <v>No hay ejecución</v>
      </c>
      <c r="AC114" s="105" t="str">
        <f t="shared" si="29"/>
        <v>NA</v>
      </c>
      <c r="AD114" s="166"/>
      <c r="AE114" s="65">
        <f t="shared" si="25"/>
        <v>0</v>
      </c>
      <c r="AF114" s="100" t="str">
        <f t="shared" si="31"/>
        <v>No hay Programación</v>
      </c>
      <c r="AG114" s="105" t="str">
        <f t="shared" si="30"/>
        <v>De acuerdo a lo programado</v>
      </c>
      <c r="AH114" s="166"/>
      <c r="AI114" s="65" t="s">
        <v>502</v>
      </c>
      <c r="AJ114" s="100" t="s">
        <v>502</v>
      </c>
    </row>
    <row r="115" spans="1:36" ht="19.2">
      <c r="A115" s="63">
        <v>100</v>
      </c>
      <c r="B115" s="162" t="s">
        <v>400</v>
      </c>
      <c r="C115" s="162">
        <v>0</v>
      </c>
      <c r="D115" s="162">
        <v>0</v>
      </c>
      <c r="E115" s="162" t="s">
        <v>41</v>
      </c>
      <c r="F115" s="162">
        <v>18</v>
      </c>
      <c r="G115" s="231" t="s">
        <v>491</v>
      </c>
      <c r="H115" s="164" t="s">
        <v>3836</v>
      </c>
      <c r="I115" s="163" t="s">
        <v>18</v>
      </c>
      <c r="J115" s="163" t="s">
        <v>129</v>
      </c>
      <c r="K115" s="163">
        <v>6</v>
      </c>
      <c r="L115" s="165" t="s">
        <v>2247</v>
      </c>
      <c r="M115" s="165" t="s">
        <v>643</v>
      </c>
      <c r="N115" s="64">
        <v>0</v>
      </c>
      <c r="O115" s="64">
        <v>0</v>
      </c>
      <c r="P115" s="64">
        <v>0</v>
      </c>
      <c r="Q115" s="64">
        <v>0</v>
      </c>
      <c r="R115" s="64">
        <f t="shared" si="22"/>
        <v>0</v>
      </c>
      <c r="S115" s="105" t="s">
        <v>3765</v>
      </c>
      <c r="T115" s="105" t="s">
        <v>172</v>
      </c>
      <c r="U115" s="159">
        <f t="shared" si="23"/>
        <v>0</v>
      </c>
      <c r="V115" s="159"/>
      <c r="W115" s="100" t="str">
        <f t="shared" si="26"/>
        <v>No hay ejecución</v>
      </c>
      <c r="X115" s="105" t="str">
        <f t="shared" si="27"/>
        <v>NA</v>
      </c>
      <c r="Y115" s="166"/>
      <c r="Z115" s="159">
        <f t="shared" si="24"/>
        <v>0</v>
      </c>
      <c r="AA115" s="159"/>
      <c r="AB115" s="100" t="str">
        <f t="shared" si="28"/>
        <v>No hay ejecución</v>
      </c>
      <c r="AC115" s="105" t="str">
        <f t="shared" si="29"/>
        <v>NA</v>
      </c>
      <c r="AD115" s="166"/>
      <c r="AE115" s="65">
        <f t="shared" si="25"/>
        <v>0</v>
      </c>
      <c r="AF115" s="100" t="str">
        <f t="shared" si="31"/>
        <v>No hay Programación</v>
      </c>
      <c r="AG115" s="105" t="str">
        <f t="shared" si="30"/>
        <v>De acuerdo a lo programado</v>
      </c>
      <c r="AH115" s="166"/>
      <c r="AI115" s="65" t="s">
        <v>502</v>
      </c>
      <c r="AJ115" s="100" t="s">
        <v>502</v>
      </c>
    </row>
    <row r="116" spans="1:36" ht="19.2">
      <c r="A116" s="63">
        <v>101</v>
      </c>
      <c r="B116" s="162" t="s">
        <v>400</v>
      </c>
      <c r="C116" s="162">
        <v>0</v>
      </c>
      <c r="D116" s="162">
        <v>0</v>
      </c>
      <c r="E116" s="162" t="s">
        <v>41</v>
      </c>
      <c r="F116" s="162">
        <v>18</v>
      </c>
      <c r="G116" s="231" t="s">
        <v>491</v>
      </c>
      <c r="H116" s="164" t="s">
        <v>3867</v>
      </c>
      <c r="I116" s="163" t="s">
        <v>18</v>
      </c>
      <c r="J116" s="163" t="s">
        <v>129</v>
      </c>
      <c r="K116" s="163">
        <v>6</v>
      </c>
      <c r="L116" s="165" t="s">
        <v>2201</v>
      </c>
      <c r="M116" s="165" t="s">
        <v>3764</v>
      </c>
      <c r="N116" s="64">
        <v>3</v>
      </c>
      <c r="O116" s="64">
        <v>2</v>
      </c>
      <c r="P116" s="64">
        <v>0</v>
      </c>
      <c r="Q116" s="64">
        <v>0</v>
      </c>
      <c r="R116" s="64">
        <f t="shared" si="22"/>
        <v>5</v>
      </c>
      <c r="S116" s="105" t="s">
        <v>3765</v>
      </c>
      <c r="T116" s="105" t="s">
        <v>172</v>
      </c>
      <c r="U116" s="159">
        <f t="shared" si="23"/>
        <v>5</v>
      </c>
      <c r="V116" s="159">
        <v>3</v>
      </c>
      <c r="W116" s="100">
        <f t="shared" si="26"/>
        <v>0.6</v>
      </c>
      <c r="X116" s="105" t="str">
        <f t="shared" si="27"/>
        <v>En Riesgo de no Cumplimiento</v>
      </c>
      <c r="Y116" s="166"/>
      <c r="Z116" s="159">
        <f t="shared" si="24"/>
        <v>0</v>
      </c>
      <c r="AA116" s="159"/>
      <c r="AB116" s="100" t="str">
        <f t="shared" si="28"/>
        <v>No hay ejecución</v>
      </c>
      <c r="AC116" s="105" t="str">
        <f t="shared" si="29"/>
        <v>NA</v>
      </c>
      <c r="AD116" s="166"/>
      <c r="AE116" s="65">
        <f t="shared" si="25"/>
        <v>3</v>
      </c>
      <c r="AF116" s="100">
        <f t="shared" si="31"/>
        <v>0.6</v>
      </c>
      <c r="AG116" s="105" t="str">
        <f t="shared" si="30"/>
        <v>Incumplimiento</v>
      </c>
      <c r="AH116" s="166"/>
      <c r="AI116" s="65" t="s">
        <v>502</v>
      </c>
      <c r="AJ116" s="100" t="s">
        <v>502</v>
      </c>
    </row>
    <row r="117" spans="1:36" ht="28.8">
      <c r="A117" s="63">
        <v>102</v>
      </c>
      <c r="B117" s="162" t="s">
        <v>400</v>
      </c>
      <c r="C117" s="162">
        <v>0</v>
      </c>
      <c r="D117" s="162">
        <v>0</v>
      </c>
      <c r="E117" s="162" t="s">
        <v>41</v>
      </c>
      <c r="F117" s="162">
        <v>18</v>
      </c>
      <c r="G117" s="231" t="s">
        <v>491</v>
      </c>
      <c r="H117" s="164" t="s">
        <v>3868</v>
      </c>
      <c r="I117" s="163" t="s">
        <v>18</v>
      </c>
      <c r="J117" s="163" t="s">
        <v>129</v>
      </c>
      <c r="K117" s="163">
        <v>6</v>
      </c>
      <c r="L117" s="165" t="s">
        <v>2214</v>
      </c>
      <c r="M117" s="165" t="s">
        <v>2215</v>
      </c>
      <c r="N117" s="64">
        <v>1</v>
      </c>
      <c r="O117" s="64">
        <v>3</v>
      </c>
      <c r="P117" s="64">
        <v>1</v>
      </c>
      <c r="Q117" s="64">
        <v>1</v>
      </c>
      <c r="R117" s="64">
        <f t="shared" si="22"/>
        <v>6</v>
      </c>
      <c r="S117" s="105" t="s">
        <v>3765</v>
      </c>
      <c r="T117" s="105" t="s">
        <v>172</v>
      </c>
      <c r="U117" s="159">
        <f t="shared" si="23"/>
        <v>4</v>
      </c>
      <c r="V117" s="159">
        <v>14</v>
      </c>
      <c r="W117" s="100">
        <f t="shared" si="26"/>
        <v>3.5</v>
      </c>
      <c r="X117" s="105" t="str">
        <f t="shared" si="27"/>
        <v>De acuerdo a lo programado</v>
      </c>
      <c r="Y117" s="166"/>
      <c r="Z117" s="159">
        <f t="shared" si="24"/>
        <v>2</v>
      </c>
      <c r="AA117" s="159"/>
      <c r="AB117" s="100" t="str">
        <f t="shared" si="28"/>
        <v>No hay ejecución</v>
      </c>
      <c r="AC117" s="105" t="str">
        <f t="shared" si="29"/>
        <v>NA</v>
      </c>
      <c r="AD117" s="166"/>
      <c r="AE117" s="65">
        <f t="shared" si="25"/>
        <v>14</v>
      </c>
      <c r="AF117" s="100">
        <f t="shared" si="31"/>
        <v>2.3333333333333335</v>
      </c>
      <c r="AG117" s="105" t="str">
        <f t="shared" si="30"/>
        <v>De acuerdo a lo programado</v>
      </c>
      <c r="AH117" s="166"/>
      <c r="AI117" s="65" t="s">
        <v>502</v>
      </c>
      <c r="AJ117" s="100" t="s">
        <v>502</v>
      </c>
    </row>
    <row r="118" spans="1:36" ht="19.2">
      <c r="A118" s="63">
        <v>103</v>
      </c>
      <c r="B118" s="162" t="s">
        <v>400</v>
      </c>
      <c r="C118" s="162">
        <v>0</v>
      </c>
      <c r="D118" s="162">
        <v>0</v>
      </c>
      <c r="E118" s="162" t="s">
        <v>41</v>
      </c>
      <c r="F118" s="162">
        <v>18</v>
      </c>
      <c r="G118" s="231" t="s">
        <v>491</v>
      </c>
      <c r="H118" s="164" t="s">
        <v>3869</v>
      </c>
      <c r="I118" s="163" t="s">
        <v>18</v>
      </c>
      <c r="J118" s="163" t="s">
        <v>129</v>
      </c>
      <c r="K118" s="163">
        <v>6</v>
      </c>
      <c r="L118" s="165" t="s">
        <v>3778</v>
      </c>
      <c r="M118" s="165" t="s">
        <v>643</v>
      </c>
      <c r="N118" s="64">
        <v>0</v>
      </c>
      <c r="O118" s="64">
        <v>2</v>
      </c>
      <c r="P118" s="64">
        <v>2</v>
      </c>
      <c r="Q118" s="64">
        <v>2</v>
      </c>
      <c r="R118" s="64">
        <f t="shared" si="22"/>
        <v>6</v>
      </c>
      <c r="S118" s="105" t="s">
        <v>3765</v>
      </c>
      <c r="T118" s="105" t="s">
        <v>172</v>
      </c>
      <c r="U118" s="159">
        <f t="shared" si="23"/>
        <v>2</v>
      </c>
      <c r="V118" s="159"/>
      <c r="W118" s="100" t="str">
        <f t="shared" si="26"/>
        <v>No hay ejecución</v>
      </c>
      <c r="X118" s="105" t="str">
        <f t="shared" si="27"/>
        <v>NA</v>
      </c>
      <c r="Y118" s="166"/>
      <c r="Z118" s="159">
        <f t="shared" si="24"/>
        <v>4</v>
      </c>
      <c r="AA118" s="159"/>
      <c r="AB118" s="100" t="str">
        <f t="shared" si="28"/>
        <v>No hay ejecución</v>
      </c>
      <c r="AC118" s="105" t="str">
        <f t="shared" si="29"/>
        <v>NA</v>
      </c>
      <c r="AD118" s="166"/>
      <c r="AE118" s="65">
        <f t="shared" si="25"/>
        <v>0</v>
      </c>
      <c r="AF118" s="100" t="str">
        <f t="shared" si="31"/>
        <v>No hay Programación</v>
      </c>
      <c r="AG118" s="105" t="str">
        <f t="shared" si="30"/>
        <v>De acuerdo a lo programado</v>
      </c>
      <c r="AH118" s="166"/>
      <c r="AI118" s="65" t="s">
        <v>502</v>
      </c>
      <c r="AJ118" s="100" t="s">
        <v>502</v>
      </c>
    </row>
    <row r="119" spans="1:36" ht="28.8">
      <c r="A119" s="63">
        <v>104</v>
      </c>
      <c r="B119" s="162" t="s">
        <v>400</v>
      </c>
      <c r="C119" s="162">
        <v>0</v>
      </c>
      <c r="D119" s="162">
        <v>0</v>
      </c>
      <c r="E119" s="162" t="s">
        <v>41</v>
      </c>
      <c r="F119" s="162">
        <v>18</v>
      </c>
      <c r="G119" s="231" t="s">
        <v>491</v>
      </c>
      <c r="H119" s="164" t="s">
        <v>3870</v>
      </c>
      <c r="I119" s="163" t="s">
        <v>18</v>
      </c>
      <c r="J119" s="163" t="s">
        <v>129</v>
      </c>
      <c r="K119" s="163">
        <v>6</v>
      </c>
      <c r="L119" s="165" t="s">
        <v>2233</v>
      </c>
      <c r="M119" s="165" t="s">
        <v>643</v>
      </c>
      <c r="N119" s="64">
        <v>0</v>
      </c>
      <c r="O119" s="64">
        <v>0</v>
      </c>
      <c r="P119" s="64">
        <v>0</v>
      </c>
      <c r="Q119" s="64">
        <v>0</v>
      </c>
      <c r="R119" s="64">
        <f t="shared" si="22"/>
        <v>0</v>
      </c>
      <c r="S119" s="105" t="s">
        <v>3765</v>
      </c>
      <c r="T119" s="105" t="s">
        <v>172</v>
      </c>
      <c r="U119" s="159">
        <f t="shared" si="23"/>
        <v>0</v>
      </c>
      <c r="V119" s="159"/>
      <c r="W119" s="100" t="str">
        <f t="shared" si="26"/>
        <v>No hay ejecución</v>
      </c>
      <c r="X119" s="105" t="str">
        <f t="shared" si="27"/>
        <v>NA</v>
      </c>
      <c r="Y119" s="166"/>
      <c r="Z119" s="159">
        <f t="shared" si="24"/>
        <v>0</v>
      </c>
      <c r="AA119" s="159"/>
      <c r="AB119" s="100" t="str">
        <f t="shared" si="28"/>
        <v>No hay ejecución</v>
      </c>
      <c r="AC119" s="105" t="str">
        <f t="shared" si="29"/>
        <v>NA</v>
      </c>
      <c r="AD119" s="166"/>
      <c r="AE119" s="65">
        <f t="shared" si="25"/>
        <v>0</v>
      </c>
      <c r="AF119" s="100" t="str">
        <f t="shared" si="31"/>
        <v>No hay Programación</v>
      </c>
      <c r="AG119" s="105" t="str">
        <f t="shared" si="30"/>
        <v>De acuerdo a lo programado</v>
      </c>
      <c r="AH119" s="166"/>
      <c r="AI119" s="65" t="s">
        <v>502</v>
      </c>
      <c r="AJ119" s="100" t="s">
        <v>502</v>
      </c>
    </row>
    <row r="120" spans="1:36" ht="19.2">
      <c r="A120" s="63">
        <v>105</v>
      </c>
      <c r="B120" s="162" t="s">
        <v>400</v>
      </c>
      <c r="C120" s="162">
        <v>0</v>
      </c>
      <c r="D120" s="162">
        <v>0</v>
      </c>
      <c r="E120" s="162" t="s">
        <v>41</v>
      </c>
      <c r="F120" s="162">
        <v>18</v>
      </c>
      <c r="G120" s="231" t="s">
        <v>491</v>
      </c>
      <c r="H120" s="164" t="s">
        <v>3836</v>
      </c>
      <c r="I120" s="163" t="s">
        <v>18</v>
      </c>
      <c r="J120" s="163" t="s">
        <v>129</v>
      </c>
      <c r="K120" s="163">
        <v>6</v>
      </c>
      <c r="L120" s="165" t="s">
        <v>2247</v>
      </c>
      <c r="M120" s="165" t="s">
        <v>643</v>
      </c>
      <c r="N120" s="64">
        <v>0</v>
      </c>
      <c r="O120" s="64">
        <v>0</v>
      </c>
      <c r="P120" s="64">
        <v>0</v>
      </c>
      <c r="Q120" s="64">
        <v>0</v>
      </c>
      <c r="R120" s="64">
        <f t="shared" si="22"/>
        <v>0</v>
      </c>
      <c r="S120" s="105" t="s">
        <v>3765</v>
      </c>
      <c r="T120" s="105" t="s">
        <v>172</v>
      </c>
      <c r="U120" s="159">
        <f t="shared" si="23"/>
        <v>0</v>
      </c>
      <c r="V120" s="159"/>
      <c r="W120" s="100" t="str">
        <f t="shared" si="26"/>
        <v>No hay ejecución</v>
      </c>
      <c r="X120" s="105" t="str">
        <f t="shared" si="27"/>
        <v>NA</v>
      </c>
      <c r="Y120" s="166"/>
      <c r="Z120" s="159">
        <f t="shared" si="24"/>
        <v>0</v>
      </c>
      <c r="AA120" s="159"/>
      <c r="AB120" s="100" t="str">
        <f t="shared" si="28"/>
        <v>No hay ejecución</v>
      </c>
      <c r="AC120" s="105" t="str">
        <f t="shared" si="29"/>
        <v>NA</v>
      </c>
      <c r="AD120" s="166"/>
      <c r="AE120" s="65">
        <f t="shared" si="25"/>
        <v>0</v>
      </c>
      <c r="AF120" s="100" t="str">
        <f t="shared" si="31"/>
        <v>No hay Programación</v>
      </c>
      <c r="AG120" s="105" t="str">
        <f t="shared" si="30"/>
        <v>De acuerdo a lo programado</v>
      </c>
      <c r="AH120" s="166"/>
      <c r="AI120" s="65" t="s">
        <v>502</v>
      </c>
      <c r="AJ120" s="100" t="s">
        <v>502</v>
      </c>
    </row>
    <row r="121" spans="1:36" ht="28.8">
      <c r="A121" s="63">
        <v>106</v>
      </c>
      <c r="B121" s="162" t="s">
        <v>400</v>
      </c>
      <c r="C121" s="162">
        <v>0</v>
      </c>
      <c r="D121" s="162">
        <v>0</v>
      </c>
      <c r="E121" s="162" t="s">
        <v>41</v>
      </c>
      <c r="F121" s="162">
        <v>18</v>
      </c>
      <c r="G121" s="231" t="s">
        <v>491</v>
      </c>
      <c r="H121" s="164" t="s">
        <v>3871</v>
      </c>
      <c r="I121" s="163" t="s">
        <v>18</v>
      </c>
      <c r="J121" s="163" t="s">
        <v>129</v>
      </c>
      <c r="K121" s="163">
        <v>6</v>
      </c>
      <c r="L121" s="165" t="s">
        <v>2201</v>
      </c>
      <c r="M121" s="165" t="s">
        <v>3764</v>
      </c>
      <c r="N121" s="64">
        <v>0</v>
      </c>
      <c r="O121" s="64">
        <v>1</v>
      </c>
      <c r="P121" s="64">
        <v>0</v>
      </c>
      <c r="Q121" s="64">
        <v>0</v>
      </c>
      <c r="R121" s="64">
        <f t="shared" si="22"/>
        <v>1</v>
      </c>
      <c r="S121" s="105" t="s">
        <v>3765</v>
      </c>
      <c r="T121" s="105" t="s">
        <v>172</v>
      </c>
      <c r="U121" s="159">
        <f t="shared" si="23"/>
        <v>1</v>
      </c>
      <c r="V121" s="159">
        <v>3</v>
      </c>
      <c r="W121" s="100">
        <f t="shared" si="26"/>
        <v>3</v>
      </c>
      <c r="X121" s="105" t="str">
        <f t="shared" si="27"/>
        <v>De acuerdo a lo programado</v>
      </c>
      <c r="Y121" s="166"/>
      <c r="Z121" s="159">
        <f t="shared" si="24"/>
        <v>0</v>
      </c>
      <c r="AA121" s="159"/>
      <c r="AB121" s="100" t="str">
        <f t="shared" si="28"/>
        <v>No hay ejecución</v>
      </c>
      <c r="AC121" s="105" t="str">
        <f t="shared" si="29"/>
        <v>NA</v>
      </c>
      <c r="AD121" s="166"/>
      <c r="AE121" s="65">
        <f t="shared" si="25"/>
        <v>3</v>
      </c>
      <c r="AF121" s="100">
        <f t="shared" si="31"/>
        <v>3</v>
      </c>
      <c r="AG121" s="105" t="str">
        <f t="shared" si="30"/>
        <v>De acuerdo a lo programado</v>
      </c>
      <c r="AH121" s="166"/>
      <c r="AI121" s="65" t="s">
        <v>502</v>
      </c>
      <c r="AJ121" s="100" t="s">
        <v>502</v>
      </c>
    </row>
    <row r="122" spans="1:36" ht="28.8">
      <c r="A122" s="63">
        <v>107</v>
      </c>
      <c r="B122" s="162" t="s">
        <v>400</v>
      </c>
      <c r="C122" s="162">
        <v>0</v>
      </c>
      <c r="D122" s="162">
        <v>0</v>
      </c>
      <c r="E122" s="162" t="s">
        <v>41</v>
      </c>
      <c r="F122" s="162">
        <v>18</v>
      </c>
      <c r="G122" s="231" t="s">
        <v>491</v>
      </c>
      <c r="H122" s="164" t="s">
        <v>3872</v>
      </c>
      <c r="I122" s="163" t="s">
        <v>18</v>
      </c>
      <c r="J122" s="163" t="s">
        <v>129</v>
      </c>
      <c r="K122" s="163">
        <v>6</v>
      </c>
      <c r="L122" s="165" t="s">
        <v>2214</v>
      </c>
      <c r="M122" s="165" t="s">
        <v>2215</v>
      </c>
      <c r="N122" s="64">
        <v>0</v>
      </c>
      <c r="O122" s="64">
        <v>1</v>
      </c>
      <c r="P122" s="64">
        <v>1</v>
      </c>
      <c r="Q122" s="64">
        <v>0</v>
      </c>
      <c r="R122" s="64">
        <f t="shared" si="22"/>
        <v>2</v>
      </c>
      <c r="S122" s="105" t="s">
        <v>3765</v>
      </c>
      <c r="T122" s="105" t="s">
        <v>172</v>
      </c>
      <c r="U122" s="159">
        <f t="shared" si="23"/>
        <v>1</v>
      </c>
      <c r="V122" s="159">
        <v>7</v>
      </c>
      <c r="W122" s="100">
        <f t="shared" si="26"/>
        <v>7</v>
      </c>
      <c r="X122" s="105" t="str">
        <f t="shared" si="27"/>
        <v>De acuerdo a lo programado</v>
      </c>
      <c r="Y122" s="166"/>
      <c r="Z122" s="159">
        <f t="shared" si="24"/>
        <v>1</v>
      </c>
      <c r="AA122" s="159"/>
      <c r="AB122" s="100" t="str">
        <f t="shared" si="28"/>
        <v>No hay ejecución</v>
      </c>
      <c r="AC122" s="105" t="str">
        <f t="shared" si="29"/>
        <v>NA</v>
      </c>
      <c r="AD122" s="166"/>
      <c r="AE122" s="65">
        <f t="shared" si="25"/>
        <v>7</v>
      </c>
      <c r="AF122" s="100">
        <f t="shared" si="31"/>
        <v>3.5</v>
      </c>
      <c r="AG122" s="105" t="str">
        <f t="shared" si="30"/>
        <v>De acuerdo a lo programado</v>
      </c>
      <c r="AH122" s="166"/>
      <c r="AI122" s="65" t="s">
        <v>502</v>
      </c>
      <c r="AJ122" s="100" t="s">
        <v>502</v>
      </c>
    </row>
    <row r="123" spans="1:36" ht="19.2">
      <c r="A123" s="63">
        <v>108</v>
      </c>
      <c r="B123" s="162" t="s">
        <v>400</v>
      </c>
      <c r="C123" s="162">
        <v>0</v>
      </c>
      <c r="D123" s="162">
        <v>0</v>
      </c>
      <c r="E123" s="162" t="s">
        <v>41</v>
      </c>
      <c r="F123" s="162">
        <v>18</v>
      </c>
      <c r="G123" s="231" t="s">
        <v>456</v>
      </c>
      <c r="H123" s="164" t="s">
        <v>3873</v>
      </c>
      <c r="I123" s="163" t="s">
        <v>18</v>
      </c>
      <c r="J123" s="163" t="s">
        <v>129</v>
      </c>
      <c r="K123" s="163">
        <v>6</v>
      </c>
      <c r="L123" s="165" t="s">
        <v>3778</v>
      </c>
      <c r="M123" s="165" t="s">
        <v>643</v>
      </c>
      <c r="N123" s="64">
        <v>0</v>
      </c>
      <c r="O123" s="64">
        <v>0</v>
      </c>
      <c r="P123" s="64">
        <v>1</v>
      </c>
      <c r="Q123" s="64">
        <v>0</v>
      </c>
      <c r="R123" s="64">
        <f t="shared" si="22"/>
        <v>1</v>
      </c>
      <c r="S123" s="105" t="s">
        <v>3765</v>
      </c>
      <c r="T123" s="105" t="s">
        <v>172</v>
      </c>
      <c r="U123" s="159">
        <f t="shared" si="23"/>
        <v>0</v>
      </c>
      <c r="V123" s="159">
        <v>1</v>
      </c>
      <c r="W123" s="100" t="str">
        <f t="shared" si="26"/>
        <v>No hay Programación</v>
      </c>
      <c r="X123" s="105" t="str">
        <f t="shared" si="27"/>
        <v>De acuerdo a lo programado</v>
      </c>
      <c r="Y123" s="166"/>
      <c r="Z123" s="159">
        <f t="shared" si="24"/>
        <v>1</v>
      </c>
      <c r="AA123" s="159"/>
      <c r="AB123" s="100" t="str">
        <f t="shared" si="28"/>
        <v>No hay ejecución</v>
      </c>
      <c r="AC123" s="105" t="str">
        <f t="shared" si="29"/>
        <v>NA</v>
      </c>
      <c r="AD123" s="166"/>
      <c r="AE123" s="65">
        <f t="shared" si="25"/>
        <v>1</v>
      </c>
      <c r="AF123" s="100">
        <f t="shared" si="31"/>
        <v>1</v>
      </c>
      <c r="AG123" s="105" t="str">
        <f t="shared" si="30"/>
        <v>De acuerdo a lo programado</v>
      </c>
      <c r="AH123" s="166"/>
      <c r="AI123" s="65" t="s">
        <v>502</v>
      </c>
      <c r="AJ123" s="100" t="s">
        <v>502</v>
      </c>
    </row>
    <row r="124" spans="1:36" ht="19.2">
      <c r="A124" s="63">
        <v>109</v>
      </c>
      <c r="B124" s="162" t="s">
        <v>400</v>
      </c>
      <c r="C124" s="162">
        <v>0</v>
      </c>
      <c r="D124" s="162">
        <v>0</v>
      </c>
      <c r="E124" s="162" t="s">
        <v>41</v>
      </c>
      <c r="F124" s="162">
        <v>18</v>
      </c>
      <c r="G124" s="231" t="s">
        <v>456</v>
      </c>
      <c r="H124" s="164" t="s">
        <v>3874</v>
      </c>
      <c r="I124" s="163" t="s">
        <v>18</v>
      </c>
      <c r="J124" s="163" t="s">
        <v>129</v>
      </c>
      <c r="K124" s="163">
        <v>6</v>
      </c>
      <c r="L124" s="165" t="s">
        <v>2233</v>
      </c>
      <c r="M124" s="165" t="s">
        <v>643</v>
      </c>
      <c r="N124" s="64">
        <v>0</v>
      </c>
      <c r="O124" s="64">
        <v>0</v>
      </c>
      <c r="P124" s="64">
        <v>0</v>
      </c>
      <c r="Q124" s="64">
        <v>0</v>
      </c>
      <c r="R124" s="64">
        <f t="shared" si="22"/>
        <v>0</v>
      </c>
      <c r="S124" s="105" t="s">
        <v>3765</v>
      </c>
      <c r="T124" s="105" t="s">
        <v>172</v>
      </c>
      <c r="U124" s="159">
        <f t="shared" si="23"/>
        <v>0</v>
      </c>
      <c r="V124" s="159">
        <v>1</v>
      </c>
      <c r="W124" s="100" t="str">
        <f t="shared" si="26"/>
        <v>No hay Programación</v>
      </c>
      <c r="X124" s="105" t="str">
        <f t="shared" si="27"/>
        <v>De acuerdo a lo programado</v>
      </c>
      <c r="Y124" s="166"/>
      <c r="Z124" s="159">
        <f t="shared" si="24"/>
        <v>0</v>
      </c>
      <c r="AA124" s="159"/>
      <c r="AB124" s="100" t="str">
        <f t="shared" si="28"/>
        <v>No hay ejecución</v>
      </c>
      <c r="AC124" s="105" t="str">
        <f t="shared" si="29"/>
        <v>NA</v>
      </c>
      <c r="AD124" s="166"/>
      <c r="AE124" s="65">
        <f t="shared" si="25"/>
        <v>1</v>
      </c>
      <c r="AF124" s="100" t="e">
        <f t="shared" si="31"/>
        <v>#DIV/0!</v>
      </c>
      <c r="AG124" s="105" t="e">
        <f t="shared" si="30"/>
        <v>#DIV/0!</v>
      </c>
      <c r="AH124" s="166"/>
      <c r="AI124" s="65" t="s">
        <v>502</v>
      </c>
      <c r="AJ124" s="100" t="s">
        <v>502</v>
      </c>
    </row>
    <row r="125" spans="1:36" ht="19.2">
      <c r="A125" s="63">
        <v>110</v>
      </c>
      <c r="B125" s="162" t="s">
        <v>400</v>
      </c>
      <c r="C125" s="162">
        <v>0</v>
      </c>
      <c r="D125" s="162">
        <v>0</v>
      </c>
      <c r="E125" s="162" t="s">
        <v>41</v>
      </c>
      <c r="F125" s="162">
        <v>18</v>
      </c>
      <c r="G125" s="231" t="s">
        <v>456</v>
      </c>
      <c r="H125" s="164" t="s">
        <v>3836</v>
      </c>
      <c r="I125" s="163" t="s">
        <v>18</v>
      </c>
      <c r="J125" s="163" t="s">
        <v>129</v>
      </c>
      <c r="K125" s="163">
        <v>6</v>
      </c>
      <c r="L125" s="165" t="s">
        <v>2247</v>
      </c>
      <c r="M125" s="165" t="s">
        <v>643</v>
      </c>
      <c r="N125" s="64">
        <v>0</v>
      </c>
      <c r="O125" s="64">
        <v>0</v>
      </c>
      <c r="P125" s="64">
        <v>0</v>
      </c>
      <c r="Q125" s="64">
        <v>0</v>
      </c>
      <c r="R125" s="64">
        <f t="shared" si="22"/>
        <v>0</v>
      </c>
      <c r="S125" s="105" t="s">
        <v>3765</v>
      </c>
      <c r="T125" s="105" t="s">
        <v>172</v>
      </c>
      <c r="U125" s="159">
        <f t="shared" si="23"/>
        <v>0</v>
      </c>
      <c r="V125" s="159"/>
      <c r="W125" s="100" t="str">
        <f t="shared" si="26"/>
        <v>No hay ejecución</v>
      </c>
      <c r="X125" s="105" t="str">
        <f t="shared" si="27"/>
        <v>NA</v>
      </c>
      <c r="Y125" s="166"/>
      <c r="Z125" s="159">
        <f t="shared" si="24"/>
        <v>0</v>
      </c>
      <c r="AA125" s="159"/>
      <c r="AB125" s="100" t="str">
        <f t="shared" si="28"/>
        <v>No hay ejecución</v>
      </c>
      <c r="AC125" s="105" t="str">
        <f t="shared" si="29"/>
        <v>NA</v>
      </c>
      <c r="AD125" s="166"/>
      <c r="AE125" s="65">
        <f t="shared" si="25"/>
        <v>0</v>
      </c>
      <c r="AF125" s="100" t="str">
        <f t="shared" si="31"/>
        <v>No hay Programación</v>
      </c>
      <c r="AG125" s="105" t="str">
        <f t="shared" si="30"/>
        <v>De acuerdo a lo programado</v>
      </c>
      <c r="AH125" s="166"/>
      <c r="AI125" s="65" t="s">
        <v>502</v>
      </c>
      <c r="AJ125" s="100" t="s">
        <v>502</v>
      </c>
    </row>
    <row r="126" spans="1:36" ht="28.8">
      <c r="A126" s="63">
        <v>111</v>
      </c>
      <c r="B126" s="162" t="s">
        <v>400</v>
      </c>
      <c r="C126" s="162">
        <v>0</v>
      </c>
      <c r="D126" s="162">
        <v>0</v>
      </c>
      <c r="E126" s="162" t="s">
        <v>41</v>
      </c>
      <c r="F126" s="162">
        <v>18</v>
      </c>
      <c r="G126" s="231" t="s">
        <v>456</v>
      </c>
      <c r="H126" s="164" t="s">
        <v>3875</v>
      </c>
      <c r="I126" s="163" t="s">
        <v>18</v>
      </c>
      <c r="J126" s="163" t="s">
        <v>129</v>
      </c>
      <c r="K126" s="163">
        <v>6</v>
      </c>
      <c r="L126" s="165" t="s">
        <v>2201</v>
      </c>
      <c r="M126" s="165" t="s">
        <v>3764</v>
      </c>
      <c r="N126" s="64">
        <v>28</v>
      </c>
      <c r="O126" s="64">
        <v>30</v>
      </c>
      <c r="P126" s="64">
        <v>21</v>
      </c>
      <c r="Q126" s="64">
        <v>17</v>
      </c>
      <c r="R126" s="64">
        <f t="shared" si="22"/>
        <v>96</v>
      </c>
      <c r="S126" s="105" t="s">
        <v>3765</v>
      </c>
      <c r="T126" s="105" t="s">
        <v>172</v>
      </c>
      <c r="U126" s="159">
        <f t="shared" si="23"/>
        <v>58</v>
      </c>
      <c r="V126" s="159">
        <v>68</v>
      </c>
      <c r="W126" s="100">
        <f t="shared" si="26"/>
        <v>1.1724137931034482</v>
      </c>
      <c r="X126" s="105" t="str">
        <f t="shared" si="27"/>
        <v>De acuerdo a lo programado</v>
      </c>
      <c r="Y126" s="166"/>
      <c r="Z126" s="159">
        <f t="shared" si="24"/>
        <v>38</v>
      </c>
      <c r="AA126" s="159"/>
      <c r="AB126" s="100" t="str">
        <f t="shared" si="28"/>
        <v>No hay ejecución</v>
      </c>
      <c r="AC126" s="105" t="str">
        <f t="shared" si="29"/>
        <v>NA</v>
      </c>
      <c r="AD126" s="166"/>
      <c r="AE126" s="65">
        <f t="shared" si="25"/>
        <v>68</v>
      </c>
      <c r="AF126" s="100">
        <f t="shared" si="31"/>
        <v>0.70833333333333337</v>
      </c>
      <c r="AG126" s="105" t="str">
        <f t="shared" si="30"/>
        <v>Atraso Leve</v>
      </c>
      <c r="AH126" s="166"/>
      <c r="AI126" s="65" t="s">
        <v>502</v>
      </c>
      <c r="AJ126" s="100" t="s">
        <v>502</v>
      </c>
    </row>
    <row r="127" spans="1:36" ht="28.8">
      <c r="A127" s="63">
        <v>112</v>
      </c>
      <c r="B127" s="162" t="s">
        <v>400</v>
      </c>
      <c r="C127" s="162">
        <v>0</v>
      </c>
      <c r="D127" s="162">
        <v>0</v>
      </c>
      <c r="E127" s="162" t="s">
        <v>41</v>
      </c>
      <c r="F127" s="162">
        <v>18</v>
      </c>
      <c r="G127" s="231" t="s">
        <v>456</v>
      </c>
      <c r="H127" s="164" t="s">
        <v>3876</v>
      </c>
      <c r="I127" s="163" t="s">
        <v>18</v>
      </c>
      <c r="J127" s="163" t="s">
        <v>129</v>
      </c>
      <c r="K127" s="163">
        <v>6</v>
      </c>
      <c r="L127" s="165" t="s">
        <v>2214</v>
      </c>
      <c r="M127" s="165" t="s">
        <v>2215</v>
      </c>
      <c r="N127" s="64">
        <v>32</v>
      </c>
      <c r="O127" s="64">
        <v>42</v>
      </c>
      <c r="P127" s="64">
        <v>51</v>
      </c>
      <c r="Q127" s="64">
        <v>43</v>
      </c>
      <c r="R127" s="64">
        <f t="shared" si="22"/>
        <v>168</v>
      </c>
      <c r="S127" s="105" t="s">
        <v>3765</v>
      </c>
      <c r="T127" s="105" t="s">
        <v>172</v>
      </c>
      <c r="U127" s="159">
        <f t="shared" si="23"/>
        <v>74</v>
      </c>
      <c r="V127" s="159">
        <v>90</v>
      </c>
      <c r="W127" s="100">
        <f t="shared" si="26"/>
        <v>1.2162162162162162</v>
      </c>
      <c r="X127" s="105" t="str">
        <f t="shared" si="27"/>
        <v>De acuerdo a lo programado</v>
      </c>
      <c r="Y127" s="166"/>
      <c r="Z127" s="159">
        <f t="shared" si="24"/>
        <v>94</v>
      </c>
      <c r="AA127" s="159"/>
      <c r="AB127" s="100" t="str">
        <f t="shared" si="28"/>
        <v>No hay ejecución</v>
      </c>
      <c r="AC127" s="105" t="str">
        <f t="shared" si="29"/>
        <v>NA</v>
      </c>
      <c r="AD127" s="166"/>
      <c r="AE127" s="65">
        <f t="shared" si="25"/>
        <v>90</v>
      </c>
      <c r="AF127" s="100">
        <f t="shared" si="31"/>
        <v>0.5357142857142857</v>
      </c>
      <c r="AG127" s="105" t="str">
        <f t="shared" si="30"/>
        <v>Incumplimiento</v>
      </c>
      <c r="AH127" s="166"/>
      <c r="AI127" s="65" t="s">
        <v>502</v>
      </c>
      <c r="AJ127" s="100" t="s">
        <v>502</v>
      </c>
    </row>
    <row r="128" spans="1:36" ht="19.2">
      <c r="A128" s="63">
        <v>113</v>
      </c>
      <c r="B128" s="162" t="s">
        <v>400</v>
      </c>
      <c r="C128" s="162">
        <v>0</v>
      </c>
      <c r="D128" s="162">
        <v>0</v>
      </c>
      <c r="E128" s="162" t="s">
        <v>41</v>
      </c>
      <c r="F128" s="162">
        <v>18</v>
      </c>
      <c r="G128" s="231" t="s">
        <v>491</v>
      </c>
      <c r="H128" s="164" t="s">
        <v>3877</v>
      </c>
      <c r="I128" s="163" t="s">
        <v>18</v>
      </c>
      <c r="J128" s="163" t="s">
        <v>129</v>
      </c>
      <c r="K128" s="163">
        <v>6</v>
      </c>
      <c r="L128" s="165" t="s">
        <v>3778</v>
      </c>
      <c r="M128" s="165" t="s">
        <v>643</v>
      </c>
      <c r="N128" s="64">
        <v>1</v>
      </c>
      <c r="O128" s="64">
        <v>1</v>
      </c>
      <c r="P128" s="64">
        <v>5</v>
      </c>
      <c r="Q128" s="64">
        <v>1</v>
      </c>
      <c r="R128" s="64">
        <f t="shared" si="22"/>
        <v>8</v>
      </c>
      <c r="S128" s="105" t="s">
        <v>3765</v>
      </c>
      <c r="T128" s="105" t="s">
        <v>172</v>
      </c>
      <c r="U128" s="159">
        <f t="shared" si="23"/>
        <v>2</v>
      </c>
      <c r="V128" s="159">
        <v>2</v>
      </c>
      <c r="W128" s="100">
        <f t="shared" si="26"/>
        <v>1</v>
      </c>
      <c r="X128" s="105" t="str">
        <f t="shared" si="27"/>
        <v>De acuerdo a lo programado</v>
      </c>
      <c r="Y128" s="166"/>
      <c r="Z128" s="159">
        <f t="shared" si="24"/>
        <v>6</v>
      </c>
      <c r="AA128" s="159"/>
      <c r="AB128" s="100" t="str">
        <f t="shared" si="28"/>
        <v>No hay ejecución</v>
      </c>
      <c r="AC128" s="105" t="str">
        <f t="shared" si="29"/>
        <v>NA</v>
      </c>
      <c r="AD128" s="166"/>
      <c r="AE128" s="65">
        <f t="shared" si="25"/>
        <v>2</v>
      </c>
      <c r="AF128" s="100">
        <f t="shared" si="31"/>
        <v>0.25</v>
      </c>
      <c r="AG128" s="105" t="str">
        <f t="shared" si="30"/>
        <v>Incumplimiento</v>
      </c>
      <c r="AH128" s="166"/>
      <c r="AI128" s="65" t="s">
        <v>502</v>
      </c>
      <c r="AJ128" s="100" t="s">
        <v>502</v>
      </c>
    </row>
    <row r="129" spans="1:36" ht="28.8">
      <c r="A129" s="63">
        <v>114</v>
      </c>
      <c r="B129" s="162" t="s">
        <v>400</v>
      </c>
      <c r="C129" s="162">
        <v>0</v>
      </c>
      <c r="D129" s="162">
        <v>0</v>
      </c>
      <c r="E129" s="162" t="s">
        <v>41</v>
      </c>
      <c r="F129" s="162">
        <v>18</v>
      </c>
      <c r="G129" s="231" t="s">
        <v>491</v>
      </c>
      <c r="H129" s="164" t="s">
        <v>3878</v>
      </c>
      <c r="I129" s="163" t="s">
        <v>18</v>
      </c>
      <c r="J129" s="163" t="s">
        <v>129</v>
      </c>
      <c r="K129" s="163">
        <v>6</v>
      </c>
      <c r="L129" s="165" t="s">
        <v>2233</v>
      </c>
      <c r="M129" s="165" t="s">
        <v>643</v>
      </c>
      <c r="N129" s="64">
        <v>1</v>
      </c>
      <c r="O129" s="64">
        <v>1</v>
      </c>
      <c r="P129" s="64">
        <v>0</v>
      </c>
      <c r="Q129" s="64">
        <v>0</v>
      </c>
      <c r="R129" s="64">
        <f t="shared" si="22"/>
        <v>2</v>
      </c>
      <c r="S129" s="105" t="s">
        <v>3765</v>
      </c>
      <c r="T129" s="105" t="s">
        <v>172</v>
      </c>
      <c r="U129" s="159">
        <f t="shared" si="23"/>
        <v>2</v>
      </c>
      <c r="V129" s="159">
        <v>1</v>
      </c>
      <c r="W129" s="100">
        <f t="shared" si="26"/>
        <v>0.5</v>
      </c>
      <c r="X129" s="105" t="str">
        <f t="shared" si="27"/>
        <v>En Riesgo de no Cumplimiento</v>
      </c>
      <c r="Y129" s="166"/>
      <c r="Z129" s="159">
        <f t="shared" si="24"/>
        <v>0</v>
      </c>
      <c r="AA129" s="159"/>
      <c r="AB129" s="100" t="str">
        <f t="shared" si="28"/>
        <v>No hay ejecución</v>
      </c>
      <c r="AC129" s="105" t="str">
        <f t="shared" si="29"/>
        <v>NA</v>
      </c>
      <c r="AD129" s="166"/>
      <c r="AE129" s="65">
        <f t="shared" si="25"/>
        <v>1</v>
      </c>
      <c r="AF129" s="100">
        <f t="shared" si="31"/>
        <v>0.5</v>
      </c>
      <c r="AG129" s="105" t="str">
        <f t="shared" si="30"/>
        <v>Incumplimiento</v>
      </c>
      <c r="AH129" s="166"/>
      <c r="AI129" s="65" t="s">
        <v>502</v>
      </c>
      <c r="AJ129" s="100" t="s">
        <v>502</v>
      </c>
    </row>
    <row r="130" spans="1:36" ht="19.2">
      <c r="A130" s="63">
        <v>115</v>
      </c>
      <c r="B130" s="162" t="s">
        <v>400</v>
      </c>
      <c r="C130" s="162">
        <v>0</v>
      </c>
      <c r="D130" s="162">
        <v>0</v>
      </c>
      <c r="E130" s="162" t="s">
        <v>41</v>
      </c>
      <c r="F130" s="162">
        <v>18</v>
      </c>
      <c r="G130" s="231" t="s">
        <v>491</v>
      </c>
      <c r="H130" s="164" t="s">
        <v>3836</v>
      </c>
      <c r="I130" s="163" t="s">
        <v>18</v>
      </c>
      <c r="J130" s="163" t="s">
        <v>129</v>
      </c>
      <c r="K130" s="163">
        <v>6</v>
      </c>
      <c r="L130" s="165" t="s">
        <v>2247</v>
      </c>
      <c r="M130" s="165" t="s">
        <v>643</v>
      </c>
      <c r="N130" s="64">
        <v>3</v>
      </c>
      <c r="O130" s="64">
        <v>2</v>
      </c>
      <c r="P130" s="64">
        <v>0</v>
      </c>
      <c r="Q130" s="64">
        <v>3</v>
      </c>
      <c r="R130" s="64">
        <f t="shared" si="22"/>
        <v>8</v>
      </c>
      <c r="S130" s="105" t="s">
        <v>3765</v>
      </c>
      <c r="T130" s="105" t="s">
        <v>172</v>
      </c>
      <c r="U130" s="159">
        <f t="shared" si="23"/>
        <v>5</v>
      </c>
      <c r="V130" s="159">
        <v>2</v>
      </c>
      <c r="W130" s="100">
        <f t="shared" si="26"/>
        <v>0.4</v>
      </c>
      <c r="X130" s="105" t="str">
        <f t="shared" si="27"/>
        <v>En Riesgo de no Cumplimiento</v>
      </c>
      <c r="Y130" s="166"/>
      <c r="Z130" s="159">
        <f t="shared" si="24"/>
        <v>3</v>
      </c>
      <c r="AA130" s="159"/>
      <c r="AB130" s="100" t="str">
        <f t="shared" si="28"/>
        <v>No hay ejecución</v>
      </c>
      <c r="AC130" s="105" t="str">
        <f t="shared" si="29"/>
        <v>NA</v>
      </c>
      <c r="AD130" s="166"/>
      <c r="AE130" s="65">
        <f t="shared" si="25"/>
        <v>2</v>
      </c>
      <c r="AF130" s="100">
        <f t="shared" si="31"/>
        <v>0.25</v>
      </c>
      <c r="AG130" s="105" t="str">
        <f t="shared" si="30"/>
        <v>Incumplimiento</v>
      </c>
      <c r="AH130" s="166"/>
      <c r="AI130" s="65" t="s">
        <v>502</v>
      </c>
      <c r="AJ130" s="100" t="s">
        <v>502</v>
      </c>
    </row>
    <row r="131" spans="1:36" ht="19.2">
      <c r="A131" s="63">
        <v>116</v>
      </c>
      <c r="B131" s="162" t="s">
        <v>400</v>
      </c>
      <c r="C131" s="162">
        <v>0</v>
      </c>
      <c r="D131" s="162">
        <v>0</v>
      </c>
      <c r="E131" s="162" t="s">
        <v>41</v>
      </c>
      <c r="F131" s="162">
        <v>18</v>
      </c>
      <c r="G131" s="231" t="s">
        <v>491</v>
      </c>
      <c r="H131" s="164" t="s">
        <v>3879</v>
      </c>
      <c r="I131" s="163" t="s">
        <v>18</v>
      </c>
      <c r="J131" s="163" t="s">
        <v>129</v>
      </c>
      <c r="K131" s="163">
        <v>6</v>
      </c>
      <c r="L131" s="165" t="s">
        <v>2201</v>
      </c>
      <c r="M131" s="165" t="s">
        <v>3764</v>
      </c>
      <c r="N131" s="64">
        <v>0</v>
      </c>
      <c r="O131" s="64">
        <v>7</v>
      </c>
      <c r="P131" s="64">
        <v>0</v>
      </c>
      <c r="Q131" s="64">
        <v>0</v>
      </c>
      <c r="R131" s="64">
        <f t="shared" si="22"/>
        <v>7</v>
      </c>
      <c r="S131" s="105" t="s">
        <v>3765</v>
      </c>
      <c r="T131" s="105" t="s">
        <v>172</v>
      </c>
      <c r="U131" s="159">
        <f t="shared" si="23"/>
        <v>7</v>
      </c>
      <c r="V131" s="159"/>
      <c r="W131" s="100" t="str">
        <f t="shared" si="26"/>
        <v>No hay ejecución</v>
      </c>
      <c r="X131" s="105" t="str">
        <f t="shared" si="27"/>
        <v>NA</v>
      </c>
      <c r="Y131" s="166"/>
      <c r="Z131" s="159">
        <f t="shared" si="24"/>
        <v>0</v>
      </c>
      <c r="AA131" s="159"/>
      <c r="AB131" s="100" t="str">
        <f t="shared" si="28"/>
        <v>No hay ejecución</v>
      </c>
      <c r="AC131" s="105" t="str">
        <f t="shared" si="29"/>
        <v>NA</v>
      </c>
      <c r="AD131" s="166"/>
      <c r="AE131" s="65">
        <f t="shared" si="25"/>
        <v>0</v>
      </c>
      <c r="AF131" s="100" t="str">
        <f t="shared" si="31"/>
        <v>No hay Programación</v>
      </c>
      <c r="AG131" s="105" t="str">
        <f t="shared" si="30"/>
        <v>De acuerdo a lo programado</v>
      </c>
      <c r="AH131" s="166"/>
      <c r="AI131" s="65" t="s">
        <v>502</v>
      </c>
      <c r="AJ131" s="100" t="s">
        <v>502</v>
      </c>
    </row>
    <row r="132" spans="1:36" ht="19.2">
      <c r="A132" s="63">
        <v>117</v>
      </c>
      <c r="B132" s="162" t="s">
        <v>400</v>
      </c>
      <c r="C132" s="162">
        <v>0</v>
      </c>
      <c r="D132" s="162">
        <v>0</v>
      </c>
      <c r="E132" s="162" t="s">
        <v>41</v>
      </c>
      <c r="F132" s="162">
        <v>18</v>
      </c>
      <c r="G132" s="231" t="s">
        <v>491</v>
      </c>
      <c r="H132" s="164" t="s">
        <v>3880</v>
      </c>
      <c r="I132" s="163" t="s">
        <v>18</v>
      </c>
      <c r="J132" s="163" t="s">
        <v>129</v>
      </c>
      <c r="K132" s="163">
        <v>6</v>
      </c>
      <c r="L132" s="165" t="s">
        <v>2214</v>
      </c>
      <c r="M132" s="165" t="s">
        <v>2215</v>
      </c>
      <c r="N132" s="64">
        <v>0</v>
      </c>
      <c r="O132" s="64">
        <v>4</v>
      </c>
      <c r="P132" s="64">
        <v>3</v>
      </c>
      <c r="Q132" s="64">
        <v>0</v>
      </c>
      <c r="R132" s="64">
        <f t="shared" si="22"/>
        <v>7</v>
      </c>
      <c r="S132" s="105" t="s">
        <v>3765</v>
      </c>
      <c r="T132" s="105" t="s">
        <v>172</v>
      </c>
      <c r="U132" s="159">
        <f t="shared" si="23"/>
        <v>4</v>
      </c>
      <c r="V132" s="159"/>
      <c r="W132" s="100" t="str">
        <f t="shared" si="26"/>
        <v>No hay ejecución</v>
      </c>
      <c r="X132" s="105" t="str">
        <f t="shared" si="27"/>
        <v>NA</v>
      </c>
      <c r="Y132" s="166"/>
      <c r="Z132" s="159">
        <f t="shared" si="24"/>
        <v>3</v>
      </c>
      <c r="AA132" s="159"/>
      <c r="AB132" s="100" t="str">
        <f t="shared" si="28"/>
        <v>No hay ejecución</v>
      </c>
      <c r="AC132" s="105" t="str">
        <f t="shared" si="29"/>
        <v>NA</v>
      </c>
      <c r="AD132" s="166"/>
      <c r="AE132" s="65">
        <f t="shared" si="25"/>
        <v>0</v>
      </c>
      <c r="AF132" s="100" t="str">
        <f t="shared" si="31"/>
        <v>No hay Programación</v>
      </c>
      <c r="AG132" s="105" t="str">
        <f t="shared" si="30"/>
        <v>De acuerdo a lo programado</v>
      </c>
      <c r="AH132" s="166"/>
      <c r="AI132" s="65" t="s">
        <v>502</v>
      </c>
      <c r="AJ132" s="100" t="s">
        <v>502</v>
      </c>
    </row>
    <row r="133" spans="1:36" ht="19.2">
      <c r="A133" s="63">
        <v>118</v>
      </c>
      <c r="B133" s="162" t="s">
        <v>400</v>
      </c>
      <c r="C133" s="162">
        <v>0</v>
      </c>
      <c r="D133" s="162">
        <v>0</v>
      </c>
      <c r="E133" s="162" t="s">
        <v>41</v>
      </c>
      <c r="F133" s="162">
        <v>18</v>
      </c>
      <c r="G133" s="231" t="s">
        <v>436</v>
      </c>
      <c r="H133" s="164" t="s">
        <v>3881</v>
      </c>
      <c r="I133" s="163" t="s">
        <v>18</v>
      </c>
      <c r="J133" s="163" t="s">
        <v>129</v>
      </c>
      <c r="K133" s="163">
        <v>6</v>
      </c>
      <c r="L133" s="165" t="s">
        <v>3778</v>
      </c>
      <c r="M133" s="165" t="s">
        <v>643</v>
      </c>
      <c r="N133" s="64">
        <v>0</v>
      </c>
      <c r="O133" s="64">
        <v>1</v>
      </c>
      <c r="P133" s="64">
        <v>0</v>
      </c>
      <c r="Q133" s="64">
        <v>0</v>
      </c>
      <c r="R133" s="64">
        <f t="shared" si="22"/>
        <v>1</v>
      </c>
      <c r="S133" s="105" t="s">
        <v>3765</v>
      </c>
      <c r="T133" s="105" t="s">
        <v>172</v>
      </c>
      <c r="U133" s="159">
        <f t="shared" si="23"/>
        <v>1</v>
      </c>
      <c r="V133" s="159">
        <v>1</v>
      </c>
      <c r="W133" s="100">
        <f t="shared" si="26"/>
        <v>1</v>
      </c>
      <c r="X133" s="105" t="str">
        <f t="shared" si="27"/>
        <v>De acuerdo a lo programado</v>
      </c>
      <c r="Y133" s="166"/>
      <c r="Z133" s="159">
        <f t="shared" si="24"/>
        <v>0</v>
      </c>
      <c r="AA133" s="159"/>
      <c r="AB133" s="100" t="str">
        <f t="shared" si="28"/>
        <v>No hay ejecución</v>
      </c>
      <c r="AC133" s="105" t="str">
        <f t="shared" si="29"/>
        <v>NA</v>
      </c>
      <c r="AD133" s="166"/>
      <c r="AE133" s="65">
        <f t="shared" si="25"/>
        <v>1</v>
      </c>
      <c r="AF133" s="100">
        <f t="shared" si="31"/>
        <v>1</v>
      </c>
      <c r="AG133" s="105" t="str">
        <f t="shared" si="30"/>
        <v>De acuerdo a lo programado</v>
      </c>
      <c r="AH133" s="166"/>
      <c r="AI133" s="65" t="s">
        <v>502</v>
      </c>
      <c r="AJ133" s="100" t="s">
        <v>502</v>
      </c>
    </row>
    <row r="134" spans="1:36" ht="28.8">
      <c r="A134" s="63">
        <v>119</v>
      </c>
      <c r="B134" s="162" t="s">
        <v>400</v>
      </c>
      <c r="C134" s="162">
        <v>0</v>
      </c>
      <c r="D134" s="162">
        <v>0</v>
      </c>
      <c r="E134" s="162" t="s">
        <v>41</v>
      </c>
      <c r="F134" s="162">
        <v>18</v>
      </c>
      <c r="G134" s="231" t="s">
        <v>436</v>
      </c>
      <c r="H134" s="164" t="s">
        <v>3882</v>
      </c>
      <c r="I134" s="163" t="s">
        <v>18</v>
      </c>
      <c r="J134" s="163" t="s">
        <v>129</v>
      </c>
      <c r="K134" s="163">
        <v>6</v>
      </c>
      <c r="L134" s="165" t="s">
        <v>2233</v>
      </c>
      <c r="M134" s="165" t="s">
        <v>643</v>
      </c>
      <c r="N134" s="64">
        <v>0</v>
      </c>
      <c r="O134" s="64">
        <v>0</v>
      </c>
      <c r="P134" s="64">
        <v>0</v>
      </c>
      <c r="Q134" s="64">
        <v>0</v>
      </c>
      <c r="R134" s="64">
        <f t="shared" si="22"/>
        <v>0</v>
      </c>
      <c r="S134" s="105" t="s">
        <v>3765</v>
      </c>
      <c r="T134" s="105" t="s">
        <v>172</v>
      </c>
      <c r="U134" s="159">
        <f t="shared" si="23"/>
        <v>0</v>
      </c>
      <c r="V134" s="159"/>
      <c r="W134" s="100" t="str">
        <f t="shared" si="26"/>
        <v>No hay ejecución</v>
      </c>
      <c r="X134" s="105" t="str">
        <f t="shared" si="27"/>
        <v>NA</v>
      </c>
      <c r="Y134" s="166"/>
      <c r="Z134" s="159">
        <f t="shared" si="24"/>
        <v>0</v>
      </c>
      <c r="AA134" s="159"/>
      <c r="AB134" s="100" t="str">
        <f t="shared" si="28"/>
        <v>No hay ejecución</v>
      </c>
      <c r="AC134" s="105" t="str">
        <f t="shared" si="29"/>
        <v>NA</v>
      </c>
      <c r="AD134" s="166"/>
      <c r="AE134" s="65">
        <f t="shared" si="25"/>
        <v>0</v>
      </c>
      <c r="AF134" s="100" t="str">
        <f t="shared" si="31"/>
        <v>No hay Programación</v>
      </c>
      <c r="AG134" s="105" t="str">
        <f t="shared" si="30"/>
        <v>De acuerdo a lo programado</v>
      </c>
      <c r="AH134" s="166"/>
      <c r="AI134" s="65" t="s">
        <v>502</v>
      </c>
      <c r="AJ134" s="100" t="s">
        <v>502</v>
      </c>
    </row>
    <row r="135" spans="1:36" ht="19.2">
      <c r="A135" s="63">
        <v>120</v>
      </c>
      <c r="B135" s="162" t="s">
        <v>400</v>
      </c>
      <c r="C135" s="162">
        <v>0</v>
      </c>
      <c r="D135" s="162">
        <v>0</v>
      </c>
      <c r="E135" s="162" t="s">
        <v>41</v>
      </c>
      <c r="F135" s="162">
        <v>18</v>
      </c>
      <c r="G135" s="231" t="s">
        <v>436</v>
      </c>
      <c r="H135" s="164" t="s">
        <v>3836</v>
      </c>
      <c r="I135" s="163" t="s">
        <v>18</v>
      </c>
      <c r="J135" s="163" t="s">
        <v>129</v>
      </c>
      <c r="K135" s="163">
        <v>6</v>
      </c>
      <c r="L135" s="165" t="s">
        <v>2247</v>
      </c>
      <c r="M135" s="165" t="s">
        <v>643</v>
      </c>
      <c r="N135" s="64">
        <v>0</v>
      </c>
      <c r="O135" s="64">
        <v>0</v>
      </c>
      <c r="P135" s="64">
        <v>0</v>
      </c>
      <c r="Q135" s="64">
        <v>0</v>
      </c>
      <c r="R135" s="64">
        <f t="shared" si="22"/>
        <v>0</v>
      </c>
      <c r="S135" s="105" t="s">
        <v>3765</v>
      </c>
      <c r="T135" s="105" t="s">
        <v>172</v>
      </c>
      <c r="U135" s="159">
        <f t="shared" si="23"/>
        <v>0</v>
      </c>
      <c r="V135" s="159"/>
      <c r="W135" s="100" t="str">
        <f t="shared" si="26"/>
        <v>No hay ejecución</v>
      </c>
      <c r="X135" s="105" t="str">
        <f t="shared" si="27"/>
        <v>NA</v>
      </c>
      <c r="Y135" s="166"/>
      <c r="Z135" s="159">
        <f t="shared" si="24"/>
        <v>0</v>
      </c>
      <c r="AA135" s="159"/>
      <c r="AB135" s="100" t="str">
        <f t="shared" si="28"/>
        <v>No hay ejecución</v>
      </c>
      <c r="AC135" s="105" t="str">
        <f t="shared" si="29"/>
        <v>NA</v>
      </c>
      <c r="AD135" s="166"/>
      <c r="AE135" s="65">
        <f t="shared" si="25"/>
        <v>0</v>
      </c>
      <c r="AF135" s="100" t="str">
        <f t="shared" si="31"/>
        <v>No hay Programación</v>
      </c>
      <c r="AG135" s="105" t="str">
        <f t="shared" si="30"/>
        <v>De acuerdo a lo programado</v>
      </c>
      <c r="AH135" s="166"/>
      <c r="AI135" s="65" t="s">
        <v>502</v>
      </c>
      <c r="AJ135" s="100" t="s">
        <v>502</v>
      </c>
    </row>
    <row r="136" spans="1:36" ht="19.2">
      <c r="A136" s="63">
        <v>121</v>
      </c>
      <c r="B136" s="162" t="s">
        <v>400</v>
      </c>
      <c r="C136" s="162">
        <v>0</v>
      </c>
      <c r="D136" s="162">
        <v>0</v>
      </c>
      <c r="E136" s="162" t="s">
        <v>41</v>
      </c>
      <c r="F136" s="162">
        <v>18</v>
      </c>
      <c r="G136" s="231" t="s">
        <v>436</v>
      </c>
      <c r="H136" s="164" t="s">
        <v>3883</v>
      </c>
      <c r="I136" s="163" t="s">
        <v>18</v>
      </c>
      <c r="J136" s="163" t="s">
        <v>129</v>
      </c>
      <c r="K136" s="163">
        <v>6</v>
      </c>
      <c r="L136" s="165" t="s">
        <v>2201</v>
      </c>
      <c r="M136" s="165" t="s">
        <v>3764</v>
      </c>
      <c r="N136" s="64">
        <v>31</v>
      </c>
      <c r="O136" s="64">
        <v>20</v>
      </c>
      <c r="P136" s="64">
        <v>41</v>
      </c>
      <c r="Q136" s="64">
        <v>6</v>
      </c>
      <c r="R136" s="64">
        <f t="shared" si="22"/>
        <v>98</v>
      </c>
      <c r="S136" s="105" t="s">
        <v>3765</v>
      </c>
      <c r="T136" s="105" t="s">
        <v>172</v>
      </c>
      <c r="U136" s="159">
        <f t="shared" si="23"/>
        <v>51</v>
      </c>
      <c r="V136" s="159">
        <v>64</v>
      </c>
      <c r="W136" s="100">
        <f t="shared" si="26"/>
        <v>1.2549019607843137</v>
      </c>
      <c r="X136" s="105" t="str">
        <f t="shared" si="27"/>
        <v>De acuerdo a lo programado</v>
      </c>
      <c r="Y136" s="166"/>
      <c r="Z136" s="159">
        <f t="shared" si="24"/>
        <v>47</v>
      </c>
      <c r="AA136" s="159"/>
      <c r="AB136" s="100" t="str">
        <f t="shared" si="28"/>
        <v>No hay ejecución</v>
      </c>
      <c r="AC136" s="105" t="str">
        <f t="shared" si="29"/>
        <v>NA</v>
      </c>
      <c r="AD136" s="166"/>
      <c r="AE136" s="65">
        <f t="shared" si="25"/>
        <v>64</v>
      </c>
      <c r="AF136" s="100">
        <f t="shared" si="31"/>
        <v>0.65306122448979587</v>
      </c>
      <c r="AG136" s="105" t="str">
        <f t="shared" si="30"/>
        <v>Incumplimiento</v>
      </c>
      <c r="AH136" s="166"/>
      <c r="AI136" s="65" t="s">
        <v>502</v>
      </c>
      <c r="AJ136" s="100" t="s">
        <v>502</v>
      </c>
    </row>
    <row r="137" spans="1:36" ht="28.8">
      <c r="A137" s="63">
        <v>122</v>
      </c>
      <c r="B137" s="162" t="s">
        <v>400</v>
      </c>
      <c r="C137" s="162">
        <v>0</v>
      </c>
      <c r="D137" s="162">
        <v>0</v>
      </c>
      <c r="E137" s="162" t="s">
        <v>41</v>
      </c>
      <c r="F137" s="162">
        <v>18</v>
      </c>
      <c r="G137" s="231" t="s">
        <v>436</v>
      </c>
      <c r="H137" s="164" t="s">
        <v>3884</v>
      </c>
      <c r="I137" s="163" t="s">
        <v>18</v>
      </c>
      <c r="J137" s="163" t="s">
        <v>129</v>
      </c>
      <c r="K137" s="163">
        <v>6</v>
      </c>
      <c r="L137" s="165" t="s">
        <v>2214</v>
      </c>
      <c r="M137" s="165" t="s">
        <v>2215</v>
      </c>
      <c r="N137" s="64">
        <v>28</v>
      </c>
      <c r="O137" s="64">
        <v>42</v>
      </c>
      <c r="P137" s="64">
        <f>45+12</f>
        <v>57</v>
      </c>
      <c r="Q137" s="64">
        <f>28+9</f>
        <v>37</v>
      </c>
      <c r="R137" s="64">
        <f t="shared" si="22"/>
        <v>164</v>
      </c>
      <c r="S137" s="105" t="s">
        <v>3765</v>
      </c>
      <c r="T137" s="105" t="s">
        <v>172</v>
      </c>
      <c r="U137" s="159">
        <f t="shared" si="23"/>
        <v>70</v>
      </c>
      <c r="V137" s="159">
        <v>85</v>
      </c>
      <c r="W137" s="100">
        <f t="shared" si="26"/>
        <v>1.2142857142857142</v>
      </c>
      <c r="X137" s="105" t="str">
        <f t="shared" si="27"/>
        <v>De acuerdo a lo programado</v>
      </c>
      <c r="Y137" s="166"/>
      <c r="Z137" s="159">
        <f t="shared" si="24"/>
        <v>94</v>
      </c>
      <c r="AA137" s="159"/>
      <c r="AB137" s="100" t="str">
        <f t="shared" si="28"/>
        <v>No hay ejecución</v>
      </c>
      <c r="AC137" s="105" t="str">
        <f t="shared" si="29"/>
        <v>NA</v>
      </c>
      <c r="AD137" s="166"/>
      <c r="AE137" s="65">
        <f t="shared" si="25"/>
        <v>85</v>
      </c>
      <c r="AF137" s="100">
        <f t="shared" si="31"/>
        <v>0.51829268292682928</v>
      </c>
      <c r="AG137" s="105" t="str">
        <f t="shared" si="30"/>
        <v>Incumplimiento</v>
      </c>
      <c r="AH137" s="166"/>
      <c r="AI137" s="65" t="s">
        <v>502</v>
      </c>
      <c r="AJ137" s="100" t="s">
        <v>502</v>
      </c>
    </row>
    <row r="138" spans="1:36" ht="19.2">
      <c r="A138" s="63">
        <v>123</v>
      </c>
      <c r="B138" s="162" t="s">
        <v>400</v>
      </c>
      <c r="C138" s="162">
        <v>0</v>
      </c>
      <c r="D138" s="162">
        <v>0</v>
      </c>
      <c r="E138" s="162" t="s">
        <v>41</v>
      </c>
      <c r="F138" s="162">
        <v>18</v>
      </c>
      <c r="G138" s="231" t="s">
        <v>431</v>
      </c>
      <c r="H138" s="164" t="s">
        <v>3885</v>
      </c>
      <c r="I138" s="163" t="s">
        <v>18</v>
      </c>
      <c r="J138" s="163" t="s">
        <v>129</v>
      </c>
      <c r="K138" s="163">
        <v>6</v>
      </c>
      <c r="L138" s="165" t="s">
        <v>3778</v>
      </c>
      <c r="M138" s="165" t="s">
        <v>643</v>
      </c>
      <c r="N138" s="64">
        <v>7</v>
      </c>
      <c r="O138" s="64">
        <v>2</v>
      </c>
      <c r="P138" s="64">
        <v>1</v>
      </c>
      <c r="Q138" s="64">
        <v>0</v>
      </c>
      <c r="R138" s="64">
        <f t="shared" si="22"/>
        <v>10</v>
      </c>
      <c r="S138" s="105" t="s">
        <v>3765</v>
      </c>
      <c r="T138" s="105" t="s">
        <v>172</v>
      </c>
      <c r="U138" s="159">
        <f t="shared" si="23"/>
        <v>9</v>
      </c>
      <c r="V138" s="159">
        <v>8</v>
      </c>
      <c r="W138" s="100">
        <f t="shared" si="26"/>
        <v>0.88888888888888884</v>
      </c>
      <c r="X138" s="105" t="str">
        <f t="shared" si="27"/>
        <v>Atraso Leve</v>
      </c>
      <c r="Y138" s="166"/>
      <c r="Z138" s="159">
        <f t="shared" si="24"/>
        <v>1</v>
      </c>
      <c r="AA138" s="159"/>
      <c r="AB138" s="100" t="str">
        <f t="shared" si="28"/>
        <v>No hay ejecución</v>
      </c>
      <c r="AC138" s="105" t="str">
        <f t="shared" si="29"/>
        <v>NA</v>
      </c>
      <c r="AD138" s="166"/>
      <c r="AE138" s="65">
        <f t="shared" si="25"/>
        <v>8</v>
      </c>
      <c r="AF138" s="100">
        <f t="shared" si="31"/>
        <v>0.8</v>
      </c>
      <c r="AG138" s="105" t="str">
        <f t="shared" si="30"/>
        <v>Atraso Leve</v>
      </c>
      <c r="AH138" s="166"/>
      <c r="AI138" s="65" t="s">
        <v>502</v>
      </c>
      <c r="AJ138" s="100" t="s">
        <v>502</v>
      </c>
    </row>
    <row r="139" spans="1:36" ht="28.8">
      <c r="A139" s="63">
        <v>124</v>
      </c>
      <c r="B139" s="162" t="s">
        <v>400</v>
      </c>
      <c r="C139" s="162">
        <v>0</v>
      </c>
      <c r="D139" s="162">
        <v>0</v>
      </c>
      <c r="E139" s="162" t="s">
        <v>41</v>
      </c>
      <c r="F139" s="162">
        <v>18</v>
      </c>
      <c r="G139" s="231" t="s">
        <v>431</v>
      </c>
      <c r="H139" s="164" t="s">
        <v>3886</v>
      </c>
      <c r="I139" s="163" t="s">
        <v>18</v>
      </c>
      <c r="J139" s="163" t="s">
        <v>129</v>
      </c>
      <c r="K139" s="163">
        <v>6</v>
      </c>
      <c r="L139" s="165" t="s">
        <v>2233</v>
      </c>
      <c r="M139" s="165" t="s">
        <v>643</v>
      </c>
      <c r="N139" s="64">
        <v>0</v>
      </c>
      <c r="O139" s="64">
        <v>0</v>
      </c>
      <c r="P139" s="64">
        <v>1</v>
      </c>
      <c r="Q139" s="64">
        <v>1</v>
      </c>
      <c r="R139" s="64">
        <f t="shared" si="22"/>
        <v>2</v>
      </c>
      <c r="S139" s="105" t="s">
        <v>3765</v>
      </c>
      <c r="T139" s="105" t="s">
        <v>172</v>
      </c>
      <c r="U139" s="159">
        <f t="shared" si="23"/>
        <v>0</v>
      </c>
      <c r="V139" s="159"/>
      <c r="W139" s="100" t="str">
        <f t="shared" si="26"/>
        <v>No hay ejecución</v>
      </c>
      <c r="X139" s="105" t="str">
        <f t="shared" si="27"/>
        <v>NA</v>
      </c>
      <c r="Y139" s="166"/>
      <c r="Z139" s="159">
        <f t="shared" si="24"/>
        <v>2</v>
      </c>
      <c r="AA139" s="159"/>
      <c r="AB139" s="100" t="str">
        <f t="shared" si="28"/>
        <v>No hay ejecución</v>
      </c>
      <c r="AC139" s="105" t="str">
        <f t="shared" si="29"/>
        <v>NA</v>
      </c>
      <c r="AD139" s="166"/>
      <c r="AE139" s="65">
        <f t="shared" si="25"/>
        <v>0</v>
      </c>
      <c r="AF139" s="100" t="str">
        <f t="shared" si="31"/>
        <v>No hay Programación</v>
      </c>
      <c r="AG139" s="105" t="str">
        <f t="shared" si="30"/>
        <v>De acuerdo a lo programado</v>
      </c>
      <c r="AH139" s="166"/>
      <c r="AI139" s="65" t="s">
        <v>502</v>
      </c>
      <c r="AJ139" s="100" t="s">
        <v>502</v>
      </c>
    </row>
    <row r="140" spans="1:36" ht="19.2">
      <c r="A140" s="63">
        <v>125</v>
      </c>
      <c r="B140" s="162" t="s">
        <v>400</v>
      </c>
      <c r="C140" s="162">
        <v>0</v>
      </c>
      <c r="D140" s="162">
        <v>0</v>
      </c>
      <c r="E140" s="162" t="s">
        <v>41</v>
      </c>
      <c r="F140" s="162">
        <v>18</v>
      </c>
      <c r="G140" s="231" t="s">
        <v>431</v>
      </c>
      <c r="H140" s="164" t="s">
        <v>3836</v>
      </c>
      <c r="I140" s="163" t="s">
        <v>18</v>
      </c>
      <c r="J140" s="163" t="s">
        <v>129</v>
      </c>
      <c r="K140" s="163">
        <v>6</v>
      </c>
      <c r="L140" s="165" t="s">
        <v>2247</v>
      </c>
      <c r="M140" s="165" t="s">
        <v>643</v>
      </c>
      <c r="N140" s="64">
        <v>0</v>
      </c>
      <c r="O140" s="64">
        <v>1</v>
      </c>
      <c r="P140" s="64">
        <v>0</v>
      </c>
      <c r="Q140" s="64">
        <v>1</v>
      </c>
      <c r="R140" s="64">
        <f t="shared" si="22"/>
        <v>2</v>
      </c>
      <c r="S140" s="105" t="s">
        <v>3765</v>
      </c>
      <c r="T140" s="105" t="s">
        <v>172</v>
      </c>
      <c r="U140" s="159">
        <f t="shared" si="23"/>
        <v>1</v>
      </c>
      <c r="V140" s="159">
        <v>4</v>
      </c>
      <c r="W140" s="100">
        <f t="shared" si="26"/>
        <v>4</v>
      </c>
      <c r="X140" s="105" t="str">
        <f t="shared" si="27"/>
        <v>De acuerdo a lo programado</v>
      </c>
      <c r="Y140" s="166"/>
      <c r="Z140" s="159">
        <f t="shared" si="24"/>
        <v>1</v>
      </c>
      <c r="AA140" s="159"/>
      <c r="AB140" s="100" t="str">
        <f t="shared" si="28"/>
        <v>No hay ejecución</v>
      </c>
      <c r="AC140" s="105" t="str">
        <f t="shared" si="29"/>
        <v>NA</v>
      </c>
      <c r="AD140" s="166"/>
      <c r="AE140" s="65">
        <f t="shared" si="25"/>
        <v>4</v>
      </c>
      <c r="AF140" s="100">
        <f t="shared" si="31"/>
        <v>2</v>
      </c>
      <c r="AG140" s="105" t="str">
        <f t="shared" si="30"/>
        <v>De acuerdo a lo programado</v>
      </c>
      <c r="AH140" s="166"/>
      <c r="AI140" s="65" t="s">
        <v>502</v>
      </c>
      <c r="AJ140" s="100" t="s">
        <v>502</v>
      </c>
    </row>
    <row r="141" spans="1:36" ht="28.8">
      <c r="A141" s="63">
        <v>126</v>
      </c>
      <c r="B141" s="162" t="s">
        <v>400</v>
      </c>
      <c r="C141" s="162">
        <v>0</v>
      </c>
      <c r="D141" s="162">
        <v>0</v>
      </c>
      <c r="E141" s="162" t="s">
        <v>41</v>
      </c>
      <c r="F141" s="162">
        <v>18</v>
      </c>
      <c r="G141" s="231" t="s">
        <v>431</v>
      </c>
      <c r="H141" s="164" t="s">
        <v>3887</v>
      </c>
      <c r="I141" s="163" t="s">
        <v>18</v>
      </c>
      <c r="J141" s="163" t="s">
        <v>129</v>
      </c>
      <c r="K141" s="163">
        <v>6</v>
      </c>
      <c r="L141" s="165" t="s">
        <v>2201</v>
      </c>
      <c r="M141" s="165" t="s">
        <v>3764</v>
      </c>
      <c r="N141" s="64">
        <v>11</v>
      </c>
      <c r="O141" s="64">
        <v>10</v>
      </c>
      <c r="P141" s="64">
        <v>1</v>
      </c>
      <c r="Q141" s="64">
        <v>3</v>
      </c>
      <c r="R141" s="64">
        <f t="shared" si="22"/>
        <v>25</v>
      </c>
      <c r="S141" s="105" t="s">
        <v>3765</v>
      </c>
      <c r="T141" s="105" t="s">
        <v>172</v>
      </c>
      <c r="U141" s="159">
        <f t="shared" si="23"/>
        <v>21</v>
      </c>
      <c r="V141" s="159">
        <v>28</v>
      </c>
      <c r="W141" s="100">
        <f t="shared" si="26"/>
        <v>1.3333333333333333</v>
      </c>
      <c r="X141" s="105" t="str">
        <f t="shared" si="27"/>
        <v>De acuerdo a lo programado</v>
      </c>
      <c r="Y141" s="166"/>
      <c r="Z141" s="159">
        <f t="shared" si="24"/>
        <v>4</v>
      </c>
      <c r="AA141" s="159"/>
      <c r="AB141" s="100" t="str">
        <f t="shared" si="28"/>
        <v>No hay ejecución</v>
      </c>
      <c r="AC141" s="105" t="str">
        <f t="shared" si="29"/>
        <v>NA</v>
      </c>
      <c r="AD141" s="166"/>
      <c r="AE141" s="65">
        <f t="shared" si="25"/>
        <v>28</v>
      </c>
      <c r="AF141" s="100">
        <f t="shared" si="31"/>
        <v>1.1200000000000001</v>
      </c>
      <c r="AG141" s="105" t="str">
        <f t="shared" si="30"/>
        <v>De acuerdo a lo programado</v>
      </c>
      <c r="AH141" s="166"/>
      <c r="AI141" s="65" t="s">
        <v>502</v>
      </c>
      <c r="AJ141" s="100" t="s">
        <v>502</v>
      </c>
    </row>
    <row r="142" spans="1:36" ht="38.4">
      <c r="A142" s="63">
        <v>127</v>
      </c>
      <c r="B142" s="162" t="s">
        <v>400</v>
      </c>
      <c r="C142" s="162">
        <v>0</v>
      </c>
      <c r="D142" s="162">
        <v>0</v>
      </c>
      <c r="E142" s="162" t="s">
        <v>41</v>
      </c>
      <c r="F142" s="162">
        <v>18</v>
      </c>
      <c r="G142" s="231" t="s">
        <v>431</v>
      </c>
      <c r="H142" s="164" t="s">
        <v>3888</v>
      </c>
      <c r="I142" s="163" t="s">
        <v>18</v>
      </c>
      <c r="J142" s="163" t="s">
        <v>129</v>
      </c>
      <c r="K142" s="163">
        <v>6</v>
      </c>
      <c r="L142" s="165" t="s">
        <v>2214</v>
      </c>
      <c r="M142" s="165" t="s">
        <v>2215</v>
      </c>
      <c r="N142" s="64">
        <v>13</v>
      </c>
      <c r="O142" s="64">
        <v>14</v>
      </c>
      <c r="P142" s="64">
        <v>3</v>
      </c>
      <c r="Q142" s="64">
        <v>11</v>
      </c>
      <c r="R142" s="64">
        <f t="shared" si="22"/>
        <v>41</v>
      </c>
      <c r="S142" s="105" t="s">
        <v>3765</v>
      </c>
      <c r="T142" s="105" t="s">
        <v>172</v>
      </c>
      <c r="U142" s="159">
        <f t="shared" si="23"/>
        <v>27</v>
      </c>
      <c r="V142" s="159">
        <v>31</v>
      </c>
      <c r="W142" s="100">
        <f t="shared" si="26"/>
        <v>1.1481481481481481</v>
      </c>
      <c r="X142" s="105" t="str">
        <f t="shared" si="27"/>
        <v>De acuerdo a lo programado</v>
      </c>
      <c r="Y142" s="166"/>
      <c r="Z142" s="159">
        <f t="shared" si="24"/>
        <v>14</v>
      </c>
      <c r="AA142" s="159"/>
      <c r="AB142" s="100" t="str">
        <f t="shared" si="28"/>
        <v>No hay ejecución</v>
      </c>
      <c r="AC142" s="105" t="str">
        <f t="shared" si="29"/>
        <v>NA</v>
      </c>
      <c r="AD142" s="166"/>
      <c r="AE142" s="65">
        <f t="shared" si="25"/>
        <v>31</v>
      </c>
      <c r="AF142" s="100">
        <f t="shared" si="31"/>
        <v>0.75609756097560976</v>
      </c>
      <c r="AG142" s="105" t="str">
        <f t="shared" si="30"/>
        <v>Atraso Leve</v>
      </c>
      <c r="AH142" s="166"/>
      <c r="AI142" s="65" t="s">
        <v>502</v>
      </c>
      <c r="AJ142" s="100" t="s">
        <v>502</v>
      </c>
    </row>
    <row r="143" spans="1:36" ht="19.2">
      <c r="A143" s="63">
        <v>128</v>
      </c>
      <c r="B143" s="162" t="s">
        <v>400</v>
      </c>
      <c r="C143" s="162">
        <v>0</v>
      </c>
      <c r="D143" s="162">
        <v>0</v>
      </c>
      <c r="E143" s="162" t="s">
        <v>41</v>
      </c>
      <c r="F143" s="162">
        <v>18</v>
      </c>
      <c r="G143" s="231" t="s">
        <v>422</v>
      </c>
      <c r="H143" s="164" t="s">
        <v>3889</v>
      </c>
      <c r="I143" s="163" t="s">
        <v>18</v>
      </c>
      <c r="J143" s="163" t="s">
        <v>129</v>
      </c>
      <c r="K143" s="163">
        <v>6</v>
      </c>
      <c r="L143" s="165" t="s">
        <v>3778</v>
      </c>
      <c r="M143" s="165" t="s">
        <v>643</v>
      </c>
      <c r="N143" s="64">
        <v>0</v>
      </c>
      <c r="O143" s="64">
        <v>0</v>
      </c>
      <c r="P143" s="64">
        <v>0</v>
      </c>
      <c r="Q143" s="64">
        <v>0</v>
      </c>
      <c r="R143" s="64">
        <f t="shared" si="22"/>
        <v>0</v>
      </c>
      <c r="S143" s="105" t="s">
        <v>3765</v>
      </c>
      <c r="T143" s="105" t="s">
        <v>172</v>
      </c>
      <c r="U143" s="159">
        <f t="shared" si="23"/>
        <v>0</v>
      </c>
      <c r="V143" s="159"/>
      <c r="W143" s="100" t="str">
        <f t="shared" si="26"/>
        <v>No hay ejecución</v>
      </c>
      <c r="X143" s="105" t="str">
        <f t="shared" si="27"/>
        <v>NA</v>
      </c>
      <c r="Y143" s="166"/>
      <c r="Z143" s="159">
        <f t="shared" si="24"/>
        <v>0</v>
      </c>
      <c r="AA143" s="159"/>
      <c r="AB143" s="100" t="str">
        <f t="shared" si="28"/>
        <v>No hay ejecución</v>
      </c>
      <c r="AC143" s="105" t="str">
        <f t="shared" si="29"/>
        <v>NA</v>
      </c>
      <c r="AD143" s="166"/>
      <c r="AE143" s="65">
        <f t="shared" si="25"/>
        <v>0</v>
      </c>
      <c r="AF143" s="100" t="str">
        <f t="shared" si="31"/>
        <v>No hay Programación</v>
      </c>
      <c r="AG143" s="105" t="str">
        <f t="shared" si="30"/>
        <v>De acuerdo a lo programado</v>
      </c>
      <c r="AH143" s="166"/>
      <c r="AI143" s="65" t="s">
        <v>502</v>
      </c>
      <c r="AJ143" s="100" t="s">
        <v>502</v>
      </c>
    </row>
    <row r="144" spans="1:36" ht="28.8">
      <c r="A144" s="63">
        <v>129</v>
      </c>
      <c r="B144" s="162" t="s">
        <v>400</v>
      </c>
      <c r="C144" s="162">
        <v>0</v>
      </c>
      <c r="D144" s="162">
        <v>0</v>
      </c>
      <c r="E144" s="162" t="s">
        <v>41</v>
      </c>
      <c r="F144" s="162">
        <v>18</v>
      </c>
      <c r="G144" s="231" t="s">
        <v>422</v>
      </c>
      <c r="H144" s="164" t="s">
        <v>3890</v>
      </c>
      <c r="I144" s="163" t="s">
        <v>18</v>
      </c>
      <c r="J144" s="163" t="s">
        <v>129</v>
      </c>
      <c r="K144" s="163">
        <v>6</v>
      </c>
      <c r="L144" s="165" t="s">
        <v>2233</v>
      </c>
      <c r="M144" s="165" t="s">
        <v>643</v>
      </c>
      <c r="N144" s="64">
        <v>0</v>
      </c>
      <c r="O144" s="64">
        <v>0</v>
      </c>
      <c r="P144" s="64">
        <v>0</v>
      </c>
      <c r="Q144" s="64">
        <v>0</v>
      </c>
      <c r="R144" s="64">
        <f t="shared" si="22"/>
        <v>0</v>
      </c>
      <c r="S144" s="105" t="s">
        <v>3765</v>
      </c>
      <c r="T144" s="105" t="s">
        <v>172</v>
      </c>
      <c r="U144" s="159">
        <f t="shared" si="23"/>
        <v>0</v>
      </c>
      <c r="V144" s="159"/>
      <c r="W144" s="100" t="str">
        <f t="shared" si="26"/>
        <v>No hay ejecución</v>
      </c>
      <c r="X144" s="105" t="str">
        <f t="shared" si="27"/>
        <v>NA</v>
      </c>
      <c r="Y144" s="166"/>
      <c r="Z144" s="159">
        <f t="shared" si="24"/>
        <v>0</v>
      </c>
      <c r="AA144" s="159"/>
      <c r="AB144" s="100" t="str">
        <f t="shared" si="28"/>
        <v>No hay ejecución</v>
      </c>
      <c r="AC144" s="105" t="str">
        <f t="shared" si="29"/>
        <v>NA</v>
      </c>
      <c r="AD144" s="166"/>
      <c r="AE144" s="65">
        <f t="shared" si="25"/>
        <v>0</v>
      </c>
      <c r="AF144" s="100" t="str">
        <f t="shared" si="31"/>
        <v>No hay Programación</v>
      </c>
      <c r="AG144" s="105" t="str">
        <f t="shared" si="30"/>
        <v>De acuerdo a lo programado</v>
      </c>
      <c r="AH144" s="166"/>
      <c r="AI144" s="65" t="s">
        <v>502</v>
      </c>
      <c r="AJ144" s="100" t="s">
        <v>502</v>
      </c>
    </row>
    <row r="145" spans="1:36" ht="19.2">
      <c r="A145" s="63">
        <v>130</v>
      </c>
      <c r="B145" s="162" t="s">
        <v>400</v>
      </c>
      <c r="C145" s="162">
        <v>0</v>
      </c>
      <c r="D145" s="162">
        <v>0</v>
      </c>
      <c r="E145" s="162" t="s">
        <v>41</v>
      </c>
      <c r="F145" s="162">
        <v>18</v>
      </c>
      <c r="G145" s="231" t="s">
        <v>422</v>
      </c>
      <c r="H145" s="164" t="s">
        <v>3836</v>
      </c>
      <c r="I145" s="163" t="s">
        <v>18</v>
      </c>
      <c r="J145" s="163" t="s">
        <v>129</v>
      </c>
      <c r="K145" s="163">
        <v>6</v>
      </c>
      <c r="L145" s="165" t="s">
        <v>2247</v>
      </c>
      <c r="M145" s="165" t="s">
        <v>643</v>
      </c>
      <c r="N145" s="64">
        <v>3</v>
      </c>
      <c r="O145" s="64">
        <v>1</v>
      </c>
      <c r="P145" s="64">
        <v>0</v>
      </c>
      <c r="Q145" s="64">
        <v>1</v>
      </c>
      <c r="R145" s="64">
        <f t="shared" ref="R145:R208" si="32">N145+O145+P145+Q145</f>
        <v>5</v>
      </c>
      <c r="S145" s="105" t="s">
        <v>3765</v>
      </c>
      <c r="T145" s="105" t="s">
        <v>172</v>
      </c>
      <c r="U145" s="159">
        <f t="shared" ref="U145:U208" si="33">N145+O145</f>
        <v>4</v>
      </c>
      <c r="V145" s="159">
        <v>1</v>
      </c>
      <c r="W145" s="100">
        <f t="shared" si="26"/>
        <v>0.25</v>
      </c>
      <c r="X145" s="105" t="str">
        <f t="shared" si="27"/>
        <v>En Riesgo de no Cumplimiento</v>
      </c>
      <c r="Y145" s="166"/>
      <c r="Z145" s="159">
        <f t="shared" ref="Z145:Z208" si="34">P145+Q145</f>
        <v>1</v>
      </c>
      <c r="AA145" s="159"/>
      <c r="AB145" s="100" t="str">
        <f t="shared" si="28"/>
        <v>No hay ejecución</v>
      </c>
      <c r="AC145" s="105" t="str">
        <f t="shared" si="29"/>
        <v>NA</v>
      </c>
      <c r="AD145" s="166"/>
      <c r="AE145" s="65">
        <f t="shared" ref="AE145:AE208" si="35">V145+AA145</f>
        <v>1</v>
      </c>
      <c r="AF145" s="100">
        <f t="shared" si="31"/>
        <v>0.2</v>
      </c>
      <c r="AG145" s="105" t="str">
        <f t="shared" si="30"/>
        <v>Incumplimiento</v>
      </c>
      <c r="AH145" s="166"/>
      <c r="AI145" s="65" t="s">
        <v>502</v>
      </c>
      <c r="AJ145" s="100" t="s">
        <v>502</v>
      </c>
    </row>
    <row r="146" spans="1:36" ht="19.2">
      <c r="A146" s="63">
        <v>131</v>
      </c>
      <c r="B146" s="162" t="s">
        <v>400</v>
      </c>
      <c r="C146" s="162">
        <v>0</v>
      </c>
      <c r="D146" s="162">
        <v>0</v>
      </c>
      <c r="E146" s="162" t="s">
        <v>41</v>
      </c>
      <c r="F146" s="162">
        <v>18</v>
      </c>
      <c r="G146" s="231" t="s">
        <v>422</v>
      </c>
      <c r="H146" s="164" t="s">
        <v>3891</v>
      </c>
      <c r="I146" s="163" t="s">
        <v>18</v>
      </c>
      <c r="J146" s="163" t="s">
        <v>129</v>
      </c>
      <c r="K146" s="163">
        <v>6</v>
      </c>
      <c r="L146" s="165" t="s">
        <v>2201</v>
      </c>
      <c r="M146" s="165" t="s">
        <v>3764</v>
      </c>
      <c r="N146" s="64">
        <v>1</v>
      </c>
      <c r="O146" s="64">
        <v>0</v>
      </c>
      <c r="P146" s="64">
        <v>3</v>
      </c>
      <c r="Q146" s="64">
        <v>0</v>
      </c>
      <c r="R146" s="64">
        <f t="shared" si="32"/>
        <v>4</v>
      </c>
      <c r="S146" s="105" t="s">
        <v>3765</v>
      </c>
      <c r="T146" s="105" t="s">
        <v>172</v>
      </c>
      <c r="U146" s="159">
        <f t="shared" si="33"/>
        <v>1</v>
      </c>
      <c r="V146" s="159">
        <v>1</v>
      </c>
      <c r="W146" s="100">
        <f t="shared" ref="W146:W209" si="36">IF(V146="","No hay ejecución",IF(AND(U146&gt;0), V146/U146,"No hay Programación"))</f>
        <v>1</v>
      </c>
      <c r="X146" s="105" t="str">
        <f t="shared" ref="X146:X209" si="37">IF(W146="No hay ejecución","NA",IF(W146&gt;=90%,"De acuerdo a lo programado",IF(W146&gt;=70%,"Atraso Leve",IF(W146&lt;70%,"En Riesgo de no Cumplimiento"))))</f>
        <v>De acuerdo a lo programado</v>
      </c>
      <c r="Y146" s="166"/>
      <c r="Z146" s="159">
        <f t="shared" si="34"/>
        <v>3</v>
      </c>
      <c r="AA146" s="159"/>
      <c r="AB146" s="100" t="str">
        <f t="shared" ref="AB146:AB209" si="38">IF(AA146="","No hay ejecución",IF(AND(Z146&gt;0), AA146/Z146,"No hay Programación"))</f>
        <v>No hay ejecución</v>
      </c>
      <c r="AC146" s="105" t="str">
        <f t="shared" ref="AC146:AC209" si="39">IF(AB146="No hay ejecución","NA",IF(AB146&gt;=90%,"De acuerdo a lo programado",IF(AB146&gt;=70%,"Atraso Leve",IF(AB146&lt;70%,"En Riesgo de no Cumplimiento"))))</f>
        <v>NA</v>
      </c>
      <c r="AD146" s="166"/>
      <c r="AE146" s="65">
        <f t="shared" si="35"/>
        <v>1</v>
      </c>
      <c r="AF146" s="100">
        <f t="shared" si="31"/>
        <v>0.25</v>
      </c>
      <c r="AG146" s="105" t="str">
        <f t="shared" si="30"/>
        <v>Incumplimiento</v>
      </c>
      <c r="AH146" s="166"/>
      <c r="AI146" s="65" t="s">
        <v>502</v>
      </c>
      <c r="AJ146" s="100" t="s">
        <v>502</v>
      </c>
    </row>
    <row r="147" spans="1:36" ht="28.8">
      <c r="A147" s="63">
        <v>132</v>
      </c>
      <c r="B147" s="162" t="s">
        <v>400</v>
      </c>
      <c r="C147" s="162">
        <v>0</v>
      </c>
      <c r="D147" s="162">
        <v>0</v>
      </c>
      <c r="E147" s="162" t="s">
        <v>41</v>
      </c>
      <c r="F147" s="162">
        <v>18</v>
      </c>
      <c r="G147" s="231" t="s">
        <v>422</v>
      </c>
      <c r="H147" s="164" t="s">
        <v>3892</v>
      </c>
      <c r="I147" s="163" t="s">
        <v>18</v>
      </c>
      <c r="J147" s="163" t="s">
        <v>129</v>
      </c>
      <c r="K147" s="163">
        <v>6</v>
      </c>
      <c r="L147" s="165" t="s">
        <v>2214</v>
      </c>
      <c r="M147" s="165" t="s">
        <v>2215</v>
      </c>
      <c r="N147" s="64">
        <v>1</v>
      </c>
      <c r="O147" s="64">
        <v>1</v>
      </c>
      <c r="P147" s="64">
        <v>1</v>
      </c>
      <c r="Q147" s="64">
        <v>1</v>
      </c>
      <c r="R147" s="64">
        <f t="shared" si="32"/>
        <v>4</v>
      </c>
      <c r="S147" s="105" t="s">
        <v>3765</v>
      </c>
      <c r="T147" s="105" t="s">
        <v>172</v>
      </c>
      <c r="U147" s="159">
        <f t="shared" si="33"/>
        <v>2</v>
      </c>
      <c r="V147" s="159">
        <v>2</v>
      </c>
      <c r="W147" s="100">
        <f t="shared" si="36"/>
        <v>1</v>
      </c>
      <c r="X147" s="105" t="str">
        <f t="shared" si="37"/>
        <v>De acuerdo a lo programado</v>
      </c>
      <c r="Y147" s="166"/>
      <c r="Z147" s="159">
        <f t="shared" si="34"/>
        <v>2</v>
      </c>
      <c r="AA147" s="159"/>
      <c r="AB147" s="100" t="str">
        <f t="shared" si="38"/>
        <v>No hay ejecución</v>
      </c>
      <c r="AC147" s="105" t="str">
        <f t="shared" si="39"/>
        <v>NA</v>
      </c>
      <c r="AD147" s="166"/>
      <c r="AE147" s="65">
        <f t="shared" si="35"/>
        <v>2</v>
      </c>
      <c r="AF147" s="100">
        <f t="shared" si="31"/>
        <v>0.5</v>
      </c>
      <c r="AG147" s="105" t="str">
        <f t="shared" si="30"/>
        <v>Incumplimiento</v>
      </c>
      <c r="AH147" s="166"/>
      <c r="AI147" s="65" t="s">
        <v>502</v>
      </c>
      <c r="AJ147" s="100" t="s">
        <v>502</v>
      </c>
    </row>
    <row r="148" spans="1:36" ht="19.2">
      <c r="A148" s="63">
        <v>133</v>
      </c>
      <c r="B148" s="162" t="s">
        <v>403</v>
      </c>
      <c r="C148" s="162">
        <v>0</v>
      </c>
      <c r="D148" s="162">
        <v>0</v>
      </c>
      <c r="E148" s="162" t="s">
        <v>41</v>
      </c>
      <c r="F148" s="162">
        <v>18</v>
      </c>
      <c r="G148" s="231" t="s">
        <v>422</v>
      </c>
      <c r="H148" s="164" t="s">
        <v>3893</v>
      </c>
      <c r="I148" s="163" t="s">
        <v>18</v>
      </c>
      <c r="J148" s="163" t="s">
        <v>129</v>
      </c>
      <c r="K148" s="163">
        <v>6</v>
      </c>
      <c r="L148" s="165" t="s">
        <v>3778</v>
      </c>
      <c r="M148" s="165" t="s">
        <v>643</v>
      </c>
      <c r="N148" s="64">
        <v>0</v>
      </c>
      <c r="O148" s="64">
        <v>0</v>
      </c>
      <c r="P148" s="64">
        <v>0</v>
      </c>
      <c r="Q148" s="64">
        <v>0</v>
      </c>
      <c r="R148" s="64">
        <f t="shared" si="32"/>
        <v>0</v>
      </c>
      <c r="S148" s="105" t="s">
        <v>3765</v>
      </c>
      <c r="T148" s="105" t="s">
        <v>172</v>
      </c>
      <c r="U148" s="159">
        <f t="shared" si="33"/>
        <v>0</v>
      </c>
      <c r="V148" s="159"/>
      <c r="W148" s="100" t="str">
        <f t="shared" si="36"/>
        <v>No hay ejecución</v>
      </c>
      <c r="X148" s="105" t="str">
        <f t="shared" si="37"/>
        <v>NA</v>
      </c>
      <c r="Y148" s="166"/>
      <c r="Z148" s="159">
        <f t="shared" si="34"/>
        <v>0</v>
      </c>
      <c r="AA148" s="159"/>
      <c r="AB148" s="100" t="str">
        <f t="shared" si="38"/>
        <v>No hay ejecución</v>
      </c>
      <c r="AC148" s="105" t="str">
        <f t="shared" si="39"/>
        <v>NA</v>
      </c>
      <c r="AD148" s="166"/>
      <c r="AE148" s="65">
        <f t="shared" si="35"/>
        <v>0</v>
      </c>
      <c r="AF148" s="100" t="str">
        <f t="shared" si="31"/>
        <v>No hay Programación</v>
      </c>
      <c r="AG148" s="105" t="str">
        <f t="shared" si="30"/>
        <v>De acuerdo a lo programado</v>
      </c>
      <c r="AH148" s="166"/>
      <c r="AI148" s="65" t="s">
        <v>502</v>
      </c>
      <c r="AJ148" s="100" t="s">
        <v>502</v>
      </c>
    </row>
    <row r="149" spans="1:36" ht="28.8">
      <c r="A149" s="63">
        <v>134</v>
      </c>
      <c r="B149" s="162" t="s">
        <v>403</v>
      </c>
      <c r="C149" s="162">
        <v>0</v>
      </c>
      <c r="D149" s="162">
        <v>0</v>
      </c>
      <c r="E149" s="162" t="s">
        <v>41</v>
      </c>
      <c r="F149" s="162">
        <v>18</v>
      </c>
      <c r="G149" s="231" t="s">
        <v>422</v>
      </c>
      <c r="H149" s="164" t="s">
        <v>3894</v>
      </c>
      <c r="I149" s="163" t="s">
        <v>18</v>
      </c>
      <c r="J149" s="163" t="s">
        <v>129</v>
      </c>
      <c r="K149" s="163">
        <v>6</v>
      </c>
      <c r="L149" s="165" t="s">
        <v>2233</v>
      </c>
      <c r="M149" s="165" t="s">
        <v>643</v>
      </c>
      <c r="N149" s="64">
        <v>0</v>
      </c>
      <c r="O149" s="64">
        <v>0</v>
      </c>
      <c r="P149" s="64">
        <v>0</v>
      </c>
      <c r="Q149" s="64">
        <v>0</v>
      </c>
      <c r="R149" s="64">
        <f t="shared" si="32"/>
        <v>0</v>
      </c>
      <c r="S149" s="105" t="s">
        <v>3765</v>
      </c>
      <c r="T149" s="105" t="s">
        <v>172</v>
      </c>
      <c r="U149" s="159">
        <f t="shared" si="33"/>
        <v>0</v>
      </c>
      <c r="V149" s="159"/>
      <c r="W149" s="100" t="str">
        <f t="shared" si="36"/>
        <v>No hay ejecución</v>
      </c>
      <c r="X149" s="105" t="str">
        <f t="shared" si="37"/>
        <v>NA</v>
      </c>
      <c r="Y149" s="166"/>
      <c r="Z149" s="159">
        <f t="shared" si="34"/>
        <v>0</v>
      </c>
      <c r="AA149" s="159"/>
      <c r="AB149" s="100" t="str">
        <f t="shared" si="38"/>
        <v>No hay ejecución</v>
      </c>
      <c r="AC149" s="105" t="str">
        <f t="shared" si="39"/>
        <v>NA</v>
      </c>
      <c r="AD149" s="166"/>
      <c r="AE149" s="65">
        <f t="shared" si="35"/>
        <v>0</v>
      </c>
      <c r="AF149" s="100" t="str">
        <f t="shared" si="31"/>
        <v>No hay Programación</v>
      </c>
      <c r="AG149" s="105" t="str">
        <f t="shared" ref="AG149:AG212" si="40">IF(AF149="No hay ejecución","NA",IF(AF149&gt;=90%,"De acuerdo a lo programado",IF(AF149&gt;=70%,"Atraso Leve",IF(AF149&lt;70%,"Incumplimiento"))))</f>
        <v>De acuerdo a lo programado</v>
      </c>
      <c r="AH149" s="166"/>
      <c r="AI149" s="65" t="s">
        <v>502</v>
      </c>
      <c r="AJ149" s="100" t="s">
        <v>502</v>
      </c>
    </row>
    <row r="150" spans="1:36" ht="19.2">
      <c r="A150" s="63">
        <v>135</v>
      </c>
      <c r="B150" s="162" t="s">
        <v>403</v>
      </c>
      <c r="C150" s="162">
        <v>0</v>
      </c>
      <c r="D150" s="162">
        <v>0</v>
      </c>
      <c r="E150" s="162" t="s">
        <v>41</v>
      </c>
      <c r="F150" s="162">
        <v>18</v>
      </c>
      <c r="G150" s="231" t="s">
        <v>422</v>
      </c>
      <c r="H150" s="164" t="s">
        <v>3836</v>
      </c>
      <c r="I150" s="163" t="s">
        <v>18</v>
      </c>
      <c r="J150" s="163" t="s">
        <v>129</v>
      </c>
      <c r="K150" s="163">
        <v>6</v>
      </c>
      <c r="L150" s="165" t="s">
        <v>2247</v>
      </c>
      <c r="M150" s="165" t="s">
        <v>643</v>
      </c>
      <c r="N150" s="64">
        <v>0</v>
      </c>
      <c r="O150" s="64">
        <v>0</v>
      </c>
      <c r="P150" s="64">
        <v>0</v>
      </c>
      <c r="Q150" s="64">
        <v>0</v>
      </c>
      <c r="R150" s="64">
        <f t="shared" si="32"/>
        <v>0</v>
      </c>
      <c r="S150" s="105" t="s">
        <v>3765</v>
      </c>
      <c r="T150" s="105" t="s">
        <v>172</v>
      </c>
      <c r="U150" s="159">
        <f t="shared" si="33"/>
        <v>0</v>
      </c>
      <c r="V150" s="159"/>
      <c r="W150" s="100" t="str">
        <f t="shared" si="36"/>
        <v>No hay ejecución</v>
      </c>
      <c r="X150" s="105" t="str">
        <f t="shared" si="37"/>
        <v>NA</v>
      </c>
      <c r="Y150" s="166"/>
      <c r="Z150" s="159">
        <f t="shared" si="34"/>
        <v>0</v>
      </c>
      <c r="AA150" s="159"/>
      <c r="AB150" s="100" t="str">
        <f t="shared" si="38"/>
        <v>No hay ejecución</v>
      </c>
      <c r="AC150" s="105" t="str">
        <f t="shared" si="39"/>
        <v>NA</v>
      </c>
      <c r="AD150" s="166"/>
      <c r="AE150" s="65">
        <f t="shared" si="35"/>
        <v>0</v>
      </c>
      <c r="AF150" s="100" t="str">
        <f t="shared" si="31"/>
        <v>No hay Programación</v>
      </c>
      <c r="AG150" s="105" t="str">
        <f t="shared" si="40"/>
        <v>De acuerdo a lo programado</v>
      </c>
      <c r="AH150" s="166"/>
      <c r="AI150" s="65" t="s">
        <v>502</v>
      </c>
      <c r="AJ150" s="100" t="s">
        <v>502</v>
      </c>
    </row>
    <row r="151" spans="1:36" ht="19.2">
      <c r="A151" s="63">
        <v>136</v>
      </c>
      <c r="B151" s="162" t="s">
        <v>403</v>
      </c>
      <c r="C151" s="162">
        <v>0</v>
      </c>
      <c r="D151" s="162">
        <v>0</v>
      </c>
      <c r="E151" s="162" t="s">
        <v>41</v>
      </c>
      <c r="F151" s="162">
        <v>18</v>
      </c>
      <c r="G151" s="231" t="s">
        <v>422</v>
      </c>
      <c r="H151" s="164" t="s">
        <v>3895</v>
      </c>
      <c r="I151" s="163" t="s">
        <v>18</v>
      </c>
      <c r="J151" s="163" t="s">
        <v>129</v>
      </c>
      <c r="K151" s="163">
        <v>6</v>
      </c>
      <c r="L151" s="165" t="s">
        <v>2201</v>
      </c>
      <c r="M151" s="165" t="s">
        <v>3764</v>
      </c>
      <c r="N151" s="64">
        <v>9</v>
      </c>
      <c r="O151" s="64">
        <v>4</v>
      </c>
      <c r="P151" s="64">
        <v>6</v>
      </c>
      <c r="Q151" s="64">
        <v>0</v>
      </c>
      <c r="R151" s="64">
        <f t="shared" si="32"/>
        <v>19</v>
      </c>
      <c r="S151" s="105" t="s">
        <v>3765</v>
      </c>
      <c r="T151" s="105" t="s">
        <v>172</v>
      </c>
      <c r="U151" s="159">
        <f t="shared" si="33"/>
        <v>13</v>
      </c>
      <c r="V151" s="159">
        <v>17</v>
      </c>
      <c r="W151" s="100">
        <f t="shared" si="36"/>
        <v>1.3076923076923077</v>
      </c>
      <c r="X151" s="105" t="str">
        <f t="shared" si="37"/>
        <v>De acuerdo a lo programado</v>
      </c>
      <c r="Y151" s="166"/>
      <c r="Z151" s="159">
        <f t="shared" si="34"/>
        <v>6</v>
      </c>
      <c r="AA151" s="159"/>
      <c r="AB151" s="100" t="str">
        <f t="shared" si="38"/>
        <v>No hay ejecución</v>
      </c>
      <c r="AC151" s="105" t="str">
        <f t="shared" si="39"/>
        <v>NA</v>
      </c>
      <c r="AD151" s="166"/>
      <c r="AE151" s="65">
        <f t="shared" si="35"/>
        <v>17</v>
      </c>
      <c r="AF151" s="100">
        <f t="shared" si="31"/>
        <v>0.89473684210526316</v>
      </c>
      <c r="AG151" s="105" t="str">
        <f t="shared" si="40"/>
        <v>Atraso Leve</v>
      </c>
      <c r="AH151" s="166"/>
      <c r="AI151" s="65" t="s">
        <v>502</v>
      </c>
      <c r="AJ151" s="100" t="s">
        <v>502</v>
      </c>
    </row>
    <row r="152" spans="1:36" ht="38.4">
      <c r="A152" s="63">
        <v>137</v>
      </c>
      <c r="B152" s="162" t="s">
        <v>403</v>
      </c>
      <c r="C152" s="162">
        <v>0</v>
      </c>
      <c r="D152" s="162">
        <v>0</v>
      </c>
      <c r="E152" s="162" t="s">
        <v>41</v>
      </c>
      <c r="F152" s="162">
        <v>18</v>
      </c>
      <c r="G152" s="231" t="s">
        <v>422</v>
      </c>
      <c r="H152" s="164" t="s">
        <v>3896</v>
      </c>
      <c r="I152" s="163" t="s">
        <v>18</v>
      </c>
      <c r="J152" s="163" t="s">
        <v>129</v>
      </c>
      <c r="K152" s="163">
        <v>6</v>
      </c>
      <c r="L152" s="165" t="s">
        <v>2214</v>
      </c>
      <c r="M152" s="165" t="s">
        <v>2215</v>
      </c>
      <c r="N152" s="64">
        <v>4</v>
      </c>
      <c r="O152" s="64">
        <v>7</v>
      </c>
      <c r="P152" s="64">
        <v>13</v>
      </c>
      <c r="Q152" s="64">
        <v>6</v>
      </c>
      <c r="R152" s="64">
        <f t="shared" si="32"/>
        <v>30</v>
      </c>
      <c r="S152" s="105" t="s">
        <v>3765</v>
      </c>
      <c r="T152" s="105" t="s">
        <v>172</v>
      </c>
      <c r="U152" s="159">
        <f t="shared" si="33"/>
        <v>11</v>
      </c>
      <c r="V152" s="159">
        <v>16</v>
      </c>
      <c r="W152" s="100">
        <f t="shared" si="36"/>
        <v>1.4545454545454546</v>
      </c>
      <c r="X152" s="105" t="str">
        <f t="shared" si="37"/>
        <v>De acuerdo a lo programado</v>
      </c>
      <c r="Y152" s="166"/>
      <c r="Z152" s="159">
        <f t="shared" si="34"/>
        <v>19</v>
      </c>
      <c r="AA152" s="159"/>
      <c r="AB152" s="100" t="str">
        <f t="shared" si="38"/>
        <v>No hay ejecución</v>
      </c>
      <c r="AC152" s="105" t="str">
        <f t="shared" si="39"/>
        <v>NA</v>
      </c>
      <c r="AD152" s="166"/>
      <c r="AE152" s="65">
        <f t="shared" si="35"/>
        <v>16</v>
      </c>
      <c r="AF152" s="100">
        <f t="shared" si="31"/>
        <v>0.53333333333333333</v>
      </c>
      <c r="AG152" s="105" t="str">
        <f t="shared" si="40"/>
        <v>Incumplimiento</v>
      </c>
      <c r="AH152" s="166"/>
      <c r="AI152" s="65" t="s">
        <v>502</v>
      </c>
      <c r="AJ152" s="100" t="s">
        <v>502</v>
      </c>
    </row>
    <row r="153" spans="1:36" ht="19.2">
      <c r="A153" s="63">
        <v>138</v>
      </c>
      <c r="B153" s="162" t="s">
        <v>400</v>
      </c>
      <c r="C153" s="162">
        <v>0</v>
      </c>
      <c r="D153" s="162">
        <v>0</v>
      </c>
      <c r="E153" s="162" t="s">
        <v>41</v>
      </c>
      <c r="F153" s="162">
        <v>18</v>
      </c>
      <c r="G153" s="231" t="s">
        <v>425</v>
      </c>
      <c r="H153" s="164" t="s">
        <v>3897</v>
      </c>
      <c r="I153" s="163" t="s">
        <v>18</v>
      </c>
      <c r="J153" s="163" t="s">
        <v>129</v>
      </c>
      <c r="K153" s="163">
        <v>6</v>
      </c>
      <c r="L153" s="165" t="s">
        <v>3778</v>
      </c>
      <c r="M153" s="165" t="s">
        <v>643</v>
      </c>
      <c r="N153" s="64">
        <v>0</v>
      </c>
      <c r="O153" s="64">
        <v>3</v>
      </c>
      <c r="P153" s="64">
        <v>0</v>
      </c>
      <c r="Q153" s="64">
        <v>0</v>
      </c>
      <c r="R153" s="64">
        <f t="shared" si="32"/>
        <v>3</v>
      </c>
      <c r="S153" s="105" t="s">
        <v>3765</v>
      </c>
      <c r="T153" s="105" t="s">
        <v>172</v>
      </c>
      <c r="U153" s="159">
        <f t="shared" si="33"/>
        <v>3</v>
      </c>
      <c r="V153" s="159">
        <v>1</v>
      </c>
      <c r="W153" s="100">
        <f t="shared" si="36"/>
        <v>0.33333333333333331</v>
      </c>
      <c r="X153" s="105" t="str">
        <f t="shared" si="37"/>
        <v>En Riesgo de no Cumplimiento</v>
      </c>
      <c r="Y153" s="166"/>
      <c r="Z153" s="159">
        <f t="shared" si="34"/>
        <v>0</v>
      </c>
      <c r="AA153" s="159"/>
      <c r="AB153" s="100" t="str">
        <f t="shared" si="38"/>
        <v>No hay ejecución</v>
      </c>
      <c r="AC153" s="105" t="str">
        <f t="shared" si="39"/>
        <v>NA</v>
      </c>
      <c r="AD153" s="166"/>
      <c r="AE153" s="65">
        <f t="shared" si="35"/>
        <v>1</v>
      </c>
      <c r="AF153" s="100">
        <f t="shared" si="31"/>
        <v>0.33333333333333331</v>
      </c>
      <c r="AG153" s="105" t="str">
        <f t="shared" si="40"/>
        <v>Incumplimiento</v>
      </c>
      <c r="AH153" s="166"/>
      <c r="AI153" s="65" t="s">
        <v>502</v>
      </c>
      <c r="AJ153" s="100" t="s">
        <v>502</v>
      </c>
    </row>
    <row r="154" spans="1:36" ht="28.8">
      <c r="A154" s="63">
        <v>139</v>
      </c>
      <c r="B154" s="162" t="s">
        <v>400</v>
      </c>
      <c r="C154" s="162">
        <v>0</v>
      </c>
      <c r="D154" s="162">
        <v>0</v>
      </c>
      <c r="E154" s="162" t="s">
        <v>41</v>
      </c>
      <c r="F154" s="162">
        <v>18</v>
      </c>
      <c r="G154" s="231" t="s">
        <v>425</v>
      </c>
      <c r="H154" s="164" t="s">
        <v>3898</v>
      </c>
      <c r="I154" s="163" t="s">
        <v>18</v>
      </c>
      <c r="J154" s="163" t="s">
        <v>129</v>
      </c>
      <c r="K154" s="163">
        <v>6</v>
      </c>
      <c r="L154" s="165" t="s">
        <v>2233</v>
      </c>
      <c r="M154" s="165" t="s">
        <v>643</v>
      </c>
      <c r="N154" s="64">
        <v>0</v>
      </c>
      <c r="O154" s="64">
        <v>0</v>
      </c>
      <c r="P154" s="64">
        <v>0</v>
      </c>
      <c r="Q154" s="64">
        <v>0</v>
      </c>
      <c r="R154" s="64">
        <f t="shared" si="32"/>
        <v>0</v>
      </c>
      <c r="S154" s="105" t="s">
        <v>3765</v>
      </c>
      <c r="T154" s="105" t="s">
        <v>172</v>
      </c>
      <c r="U154" s="159">
        <f t="shared" si="33"/>
        <v>0</v>
      </c>
      <c r="V154" s="159"/>
      <c r="W154" s="100" t="str">
        <f t="shared" si="36"/>
        <v>No hay ejecución</v>
      </c>
      <c r="X154" s="105" t="str">
        <f t="shared" si="37"/>
        <v>NA</v>
      </c>
      <c r="Y154" s="166"/>
      <c r="Z154" s="159">
        <f t="shared" si="34"/>
        <v>0</v>
      </c>
      <c r="AA154" s="159"/>
      <c r="AB154" s="100" t="str">
        <f t="shared" si="38"/>
        <v>No hay ejecución</v>
      </c>
      <c r="AC154" s="105" t="str">
        <f t="shared" si="39"/>
        <v>NA</v>
      </c>
      <c r="AD154" s="166"/>
      <c r="AE154" s="65">
        <f t="shared" si="35"/>
        <v>0</v>
      </c>
      <c r="AF154" s="100" t="str">
        <f t="shared" si="31"/>
        <v>No hay Programación</v>
      </c>
      <c r="AG154" s="105" t="str">
        <f t="shared" si="40"/>
        <v>De acuerdo a lo programado</v>
      </c>
      <c r="AH154" s="166"/>
      <c r="AI154" s="65" t="s">
        <v>502</v>
      </c>
      <c r="AJ154" s="100" t="s">
        <v>502</v>
      </c>
    </row>
    <row r="155" spans="1:36" ht="19.2">
      <c r="A155" s="63">
        <v>140</v>
      </c>
      <c r="B155" s="162" t="s">
        <v>400</v>
      </c>
      <c r="C155" s="162">
        <v>0</v>
      </c>
      <c r="D155" s="162">
        <v>0</v>
      </c>
      <c r="E155" s="162" t="s">
        <v>41</v>
      </c>
      <c r="F155" s="162">
        <v>18</v>
      </c>
      <c r="G155" s="231" t="s">
        <v>425</v>
      </c>
      <c r="H155" s="164" t="s">
        <v>3836</v>
      </c>
      <c r="I155" s="163" t="s">
        <v>18</v>
      </c>
      <c r="J155" s="163" t="s">
        <v>129</v>
      </c>
      <c r="K155" s="163">
        <v>6</v>
      </c>
      <c r="L155" s="165" t="s">
        <v>2247</v>
      </c>
      <c r="M155" s="165" t="s">
        <v>643</v>
      </c>
      <c r="N155" s="64">
        <v>0</v>
      </c>
      <c r="O155" s="64">
        <v>0</v>
      </c>
      <c r="P155" s="64">
        <v>1</v>
      </c>
      <c r="Q155" s="64">
        <v>0</v>
      </c>
      <c r="R155" s="64">
        <f t="shared" si="32"/>
        <v>1</v>
      </c>
      <c r="S155" s="105" t="s">
        <v>3765</v>
      </c>
      <c r="T155" s="105" t="s">
        <v>172</v>
      </c>
      <c r="U155" s="159">
        <f t="shared" si="33"/>
        <v>0</v>
      </c>
      <c r="V155" s="159"/>
      <c r="W155" s="100" t="str">
        <f t="shared" si="36"/>
        <v>No hay ejecución</v>
      </c>
      <c r="X155" s="105" t="str">
        <f t="shared" si="37"/>
        <v>NA</v>
      </c>
      <c r="Y155" s="166"/>
      <c r="Z155" s="159">
        <f t="shared" si="34"/>
        <v>1</v>
      </c>
      <c r="AA155" s="159"/>
      <c r="AB155" s="100" t="str">
        <f t="shared" si="38"/>
        <v>No hay ejecución</v>
      </c>
      <c r="AC155" s="105" t="str">
        <f t="shared" si="39"/>
        <v>NA</v>
      </c>
      <c r="AD155" s="166"/>
      <c r="AE155" s="65">
        <f t="shared" si="35"/>
        <v>0</v>
      </c>
      <c r="AF155" s="100" t="str">
        <f t="shared" si="31"/>
        <v>No hay Programación</v>
      </c>
      <c r="AG155" s="105" t="str">
        <f t="shared" si="40"/>
        <v>De acuerdo a lo programado</v>
      </c>
      <c r="AH155" s="166"/>
      <c r="AI155" s="65" t="s">
        <v>502</v>
      </c>
      <c r="AJ155" s="100" t="s">
        <v>502</v>
      </c>
    </row>
    <row r="156" spans="1:36" ht="19.2">
      <c r="A156" s="63">
        <v>141</v>
      </c>
      <c r="B156" s="162" t="s">
        <v>400</v>
      </c>
      <c r="C156" s="162">
        <v>0</v>
      </c>
      <c r="D156" s="162">
        <v>0</v>
      </c>
      <c r="E156" s="162" t="s">
        <v>41</v>
      </c>
      <c r="F156" s="162">
        <v>18</v>
      </c>
      <c r="G156" s="231" t="s">
        <v>425</v>
      </c>
      <c r="H156" s="164" t="s">
        <v>3899</v>
      </c>
      <c r="I156" s="163" t="s">
        <v>18</v>
      </c>
      <c r="J156" s="163" t="s">
        <v>129</v>
      </c>
      <c r="K156" s="163">
        <v>6</v>
      </c>
      <c r="L156" s="165" t="s">
        <v>2201</v>
      </c>
      <c r="M156" s="165" t="s">
        <v>3764</v>
      </c>
      <c r="N156" s="64">
        <v>9</v>
      </c>
      <c r="O156" s="64">
        <v>6</v>
      </c>
      <c r="P156" s="64">
        <v>3</v>
      </c>
      <c r="Q156" s="64">
        <v>1</v>
      </c>
      <c r="R156" s="64">
        <f t="shared" si="32"/>
        <v>19</v>
      </c>
      <c r="S156" s="105" t="s">
        <v>3765</v>
      </c>
      <c r="T156" s="105" t="s">
        <v>172</v>
      </c>
      <c r="U156" s="159">
        <f t="shared" si="33"/>
        <v>15</v>
      </c>
      <c r="V156" s="159">
        <v>16</v>
      </c>
      <c r="W156" s="100">
        <f t="shared" si="36"/>
        <v>1.0666666666666667</v>
      </c>
      <c r="X156" s="105" t="str">
        <f t="shared" si="37"/>
        <v>De acuerdo a lo programado</v>
      </c>
      <c r="Y156" s="166"/>
      <c r="Z156" s="159">
        <f t="shared" si="34"/>
        <v>4</v>
      </c>
      <c r="AA156" s="159"/>
      <c r="AB156" s="100" t="str">
        <f t="shared" si="38"/>
        <v>No hay ejecución</v>
      </c>
      <c r="AC156" s="105" t="str">
        <f t="shared" si="39"/>
        <v>NA</v>
      </c>
      <c r="AD156" s="166"/>
      <c r="AE156" s="65">
        <f t="shared" si="35"/>
        <v>16</v>
      </c>
      <c r="AF156" s="100">
        <f t="shared" ref="AF156:AF219" si="41">IF(AE156="","No hay ejecución",IF(AND(AE156&gt;0), AE156/R156,"No hay Programación"))</f>
        <v>0.84210526315789469</v>
      </c>
      <c r="AG156" s="105" t="str">
        <f t="shared" si="40"/>
        <v>Atraso Leve</v>
      </c>
      <c r="AH156" s="166"/>
      <c r="AI156" s="65" t="s">
        <v>502</v>
      </c>
      <c r="AJ156" s="100" t="s">
        <v>502</v>
      </c>
    </row>
    <row r="157" spans="1:36" ht="28.8">
      <c r="A157" s="63">
        <v>142</v>
      </c>
      <c r="B157" s="162" t="s">
        <v>400</v>
      </c>
      <c r="C157" s="162">
        <v>0</v>
      </c>
      <c r="D157" s="162">
        <v>0</v>
      </c>
      <c r="E157" s="162" t="s">
        <v>41</v>
      </c>
      <c r="F157" s="162">
        <v>18</v>
      </c>
      <c r="G157" s="231" t="s">
        <v>425</v>
      </c>
      <c r="H157" s="164" t="s">
        <v>3900</v>
      </c>
      <c r="I157" s="163" t="s">
        <v>18</v>
      </c>
      <c r="J157" s="163" t="s">
        <v>129</v>
      </c>
      <c r="K157" s="163">
        <v>6</v>
      </c>
      <c r="L157" s="165" t="s">
        <v>2214</v>
      </c>
      <c r="M157" s="165" t="s">
        <v>2215</v>
      </c>
      <c r="N157" s="64">
        <v>5</v>
      </c>
      <c r="O157" s="64">
        <v>10</v>
      </c>
      <c r="P157" s="64">
        <v>11</v>
      </c>
      <c r="Q157" s="64">
        <v>5</v>
      </c>
      <c r="R157" s="64">
        <f t="shared" si="32"/>
        <v>31</v>
      </c>
      <c r="S157" s="105" t="s">
        <v>3765</v>
      </c>
      <c r="T157" s="105" t="s">
        <v>172</v>
      </c>
      <c r="U157" s="159">
        <f t="shared" si="33"/>
        <v>15</v>
      </c>
      <c r="V157" s="159">
        <v>14</v>
      </c>
      <c r="W157" s="100">
        <f t="shared" si="36"/>
        <v>0.93333333333333335</v>
      </c>
      <c r="X157" s="105" t="str">
        <f t="shared" si="37"/>
        <v>De acuerdo a lo programado</v>
      </c>
      <c r="Y157" s="166"/>
      <c r="Z157" s="159">
        <f t="shared" si="34"/>
        <v>16</v>
      </c>
      <c r="AA157" s="159"/>
      <c r="AB157" s="100" t="str">
        <f t="shared" si="38"/>
        <v>No hay ejecución</v>
      </c>
      <c r="AC157" s="105" t="str">
        <f t="shared" si="39"/>
        <v>NA</v>
      </c>
      <c r="AD157" s="166"/>
      <c r="AE157" s="65">
        <f t="shared" si="35"/>
        <v>14</v>
      </c>
      <c r="AF157" s="100">
        <f t="shared" si="41"/>
        <v>0.45161290322580644</v>
      </c>
      <c r="AG157" s="105" t="str">
        <f t="shared" si="40"/>
        <v>Incumplimiento</v>
      </c>
      <c r="AH157" s="166"/>
      <c r="AI157" s="65" t="s">
        <v>502</v>
      </c>
      <c r="AJ157" s="100" t="s">
        <v>502</v>
      </c>
    </row>
    <row r="158" spans="1:36" ht="28.8">
      <c r="A158" s="63">
        <v>143</v>
      </c>
      <c r="B158" s="162" t="s">
        <v>403</v>
      </c>
      <c r="C158" s="162">
        <v>0</v>
      </c>
      <c r="D158" s="162">
        <v>0</v>
      </c>
      <c r="E158" s="162" t="s">
        <v>41</v>
      </c>
      <c r="F158" s="162">
        <v>18</v>
      </c>
      <c r="G158" s="231" t="s">
        <v>422</v>
      </c>
      <c r="H158" s="164" t="s">
        <v>3901</v>
      </c>
      <c r="I158" s="163" t="s">
        <v>18</v>
      </c>
      <c r="J158" s="163" t="s">
        <v>129</v>
      </c>
      <c r="K158" s="163">
        <v>6</v>
      </c>
      <c r="L158" s="165" t="s">
        <v>3778</v>
      </c>
      <c r="M158" s="165" t="s">
        <v>643</v>
      </c>
      <c r="N158" s="64">
        <v>0</v>
      </c>
      <c r="O158" s="64">
        <v>1</v>
      </c>
      <c r="P158" s="64">
        <v>0</v>
      </c>
      <c r="Q158" s="64">
        <v>0</v>
      </c>
      <c r="R158" s="64">
        <f t="shared" si="32"/>
        <v>1</v>
      </c>
      <c r="S158" s="105" t="s">
        <v>3765</v>
      </c>
      <c r="T158" s="105" t="s">
        <v>172</v>
      </c>
      <c r="U158" s="159">
        <f t="shared" si="33"/>
        <v>1</v>
      </c>
      <c r="V158" s="159">
        <v>1</v>
      </c>
      <c r="W158" s="100">
        <f t="shared" si="36"/>
        <v>1</v>
      </c>
      <c r="X158" s="105" t="str">
        <f t="shared" si="37"/>
        <v>De acuerdo a lo programado</v>
      </c>
      <c r="Y158" s="166"/>
      <c r="Z158" s="159">
        <f t="shared" si="34"/>
        <v>0</v>
      </c>
      <c r="AA158" s="159"/>
      <c r="AB158" s="100" t="str">
        <f t="shared" si="38"/>
        <v>No hay ejecución</v>
      </c>
      <c r="AC158" s="105" t="str">
        <f t="shared" si="39"/>
        <v>NA</v>
      </c>
      <c r="AD158" s="166"/>
      <c r="AE158" s="65">
        <f t="shared" si="35"/>
        <v>1</v>
      </c>
      <c r="AF158" s="100">
        <f t="shared" si="41"/>
        <v>1</v>
      </c>
      <c r="AG158" s="105" t="str">
        <f t="shared" si="40"/>
        <v>De acuerdo a lo programado</v>
      </c>
      <c r="AH158" s="166"/>
      <c r="AI158" s="65" t="s">
        <v>502</v>
      </c>
      <c r="AJ158" s="100" t="s">
        <v>502</v>
      </c>
    </row>
    <row r="159" spans="1:36" ht="19.2">
      <c r="A159" s="63">
        <v>144</v>
      </c>
      <c r="B159" s="162" t="s">
        <v>403</v>
      </c>
      <c r="C159" s="162">
        <v>0</v>
      </c>
      <c r="D159" s="162">
        <v>0</v>
      </c>
      <c r="E159" s="162" t="s">
        <v>41</v>
      </c>
      <c r="F159" s="162">
        <v>18</v>
      </c>
      <c r="G159" s="231" t="s">
        <v>422</v>
      </c>
      <c r="H159" s="164" t="s">
        <v>3902</v>
      </c>
      <c r="I159" s="163" t="s">
        <v>18</v>
      </c>
      <c r="J159" s="163" t="s">
        <v>129</v>
      </c>
      <c r="K159" s="163">
        <v>6</v>
      </c>
      <c r="L159" s="165" t="s">
        <v>2233</v>
      </c>
      <c r="M159" s="165" t="s">
        <v>643</v>
      </c>
      <c r="N159" s="64">
        <v>0</v>
      </c>
      <c r="O159" s="64">
        <v>0</v>
      </c>
      <c r="P159" s="64">
        <v>0</v>
      </c>
      <c r="Q159" s="64">
        <v>0</v>
      </c>
      <c r="R159" s="64">
        <f t="shared" si="32"/>
        <v>0</v>
      </c>
      <c r="S159" s="105" t="s">
        <v>3765</v>
      </c>
      <c r="T159" s="105" t="s">
        <v>172</v>
      </c>
      <c r="U159" s="159">
        <f t="shared" si="33"/>
        <v>0</v>
      </c>
      <c r="V159" s="159"/>
      <c r="W159" s="100" t="str">
        <f t="shared" si="36"/>
        <v>No hay ejecución</v>
      </c>
      <c r="X159" s="105" t="str">
        <f t="shared" si="37"/>
        <v>NA</v>
      </c>
      <c r="Y159" s="166"/>
      <c r="Z159" s="159">
        <f t="shared" si="34"/>
        <v>0</v>
      </c>
      <c r="AA159" s="159"/>
      <c r="AB159" s="100" t="str">
        <f t="shared" si="38"/>
        <v>No hay ejecución</v>
      </c>
      <c r="AC159" s="105" t="str">
        <f t="shared" si="39"/>
        <v>NA</v>
      </c>
      <c r="AD159" s="166"/>
      <c r="AE159" s="65">
        <f t="shared" si="35"/>
        <v>0</v>
      </c>
      <c r="AF159" s="100" t="str">
        <f t="shared" si="41"/>
        <v>No hay Programación</v>
      </c>
      <c r="AG159" s="105" t="str">
        <f t="shared" si="40"/>
        <v>De acuerdo a lo programado</v>
      </c>
      <c r="AH159" s="166"/>
      <c r="AI159" s="65" t="s">
        <v>502</v>
      </c>
      <c r="AJ159" s="100" t="s">
        <v>502</v>
      </c>
    </row>
    <row r="160" spans="1:36" ht="19.2">
      <c r="A160" s="63">
        <v>145</v>
      </c>
      <c r="B160" s="162" t="s">
        <v>403</v>
      </c>
      <c r="C160" s="162">
        <v>0</v>
      </c>
      <c r="D160" s="162">
        <v>0</v>
      </c>
      <c r="E160" s="162" t="s">
        <v>41</v>
      </c>
      <c r="F160" s="162">
        <v>18</v>
      </c>
      <c r="G160" s="231" t="s">
        <v>422</v>
      </c>
      <c r="H160" s="164" t="s">
        <v>3836</v>
      </c>
      <c r="I160" s="163" t="s">
        <v>18</v>
      </c>
      <c r="J160" s="163" t="s">
        <v>129</v>
      </c>
      <c r="K160" s="163">
        <v>6</v>
      </c>
      <c r="L160" s="165" t="s">
        <v>2247</v>
      </c>
      <c r="M160" s="165" t="s">
        <v>643</v>
      </c>
      <c r="N160" s="64">
        <v>0</v>
      </c>
      <c r="O160" s="64">
        <v>0</v>
      </c>
      <c r="P160" s="64">
        <v>0</v>
      </c>
      <c r="Q160" s="64">
        <v>0</v>
      </c>
      <c r="R160" s="64">
        <f t="shared" si="32"/>
        <v>0</v>
      </c>
      <c r="S160" s="105" t="s">
        <v>3765</v>
      </c>
      <c r="T160" s="105" t="s">
        <v>172</v>
      </c>
      <c r="U160" s="159">
        <f t="shared" si="33"/>
        <v>0</v>
      </c>
      <c r="V160" s="159"/>
      <c r="W160" s="100" t="str">
        <f t="shared" si="36"/>
        <v>No hay ejecución</v>
      </c>
      <c r="X160" s="105" t="str">
        <f t="shared" si="37"/>
        <v>NA</v>
      </c>
      <c r="Y160" s="166"/>
      <c r="Z160" s="159">
        <f t="shared" si="34"/>
        <v>0</v>
      </c>
      <c r="AA160" s="159"/>
      <c r="AB160" s="100" t="str">
        <f t="shared" si="38"/>
        <v>No hay ejecución</v>
      </c>
      <c r="AC160" s="105" t="str">
        <f t="shared" si="39"/>
        <v>NA</v>
      </c>
      <c r="AD160" s="166"/>
      <c r="AE160" s="65">
        <f t="shared" si="35"/>
        <v>0</v>
      </c>
      <c r="AF160" s="100" t="str">
        <f t="shared" si="41"/>
        <v>No hay Programación</v>
      </c>
      <c r="AG160" s="105" t="str">
        <f t="shared" si="40"/>
        <v>De acuerdo a lo programado</v>
      </c>
      <c r="AH160" s="166"/>
      <c r="AI160" s="65" t="s">
        <v>502</v>
      </c>
      <c r="AJ160" s="100" t="s">
        <v>502</v>
      </c>
    </row>
    <row r="161" spans="1:36" ht="28.8">
      <c r="A161" s="63">
        <v>146</v>
      </c>
      <c r="B161" s="162" t="s">
        <v>403</v>
      </c>
      <c r="C161" s="162">
        <v>0</v>
      </c>
      <c r="D161" s="162">
        <v>0</v>
      </c>
      <c r="E161" s="162" t="s">
        <v>41</v>
      </c>
      <c r="F161" s="162">
        <v>18</v>
      </c>
      <c r="G161" s="231" t="s">
        <v>422</v>
      </c>
      <c r="H161" s="164" t="s">
        <v>3903</v>
      </c>
      <c r="I161" s="163" t="s">
        <v>18</v>
      </c>
      <c r="J161" s="163" t="s">
        <v>129</v>
      </c>
      <c r="K161" s="163">
        <v>6</v>
      </c>
      <c r="L161" s="165" t="s">
        <v>2201</v>
      </c>
      <c r="M161" s="165" t="s">
        <v>3764</v>
      </c>
      <c r="N161" s="64">
        <v>14</v>
      </c>
      <c r="O161" s="64">
        <v>2</v>
      </c>
      <c r="P161" s="64">
        <v>13</v>
      </c>
      <c r="Q161" s="64">
        <v>4</v>
      </c>
      <c r="R161" s="64">
        <f t="shared" si="32"/>
        <v>33</v>
      </c>
      <c r="S161" s="105" t="s">
        <v>3765</v>
      </c>
      <c r="T161" s="105" t="s">
        <v>172</v>
      </c>
      <c r="U161" s="159">
        <f t="shared" si="33"/>
        <v>16</v>
      </c>
      <c r="V161" s="159">
        <v>4</v>
      </c>
      <c r="W161" s="100">
        <f t="shared" si="36"/>
        <v>0.25</v>
      </c>
      <c r="X161" s="105" t="str">
        <f t="shared" si="37"/>
        <v>En Riesgo de no Cumplimiento</v>
      </c>
      <c r="Y161" s="166"/>
      <c r="Z161" s="159">
        <f t="shared" si="34"/>
        <v>17</v>
      </c>
      <c r="AA161" s="159"/>
      <c r="AB161" s="100" t="str">
        <f t="shared" si="38"/>
        <v>No hay ejecución</v>
      </c>
      <c r="AC161" s="105" t="str">
        <f t="shared" si="39"/>
        <v>NA</v>
      </c>
      <c r="AD161" s="166"/>
      <c r="AE161" s="65">
        <f t="shared" si="35"/>
        <v>4</v>
      </c>
      <c r="AF161" s="100">
        <f t="shared" si="41"/>
        <v>0.12121212121212122</v>
      </c>
      <c r="AG161" s="105" t="str">
        <f t="shared" si="40"/>
        <v>Incumplimiento</v>
      </c>
      <c r="AH161" s="166"/>
      <c r="AI161" s="65" t="s">
        <v>502</v>
      </c>
      <c r="AJ161" s="100" t="s">
        <v>502</v>
      </c>
    </row>
    <row r="162" spans="1:36" ht="38.4">
      <c r="A162" s="63">
        <v>147</v>
      </c>
      <c r="B162" s="162" t="s">
        <v>403</v>
      </c>
      <c r="C162" s="162">
        <v>0</v>
      </c>
      <c r="D162" s="162">
        <v>0</v>
      </c>
      <c r="E162" s="162" t="s">
        <v>41</v>
      </c>
      <c r="F162" s="162">
        <v>18</v>
      </c>
      <c r="G162" s="231" t="s">
        <v>422</v>
      </c>
      <c r="H162" s="164" t="s">
        <v>3904</v>
      </c>
      <c r="I162" s="163" t="s">
        <v>18</v>
      </c>
      <c r="J162" s="163" t="s">
        <v>129</v>
      </c>
      <c r="K162" s="163">
        <v>6</v>
      </c>
      <c r="L162" s="165" t="s">
        <v>2214</v>
      </c>
      <c r="M162" s="165" t="s">
        <v>2215</v>
      </c>
      <c r="N162" s="64">
        <v>5</v>
      </c>
      <c r="O162" s="64">
        <v>4</v>
      </c>
      <c r="P162" s="64">
        <v>20</v>
      </c>
      <c r="Q162" s="64">
        <v>10</v>
      </c>
      <c r="R162" s="64">
        <f t="shared" si="32"/>
        <v>39</v>
      </c>
      <c r="S162" s="105" t="s">
        <v>3765</v>
      </c>
      <c r="T162" s="105" t="s">
        <v>172</v>
      </c>
      <c r="U162" s="159">
        <f t="shared" si="33"/>
        <v>9</v>
      </c>
      <c r="V162" s="159">
        <v>3</v>
      </c>
      <c r="W162" s="100">
        <f t="shared" si="36"/>
        <v>0.33333333333333331</v>
      </c>
      <c r="X162" s="105" t="str">
        <f t="shared" si="37"/>
        <v>En Riesgo de no Cumplimiento</v>
      </c>
      <c r="Y162" s="166"/>
      <c r="Z162" s="159">
        <f t="shared" si="34"/>
        <v>30</v>
      </c>
      <c r="AA162" s="159"/>
      <c r="AB162" s="100" t="str">
        <f t="shared" si="38"/>
        <v>No hay ejecución</v>
      </c>
      <c r="AC162" s="105" t="str">
        <f t="shared" si="39"/>
        <v>NA</v>
      </c>
      <c r="AD162" s="166"/>
      <c r="AE162" s="65">
        <f t="shared" si="35"/>
        <v>3</v>
      </c>
      <c r="AF162" s="100">
        <f t="shared" si="41"/>
        <v>7.6923076923076927E-2</v>
      </c>
      <c r="AG162" s="105" t="str">
        <f t="shared" si="40"/>
        <v>Incumplimiento</v>
      </c>
      <c r="AH162" s="166"/>
      <c r="AI162" s="65" t="s">
        <v>502</v>
      </c>
      <c r="AJ162" s="100" t="s">
        <v>502</v>
      </c>
    </row>
    <row r="163" spans="1:36" ht="28.8">
      <c r="A163" s="63">
        <v>148</v>
      </c>
      <c r="B163" s="162" t="s">
        <v>400</v>
      </c>
      <c r="C163" s="162">
        <v>0</v>
      </c>
      <c r="D163" s="162">
        <v>0</v>
      </c>
      <c r="E163" s="162" t="s">
        <v>41</v>
      </c>
      <c r="F163" s="162">
        <v>18</v>
      </c>
      <c r="G163" s="231" t="s">
        <v>425</v>
      </c>
      <c r="H163" s="164" t="s">
        <v>3905</v>
      </c>
      <c r="I163" s="163" t="s">
        <v>18</v>
      </c>
      <c r="J163" s="163" t="s">
        <v>129</v>
      </c>
      <c r="K163" s="163">
        <v>6</v>
      </c>
      <c r="L163" s="165" t="s">
        <v>3906</v>
      </c>
      <c r="M163" s="165" t="s">
        <v>2215</v>
      </c>
      <c r="N163" s="64">
        <v>0</v>
      </c>
      <c r="O163" s="64">
        <v>1</v>
      </c>
      <c r="P163" s="64">
        <v>6</v>
      </c>
      <c r="Q163" s="64">
        <v>2</v>
      </c>
      <c r="R163" s="64">
        <f t="shared" si="32"/>
        <v>9</v>
      </c>
      <c r="S163" s="105" t="s">
        <v>3765</v>
      </c>
      <c r="T163" s="105" t="s">
        <v>172</v>
      </c>
      <c r="U163" s="159">
        <f t="shared" si="33"/>
        <v>1</v>
      </c>
      <c r="V163" s="159">
        <v>3</v>
      </c>
      <c r="W163" s="100">
        <f t="shared" si="36"/>
        <v>3</v>
      </c>
      <c r="X163" s="105" t="str">
        <f t="shared" si="37"/>
        <v>De acuerdo a lo programado</v>
      </c>
      <c r="Y163" s="166"/>
      <c r="Z163" s="159">
        <f t="shared" si="34"/>
        <v>8</v>
      </c>
      <c r="AA163" s="159"/>
      <c r="AB163" s="100" t="str">
        <f t="shared" si="38"/>
        <v>No hay ejecución</v>
      </c>
      <c r="AC163" s="105" t="str">
        <f t="shared" si="39"/>
        <v>NA</v>
      </c>
      <c r="AD163" s="166"/>
      <c r="AE163" s="65">
        <f t="shared" si="35"/>
        <v>3</v>
      </c>
      <c r="AF163" s="100">
        <f t="shared" si="41"/>
        <v>0.33333333333333331</v>
      </c>
      <c r="AG163" s="105" t="str">
        <f t="shared" si="40"/>
        <v>Incumplimiento</v>
      </c>
      <c r="AH163" s="166"/>
      <c r="AI163" s="65" t="s">
        <v>502</v>
      </c>
      <c r="AJ163" s="100" t="s">
        <v>502</v>
      </c>
    </row>
    <row r="164" spans="1:36" ht="38.4">
      <c r="A164" s="63">
        <v>149</v>
      </c>
      <c r="B164" s="162" t="s">
        <v>400</v>
      </c>
      <c r="C164" s="162">
        <v>0</v>
      </c>
      <c r="D164" s="162">
        <v>0</v>
      </c>
      <c r="E164" s="162" t="s">
        <v>41</v>
      </c>
      <c r="F164" s="162">
        <v>18</v>
      </c>
      <c r="G164" s="231" t="s">
        <v>425</v>
      </c>
      <c r="H164" s="164" t="s">
        <v>3907</v>
      </c>
      <c r="I164" s="163" t="s">
        <v>18</v>
      </c>
      <c r="J164" s="163" t="s">
        <v>129</v>
      </c>
      <c r="K164" s="163">
        <v>6</v>
      </c>
      <c r="L164" s="165" t="s">
        <v>2233</v>
      </c>
      <c r="M164" s="165" t="s">
        <v>643</v>
      </c>
      <c r="N164" s="64">
        <v>0</v>
      </c>
      <c r="O164" s="64">
        <v>0</v>
      </c>
      <c r="P164" s="64">
        <v>0</v>
      </c>
      <c r="Q164" s="64">
        <v>1</v>
      </c>
      <c r="R164" s="64">
        <f t="shared" si="32"/>
        <v>1</v>
      </c>
      <c r="S164" s="105" t="s">
        <v>3765</v>
      </c>
      <c r="T164" s="105" t="s">
        <v>172</v>
      </c>
      <c r="U164" s="159">
        <f t="shared" si="33"/>
        <v>0</v>
      </c>
      <c r="V164" s="159"/>
      <c r="W164" s="100" t="str">
        <f t="shared" si="36"/>
        <v>No hay ejecución</v>
      </c>
      <c r="X164" s="105" t="str">
        <f t="shared" si="37"/>
        <v>NA</v>
      </c>
      <c r="Y164" s="166"/>
      <c r="Z164" s="159">
        <f t="shared" si="34"/>
        <v>1</v>
      </c>
      <c r="AA164" s="159"/>
      <c r="AB164" s="100" t="str">
        <f t="shared" si="38"/>
        <v>No hay ejecución</v>
      </c>
      <c r="AC164" s="105" t="str">
        <f t="shared" si="39"/>
        <v>NA</v>
      </c>
      <c r="AD164" s="166"/>
      <c r="AE164" s="65">
        <f t="shared" si="35"/>
        <v>0</v>
      </c>
      <c r="AF164" s="100" t="str">
        <f t="shared" si="41"/>
        <v>No hay Programación</v>
      </c>
      <c r="AG164" s="105" t="str">
        <f t="shared" si="40"/>
        <v>De acuerdo a lo programado</v>
      </c>
      <c r="AH164" s="166"/>
      <c r="AI164" s="65" t="s">
        <v>502</v>
      </c>
      <c r="AJ164" s="100" t="s">
        <v>502</v>
      </c>
    </row>
    <row r="165" spans="1:36" ht="19.2">
      <c r="A165" s="63">
        <v>150</v>
      </c>
      <c r="B165" s="162" t="s">
        <v>400</v>
      </c>
      <c r="C165" s="162">
        <v>0</v>
      </c>
      <c r="D165" s="162">
        <v>0</v>
      </c>
      <c r="E165" s="162" t="s">
        <v>41</v>
      </c>
      <c r="F165" s="162">
        <v>18</v>
      </c>
      <c r="G165" s="231" t="s">
        <v>425</v>
      </c>
      <c r="H165" s="164" t="s">
        <v>3836</v>
      </c>
      <c r="I165" s="163" t="s">
        <v>18</v>
      </c>
      <c r="J165" s="163" t="s">
        <v>129</v>
      </c>
      <c r="K165" s="163">
        <v>6</v>
      </c>
      <c r="L165" s="165" t="s">
        <v>2247</v>
      </c>
      <c r="M165" s="165" t="s">
        <v>643</v>
      </c>
      <c r="N165" s="64">
        <v>0</v>
      </c>
      <c r="O165" s="64">
        <v>0</v>
      </c>
      <c r="P165" s="64">
        <v>0</v>
      </c>
      <c r="Q165" s="64">
        <v>0</v>
      </c>
      <c r="R165" s="64">
        <f t="shared" si="32"/>
        <v>0</v>
      </c>
      <c r="S165" s="105" t="s">
        <v>3765</v>
      </c>
      <c r="T165" s="105" t="s">
        <v>172</v>
      </c>
      <c r="U165" s="159">
        <f t="shared" si="33"/>
        <v>0</v>
      </c>
      <c r="V165" s="159"/>
      <c r="W165" s="100" t="str">
        <f t="shared" si="36"/>
        <v>No hay ejecución</v>
      </c>
      <c r="X165" s="105" t="str">
        <f t="shared" si="37"/>
        <v>NA</v>
      </c>
      <c r="Y165" s="166"/>
      <c r="Z165" s="159">
        <f t="shared" si="34"/>
        <v>0</v>
      </c>
      <c r="AA165" s="159"/>
      <c r="AB165" s="100" t="str">
        <f t="shared" si="38"/>
        <v>No hay ejecución</v>
      </c>
      <c r="AC165" s="105" t="str">
        <f t="shared" si="39"/>
        <v>NA</v>
      </c>
      <c r="AD165" s="166"/>
      <c r="AE165" s="65">
        <f t="shared" si="35"/>
        <v>0</v>
      </c>
      <c r="AF165" s="100" t="str">
        <f t="shared" si="41"/>
        <v>No hay Programación</v>
      </c>
      <c r="AG165" s="105" t="str">
        <f t="shared" si="40"/>
        <v>De acuerdo a lo programado</v>
      </c>
      <c r="AH165" s="166"/>
      <c r="AI165" s="65" t="s">
        <v>502</v>
      </c>
      <c r="AJ165" s="100" t="s">
        <v>502</v>
      </c>
    </row>
    <row r="166" spans="1:36" ht="28.8">
      <c r="A166" s="63">
        <v>151</v>
      </c>
      <c r="B166" s="162" t="s">
        <v>400</v>
      </c>
      <c r="C166" s="162">
        <v>0</v>
      </c>
      <c r="D166" s="162">
        <v>0</v>
      </c>
      <c r="E166" s="162" t="s">
        <v>41</v>
      </c>
      <c r="F166" s="162">
        <v>18</v>
      </c>
      <c r="G166" s="231" t="s">
        <v>425</v>
      </c>
      <c r="H166" s="164" t="s">
        <v>3908</v>
      </c>
      <c r="I166" s="163" t="s">
        <v>18</v>
      </c>
      <c r="J166" s="163" t="s">
        <v>129</v>
      </c>
      <c r="K166" s="163">
        <v>6</v>
      </c>
      <c r="L166" s="165" t="s">
        <v>2201</v>
      </c>
      <c r="M166" s="165" t="s">
        <v>3764</v>
      </c>
      <c r="N166" s="64">
        <v>0</v>
      </c>
      <c r="O166" s="64">
        <v>0</v>
      </c>
      <c r="P166" s="64">
        <v>0</v>
      </c>
      <c r="Q166" s="64">
        <v>0</v>
      </c>
      <c r="R166" s="64">
        <f t="shared" si="32"/>
        <v>0</v>
      </c>
      <c r="S166" s="105" t="s">
        <v>3765</v>
      </c>
      <c r="T166" s="105" t="s">
        <v>172</v>
      </c>
      <c r="U166" s="159">
        <f t="shared" si="33"/>
        <v>0</v>
      </c>
      <c r="V166" s="159"/>
      <c r="W166" s="100" t="str">
        <f t="shared" si="36"/>
        <v>No hay ejecución</v>
      </c>
      <c r="X166" s="105" t="str">
        <f t="shared" si="37"/>
        <v>NA</v>
      </c>
      <c r="Y166" s="166"/>
      <c r="Z166" s="159">
        <f t="shared" si="34"/>
        <v>0</v>
      </c>
      <c r="AA166" s="159"/>
      <c r="AB166" s="100" t="str">
        <f t="shared" si="38"/>
        <v>No hay ejecución</v>
      </c>
      <c r="AC166" s="105" t="str">
        <f t="shared" si="39"/>
        <v>NA</v>
      </c>
      <c r="AD166" s="166"/>
      <c r="AE166" s="65">
        <f t="shared" si="35"/>
        <v>0</v>
      </c>
      <c r="AF166" s="100" t="str">
        <f t="shared" si="41"/>
        <v>No hay Programación</v>
      </c>
      <c r="AG166" s="105" t="str">
        <f t="shared" si="40"/>
        <v>De acuerdo a lo programado</v>
      </c>
      <c r="AH166" s="166"/>
      <c r="AI166" s="65" t="s">
        <v>502</v>
      </c>
      <c r="AJ166" s="100" t="s">
        <v>502</v>
      </c>
    </row>
    <row r="167" spans="1:36" ht="38.4">
      <c r="A167" s="63">
        <v>152</v>
      </c>
      <c r="B167" s="162" t="s">
        <v>400</v>
      </c>
      <c r="C167" s="162">
        <v>0</v>
      </c>
      <c r="D167" s="162">
        <v>0</v>
      </c>
      <c r="E167" s="162" t="s">
        <v>41</v>
      </c>
      <c r="F167" s="162">
        <v>18</v>
      </c>
      <c r="G167" s="231" t="s">
        <v>425</v>
      </c>
      <c r="H167" s="164" t="s">
        <v>3909</v>
      </c>
      <c r="I167" s="163" t="s">
        <v>18</v>
      </c>
      <c r="J167" s="163" t="s">
        <v>129</v>
      </c>
      <c r="K167" s="163">
        <v>6</v>
      </c>
      <c r="L167" s="165" t="s">
        <v>2214</v>
      </c>
      <c r="M167" s="165" t="s">
        <v>2215</v>
      </c>
      <c r="N167" s="64">
        <v>0</v>
      </c>
      <c r="O167" s="64">
        <v>0</v>
      </c>
      <c r="P167" s="64">
        <v>0</v>
      </c>
      <c r="Q167" s="64">
        <v>0</v>
      </c>
      <c r="R167" s="64">
        <f t="shared" si="32"/>
        <v>0</v>
      </c>
      <c r="S167" s="105" t="s">
        <v>3765</v>
      </c>
      <c r="T167" s="105" t="s">
        <v>172</v>
      </c>
      <c r="U167" s="159">
        <f t="shared" si="33"/>
        <v>0</v>
      </c>
      <c r="V167" s="159"/>
      <c r="W167" s="100" t="str">
        <f t="shared" si="36"/>
        <v>No hay ejecución</v>
      </c>
      <c r="X167" s="105" t="str">
        <f t="shared" si="37"/>
        <v>NA</v>
      </c>
      <c r="Y167" s="166"/>
      <c r="Z167" s="159">
        <f t="shared" si="34"/>
        <v>0</v>
      </c>
      <c r="AA167" s="159"/>
      <c r="AB167" s="100" t="str">
        <f t="shared" si="38"/>
        <v>No hay ejecución</v>
      </c>
      <c r="AC167" s="105" t="str">
        <f t="shared" si="39"/>
        <v>NA</v>
      </c>
      <c r="AD167" s="166"/>
      <c r="AE167" s="65">
        <f t="shared" si="35"/>
        <v>0</v>
      </c>
      <c r="AF167" s="100" t="str">
        <f t="shared" si="41"/>
        <v>No hay Programación</v>
      </c>
      <c r="AG167" s="105" t="str">
        <f t="shared" si="40"/>
        <v>De acuerdo a lo programado</v>
      </c>
      <c r="AH167" s="166"/>
      <c r="AI167" s="65" t="s">
        <v>502</v>
      </c>
      <c r="AJ167" s="100" t="s">
        <v>502</v>
      </c>
    </row>
    <row r="168" spans="1:36" ht="28.8">
      <c r="A168" s="63">
        <v>153</v>
      </c>
      <c r="B168" s="162" t="s">
        <v>400</v>
      </c>
      <c r="C168" s="162">
        <v>0</v>
      </c>
      <c r="D168" s="162">
        <v>0</v>
      </c>
      <c r="E168" s="162" t="s">
        <v>41</v>
      </c>
      <c r="F168" s="162">
        <v>18</v>
      </c>
      <c r="G168" s="231" t="s">
        <v>425</v>
      </c>
      <c r="H168" s="164" t="s">
        <v>3910</v>
      </c>
      <c r="I168" s="163" t="s">
        <v>18</v>
      </c>
      <c r="J168" s="163" t="s">
        <v>129</v>
      </c>
      <c r="K168" s="163">
        <v>6</v>
      </c>
      <c r="L168" s="165" t="s">
        <v>3778</v>
      </c>
      <c r="M168" s="165" t="s">
        <v>643</v>
      </c>
      <c r="N168" s="64">
        <v>0</v>
      </c>
      <c r="O168" s="64">
        <v>0</v>
      </c>
      <c r="P168" s="64">
        <v>0</v>
      </c>
      <c r="Q168" s="64">
        <v>0</v>
      </c>
      <c r="R168" s="64">
        <f t="shared" si="32"/>
        <v>0</v>
      </c>
      <c r="S168" s="105" t="s">
        <v>3765</v>
      </c>
      <c r="T168" s="105" t="s">
        <v>172</v>
      </c>
      <c r="U168" s="159">
        <f t="shared" si="33"/>
        <v>0</v>
      </c>
      <c r="V168" s="159"/>
      <c r="W168" s="100" t="str">
        <f t="shared" si="36"/>
        <v>No hay ejecución</v>
      </c>
      <c r="X168" s="105" t="str">
        <f t="shared" si="37"/>
        <v>NA</v>
      </c>
      <c r="Y168" s="166"/>
      <c r="Z168" s="159">
        <f t="shared" si="34"/>
        <v>0</v>
      </c>
      <c r="AA168" s="159"/>
      <c r="AB168" s="100" t="str">
        <f t="shared" si="38"/>
        <v>No hay ejecución</v>
      </c>
      <c r="AC168" s="105" t="str">
        <f t="shared" si="39"/>
        <v>NA</v>
      </c>
      <c r="AD168" s="166"/>
      <c r="AE168" s="65">
        <f t="shared" si="35"/>
        <v>0</v>
      </c>
      <c r="AF168" s="100" t="str">
        <f t="shared" si="41"/>
        <v>No hay Programación</v>
      </c>
      <c r="AG168" s="105" t="str">
        <f t="shared" si="40"/>
        <v>De acuerdo a lo programado</v>
      </c>
      <c r="AH168" s="166"/>
      <c r="AI168" s="65" t="s">
        <v>502</v>
      </c>
      <c r="AJ168" s="100" t="s">
        <v>502</v>
      </c>
    </row>
    <row r="169" spans="1:36" ht="28.8">
      <c r="A169" s="63">
        <v>154</v>
      </c>
      <c r="B169" s="162" t="s">
        <v>400</v>
      </c>
      <c r="C169" s="162">
        <v>0</v>
      </c>
      <c r="D169" s="162">
        <v>0</v>
      </c>
      <c r="E169" s="162" t="s">
        <v>41</v>
      </c>
      <c r="F169" s="162">
        <v>18</v>
      </c>
      <c r="G169" s="231" t="s">
        <v>425</v>
      </c>
      <c r="H169" s="164" t="s">
        <v>3911</v>
      </c>
      <c r="I169" s="163" t="s">
        <v>18</v>
      </c>
      <c r="J169" s="163" t="s">
        <v>129</v>
      </c>
      <c r="K169" s="163">
        <v>6</v>
      </c>
      <c r="L169" s="165" t="s">
        <v>2233</v>
      </c>
      <c r="M169" s="165" t="s">
        <v>643</v>
      </c>
      <c r="N169" s="64">
        <v>0</v>
      </c>
      <c r="O169" s="64">
        <v>0</v>
      </c>
      <c r="P169" s="64">
        <v>0</v>
      </c>
      <c r="Q169" s="64">
        <v>0</v>
      </c>
      <c r="R169" s="64">
        <f t="shared" si="32"/>
        <v>0</v>
      </c>
      <c r="S169" s="105" t="s">
        <v>3765</v>
      </c>
      <c r="T169" s="105" t="s">
        <v>172</v>
      </c>
      <c r="U169" s="159">
        <f t="shared" si="33"/>
        <v>0</v>
      </c>
      <c r="V169" s="159"/>
      <c r="W169" s="100" t="str">
        <f t="shared" si="36"/>
        <v>No hay ejecución</v>
      </c>
      <c r="X169" s="105" t="str">
        <f t="shared" si="37"/>
        <v>NA</v>
      </c>
      <c r="Y169" s="166"/>
      <c r="Z169" s="159">
        <f t="shared" si="34"/>
        <v>0</v>
      </c>
      <c r="AA169" s="159"/>
      <c r="AB169" s="100" t="str">
        <f t="shared" si="38"/>
        <v>No hay ejecución</v>
      </c>
      <c r="AC169" s="105" t="str">
        <f t="shared" si="39"/>
        <v>NA</v>
      </c>
      <c r="AD169" s="166"/>
      <c r="AE169" s="65">
        <f t="shared" si="35"/>
        <v>0</v>
      </c>
      <c r="AF169" s="100" t="str">
        <f t="shared" si="41"/>
        <v>No hay Programación</v>
      </c>
      <c r="AG169" s="105" t="str">
        <f t="shared" si="40"/>
        <v>De acuerdo a lo programado</v>
      </c>
      <c r="AH169" s="166"/>
      <c r="AI169" s="65" t="s">
        <v>502</v>
      </c>
      <c r="AJ169" s="100" t="s">
        <v>502</v>
      </c>
    </row>
    <row r="170" spans="1:36" ht="19.2">
      <c r="A170" s="63">
        <v>155</v>
      </c>
      <c r="B170" s="162" t="s">
        <v>400</v>
      </c>
      <c r="C170" s="162">
        <v>0</v>
      </c>
      <c r="D170" s="162">
        <v>0</v>
      </c>
      <c r="E170" s="162" t="s">
        <v>41</v>
      </c>
      <c r="F170" s="162">
        <v>18</v>
      </c>
      <c r="G170" s="231" t="s">
        <v>425</v>
      </c>
      <c r="H170" s="164" t="s">
        <v>3836</v>
      </c>
      <c r="I170" s="163" t="s">
        <v>18</v>
      </c>
      <c r="J170" s="163" t="s">
        <v>129</v>
      </c>
      <c r="K170" s="163">
        <v>6</v>
      </c>
      <c r="L170" s="165" t="s">
        <v>2247</v>
      </c>
      <c r="M170" s="165" t="s">
        <v>643</v>
      </c>
      <c r="N170" s="64">
        <v>0</v>
      </c>
      <c r="O170" s="64">
        <v>0</v>
      </c>
      <c r="P170" s="64">
        <v>0</v>
      </c>
      <c r="Q170" s="64">
        <v>0</v>
      </c>
      <c r="R170" s="64">
        <f t="shared" si="32"/>
        <v>0</v>
      </c>
      <c r="S170" s="105" t="s">
        <v>3765</v>
      </c>
      <c r="T170" s="105" t="s">
        <v>172</v>
      </c>
      <c r="U170" s="159">
        <f t="shared" si="33"/>
        <v>0</v>
      </c>
      <c r="V170" s="159"/>
      <c r="W170" s="100" t="str">
        <f t="shared" si="36"/>
        <v>No hay ejecución</v>
      </c>
      <c r="X170" s="105" t="str">
        <f t="shared" si="37"/>
        <v>NA</v>
      </c>
      <c r="Y170" s="166"/>
      <c r="Z170" s="159">
        <f t="shared" si="34"/>
        <v>0</v>
      </c>
      <c r="AA170" s="159"/>
      <c r="AB170" s="100" t="str">
        <f t="shared" si="38"/>
        <v>No hay ejecución</v>
      </c>
      <c r="AC170" s="105" t="str">
        <f t="shared" si="39"/>
        <v>NA</v>
      </c>
      <c r="AD170" s="166"/>
      <c r="AE170" s="65">
        <f t="shared" si="35"/>
        <v>0</v>
      </c>
      <c r="AF170" s="100" t="str">
        <f t="shared" si="41"/>
        <v>No hay Programación</v>
      </c>
      <c r="AG170" s="105" t="str">
        <f t="shared" si="40"/>
        <v>De acuerdo a lo programado</v>
      </c>
      <c r="AH170" s="166"/>
      <c r="AI170" s="65" t="s">
        <v>502</v>
      </c>
      <c r="AJ170" s="100" t="s">
        <v>502</v>
      </c>
    </row>
    <row r="171" spans="1:36" ht="28.8">
      <c r="A171" s="63">
        <v>156</v>
      </c>
      <c r="B171" s="162" t="s">
        <v>400</v>
      </c>
      <c r="C171" s="162">
        <v>0</v>
      </c>
      <c r="D171" s="162">
        <v>0</v>
      </c>
      <c r="E171" s="162" t="s">
        <v>41</v>
      </c>
      <c r="F171" s="162">
        <v>18</v>
      </c>
      <c r="G171" s="231" t="s">
        <v>425</v>
      </c>
      <c r="H171" s="164" t="s">
        <v>3912</v>
      </c>
      <c r="I171" s="163" t="s">
        <v>18</v>
      </c>
      <c r="J171" s="163" t="s">
        <v>129</v>
      </c>
      <c r="K171" s="163">
        <v>6</v>
      </c>
      <c r="L171" s="165" t="s">
        <v>2201</v>
      </c>
      <c r="M171" s="165" t="s">
        <v>3764</v>
      </c>
      <c r="N171" s="64">
        <v>0</v>
      </c>
      <c r="O171" s="64">
        <v>3</v>
      </c>
      <c r="P171" s="64">
        <v>1</v>
      </c>
      <c r="Q171" s="64">
        <v>0</v>
      </c>
      <c r="R171" s="64">
        <f t="shared" si="32"/>
        <v>4</v>
      </c>
      <c r="S171" s="105" t="s">
        <v>3765</v>
      </c>
      <c r="T171" s="105" t="s">
        <v>172</v>
      </c>
      <c r="U171" s="159">
        <f t="shared" si="33"/>
        <v>3</v>
      </c>
      <c r="V171" s="159">
        <v>2</v>
      </c>
      <c r="W171" s="100">
        <f t="shared" si="36"/>
        <v>0.66666666666666663</v>
      </c>
      <c r="X171" s="105" t="str">
        <f t="shared" si="37"/>
        <v>En Riesgo de no Cumplimiento</v>
      </c>
      <c r="Y171" s="166"/>
      <c r="Z171" s="159">
        <f t="shared" si="34"/>
        <v>1</v>
      </c>
      <c r="AA171" s="159"/>
      <c r="AB171" s="100" t="str">
        <f t="shared" si="38"/>
        <v>No hay ejecución</v>
      </c>
      <c r="AC171" s="105" t="str">
        <f t="shared" si="39"/>
        <v>NA</v>
      </c>
      <c r="AD171" s="166"/>
      <c r="AE171" s="65">
        <f t="shared" si="35"/>
        <v>2</v>
      </c>
      <c r="AF171" s="100">
        <f t="shared" si="41"/>
        <v>0.5</v>
      </c>
      <c r="AG171" s="105" t="str">
        <f t="shared" si="40"/>
        <v>Incumplimiento</v>
      </c>
      <c r="AH171" s="166"/>
      <c r="AI171" s="65" t="s">
        <v>502</v>
      </c>
      <c r="AJ171" s="100" t="s">
        <v>502</v>
      </c>
    </row>
    <row r="172" spans="1:36" ht="28.8">
      <c r="A172" s="63">
        <v>157</v>
      </c>
      <c r="B172" s="162" t="s">
        <v>400</v>
      </c>
      <c r="C172" s="162">
        <v>0</v>
      </c>
      <c r="D172" s="162">
        <v>0</v>
      </c>
      <c r="E172" s="162" t="s">
        <v>41</v>
      </c>
      <c r="F172" s="162">
        <v>18</v>
      </c>
      <c r="G172" s="231" t="s">
        <v>425</v>
      </c>
      <c r="H172" s="164" t="s">
        <v>3913</v>
      </c>
      <c r="I172" s="163" t="s">
        <v>18</v>
      </c>
      <c r="J172" s="163" t="s">
        <v>129</v>
      </c>
      <c r="K172" s="163">
        <v>6</v>
      </c>
      <c r="L172" s="165" t="s">
        <v>2214</v>
      </c>
      <c r="M172" s="165" t="s">
        <v>2215</v>
      </c>
      <c r="N172" s="64">
        <v>0</v>
      </c>
      <c r="O172" s="64">
        <v>4</v>
      </c>
      <c r="P172" s="64">
        <v>2</v>
      </c>
      <c r="Q172" s="64">
        <v>0</v>
      </c>
      <c r="R172" s="64">
        <f t="shared" si="32"/>
        <v>6</v>
      </c>
      <c r="S172" s="105" t="s">
        <v>3765</v>
      </c>
      <c r="T172" s="105" t="s">
        <v>172</v>
      </c>
      <c r="U172" s="159">
        <f t="shared" si="33"/>
        <v>4</v>
      </c>
      <c r="V172" s="159">
        <v>4</v>
      </c>
      <c r="W172" s="100">
        <f t="shared" si="36"/>
        <v>1</v>
      </c>
      <c r="X172" s="105" t="str">
        <f t="shared" si="37"/>
        <v>De acuerdo a lo programado</v>
      </c>
      <c r="Y172" s="166"/>
      <c r="Z172" s="159">
        <f t="shared" si="34"/>
        <v>2</v>
      </c>
      <c r="AA172" s="159"/>
      <c r="AB172" s="100" t="str">
        <f t="shared" si="38"/>
        <v>No hay ejecución</v>
      </c>
      <c r="AC172" s="105" t="str">
        <f t="shared" si="39"/>
        <v>NA</v>
      </c>
      <c r="AD172" s="166"/>
      <c r="AE172" s="65">
        <f t="shared" si="35"/>
        <v>4</v>
      </c>
      <c r="AF172" s="100">
        <f t="shared" si="41"/>
        <v>0.66666666666666663</v>
      </c>
      <c r="AG172" s="105" t="str">
        <f t="shared" si="40"/>
        <v>Incumplimiento</v>
      </c>
      <c r="AH172" s="166"/>
      <c r="AI172" s="65" t="s">
        <v>502</v>
      </c>
      <c r="AJ172" s="100" t="s">
        <v>502</v>
      </c>
    </row>
    <row r="173" spans="1:36" ht="28.8">
      <c r="A173" s="63">
        <v>158</v>
      </c>
      <c r="B173" s="162" t="s">
        <v>400</v>
      </c>
      <c r="C173" s="162">
        <v>0</v>
      </c>
      <c r="D173" s="162">
        <v>0</v>
      </c>
      <c r="E173" s="162" t="s">
        <v>41</v>
      </c>
      <c r="F173" s="162">
        <v>18</v>
      </c>
      <c r="G173" s="231" t="s">
        <v>431</v>
      </c>
      <c r="H173" s="164" t="s">
        <v>3914</v>
      </c>
      <c r="I173" s="163" t="s">
        <v>18</v>
      </c>
      <c r="J173" s="163" t="s">
        <v>129</v>
      </c>
      <c r="K173" s="163">
        <v>6</v>
      </c>
      <c r="L173" s="165" t="s">
        <v>3778</v>
      </c>
      <c r="M173" s="165" t="s">
        <v>643</v>
      </c>
      <c r="N173" s="64">
        <v>0</v>
      </c>
      <c r="O173" s="64">
        <v>0</v>
      </c>
      <c r="P173" s="64">
        <v>0</v>
      </c>
      <c r="Q173" s="64">
        <v>0</v>
      </c>
      <c r="R173" s="64">
        <f t="shared" si="32"/>
        <v>0</v>
      </c>
      <c r="S173" s="105" t="s">
        <v>3765</v>
      </c>
      <c r="T173" s="105" t="s">
        <v>172</v>
      </c>
      <c r="U173" s="159">
        <f t="shared" si="33"/>
        <v>0</v>
      </c>
      <c r="V173" s="159"/>
      <c r="W173" s="100" t="str">
        <f t="shared" si="36"/>
        <v>No hay ejecución</v>
      </c>
      <c r="X173" s="105" t="str">
        <f t="shared" si="37"/>
        <v>NA</v>
      </c>
      <c r="Y173" s="166"/>
      <c r="Z173" s="159">
        <f t="shared" si="34"/>
        <v>0</v>
      </c>
      <c r="AA173" s="159"/>
      <c r="AB173" s="100" t="str">
        <f t="shared" si="38"/>
        <v>No hay ejecución</v>
      </c>
      <c r="AC173" s="105" t="str">
        <f t="shared" si="39"/>
        <v>NA</v>
      </c>
      <c r="AD173" s="166"/>
      <c r="AE173" s="65">
        <f t="shared" si="35"/>
        <v>0</v>
      </c>
      <c r="AF173" s="100" t="str">
        <f t="shared" si="41"/>
        <v>No hay Programación</v>
      </c>
      <c r="AG173" s="105" t="str">
        <f t="shared" si="40"/>
        <v>De acuerdo a lo programado</v>
      </c>
      <c r="AH173" s="166"/>
      <c r="AI173" s="65" t="s">
        <v>502</v>
      </c>
      <c r="AJ173" s="100" t="s">
        <v>502</v>
      </c>
    </row>
    <row r="174" spans="1:36" ht="38.4">
      <c r="A174" s="63">
        <v>159</v>
      </c>
      <c r="B174" s="162" t="s">
        <v>400</v>
      </c>
      <c r="C174" s="162">
        <v>0</v>
      </c>
      <c r="D174" s="162">
        <v>0</v>
      </c>
      <c r="E174" s="162" t="s">
        <v>41</v>
      </c>
      <c r="F174" s="162">
        <v>18</v>
      </c>
      <c r="G174" s="231" t="s">
        <v>431</v>
      </c>
      <c r="H174" s="164" t="s">
        <v>3915</v>
      </c>
      <c r="I174" s="163" t="s">
        <v>18</v>
      </c>
      <c r="J174" s="163" t="s">
        <v>129</v>
      </c>
      <c r="K174" s="163">
        <v>6</v>
      </c>
      <c r="L174" s="165" t="s">
        <v>2233</v>
      </c>
      <c r="M174" s="165" t="s">
        <v>643</v>
      </c>
      <c r="N174" s="64">
        <v>0</v>
      </c>
      <c r="O174" s="64">
        <v>0</v>
      </c>
      <c r="P174" s="64">
        <v>0</v>
      </c>
      <c r="Q174" s="64">
        <v>0</v>
      </c>
      <c r="R174" s="64">
        <f t="shared" si="32"/>
        <v>0</v>
      </c>
      <c r="S174" s="105" t="s">
        <v>3765</v>
      </c>
      <c r="T174" s="105" t="s">
        <v>172</v>
      </c>
      <c r="U174" s="159">
        <f t="shared" si="33"/>
        <v>0</v>
      </c>
      <c r="V174" s="159"/>
      <c r="W174" s="100" t="str">
        <f t="shared" si="36"/>
        <v>No hay ejecución</v>
      </c>
      <c r="X174" s="105" t="str">
        <f t="shared" si="37"/>
        <v>NA</v>
      </c>
      <c r="Y174" s="166"/>
      <c r="Z174" s="159">
        <f t="shared" si="34"/>
        <v>0</v>
      </c>
      <c r="AA174" s="159"/>
      <c r="AB174" s="100" t="str">
        <f t="shared" si="38"/>
        <v>No hay ejecución</v>
      </c>
      <c r="AC174" s="105" t="str">
        <f t="shared" si="39"/>
        <v>NA</v>
      </c>
      <c r="AD174" s="166"/>
      <c r="AE174" s="65">
        <f t="shared" si="35"/>
        <v>0</v>
      </c>
      <c r="AF174" s="100" t="str">
        <f t="shared" si="41"/>
        <v>No hay Programación</v>
      </c>
      <c r="AG174" s="105" t="str">
        <f t="shared" si="40"/>
        <v>De acuerdo a lo programado</v>
      </c>
      <c r="AH174" s="166"/>
      <c r="AI174" s="65" t="s">
        <v>502</v>
      </c>
      <c r="AJ174" s="100" t="s">
        <v>502</v>
      </c>
    </row>
    <row r="175" spans="1:36" ht="19.2">
      <c r="A175" s="63">
        <v>160</v>
      </c>
      <c r="B175" s="162" t="s">
        <v>400</v>
      </c>
      <c r="C175" s="162">
        <v>0</v>
      </c>
      <c r="D175" s="162">
        <v>0</v>
      </c>
      <c r="E175" s="162" t="s">
        <v>41</v>
      </c>
      <c r="F175" s="162">
        <v>18</v>
      </c>
      <c r="G175" s="231" t="s">
        <v>431</v>
      </c>
      <c r="H175" s="164" t="s">
        <v>3836</v>
      </c>
      <c r="I175" s="163" t="s">
        <v>18</v>
      </c>
      <c r="J175" s="163" t="s">
        <v>129</v>
      </c>
      <c r="K175" s="163">
        <v>6</v>
      </c>
      <c r="L175" s="165" t="s">
        <v>2247</v>
      </c>
      <c r="M175" s="165" t="s">
        <v>643</v>
      </c>
      <c r="N175" s="64">
        <v>0</v>
      </c>
      <c r="O175" s="64">
        <v>0</v>
      </c>
      <c r="P175" s="64">
        <v>0</v>
      </c>
      <c r="Q175" s="64">
        <v>0</v>
      </c>
      <c r="R175" s="64">
        <f t="shared" si="32"/>
        <v>0</v>
      </c>
      <c r="S175" s="105" t="s">
        <v>3765</v>
      </c>
      <c r="T175" s="105" t="s">
        <v>172</v>
      </c>
      <c r="U175" s="159">
        <f t="shared" si="33"/>
        <v>0</v>
      </c>
      <c r="V175" s="159"/>
      <c r="W175" s="100" t="str">
        <f t="shared" si="36"/>
        <v>No hay ejecución</v>
      </c>
      <c r="X175" s="105" t="str">
        <f t="shared" si="37"/>
        <v>NA</v>
      </c>
      <c r="Y175" s="166"/>
      <c r="Z175" s="159">
        <f t="shared" si="34"/>
        <v>0</v>
      </c>
      <c r="AA175" s="159"/>
      <c r="AB175" s="100" t="str">
        <f t="shared" si="38"/>
        <v>No hay ejecución</v>
      </c>
      <c r="AC175" s="105" t="str">
        <f t="shared" si="39"/>
        <v>NA</v>
      </c>
      <c r="AD175" s="166"/>
      <c r="AE175" s="65">
        <f t="shared" si="35"/>
        <v>0</v>
      </c>
      <c r="AF175" s="100" t="str">
        <f t="shared" si="41"/>
        <v>No hay Programación</v>
      </c>
      <c r="AG175" s="105" t="str">
        <f t="shared" si="40"/>
        <v>De acuerdo a lo programado</v>
      </c>
      <c r="AH175" s="166"/>
      <c r="AI175" s="65" t="s">
        <v>502</v>
      </c>
      <c r="AJ175" s="100" t="s">
        <v>502</v>
      </c>
    </row>
    <row r="176" spans="1:36" ht="19.2">
      <c r="A176" s="63">
        <v>161</v>
      </c>
      <c r="B176" s="162" t="s">
        <v>400</v>
      </c>
      <c r="C176" s="162">
        <v>0</v>
      </c>
      <c r="D176" s="162">
        <v>0</v>
      </c>
      <c r="E176" s="162" t="s">
        <v>41</v>
      </c>
      <c r="F176" s="162">
        <v>18</v>
      </c>
      <c r="G176" s="231" t="s">
        <v>431</v>
      </c>
      <c r="H176" s="164" t="s">
        <v>3916</v>
      </c>
      <c r="I176" s="163" t="s">
        <v>18</v>
      </c>
      <c r="J176" s="163" t="s">
        <v>129</v>
      </c>
      <c r="K176" s="163">
        <v>6</v>
      </c>
      <c r="L176" s="165" t="s">
        <v>2201</v>
      </c>
      <c r="M176" s="165" t="s">
        <v>3764</v>
      </c>
      <c r="N176" s="64">
        <v>10</v>
      </c>
      <c r="O176" s="64">
        <v>0</v>
      </c>
      <c r="P176" s="64">
        <v>4</v>
      </c>
      <c r="Q176" s="64">
        <v>2</v>
      </c>
      <c r="R176" s="64">
        <f t="shared" si="32"/>
        <v>16</v>
      </c>
      <c r="S176" s="105" t="s">
        <v>3765</v>
      </c>
      <c r="T176" s="105" t="s">
        <v>172</v>
      </c>
      <c r="U176" s="159">
        <f t="shared" si="33"/>
        <v>10</v>
      </c>
      <c r="V176" s="159">
        <v>10</v>
      </c>
      <c r="W176" s="100">
        <f t="shared" si="36"/>
        <v>1</v>
      </c>
      <c r="X176" s="105" t="str">
        <f t="shared" si="37"/>
        <v>De acuerdo a lo programado</v>
      </c>
      <c r="Y176" s="166"/>
      <c r="Z176" s="159">
        <f t="shared" si="34"/>
        <v>6</v>
      </c>
      <c r="AA176" s="159"/>
      <c r="AB176" s="100" t="str">
        <f t="shared" si="38"/>
        <v>No hay ejecución</v>
      </c>
      <c r="AC176" s="105" t="str">
        <f t="shared" si="39"/>
        <v>NA</v>
      </c>
      <c r="AD176" s="166"/>
      <c r="AE176" s="65">
        <f t="shared" si="35"/>
        <v>10</v>
      </c>
      <c r="AF176" s="100">
        <f t="shared" si="41"/>
        <v>0.625</v>
      </c>
      <c r="AG176" s="105" t="str">
        <f t="shared" si="40"/>
        <v>Incumplimiento</v>
      </c>
      <c r="AH176" s="166"/>
      <c r="AI176" s="65" t="s">
        <v>502</v>
      </c>
      <c r="AJ176" s="100" t="s">
        <v>502</v>
      </c>
    </row>
    <row r="177" spans="1:36" ht="28.8">
      <c r="A177" s="63">
        <v>162</v>
      </c>
      <c r="B177" s="162" t="s">
        <v>400</v>
      </c>
      <c r="C177" s="162">
        <v>0</v>
      </c>
      <c r="D177" s="162">
        <v>0</v>
      </c>
      <c r="E177" s="162" t="s">
        <v>41</v>
      </c>
      <c r="F177" s="162">
        <v>18</v>
      </c>
      <c r="G177" s="231" t="s">
        <v>431</v>
      </c>
      <c r="H177" s="164" t="s">
        <v>3917</v>
      </c>
      <c r="I177" s="163" t="s">
        <v>18</v>
      </c>
      <c r="J177" s="163" t="s">
        <v>129</v>
      </c>
      <c r="K177" s="163">
        <v>6</v>
      </c>
      <c r="L177" s="165" t="s">
        <v>2214</v>
      </c>
      <c r="M177" s="165" t="s">
        <v>2215</v>
      </c>
      <c r="N177" s="64">
        <v>6</v>
      </c>
      <c r="O177" s="64">
        <v>3</v>
      </c>
      <c r="P177" s="64">
        <v>10</v>
      </c>
      <c r="Q177" s="64">
        <v>2</v>
      </c>
      <c r="R177" s="64">
        <f t="shared" si="32"/>
        <v>21</v>
      </c>
      <c r="S177" s="105" t="s">
        <v>3765</v>
      </c>
      <c r="T177" s="105" t="s">
        <v>172</v>
      </c>
      <c r="U177" s="159">
        <f t="shared" si="33"/>
        <v>9</v>
      </c>
      <c r="V177" s="159">
        <v>9</v>
      </c>
      <c r="W177" s="100">
        <f t="shared" si="36"/>
        <v>1</v>
      </c>
      <c r="X177" s="105" t="str">
        <f t="shared" si="37"/>
        <v>De acuerdo a lo programado</v>
      </c>
      <c r="Y177" s="166"/>
      <c r="Z177" s="159">
        <f t="shared" si="34"/>
        <v>12</v>
      </c>
      <c r="AA177" s="159"/>
      <c r="AB177" s="100" t="str">
        <f t="shared" si="38"/>
        <v>No hay ejecución</v>
      </c>
      <c r="AC177" s="105" t="str">
        <f t="shared" si="39"/>
        <v>NA</v>
      </c>
      <c r="AD177" s="166"/>
      <c r="AE177" s="65">
        <f t="shared" si="35"/>
        <v>9</v>
      </c>
      <c r="AF177" s="100">
        <f t="shared" si="41"/>
        <v>0.42857142857142855</v>
      </c>
      <c r="AG177" s="105" t="str">
        <f t="shared" si="40"/>
        <v>Incumplimiento</v>
      </c>
      <c r="AH177" s="166"/>
      <c r="AI177" s="65" t="s">
        <v>502</v>
      </c>
      <c r="AJ177" s="100" t="s">
        <v>502</v>
      </c>
    </row>
    <row r="178" spans="1:36" ht="19.2">
      <c r="A178" s="63">
        <v>163</v>
      </c>
      <c r="B178" s="162" t="s">
        <v>400</v>
      </c>
      <c r="C178" s="162">
        <v>0</v>
      </c>
      <c r="D178" s="162">
        <v>0</v>
      </c>
      <c r="E178" s="162" t="s">
        <v>41</v>
      </c>
      <c r="F178" s="162">
        <v>18</v>
      </c>
      <c r="G178" s="231" t="s">
        <v>447</v>
      </c>
      <c r="H178" s="164" t="s">
        <v>3918</v>
      </c>
      <c r="I178" s="163" t="s">
        <v>18</v>
      </c>
      <c r="J178" s="163" t="s">
        <v>129</v>
      </c>
      <c r="K178" s="163">
        <v>6</v>
      </c>
      <c r="L178" s="165" t="s">
        <v>3778</v>
      </c>
      <c r="M178" s="165" t="s">
        <v>643</v>
      </c>
      <c r="N178" s="64">
        <v>0</v>
      </c>
      <c r="O178" s="64">
        <v>0</v>
      </c>
      <c r="P178" s="64">
        <v>0</v>
      </c>
      <c r="Q178" s="64">
        <v>0</v>
      </c>
      <c r="R178" s="64">
        <f t="shared" si="32"/>
        <v>0</v>
      </c>
      <c r="S178" s="105" t="s">
        <v>3765</v>
      </c>
      <c r="T178" s="105" t="s">
        <v>172</v>
      </c>
      <c r="U178" s="159">
        <f t="shared" si="33"/>
        <v>0</v>
      </c>
      <c r="V178" s="159">
        <v>1</v>
      </c>
      <c r="W178" s="100" t="str">
        <f t="shared" si="36"/>
        <v>No hay Programación</v>
      </c>
      <c r="X178" s="105" t="str">
        <f t="shared" si="37"/>
        <v>De acuerdo a lo programado</v>
      </c>
      <c r="Y178" s="166"/>
      <c r="Z178" s="159">
        <f t="shared" si="34"/>
        <v>0</v>
      </c>
      <c r="AA178" s="159"/>
      <c r="AB178" s="100" t="str">
        <f t="shared" si="38"/>
        <v>No hay ejecución</v>
      </c>
      <c r="AC178" s="105" t="str">
        <f t="shared" si="39"/>
        <v>NA</v>
      </c>
      <c r="AD178" s="166"/>
      <c r="AE178" s="65">
        <f t="shared" si="35"/>
        <v>1</v>
      </c>
      <c r="AF178" s="100" t="e">
        <f t="shared" si="41"/>
        <v>#DIV/0!</v>
      </c>
      <c r="AG178" s="105" t="e">
        <f t="shared" si="40"/>
        <v>#DIV/0!</v>
      </c>
      <c r="AH178" s="166"/>
      <c r="AI178" s="65" t="s">
        <v>502</v>
      </c>
      <c r="AJ178" s="100" t="s">
        <v>502</v>
      </c>
    </row>
    <row r="179" spans="1:36" ht="28.8">
      <c r="A179" s="63">
        <v>164</v>
      </c>
      <c r="B179" s="162" t="s">
        <v>400</v>
      </c>
      <c r="C179" s="162">
        <v>0</v>
      </c>
      <c r="D179" s="162">
        <v>0</v>
      </c>
      <c r="E179" s="162" t="s">
        <v>41</v>
      </c>
      <c r="F179" s="162">
        <v>18</v>
      </c>
      <c r="G179" s="231" t="s">
        <v>447</v>
      </c>
      <c r="H179" s="164" t="s">
        <v>3919</v>
      </c>
      <c r="I179" s="163" t="s">
        <v>18</v>
      </c>
      <c r="J179" s="163" t="s">
        <v>129</v>
      </c>
      <c r="K179" s="163">
        <v>6</v>
      </c>
      <c r="L179" s="165" t="s">
        <v>2233</v>
      </c>
      <c r="M179" s="165" t="s">
        <v>643</v>
      </c>
      <c r="N179" s="64">
        <v>0</v>
      </c>
      <c r="O179" s="64">
        <v>0</v>
      </c>
      <c r="P179" s="64">
        <v>0</v>
      </c>
      <c r="Q179" s="64">
        <v>0</v>
      </c>
      <c r="R179" s="64">
        <f t="shared" si="32"/>
        <v>0</v>
      </c>
      <c r="S179" s="105" t="s">
        <v>3765</v>
      </c>
      <c r="T179" s="105" t="s">
        <v>172</v>
      </c>
      <c r="U179" s="159">
        <f t="shared" si="33"/>
        <v>0</v>
      </c>
      <c r="V179" s="159"/>
      <c r="W179" s="100" t="str">
        <f t="shared" si="36"/>
        <v>No hay ejecución</v>
      </c>
      <c r="X179" s="105" t="str">
        <f t="shared" si="37"/>
        <v>NA</v>
      </c>
      <c r="Y179" s="166"/>
      <c r="Z179" s="159">
        <f t="shared" si="34"/>
        <v>0</v>
      </c>
      <c r="AA179" s="159"/>
      <c r="AB179" s="100" t="str">
        <f t="shared" si="38"/>
        <v>No hay ejecución</v>
      </c>
      <c r="AC179" s="105" t="str">
        <f t="shared" si="39"/>
        <v>NA</v>
      </c>
      <c r="AD179" s="166"/>
      <c r="AE179" s="65">
        <f t="shared" si="35"/>
        <v>0</v>
      </c>
      <c r="AF179" s="100" t="str">
        <f t="shared" si="41"/>
        <v>No hay Programación</v>
      </c>
      <c r="AG179" s="105" t="str">
        <f t="shared" si="40"/>
        <v>De acuerdo a lo programado</v>
      </c>
      <c r="AH179" s="166"/>
      <c r="AI179" s="65" t="s">
        <v>502</v>
      </c>
      <c r="AJ179" s="100" t="s">
        <v>502</v>
      </c>
    </row>
    <row r="180" spans="1:36" ht="19.2">
      <c r="A180" s="63">
        <v>165</v>
      </c>
      <c r="B180" s="162" t="s">
        <v>400</v>
      </c>
      <c r="C180" s="162">
        <v>0</v>
      </c>
      <c r="D180" s="162">
        <v>0</v>
      </c>
      <c r="E180" s="162" t="s">
        <v>41</v>
      </c>
      <c r="F180" s="162">
        <v>18</v>
      </c>
      <c r="G180" s="231" t="s">
        <v>447</v>
      </c>
      <c r="H180" s="164" t="s">
        <v>3836</v>
      </c>
      <c r="I180" s="163" t="s">
        <v>18</v>
      </c>
      <c r="J180" s="163" t="s">
        <v>129</v>
      </c>
      <c r="K180" s="163">
        <v>6</v>
      </c>
      <c r="L180" s="165" t="s">
        <v>2247</v>
      </c>
      <c r="M180" s="165" t="s">
        <v>643</v>
      </c>
      <c r="N180" s="64">
        <v>0</v>
      </c>
      <c r="O180" s="64">
        <v>0</v>
      </c>
      <c r="P180" s="64">
        <v>0</v>
      </c>
      <c r="Q180" s="64">
        <v>0</v>
      </c>
      <c r="R180" s="64">
        <f t="shared" si="32"/>
        <v>0</v>
      </c>
      <c r="S180" s="105" t="s">
        <v>3765</v>
      </c>
      <c r="T180" s="105" t="s">
        <v>172</v>
      </c>
      <c r="U180" s="159">
        <f t="shared" si="33"/>
        <v>0</v>
      </c>
      <c r="V180" s="159"/>
      <c r="W180" s="100" t="str">
        <f t="shared" si="36"/>
        <v>No hay ejecución</v>
      </c>
      <c r="X180" s="105" t="str">
        <f t="shared" si="37"/>
        <v>NA</v>
      </c>
      <c r="Y180" s="166"/>
      <c r="Z180" s="159">
        <f t="shared" si="34"/>
        <v>0</v>
      </c>
      <c r="AA180" s="159"/>
      <c r="AB180" s="100" t="str">
        <f t="shared" si="38"/>
        <v>No hay ejecución</v>
      </c>
      <c r="AC180" s="105" t="str">
        <f t="shared" si="39"/>
        <v>NA</v>
      </c>
      <c r="AD180" s="166"/>
      <c r="AE180" s="65">
        <f t="shared" si="35"/>
        <v>0</v>
      </c>
      <c r="AF180" s="100" t="str">
        <f t="shared" si="41"/>
        <v>No hay Programación</v>
      </c>
      <c r="AG180" s="105" t="str">
        <f t="shared" si="40"/>
        <v>De acuerdo a lo programado</v>
      </c>
      <c r="AH180" s="166"/>
      <c r="AI180" s="65" t="s">
        <v>502</v>
      </c>
      <c r="AJ180" s="100" t="s">
        <v>502</v>
      </c>
    </row>
    <row r="181" spans="1:36" ht="19.2">
      <c r="A181" s="63">
        <v>166</v>
      </c>
      <c r="B181" s="162" t="s">
        <v>400</v>
      </c>
      <c r="C181" s="162">
        <v>0</v>
      </c>
      <c r="D181" s="162">
        <v>0</v>
      </c>
      <c r="E181" s="162" t="s">
        <v>41</v>
      </c>
      <c r="F181" s="162">
        <v>18</v>
      </c>
      <c r="G181" s="231" t="s">
        <v>447</v>
      </c>
      <c r="H181" s="164" t="s">
        <v>3920</v>
      </c>
      <c r="I181" s="163" t="s">
        <v>18</v>
      </c>
      <c r="J181" s="163" t="s">
        <v>129</v>
      </c>
      <c r="K181" s="163">
        <v>6</v>
      </c>
      <c r="L181" s="165" t="s">
        <v>2201</v>
      </c>
      <c r="M181" s="165" t="s">
        <v>3764</v>
      </c>
      <c r="N181" s="64">
        <v>16</v>
      </c>
      <c r="O181" s="64">
        <v>1</v>
      </c>
      <c r="P181" s="64">
        <v>15</v>
      </c>
      <c r="Q181" s="64">
        <v>5</v>
      </c>
      <c r="R181" s="64">
        <f t="shared" si="32"/>
        <v>37</v>
      </c>
      <c r="S181" s="105" t="s">
        <v>3765</v>
      </c>
      <c r="T181" s="105" t="s">
        <v>172</v>
      </c>
      <c r="U181" s="159">
        <f t="shared" si="33"/>
        <v>17</v>
      </c>
      <c r="V181" s="159">
        <v>22</v>
      </c>
      <c r="W181" s="100">
        <f t="shared" si="36"/>
        <v>1.2941176470588236</v>
      </c>
      <c r="X181" s="105" t="str">
        <f t="shared" si="37"/>
        <v>De acuerdo a lo programado</v>
      </c>
      <c r="Y181" s="166"/>
      <c r="Z181" s="159">
        <f t="shared" si="34"/>
        <v>20</v>
      </c>
      <c r="AA181" s="159"/>
      <c r="AB181" s="100" t="str">
        <f t="shared" si="38"/>
        <v>No hay ejecución</v>
      </c>
      <c r="AC181" s="105" t="str">
        <f t="shared" si="39"/>
        <v>NA</v>
      </c>
      <c r="AD181" s="166"/>
      <c r="AE181" s="65">
        <f t="shared" si="35"/>
        <v>22</v>
      </c>
      <c r="AF181" s="100">
        <f t="shared" si="41"/>
        <v>0.59459459459459463</v>
      </c>
      <c r="AG181" s="105" t="str">
        <f t="shared" si="40"/>
        <v>Incumplimiento</v>
      </c>
      <c r="AH181" s="166"/>
      <c r="AI181" s="65" t="s">
        <v>502</v>
      </c>
      <c r="AJ181" s="100" t="s">
        <v>502</v>
      </c>
    </row>
    <row r="182" spans="1:36" ht="28.8">
      <c r="A182" s="63">
        <v>167</v>
      </c>
      <c r="B182" s="162" t="s">
        <v>400</v>
      </c>
      <c r="C182" s="162">
        <v>0</v>
      </c>
      <c r="D182" s="162">
        <v>0</v>
      </c>
      <c r="E182" s="162" t="s">
        <v>41</v>
      </c>
      <c r="F182" s="162">
        <v>18</v>
      </c>
      <c r="G182" s="231" t="s">
        <v>447</v>
      </c>
      <c r="H182" s="164" t="s">
        <v>3921</v>
      </c>
      <c r="I182" s="163" t="s">
        <v>18</v>
      </c>
      <c r="J182" s="163" t="s">
        <v>129</v>
      </c>
      <c r="K182" s="163">
        <v>6</v>
      </c>
      <c r="L182" s="165" t="s">
        <v>2214</v>
      </c>
      <c r="M182" s="165" t="s">
        <v>2215</v>
      </c>
      <c r="N182" s="64">
        <v>5</v>
      </c>
      <c r="O182" s="64">
        <v>11</v>
      </c>
      <c r="P182" s="64">
        <v>23</v>
      </c>
      <c r="Q182" s="64">
        <v>15</v>
      </c>
      <c r="R182" s="64">
        <f t="shared" si="32"/>
        <v>54</v>
      </c>
      <c r="S182" s="105" t="s">
        <v>3765</v>
      </c>
      <c r="T182" s="105" t="s">
        <v>172</v>
      </c>
      <c r="U182" s="159">
        <f t="shared" si="33"/>
        <v>16</v>
      </c>
      <c r="V182" s="159">
        <v>22</v>
      </c>
      <c r="W182" s="100">
        <f t="shared" si="36"/>
        <v>1.375</v>
      </c>
      <c r="X182" s="105" t="str">
        <f t="shared" si="37"/>
        <v>De acuerdo a lo programado</v>
      </c>
      <c r="Y182" s="166"/>
      <c r="Z182" s="159">
        <f t="shared" si="34"/>
        <v>38</v>
      </c>
      <c r="AA182" s="159"/>
      <c r="AB182" s="100" t="str">
        <f t="shared" si="38"/>
        <v>No hay ejecución</v>
      </c>
      <c r="AC182" s="105" t="str">
        <f t="shared" si="39"/>
        <v>NA</v>
      </c>
      <c r="AD182" s="166"/>
      <c r="AE182" s="65">
        <f t="shared" si="35"/>
        <v>22</v>
      </c>
      <c r="AF182" s="100">
        <f t="shared" si="41"/>
        <v>0.40740740740740738</v>
      </c>
      <c r="AG182" s="105" t="str">
        <f t="shared" si="40"/>
        <v>Incumplimiento</v>
      </c>
      <c r="AH182" s="166"/>
      <c r="AI182" s="65" t="s">
        <v>502</v>
      </c>
      <c r="AJ182" s="100" t="s">
        <v>502</v>
      </c>
    </row>
    <row r="183" spans="1:36" ht="19.2">
      <c r="A183" s="63">
        <v>168</v>
      </c>
      <c r="B183" s="162" t="s">
        <v>400</v>
      </c>
      <c r="C183" s="162">
        <v>0</v>
      </c>
      <c r="D183" s="162">
        <v>0</v>
      </c>
      <c r="E183" s="162" t="s">
        <v>41</v>
      </c>
      <c r="F183" s="162">
        <v>18</v>
      </c>
      <c r="G183" s="231" t="s">
        <v>447</v>
      </c>
      <c r="H183" s="164" t="s">
        <v>3922</v>
      </c>
      <c r="I183" s="163" t="s">
        <v>18</v>
      </c>
      <c r="J183" s="163" t="s">
        <v>129</v>
      </c>
      <c r="K183" s="163">
        <v>6</v>
      </c>
      <c r="L183" s="165" t="s">
        <v>3778</v>
      </c>
      <c r="M183" s="165" t="s">
        <v>643</v>
      </c>
      <c r="N183" s="64">
        <v>2</v>
      </c>
      <c r="O183" s="64">
        <v>3</v>
      </c>
      <c r="P183" s="64">
        <v>4</v>
      </c>
      <c r="Q183" s="64">
        <v>2</v>
      </c>
      <c r="R183" s="64">
        <f t="shared" si="32"/>
        <v>11</v>
      </c>
      <c r="S183" s="105" t="s">
        <v>3765</v>
      </c>
      <c r="T183" s="105" t="s">
        <v>172</v>
      </c>
      <c r="U183" s="159">
        <f t="shared" si="33"/>
        <v>5</v>
      </c>
      <c r="V183" s="159">
        <v>4</v>
      </c>
      <c r="W183" s="100">
        <f t="shared" si="36"/>
        <v>0.8</v>
      </c>
      <c r="X183" s="105" t="str">
        <f t="shared" si="37"/>
        <v>Atraso Leve</v>
      </c>
      <c r="Y183" s="166"/>
      <c r="Z183" s="159">
        <f t="shared" si="34"/>
        <v>6</v>
      </c>
      <c r="AA183" s="159"/>
      <c r="AB183" s="100" t="str">
        <f t="shared" si="38"/>
        <v>No hay ejecución</v>
      </c>
      <c r="AC183" s="105" t="str">
        <f t="shared" si="39"/>
        <v>NA</v>
      </c>
      <c r="AD183" s="166"/>
      <c r="AE183" s="65">
        <f t="shared" si="35"/>
        <v>4</v>
      </c>
      <c r="AF183" s="100">
        <f t="shared" si="41"/>
        <v>0.36363636363636365</v>
      </c>
      <c r="AG183" s="105" t="str">
        <f t="shared" si="40"/>
        <v>Incumplimiento</v>
      </c>
      <c r="AH183" s="166"/>
      <c r="AI183" s="65" t="s">
        <v>502</v>
      </c>
      <c r="AJ183" s="100" t="s">
        <v>502</v>
      </c>
    </row>
    <row r="184" spans="1:36" ht="28.8">
      <c r="A184" s="63">
        <v>169</v>
      </c>
      <c r="B184" s="162" t="s">
        <v>400</v>
      </c>
      <c r="C184" s="162">
        <v>0</v>
      </c>
      <c r="D184" s="162">
        <v>0</v>
      </c>
      <c r="E184" s="162" t="s">
        <v>41</v>
      </c>
      <c r="F184" s="162">
        <v>18</v>
      </c>
      <c r="G184" s="231" t="s">
        <v>447</v>
      </c>
      <c r="H184" s="164" t="s">
        <v>3923</v>
      </c>
      <c r="I184" s="163" t="s">
        <v>18</v>
      </c>
      <c r="J184" s="163" t="s">
        <v>129</v>
      </c>
      <c r="K184" s="163">
        <v>6</v>
      </c>
      <c r="L184" s="165" t="s">
        <v>2233</v>
      </c>
      <c r="M184" s="165" t="s">
        <v>643</v>
      </c>
      <c r="N184" s="64">
        <v>0</v>
      </c>
      <c r="O184" s="64">
        <v>0</v>
      </c>
      <c r="P184" s="64">
        <v>1</v>
      </c>
      <c r="Q184" s="64">
        <v>0</v>
      </c>
      <c r="R184" s="64">
        <f t="shared" si="32"/>
        <v>1</v>
      </c>
      <c r="S184" s="105" t="s">
        <v>3765</v>
      </c>
      <c r="T184" s="105" t="s">
        <v>172</v>
      </c>
      <c r="U184" s="159">
        <f t="shared" si="33"/>
        <v>0</v>
      </c>
      <c r="V184" s="159"/>
      <c r="W184" s="100" t="str">
        <f t="shared" si="36"/>
        <v>No hay ejecución</v>
      </c>
      <c r="X184" s="105" t="str">
        <f t="shared" si="37"/>
        <v>NA</v>
      </c>
      <c r="Y184" s="166"/>
      <c r="Z184" s="159">
        <f t="shared" si="34"/>
        <v>1</v>
      </c>
      <c r="AA184" s="159"/>
      <c r="AB184" s="100" t="str">
        <f t="shared" si="38"/>
        <v>No hay ejecución</v>
      </c>
      <c r="AC184" s="105" t="str">
        <f t="shared" si="39"/>
        <v>NA</v>
      </c>
      <c r="AD184" s="166"/>
      <c r="AE184" s="65">
        <f t="shared" si="35"/>
        <v>0</v>
      </c>
      <c r="AF184" s="100" t="str">
        <f t="shared" si="41"/>
        <v>No hay Programación</v>
      </c>
      <c r="AG184" s="105" t="str">
        <f t="shared" si="40"/>
        <v>De acuerdo a lo programado</v>
      </c>
      <c r="AH184" s="166"/>
      <c r="AI184" s="65" t="s">
        <v>502</v>
      </c>
      <c r="AJ184" s="100" t="s">
        <v>502</v>
      </c>
    </row>
    <row r="185" spans="1:36" ht="19.2">
      <c r="A185" s="63">
        <v>170</v>
      </c>
      <c r="B185" s="162" t="s">
        <v>400</v>
      </c>
      <c r="C185" s="162">
        <v>0</v>
      </c>
      <c r="D185" s="162">
        <v>0</v>
      </c>
      <c r="E185" s="162" t="s">
        <v>41</v>
      </c>
      <c r="F185" s="162">
        <v>18</v>
      </c>
      <c r="G185" s="231" t="s">
        <v>447</v>
      </c>
      <c r="H185" s="164" t="s">
        <v>3836</v>
      </c>
      <c r="I185" s="163" t="s">
        <v>18</v>
      </c>
      <c r="J185" s="163" t="s">
        <v>129</v>
      </c>
      <c r="K185" s="163">
        <v>6</v>
      </c>
      <c r="L185" s="165" t="s">
        <v>2247</v>
      </c>
      <c r="M185" s="165" t="s">
        <v>643</v>
      </c>
      <c r="N185" s="64">
        <v>0</v>
      </c>
      <c r="O185" s="64">
        <v>0</v>
      </c>
      <c r="P185" s="64">
        <v>0</v>
      </c>
      <c r="Q185" s="64">
        <v>0</v>
      </c>
      <c r="R185" s="64">
        <f t="shared" si="32"/>
        <v>0</v>
      </c>
      <c r="S185" s="105" t="s">
        <v>3765</v>
      </c>
      <c r="T185" s="105" t="s">
        <v>172</v>
      </c>
      <c r="U185" s="159">
        <f t="shared" si="33"/>
        <v>0</v>
      </c>
      <c r="V185" s="159"/>
      <c r="W185" s="100" t="str">
        <f t="shared" si="36"/>
        <v>No hay ejecución</v>
      </c>
      <c r="X185" s="105" t="str">
        <f t="shared" si="37"/>
        <v>NA</v>
      </c>
      <c r="Y185" s="166"/>
      <c r="Z185" s="159">
        <f t="shared" si="34"/>
        <v>0</v>
      </c>
      <c r="AA185" s="159"/>
      <c r="AB185" s="100" t="str">
        <f t="shared" si="38"/>
        <v>No hay ejecución</v>
      </c>
      <c r="AC185" s="105" t="str">
        <f t="shared" si="39"/>
        <v>NA</v>
      </c>
      <c r="AD185" s="166"/>
      <c r="AE185" s="65">
        <f t="shared" si="35"/>
        <v>0</v>
      </c>
      <c r="AF185" s="100" t="str">
        <f t="shared" si="41"/>
        <v>No hay Programación</v>
      </c>
      <c r="AG185" s="105" t="str">
        <f t="shared" si="40"/>
        <v>De acuerdo a lo programado</v>
      </c>
      <c r="AH185" s="166"/>
      <c r="AI185" s="65" t="s">
        <v>502</v>
      </c>
      <c r="AJ185" s="100" t="s">
        <v>502</v>
      </c>
    </row>
    <row r="186" spans="1:36" ht="28.8">
      <c r="A186" s="63">
        <v>171</v>
      </c>
      <c r="B186" s="162" t="s">
        <v>400</v>
      </c>
      <c r="C186" s="162">
        <v>0</v>
      </c>
      <c r="D186" s="162">
        <v>0</v>
      </c>
      <c r="E186" s="162" t="s">
        <v>41</v>
      </c>
      <c r="F186" s="162">
        <v>18</v>
      </c>
      <c r="G186" s="231" t="s">
        <v>447</v>
      </c>
      <c r="H186" s="164" t="s">
        <v>3924</v>
      </c>
      <c r="I186" s="163" t="s">
        <v>18</v>
      </c>
      <c r="J186" s="163" t="s">
        <v>129</v>
      </c>
      <c r="K186" s="163">
        <v>6</v>
      </c>
      <c r="L186" s="165" t="s">
        <v>2201</v>
      </c>
      <c r="M186" s="165" t="s">
        <v>3764</v>
      </c>
      <c r="N186" s="64">
        <v>0</v>
      </c>
      <c r="O186" s="64">
        <v>0</v>
      </c>
      <c r="P186" s="64">
        <v>2</v>
      </c>
      <c r="Q186" s="64">
        <v>4</v>
      </c>
      <c r="R186" s="64">
        <f t="shared" si="32"/>
        <v>6</v>
      </c>
      <c r="S186" s="105" t="s">
        <v>3765</v>
      </c>
      <c r="T186" s="105" t="s">
        <v>172</v>
      </c>
      <c r="U186" s="159">
        <f t="shared" si="33"/>
        <v>0</v>
      </c>
      <c r="V186" s="159">
        <v>2</v>
      </c>
      <c r="W186" s="100" t="str">
        <f t="shared" si="36"/>
        <v>No hay Programación</v>
      </c>
      <c r="X186" s="105" t="str">
        <f t="shared" si="37"/>
        <v>De acuerdo a lo programado</v>
      </c>
      <c r="Y186" s="166"/>
      <c r="Z186" s="159">
        <f t="shared" si="34"/>
        <v>6</v>
      </c>
      <c r="AA186" s="159"/>
      <c r="AB186" s="100" t="str">
        <f t="shared" si="38"/>
        <v>No hay ejecución</v>
      </c>
      <c r="AC186" s="105" t="str">
        <f t="shared" si="39"/>
        <v>NA</v>
      </c>
      <c r="AD186" s="166"/>
      <c r="AE186" s="65">
        <f t="shared" si="35"/>
        <v>2</v>
      </c>
      <c r="AF186" s="100">
        <f t="shared" si="41"/>
        <v>0.33333333333333331</v>
      </c>
      <c r="AG186" s="105" t="str">
        <f t="shared" si="40"/>
        <v>Incumplimiento</v>
      </c>
      <c r="AH186" s="166"/>
      <c r="AI186" s="65" t="s">
        <v>502</v>
      </c>
      <c r="AJ186" s="100" t="s">
        <v>502</v>
      </c>
    </row>
    <row r="187" spans="1:36" ht="28.8">
      <c r="A187" s="63">
        <v>172</v>
      </c>
      <c r="B187" s="162" t="s">
        <v>400</v>
      </c>
      <c r="C187" s="162">
        <v>0</v>
      </c>
      <c r="D187" s="162">
        <v>0</v>
      </c>
      <c r="E187" s="162" t="s">
        <v>41</v>
      </c>
      <c r="F187" s="162">
        <v>18</v>
      </c>
      <c r="G187" s="231" t="s">
        <v>447</v>
      </c>
      <c r="H187" s="164" t="s">
        <v>3925</v>
      </c>
      <c r="I187" s="163" t="s">
        <v>18</v>
      </c>
      <c r="J187" s="163" t="s">
        <v>129</v>
      </c>
      <c r="K187" s="163">
        <v>6</v>
      </c>
      <c r="L187" s="165" t="s">
        <v>2214</v>
      </c>
      <c r="M187" s="165" t="s">
        <v>2215</v>
      </c>
      <c r="N187" s="64">
        <v>0</v>
      </c>
      <c r="O187" s="64">
        <v>0</v>
      </c>
      <c r="P187" s="64">
        <v>2</v>
      </c>
      <c r="Q187" s="64">
        <v>4</v>
      </c>
      <c r="R187" s="64">
        <f t="shared" si="32"/>
        <v>6</v>
      </c>
      <c r="S187" s="105" t="s">
        <v>3765</v>
      </c>
      <c r="T187" s="105" t="s">
        <v>172</v>
      </c>
      <c r="U187" s="159">
        <f t="shared" si="33"/>
        <v>0</v>
      </c>
      <c r="V187" s="159">
        <v>2</v>
      </c>
      <c r="W187" s="100" t="str">
        <f t="shared" si="36"/>
        <v>No hay Programación</v>
      </c>
      <c r="X187" s="105" t="str">
        <f t="shared" si="37"/>
        <v>De acuerdo a lo programado</v>
      </c>
      <c r="Y187" s="166"/>
      <c r="Z187" s="159">
        <f t="shared" si="34"/>
        <v>6</v>
      </c>
      <c r="AA187" s="159"/>
      <c r="AB187" s="100" t="str">
        <f t="shared" si="38"/>
        <v>No hay ejecución</v>
      </c>
      <c r="AC187" s="105" t="str">
        <f t="shared" si="39"/>
        <v>NA</v>
      </c>
      <c r="AD187" s="166"/>
      <c r="AE187" s="65">
        <f t="shared" si="35"/>
        <v>2</v>
      </c>
      <c r="AF187" s="100">
        <f t="shared" si="41"/>
        <v>0.33333333333333331</v>
      </c>
      <c r="AG187" s="105" t="str">
        <f t="shared" si="40"/>
        <v>Incumplimiento</v>
      </c>
      <c r="AH187" s="166"/>
      <c r="AI187" s="65" t="s">
        <v>502</v>
      </c>
      <c r="AJ187" s="100" t="s">
        <v>502</v>
      </c>
    </row>
    <row r="188" spans="1:36" ht="19.2">
      <c r="A188" s="63">
        <v>173</v>
      </c>
      <c r="B188" s="162" t="s">
        <v>400</v>
      </c>
      <c r="C188" s="162">
        <v>0</v>
      </c>
      <c r="D188" s="162">
        <v>0</v>
      </c>
      <c r="E188" s="162" t="s">
        <v>41</v>
      </c>
      <c r="F188" s="162">
        <v>18</v>
      </c>
      <c r="G188" s="231" t="s">
        <v>450</v>
      </c>
      <c r="H188" s="164" t="s">
        <v>3926</v>
      </c>
      <c r="I188" s="163" t="s">
        <v>18</v>
      </c>
      <c r="J188" s="163" t="s">
        <v>129</v>
      </c>
      <c r="K188" s="163">
        <v>6</v>
      </c>
      <c r="L188" s="165" t="s">
        <v>3778</v>
      </c>
      <c r="M188" s="165" t="s">
        <v>643</v>
      </c>
      <c r="N188" s="64">
        <v>0</v>
      </c>
      <c r="O188" s="64">
        <v>0</v>
      </c>
      <c r="P188" s="64">
        <v>0</v>
      </c>
      <c r="Q188" s="64">
        <v>1</v>
      </c>
      <c r="R188" s="64">
        <f t="shared" si="32"/>
        <v>1</v>
      </c>
      <c r="S188" s="105" t="s">
        <v>3765</v>
      </c>
      <c r="T188" s="105" t="s">
        <v>172</v>
      </c>
      <c r="U188" s="159">
        <f t="shared" si="33"/>
        <v>0</v>
      </c>
      <c r="V188" s="159"/>
      <c r="W188" s="100" t="str">
        <f t="shared" si="36"/>
        <v>No hay ejecución</v>
      </c>
      <c r="X188" s="105" t="str">
        <f t="shared" si="37"/>
        <v>NA</v>
      </c>
      <c r="Y188" s="166"/>
      <c r="Z188" s="159">
        <f t="shared" si="34"/>
        <v>1</v>
      </c>
      <c r="AA188" s="159"/>
      <c r="AB188" s="100" t="str">
        <f t="shared" si="38"/>
        <v>No hay ejecución</v>
      </c>
      <c r="AC188" s="105" t="str">
        <f t="shared" si="39"/>
        <v>NA</v>
      </c>
      <c r="AD188" s="166"/>
      <c r="AE188" s="65">
        <f t="shared" si="35"/>
        <v>0</v>
      </c>
      <c r="AF188" s="100" t="str">
        <f t="shared" si="41"/>
        <v>No hay Programación</v>
      </c>
      <c r="AG188" s="105" t="str">
        <f t="shared" si="40"/>
        <v>De acuerdo a lo programado</v>
      </c>
      <c r="AH188" s="166"/>
      <c r="AI188" s="65" t="s">
        <v>502</v>
      </c>
      <c r="AJ188" s="100" t="s">
        <v>502</v>
      </c>
    </row>
    <row r="189" spans="1:36" ht="28.8">
      <c r="A189" s="63">
        <v>174</v>
      </c>
      <c r="B189" s="162" t="s">
        <v>400</v>
      </c>
      <c r="C189" s="162">
        <v>0</v>
      </c>
      <c r="D189" s="162">
        <v>0</v>
      </c>
      <c r="E189" s="162" t="s">
        <v>41</v>
      </c>
      <c r="F189" s="162">
        <v>18</v>
      </c>
      <c r="G189" s="231" t="s">
        <v>450</v>
      </c>
      <c r="H189" s="164" t="s">
        <v>3927</v>
      </c>
      <c r="I189" s="163" t="s">
        <v>18</v>
      </c>
      <c r="J189" s="163" t="s">
        <v>129</v>
      </c>
      <c r="K189" s="163">
        <v>6</v>
      </c>
      <c r="L189" s="165" t="s">
        <v>2233</v>
      </c>
      <c r="M189" s="165" t="s">
        <v>643</v>
      </c>
      <c r="N189" s="64">
        <v>0</v>
      </c>
      <c r="O189" s="64">
        <v>0</v>
      </c>
      <c r="P189" s="64">
        <v>0</v>
      </c>
      <c r="Q189" s="64">
        <v>0</v>
      </c>
      <c r="R189" s="64">
        <f t="shared" si="32"/>
        <v>0</v>
      </c>
      <c r="S189" s="105" t="s">
        <v>3765</v>
      </c>
      <c r="T189" s="105" t="s">
        <v>172</v>
      </c>
      <c r="U189" s="159">
        <f t="shared" si="33"/>
        <v>0</v>
      </c>
      <c r="V189" s="159"/>
      <c r="W189" s="100" t="str">
        <f t="shared" si="36"/>
        <v>No hay ejecución</v>
      </c>
      <c r="X189" s="105" t="str">
        <f t="shared" si="37"/>
        <v>NA</v>
      </c>
      <c r="Y189" s="166"/>
      <c r="Z189" s="159">
        <f t="shared" si="34"/>
        <v>0</v>
      </c>
      <c r="AA189" s="159"/>
      <c r="AB189" s="100" t="str">
        <f t="shared" si="38"/>
        <v>No hay ejecución</v>
      </c>
      <c r="AC189" s="105" t="str">
        <f t="shared" si="39"/>
        <v>NA</v>
      </c>
      <c r="AD189" s="166"/>
      <c r="AE189" s="65">
        <f t="shared" si="35"/>
        <v>0</v>
      </c>
      <c r="AF189" s="100" t="str">
        <f t="shared" si="41"/>
        <v>No hay Programación</v>
      </c>
      <c r="AG189" s="105" t="str">
        <f t="shared" si="40"/>
        <v>De acuerdo a lo programado</v>
      </c>
      <c r="AH189" s="166"/>
      <c r="AI189" s="65" t="s">
        <v>502</v>
      </c>
      <c r="AJ189" s="100" t="s">
        <v>502</v>
      </c>
    </row>
    <row r="190" spans="1:36" ht="19.2">
      <c r="A190" s="63">
        <v>175</v>
      </c>
      <c r="B190" s="162" t="s">
        <v>400</v>
      </c>
      <c r="C190" s="162">
        <v>0</v>
      </c>
      <c r="D190" s="162">
        <v>0</v>
      </c>
      <c r="E190" s="162" t="s">
        <v>41</v>
      </c>
      <c r="F190" s="162">
        <v>18</v>
      </c>
      <c r="G190" s="231" t="s">
        <v>450</v>
      </c>
      <c r="H190" s="164" t="s">
        <v>3836</v>
      </c>
      <c r="I190" s="163" t="s">
        <v>18</v>
      </c>
      <c r="J190" s="163" t="s">
        <v>129</v>
      </c>
      <c r="K190" s="163">
        <v>6</v>
      </c>
      <c r="L190" s="165" t="s">
        <v>2247</v>
      </c>
      <c r="M190" s="165" t="s">
        <v>643</v>
      </c>
      <c r="N190" s="64">
        <v>0</v>
      </c>
      <c r="O190" s="64">
        <v>0</v>
      </c>
      <c r="P190" s="64">
        <v>0</v>
      </c>
      <c r="Q190" s="64">
        <v>0</v>
      </c>
      <c r="R190" s="64">
        <f t="shared" si="32"/>
        <v>0</v>
      </c>
      <c r="S190" s="105" t="s">
        <v>3765</v>
      </c>
      <c r="T190" s="105" t="s">
        <v>172</v>
      </c>
      <c r="U190" s="159">
        <f t="shared" si="33"/>
        <v>0</v>
      </c>
      <c r="V190" s="159"/>
      <c r="W190" s="100" t="str">
        <f t="shared" si="36"/>
        <v>No hay ejecución</v>
      </c>
      <c r="X190" s="105" t="str">
        <f t="shared" si="37"/>
        <v>NA</v>
      </c>
      <c r="Y190" s="166"/>
      <c r="Z190" s="159">
        <f t="shared" si="34"/>
        <v>0</v>
      </c>
      <c r="AA190" s="159"/>
      <c r="AB190" s="100" t="str">
        <f t="shared" si="38"/>
        <v>No hay ejecución</v>
      </c>
      <c r="AC190" s="105" t="str">
        <f t="shared" si="39"/>
        <v>NA</v>
      </c>
      <c r="AD190" s="166"/>
      <c r="AE190" s="65">
        <f t="shared" si="35"/>
        <v>0</v>
      </c>
      <c r="AF190" s="100" t="str">
        <f t="shared" si="41"/>
        <v>No hay Programación</v>
      </c>
      <c r="AG190" s="105" t="str">
        <f t="shared" si="40"/>
        <v>De acuerdo a lo programado</v>
      </c>
      <c r="AH190" s="166"/>
      <c r="AI190" s="65" t="s">
        <v>502</v>
      </c>
      <c r="AJ190" s="100" t="s">
        <v>502</v>
      </c>
    </row>
    <row r="191" spans="1:36" ht="19.2">
      <c r="A191" s="63">
        <v>176</v>
      </c>
      <c r="B191" s="162" t="s">
        <v>400</v>
      </c>
      <c r="C191" s="162">
        <v>0</v>
      </c>
      <c r="D191" s="162">
        <v>0</v>
      </c>
      <c r="E191" s="162" t="s">
        <v>41</v>
      </c>
      <c r="F191" s="162">
        <v>18</v>
      </c>
      <c r="G191" s="231" t="s">
        <v>450</v>
      </c>
      <c r="H191" s="164" t="s">
        <v>3928</v>
      </c>
      <c r="I191" s="163" t="s">
        <v>18</v>
      </c>
      <c r="J191" s="163" t="s">
        <v>129</v>
      </c>
      <c r="K191" s="163">
        <v>6</v>
      </c>
      <c r="L191" s="165" t="s">
        <v>2201</v>
      </c>
      <c r="M191" s="165" t="s">
        <v>3764</v>
      </c>
      <c r="N191" s="64">
        <v>4</v>
      </c>
      <c r="O191" s="64">
        <v>8</v>
      </c>
      <c r="P191" s="64">
        <v>9</v>
      </c>
      <c r="Q191" s="64">
        <v>0</v>
      </c>
      <c r="R191" s="64">
        <f t="shared" si="32"/>
        <v>21</v>
      </c>
      <c r="S191" s="105" t="s">
        <v>3765</v>
      </c>
      <c r="T191" s="105" t="s">
        <v>172</v>
      </c>
      <c r="U191" s="159">
        <f t="shared" si="33"/>
        <v>12</v>
      </c>
      <c r="V191" s="159">
        <v>19</v>
      </c>
      <c r="W191" s="100">
        <f t="shared" si="36"/>
        <v>1.5833333333333333</v>
      </c>
      <c r="X191" s="105" t="str">
        <f t="shared" si="37"/>
        <v>De acuerdo a lo programado</v>
      </c>
      <c r="Y191" s="166"/>
      <c r="Z191" s="159">
        <f t="shared" si="34"/>
        <v>9</v>
      </c>
      <c r="AA191" s="159"/>
      <c r="AB191" s="100" t="str">
        <f t="shared" si="38"/>
        <v>No hay ejecución</v>
      </c>
      <c r="AC191" s="105" t="str">
        <f t="shared" si="39"/>
        <v>NA</v>
      </c>
      <c r="AD191" s="166"/>
      <c r="AE191" s="65">
        <f t="shared" si="35"/>
        <v>19</v>
      </c>
      <c r="AF191" s="100">
        <f t="shared" si="41"/>
        <v>0.90476190476190477</v>
      </c>
      <c r="AG191" s="105" t="str">
        <f t="shared" si="40"/>
        <v>De acuerdo a lo programado</v>
      </c>
      <c r="AH191" s="166"/>
      <c r="AI191" s="65" t="s">
        <v>502</v>
      </c>
      <c r="AJ191" s="100" t="s">
        <v>502</v>
      </c>
    </row>
    <row r="192" spans="1:36" ht="28.8">
      <c r="A192" s="63">
        <v>177</v>
      </c>
      <c r="B192" s="162" t="s">
        <v>400</v>
      </c>
      <c r="C192" s="162">
        <v>0</v>
      </c>
      <c r="D192" s="162">
        <v>0</v>
      </c>
      <c r="E192" s="162" t="s">
        <v>41</v>
      </c>
      <c r="F192" s="162">
        <v>18</v>
      </c>
      <c r="G192" s="231" t="s">
        <v>450</v>
      </c>
      <c r="H192" s="164" t="s">
        <v>3929</v>
      </c>
      <c r="I192" s="163" t="s">
        <v>18</v>
      </c>
      <c r="J192" s="163" t="s">
        <v>129</v>
      </c>
      <c r="K192" s="163">
        <v>6</v>
      </c>
      <c r="L192" s="165" t="s">
        <v>2214</v>
      </c>
      <c r="M192" s="165" t="s">
        <v>2215</v>
      </c>
      <c r="N192" s="64">
        <v>5</v>
      </c>
      <c r="O192" s="64">
        <v>8</v>
      </c>
      <c r="P192" s="64">
        <v>8</v>
      </c>
      <c r="Q192" s="64">
        <v>4</v>
      </c>
      <c r="R192" s="64">
        <f t="shared" si="32"/>
        <v>25</v>
      </c>
      <c r="S192" s="105" t="s">
        <v>3765</v>
      </c>
      <c r="T192" s="105" t="s">
        <v>172</v>
      </c>
      <c r="U192" s="159">
        <f t="shared" si="33"/>
        <v>13</v>
      </c>
      <c r="V192" s="159">
        <v>13</v>
      </c>
      <c r="W192" s="100">
        <f t="shared" si="36"/>
        <v>1</v>
      </c>
      <c r="X192" s="105" t="str">
        <f t="shared" si="37"/>
        <v>De acuerdo a lo programado</v>
      </c>
      <c r="Y192" s="166"/>
      <c r="Z192" s="159">
        <f t="shared" si="34"/>
        <v>12</v>
      </c>
      <c r="AA192" s="159"/>
      <c r="AB192" s="100" t="str">
        <f t="shared" si="38"/>
        <v>No hay ejecución</v>
      </c>
      <c r="AC192" s="105" t="str">
        <f t="shared" si="39"/>
        <v>NA</v>
      </c>
      <c r="AD192" s="166"/>
      <c r="AE192" s="65">
        <f t="shared" si="35"/>
        <v>13</v>
      </c>
      <c r="AF192" s="100">
        <f t="shared" si="41"/>
        <v>0.52</v>
      </c>
      <c r="AG192" s="105" t="str">
        <f t="shared" si="40"/>
        <v>Incumplimiento</v>
      </c>
      <c r="AH192" s="166"/>
      <c r="AI192" s="65" t="s">
        <v>502</v>
      </c>
      <c r="AJ192" s="100" t="s">
        <v>502</v>
      </c>
    </row>
    <row r="193" spans="1:36" ht="19.2">
      <c r="A193" s="63">
        <v>178</v>
      </c>
      <c r="B193" s="162" t="s">
        <v>400</v>
      </c>
      <c r="C193" s="162">
        <v>0</v>
      </c>
      <c r="D193" s="162">
        <v>0</v>
      </c>
      <c r="E193" s="162" t="s">
        <v>41</v>
      </c>
      <c r="F193" s="162">
        <v>18</v>
      </c>
      <c r="G193" s="231" t="s">
        <v>450</v>
      </c>
      <c r="H193" s="164" t="s">
        <v>3930</v>
      </c>
      <c r="I193" s="163" t="s">
        <v>18</v>
      </c>
      <c r="J193" s="163" t="s">
        <v>129</v>
      </c>
      <c r="K193" s="163">
        <v>6</v>
      </c>
      <c r="L193" s="165" t="s">
        <v>3778</v>
      </c>
      <c r="M193" s="165" t="s">
        <v>643</v>
      </c>
      <c r="N193" s="64">
        <v>0</v>
      </c>
      <c r="O193" s="64">
        <v>1</v>
      </c>
      <c r="P193" s="64">
        <v>0</v>
      </c>
      <c r="Q193" s="64">
        <v>0</v>
      </c>
      <c r="R193" s="64">
        <f t="shared" si="32"/>
        <v>1</v>
      </c>
      <c r="S193" s="105" t="s">
        <v>3765</v>
      </c>
      <c r="T193" s="105" t="s">
        <v>172</v>
      </c>
      <c r="U193" s="159">
        <f t="shared" si="33"/>
        <v>1</v>
      </c>
      <c r="V193" s="159"/>
      <c r="W193" s="100" t="str">
        <f t="shared" si="36"/>
        <v>No hay ejecución</v>
      </c>
      <c r="X193" s="105" t="str">
        <f t="shared" si="37"/>
        <v>NA</v>
      </c>
      <c r="Y193" s="166"/>
      <c r="Z193" s="159">
        <f t="shared" si="34"/>
        <v>0</v>
      </c>
      <c r="AA193" s="159"/>
      <c r="AB193" s="100" t="str">
        <f t="shared" si="38"/>
        <v>No hay ejecución</v>
      </c>
      <c r="AC193" s="105" t="str">
        <f t="shared" si="39"/>
        <v>NA</v>
      </c>
      <c r="AD193" s="166"/>
      <c r="AE193" s="65">
        <f t="shared" si="35"/>
        <v>0</v>
      </c>
      <c r="AF193" s="100" t="str">
        <f t="shared" si="41"/>
        <v>No hay Programación</v>
      </c>
      <c r="AG193" s="105" t="str">
        <f t="shared" si="40"/>
        <v>De acuerdo a lo programado</v>
      </c>
      <c r="AH193" s="166"/>
      <c r="AI193" s="65" t="s">
        <v>502</v>
      </c>
      <c r="AJ193" s="100" t="s">
        <v>502</v>
      </c>
    </row>
    <row r="194" spans="1:36" ht="28.8">
      <c r="A194" s="63">
        <v>179</v>
      </c>
      <c r="B194" s="162" t="s">
        <v>400</v>
      </c>
      <c r="C194" s="162">
        <v>0</v>
      </c>
      <c r="D194" s="162">
        <v>0</v>
      </c>
      <c r="E194" s="162" t="s">
        <v>41</v>
      </c>
      <c r="F194" s="162">
        <v>18</v>
      </c>
      <c r="G194" s="231" t="s">
        <v>450</v>
      </c>
      <c r="H194" s="164" t="s">
        <v>3931</v>
      </c>
      <c r="I194" s="163" t="s">
        <v>18</v>
      </c>
      <c r="J194" s="163" t="s">
        <v>129</v>
      </c>
      <c r="K194" s="163">
        <v>6</v>
      </c>
      <c r="L194" s="165" t="s">
        <v>2233</v>
      </c>
      <c r="M194" s="165" t="s">
        <v>643</v>
      </c>
      <c r="N194" s="64">
        <v>0</v>
      </c>
      <c r="O194" s="64">
        <v>0</v>
      </c>
      <c r="P194" s="64">
        <v>0</v>
      </c>
      <c r="Q194" s="64">
        <v>0</v>
      </c>
      <c r="R194" s="64">
        <f t="shared" si="32"/>
        <v>0</v>
      </c>
      <c r="S194" s="105" t="s">
        <v>3765</v>
      </c>
      <c r="T194" s="105" t="s">
        <v>172</v>
      </c>
      <c r="U194" s="159">
        <f t="shared" si="33"/>
        <v>0</v>
      </c>
      <c r="V194" s="159"/>
      <c r="W194" s="100" t="str">
        <f t="shared" si="36"/>
        <v>No hay ejecución</v>
      </c>
      <c r="X194" s="105" t="str">
        <f t="shared" si="37"/>
        <v>NA</v>
      </c>
      <c r="Y194" s="166"/>
      <c r="Z194" s="159">
        <f t="shared" si="34"/>
        <v>0</v>
      </c>
      <c r="AA194" s="159"/>
      <c r="AB194" s="100" t="str">
        <f t="shared" si="38"/>
        <v>No hay ejecución</v>
      </c>
      <c r="AC194" s="105" t="str">
        <f t="shared" si="39"/>
        <v>NA</v>
      </c>
      <c r="AD194" s="166"/>
      <c r="AE194" s="65">
        <f t="shared" si="35"/>
        <v>0</v>
      </c>
      <c r="AF194" s="100" t="str">
        <f t="shared" si="41"/>
        <v>No hay Programación</v>
      </c>
      <c r="AG194" s="105" t="str">
        <f t="shared" si="40"/>
        <v>De acuerdo a lo programado</v>
      </c>
      <c r="AH194" s="166"/>
      <c r="AI194" s="65" t="s">
        <v>502</v>
      </c>
      <c r="AJ194" s="100" t="s">
        <v>502</v>
      </c>
    </row>
    <row r="195" spans="1:36" ht="19.2">
      <c r="A195" s="63">
        <v>180</v>
      </c>
      <c r="B195" s="162" t="s">
        <v>400</v>
      </c>
      <c r="C195" s="162">
        <v>0</v>
      </c>
      <c r="D195" s="162">
        <v>0</v>
      </c>
      <c r="E195" s="162" t="s">
        <v>41</v>
      </c>
      <c r="F195" s="162">
        <v>18</v>
      </c>
      <c r="G195" s="231" t="s">
        <v>450</v>
      </c>
      <c r="H195" s="164" t="s">
        <v>3836</v>
      </c>
      <c r="I195" s="163" t="s">
        <v>18</v>
      </c>
      <c r="J195" s="163" t="s">
        <v>129</v>
      </c>
      <c r="K195" s="163">
        <v>6</v>
      </c>
      <c r="L195" s="165" t="s">
        <v>2247</v>
      </c>
      <c r="M195" s="165" t="s">
        <v>643</v>
      </c>
      <c r="N195" s="64">
        <v>1</v>
      </c>
      <c r="O195" s="64">
        <v>0</v>
      </c>
      <c r="P195" s="64">
        <v>0</v>
      </c>
      <c r="Q195" s="64">
        <v>0</v>
      </c>
      <c r="R195" s="64">
        <f t="shared" si="32"/>
        <v>1</v>
      </c>
      <c r="S195" s="105" t="s">
        <v>3765</v>
      </c>
      <c r="T195" s="105" t="s">
        <v>172</v>
      </c>
      <c r="U195" s="159">
        <f t="shared" si="33"/>
        <v>1</v>
      </c>
      <c r="V195" s="159">
        <v>2</v>
      </c>
      <c r="W195" s="100">
        <f t="shared" si="36"/>
        <v>2</v>
      </c>
      <c r="X195" s="105" t="str">
        <f t="shared" si="37"/>
        <v>De acuerdo a lo programado</v>
      </c>
      <c r="Y195" s="166"/>
      <c r="Z195" s="159">
        <f t="shared" si="34"/>
        <v>0</v>
      </c>
      <c r="AA195" s="159"/>
      <c r="AB195" s="100" t="str">
        <f t="shared" si="38"/>
        <v>No hay ejecución</v>
      </c>
      <c r="AC195" s="105" t="str">
        <f t="shared" si="39"/>
        <v>NA</v>
      </c>
      <c r="AD195" s="166"/>
      <c r="AE195" s="65">
        <f t="shared" si="35"/>
        <v>2</v>
      </c>
      <c r="AF195" s="100">
        <f t="shared" si="41"/>
        <v>2</v>
      </c>
      <c r="AG195" s="105" t="str">
        <f t="shared" si="40"/>
        <v>De acuerdo a lo programado</v>
      </c>
      <c r="AH195" s="166"/>
      <c r="AI195" s="65" t="s">
        <v>502</v>
      </c>
      <c r="AJ195" s="100" t="s">
        <v>502</v>
      </c>
    </row>
    <row r="196" spans="1:36" ht="28.8">
      <c r="A196" s="63">
        <v>181</v>
      </c>
      <c r="B196" s="162" t="s">
        <v>400</v>
      </c>
      <c r="C196" s="162">
        <v>0</v>
      </c>
      <c r="D196" s="162">
        <v>0</v>
      </c>
      <c r="E196" s="162" t="s">
        <v>41</v>
      </c>
      <c r="F196" s="162">
        <v>18</v>
      </c>
      <c r="G196" s="231" t="s">
        <v>450</v>
      </c>
      <c r="H196" s="164" t="s">
        <v>3932</v>
      </c>
      <c r="I196" s="163" t="s">
        <v>18</v>
      </c>
      <c r="J196" s="163" t="s">
        <v>129</v>
      </c>
      <c r="K196" s="163">
        <v>6</v>
      </c>
      <c r="L196" s="165" t="s">
        <v>2201</v>
      </c>
      <c r="M196" s="165" t="s">
        <v>3764</v>
      </c>
      <c r="N196" s="64">
        <v>23</v>
      </c>
      <c r="O196" s="64">
        <v>24</v>
      </c>
      <c r="P196" s="64">
        <v>39</v>
      </c>
      <c r="Q196" s="64">
        <v>3</v>
      </c>
      <c r="R196" s="64">
        <f t="shared" si="32"/>
        <v>89</v>
      </c>
      <c r="S196" s="105" t="s">
        <v>3765</v>
      </c>
      <c r="T196" s="105" t="s">
        <v>172</v>
      </c>
      <c r="U196" s="159">
        <f t="shared" si="33"/>
        <v>47</v>
      </c>
      <c r="V196" s="159">
        <v>33</v>
      </c>
      <c r="W196" s="100">
        <f t="shared" si="36"/>
        <v>0.7021276595744681</v>
      </c>
      <c r="X196" s="105" t="str">
        <f t="shared" si="37"/>
        <v>Atraso Leve</v>
      </c>
      <c r="Y196" s="166"/>
      <c r="Z196" s="159">
        <f t="shared" si="34"/>
        <v>42</v>
      </c>
      <c r="AA196" s="159"/>
      <c r="AB196" s="100" t="str">
        <f t="shared" si="38"/>
        <v>No hay ejecución</v>
      </c>
      <c r="AC196" s="105" t="str">
        <f t="shared" si="39"/>
        <v>NA</v>
      </c>
      <c r="AD196" s="166"/>
      <c r="AE196" s="65">
        <f t="shared" si="35"/>
        <v>33</v>
      </c>
      <c r="AF196" s="100">
        <f t="shared" si="41"/>
        <v>0.3707865168539326</v>
      </c>
      <c r="AG196" s="105" t="str">
        <f t="shared" si="40"/>
        <v>Incumplimiento</v>
      </c>
      <c r="AH196" s="166"/>
      <c r="AI196" s="65" t="s">
        <v>502</v>
      </c>
      <c r="AJ196" s="100" t="s">
        <v>502</v>
      </c>
    </row>
    <row r="197" spans="1:36" ht="28.8">
      <c r="A197" s="63">
        <v>182</v>
      </c>
      <c r="B197" s="162" t="s">
        <v>400</v>
      </c>
      <c r="C197" s="162">
        <v>0</v>
      </c>
      <c r="D197" s="162">
        <v>0</v>
      </c>
      <c r="E197" s="162" t="s">
        <v>41</v>
      </c>
      <c r="F197" s="162">
        <v>18</v>
      </c>
      <c r="G197" s="231" t="s">
        <v>450</v>
      </c>
      <c r="H197" s="164" t="s">
        <v>3933</v>
      </c>
      <c r="I197" s="163" t="s">
        <v>18</v>
      </c>
      <c r="J197" s="163" t="s">
        <v>129</v>
      </c>
      <c r="K197" s="163">
        <v>6</v>
      </c>
      <c r="L197" s="165" t="s">
        <v>2214</v>
      </c>
      <c r="M197" s="165" t="s">
        <v>2215</v>
      </c>
      <c r="N197" s="64">
        <v>8</v>
      </c>
      <c r="O197" s="64">
        <v>39</v>
      </c>
      <c r="P197" s="64">
        <v>52</v>
      </c>
      <c r="Q197" s="64">
        <v>17</v>
      </c>
      <c r="R197" s="64">
        <f t="shared" si="32"/>
        <v>116</v>
      </c>
      <c r="S197" s="105" t="s">
        <v>3765</v>
      </c>
      <c r="T197" s="105" t="s">
        <v>172</v>
      </c>
      <c r="U197" s="159">
        <f t="shared" si="33"/>
        <v>47</v>
      </c>
      <c r="V197" s="159">
        <v>45</v>
      </c>
      <c r="W197" s="100">
        <f t="shared" si="36"/>
        <v>0.95744680851063835</v>
      </c>
      <c r="X197" s="105" t="str">
        <f t="shared" si="37"/>
        <v>De acuerdo a lo programado</v>
      </c>
      <c r="Y197" s="166"/>
      <c r="Z197" s="159">
        <f t="shared" si="34"/>
        <v>69</v>
      </c>
      <c r="AA197" s="159"/>
      <c r="AB197" s="100" t="str">
        <f t="shared" si="38"/>
        <v>No hay ejecución</v>
      </c>
      <c r="AC197" s="105" t="str">
        <f t="shared" si="39"/>
        <v>NA</v>
      </c>
      <c r="AD197" s="166"/>
      <c r="AE197" s="65">
        <f t="shared" si="35"/>
        <v>45</v>
      </c>
      <c r="AF197" s="100">
        <f t="shared" si="41"/>
        <v>0.38793103448275862</v>
      </c>
      <c r="AG197" s="105" t="str">
        <f t="shared" si="40"/>
        <v>Incumplimiento</v>
      </c>
      <c r="AH197" s="166"/>
      <c r="AI197" s="65" t="s">
        <v>502</v>
      </c>
      <c r="AJ197" s="100" t="s">
        <v>502</v>
      </c>
    </row>
    <row r="198" spans="1:36" ht="19.2">
      <c r="A198" s="63">
        <v>183</v>
      </c>
      <c r="B198" s="162" t="s">
        <v>400</v>
      </c>
      <c r="C198" s="162">
        <v>0</v>
      </c>
      <c r="D198" s="162">
        <v>0</v>
      </c>
      <c r="E198" s="162" t="s">
        <v>41</v>
      </c>
      <c r="F198" s="162">
        <v>18</v>
      </c>
      <c r="G198" s="231" t="s">
        <v>450</v>
      </c>
      <c r="H198" s="164" t="s">
        <v>3934</v>
      </c>
      <c r="I198" s="163" t="s">
        <v>18</v>
      </c>
      <c r="J198" s="163" t="s">
        <v>129</v>
      </c>
      <c r="K198" s="163">
        <v>6</v>
      </c>
      <c r="L198" s="165" t="s">
        <v>3778</v>
      </c>
      <c r="M198" s="165" t="s">
        <v>643</v>
      </c>
      <c r="N198" s="64">
        <v>1</v>
      </c>
      <c r="O198" s="64">
        <v>5</v>
      </c>
      <c r="P198" s="64">
        <v>3</v>
      </c>
      <c r="Q198" s="64">
        <v>0</v>
      </c>
      <c r="R198" s="64">
        <f t="shared" si="32"/>
        <v>9</v>
      </c>
      <c r="S198" s="105" t="s">
        <v>3765</v>
      </c>
      <c r="T198" s="105" t="s">
        <v>172</v>
      </c>
      <c r="U198" s="159">
        <f t="shared" si="33"/>
        <v>6</v>
      </c>
      <c r="V198" s="159">
        <v>8</v>
      </c>
      <c r="W198" s="100">
        <f t="shared" si="36"/>
        <v>1.3333333333333333</v>
      </c>
      <c r="X198" s="105" t="str">
        <f t="shared" si="37"/>
        <v>De acuerdo a lo programado</v>
      </c>
      <c r="Y198" s="166"/>
      <c r="Z198" s="159">
        <f t="shared" si="34"/>
        <v>3</v>
      </c>
      <c r="AA198" s="159"/>
      <c r="AB198" s="100" t="str">
        <f t="shared" si="38"/>
        <v>No hay ejecución</v>
      </c>
      <c r="AC198" s="105" t="str">
        <f t="shared" si="39"/>
        <v>NA</v>
      </c>
      <c r="AD198" s="166"/>
      <c r="AE198" s="65">
        <f t="shared" si="35"/>
        <v>8</v>
      </c>
      <c r="AF198" s="100">
        <f t="shared" si="41"/>
        <v>0.88888888888888884</v>
      </c>
      <c r="AG198" s="105" t="str">
        <f t="shared" si="40"/>
        <v>Atraso Leve</v>
      </c>
      <c r="AH198" s="166"/>
      <c r="AI198" s="65" t="s">
        <v>502</v>
      </c>
      <c r="AJ198" s="100" t="s">
        <v>502</v>
      </c>
    </row>
    <row r="199" spans="1:36" ht="28.8">
      <c r="A199" s="63">
        <v>184</v>
      </c>
      <c r="B199" s="162" t="s">
        <v>400</v>
      </c>
      <c r="C199" s="162">
        <v>0</v>
      </c>
      <c r="D199" s="162">
        <v>0</v>
      </c>
      <c r="E199" s="162" t="s">
        <v>41</v>
      </c>
      <c r="F199" s="162">
        <v>18</v>
      </c>
      <c r="G199" s="231" t="s">
        <v>450</v>
      </c>
      <c r="H199" s="164" t="s">
        <v>3935</v>
      </c>
      <c r="I199" s="163" t="s">
        <v>18</v>
      </c>
      <c r="J199" s="163" t="s">
        <v>129</v>
      </c>
      <c r="K199" s="163">
        <v>6</v>
      </c>
      <c r="L199" s="165" t="s">
        <v>2233</v>
      </c>
      <c r="M199" s="165" t="s">
        <v>643</v>
      </c>
      <c r="N199" s="64">
        <v>0</v>
      </c>
      <c r="O199" s="64">
        <v>0</v>
      </c>
      <c r="P199" s="64">
        <v>0</v>
      </c>
      <c r="Q199" s="64">
        <v>0</v>
      </c>
      <c r="R199" s="64">
        <f t="shared" si="32"/>
        <v>0</v>
      </c>
      <c r="S199" s="105" t="s">
        <v>3765</v>
      </c>
      <c r="T199" s="105" t="s">
        <v>172</v>
      </c>
      <c r="U199" s="159">
        <f t="shared" si="33"/>
        <v>0</v>
      </c>
      <c r="V199" s="159"/>
      <c r="W199" s="100" t="str">
        <f t="shared" si="36"/>
        <v>No hay ejecución</v>
      </c>
      <c r="X199" s="105" t="str">
        <f t="shared" si="37"/>
        <v>NA</v>
      </c>
      <c r="Y199" s="166"/>
      <c r="Z199" s="159">
        <f t="shared" si="34"/>
        <v>0</v>
      </c>
      <c r="AA199" s="159"/>
      <c r="AB199" s="100" t="str">
        <f t="shared" si="38"/>
        <v>No hay ejecución</v>
      </c>
      <c r="AC199" s="105" t="str">
        <f t="shared" si="39"/>
        <v>NA</v>
      </c>
      <c r="AD199" s="166"/>
      <c r="AE199" s="65">
        <f t="shared" si="35"/>
        <v>0</v>
      </c>
      <c r="AF199" s="100" t="str">
        <f t="shared" si="41"/>
        <v>No hay Programación</v>
      </c>
      <c r="AG199" s="105" t="str">
        <f t="shared" si="40"/>
        <v>De acuerdo a lo programado</v>
      </c>
      <c r="AH199" s="166"/>
      <c r="AI199" s="65" t="s">
        <v>502</v>
      </c>
      <c r="AJ199" s="100" t="s">
        <v>502</v>
      </c>
    </row>
    <row r="200" spans="1:36" ht="19.2">
      <c r="A200" s="63">
        <v>185</v>
      </c>
      <c r="B200" s="162" t="s">
        <v>400</v>
      </c>
      <c r="C200" s="162">
        <v>0</v>
      </c>
      <c r="D200" s="162">
        <v>0</v>
      </c>
      <c r="E200" s="162" t="s">
        <v>41</v>
      </c>
      <c r="F200" s="162">
        <v>18</v>
      </c>
      <c r="G200" s="231" t="s">
        <v>450</v>
      </c>
      <c r="H200" s="164" t="s">
        <v>3836</v>
      </c>
      <c r="I200" s="163" t="s">
        <v>18</v>
      </c>
      <c r="J200" s="163" t="s">
        <v>129</v>
      </c>
      <c r="K200" s="163">
        <v>6</v>
      </c>
      <c r="L200" s="165" t="s">
        <v>2247</v>
      </c>
      <c r="M200" s="165" t="s">
        <v>643</v>
      </c>
      <c r="N200" s="64">
        <v>0</v>
      </c>
      <c r="O200" s="64">
        <v>0</v>
      </c>
      <c r="P200" s="64">
        <v>0</v>
      </c>
      <c r="Q200" s="64">
        <v>0</v>
      </c>
      <c r="R200" s="64">
        <f t="shared" si="32"/>
        <v>0</v>
      </c>
      <c r="S200" s="105" t="s">
        <v>3765</v>
      </c>
      <c r="T200" s="105" t="s">
        <v>172</v>
      </c>
      <c r="U200" s="159">
        <f t="shared" si="33"/>
        <v>0</v>
      </c>
      <c r="V200" s="159"/>
      <c r="W200" s="100" t="str">
        <f t="shared" si="36"/>
        <v>No hay ejecución</v>
      </c>
      <c r="X200" s="105" t="str">
        <f t="shared" si="37"/>
        <v>NA</v>
      </c>
      <c r="Y200" s="166"/>
      <c r="Z200" s="159">
        <f t="shared" si="34"/>
        <v>0</v>
      </c>
      <c r="AA200" s="159"/>
      <c r="AB200" s="100" t="str">
        <f t="shared" si="38"/>
        <v>No hay ejecución</v>
      </c>
      <c r="AC200" s="105" t="str">
        <f t="shared" si="39"/>
        <v>NA</v>
      </c>
      <c r="AD200" s="166"/>
      <c r="AE200" s="65">
        <f t="shared" si="35"/>
        <v>0</v>
      </c>
      <c r="AF200" s="100" t="str">
        <f t="shared" si="41"/>
        <v>No hay Programación</v>
      </c>
      <c r="AG200" s="105" t="str">
        <f t="shared" si="40"/>
        <v>De acuerdo a lo programado</v>
      </c>
      <c r="AH200" s="166"/>
      <c r="AI200" s="65" t="s">
        <v>502</v>
      </c>
      <c r="AJ200" s="100" t="s">
        <v>502</v>
      </c>
    </row>
    <row r="201" spans="1:36" ht="28.8">
      <c r="A201" s="63">
        <v>186</v>
      </c>
      <c r="B201" s="162" t="s">
        <v>400</v>
      </c>
      <c r="C201" s="162">
        <v>0</v>
      </c>
      <c r="D201" s="162">
        <v>0</v>
      </c>
      <c r="E201" s="162" t="s">
        <v>41</v>
      </c>
      <c r="F201" s="162">
        <v>18</v>
      </c>
      <c r="G201" s="231" t="s">
        <v>450</v>
      </c>
      <c r="H201" s="164" t="s">
        <v>3936</v>
      </c>
      <c r="I201" s="163" t="s">
        <v>18</v>
      </c>
      <c r="J201" s="163" t="s">
        <v>129</v>
      </c>
      <c r="K201" s="163">
        <v>6</v>
      </c>
      <c r="L201" s="165" t="s">
        <v>2201</v>
      </c>
      <c r="M201" s="165" t="s">
        <v>3764</v>
      </c>
      <c r="N201" s="64">
        <v>0</v>
      </c>
      <c r="O201" s="64">
        <v>0</v>
      </c>
      <c r="P201" s="64">
        <v>5</v>
      </c>
      <c r="Q201" s="64">
        <v>0</v>
      </c>
      <c r="R201" s="64">
        <f t="shared" si="32"/>
        <v>5</v>
      </c>
      <c r="S201" s="105" t="s">
        <v>3765</v>
      </c>
      <c r="T201" s="105" t="s">
        <v>172</v>
      </c>
      <c r="U201" s="159">
        <f t="shared" si="33"/>
        <v>0</v>
      </c>
      <c r="V201" s="159"/>
      <c r="W201" s="100" t="str">
        <f t="shared" si="36"/>
        <v>No hay ejecución</v>
      </c>
      <c r="X201" s="105" t="str">
        <f t="shared" si="37"/>
        <v>NA</v>
      </c>
      <c r="Y201" s="166"/>
      <c r="Z201" s="159">
        <f t="shared" si="34"/>
        <v>5</v>
      </c>
      <c r="AA201" s="159"/>
      <c r="AB201" s="100" t="str">
        <f t="shared" si="38"/>
        <v>No hay ejecución</v>
      </c>
      <c r="AC201" s="105" t="str">
        <f t="shared" si="39"/>
        <v>NA</v>
      </c>
      <c r="AD201" s="166"/>
      <c r="AE201" s="65">
        <f t="shared" si="35"/>
        <v>0</v>
      </c>
      <c r="AF201" s="100" t="str">
        <f t="shared" si="41"/>
        <v>No hay Programación</v>
      </c>
      <c r="AG201" s="105" t="str">
        <f t="shared" si="40"/>
        <v>De acuerdo a lo programado</v>
      </c>
      <c r="AH201" s="166"/>
      <c r="AI201" s="65" t="s">
        <v>502</v>
      </c>
      <c r="AJ201" s="100" t="s">
        <v>502</v>
      </c>
    </row>
    <row r="202" spans="1:36" ht="38.4">
      <c r="A202" s="63">
        <v>187</v>
      </c>
      <c r="B202" s="162" t="s">
        <v>400</v>
      </c>
      <c r="C202" s="162">
        <v>0</v>
      </c>
      <c r="D202" s="162">
        <v>0</v>
      </c>
      <c r="E202" s="162" t="s">
        <v>41</v>
      </c>
      <c r="F202" s="162">
        <v>18</v>
      </c>
      <c r="G202" s="231" t="s">
        <v>450</v>
      </c>
      <c r="H202" s="164" t="s">
        <v>3937</v>
      </c>
      <c r="I202" s="163" t="s">
        <v>18</v>
      </c>
      <c r="J202" s="163" t="s">
        <v>129</v>
      </c>
      <c r="K202" s="163">
        <v>6</v>
      </c>
      <c r="L202" s="165" t="s">
        <v>2214</v>
      </c>
      <c r="M202" s="165" t="s">
        <v>2215</v>
      </c>
      <c r="N202" s="64">
        <v>0</v>
      </c>
      <c r="O202" s="64">
        <v>0</v>
      </c>
      <c r="P202" s="64">
        <v>5</v>
      </c>
      <c r="Q202" s="64">
        <v>0</v>
      </c>
      <c r="R202" s="64">
        <f t="shared" si="32"/>
        <v>5</v>
      </c>
      <c r="S202" s="105" t="s">
        <v>3765</v>
      </c>
      <c r="T202" s="105" t="s">
        <v>172</v>
      </c>
      <c r="U202" s="159">
        <f t="shared" si="33"/>
        <v>0</v>
      </c>
      <c r="V202" s="159"/>
      <c r="W202" s="100" t="str">
        <f t="shared" si="36"/>
        <v>No hay ejecución</v>
      </c>
      <c r="X202" s="105" t="str">
        <f t="shared" si="37"/>
        <v>NA</v>
      </c>
      <c r="Y202" s="166"/>
      <c r="Z202" s="159">
        <f t="shared" si="34"/>
        <v>5</v>
      </c>
      <c r="AA202" s="159"/>
      <c r="AB202" s="100" t="str">
        <f t="shared" si="38"/>
        <v>No hay ejecución</v>
      </c>
      <c r="AC202" s="105" t="str">
        <f t="shared" si="39"/>
        <v>NA</v>
      </c>
      <c r="AD202" s="166"/>
      <c r="AE202" s="65">
        <f t="shared" si="35"/>
        <v>0</v>
      </c>
      <c r="AF202" s="100" t="str">
        <f t="shared" si="41"/>
        <v>No hay Programación</v>
      </c>
      <c r="AG202" s="105" t="str">
        <f t="shared" si="40"/>
        <v>De acuerdo a lo programado</v>
      </c>
      <c r="AH202" s="166"/>
      <c r="AI202" s="65" t="s">
        <v>502</v>
      </c>
      <c r="AJ202" s="100" t="s">
        <v>502</v>
      </c>
    </row>
    <row r="203" spans="1:36" ht="19.2">
      <c r="A203" s="63">
        <v>188</v>
      </c>
      <c r="B203" s="162" t="s">
        <v>400</v>
      </c>
      <c r="C203" s="162">
        <v>0</v>
      </c>
      <c r="D203" s="162">
        <v>0</v>
      </c>
      <c r="E203" s="162" t="s">
        <v>41</v>
      </c>
      <c r="F203" s="162">
        <v>18</v>
      </c>
      <c r="G203" s="231" t="s">
        <v>450</v>
      </c>
      <c r="H203" s="164" t="s">
        <v>3938</v>
      </c>
      <c r="I203" s="163" t="s">
        <v>18</v>
      </c>
      <c r="J203" s="163" t="s">
        <v>129</v>
      </c>
      <c r="K203" s="163">
        <v>6</v>
      </c>
      <c r="L203" s="165" t="s">
        <v>3778</v>
      </c>
      <c r="M203" s="165" t="s">
        <v>643</v>
      </c>
      <c r="N203" s="64">
        <v>0</v>
      </c>
      <c r="O203" s="64">
        <v>1</v>
      </c>
      <c r="P203" s="64">
        <v>0</v>
      </c>
      <c r="Q203" s="64">
        <v>0</v>
      </c>
      <c r="R203" s="64">
        <f t="shared" si="32"/>
        <v>1</v>
      </c>
      <c r="S203" s="105" t="s">
        <v>3765</v>
      </c>
      <c r="T203" s="105" t="s">
        <v>172</v>
      </c>
      <c r="U203" s="159">
        <f t="shared" si="33"/>
        <v>1</v>
      </c>
      <c r="V203" s="159"/>
      <c r="W203" s="100" t="str">
        <f t="shared" si="36"/>
        <v>No hay ejecución</v>
      </c>
      <c r="X203" s="105" t="str">
        <f t="shared" si="37"/>
        <v>NA</v>
      </c>
      <c r="Y203" s="166"/>
      <c r="Z203" s="159">
        <f t="shared" si="34"/>
        <v>0</v>
      </c>
      <c r="AA203" s="159"/>
      <c r="AB203" s="100" t="str">
        <f t="shared" si="38"/>
        <v>No hay ejecución</v>
      </c>
      <c r="AC203" s="105" t="str">
        <f t="shared" si="39"/>
        <v>NA</v>
      </c>
      <c r="AD203" s="166"/>
      <c r="AE203" s="65">
        <f t="shared" si="35"/>
        <v>0</v>
      </c>
      <c r="AF203" s="100" t="str">
        <f t="shared" si="41"/>
        <v>No hay Programación</v>
      </c>
      <c r="AG203" s="105" t="str">
        <f t="shared" si="40"/>
        <v>De acuerdo a lo programado</v>
      </c>
      <c r="AH203" s="166"/>
      <c r="AI203" s="65" t="s">
        <v>502</v>
      </c>
      <c r="AJ203" s="100" t="s">
        <v>502</v>
      </c>
    </row>
    <row r="204" spans="1:36" ht="28.8">
      <c r="A204" s="63">
        <v>189</v>
      </c>
      <c r="B204" s="162" t="s">
        <v>400</v>
      </c>
      <c r="C204" s="162">
        <v>0</v>
      </c>
      <c r="D204" s="162">
        <v>0</v>
      </c>
      <c r="E204" s="162" t="s">
        <v>41</v>
      </c>
      <c r="F204" s="162">
        <v>18</v>
      </c>
      <c r="G204" s="231" t="s">
        <v>450</v>
      </c>
      <c r="H204" s="164" t="s">
        <v>3939</v>
      </c>
      <c r="I204" s="163" t="s">
        <v>18</v>
      </c>
      <c r="J204" s="163" t="s">
        <v>129</v>
      </c>
      <c r="K204" s="163">
        <v>6</v>
      </c>
      <c r="L204" s="165" t="s">
        <v>2233</v>
      </c>
      <c r="M204" s="165" t="s">
        <v>643</v>
      </c>
      <c r="N204" s="64">
        <v>0</v>
      </c>
      <c r="O204" s="64">
        <v>0</v>
      </c>
      <c r="P204" s="64">
        <v>0</v>
      </c>
      <c r="Q204" s="64">
        <v>0</v>
      </c>
      <c r="R204" s="64">
        <f t="shared" si="32"/>
        <v>0</v>
      </c>
      <c r="S204" s="105" t="s">
        <v>3765</v>
      </c>
      <c r="T204" s="105" t="s">
        <v>172</v>
      </c>
      <c r="U204" s="159">
        <f t="shared" si="33"/>
        <v>0</v>
      </c>
      <c r="V204" s="159"/>
      <c r="W204" s="100" t="str">
        <f t="shared" si="36"/>
        <v>No hay ejecución</v>
      </c>
      <c r="X204" s="105" t="str">
        <f t="shared" si="37"/>
        <v>NA</v>
      </c>
      <c r="Y204" s="166"/>
      <c r="Z204" s="159">
        <f t="shared" si="34"/>
        <v>0</v>
      </c>
      <c r="AA204" s="159"/>
      <c r="AB204" s="100" t="str">
        <f t="shared" si="38"/>
        <v>No hay ejecución</v>
      </c>
      <c r="AC204" s="105" t="str">
        <f t="shared" si="39"/>
        <v>NA</v>
      </c>
      <c r="AD204" s="166"/>
      <c r="AE204" s="65">
        <f t="shared" si="35"/>
        <v>0</v>
      </c>
      <c r="AF204" s="100" t="str">
        <f t="shared" si="41"/>
        <v>No hay Programación</v>
      </c>
      <c r="AG204" s="105" t="str">
        <f t="shared" si="40"/>
        <v>De acuerdo a lo programado</v>
      </c>
      <c r="AH204" s="166"/>
      <c r="AI204" s="65" t="s">
        <v>502</v>
      </c>
      <c r="AJ204" s="100" t="s">
        <v>502</v>
      </c>
    </row>
    <row r="205" spans="1:36" ht="19.2">
      <c r="A205" s="63">
        <v>190</v>
      </c>
      <c r="B205" s="162" t="s">
        <v>400</v>
      </c>
      <c r="C205" s="162">
        <v>0</v>
      </c>
      <c r="D205" s="162">
        <v>0</v>
      </c>
      <c r="E205" s="162" t="s">
        <v>41</v>
      </c>
      <c r="F205" s="162">
        <v>18</v>
      </c>
      <c r="G205" s="231" t="s">
        <v>450</v>
      </c>
      <c r="H205" s="164" t="s">
        <v>3836</v>
      </c>
      <c r="I205" s="163" t="s">
        <v>18</v>
      </c>
      <c r="J205" s="163" t="s">
        <v>129</v>
      </c>
      <c r="K205" s="163">
        <v>6</v>
      </c>
      <c r="L205" s="165" t="s">
        <v>2247</v>
      </c>
      <c r="M205" s="165" t="s">
        <v>643</v>
      </c>
      <c r="N205" s="64">
        <v>0</v>
      </c>
      <c r="O205" s="64">
        <v>0</v>
      </c>
      <c r="P205" s="64">
        <v>0</v>
      </c>
      <c r="Q205" s="64">
        <v>0</v>
      </c>
      <c r="R205" s="64">
        <f t="shared" si="32"/>
        <v>0</v>
      </c>
      <c r="S205" s="105" t="s">
        <v>3765</v>
      </c>
      <c r="T205" s="105" t="s">
        <v>172</v>
      </c>
      <c r="U205" s="159">
        <f t="shared" si="33"/>
        <v>0</v>
      </c>
      <c r="V205" s="159"/>
      <c r="W205" s="100" t="str">
        <f t="shared" si="36"/>
        <v>No hay ejecución</v>
      </c>
      <c r="X205" s="105" t="str">
        <f t="shared" si="37"/>
        <v>NA</v>
      </c>
      <c r="Y205" s="166"/>
      <c r="Z205" s="159">
        <f t="shared" si="34"/>
        <v>0</v>
      </c>
      <c r="AA205" s="159"/>
      <c r="AB205" s="100" t="str">
        <f t="shared" si="38"/>
        <v>No hay ejecución</v>
      </c>
      <c r="AC205" s="105" t="str">
        <f t="shared" si="39"/>
        <v>NA</v>
      </c>
      <c r="AD205" s="166"/>
      <c r="AE205" s="65">
        <f t="shared" si="35"/>
        <v>0</v>
      </c>
      <c r="AF205" s="100" t="str">
        <f t="shared" si="41"/>
        <v>No hay Programación</v>
      </c>
      <c r="AG205" s="105" t="str">
        <f t="shared" si="40"/>
        <v>De acuerdo a lo programado</v>
      </c>
      <c r="AH205" s="166"/>
      <c r="AI205" s="65" t="s">
        <v>502</v>
      </c>
      <c r="AJ205" s="100" t="s">
        <v>502</v>
      </c>
    </row>
    <row r="206" spans="1:36" ht="19.2">
      <c r="A206" s="63">
        <v>191</v>
      </c>
      <c r="B206" s="162" t="s">
        <v>400</v>
      </c>
      <c r="C206" s="162">
        <v>0</v>
      </c>
      <c r="D206" s="162">
        <v>0</v>
      </c>
      <c r="E206" s="162" t="s">
        <v>41</v>
      </c>
      <c r="F206" s="162">
        <v>18</v>
      </c>
      <c r="G206" s="231" t="s">
        <v>450</v>
      </c>
      <c r="H206" s="164" t="s">
        <v>3940</v>
      </c>
      <c r="I206" s="163" t="s">
        <v>18</v>
      </c>
      <c r="J206" s="163" t="s">
        <v>129</v>
      </c>
      <c r="K206" s="163">
        <v>6</v>
      </c>
      <c r="L206" s="165" t="s">
        <v>2201</v>
      </c>
      <c r="M206" s="165" t="s">
        <v>3764</v>
      </c>
      <c r="N206" s="64">
        <v>0</v>
      </c>
      <c r="O206" s="64">
        <v>2</v>
      </c>
      <c r="P206" s="64">
        <v>5</v>
      </c>
      <c r="Q206" s="64"/>
      <c r="R206" s="64">
        <f t="shared" si="32"/>
        <v>7</v>
      </c>
      <c r="S206" s="105" t="s">
        <v>3765</v>
      </c>
      <c r="T206" s="105" t="s">
        <v>172</v>
      </c>
      <c r="U206" s="159">
        <f t="shared" si="33"/>
        <v>2</v>
      </c>
      <c r="V206" s="159">
        <v>2</v>
      </c>
      <c r="W206" s="100">
        <f t="shared" si="36"/>
        <v>1</v>
      </c>
      <c r="X206" s="105" t="str">
        <f t="shared" si="37"/>
        <v>De acuerdo a lo programado</v>
      </c>
      <c r="Y206" s="166"/>
      <c r="Z206" s="159">
        <f t="shared" si="34"/>
        <v>5</v>
      </c>
      <c r="AA206" s="159"/>
      <c r="AB206" s="100" t="str">
        <f t="shared" si="38"/>
        <v>No hay ejecución</v>
      </c>
      <c r="AC206" s="105" t="str">
        <f t="shared" si="39"/>
        <v>NA</v>
      </c>
      <c r="AD206" s="166"/>
      <c r="AE206" s="65">
        <f t="shared" si="35"/>
        <v>2</v>
      </c>
      <c r="AF206" s="100">
        <f t="shared" si="41"/>
        <v>0.2857142857142857</v>
      </c>
      <c r="AG206" s="105" t="str">
        <f t="shared" si="40"/>
        <v>Incumplimiento</v>
      </c>
      <c r="AH206" s="166"/>
      <c r="AI206" s="65" t="s">
        <v>502</v>
      </c>
      <c r="AJ206" s="100" t="s">
        <v>502</v>
      </c>
    </row>
    <row r="207" spans="1:36" ht="28.8">
      <c r="A207" s="63">
        <v>192</v>
      </c>
      <c r="B207" s="162" t="s">
        <v>400</v>
      </c>
      <c r="C207" s="162">
        <v>0</v>
      </c>
      <c r="D207" s="162">
        <v>0</v>
      </c>
      <c r="E207" s="162" t="s">
        <v>41</v>
      </c>
      <c r="F207" s="162">
        <v>18</v>
      </c>
      <c r="G207" s="231" t="s">
        <v>450</v>
      </c>
      <c r="H207" s="164" t="s">
        <v>3941</v>
      </c>
      <c r="I207" s="163" t="s">
        <v>18</v>
      </c>
      <c r="J207" s="163" t="s">
        <v>129</v>
      </c>
      <c r="K207" s="163">
        <v>6</v>
      </c>
      <c r="L207" s="165" t="s">
        <v>2214</v>
      </c>
      <c r="M207" s="165" t="s">
        <v>2215</v>
      </c>
      <c r="N207" s="64">
        <v>0</v>
      </c>
      <c r="O207" s="64">
        <v>2</v>
      </c>
      <c r="P207" s="64">
        <v>9</v>
      </c>
      <c r="Q207" s="64">
        <v>2</v>
      </c>
      <c r="R207" s="64">
        <f t="shared" si="32"/>
        <v>13</v>
      </c>
      <c r="S207" s="105" t="s">
        <v>3765</v>
      </c>
      <c r="T207" s="105" t="s">
        <v>172</v>
      </c>
      <c r="U207" s="159">
        <f t="shared" si="33"/>
        <v>2</v>
      </c>
      <c r="V207" s="159">
        <v>2</v>
      </c>
      <c r="W207" s="100">
        <f t="shared" si="36"/>
        <v>1</v>
      </c>
      <c r="X207" s="105" t="str">
        <f t="shared" si="37"/>
        <v>De acuerdo a lo programado</v>
      </c>
      <c r="Y207" s="166"/>
      <c r="Z207" s="159">
        <f t="shared" si="34"/>
        <v>11</v>
      </c>
      <c r="AA207" s="159"/>
      <c r="AB207" s="100" t="str">
        <f t="shared" si="38"/>
        <v>No hay ejecución</v>
      </c>
      <c r="AC207" s="105" t="str">
        <f t="shared" si="39"/>
        <v>NA</v>
      </c>
      <c r="AD207" s="166"/>
      <c r="AE207" s="65">
        <f t="shared" si="35"/>
        <v>2</v>
      </c>
      <c r="AF207" s="100">
        <f t="shared" si="41"/>
        <v>0.15384615384615385</v>
      </c>
      <c r="AG207" s="105" t="str">
        <f t="shared" si="40"/>
        <v>Incumplimiento</v>
      </c>
      <c r="AH207" s="166"/>
      <c r="AI207" s="65" t="s">
        <v>502</v>
      </c>
      <c r="AJ207" s="100" t="s">
        <v>502</v>
      </c>
    </row>
    <row r="208" spans="1:36" ht="19.2">
      <c r="A208" s="63">
        <v>193</v>
      </c>
      <c r="B208" s="162" t="s">
        <v>400</v>
      </c>
      <c r="C208" s="162">
        <v>0</v>
      </c>
      <c r="D208" s="162">
        <v>0</v>
      </c>
      <c r="E208" s="162" t="s">
        <v>41</v>
      </c>
      <c r="F208" s="162">
        <v>18</v>
      </c>
      <c r="G208" s="231" t="s">
        <v>491</v>
      </c>
      <c r="H208" s="164" t="s">
        <v>3942</v>
      </c>
      <c r="I208" s="163" t="s">
        <v>18</v>
      </c>
      <c r="J208" s="163" t="s">
        <v>129</v>
      </c>
      <c r="K208" s="163">
        <v>6</v>
      </c>
      <c r="L208" s="165" t="s">
        <v>3778</v>
      </c>
      <c r="M208" s="165" t="s">
        <v>643</v>
      </c>
      <c r="N208" s="64">
        <v>0</v>
      </c>
      <c r="O208" s="64">
        <v>1</v>
      </c>
      <c r="P208" s="64">
        <v>0</v>
      </c>
      <c r="Q208" s="64">
        <v>1</v>
      </c>
      <c r="R208" s="64">
        <f t="shared" si="32"/>
        <v>2</v>
      </c>
      <c r="S208" s="105" t="s">
        <v>3765</v>
      </c>
      <c r="T208" s="105" t="s">
        <v>172</v>
      </c>
      <c r="U208" s="159">
        <f t="shared" si="33"/>
        <v>1</v>
      </c>
      <c r="V208" s="159">
        <v>1</v>
      </c>
      <c r="W208" s="100">
        <f t="shared" si="36"/>
        <v>1</v>
      </c>
      <c r="X208" s="105" t="str">
        <f t="shared" si="37"/>
        <v>De acuerdo a lo programado</v>
      </c>
      <c r="Y208" s="166"/>
      <c r="Z208" s="159">
        <f t="shared" si="34"/>
        <v>1</v>
      </c>
      <c r="AA208" s="159"/>
      <c r="AB208" s="100" t="str">
        <f t="shared" si="38"/>
        <v>No hay ejecución</v>
      </c>
      <c r="AC208" s="105" t="str">
        <f t="shared" si="39"/>
        <v>NA</v>
      </c>
      <c r="AD208" s="166"/>
      <c r="AE208" s="65">
        <f t="shared" si="35"/>
        <v>1</v>
      </c>
      <c r="AF208" s="100">
        <f t="shared" si="41"/>
        <v>0.5</v>
      </c>
      <c r="AG208" s="105" t="str">
        <f t="shared" si="40"/>
        <v>Incumplimiento</v>
      </c>
      <c r="AH208" s="166"/>
      <c r="AI208" s="65" t="s">
        <v>502</v>
      </c>
      <c r="AJ208" s="100" t="s">
        <v>502</v>
      </c>
    </row>
    <row r="209" spans="1:36" ht="28.8">
      <c r="A209" s="63">
        <v>194</v>
      </c>
      <c r="B209" s="162" t="s">
        <v>400</v>
      </c>
      <c r="C209" s="162">
        <v>0</v>
      </c>
      <c r="D209" s="162">
        <v>0</v>
      </c>
      <c r="E209" s="162" t="s">
        <v>41</v>
      </c>
      <c r="F209" s="162">
        <v>18</v>
      </c>
      <c r="G209" s="231" t="s">
        <v>491</v>
      </c>
      <c r="H209" s="164" t="s">
        <v>3943</v>
      </c>
      <c r="I209" s="163" t="s">
        <v>18</v>
      </c>
      <c r="J209" s="163" t="s">
        <v>129</v>
      </c>
      <c r="K209" s="163">
        <v>6</v>
      </c>
      <c r="L209" s="165" t="s">
        <v>2233</v>
      </c>
      <c r="M209" s="165" t="s">
        <v>643</v>
      </c>
      <c r="N209" s="64">
        <v>0</v>
      </c>
      <c r="O209" s="64">
        <v>0</v>
      </c>
      <c r="P209" s="64">
        <v>0</v>
      </c>
      <c r="Q209" s="64">
        <v>0</v>
      </c>
      <c r="R209" s="64">
        <f t="shared" ref="R209:R272" si="42">N209+O209+P209+Q209</f>
        <v>0</v>
      </c>
      <c r="S209" s="105" t="s">
        <v>3765</v>
      </c>
      <c r="T209" s="105" t="s">
        <v>172</v>
      </c>
      <c r="U209" s="159">
        <f t="shared" ref="U209:U272" si="43">N209+O209</f>
        <v>0</v>
      </c>
      <c r="V209" s="159"/>
      <c r="W209" s="100" t="str">
        <f t="shared" si="36"/>
        <v>No hay ejecución</v>
      </c>
      <c r="X209" s="105" t="str">
        <f t="shared" si="37"/>
        <v>NA</v>
      </c>
      <c r="Y209" s="166"/>
      <c r="Z209" s="159">
        <f t="shared" ref="Z209:Z272" si="44">P209+Q209</f>
        <v>0</v>
      </c>
      <c r="AA209" s="159"/>
      <c r="AB209" s="100" t="str">
        <f t="shared" si="38"/>
        <v>No hay ejecución</v>
      </c>
      <c r="AC209" s="105" t="str">
        <f t="shared" si="39"/>
        <v>NA</v>
      </c>
      <c r="AD209" s="166"/>
      <c r="AE209" s="65">
        <f t="shared" ref="AE209:AE272" si="45">V209+AA209</f>
        <v>0</v>
      </c>
      <c r="AF209" s="100" t="str">
        <f t="shared" si="41"/>
        <v>No hay Programación</v>
      </c>
      <c r="AG209" s="105" t="str">
        <f t="shared" si="40"/>
        <v>De acuerdo a lo programado</v>
      </c>
      <c r="AH209" s="166"/>
      <c r="AI209" s="65" t="s">
        <v>502</v>
      </c>
      <c r="AJ209" s="100" t="s">
        <v>502</v>
      </c>
    </row>
    <row r="210" spans="1:36" ht="19.2">
      <c r="A210" s="63">
        <v>195</v>
      </c>
      <c r="B210" s="162" t="s">
        <v>400</v>
      </c>
      <c r="C210" s="162">
        <v>0</v>
      </c>
      <c r="D210" s="162">
        <v>0</v>
      </c>
      <c r="E210" s="162" t="s">
        <v>41</v>
      </c>
      <c r="F210" s="162">
        <v>18</v>
      </c>
      <c r="G210" s="231" t="s">
        <v>491</v>
      </c>
      <c r="H210" s="164" t="s">
        <v>3836</v>
      </c>
      <c r="I210" s="163" t="s">
        <v>18</v>
      </c>
      <c r="J210" s="163" t="s">
        <v>129</v>
      </c>
      <c r="K210" s="163">
        <v>6</v>
      </c>
      <c r="L210" s="165" t="s">
        <v>2247</v>
      </c>
      <c r="M210" s="165" t="s">
        <v>643</v>
      </c>
      <c r="N210" s="64">
        <v>0</v>
      </c>
      <c r="O210" s="64">
        <v>0</v>
      </c>
      <c r="P210" s="64">
        <v>0</v>
      </c>
      <c r="Q210" s="64">
        <v>0</v>
      </c>
      <c r="R210" s="64">
        <f t="shared" si="42"/>
        <v>0</v>
      </c>
      <c r="S210" s="105" t="s">
        <v>3765</v>
      </c>
      <c r="T210" s="105" t="s">
        <v>172</v>
      </c>
      <c r="U210" s="159">
        <f t="shared" si="43"/>
        <v>0</v>
      </c>
      <c r="V210" s="159"/>
      <c r="W210" s="100" t="str">
        <f t="shared" ref="W210:W273" si="46">IF(V210="","No hay ejecución",IF(AND(U210&gt;0), V210/U210,"No hay Programación"))</f>
        <v>No hay ejecución</v>
      </c>
      <c r="X210" s="105" t="str">
        <f t="shared" ref="X210:X273" si="47">IF(W210="No hay ejecución","NA",IF(W210&gt;=90%,"De acuerdo a lo programado",IF(W210&gt;=70%,"Atraso Leve",IF(W210&lt;70%,"En Riesgo de no Cumplimiento"))))</f>
        <v>NA</v>
      </c>
      <c r="Y210" s="166"/>
      <c r="Z210" s="159">
        <f t="shared" si="44"/>
        <v>0</v>
      </c>
      <c r="AA210" s="159"/>
      <c r="AB210" s="100" t="str">
        <f t="shared" ref="AB210:AB273" si="48">IF(AA210="","No hay ejecución",IF(AND(Z210&gt;0), AA210/Z210,"No hay Programación"))</f>
        <v>No hay ejecución</v>
      </c>
      <c r="AC210" s="105" t="str">
        <f t="shared" ref="AC210:AC273" si="49">IF(AB210="No hay ejecución","NA",IF(AB210&gt;=90%,"De acuerdo a lo programado",IF(AB210&gt;=70%,"Atraso Leve",IF(AB210&lt;70%,"En Riesgo de no Cumplimiento"))))</f>
        <v>NA</v>
      </c>
      <c r="AD210" s="166"/>
      <c r="AE210" s="65">
        <f t="shared" si="45"/>
        <v>0</v>
      </c>
      <c r="AF210" s="100" t="str">
        <f t="shared" si="41"/>
        <v>No hay Programación</v>
      </c>
      <c r="AG210" s="105" t="str">
        <f t="shared" si="40"/>
        <v>De acuerdo a lo programado</v>
      </c>
      <c r="AH210" s="166"/>
      <c r="AI210" s="65" t="s">
        <v>502</v>
      </c>
      <c r="AJ210" s="100" t="s">
        <v>502</v>
      </c>
    </row>
    <row r="211" spans="1:36" ht="28.8">
      <c r="A211" s="63">
        <v>196</v>
      </c>
      <c r="B211" s="162" t="s">
        <v>400</v>
      </c>
      <c r="C211" s="162">
        <v>0</v>
      </c>
      <c r="D211" s="162">
        <v>0</v>
      </c>
      <c r="E211" s="162" t="s">
        <v>41</v>
      </c>
      <c r="F211" s="162">
        <v>18</v>
      </c>
      <c r="G211" s="231" t="s">
        <v>491</v>
      </c>
      <c r="H211" s="164" t="s">
        <v>3944</v>
      </c>
      <c r="I211" s="163" t="s">
        <v>18</v>
      </c>
      <c r="J211" s="163" t="s">
        <v>129</v>
      </c>
      <c r="K211" s="163">
        <v>6</v>
      </c>
      <c r="L211" s="165" t="s">
        <v>2201</v>
      </c>
      <c r="M211" s="165" t="s">
        <v>3764</v>
      </c>
      <c r="N211" s="64">
        <v>19</v>
      </c>
      <c r="O211" s="64">
        <v>23</v>
      </c>
      <c r="P211" s="64">
        <v>5</v>
      </c>
      <c r="Q211" s="64">
        <v>3</v>
      </c>
      <c r="R211" s="64">
        <f t="shared" si="42"/>
        <v>50</v>
      </c>
      <c r="S211" s="105" t="s">
        <v>3765</v>
      </c>
      <c r="T211" s="105" t="s">
        <v>172</v>
      </c>
      <c r="U211" s="159">
        <f t="shared" si="43"/>
        <v>42</v>
      </c>
      <c r="V211" s="159">
        <v>28</v>
      </c>
      <c r="W211" s="100">
        <f t="shared" si="46"/>
        <v>0.66666666666666663</v>
      </c>
      <c r="X211" s="105" t="str">
        <f t="shared" si="47"/>
        <v>En Riesgo de no Cumplimiento</v>
      </c>
      <c r="Y211" s="166"/>
      <c r="Z211" s="159">
        <f t="shared" si="44"/>
        <v>8</v>
      </c>
      <c r="AA211" s="159"/>
      <c r="AB211" s="100" t="str">
        <f t="shared" si="48"/>
        <v>No hay ejecución</v>
      </c>
      <c r="AC211" s="105" t="str">
        <f t="shared" si="49"/>
        <v>NA</v>
      </c>
      <c r="AD211" s="166"/>
      <c r="AE211" s="65">
        <f t="shared" si="45"/>
        <v>28</v>
      </c>
      <c r="AF211" s="100">
        <f t="shared" si="41"/>
        <v>0.56000000000000005</v>
      </c>
      <c r="AG211" s="105" t="str">
        <f t="shared" si="40"/>
        <v>Incumplimiento</v>
      </c>
      <c r="AH211" s="166"/>
      <c r="AI211" s="65" t="s">
        <v>502</v>
      </c>
      <c r="AJ211" s="100" t="s">
        <v>502</v>
      </c>
    </row>
    <row r="212" spans="1:36" ht="38.4">
      <c r="A212" s="63">
        <v>197</v>
      </c>
      <c r="B212" s="162" t="s">
        <v>400</v>
      </c>
      <c r="C212" s="162">
        <v>0</v>
      </c>
      <c r="D212" s="162">
        <v>0</v>
      </c>
      <c r="E212" s="162" t="s">
        <v>41</v>
      </c>
      <c r="F212" s="162">
        <v>18</v>
      </c>
      <c r="G212" s="231" t="s">
        <v>491</v>
      </c>
      <c r="H212" s="164" t="s">
        <v>3945</v>
      </c>
      <c r="I212" s="163" t="s">
        <v>18</v>
      </c>
      <c r="J212" s="163" t="s">
        <v>129</v>
      </c>
      <c r="K212" s="163">
        <v>6</v>
      </c>
      <c r="L212" s="165" t="s">
        <v>2214</v>
      </c>
      <c r="M212" s="165" t="s">
        <v>2215</v>
      </c>
      <c r="N212" s="64">
        <v>7</v>
      </c>
      <c r="O212" s="64">
        <v>28</v>
      </c>
      <c r="P212" s="64">
        <v>13</v>
      </c>
      <c r="Q212" s="64">
        <v>7</v>
      </c>
      <c r="R212" s="64">
        <f t="shared" si="42"/>
        <v>55</v>
      </c>
      <c r="S212" s="105" t="s">
        <v>3765</v>
      </c>
      <c r="T212" s="105" t="s">
        <v>172</v>
      </c>
      <c r="U212" s="159">
        <f t="shared" si="43"/>
        <v>35</v>
      </c>
      <c r="V212" s="159">
        <v>20</v>
      </c>
      <c r="W212" s="100">
        <f t="shared" si="46"/>
        <v>0.5714285714285714</v>
      </c>
      <c r="X212" s="105" t="str">
        <f t="shared" si="47"/>
        <v>En Riesgo de no Cumplimiento</v>
      </c>
      <c r="Y212" s="166"/>
      <c r="Z212" s="159">
        <f t="shared" si="44"/>
        <v>20</v>
      </c>
      <c r="AA212" s="159"/>
      <c r="AB212" s="100" t="str">
        <f t="shared" si="48"/>
        <v>No hay ejecución</v>
      </c>
      <c r="AC212" s="105" t="str">
        <f t="shared" si="49"/>
        <v>NA</v>
      </c>
      <c r="AD212" s="166"/>
      <c r="AE212" s="65">
        <f t="shared" si="45"/>
        <v>20</v>
      </c>
      <c r="AF212" s="100">
        <f t="shared" si="41"/>
        <v>0.36363636363636365</v>
      </c>
      <c r="AG212" s="105" t="str">
        <f t="shared" si="40"/>
        <v>Incumplimiento</v>
      </c>
      <c r="AH212" s="166"/>
      <c r="AI212" s="65" t="s">
        <v>502</v>
      </c>
      <c r="AJ212" s="100" t="s">
        <v>502</v>
      </c>
    </row>
    <row r="213" spans="1:36" ht="19.2">
      <c r="A213" s="63">
        <v>198</v>
      </c>
      <c r="B213" s="162" t="s">
        <v>400</v>
      </c>
      <c r="C213" s="162">
        <v>0</v>
      </c>
      <c r="D213" s="162">
        <v>0</v>
      </c>
      <c r="E213" s="162" t="s">
        <v>41</v>
      </c>
      <c r="F213" s="162">
        <v>18</v>
      </c>
      <c r="G213" s="231" t="s">
        <v>491</v>
      </c>
      <c r="H213" s="164" t="s">
        <v>3861</v>
      </c>
      <c r="I213" s="163" t="s">
        <v>18</v>
      </c>
      <c r="J213" s="163" t="s">
        <v>129</v>
      </c>
      <c r="K213" s="163">
        <v>6</v>
      </c>
      <c r="L213" s="165" t="s">
        <v>3778</v>
      </c>
      <c r="M213" s="165" t="s">
        <v>643</v>
      </c>
      <c r="N213" s="64">
        <v>1</v>
      </c>
      <c r="O213" s="64">
        <v>3</v>
      </c>
      <c r="P213" s="64">
        <v>2</v>
      </c>
      <c r="Q213" s="64">
        <v>1</v>
      </c>
      <c r="R213" s="64">
        <f t="shared" si="42"/>
        <v>7</v>
      </c>
      <c r="S213" s="105" t="s">
        <v>3765</v>
      </c>
      <c r="T213" s="105" t="s">
        <v>172</v>
      </c>
      <c r="U213" s="159">
        <f t="shared" si="43"/>
        <v>4</v>
      </c>
      <c r="V213" s="159">
        <v>1</v>
      </c>
      <c r="W213" s="100">
        <f t="shared" si="46"/>
        <v>0.25</v>
      </c>
      <c r="X213" s="105" t="str">
        <f t="shared" si="47"/>
        <v>En Riesgo de no Cumplimiento</v>
      </c>
      <c r="Y213" s="166"/>
      <c r="Z213" s="159">
        <f t="shared" si="44"/>
        <v>3</v>
      </c>
      <c r="AA213" s="159"/>
      <c r="AB213" s="100" t="str">
        <f t="shared" si="48"/>
        <v>No hay ejecución</v>
      </c>
      <c r="AC213" s="105" t="str">
        <f t="shared" si="49"/>
        <v>NA</v>
      </c>
      <c r="AD213" s="166"/>
      <c r="AE213" s="65">
        <f t="shared" si="45"/>
        <v>1</v>
      </c>
      <c r="AF213" s="100">
        <f t="shared" si="41"/>
        <v>0.14285714285714285</v>
      </c>
      <c r="AG213" s="105" t="str">
        <f t="shared" ref="AG213:AG276" si="50">IF(AF213="No hay ejecución","NA",IF(AF213&gt;=90%,"De acuerdo a lo programado",IF(AF213&gt;=70%,"Atraso Leve",IF(AF213&lt;70%,"Incumplimiento"))))</f>
        <v>Incumplimiento</v>
      </c>
      <c r="AH213" s="166"/>
      <c r="AI213" s="65" t="s">
        <v>502</v>
      </c>
      <c r="AJ213" s="100" t="s">
        <v>502</v>
      </c>
    </row>
    <row r="214" spans="1:36" ht="38.4">
      <c r="A214" s="63">
        <v>199</v>
      </c>
      <c r="B214" s="162" t="s">
        <v>400</v>
      </c>
      <c r="C214" s="162">
        <v>0</v>
      </c>
      <c r="D214" s="162">
        <v>0</v>
      </c>
      <c r="E214" s="162" t="s">
        <v>41</v>
      </c>
      <c r="F214" s="162">
        <v>18</v>
      </c>
      <c r="G214" s="231" t="s">
        <v>491</v>
      </c>
      <c r="H214" s="164" t="s">
        <v>3946</v>
      </c>
      <c r="I214" s="163" t="s">
        <v>18</v>
      </c>
      <c r="J214" s="163" t="s">
        <v>129</v>
      </c>
      <c r="K214" s="163">
        <v>6</v>
      </c>
      <c r="L214" s="165" t="s">
        <v>2233</v>
      </c>
      <c r="M214" s="165" t="s">
        <v>643</v>
      </c>
      <c r="N214" s="64">
        <v>0</v>
      </c>
      <c r="O214" s="64">
        <v>0</v>
      </c>
      <c r="P214" s="64">
        <v>0</v>
      </c>
      <c r="Q214" s="64">
        <v>0</v>
      </c>
      <c r="R214" s="64">
        <f t="shared" si="42"/>
        <v>0</v>
      </c>
      <c r="S214" s="105" t="s">
        <v>3765</v>
      </c>
      <c r="T214" s="105" t="s">
        <v>172</v>
      </c>
      <c r="U214" s="159">
        <f t="shared" si="43"/>
        <v>0</v>
      </c>
      <c r="V214" s="159"/>
      <c r="W214" s="100" t="str">
        <f t="shared" si="46"/>
        <v>No hay ejecución</v>
      </c>
      <c r="X214" s="105" t="str">
        <f t="shared" si="47"/>
        <v>NA</v>
      </c>
      <c r="Y214" s="166"/>
      <c r="Z214" s="159">
        <f t="shared" si="44"/>
        <v>0</v>
      </c>
      <c r="AA214" s="159"/>
      <c r="AB214" s="100" t="str">
        <f t="shared" si="48"/>
        <v>No hay ejecución</v>
      </c>
      <c r="AC214" s="105" t="str">
        <f t="shared" si="49"/>
        <v>NA</v>
      </c>
      <c r="AD214" s="166"/>
      <c r="AE214" s="65">
        <f t="shared" si="45"/>
        <v>0</v>
      </c>
      <c r="AF214" s="100" t="str">
        <f t="shared" si="41"/>
        <v>No hay Programación</v>
      </c>
      <c r="AG214" s="105" t="str">
        <f t="shared" si="50"/>
        <v>De acuerdo a lo programado</v>
      </c>
      <c r="AH214" s="166"/>
      <c r="AI214" s="65" t="s">
        <v>502</v>
      </c>
      <c r="AJ214" s="100" t="s">
        <v>502</v>
      </c>
    </row>
    <row r="215" spans="1:36" ht="19.2">
      <c r="A215" s="63">
        <v>200</v>
      </c>
      <c r="B215" s="162" t="s">
        <v>400</v>
      </c>
      <c r="C215" s="162">
        <v>0</v>
      </c>
      <c r="D215" s="162">
        <v>0</v>
      </c>
      <c r="E215" s="162" t="s">
        <v>41</v>
      </c>
      <c r="F215" s="162">
        <v>18</v>
      </c>
      <c r="G215" s="231" t="s">
        <v>491</v>
      </c>
      <c r="H215" s="164" t="s">
        <v>3836</v>
      </c>
      <c r="I215" s="163" t="s">
        <v>18</v>
      </c>
      <c r="J215" s="163" t="s">
        <v>129</v>
      </c>
      <c r="K215" s="163">
        <v>6</v>
      </c>
      <c r="L215" s="165" t="s">
        <v>2247</v>
      </c>
      <c r="M215" s="165" t="s">
        <v>643</v>
      </c>
      <c r="N215" s="64">
        <v>0</v>
      </c>
      <c r="O215" s="64">
        <v>0</v>
      </c>
      <c r="P215" s="64">
        <v>0</v>
      </c>
      <c r="Q215" s="64">
        <v>0</v>
      </c>
      <c r="R215" s="64">
        <f t="shared" si="42"/>
        <v>0</v>
      </c>
      <c r="S215" s="105" t="s">
        <v>3765</v>
      </c>
      <c r="T215" s="105" t="s">
        <v>172</v>
      </c>
      <c r="U215" s="159">
        <f t="shared" si="43"/>
        <v>0</v>
      </c>
      <c r="V215" s="159"/>
      <c r="W215" s="100" t="str">
        <f t="shared" si="46"/>
        <v>No hay ejecución</v>
      </c>
      <c r="X215" s="105" t="str">
        <f t="shared" si="47"/>
        <v>NA</v>
      </c>
      <c r="Y215" s="166"/>
      <c r="Z215" s="159">
        <f t="shared" si="44"/>
        <v>0</v>
      </c>
      <c r="AA215" s="159"/>
      <c r="AB215" s="100" t="str">
        <f t="shared" si="48"/>
        <v>No hay ejecución</v>
      </c>
      <c r="AC215" s="105" t="str">
        <f t="shared" si="49"/>
        <v>NA</v>
      </c>
      <c r="AD215" s="166"/>
      <c r="AE215" s="65">
        <f t="shared" si="45"/>
        <v>0</v>
      </c>
      <c r="AF215" s="100" t="str">
        <f t="shared" si="41"/>
        <v>No hay Programación</v>
      </c>
      <c r="AG215" s="105" t="str">
        <f t="shared" si="50"/>
        <v>De acuerdo a lo programado</v>
      </c>
      <c r="AH215" s="166"/>
      <c r="AI215" s="65" t="s">
        <v>502</v>
      </c>
      <c r="AJ215" s="100" t="s">
        <v>502</v>
      </c>
    </row>
    <row r="216" spans="1:36" ht="28.8">
      <c r="A216" s="63">
        <v>201</v>
      </c>
      <c r="B216" s="162" t="s">
        <v>400</v>
      </c>
      <c r="C216" s="162">
        <v>0</v>
      </c>
      <c r="D216" s="162">
        <v>0</v>
      </c>
      <c r="E216" s="162" t="s">
        <v>41</v>
      </c>
      <c r="F216" s="162">
        <v>18</v>
      </c>
      <c r="G216" s="231" t="s">
        <v>491</v>
      </c>
      <c r="H216" s="164" t="s">
        <v>3947</v>
      </c>
      <c r="I216" s="163" t="s">
        <v>18</v>
      </c>
      <c r="J216" s="163" t="s">
        <v>129</v>
      </c>
      <c r="K216" s="163">
        <v>6</v>
      </c>
      <c r="L216" s="165" t="s">
        <v>2214</v>
      </c>
      <c r="M216" s="165" t="s">
        <v>2215</v>
      </c>
      <c r="N216" s="64">
        <v>1</v>
      </c>
      <c r="O216" s="64">
        <v>0</v>
      </c>
      <c r="P216" s="64">
        <v>5</v>
      </c>
      <c r="Q216" s="64">
        <v>0</v>
      </c>
      <c r="R216" s="64">
        <f t="shared" si="42"/>
        <v>6</v>
      </c>
      <c r="S216" s="105" t="s">
        <v>3765</v>
      </c>
      <c r="T216" s="105" t="s">
        <v>172</v>
      </c>
      <c r="U216" s="159">
        <f t="shared" si="43"/>
        <v>1</v>
      </c>
      <c r="V216" s="159"/>
      <c r="W216" s="100" t="str">
        <f t="shared" si="46"/>
        <v>No hay ejecución</v>
      </c>
      <c r="X216" s="105" t="str">
        <f t="shared" si="47"/>
        <v>NA</v>
      </c>
      <c r="Y216" s="166"/>
      <c r="Z216" s="159">
        <f t="shared" si="44"/>
        <v>5</v>
      </c>
      <c r="AA216" s="159"/>
      <c r="AB216" s="100" t="str">
        <f t="shared" si="48"/>
        <v>No hay ejecución</v>
      </c>
      <c r="AC216" s="105" t="str">
        <f t="shared" si="49"/>
        <v>NA</v>
      </c>
      <c r="AD216" s="166"/>
      <c r="AE216" s="65">
        <f t="shared" si="45"/>
        <v>0</v>
      </c>
      <c r="AF216" s="100" t="str">
        <f t="shared" si="41"/>
        <v>No hay Programación</v>
      </c>
      <c r="AG216" s="105" t="str">
        <f t="shared" si="50"/>
        <v>De acuerdo a lo programado</v>
      </c>
      <c r="AH216" s="166"/>
      <c r="AI216" s="65" t="s">
        <v>502</v>
      </c>
      <c r="AJ216" s="100" t="s">
        <v>502</v>
      </c>
    </row>
    <row r="217" spans="1:36" ht="28.8">
      <c r="A217" s="63">
        <v>202</v>
      </c>
      <c r="B217" s="162" t="s">
        <v>400</v>
      </c>
      <c r="C217" s="162">
        <v>0</v>
      </c>
      <c r="D217" s="162">
        <v>0</v>
      </c>
      <c r="E217" s="162" t="s">
        <v>41</v>
      </c>
      <c r="F217" s="162">
        <v>18</v>
      </c>
      <c r="G217" s="231" t="s">
        <v>491</v>
      </c>
      <c r="H217" s="164" t="s">
        <v>3948</v>
      </c>
      <c r="I217" s="163" t="s">
        <v>18</v>
      </c>
      <c r="J217" s="163" t="s">
        <v>129</v>
      </c>
      <c r="K217" s="163">
        <v>6</v>
      </c>
      <c r="L217" s="165" t="s">
        <v>2201</v>
      </c>
      <c r="M217" s="165" t="s">
        <v>3764</v>
      </c>
      <c r="N217" s="64">
        <v>0</v>
      </c>
      <c r="O217" s="64">
        <v>2</v>
      </c>
      <c r="P217" s="64">
        <v>3</v>
      </c>
      <c r="Q217" s="64">
        <v>0</v>
      </c>
      <c r="R217" s="64">
        <f t="shared" si="42"/>
        <v>5</v>
      </c>
      <c r="S217" s="105" t="s">
        <v>3765</v>
      </c>
      <c r="T217" s="105" t="s">
        <v>172</v>
      </c>
      <c r="U217" s="159">
        <f t="shared" si="43"/>
        <v>2</v>
      </c>
      <c r="V217" s="159"/>
      <c r="W217" s="100" t="str">
        <f t="shared" si="46"/>
        <v>No hay ejecución</v>
      </c>
      <c r="X217" s="105" t="str">
        <f t="shared" si="47"/>
        <v>NA</v>
      </c>
      <c r="Y217" s="166"/>
      <c r="Z217" s="159">
        <f t="shared" si="44"/>
        <v>3</v>
      </c>
      <c r="AA217" s="159"/>
      <c r="AB217" s="100" t="str">
        <f t="shared" si="48"/>
        <v>No hay ejecución</v>
      </c>
      <c r="AC217" s="105" t="str">
        <f t="shared" si="49"/>
        <v>NA</v>
      </c>
      <c r="AD217" s="166"/>
      <c r="AE217" s="65">
        <f t="shared" si="45"/>
        <v>0</v>
      </c>
      <c r="AF217" s="100" t="str">
        <f t="shared" si="41"/>
        <v>No hay Programación</v>
      </c>
      <c r="AG217" s="105" t="str">
        <f t="shared" si="50"/>
        <v>De acuerdo a lo programado</v>
      </c>
      <c r="AH217" s="166"/>
      <c r="AI217" s="65" t="s">
        <v>502</v>
      </c>
      <c r="AJ217" s="100" t="s">
        <v>502</v>
      </c>
    </row>
    <row r="218" spans="1:36" ht="38.4">
      <c r="A218" s="63">
        <v>203</v>
      </c>
      <c r="B218" s="162" t="s">
        <v>400</v>
      </c>
      <c r="C218" s="162">
        <v>0</v>
      </c>
      <c r="D218" s="162">
        <v>0</v>
      </c>
      <c r="E218" s="162" t="s">
        <v>41</v>
      </c>
      <c r="F218" s="162">
        <v>18</v>
      </c>
      <c r="G218" s="231" t="s">
        <v>436</v>
      </c>
      <c r="H218" s="164" t="s">
        <v>3949</v>
      </c>
      <c r="I218" s="163" t="s">
        <v>18</v>
      </c>
      <c r="J218" s="163" t="s">
        <v>129</v>
      </c>
      <c r="K218" s="163">
        <v>6</v>
      </c>
      <c r="L218" s="165" t="s">
        <v>2214</v>
      </c>
      <c r="M218" s="165" t="s">
        <v>2215</v>
      </c>
      <c r="N218" s="64">
        <v>0</v>
      </c>
      <c r="O218" s="64">
        <v>0</v>
      </c>
      <c r="P218" s="64">
        <v>3</v>
      </c>
      <c r="Q218" s="64">
        <v>0</v>
      </c>
      <c r="R218" s="64">
        <f t="shared" si="42"/>
        <v>3</v>
      </c>
      <c r="S218" s="105" t="s">
        <v>3765</v>
      </c>
      <c r="T218" s="105" t="s">
        <v>172</v>
      </c>
      <c r="U218" s="159">
        <f t="shared" si="43"/>
        <v>0</v>
      </c>
      <c r="V218" s="159"/>
      <c r="W218" s="100" t="str">
        <f t="shared" si="46"/>
        <v>No hay ejecución</v>
      </c>
      <c r="X218" s="105" t="str">
        <f t="shared" si="47"/>
        <v>NA</v>
      </c>
      <c r="Y218" s="166"/>
      <c r="Z218" s="159">
        <f t="shared" si="44"/>
        <v>3</v>
      </c>
      <c r="AA218" s="159"/>
      <c r="AB218" s="100" t="str">
        <f t="shared" si="48"/>
        <v>No hay ejecución</v>
      </c>
      <c r="AC218" s="105" t="str">
        <f t="shared" si="49"/>
        <v>NA</v>
      </c>
      <c r="AD218" s="166"/>
      <c r="AE218" s="65">
        <f t="shared" si="45"/>
        <v>0</v>
      </c>
      <c r="AF218" s="100" t="str">
        <f t="shared" si="41"/>
        <v>No hay Programación</v>
      </c>
      <c r="AG218" s="105" t="str">
        <f t="shared" si="50"/>
        <v>De acuerdo a lo programado</v>
      </c>
      <c r="AH218" s="166"/>
      <c r="AI218" s="65" t="s">
        <v>502</v>
      </c>
      <c r="AJ218" s="100" t="s">
        <v>502</v>
      </c>
    </row>
    <row r="219" spans="1:36" ht="28.8">
      <c r="A219" s="63">
        <v>204</v>
      </c>
      <c r="B219" s="162" t="s">
        <v>400</v>
      </c>
      <c r="C219" s="162">
        <v>0</v>
      </c>
      <c r="D219" s="162">
        <v>0</v>
      </c>
      <c r="E219" s="162" t="s">
        <v>41</v>
      </c>
      <c r="F219" s="162">
        <v>18</v>
      </c>
      <c r="G219" s="231" t="s">
        <v>436</v>
      </c>
      <c r="H219" s="164" t="s">
        <v>3950</v>
      </c>
      <c r="I219" s="163" t="s">
        <v>18</v>
      </c>
      <c r="J219" s="163" t="s">
        <v>129</v>
      </c>
      <c r="K219" s="163">
        <v>6</v>
      </c>
      <c r="L219" s="165" t="s">
        <v>3778</v>
      </c>
      <c r="M219" s="165" t="s">
        <v>643</v>
      </c>
      <c r="N219" s="64">
        <v>0</v>
      </c>
      <c r="O219" s="64">
        <v>0</v>
      </c>
      <c r="P219" s="64">
        <v>0</v>
      </c>
      <c r="Q219" s="64">
        <v>0</v>
      </c>
      <c r="R219" s="64">
        <f t="shared" si="42"/>
        <v>0</v>
      </c>
      <c r="S219" s="105" t="s">
        <v>3765</v>
      </c>
      <c r="T219" s="105" t="s">
        <v>172</v>
      </c>
      <c r="U219" s="159">
        <f t="shared" si="43"/>
        <v>0</v>
      </c>
      <c r="V219" s="159"/>
      <c r="W219" s="100" t="str">
        <f t="shared" si="46"/>
        <v>No hay ejecución</v>
      </c>
      <c r="X219" s="105" t="str">
        <f t="shared" si="47"/>
        <v>NA</v>
      </c>
      <c r="Y219" s="166"/>
      <c r="Z219" s="159">
        <f t="shared" si="44"/>
        <v>0</v>
      </c>
      <c r="AA219" s="159"/>
      <c r="AB219" s="100" t="str">
        <f t="shared" si="48"/>
        <v>No hay ejecución</v>
      </c>
      <c r="AC219" s="105" t="str">
        <f t="shared" si="49"/>
        <v>NA</v>
      </c>
      <c r="AD219" s="166"/>
      <c r="AE219" s="65">
        <f t="shared" si="45"/>
        <v>0</v>
      </c>
      <c r="AF219" s="100" t="str">
        <f t="shared" si="41"/>
        <v>No hay Programación</v>
      </c>
      <c r="AG219" s="105" t="str">
        <f t="shared" si="50"/>
        <v>De acuerdo a lo programado</v>
      </c>
      <c r="AH219" s="166"/>
      <c r="AI219" s="65" t="s">
        <v>502</v>
      </c>
      <c r="AJ219" s="100" t="s">
        <v>502</v>
      </c>
    </row>
    <row r="220" spans="1:36" ht="38.4">
      <c r="A220" s="63">
        <v>205</v>
      </c>
      <c r="B220" s="162" t="s">
        <v>400</v>
      </c>
      <c r="C220" s="162">
        <v>0</v>
      </c>
      <c r="D220" s="162">
        <v>0</v>
      </c>
      <c r="E220" s="162" t="s">
        <v>41</v>
      </c>
      <c r="F220" s="162">
        <v>18</v>
      </c>
      <c r="G220" s="231" t="s">
        <v>436</v>
      </c>
      <c r="H220" s="164" t="s">
        <v>3951</v>
      </c>
      <c r="I220" s="163" t="s">
        <v>18</v>
      </c>
      <c r="J220" s="163" t="s">
        <v>129</v>
      </c>
      <c r="K220" s="163">
        <v>6</v>
      </c>
      <c r="L220" s="165" t="s">
        <v>2233</v>
      </c>
      <c r="M220" s="165" t="s">
        <v>643</v>
      </c>
      <c r="N220" s="64">
        <v>0</v>
      </c>
      <c r="O220" s="64">
        <v>0</v>
      </c>
      <c r="P220" s="64">
        <v>0</v>
      </c>
      <c r="Q220" s="64">
        <v>0</v>
      </c>
      <c r="R220" s="64">
        <f t="shared" si="42"/>
        <v>0</v>
      </c>
      <c r="S220" s="105" t="s">
        <v>3765</v>
      </c>
      <c r="T220" s="105" t="s">
        <v>172</v>
      </c>
      <c r="U220" s="159">
        <f t="shared" si="43"/>
        <v>0</v>
      </c>
      <c r="V220" s="159"/>
      <c r="W220" s="100" t="str">
        <f t="shared" si="46"/>
        <v>No hay ejecución</v>
      </c>
      <c r="X220" s="105" t="str">
        <f t="shared" si="47"/>
        <v>NA</v>
      </c>
      <c r="Y220" s="166"/>
      <c r="Z220" s="159">
        <f t="shared" si="44"/>
        <v>0</v>
      </c>
      <c r="AA220" s="159"/>
      <c r="AB220" s="100" t="str">
        <f t="shared" si="48"/>
        <v>No hay ejecución</v>
      </c>
      <c r="AC220" s="105" t="str">
        <f t="shared" si="49"/>
        <v>NA</v>
      </c>
      <c r="AD220" s="166"/>
      <c r="AE220" s="65">
        <f t="shared" si="45"/>
        <v>0</v>
      </c>
      <c r="AF220" s="100" t="str">
        <f t="shared" ref="AF220:AF283" si="51">IF(AE220="","No hay ejecución",IF(AND(AE220&gt;0), AE220/R220,"No hay Programación"))</f>
        <v>No hay Programación</v>
      </c>
      <c r="AG220" s="105" t="str">
        <f t="shared" si="50"/>
        <v>De acuerdo a lo programado</v>
      </c>
      <c r="AH220" s="166"/>
      <c r="AI220" s="65" t="s">
        <v>502</v>
      </c>
      <c r="AJ220" s="100" t="s">
        <v>502</v>
      </c>
    </row>
    <row r="221" spans="1:36" ht="19.2">
      <c r="A221" s="63">
        <v>206</v>
      </c>
      <c r="B221" s="162" t="s">
        <v>400</v>
      </c>
      <c r="C221" s="162">
        <v>0</v>
      </c>
      <c r="D221" s="162">
        <v>0</v>
      </c>
      <c r="E221" s="162" t="s">
        <v>41</v>
      </c>
      <c r="F221" s="162">
        <v>18</v>
      </c>
      <c r="G221" s="231" t="s">
        <v>436</v>
      </c>
      <c r="H221" s="164" t="s">
        <v>3836</v>
      </c>
      <c r="I221" s="163" t="s">
        <v>18</v>
      </c>
      <c r="J221" s="163" t="s">
        <v>129</v>
      </c>
      <c r="K221" s="163">
        <v>6</v>
      </c>
      <c r="L221" s="165" t="s">
        <v>2247</v>
      </c>
      <c r="M221" s="165" t="s">
        <v>643</v>
      </c>
      <c r="N221" s="64">
        <v>0</v>
      </c>
      <c r="O221" s="64">
        <v>0</v>
      </c>
      <c r="P221" s="64">
        <v>0</v>
      </c>
      <c r="Q221" s="64">
        <v>0</v>
      </c>
      <c r="R221" s="64">
        <f t="shared" si="42"/>
        <v>0</v>
      </c>
      <c r="S221" s="105" t="s">
        <v>3765</v>
      </c>
      <c r="T221" s="105" t="s">
        <v>172</v>
      </c>
      <c r="U221" s="159">
        <f t="shared" si="43"/>
        <v>0</v>
      </c>
      <c r="V221" s="159"/>
      <c r="W221" s="100" t="str">
        <f t="shared" si="46"/>
        <v>No hay ejecución</v>
      </c>
      <c r="X221" s="105" t="str">
        <f t="shared" si="47"/>
        <v>NA</v>
      </c>
      <c r="Y221" s="166"/>
      <c r="Z221" s="159">
        <f t="shared" si="44"/>
        <v>0</v>
      </c>
      <c r="AA221" s="159"/>
      <c r="AB221" s="100" t="str">
        <f t="shared" si="48"/>
        <v>No hay ejecución</v>
      </c>
      <c r="AC221" s="105" t="str">
        <f t="shared" si="49"/>
        <v>NA</v>
      </c>
      <c r="AD221" s="166"/>
      <c r="AE221" s="65">
        <f t="shared" si="45"/>
        <v>0</v>
      </c>
      <c r="AF221" s="100" t="str">
        <f t="shared" si="51"/>
        <v>No hay Programación</v>
      </c>
      <c r="AG221" s="105" t="str">
        <f t="shared" si="50"/>
        <v>De acuerdo a lo programado</v>
      </c>
      <c r="AH221" s="166"/>
      <c r="AI221" s="65" t="s">
        <v>502</v>
      </c>
      <c r="AJ221" s="100" t="s">
        <v>502</v>
      </c>
    </row>
    <row r="222" spans="1:36" ht="38.4">
      <c r="A222" s="63">
        <v>207</v>
      </c>
      <c r="B222" s="162" t="s">
        <v>400</v>
      </c>
      <c r="C222" s="162">
        <v>0</v>
      </c>
      <c r="D222" s="162">
        <v>0</v>
      </c>
      <c r="E222" s="162" t="s">
        <v>41</v>
      </c>
      <c r="F222" s="162">
        <v>18</v>
      </c>
      <c r="G222" s="231" t="s">
        <v>436</v>
      </c>
      <c r="H222" s="164" t="s">
        <v>3952</v>
      </c>
      <c r="I222" s="163" t="s">
        <v>18</v>
      </c>
      <c r="J222" s="163" t="s">
        <v>129</v>
      </c>
      <c r="K222" s="163">
        <v>6</v>
      </c>
      <c r="L222" s="165" t="s">
        <v>2201</v>
      </c>
      <c r="M222" s="165" t="s">
        <v>3764</v>
      </c>
      <c r="N222" s="64">
        <v>21</v>
      </c>
      <c r="O222" s="64">
        <v>10</v>
      </c>
      <c r="P222" s="64">
        <v>42</v>
      </c>
      <c r="Q222" s="64">
        <v>4</v>
      </c>
      <c r="R222" s="64">
        <f t="shared" si="42"/>
        <v>77</v>
      </c>
      <c r="S222" s="105" t="s">
        <v>3765</v>
      </c>
      <c r="T222" s="105" t="s">
        <v>172</v>
      </c>
      <c r="U222" s="159">
        <f t="shared" si="43"/>
        <v>31</v>
      </c>
      <c r="V222" s="159">
        <v>52</v>
      </c>
      <c r="W222" s="100">
        <f t="shared" si="46"/>
        <v>1.6774193548387097</v>
      </c>
      <c r="X222" s="105" t="str">
        <f t="shared" si="47"/>
        <v>De acuerdo a lo programado</v>
      </c>
      <c r="Y222" s="166"/>
      <c r="Z222" s="159">
        <f t="shared" si="44"/>
        <v>46</v>
      </c>
      <c r="AA222" s="159"/>
      <c r="AB222" s="100" t="str">
        <f t="shared" si="48"/>
        <v>No hay ejecución</v>
      </c>
      <c r="AC222" s="105" t="str">
        <f t="shared" si="49"/>
        <v>NA</v>
      </c>
      <c r="AD222" s="166"/>
      <c r="AE222" s="65">
        <f t="shared" si="45"/>
        <v>52</v>
      </c>
      <c r="AF222" s="100">
        <f t="shared" si="51"/>
        <v>0.67532467532467533</v>
      </c>
      <c r="AG222" s="105" t="str">
        <f t="shared" si="50"/>
        <v>Incumplimiento</v>
      </c>
      <c r="AH222" s="166"/>
      <c r="AI222" s="65" t="s">
        <v>502</v>
      </c>
      <c r="AJ222" s="100" t="s">
        <v>502</v>
      </c>
    </row>
    <row r="223" spans="1:36" ht="48">
      <c r="A223" s="63">
        <v>208</v>
      </c>
      <c r="B223" s="162" t="s">
        <v>400</v>
      </c>
      <c r="C223" s="162" t="s">
        <v>41</v>
      </c>
      <c r="D223" s="162">
        <v>0</v>
      </c>
      <c r="E223" s="162" t="s">
        <v>41</v>
      </c>
      <c r="F223" s="162">
        <v>18</v>
      </c>
      <c r="G223" s="231" t="s">
        <v>464</v>
      </c>
      <c r="H223" s="164" t="s">
        <v>3953</v>
      </c>
      <c r="I223" s="163" t="s">
        <v>18</v>
      </c>
      <c r="J223" s="163" t="s">
        <v>129</v>
      </c>
      <c r="K223" s="163">
        <v>6</v>
      </c>
      <c r="L223" s="165" t="s">
        <v>2214</v>
      </c>
      <c r="M223" s="165" t="s">
        <v>2215</v>
      </c>
      <c r="N223" s="64">
        <v>10</v>
      </c>
      <c r="O223" s="64">
        <v>20</v>
      </c>
      <c r="P223" s="64">
        <v>50</v>
      </c>
      <c r="Q223" s="64">
        <v>12</v>
      </c>
      <c r="R223" s="64">
        <f t="shared" si="42"/>
        <v>92</v>
      </c>
      <c r="S223" s="105" t="s">
        <v>3765</v>
      </c>
      <c r="T223" s="105" t="s">
        <v>172</v>
      </c>
      <c r="U223" s="159">
        <f t="shared" si="43"/>
        <v>30</v>
      </c>
      <c r="V223" s="159">
        <v>56</v>
      </c>
      <c r="W223" s="100">
        <f t="shared" si="46"/>
        <v>1.8666666666666667</v>
      </c>
      <c r="X223" s="105" t="str">
        <f t="shared" si="47"/>
        <v>De acuerdo a lo programado</v>
      </c>
      <c r="Y223" s="166"/>
      <c r="Z223" s="159">
        <f t="shared" si="44"/>
        <v>62</v>
      </c>
      <c r="AA223" s="159"/>
      <c r="AB223" s="100" t="str">
        <f t="shared" si="48"/>
        <v>No hay ejecución</v>
      </c>
      <c r="AC223" s="105" t="str">
        <f t="shared" si="49"/>
        <v>NA</v>
      </c>
      <c r="AD223" s="166"/>
      <c r="AE223" s="65">
        <f t="shared" si="45"/>
        <v>56</v>
      </c>
      <c r="AF223" s="100">
        <f t="shared" si="51"/>
        <v>0.60869565217391308</v>
      </c>
      <c r="AG223" s="105" t="str">
        <f t="shared" si="50"/>
        <v>Incumplimiento</v>
      </c>
      <c r="AH223" s="166"/>
      <c r="AI223" s="65" t="s">
        <v>502</v>
      </c>
      <c r="AJ223" s="100" t="s">
        <v>502</v>
      </c>
    </row>
    <row r="224" spans="1:36" ht="38.4">
      <c r="A224" s="63">
        <v>209</v>
      </c>
      <c r="B224" s="162" t="s">
        <v>3954</v>
      </c>
      <c r="C224" s="162" t="s">
        <v>46</v>
      </c>
      <c r="D224" s="162">
        <v>1</v>
      </c>
      <c r="E224" s="162" t="s">
        <v>46</v>
      </c>
      <c r="F224" s="162">
        <v>19</v>
      </c>
      <c r="G224" s="231" t="s">
        <v>464</v>
      </c>
      <c r="H224" s="164" t="s">
        <v>3955</v>
      </c>
      <c r="I224" s="163" t="s">
        <v>18</v>
      </c>
      <c r="J224" s="163" t="s">
        <v>129</v>
      </c>
      <c r="K224" s="163">
        <v>6</v>
      </c>
      <c r="L224" s="165" t="s">
        <v>3778</v>
      </c>
      <c r="M224" s="165" t="s">
        <v>643</v>
      </c>
      <c r="N224" s="64">
        <v>4</v>
      </c>
      <c r="O224" s="64">
        <v>3</v>
      </c>
      <c r="P224" s="64">
        <v>0</v>
      </c>
      <c r="Q224" s="64">
        <v>0</v>
      </c>
      <c r="R224" s="64">
        <f t="shared" si="42"/>
        <v>7</v>
      </c>
      <c r="S224" s="105" t="s">
        <v>3765</v>
      </c>
      <c r="T224" s="105" t="s">
        <v>172</v>
      </c>
      <c r="U224" s="159">
        <f t="shared" si="43"/>
        <v>7</v>
      </c>
      <c r="V224" s="159">
        <v>4</v>
      </c>
      <c r="W224" s="100">
        <f t="shared" si="46"/>
        <v>0.5714285714285714</v>
      </c>
      <c r="X224" s="105" t="str">
        <f t="shared" si="47"/>
        <v>En Riesgo de no Cumplimiento</v>
      </c>
      <c r="Y224" s="166"/>
      <c r="Z224" s="159">
        <f t="shared" si="44"/>
        <v>0</v>
      </c>
      <c r="AA224" s="159"/>
      <c r="AB224" s="100" t="str">
        <f t="shared" si="48"/>
        <v>No hay ejecución</v>
      </c>
      <c r="AC224" s="105" t="str">
        <f t="shared" si="49"/>
        <v>NA</v>
      </c>
      <c r="AD224" s="166"/>
      <c r="AE224" s="65">
        <f t="shared" si="45"/>
        <v>4</v>
      </c>
      <c r="AF224" s="100">
        <f t="shared" si="51"/>
        <v>0.5714285714285714</v>
      </c>
      <c r="AG224" s="105" t="str">
        <f t="shared" si="50"/>
        <v>Incumplimiento</v>
      </c>
      <c r="AH224" s="166"/>
      <c r="AI224" s="65" t="s">
        <v>502</v>
      </c>
      <c r="AJ224" s="100" t="s">
        <v>502</v>
      </c>
    </row>
    <row r="225" spans="1:36" ht="38.4">
      <c r="A225" s="63">
        <v>210</v>
      </c>
      <c r="B225" s="162" t="s">
        <v>400</v>
      </c>
      <c r="C225" s="162">
        <v>0</v>
      </c>
      <c r="D225" s="162">
        <v>0</v>
      </c>
      <c r="E225" s="162" t="s">
        <v>41</v>
      </c>
      <c r="F225" s="162">
        <v>18</v>
      </c>
      <c r="G225" s="231" t="s">
        <v>491</v>
      </c>
      <c r="H225" s="164" t="s">
        <v>3956</v>
      </c>
      <c r="I225" s="163" t="s">
        <v>18</v>
      </c>
      <c r="J225" s="163" t="s">
        <v>129</v>
      </c>
      <c r="K225" s="163">
        <v>6</v>
      </c>
      <c r="L225" s="165" t="s">
        <v>2233</v>
      </c>
      <c r="M225" s="165" t="s">
        <v>643</v>
      </c>
      <c r="N225" s="64">
        <v>0</v>
      </c>
      <c r="O225" s="64">
        <v>0</v>
      </c>
      <c r="P225" s="64">
        <v>0</v>
      </c>
      <c r="Q225" s="64">
        <v>0</v>
      </c>
      <c r="R225" s="64">
        <f t="shared" si="42"/>
        <v>0</v>
      </c>
      <c r="S225" s="105" t="s">
        <v>3765</v>
      </c>
      <c r="T225" s="105" t="s">
        <v>172</v>
      </c>
      <c r="U225" s="159">
        <f t="shared" si="43"/>
        <v>0</v>
      </c>
      <c r="V225" s="159"/>
      <c r="W225" s="100" t="str">
        <f t="shared" si="46"/>
        <v>No hay ejecución</v>
      </c>
      <c r="X225" s="105" t="str">
        <f t="shared" si="47"/>
        <v>NA</v>
      </c>
      <c r="Y225" s="166"/>
      <c r="Z225" s="159">
        <f t="shared" si="44"/>
        <v>0</v>
      </c>
      <c r="AA225" s="159"/>
      <c r="AB225" s="100" t="str">
        <f t="shared" si="48"/>
        <v>No hay ejecución</v>
      </c>
      <c r="AC225" s="105" t="str">
        <f t="shared" si="49"/>
        <v>NA</v>
      </c>
      <c r="AD225" s="166"/>
      <c r="AE225" s="65">
        <f t="shared" si="45"/>
        <v>0</v>
      </c>
      <c r="AF225" s="100" t="str">
        <f t="shared" si="51"/>
        <v>No hay Programación</v>
      </c>
      <c r="AG225" s="105" t="str">
        <f t="shared" si="50"/>
        <v>De acuerdo a lo programado</v>
      </c>
      <c r="AH225" s="166"/>
      <c r="AI225" s="65" t="s">
        <v>502</v>
      </c>
      <c r="AJ225" s="100" t="s">
        <v>502</v>
      </c>
    </row>
    <row r="226" spans="1:36" ht="19.2">
      <c r="A226" s="63">
        <v>211</v>
      </c>
      <c r="B226" s="162" t="s">
        <v>400</v>
      </c>
      <c r="C226" s="162">
        <v>0</v>
      </c>
      <c r="D226" s="162">
        <v>0</v>
      </c>
      <c r="E226" s="162" t="s">
        <v>41</v>
      </c>
      <c r="F226" s="162">
        <v>18</v>
      </c>
      <c r="G226" s="231" t="s">
        <v>491</v>
      </c>
      <c r="H226" s="164" t="s">
        <v>3836</v>
      </c>
      <c r="I226" s="163" t="s">
        <v>18</v>
      </c>
      <c r="J226" s="163" t="s">
        <v>129</v>
      </c>
      <c r="K226" s="163">
        <v>6</v>
      </c>
      <c r="L226" s="165" t="s">
        <v>2247</v>
      </c>
      <c r="M226" s="165" t="s">
        <v>643</v>
      </c>
      <c r="N226" s="64">
        <v>0</v>
      </c>
      <c r="O226" s="64">
        <v>0</v>
      </c>
      <c r="P226" s="64">
        <v>0</v>
      </c>
      <c r="Q226" s="64">
        <v>1</v>
      </c>
      <c r="R226" s="64">
        <f t="shared" si="42"/>
        <v>1</v>
      </c>
      <c r="S226" s="105" t="s">
        <v>3765</v>
      </c>
      <c r="T226" s="105" t="s">
        <v>172</v>
      </c>
      <c r="U226" s="159">
        <f t="shared" si="43"/>
        <v>0</v>
      </c>
      <c r="V226" s="159"/>
      <c r="W226" s="100" t="str">
        <f t="shared" si="46"/>
        <v>No hay ejecución</v>
      </c>
      <c r="X226" s="105" t="str">
        <f t="shared" si="47"/>
        <v>NA</v>
      </c>
      <c r="Y226" s="166"/>
      <c r="Z226" s="159">
        <f t="shared" si="44"/>
        <v>1</v>
      </c>
      <c r="AA226" s="159"/>
      <c r="AB226" s="100" t="str">
        <f t="shared" si="48"/>
        <v>No hay ejecución</v>
      </c>
      <c r="AC226" s="105" t="str">
        <f t="shared" si="49"/>
        <v>NA</v>
      </c>
      <c r="AD226" s="166"/>
      <c r="AE226" s="65">
        <f t="shared" si="45"/>
        <v>0</v>
      </c>
      <c r="AF226" s="100" t="str">
        <f t="shared" si="51"/>
        <v>No hay Programación</v>
      </c>
      <c r="AG226" s="105" t="str">
        <f t="shared" si="50"/>
        <v>De acuerdo a lo programado</v>
      </c>
      <c r="AH226" s="166"/>
      <c r="AI226" s="65" t="s">
        <v>502</v>
      </c>
      <c r="AJ226" s="100" t="s">
        <v>502</v>
      </c>
    </row>
    <row r="227" spans="1:36" ht="19.2">
      <c r="A227" s="63">
        <v>212</v>
      </c>
      <c r="B227" s="162" t="s">
        <v>400</v>
      </c>
      <c r="C227" s="162">
        <v>0</v>
      </c>
      <c r="D227" s="162">
        <v>0</v>
      </c>
      <c r="E227" s="162" t="s">
        <v>41</v>
      </c>
      <c r="F227" s="162">
        <v>18</v>
      </c>
      <c r="G227" s="231" t="s">
        <v>491</v>
      </c>
      <c r="H227" s="164" t="s">
        <v>3957</v>
      </c>
      <c r="I227" s="163" t="s">
        <v>18</v>
      </c>
      <c r="J227" s="163" t="s">
        <v>129</v>
      </c>
      <c r="K227" s="163">
        <v>6</v>
      </c>
      <c r="L227" s="165" t="s">
        <v>2201</v>
      </c>
      <c r="M227" s="165" t="s">
        <v>3764</v>
      </c>
      <c r="N227" s="64">
        <v>10</v>
      </c>
      <c r="O227" s="64">
        <v>0</v>
      </c>
      <c r="P227" s="64">
        <v>0</v>
      </c>
      <c r="Q227" s="64">
        <v>0</v>
      </c>
      <c r="R227" s="64">
        <f t="shared" si="42"/>
        <v>10</v>
      </c>
      <c r="S227" s="105" t="s">
        <v>3765</v>
      </c>
      <c r="T227" s="105" t="s">
        <v>172</v>
      </c>
      <c r="U227" s="159">
        <f t="shared" si="43"/>
        <v>10</v>
      </c>
      <c r="V227" s="159">
        <v>10</v>
      </c>
      <c r="W227" s="100">
        <f t="shared" si="46"/>
        <v>1</v>
      </c>
      <c r="X227" s="105" t="str">
        <f t="shared" si="47"/>
        <v>De acuerdo a lo programado</v>
      </c>
      <c r="Y227" s="166"/>
      <c r="Z227" s="159">
        <f t="shared" si="44"/>
        <v>0</v>
      </c>
      <c r="AA227" s="159"/>
      <c r="AB227" s="100" t="str">
        <f t="shared" si="48"/>
        <v>No hay ejecución</v>
      </c>
      <c r="AC227" s="105" t="str">
        <f t="shared" si="49"/>
        <v>NA</v>
      </c>
      <c r="AD227" s="166"/>
      <c r="AE227" s="65">
        <f t="shared" si="45"/>
        <v>10</v>
      </c>
      <c r="AF227" s="100">
        <f t="shared" si="51"/>
        <v>1</v>
      </c>
      <c r="AG227" s="105" t="str">
        <f t="shared" si="50"/>
        <v>De acuerdo a lo programado</v>
      </c>
      <c r="AH227" s="166"/>
      <c r="AI227" s="65" t="s">
        <v>502</v>
      </c>
      <c r="AJ227" s="100" t="s">
        <v>502</v>
      </c>
    </row>
    <row r="228" spans="1:36" ht="19.2">
      <c r="A228" s="63">
        <v>213</v>
      </c>
      <c r="B228" s="162" t="s">
        <v>400</v>
      </c>
      <c r="C228" s="162">
        <v>0</v>
      </c>
      <c r="D228" s="162">
        <v>0</v>
      </c>
      <c r="E228" s="162" t="s">
        <v>41</v>
      </c>
      <c r="F228" s="162">
        <v>18</v>
      </c>
      <c r="G228" s="231" t="s">
        <v>491</v>
      </c>
      <c r="H228" s="164" t="s">
        <v>3958</v>
      </c>
      <c r="I228" s="163" t="s">
        <v>18</v>
      </c>
      <c r="J228" s="163" t="s">
        <v>129</v>
      </c>
      <c r="K228" s="163">
        <v>6</v>
      </c>
      <c r="L228" s="165" t="s">
        <v>2214</v>
      </c>
      <c r="M228" s="165" t="s">
        <v>2215</v>
      </c>
      <c r="N228" s="64">
        <v>3</v>
      </c>
      <c r="O228" s="64">
        <v>3</v>
      </c>
      <c r="P228" s="64">
        <v>3</v>
      </c>
      <c r="Q228" s="64">
        <v>3</v>
      </c>
      <c r="R228" s="64">
        <f t="shared" si="42"/>
        <v>12</v>
      </c>
      <c r="S228" s="105" t="s">
        <v>3765</v>
      </c>
      <c r="T228" s="105" t="s">
        <v>172</v>
      </c>
      <c r="U228" s="159">
        <f t="shared" si="43"/>
        <v>6</v>
      </c>
      <c r="V228" s="159">
        <v>6</v>
      </c>
      <c r="W228" s="100">
        <f t="shared" si="46"/>
        <v>1</v>
      </c>
      <c r="X228" s="105" t="str">
        <f t="shared" si="47"/>
        <v>De acuerdo a lo programado</v>
      </c>
      <c r="Y228" s="166"/>
      <c r="Z228" s="159">
        <f t="shared" si="44"/>
        <v>6</v>
      </c>
      <c r="AA228" s="159"/>
      <c r="AB228" s="100" t="str">
        <f t="shared" si="48"/>
        <v>No hay ejecución</v>
      </c>
      <c r="AC228" s="105" t="str">
        <f t="shared" si="49"/>
        <v>NA</v>
      </c>
      <c r="AD228" s="166"/>
      <c r="AE228" s="65">
        <f t="shared" si="45"/>
        <v>6</v>
      </c>
      <c r="AF228" s="100">
        <f t="shared" si="51"/>
        <v>0.5</v>
      </c>
      <c r="AG228" s="105" t="str">
        <f t="shared" si="50"/>
        <v>Incumplimiento</v>
      </c>
      <c r="AH228" s="166"/>
      <c r="AI228" s="65" t="s">
        <v>502</v>
      </c>
      <c r="AJ228" s="100" t="s">
        <v>502</v>
      </c>
    </row>
    <row r="229" spans="1:36" ht="19.2">
      <c r="A229" s="63">
        <v>214</v>
      </c>
      <c r="B229" s="162" t="s">
        <v>400</v>
      </c>
      <c r="C229" s="162">
        <v>0</v>
      </c>
      <c r="D229" s="162">
        <v>0</v>
      </c>
      <c r="E229" s="162" t="s">
        <v>41</v>
      </c>
      <c r="F229" s="162">
        <v>18</v>
      </c>
      <c r="G229" s="231" t="s">
        <v>491</v>
      </c>
      <c r="H229" s="164" t="s">
        <v>3959</v>
      </c>
      <c r="I229" s="163" t="s">
        <v>18</v>
      </c>
      <c r="J229" s="163" t="s">
        <v>129</v>
      </c>
      <c r="K229" s="163">
        <v>6</v>
      </c>
      <c r="L229" s="165" t="s">
        <v>2214</v>
      </c>
      <c r="M229" s="165" t="s">
        <v>2215</v>
      </c>
      <c r="N229" s="64">
        <v>0</v>
      </c>
      <c r="O229" s="64">
        <v>5</v>
      </c>
      <c r="P229" s="64">
        <v>0</v>
      </c>
      <c r="Q229" s="64">
        <v>5</v>
      </c>
      <c r="R229" s="64">
        <f t="shared" si="42"/>
        <v>10</v>
      </c>
      <c r="S229" s="105" t="s">
        <v>3765</v>
      </c>
      <c r="T229" s="105" t="s">
        <v>172</v>
      </c>
      <c r="U229" s="159">
        <f t="shared" si="43"/>
        <v>5</v>
      </c>
      <c r="V229" s="159">
        <v>15</v>
      </c>
      <c r="W229" s="100">
        <f t="shared" si="46"/>
        <v>3</v>
      </c>
      <c r="X229" s="105" t="str">
        <f t="shared" si="47"/>
        <v>De acuerdo a lo programado</v>
      </c>
      <c r="Y229" s="166"/>
      <c r="Z229" s="159">
        <f t="shared" si="44"/>
        <v>5</v>
      </c>
      <c r="AA229" s="159"/>
      <c r="AB229" s="100" t="str">
        <f t="shared" si="48"/>
        <v>No hay ejecución</v>
      </c>
      <c r="AC229" s="105" t="str">
        <f t="shared" si="49"/>
        <v>NA</v>
      </c>
      <c r="AD229" s="166"/>
      <c r="AE229" s="65">
        <f t="shared" si="45"/>
        <v>15</v>
      </c>
      <c r="AF229" s="100">
        <f t="shared" si="51"/>
        <v>1.5</v>
      </c>
      <c r="AG229" s="105" t="str">
        <f t="shared" si="50"/>
        <v>De acuerdo a lo programado</v>
      </c>
      <c r="AH229" s="166"/>
      <c r="AI229" s="65" t="s">
        <v>502</v>
      </c>
      <c r="AJ229" s="100" t="s">
        <v>502</v>
      </c>
    </row>
    <row r="230" spans="1:36" ht="28.8">
      <c r="A230" s="63">
        <v>215</v>
      </c>
      <c r="B230" s="162" t="s">
        <v>400</v>
      </c>
      <c r="C230" s="162">
        <v>0</v>
      </c>
      <c r="D230" s="162">
        <v>0</v>
      </c>
      <c r="E230" s="162" t="s">
        <v>41</v>
      </c>
      <c r="F230" s="162">
        <v>18</v>
      </c>
      <c r="G230" s="231" t="s">
        <v>491</v>
      </c>
      <c r="H230" s="164" t="s">
        <v>3960</v>
      </c>
      <c r="I230" s="163" t="s">
        <v>18</v>
      </c>
      <c r="J230" s="163" t="s">
        <v>129</v>
      </c>
      <c r="K230" s="163">
        <v>6</v>
      </c>
      <c r="L230" s="165" t="s">
        <v>3834</v>
      </c>
      <c r="M230" s="165" t="s">
        <v>2215</v>
      </c>
      <c r="N230" s="64">
        <v>1</v>
      </c>
      <c r="O230" s="64">
        <v>1</v>
      </c>
      <c r="P230" s="64">
        <v>1</v>
      </c>
      <c r="Q230" s="64">
        <v>1</v>
      </c>
      <c r="R230" s="64">
        <f t="shared" si="42"/>
        <v>4</v>
      </c>
      <c r="S230" s="105" t="s">
        <v>3765</v>
      </c>
      <c r="T230" s="105" t="s">
        <v>172</v>
      </c>
      <c r="U230" s="159">
        <f t="shared" si="43"/>
        <v>2</v>
      </c>
      <c r="V230" s="159">
        <v>2</v>
      </c>
      <c r="W230" s="100">
        <f t="shared" si="46"/>
        <v>1</v>
      </c>
      <c r="X230" s="105" t="str">
        <f t="shared" si="47"/>
        <v>De acuerdo a lo programado</v>
      </c>
      <c r="Y230" s="166"/>
      <c r="Z230" s="159">
        <f t="shared" si="44"/>
        <v>2</v>
      </c>
      <c r="AA230" s="159"/>
      <c r="AB230" s="100" t="str">
        <f t="shared" si="48"/>
        <v>No hay ejecución</v>
      </c>
      <c r="AC230" s="105" t="str">
        <f t="shared" si="49"/>
        <v>NA</v>
      </c>
      <c r="AD230" s="166"/>
      <c r="AE230" s="65">
        <f t="shared" si="45"/>
        <v>2</v>
      </c>
      <c r="AF230" s="100">
        <f t="shared" si="51"/>
        <v>0.5</v>
      </c>
      <c r="AG230" s="105" t="str">
        <f t="shared" si="50"/>
        <v>Incumplimiento</v>
      </c>
      <c r="AH230" s="166"/>
      <c r="AI230" s="65" t="s">
        <v>502</v>
      </c>
      <c r="AJ230" s="100" t="s">
        <v>502</v>
      </c>
    </row>
    <row r="231" spans="1:36" ht="19.2">
      <c r="A231" s="63">
        <v>216</v>
      </c>
      <c r="B231" s="162" t="s">
        <v>400</v>
      </c>
      <c r="C231" s="162">
        <v>0</v>
      </c>
      <c r="D231" s="162">
        <v>0</v>
      </c>
      <c r="E231" s="162" t="s">
        <v>41</v>
      </c>
      <c r="F231" s="162">
        <v>18</v>
      </c>
      <c r="G231" s="231" t="s">
        <v>491</v>
      </c>
      <c r="H231" s="164" t="s">
        <v>3961</v>
      </c>
      <c r="I231" s="163" t="s">
        <v>18</v>
      </c>
      <c r="J231" s="163" t="s">
        <v>129</v>
      </c>
      <c r="K231" s="163">
        <v>6</v>
      </c>
      <c r="L231" s="165" t="s">
        <v>2214</v>
      </c>
      <c r="M231" s="165" t="s">
        <v>2215</v>
      </c>
      <c r="N231" s="64">
        <v>10</v>
      </c>
      <c r="O231" s="64">
        <v>10</v>
      </c>
      <c r="P231" s="64">
        <v>10</v>
      </c>
      <c r="Q231" s="64">
        <v>10</v>
      </c>
      <c r="R231" s="64">
        <f t="shared" si="42"/>
        <v>40</v>
      </c>
      <c r="S231" s="105" t="s">
        <v>3765</v>
      </c>
      <c r="T231" s="105" t="s">
        <v>172</v>
      </c>
      <c r="U231" s="159">
        <f t="shared" si="43"/>
        <v>20</v>
      </c>
      <c r="V231" s="159">
        <v>20</v>
      </c>
      <c r="W231" s="100">
        <f t="shared" si="46"/>
        <v>1</v>
      </c>
      <c r="X231" s="105" t="str">
        <f t="shared" si="47"/>
        <v>De acuerdo a lo programado</v>
      </c>
      <c r="Y231" s="166"/>
      <c r="Z231" s="159">
        <f t="shared" si="44"/>
        <v>20</v>
      </c>
      <c r="AA231" s="159"/>
      <c r="AB231" s="100" t="str">
        <f t="shared" si="48"/>
        <v>No hay ejecución</v>
      </c>
      <c r="AC231" s="105" t="str">
        <f t="shared" si="49"/>
        <v>NA</v>
      </c>
      <c r="AD231" s="166"/>
      <c r="AE231" s="65">
        <f t="shared" si="45"/>
        <v>20</v>
      </c>
      <c r="AF231" s="100">
        <f t="shared" si="51"/>
        <v>0.5</v>
      </c>
      <c r="AG231" s="105" t="str">
        <f t="shared" si="50"/>
        <v>Incumplimiento</v>
      </c>
      <c r="AH231" s="166"/>
      <c r="AI231" s="65" t="s">
        <v>502</v>
      </c>
      <c r="AJ231" s="100" t="s">
        <v>502</v>
      </c>
    </row>
    <row r="232" spans="1:36" ht="19.2">
      <c r="A232" s="63">
        <v>217</v>
      </c>
      <c r="B232" s="162" t="s">
        <v>400</v>
      </c>
      <c r="C232" s="162">
        <v>0</v>
      </c>
      <c r="D232" s="162">
        <v>0</v>
      </c>
      <c r="E232" s="162" t="s">
        <v>41</v>
      </c>
      <c r="F232" s="162">
        <v>18</v>
      </c>
      <c r="G232" s="231" t="s">
        <v>491</v>
      </c>
      <c r="H232" s="164" t="s">
        <v>3962</v>
      </c>
      <c r="I232" s="163" t="s">
        <v>18</v>
      </c>
      <c r="J232" s="163" t="s">
        <v>129</v>
      </c>
      <c r="K232" s="163">
        <v>6</v>
      </c>
      <c r="L232" s="165" t="s">
        <v>2201</v>
      </c>
      <c r="M232" s="165" t="s">
        <v>3764</v>
      </c>
      <c r="N232" s="64">
        <v>5</v>
      </c>
      <c r="O232" s="64">
        <v>0</v>
      </c>
      <c r="P232" s="64">
        <v>0</v>
      </c>
      <c r="Q232" s="64">
        <v>0</v>
      </c>
      <c r="R232" s="64">
        <f t="shared" si="42"/>
        <v>5</v>
      </c>
      <c r="S232" s="105" t="s">
        <v>3765</v>
      </c>
      <c r="T232" s="105" t="s">
        <v>172</v>
      </c>
      <c r="U232" s="159">
        <f t="shared" si="43"/>
        <v>5</v>
      </c>
      <c r="V232" s="159">
        <v>5</v>
      </c>
      <c r="W232" s="100">
        <f t="shared" si="46"/>
        <v>1</v>
      </c>
      <c r="X232" s="105" t="str">
        <f t="shared" si="47"/>
        <v>De acuerdo a lo programado</v>
      </c>
      <c r="Y232" s="166"/>
      <c r="Z232" s="159">
        <f t="shared" si="44"/>
        <v>0</v>
      </c>
      <c r="AA232" s="159"/>
      <c r="AB232" s="100" t="str">
        <f t="shared" si="48"/>
        <v>No hay ejecución</v>
      </c>
      <c r="AC232" s="105" t="str">
        <f t="shared" si="49"/>
        <v>NA</v>
      </c>
      <c r="AD232" s="166"/>
      <c r="AE232" s="65">
        <f t="shared" si="45"/>
        <v>5</v>
      </c>
      <c r="AF232" s="100">
        <f t="shared" si="51"/>
        <v>1</v>
      </c>
      <c r="AG232" s="105" t="str">
        <f t="shared" si="50"/>
        <v>De acuerdo a lo programado</v>
      </c>
      <c r="AH232" s="166"/>
      <c r="AI232" s="65" t="s">
        <v>502</v>
      </c>
      <c r="AJ232" s="100" t="s">
        <v>502</v>
      </c>
    </row>
    <row r="233" spans="1:36" ht="19.2">
      <c r="A233" s="63">
        <v>218</v>
      </c>
      <c r="B233" s="162" t="s">
        <v>400</v>
      </c>
      <c r="C233" s="162">
        <v>0</v>
      </c>
      <c r="D233" s="162">
        <v>0</v>
      </c>
      <c r="E233" s="162" t="s">
        <v>41</v>
      </c>
      <c r="F233" s="162">
        <v>18</v>
      </c>
      <c r="G233" s="231" t="s">
        <v>491</v>
      </c>
      <c r="H233" s="164" t="s">
        <v>3963</v>
      </c>
      <c r="I233" s="163" t="s">
        <v>18</v>
      </c>
      <c r="J233" s="163" t="s">
        <v>129</v>
      </c>
      <c r="K233" s="163">
        <v>6</v>
      </c>
      <c r="L233" s="165" t="s">
        <v>2214</v>
      </c>
      <c r="M233" s="165" t="s">
        <v>2215</v>
      </c>
      <c r="N233" s="64">
        <v>5</v>
      </c>
      <c r="O233" s="64">
        <v>5</v>
      </c>
      <c r="P233" s="64">
        <v>5</v>
      </c>
      <c r="Q233" s="64">
        <v>5</v>
      </c>
      <c r="R233" s="64">
        <f t="shared" si="42"/>
        <v>20</v>
      </c>
      <c r="S233" s="105" t="s">
        <v>3765</v>
      </c>
      <c r="T233" s="105" t="s">
        <v>172</v>
      </c>
      <c r="U233" s="159">
        <f t="shared" si="43"/>
        <v>10</v>
      </c>
      <c r="V233" s="159">
        <v>10</v>
      </c>
      <c r="W233" s="100">
        <f t="shared" si="46"/>
        <v>1</v>
      </c>
      <c r="X233" s="105" t="str">
        <f t="shared" si="47"/>
        <v>De acuerdo a lo programado</v>
      </c>
      <c r="Y233" s="166"/>
      <c r="Z233" s="159">
        <f t="shared" si="44"/>
        <v>10</v>
      </c>
      <c r="AA233" s="159"/>
      <c r="AB233" s="100" t="str">
        <f t="shared" si="48"/>
        <v>No hay ejecución</v>
      </c>
      <c r="AC233" s="105" t="str">
        <f t="shared" si="49"/>
        <v>NA</v>
      </c>
      <c r="AD233" s="166"/>
      <c r="AE233" s="65">
        <f t="shared" si="45"/>
        <v>10</v>
      </c>
      <c r="AF233" s="100">
        <f t="shared" si="51"/>
        <v>0.5</v>
      </c>
      <c r="AG233" s="105" t="str">
        <f t="shared" si="50"/>
        <v>Incumplimiento</v>
      </c>
      <c r="AH233" s="166"/>
      <c r="AI233" s="65" t="s">
        <v>502</v>
      </c>
      <c r="AJ233" s="100" t="s">
        <v>502</v>
      </c>
    </row>
    <row r="234" spans="1:36" ht="28.8">
      <c r="A234" s="63">
        <v>219</v>
      </c>
      <c r="B234" s="162" t="s">
        <v>400</v>
      </c>
      <c r="C234" s="162">
        <v>0</v>
      </c>
      <c r="D234" s="162">
        <v>0</v>
      </c>
      <c r="E234" s="162" t="s">
        <v>41</v>
      </c>
      <c r="F234" s="162">
        <v>18</v>
      </c>
      <c r="G234" s="231" t="s">
        <v>491</v>
      </c>
      <c r="H234" s="164" t="s">
        <v>3964</v>
      </c>
      <c r="I234" s="163" t="s">
        <v>18</v>
      </c>
      <c r="J234" s="163" t="s">
        <v>129</v>
      </c>
      <c r="K234" s="163">
        <v>6</v>
      </c>
      <c r="L234" s="165" t="s">
        <v>2214</v>
      </c>
      <c r="M234" s="165" t="s">
        <v>2248</v>
      </c>
      <c r="N234" s="64">
        <v>0</v>
      </c>
      <c r="O234" s="64">
        <v>0</v>
      </c>
      <c r="P234" s="64">
        <v>0</v>
      </c>
      <c r="Q234" s="64">
        <v>1</v>
      </c>
      <c r="R234" s="64">
        <f t="shared" si="42"/>
        <v>1</v>
      </c>
      <c r="S234" s="105" t="s">
        <v>3765</v>
      </c>
      <c r="T234" s="105" t="s">
        <v>172</v>
      </c>
      <c r="U234" s="159">
        <f t="shared" si="43"/>
        <v>0</v>
      </c>
      <c r="V234" s="159"/>
      <c r="W234" s="100" t="str">
        <f t="shared" si="46"/>
        <v>No hay ejecución</v>
      </c>
      <c r="X234" s="105" t="str">
        <f t="shared" si="47"/>
        <v>NA</v>
      </c>
      <c r="Y234" s="166"/>
      <c r="Z234" s="159">
        <f t="shared" si="44"/>
        <v>1</v>
      </c>
      <c r="AA234" s="159"/>
      <c r="AB234" s="100" t="str">
        <f t="shared" si="48"/>
        <v>No hay ejecución</v>
      </c>
      <c r="AC234" s="105" t="str">
        <f t="shared" si="49"/>
        <v>NA</v>
      </c>
      <c r="AD234" s="166"/>
      <c r="AE234" s="65">
        <f t="shared" si="45"/>
        <v>0</v>
      </c>
      <c r="AF234" s="100" t="str">
        <f t="shared" si="51"/>
        <v>No hay Programación</v>
      </c>
      <c r="AG234" s="105" t="str">
        <f t="shared" si="50"/>
        <v>De acuerdo a lo programado</v>
      </c>
      <c r="AH234" s="166"/>
      <c r="AI234" s="65" t="s">
        <v>502</v>
      </c>
      <c r="AJ234" s="100" t="s">
        <v>502</v>
      </c>
    </row>
    <row r="235" spans="1:36" ht="19.2">
      <c r="A235" s="63">
        <v>220</v>
      </c>
      <c r="B235" s="162" t="s">
        <v>400</v>
      </c>
      <c r="C235" s="162">
        <v>0</v>
      </c>
      <c r="D235" s="162">
        <v>0</v>
      </c>
      <c r="E235" s="162" t="s">
        <v>41</v>
      </c>
      <c r="F235" s="162">
        <v>18</v>
      </c>
      <c r="G235" s="231" t="s">
        <v>491</v>
      </c>
      <c r="H235" s="164" t="s">
        <v>3965</v>
      </c>
      <c r="I235" s="163" t="s">
        <v>18</v>
      </c>
      <c r="J235" s="163" t="s">
        <v>129</v>
      </c>
      <c r="K235" s="163">
        <v>6</v>
      </c>
      <c r="L235" s="165" t="s">
        <v>2201</v>
      </c>
      <c r="M235" s="165" t="s">
        <v>3764</v>
      </c>
      <c r="N235" s="64">
        <v>15</v>
      </c>
      <c r="O235" s="64">
        <v>0</v>
      </c>
      <c r="P235" s="64">
        <v>0</v>
      </c>
      <c r="Q235" s="64">
        <v>0</v>
      </c>
      <c r="R235" s="64">
        <f t="shared" si="42"/>
        <v>15</v>
      </c>
      <c r="S235" s="105" t="s">
        <v>3765</v>
      </c>
      <c r="T235" s="105" t="s">
        <v>172</v>
      </c>
      <c r="U235" s="159">
        <f t="shared" si="43"/>
        <v>15</v>
      </c>
      <c r="V235" s="159">
        <v>15</v>
      </c>
      <c r="W235" s="100">
        <f t="shared" si="46"/>
        <v>1</v>
      </c>
      <c r="X235" s="105" t="str">
        <f t="shared" si="47"/>
        <v>De acuerdo a lo programado</v>
      </c>
      <c r="Y235" s="166"/>
      <c r="Z235" s="159">
        <f t="shared" si="44"/>
        <v>0</v>
      </c>
      <c r="AA235" s="159"/>
      <c r="AB235" s="100" t="str">
        <f t="shared" si="48"/>
        <v>No hay ejecución</v>
      </c>
      <c r="AC235" s="105" t="str">
        <f t="shared" si="49"/>
        <v>NA</v>
      </c>
      <c r="AD235" s="166"/>
      <c r="AE235" s="65">
        <f t="shared" si="45"/>
        <v>15</v>
      </c>
      <c r="AF235" s="100">
        <f t="shared" si="51"/>
        <v>1</v>
      </c>
      <c r="AG235" s="105" t="str">
        <f t="shared" si="50"/>
        <v>De acuerdo a lo programado</v>
      </c>
      <c r="AH235" s="166"/>
      <c r="AI235" s="65" t="s">
        <v>502</v>
      </c>
      <c r="AJ235" s="100" t="s">
        <v>502</v>
      </c>
    </row>
    <row r="236" spans="1:36" ht="19.2">
      <c r="A236" s="63">
        <v>221</v>
      </c>
      <c r="B236" s="162" t="s">
        <v>400</v>
      </c>
      <c r="C236" s="162">
        <v>0</v>
      </c>
      <c r="D236" s="162">
        <v>0</v>
      </c>
      <c r="E236" s="162" t="s">
        <v>41</v>
      </c>
      <c r="F236" s="162">
        <v>18</v>
      </c>
      <c r="G236" s="231" t="s">
        <v>491</v>
      </c>
      <c r="H236" s="164" t="s">
        <v>3966</v>
      </c>
      <c r="I236" s="163" t="s">
        <v>18</v>
      </c>
      <c r="J236" s="163" t="s">
        <v>129</v>
      </c>
      <c r="K236" s="163">
        <v>6</v>
      </c>
      <c r="L236" s="165" t="s">
        <v>2214</v>
      </c>
      <c r="M236" s="165" t="s">
        <v>2215</v>
      </c>
      <c r="N236" s="64">
        <v>15</v>
      </c>
      <c r="O236" s="64">
        <v>15</v>
      </c>
      <c r="P236" s="64">
        <v>15</v>
      </c>
      <c r="Q236" s="64">
        <v>15</v>
      </c>
      <c r="R236" s="64">
        <f t="shared" si="42"/>
        <v>60</v>
      </c>
      <c r="S236" s="105" t="s">
        <v>3765</v>
      </c>
      <c r="T236" s="105" t="s">
        <v>172</v>
      </c>
      <c r="U236" s="159">
        <f t="shared" si="43"/>
        <v>30</v>
      </c>
      <c r="V236" s="159">
        <v>30</v>
      </c>
      <c r="W236" s="100">
        <f t="shared" si="46"/>
        <v>1</v>
      </c>
      <c r="X236" s="105" t="str">
        <f t="shared" si="47"/>
        <v>De acuerdo a lo programado</v>
      </c>
      <c r="Y236" s="166"/>
      <c r="Z236" s="159">
        <f t="shared" si="44"/>
        <v>30</v>
      </c>
      <c r="AA236" s="159"/>
      <c r="AB236" s="100" t="str">
        <f t="shared" si="48"/>
        <v>No hay ejecución</v>
      </c>
      <c r="AC236" s="105" t="str">
        <f t="shared" si="49"/>
        <v>NA</v>
      </c>
      <c r="AD236" s="166"/>
      <c r="AE236" s="65">
        <f t="shared" si="45"/>
        <v>30</v>
      </c>
      <c r="AF236" s="100">
        <f t="shared" si="51"/>
        <v>0.5</v>
      </c>
      <c r="AG236" s="105" t="str">
        <f t="shared" si="50"/>
        <v>Incumplimiento</v>
      </c>
      <c r="AH236" s="166"/>
      <c r="AI236" s="65" t="s">
        <v>502</v>
      </c>
      <c r="AJ236" s="100" t="s">
        <v>502</v>
      </c>
    </row>
    <row r="237" spans="1:36" ht="19.2">
      <c r="A237" s="63">
        <v>222</v>
      </c>
      <c r="B237" s="162" t="s">
        <v>400</v>
      </c>
      <c r="C237" s="162">
        <v>0</v>
      </c>
      <c r="D237" s="162">
        <v>0</v>
      </c>
      <c r="E237" s="162" t="s">
        <v>41</v>
      </c>
      <c r="F237" s="162">
        <v>18</v>
      </c>
      <c r="G237" s="231" t="s">
        <v>491</v>
      </c>
      <c r="H237" s="164" t="s">
        <v>3967</v>
      </c>
      <c r="I237" s="163" t="s">
        <v>18</v>
      </c>
      <c r="J237" s="163" t="s">
        <v>129</v>
      </c>
      <c r="K237" s="163">
        <v>6</v>
      </c>
      <c r="L237" s="165" t="s">
        <v>2201</v>
      </c>
      <c r="M237" s="165" t="s">
        <v>3764</v>
      </c>
      <c r="N237" s="64">
        <v>1</v>
      </c>
      <c r="O237" s="64">
        <v>0</v>
      </c>
      <c r="P237" s="64">
        <v>0</v>
      </c>
      <c r="Q237" s="64">
        <v>0</v>
      </c>
      <c r="R237" s="64">
        <f t="shared" si="42"/>
        <v>1</v>
      </c>
      <c r="S237" s="105" t="s">
        <v>3765</v>
      </c>
      <c r="T237" s="105" t="s">
        <v>172</v>
      </c>
      <c r="U237" s="159">
        <f t="shared" si="43"/>
        <v>1</v>
      </c>
      <c r="V237" s="159">
        <v>1</v>
      </c>
      <c r="W237" s="100">
        <f t="shared" si="46"/>
        <v>1</v>
      </c>
      <c r="X237" s="105" t="str">
        <f t="shared" si="47"/>
        <v>De acuerdo a lo programado</v>
      </c>
      <c r="Y237" s="166"/>
      <c r="Z237" s="159">
        <f t="shared" si="44"/>
        <v>0</v>
      </c>
      <c r="AA237" s="159"/>
      <c r="AB237" s="100" t="str">
        <f t="shared" si="48"/>
        <v>No hay ejecución</v>
      </c>
      <c r="AC237" s="105" t="str">
        <f t="shared" si="49"/>
        <v>NA</v>
      </c>
      <c r="AD237" s="166"/>
      <c r="AE237" s="65">
        <f t="shared" si="45"/>
        <v>1</v>
      </c>
      <c r="AF237" s="100">
        <f t="shared" si="51"/>
        <v>1</v>
      </c>
      <c r="AG237" s="105" t="str">
        <f t="shared" si="50"/>
        <v>De acuerdo a lo programado</v>
      </c>
      <c r="AH237" s="166"/>
      <c r="AI237" s="65" t="s">
        <v>502</v>
      </c>
      <c r="AJ237" s="100" t="s">
        <v>502</v>
      </c>
    </row>
    <row r="238" spans="1:36" ht="19.2">
      <c r="A238" s="63">
        <v>223</v>
      </c>
      <c r="B238" s="162" t="s">
        <v>400</v>
      </c>
      <c r="C238" s="162">
        <v>0</v>
      </c>
      <c r="D238" s="162">
        <v>0</v>
      </c>
      <c r="E238" s="162" t="s">
        <v>41</v>
      </c>
      <c r="F238" s="162">
        <v>18</v>
      </c>
      <c r="G238" s="231" t="s">
        <v>491</v>
      </c>
      <c r="H238" s="164" t="s">
        <v>3968</v>
      </c>
      <c r="I238" s="163" t="s">
        <v>18</v>
      </c>
      <c r="J238" s="163" t="s">
        <v>129</v>
      </c>
      <c r="K238" s="163">
        <v>6</v>
      </c>
      <c r="L238" s="165" t="s">
        <v>2214</v>
      </c>
      <c r="M238" s="165" t="s">
        <v>2215</v>
      </c>
      <c r="N238" s="64">
        <v>1</v>
      </c>
      <c r="O238" s="64">
        <v>1</v>
      </c>
      <c r="P238" s="64">
        <v>1</v>
      </c>
      <c r="Q238" s="64">
        <v>1</v>
      </c>
      <c r="R238" s="64">
        <f t="shared" si="42"/>
        <v>4</v>
      </c>
      <c r="S238" s="105" t="s">
        <v>3765</v>
      </c>
      <c r="T238" s="105" t="s">
        <v>172</v>
      </c>
      <c r="U238" s="159">
        <f t="shared" si="43"/>
        <v>2</v>
      </c>
      <c r="V238" s="159">
        <v>2</v>
      </c>
      <c r="W238" s="100">
        <f t="shared" si="46"/>
        <v>1</v>
      </c>
      <c r="X238" s="105" t="str">
        <f t="shared" si="47"/>
        <v>De acuerdo a lo programado</v>
      </c>
      <c r="Y238" s="166"/>
      <c r="Z238" s="159">
        <f t="shared" si="44"/>
        <v>2</v>
      </c>
      <c r="AA238" s="159"/>
      <c r="AB238" s="100" t="str">
        <f t="shared" si="48"/>
        <v>No hay ejecución</v>
      </c>
      <c r="AC238" s="105" t="str">
        <f t="shared" si="49"/>
        <v>NA</v>
      </c>
      <c r="AD238" s="166"/>
      <c r="AE238" s="65">
        <f t="shared" si="45"/>
        <v>2</v>
      </c>
      <c r="AF238" s="100">
        <f t="shared" si="51"/>
        <v>0.5</v>
      </c>
      <c r="AG238" s="105" t="str">
        <f t="shared" si="50"/>
        <v>Incumplimiento</v>
      </c>
      <c r="AH238" s="166"/>
      <c r="AI238" s="65" t="s">
        <v>502</v>
      </c>
      <c r="AJ238" s="100" t="s">
        <v>502</v>
      </c>
    </row>
    <row r="239" spans="1:36" ht="19.2">
      <c r="A239" s="63">
        <v>224</v>
      </c>
      <c r="B239" s="162" t="s">
        <v>400</v>
      </c>
      <c r="C239" s="162">
        <v>0</v>
      </c>
      <c r="D239" s="162">
        <v>0</v>
      </c>
      <c r="E239" s="162" t="s">
        <v>41</v>
      </c>
      <c r="F239" s="162">
        <v>18</v>
      </c>
      <c r="G239" s="231" t="s">
        <v>491</v>
      </c>
      <c r="H239" s="164" t="s">
        <v>3969</v>
      </c>
      <c r="I239" s="163" t="s">
        <v>18</v>
      </c>
      <c r="J239" s="163" t="s">
        <v>129</v>
      </c>
      <c r="K239" s="163">
        <v>6</v>
      </c>
      <c r="L239" s="165" t="s">
        <v>2201</v>
      </c>
      <c r="M239" s="165" t="s">
        <v>3764</v>
      </c>
      <c r="N239" s="64">
        <v>0</v>
      </c>
      <c r="O239" s="64">
        <v>0</v>
      </c>
      <c r="P239" s="64">
        <v>2</v>
      </c>
      <c r="Q239" s="64">
        <v>3</v>
      </c>
      <c r="R239" s="64">
        <f t="shared" si="42"/>
        <v>5</v>
      </c>
      <c r="S239" s="105" t="s">
        <v>3765</v>
      </c>
      <c r="T239" s="105" t="s">
        <v>172</v>
      </c>
      <c r="U239" s="159">
        <f t="shared" si="43"/>
        <v>0</v>
      </c>
      <c r="V239" s="159"/>
      <c r="W239" s="100" t="str">
        <f t="shared" si="46"/>
        <v>No hay ejecución</v>
      </c>
      <c r="X239" s="105" t="str">
        <f t="shared" si="47"/>
        <v>NA</v>
      </c>
      <c r="Y239" s="166"/>
      <c r="Z239" s="159">
        <f t="shared" si="44"/>
        <v>5</v>
      </c>
      <c r="AA239" s="159"/>
      <c r="AB239" s="100" t="str">
        <f t="shared" si="48"/>
        <v>No hay ejecución</v>
      </c>
      <c r="AC239" s="105" t="str">
        <f t="shared" si="49"/>
        <v>NA</v>
      </c>
      <c r="AD239" s="166"/>
      <c r="AE239" s="65">
        <f t="shared" si="45"/>
        <v>0</v>
      </c>
      <c r="AF239" s="100" t="str">
        <f t="shared" si="51"/>
        <v>No hay Programación</v>
      </c>
      <c r="AG239" s="105" t="str">
        <f t="shared" si="50"/>
        <v>De acuerdo a lo programado</v>
      </c>
      <c r="AH239" s="166"/>
      <c r="AI239" s="65" t="s">
        <v>502</v>
      </c>
      <c r="AJ239" s="100" t="s">
        <v>502</v>
      </c>
    </row>
    <row r="240" spans="1:36" ht="19.2">
      <c r="A240" s="63">
        <v>225</v>
      </c>
      <c r="B240" s="162" t="s">
        <v>400</v>
      </c>
      <c r="C240" s="162">
        <v>0</v>
      </c>
      <c r="D240" s="162">
        <v>0</v>
      </c>
      <c r="E240" s="162" t="s">
        <v>41</v>
      </c>
      <c r="F240" s="162">
        <v>18</v>
      </c>
      <c r="G240" s="231" t="s">
        <v>491</v>
      </c>
      <c r="H240" s="164" t="s">
        <v>3970</v>
      </c>
      <c r="I240" s="163" t="s">
        <v>18</v>
      </c>
      <c r="J240" s="163" t="s">
        <v>129</v>
      </c>
      <c r="K240" s="163">
        <v>6</v>
      </c>
      <c r="L240" s="165" t="s">
        <v>2214</v>
      </c>
      <c r="M240" s="165" t="s">
        <v>2215</v>
      </c>
      <c r="N240" s="64">
        <v>0</v>
      </c>
      <c r="O240" s="64">
        <v>0</v>
      </c>
      <c r="P240" s="64">
        <v>4</v>
      </c>
      <c r="Q240" s="64">
        <v>6</v>
      </c>
      <c r="R240" s="64">
        <f t="shared" si="42"/>
        <v>10</v>
      </c>
      <c r="S240" s="105" t="s">
        <v>3765</v>
      </c>
      <c r="T240" s="105" t="s">
        <v>172</v>
      </c>
      <c r="U240" s="159">
        <f t="shared" si="43"/>
        <v>0</v>
      </c>
      <c r="V240" s="159"/>
      <c r="W240" s="100" t="str">
        <f t="shared" si="46"/>
        <v>No hay ejecución</v>
      </c>
      <c r="X240" s="105" t="str">
        <f t="shared" si="47"/>
        <v>NA</v>
      </c>
      <c r="Y240" s="166"/>
      <c r="Z240" s="159">
        <f t="shared" si="44"/>
        <v>10</v>
      </c>
      <c r="AA240" s="159"/>
      <c r="AB240" s="100" t="str">
        <f t="shared" si="48"/>
        <v>No hay ejecución</v>
      </c>
      <c r="AC240" s="105" t="str">
        <f t="shared" si="49"/>
        <v>NA</v>
      </c>
      <c r="AD240" s="166"/>
      <c r="AE240" s="65">
        <f t="shared" si="45"/>
        <v>0</v>
      </c>
      <c r="AF240" s="100" t="str">
        <f t="shared" si="51"/>
        <v>No hay Programación</v>
      </c>
      <c r="AG240" s="105" t="str">
        <f t="shared" si="50"/>
        <v>De acuerdo a lo programado</v>
      </c>
      <c r="AH240" s="166"/>
      <c r="AI240" s="65" t="s">
        <v>502</v>
      </c>
      <c r="AJ240" s="100" t="s">
        <v>502</v>
      </c>
    </row>
    <row r="241" spans="1:36" ht="28.8">
      <c r="A241" s="63">
        <v>226</v>
      </c>
      <c r="B241" s="162" t="s">
        <v>400</v>
      </c>
      <c r="C241" s="162">
        <v>0</v>
      </c>
      <c r="D241" s="162">
        <v>0</v>
      </c>
      <c r="E241" s="162" t="s">
        <v>41</v>
      </c>
      <c r="F241" s="162">
        <v>18</v>
      </c>
      <c r="G241" s="231" t="s">
        <v>491</v>
      </c>
      <c r="H241" s="164" t="s">
        <v>3971</v>
      </c>
      <c r="I241" s="163" t="s">
        <v>18</v>
      </c>
      <c r="J241" s="163" t="s">
        <v>129</v>
      </c>
      <c r="K241" s="163">
        <v>6</v>
      </c>
      <c r="L241" s="165" t="s">
        <v>2201</v>
      </c>
      <c r="M241" s="165" t="s">
        <v>3764</v>
      </c>
      <c r="N241" s="64">
        <v>0</v>
      </c>
      <c r="O241" s="64">
        <v>0</v>
      </c>
      <c r="P241" s="64">
        <v>4</v>
      </c>
      <c r="Q241" s="64">
        <v>0</v>
      </c>
      <c r="R241" s="64">
        <f t="shared" si="42"/>
        <v>4</v>
      </c>
      <c r="S241" s="105" t="s">
        <v>3765</v>
      </c>
      <c r="T241" s="105" t="s">
        <v>172</v>
      </c>
      <c r="U241" s="159">
        <f t="shared" si="43"/>
        <v>0</v>
      </c>
      <c r="V241" s="159"/>
      <c r="W241" s="100" t="str">
        <f t="shared" si="46"/>
        <v>No hay ejecución</v>
      </c>
      <c r="X241" s="105" t="str">
        <f t="shared" si="47"/>
        <v>NA</v>
      </c>
      <c r="Y241" s="166"/>
      <c r="Z241" s="159">
        <f t="shared" si="44"/>
        <v>4</v>
      </c>
      <c r="AA241" s="159"/>
      <c r="AB241" s="100" t="str">
        <f t="shared" si="48"/>
        <v>No hay ejecución</v>
      </c>
      <c r="AC241" s="105" t="str">
        <f t="shared" si="49"/>
        <v>NA</v>
      </c>
      <c r="AD241" s="166"/>
      <c r="AE241" s="65">
        <f t="shared" si="45"/>
        <v>0</v>
      </c>
      <c r="AF241" s="100" t="str">
        <f t="shared" si="51"/>
        <v>No hay Programación</v>
      </c>
      <c r="AG241" s="105" t="str">
        <f t="shared" si="50"/>
        <v>De acuerdo a lo programado</v>
      </c>
      <c r="AH241" s="166"/>
      <c r="AI241" s="65" t="s">
        <v>502</v>
      </c>
      <c r="AJ241" s="100" t="s">
        <v>502</v>
      </c>
    </row>
    <row r="242" spans="1:36" ht="28.8">
      <c r="A242" s="63">
        <v>227</v>
      </c>
      <c r="B242" s="162" t="s">
        <v>400</v>
      </c>
      <c r="C242" s="162">
        <v>0</v>
      </c>
      <c r="D242" s="162">
        <v>0</v>
      </c>
      <c r="E242" s="162" t="s">
        <v>41</v>
      </c>
      <c r="F242" s="162">
        <v>18</v>
      </c>
      <c r="G242" s="231" t="s">
        <v>491</v>
      </c>
      <c r="H242" s="164" t="s">
        <v>3972</v>
      </c>
      <c r="I242" s="163" t="s">
        <v>18</v>
      </c>
      <c r="J242" s="163" t="s">
        <v>129</v>
      </c>
      <c r="K242" s="163"/>
      <c r="L242" s="165" t="s">
        <v>2214</v>
      </c>
      <c r="M242" s="165" t="s">
        <v>2215</v>
      </c>
      <c r="N242" s="64">
        <v>0</v>
      </c>
      <c r="O242" s="64">
        <v>0</v>
      </c>
      <c r="P242" s="64">
        <v>4</v>
      </c>
      <c r="Q242" s="64">
        <v>0</v>
      </c>
      <c r="R242" s="64">
        <f t="shared" si="42"/>
        <v>4</v>
      </c>
      <c r="S242" s="105" t="s">
        <v>3765</v>
      </c>
      <c r="T242" s="105" t="s">
        <v>172</v>
      </c>
      <c r="U242" s="159">
        <f t="shared" si="43"/>
        <v>0</v>
      </c>
      <c r="V242" s="159"/>
      <c r="W242" s="100" t="str">
        <f t="shared" si="46"/>
        <v>No hay ejecución</v>
      </c>
      <c r="X242" s="105" t="str">
        <f t="shared" si="47"/>
        <v>NA</v>
      </c>
      <c r="Y242" s="166"/>
      <c r="Z242" s="159">
        <f t="shared" si="44"/>
        <v>4</v>
      </c>
      <c r="AA242" s="159"/>
      <c r="AB242" s="100" t="str">
        <f t="shared" si="48"/>
        <v>No hay ejecución</v>
      </c>
      <c r="AC242" s="105" t="str">
        <f t="shared" si="49"/>
        <v>NA</v>
      </c>
      <c r="AD242" s="166"/>
      <c r="AE242" s="65">
        <f t="shared" si="45"/>
        <v>0</v>
      </c>
      <c r="AF242" s="100" t="str">
        <f t="shared" si="51"/>
        <v>No hay Programación</v>
      </c>
      <c r="AG242" s="105" t="str">
        <f t="shared" si="50"/>
        <v>De acuerdo a lo programado</v>
      </c>
      <c r="AH242" s="166"/>
      <c r="AI242" s="65" t="s">
        <v>502</v>
      </c>
      <c r="AJ242" s="100" t="s">
        <v>502</v>
      </c>
    </row>
    <row r="243" spans="1:36" ht="19.2">
      <c r="A243" s="63">
        <v>228</v>
      </c>
      <c r="B243" s="162" t="s">
        <v>400</v>
      </c>
      <c r="C243" s="162">
        <v>0</v>
      </c>
      <c r="D243" s="162">
        <v>0</v>
      </c>
      <c r="E243" s="162" t="s">
        <v>41</v>
      </c>
      <c r="F243" s="162">
        <v>18</v>
      </c>
      <c r="G243" s="231" t="s">
        <v>491</v>
      </c>
      <c r="H243" s="164" t="s">
        <v>3973</v>
      </c>
      <c r="I243" s="163" t="s">
        <v>20</v>
      </c>
      <c r="J243" s="163" t="s">
        <v>129</v>
      </c>
      <c r="K243" s="163">
        <v>1</v>
      </c>
      <c r="L243" s="165" t="s">
        <v>3763</v>
      </c>
      <c r="M243" s="165" t="s">
        <v>2215</v>
      </c>
      <c r="N243" s="64">
        <v>24</v>
      </c>
      <c r="O243" s="64">
        <v>25</v>
      </c>
      <c r="P243" s="64">
        <v>26</v>
      </c>
      <c r="Q243" s="64">
        <v>25</v>
      </c>
      <c r="R243" s="64">
        <f t="shared" si="42"/>
        <v>100</v>
      </c>
      <c r="S243" s="105" t="s">
        <v>3765</v>
      </c>
      <c r="T243" s="105" t="s">
        <v>172</v>
      </c>
      <c r="U243" s="159">
        <f t="shared" si="43"/>
        <v>49</v>
      </c>
      <c r="V243" s="159">
        <v>48</v>
      </c>
      <c r="W243" s="100">
        <f t="shared" si="46"/>
        <v>0.97959183673469385</v>
      </c>
      <c r="X243" s="105" t="str">
        <f t="shared" si="47"/>
        <v>De acuerdo a lo programado</v>
      </c>
      <c r="Y243" s="166"/>
      <c r="Z243" s="159">
        <f t="shared" si="44"/>
        <v>51</v>
      </c>
      <c r="AA243" s="159"/>
      <c r="AB243" s="100" t="str">
        <f t="shared" si="48"/>
        <v>No hay ejecución</v>
      </c>
      <c r="AC243" s="105" t="str">
        <f t="shared" si="49"/>
        <v>NA</v>
      </c>
      <c r="AD243" s="166"/>
      <c r="AE243" s="65">
        <f t="shared" si="45"/>
        <v>48</v>
      </c>
      <c r="AF243" s="100">
        <f t="shared" si="51"/>
        <v>0.48</v>
      </c>
      <c r="AG243" s="105" t="str">
        <f t="shared" si="50"/>
        <v>Incumplimiento</v>
      </c>
      <c r="AH243" s="166"/>
      <c r="AI243" s="65" t="s">
        <v>502</v>
      </c>
      <c r="AJ243" s="100" t="s">
        <v>502</v>
      </c>
    </row>
    <row r="244" spans="1:36" ht="19.2">
      <c r="A244" s="63">
        <v>229</v>
      </c>
      <c r="B244" s="162" t="s">
        <v>400</v>
      </c>
      <c r="C244" s="162">
        <v>0</v>
      </c>
      <c r="D244" s="162">
        <v>0</v>
      </c>
      <c r="E244" s="162" t="s">
        <v>41</v>
      </c>
      <c r="F244" s="162">
        <v>18</v>
      </c>
      <c r="G244" s="231" t="s">
        <v>491</v>
      </c>
      <c r="H244" s="164" t="s">
        <v>3974</v>
      </c>
      <c r="I244" s="163" t="s">
        <v>20</v>
      </c>
      <c r="J244" s="163" t="s">
        <v>129</v>
      </c>
      <c r="K244" s="163">
        <v>1</v>
      </c>
      <c r="L244" s="165" t="s">
        <v>3763</v>
      </c>
      <c r="M244" s="165" t="s">
        <v>2215</v>
      </c>
      <c r="N244" s="64">
        <v>3</v>
      </c>
      <c r="O244" s="64">
        <v>3</v>
      </c>
      <c r="P244" s="64">
        <v>3</v>
      </c>
      <c r="Q244" s="64">
        <v>3</v>
      </c>
      <c r="R244" s="64">
        <f t="shared" si="42"/>
        <v>12</v>
      </c>
      <c r="S244" s="105" t="s">
        <v>3765</v>
      </c>
      <c r="T244" s="105" t="s">
        <v>172</v>
      </c>
      <c r="U244" s="159">
        <f t="shared" si="43"/>
        <v>6</v>
      </c>
      <c r="V244" s="159">
        <v>2</v>
      </c>
      <c r="W244" s="100">
        <f t="shared" si="46"/>
        <v>0.33333333333333331</v>
      </c>
      <c r="X244" s="105" t="str">
        <f t="shared" si="47"/>
        <v>En Riesgo de no Cumplimiento</v>
      </c>
      <c r="Y244" s="166"/>
      <c r="Z244" s="159">
        <f t="shared" si="44"/>
        <v>6</v>
      </c>
      <c r="AA244" s="159"/>
      <c r="AB244" s="100" t="str">
        <f t="shared" si="48"/>
        <v>No hay ejecución</v>
      </c>
      <c r="AC244" s="105" t="str">
        <f t="shared" si="49"/>
        <v>NA</v>
      </c>
      <c r="AD244" s="166"/>
      <c r="AE244" s="65">
        <f t="shared" si="45"/>
        <v>2</v>
      </c>
      <c r="AF244" s="100">
        <f t="shared" si="51"/>
        <v>0.16666666666666666</v>
      </c>
      <c r="AG244" s="105" t="str">
        <f t="shared" si="50"/>
        <v>Incumplimiento</v>
      </c>
      <c r="AH244" s="166"/>
      <c r="AI244" s="65" t="s">
        <v>502</v>
      </c>
      <c r="AJ244" s="100" t="s">
        <v>502</v>
      </c>
    </row>
    <row r="245" spans="1:36" ht="19.2">
      <c r="A245" s="63">
        <v>230</v>
      </c>
      <c r="B245" s="162" t="s">
        <v>400</v>
      </c>
      <c r="C245" s="162">
        <v>0</v>
      </c>
      <c r="D245" s="162">
        <v>0</v>
      </c>
      <c r="E245" s="162" t="s">
        <v>41</v>
      </c>
      <c r="F245" s="162">
        <v>18</v>
      </c>
      <c r="G245" s="231" t="s">
        <v>491</v>
      </c>
      <c r="H245" s="164" t="s">
        <v>3975</v>
      </c>
      <c r="I245" s="163" t="s">
        <v>3976</v>
      </c>
      <c r="J245" s="163" t="s">
        <v>3977</v>
      </c>
      <c r="K245" s="163" t="s">
        <v>3978</v>
      </c>
      <c r="L245" s="165" t="s">
        <v>2214</v>
      </c>
      <c r="M245" s="165" t="s">
        <v>636</v>
      </c>
      <c r="N245" s="64">
        <v>51</v>
      </c>
      <c r="O245" s="64">
        <v>26</v>
      </c>
      <c r="P245" s="64">
        <v>1</v>
      </c>
      <c r="Q245" s="64">
        <v>0</v>
      </c>
      <c r="R245" s="64">
        <f t="shared" si="42"/>
        <v>78</v>
      </c>
      <c r="S245" s="105" t="s">
        <v>3765</v>
      </c>
      <c r="T245" s="105" t="s">
        <v>172</v>
      </c>
      <c r="U245" s="159">
        <f t="shared" si="43"/>
        <v>77</v>
      </c>
      <c r="V245" s="159">
        <v>237</v>
      </c>
      <c r="W245" s="100">
        <f t="shared" si="46"/>
        <v>3.0779220779220777</v>
      </c>
      <c r="X245" s="105" t="str">
        <f t="shared" si="47"/>
        <v>De acuerdo a lo programado</v>
      </c>
      <c r="Y245" s="166"/>
      <c r="Z245" s="159">
        <f t="shared" si="44"/>
        <v>1</v>
      </c>
      <c r="AA245" s="159"/>
      <c r="AB245" s="100" t="str">
        <f t="shared" si="48"/>
        <v>No hay ejecución</v>
      </c>
      <c r="AC245" s="105" t="str">
        <f t="shared" si="49"/>
        <v>NA</v>
      </c>
      <c r="AD245" s="166"/>
      <c r="AE245" s="65">
        <f t="shared" si="45"/>
        <v>237</v>
      </c>
      <c r="AF245" s="100">
        <f t="shared" si="51"/>
        <v>3.0384615384615383</v>
      </c>
      <c r="AG245" s="105" t="str">
        <f t="shared" si="50"/>
        <v>De acuerdo a lo programado</v>
      </c>
      <c r="AH245" s="166"/>
      <c r="AI245" s="65" t="s">
        <v>502</v>
      </c>
      <c r="AJ245" s="100" t="s">
        <v>502</v>
      </c>
    </row>
    <row r="246" spans="1:36" ht="19.2">
      <c r="A246" s="63">
        <v>231</v>
      </c>
      <c r="B246" s="162" t="s">
        <v>400</v>
      </c>
      <c r="C246" s="162">
        <v>0</v>
      </c>
      <c r="D246" s="162">
        <v>0</v>
      </c>
      <c r="E246" s="162" t="s">
        <v>41</v>
      </c>
      <c r="F246" s="162">
        <v>18</v>
      </c>
      <c r="G246" s="231" t="s">
        <v>491</v>
      </c>
      <c r="H246" s="164" t="s">
        <v>3979</v>
      </c>
      <c r="I246" s="163" t="s">
        <v>3980</v>
      </c>
      <c r="J246" s="163" t="s">
        <v>3977</v>
      </c>
      <c r="K246" s="163" t="s">
        <v>3978</v>
      </c>
      <c r="L246" s="165" t="s">
        <v>2214</v>
      </c>
      <c r="M246" s="165" t="s">
        <v>636</v>
      </c>
      <c r="N246" s="64">
        <v>42</v>
      </c>
      <c r="O246" s="64">
        <v>22</v>
      </c>
      <c r="P246" s="64">
        <v>2</v>
      </c>
      <c r="Q246" s="64">
        <v>0</v>
      </c>
      <c r="R246" s="64">
        <f t="shared" si="42"/>
        <v>66</v>
      </c>
      <c r="S246" s="105" t="s">
        <v>3765</v>
      </c>
      <c r="T246" s="105" t="s">
        <v>172</v>
      </c>
      <c r="U246" s="159">
        <f t="shared" si="43"/>
        <v>64</v>
      </c>
      <c r="V246" s="159">
        <v>228</v>
      </c>
      <c r="W246" s="100">
        <f t="shared" si="46"/>
        <v>3.5625</v>
      </c>
      <c r="X246" s="105" t="str">
        <f t="shared" si="47"/>
        <v>De acuerdo a lo programado</v>
      </c>
      <c r="Y246" s="166"/>
      <c r="Z246" s="159">
        <f t="shared" si="44"/>
        <v>2</v>
      </c>
      <c r="AA246" s="159"/>
      <c r="AB246" s="100" t="str">
        <f t="shared" si="48"/>
        <v>No hay ejecución</v>
      </c>
      <c r="AC246" s="105" t="str">
        <f t="shared" si="49"/>
        <v>NA</v>
      </c>
      <c r="AD246" s="166"/>
      <c r="AE246" s="65">
        <f t="shared" si="45"/>
        <v>228</v>
      </c>
      <c r="AF246" s="100">
        <f t="shared" si="51"/>
        <v>3.4545454545454546</v>
      </c>
      <c r="AG246" s="105" t="str">
        <f t="shared" si="50"/>
        <v>De acuerdo a lo programado</v>
      </c>
      <c r="AH246" s="166"/>
      <c r="AI246" s="65" t="s">
        <v>502</v>
      </c>
      <c r="AJ246" s="100" t="s">
        <v>502</v>
      </c>
    </row>
    <row r="247" spans="1:36" ht="28.8">
      <c r="A247" s="63">
        <v>232</v>
      </c>
      <c r="B247" s="162" t="s">
        <v>400</v>
      </c>
      <c r="C247" s="162">
        <v>0</v>
      </c>
      <c r="D247" s="162">
        <v>0</v>
      </c>
      <c r="E247" s="162" t="s">
        <v>41</v>
      </c>
      <c r="F247" s="162">
        <v>18</v>
      </c>
      <c r="G247" s="231" t="s">
        <v>491</v>
      </c>
      <c r="H247" s="164" t="s">
        <v>3981</v>
      </c>
      <c r="I247" s="163" t="s">
        <v>20</v>
      </c>
      <c r="J247" s="163" t="s">
        <v>351</v>
      </c>
      <c r="K247" s="163">
        <v>22</v>
      </c>
      <c r="L247" s="165" t="s">
        <v>3832</v>
      </c>
      <c r="M247" s="165" t="s">
        <v>3767</v>
      </c>
      <c r="N247" s="64">
        <v>1</v>
      </c>
      <c r="O247" s="64">
        <v>0</v>
      </c>
      <c r="P247" s="64">
        <v>0</v>
      </c>
      <c r="Q247" s="64">
        <v>0</v>
      </c>
      <c r="R247" s="64">
        <f t="shared" si="42"/>
        <v>1</v>
      </c>
      <c r="S247" s="105" t="s">
        <v>3765</v>
      </c>
      <c r="T247" s="105" t="s">
        <v>172</v>
      </c>
      <c r="U247" s="159">
        <f t="shared" si="43"/>
        <v>1</v>
      </c>
      <c r="V247" s="159" t="s">
        <v>3982</v>
      </c>
      <c r="W247" s="100" t="e">
        <f t="shared" si="46"/>
        <v>#VALUE!</v>
      </c>
      <c r="X247" s="105" t="e">
        <f t="shared" si="47"/>
        <v>#VALUE!</v>
      </c>
      <c r="Y247" s="166"/>
      <c r="Z247" s="159">
        <f t="shared" si="44"/>
        <v>0</v>
      </c>
      <c r="AA247" s="159"/>
      <c r="AB247" s="100" t="str">
        <f t="shared" si="48"/>
        <v>No hay ejecución</v>
      </c>
      <c r="AC247" s="105" t="str">
        <f t="shared" si="49"/>
        <v>NA</v>
      </c>
      <c r="AD247" s="166"/>
      <c r="AE247" s="65" t="e">
        <f t="shared" si="45"/>
        <v>#VALUE!</v>
      </c>
      <c r="AF247" s="100" t="e">
        <f t="shared" si="51"/>
        <v>#VALUE!</v>
      </c>
      <c r="AG247" s="105" t="e">
        <f t="shared" si="50"/>
        <v>#VALUE!</v>
      </c>
      <c r="AH247" s="166"/>
      <c r="AI247" s="65" t="s">
        <v>502</v>
      </c>
      <c r="AJ247" s="100" t="s">
        <v>502</v>
      </c>
    </row>
    <row r="248" spans="1:36" ht="19.2">
      <c r="A248" s="63">
        <v>233</v>
      </c>
      <c r="B248" s="162" t="s">
        <v>400</v>
      </c>
      <c r="C248" s="162">
        <v>0</v>
      </c>
      <c r="D248" s="162">
        <v>0</v>
      </c>
      <c r="E248" s="162" t="s">
        <v>41</v>
      </c>
      <c r="F248" s="162">
        <v>18</v>
      </c>
      <c r="G248" s="231" t="s">
        <v>491</v>
      </c>
      <c r="H248" s="164" t="s">
        <v>3983</v>
      </c>
      <c r="I248" s="163" t="s">
        <v>3980</v>
      </c>
      <c r="J248" s="163" t="s">
        <v>3977</v>
      </c>
      <c r="K248" s="163" t="s">
        <v>3978</v>
      </c>
      <c r="L248" s="165" t="s">
        <v>3834</v>
      </c>
      <c r="M248" s="165" t="s">
        <v>643</v>
      </c>
      <c r="N248" s="64">
        <v>1</v>
      </c>
      <c r="O248" s="64">
        <v>2</v>
      </c>
      <c r="P248" s="64">
        <v>0</v>
      </c>
      <c r="Q248" s="64">
        <v>0</v>
      </c>
      <c r="R248" s="64">
        <f t="shared" si="42"/>
        <v>3</v>
      </c>
      <c r="S248" s="105" t="s">
        <v>3765</v>
      </c>
      <c r="T248" s="105" t="s">
        <v>172</v>
      </c>
      <c r="U248" s="159">
        <f t="shared" si="43"/>
        <v>3</v>
      </c>
      <c r="V248" s="159">
        <v>2</v>
      </c>
      <c r="W248" s="100">
        <f t="shared" si="46"/>
        <v>0.66666666666666663</v>
      </c>
      <c r="X248" s="105" t="str">
        <f t="shared" si="47"/>
        <v>En Riesgo de no Cumplimiento</v>
      </c>
      <c r="Y248" s="166"/>
      <c r="Z248" s="159">
        <f t="shared" si="44"/>
        <v>0</v>
      </c>
      <c r="AA248" s="159"/>
      <c r="AB248" s="100" t="str">
        <f t="shared" si="48"/>
        <v>No hay ejecución</v>
      </c>
      <c r="AC248" s="105" t="str">
        <f t="shared" si="49"/>
        <v>NA</v>
      </c>
      <c r="AD248" s="166"/>
      <c r="AE248" s="65">
        <f t="shared" si="45"/>
        <v>2</v>
      </c>
      <c r="AF248" s="100">
        <f t="shared" si="51"/>
        <v>0.66666666666666663</v>
      </c>
      <c r="AG248" s="105" t="str">
        <f t="shared" si="50"/>
        <v>Incumplimiento</v>
      </c>
      <c r="AH248" s="166"/>
      <c r="AI248" s="65" t="s">
        <v>502</v>
      </c>
      <c r="AJ248" s="100" t="s">
        <v>502</v>
      </c>
    </row>
    <row r="249" spans="1:36" ht="19.2">
      <c r="A249" s="63">
        <v>234</v>
      </c>
      <c r="B249" s="162" t="s">
        <v>400</v>
      </c>
      <c r="C249" s="162">
        <v>0</v>
      </c>
      <c r="D249" s="162">
        <v>0</v>
      </c>
      <c r="E249" s="162" t="s">
        <v>41</v>
      </c>
      <c r="F249" s="162">
        <v>18</v>
      </c>
      <c r="G249" s="231" t="s">
        <v>428</v>
      </c>
      <c r="H249" s="164" t="s">
        <v>3984</v>
      </c>
      <c r="I249" s="163" t="s">
        <v>20</v>
      </c>
      <c r="J249" s="163" t="s">
        <v>351</v>
      </c>
      <c r="K249" s="163">
        <v>22</v>
      </c>
      <c r="L249" s="165" t="s">
        <v>2214</v>
      </c>
      <c r="M249" s="165" t="s">
        <v>2215</v>
      </c>
      <c r="N249" s="64">
        <v>0</v>
      </c>
      <c r="O249" s="64">
        <v>3</v>
      </c>
      <c r="P249" s="64">
        <v>7</v>
      </c>
      <c r="Q249" s="64">
        <v>4</v>
      </c>
      <c r="R249" s="64">
        <f t="shared" si="42"/>
        <v>14</v>
      </c>
      <c r="S249" s="105" t="s">
        <v>3765</v>
      </c>
      <c r="T249" s="105" t="s">
        <v>172</v>
      </c>
      <c r="U249" s="159">
        <f t="shared" si="43"/>
        <v>3</v>
      </c>
      <c r="V249" s="159">
        <v>5</v>
      </c>
      <c r="W249" s="100">
        <f t="shared" si="46"/>
        <v>1.6666666666666667</v>
      </c>
      <c r="X249" s="105" t="str">
        <f t="shared" si="47"/>
        <v>De acuerdo a lo programado</v>
      </c>
      <c r="Y249" s="166"/>
      <c r="Z249" s="159">
        <f t="shared" si="44"/>
        <v>11</v>
      </c>
      <c r="AA249" s="159"/>
      <c r="AB249" s="100" t="str">
        <f t="shared" si="48"/>
        <v>No hay ejecución</v>
      </c>
      <c r="AC249" s="105" t="str">
        <f t="shared" si="49"/>
        <v>NA</v>
      </c>
      <c r="AD249" s="166"/>
      <c r="AE249" s="65">
        <f t="shared" si="45"/>
        <v>5</v>
      </c>
      <c r="AF249" s="100">
        <f t="shared" si="51"/>
        <v>0.35714285714285715</v>
      </c>
      <c r="AG249" s="105" t="str">
        <f t="shared" si="50"/>
        <v>Incumplimiento</v>
      </c>
      <c r="AH249" s="166"/>
      <c r="AI249" s="65" t="s">
        <v>502</v>
      </c>
      <c r="AJ249" s="100" t="s">
        <v>502</v>
      </c>
    </row>
    <row r="250" spans="1:36" ht="19.2">
      <c r="A250" s="63">
        <v>235</v>
      </c>
      <c r="B250" s="162" t="s">
        <v>400</v>
      </c>
      <c r="C250" s="162">
        <v>0</v>
      </c>
      <c r="D250" s="162">
        <v>0</v>
      </c>
      <c r="E250" s="162" t="s">
        <v>41</v>
      </c>
      <c r="F250" s="162">
        <v>18</v>
      </c>
      <c r="G250" s="231" t="s">
        <v>428</v>
      </c>
      <c r="H250" s="164" t="s">
        <v>3985</v>
      </c>
      <c r="I250" s="163" t="s">
        <v>20</v>
      </c>
      <c r="J250" s="163" t="s">
        <v>351</v>
      </c>
      <c r="K250" s="163">
        <v>22</v>
      </c>
      <c r="L250" s="165" t="s">
        <v>3834</v>
      </c>
      <c r="M250" s="165" t="s">
        <v>643</v>
      </c>
      <c r="N250" s="64">
        <v>9</v>
      </c>
      <c r="O250" s="64">
        <v>13</v>
      </c>
      <c r="P250" s="64">
        <v>10</v>
      </c>
      <c r="Q250" s="64">
        <v>5</v>
      </c>
      <c r="R250" s="64">
        <f t="shared" si="42"/>
        <v>37</v>
      </c>
      <c r="S250" s="105" t="s">
        <v>3765</v>
      </c>
      <c r="T250" s="105" t="s">
        <v>172</v>
      </c>
      <c r="U250" s="159">
        <f t="shared" si="43"/>
        <v>22</v>
      </c>
      <c r="V250" s="159">
        <v>25</v>
      </c>
      <c r="W250" s="100">
        <f t="shared" si="46"/>
        <v>1.1363636363636365</v>
      </c>
      <c r="X250" s="105" t="str">
        <f t="shared" si="47"/>
        <v>De acuerdo a lo programado</v>
      </c>
      <c r="Y250" s="166"/>
      <c r="Z250" s="159">
        <f t="shared" si="44"/>
        <v>15</v>
      </c>
      <c r="AA250" s="159"/>
      <c r="AB250" s="100" t="str">
        <f t="shared" si="48"/>
        <v>No hay ejecución</v>
      </c>
      <c r="AC250" s="105" t="str">
        <f t="shared" si="49"/>
        <v>NA</v>
      </c>
      <c r="AD250" s="166"/>
      <c r="AE250" s="65">
        <f t="shared" si="45"/>
        <v>25</v>
      </c>
      <c r="AF250" s="100">
        <f t="shared" si="51"/>
        <v>0.67567567567567566</v>
      </c>
      <c r="AG250" s="105" t="str">
        <f t="shared" si="50"/>
        <v>Incumplimiento</v>
      </c>
      <c r="AH250" s="166"/>
      <c r="AI250" s="65" t="s">
        <v>502</v>
      </c>
      <c r="AJ250" s="100" t="s">
        <v>502</v>
      </c>
    </row>
    <row r="251" spans="1:36" ht="19.2">
      <c r="A251" s="63">
        <v>236</v>
      </c>
      <c r="B251" s="162" t="s">
        <v>400</v>
      </c>
      <c r="C251" s="162">
        <v>0</v>
      </c>
      <c r="D251" s="162">
        <v>0</v>
      </c>
      <c r="E251" s="162" t="s">
        <v>41</v>
      </c>
      <c r="F251" s="162">
        <v>18</v>
      </c>
      <c r="G251" s="231" t="s">
        <v>428</v>
      </c>
      <c r="H251" s="164" t="s">
        <v>3986</v>
      </c>
      <c r="I251" s="163" t="s">
        <v>20</v>
      </c>
      <c r="J251" s="163" t="s">
        <v>351</v>
      </c>
      <c r="K251" s="163">
        <v>22</v>
      </c>
      <c r="L251" s="165" t="s">
        <v>2247</v>
      </c>
      <c r="M251" s="165" t="s">
        <v>674</v>
      </c>
      <c r="N251" s="64">
        <v>0</v>
      </c>
      <c r="O251" s="64">
        <v>1</v>
      </c>
      <c r="P251" s="64">
        <v>1</v>
      </c>
      <c r="Q251" s="64">
        <v>1</v>
      </c>
      <c r="R251" s="64">
        <f t="shared" si="42"/>
        <v>3</v>
      </c>
      <c r="S251" s="105" t="s">
        <v>3765</v>
      </c>
      <c r="T251" s="105" t="s">
        <v>172</v>
      </c>
      <c r="U251" s="159">
        <f t="shared" si="43"/>
        <v>1</v>
      </c>
      <c r="V251" s="159">
        <v>8</v>
      </c>
      <c r="W251" s="100">
        <f t="shared" si="46"/>
        <v>8</v>
      </c>
      <c r="X251" s="105" t="str">
        <f t="shared" si="47"/>
        <v>De acuerdo a lo programado</v>
      </c>
      <c r="Y251" s="166"/>
      <c r="Z251" s="159">
        <f t="shared" si="44"/>
        <v>2</v>
      </c>
      <c r="AA251" s="159"/>
      <c r="AB251" s="100" t="str">
        <f t="shared" si="48"/>
        <v>No hay ejecución</v>
      </c>
      <c r="AC251" s="105" t="str">
        <f t="shared" si="49"/>
        <v>NA</v>
      </c>
      <c r="AD251" s="166"/>
      <c r="AE251" s="65">
        <f t="shared" si="45"/>
        <v>8</v>
      </c>
      <c r="AF251" s="100">
        <f t="shared" si="51"/>
        <v>2.6666666666666665</v>
      </c>
      <c r="AG251" s="105" t="str">
        <f t="shared" si="50"/>
        <v>De acuerdo a lo programado</v>
      </c>
      <c r="AH251" s="166"/>
      <c r="AI251" s="65" t="s">
        <v>502</v>
      </c>
      <c r="AJ251" s="100" t="s">
        <v>502</v>
      </c>
    </row>
    <row r="252" spans="1:36" ht="19.2">
      <c r="A252" s="63">
        <v>237</v>
      </c>
      <c r="B252" s="162" t="s">
        <v>400</v>
      </c>
      <c r="C252" s="162">
        <v>0</v>
      </c>
      <c r="D252" s="162">
        <v>0</v>
      </c>
      <c r="E252" s="162" t="s">
        <v>41</v>
      </c>
      <c r="F252" s="162">
        <v>18</v>
      </c>
      <c r="G252" s="231" t="s">
        <v>428</v>
      </c>
      <c r="H252" s="164" t="s">
        <v>3987</v>
      </c>
      <c r="I252" s="163" t="s">
        <v>18</v>
      </c>
      <c r="J252" s="163" t="s">
        <v>129</v>
      </c>
      <c r="K252" s="163">
        <v>6</v>
      </c>
      <c r="L252" s="165" t="s">
        <v>2201</v>
      </c>
      <c r="M252" s="165" t="s">
        <v>3764</v>
      </c>
      <c r="N252" s="64">
        <v>152</v>
      </c>
      <c r="O252" s="64">
        <f>79+35</f>
        <v>114</v>
      </c>
      <c r="P252" s="64">
        <v>0</v>
      </c>
      <c r="Q252" s="64">
        <v>0</v>
      </c>
      <c r="R252" s="64">
        <f t="shared" si="42"/>
        <v>266</v>
      </c>
      <c r="S252" s="105" t="s">
        <v>3765</v>
      </c>
      <c r="T252" s="105" t="s">
        <v>172</v>
      </c>
      <c r="U252" s="159">
        <f t="shared" si="43"/>
        <v>266</v>
      </c>
      <c r="V252" s="159">
        <v>241</v>
      </c>
      <c r="W252" s="100">
        <f t="shared" si="46"/>
        <v>0.90601503759398494</v>
      </c>
      <c r="X252" s="105" t="str">
        <f t="shared" si="47"/>
        <v>De acuerdo a lo programado</v>
      </c>
      <c r="Y252" s="166"/>
      <c r="Z252" s="159">
        <f t="shared" si="44"/>
        <v>0</v>
      </c>
      <c r="AA252" s="159"/>
      <c r="AB252" s="100" t="str">
        <f t="shared" si="48"/>
        <v>No hay ejecución</v>
      </c>
      <c r="AC252" s="105" t="str">
        <f t="shared" si="49"/>
        <v>NA</v>
      </c>
      <c r="AD252" s="166"/>
      <c r="AE252" s="65">
        <f t="shared" si="45"/>
        <v>241</v>
      </c>
      <c r="AF252" s="100">
        <f t="shared" si="51"/>
        <v>0.90601503759398494</v>
      </c>
      <c r="AG252" s="105" t="str">
        <f t="shared" si="50"/>
        <v>De acuerdo a lo programado</v>
      </c>
      <c r="AH252" s="166"/>
      <c r="AI252" s="65" t="s">
        <v>502</v>
      </c>
      <c r="AJ252" s="100" t="s">
        <v>502</v>
      </c>
    </row>
    <row r="253" spans="1:36" ht="19.2">
      <c r="A253" s="63">
        <v>238</v>
      </c>
      <c r="B253" s="162" t="s">
        <v>400</v>
      </c>
      <c r="C253" s="162">
        <v>0</v>
      </c>
      <c r="D253" s="162">
        <v>0</v>
      </c>
      <c r="E253" s="162" t="s">
        <v>41</v>
      </c>
      <c r="F253" s="162">
        <v>18</v>
      </c>
      <c r="G253" s="231" t="s">
        <v>428</v>
      </c>
      <c r="H253" s="164" t="s">
        <v>3988</v>
      </c>
      <c r="I253" s="163" t="s">
        <v>18</v>
      </c>
      <c r="J253" s="163" t="s">
        <v>129</v>
      </c>
      <c r="K253" s="163">
        <v>6</v>
      </c>
      <c r="L253" s="165" t="s">
        <v>2201</v>
      </c>
      <c r="M253" s="165" t="s">
        <v>3764</v>
      </c>
      <c r="N253" s="64">
        <v>60</v>
      </c>
      <c r="O253" s="64">
        <v>0</v>
      </c>
      <c r="P253" s="64">
        <v>0</v>
      </c>
      <c r="Q253" s="64">
        <v>0</v>
      </c>
      <c r="R253" s="64">
        <f t="shared" si="42"/>
        <v>60</v>
      </c>
      <c r="S253" s="105" t="s">
        <v>3765</v>
      </c>
      <c r="T253" s="105" t="s">
        <v>172</v>
      </c>
      <c r="U253" s="159">
        <f t="shared" si="43"/>
        <v>60</v>
      </c>
      <c r="V253" s="159">
        <v>60</v>
      </c>
      <c r="W253" s="100">
        <f t="shared" si="46"/>
        <v>1</v>
      </c>
      <c r="X253" s="105" t="str">
        <f t="shared" si="47"/>
        <v>De acuerdo a lo programado</v>
      </c>
      <c r="Y253" s="166"/>
      <c r="Z253" s="159">
        <f t="shared" si="44"/>
        <v>0</v>
      </c>
      <c r="AA253" s="159"/>
      <c r="AB253" s="100" t="str">
        <f t="shared" si="48"/>
        <v>No hay ejecución</v>
      </c>
      <c r="AC253" s="105" t="str">
        <f t="shared" si="49"/>
        <v>NA</v>
      </c>
      <c r="AD253" s="166"/>
      <c r="AE253" s="65">
        <f t="shared" si="45"/>
        <v>60</v>
      </c>
      <c r="AF253" s="100">
        <f t="shared" si="51"/>
        <v>1</v>
      </c>
      <c r="AG253" s="105" t="str">
        <f t="shared" si="50"/>
        <v>De acuerdo a lo programado</v>
      </c>
      <c r="AH253" s="166"/>
      <c r="AI253" s="65" t="s">
        <v>502</v>
      </c>
      <c r="AJ253" s="100" t="s">
        <v>502</v>
      </c>
    </row>
    <row r="254" spans="1:36" ht="19.2">
      <c r="A254" s="63">
        <v>239</v>
      </c>
      <c r="B254" s="162" t="s">
        <v>400</v>
      </c>
      <c r="C254" s="162">
        <v>0</v>
      </c>
      <c r="D254" s="162">
        <v>0</v>
      </c>
      <c r="E254" s="162" t="s">
        <v>41</v>
      </c>
      <c r="F254" s="162">
        <v>18</v>
      </c>
      <c r="G254" s="231" t="s">
        <v>428</v>
      </c>
      <c r="H254" s="164" t="s">
        <v>3989</v>
      </c>
      <c r="I254" s="163" t="s">
        <v>18</v>
      </c>
      <c r="J254" s="163" t="s">
        <v>129</v>
      </c>
      <c r="K254" s="163">
        <v>6</v>
      </c>
      <c r="L254" s="165" t="s">
        <v>2209</v>
      </c>
      <c r="M254" s="165" t="s">
        <v>3764</v>
      </c>
      <c r="N254" s="64">
        <v>10</v>
      </c>
      <c r="O254" s="64">
        <v>0</v>
      </c>
      <c r="P254" s="64">
        <v>0</v>
      </c>
      <c r="Q254" s="64">
        <v>0</v>
      </c>
      <c r="R254" s="64">
        <f t="shared" si="42"/>
        <v>10</v>
      </c>
      <c r="S254" s="105" t="s">
        <v>3765</v>
      </c>
      <c r="T254" s="105" t="s">
        <v>172</v>
      </c>
      <c r="U254" s="159">
        <f t="shared" si="43"/>
        <v>10</v>
      </c>
      <c r="V254" s="159">
        <v>60</v>
      </c>
      <c r="W254" s="100">
        <f t="shared" si="46"/>
        <v>6</v>
      </c>
      <c r="X254" s="105" t="str">
        <f t="shared" si="47"/>
        <v>De acuerdo a lo programado</v>
      </c>
      <c r="Y254" s="166"/>
      <c r="Z254" s="159">
        <f t="shared" si="44"/>
        <v>0</v>
      </c>
      <c r="AA254" s="159"/>
      <c r="AB254" s="100" t="str">
        <f t="shared" si="48"/>
        <v>No hay ejecución</v>
      </c>
      <c r="AC254" s="105" t="str">
        <f t="shared" si="49"/>
        <v>NA</v>
      </c>
      <c r="AD254" s="166"/>
      <c r="AE254" s="65">
        <f t="shared" si="45"/>
        <v>60</v>
      </c>
      <c r="AF254" s="100">
        <f t="shared" si="51"/>
        <v>6</v>
      </c>
      <c r="AG254" s="105" t="str">
        <f t="shared" si="50"/>
        <v>De acuerdo a lo programado</v>
      </c>
      <c r="AH254" s="166"/>
      <c r="AI254" s="65" t="s">
        <v>502</v>
      </c>
      <c r="AJ254" s="100" t="s">
        <v>502</v>
      </c>
    </row>
    <row r="255" spans="1:36" ht="19.2">
      <c r="A255" s="63">
        <v>240</v>
      </c>
      <c r="B255" s="162" t="s">
        <v>400</v>
      </c>
      <c r="C255" s="162">
        <v>0</v>
      </c>
      <c r="D255" s="162">
        <v>0</v>
      </c>
      <c r="E255" s="162" t="s">
        <v>41</v>
      </c>
      <c r="F255" s="162">
        <v>18</v>
      </c>
      <c r="G255" s="231" t="s">
        <v>428</v>
      </c>
      <c r="H255" s="164" t="s">
        <v>3990</v>
      </c>
      <c r="I255" s="163" t="s">
        <v>18</v>
      </c>
      <c r="J255" s="163" t="s">
        <v>129</v>
      </c>
      <c r="K255" s="163">
        <v>6</v>
      </c>
      <c r="L255" s="165" t="s">
        <v>3991</v>
      </c>
      <c r="M255" s="165" t="s">
        <v>3764</v>
      </c>
      <c r="N255" s="64">
        <v>10</v>
      </c>
      <c r="O255" s="64">
        <v>0</v>
      </c>
      <c r="P255" s="64">
        <v>0</v>
      </c>
      <c r="Q255" s="64">
        <v>0</v>
      </c>
      <c r="R255" s="64">
        <f t="shared" si="42"/>
        <v>10</v>
      </c>
      <c r="S255" s="105" t="s">
        <v>3765</v>
      </c>
      <c r="T255" s="105" t="s">
        <v>172</v>
      </c>
      <c r="U255" s="159">
        <f t="shared" si="43"/>
        <v>10</v>
      </c>
      <c r="V255" s="159">
        <v>60</v>
      </c>
      <c r="W255" s="100">
        <f t="shared" si="46"/>
        <v>6</v>
      </c>
      <c r="X255" s="105" t="str">
        <f t="shared" si="47"/>
        <v>De acuerdo a lo programado</v>
      </c>
      <c r="Y255" s="166"/>
      <c r="Z255" s="159">
        <f t="shared" si="44"/>
        <v>0</v>
      </c>
      <c r="AA255" s="159"/>
      <c r="AB255" s="100" t="str">
        <f t="shared" si="48"/>
        <v>No hay ejecución</v>
      </c>
      <c r="AC255" s="105" t="str">
        <f t="shared" si="49"/>
        <v>NA</v>
      </c>
      <c r="AD255" s="166"/>
      <c r="AE255" s="65">
        <f t="shared" si="45"/>
        <v>60</v>
      </c>
      <c r="AF255" s="100">
        <f t="shared" si="51"/>
        <v>6</v>
      </c>
      <c r="AG255" s="105" t="str">
        <f t="shared" si="50"/>
        <v>De acuerdo a lo programado</v>
      </c>
      <c r="AH255" s="166"/>
      <c r="AI255" s="65" t="s">
        <v>502</v>
      </c>
      <c r="AJ255" s="100" t="s">
        <v>502</v>
      </c>
    </row>
    <row r="256" spans="1:36" ht="28.8">
      <c r="A256" s="63">
        <v>241</v>
      </c>
      <c r="B256" s="162" t="s">
        <v>400</v>
      </c>
      <c r="C256" s="162">
        <v>0</v>
      </c>
      <c r="D256" s="162">
        <v>0</v>
      </c>
      <c r="E256" s="162" t="s">
        <v>41</v>
      </c>
      <c r="F256" s="162">
        <v>18</v>
      </c>
      <c r="G256" s="231" t="s">
        <v>450</v>
      </c>
      <c r="H256" s="164" t="s">
        <v>3992</v>
      </c>
      <c r="I256" s="163" t="s">
        <v>18</v>
      </c>
      <c r="J256" s="163" t="s">
        <v>129</v>
      </c>
      <c r="K256" s="163">
        <v>6</v>
      </c>
      <c r="L256" s="165" t="s">
        <v>2214</v>
      </c>
      <c r="M256" s="165" t="s">
        <v>3764</v>
      </c>
      <c r="N256" s="64">
        <v>17</v>
      </c>
      <c r="O256" s="64">
        <v>72</v>
      </c>
      <c r="P256" s="64">
        <v>8</v>
      </c>
      <c r="Q256" s="64">
        <v>8</v>
      </c>
      <c r="R256" s="64">
        <f t="shared" si="42"/>
        <v>105</v>
      </c>
      <c r="S256" s="105" t="s">
        <v>3765</v>
      </c>
      <c r="T256" s="105" t="s">
        <v>172</v>
      </c>
      <c r="U256" s="159">
        <f t="shared" si="43"/>
        <v>89</v>
      </c>
      <c r="V256" s="159">
        <v>77</v>
      </c>
      <c r="W256" s="100">
        <f t="shared" si="46"/>
        <v>0.8651685393258427</v>
      </c>
      <c r="X256" s="105" t="str">
        <f t="shared" si="47"/>
        <v>Atraso Leve</v>
      </c>
      <c r="Y256" s="166"/>
      <c r="Z256" s="159">
        <f t="shared" si="44"/>
        <v>16</v>
      </c>
      <c r="AA256" s="159"/>
      <c r="AB256" s="100" t="str">
        <f t="shared" si="48"/>
        <v>No hay ejecución</v>
      </c>
      <c r="AC256" s="105" t="str">
        <f t="shared" si="49"/>
        <v>NA</v>
      </c>
      <c r="AD256" s="166"/>
      <c r="AE256" s="65">
        <f t="shared" si="45"/>
        <v>77</v>
      </c>
      <c r="AF256" s="100">
        <f t="shared" si="51"/>
        <v>0.73333333333333328</v>
      </c>
      <c r="AG256" s="105" t="str">
        <f t="shared" si="50"/>
        <v>Atraso Leve</v>
      </c>
      <c r="AH256" s="166"/>
      <c r="AI256" s="65" t="s">
        <v>502</v>
      </c>
      <c r="AJ256" s="100" t="s">
        <v>502</v>
      </c>
    </row>
    <row r="257" spans="1:36" ht="28.8">
      <c r="A257" s="63">
        <v>242</v>
      </c>
      <c r="B257" s="162" t="s">
        <v>400</v>
      </c>
      <c r="C257" s="162">
        <v>0</v>
      </c>
      <c r="D257" s="162">
        <v>0</v>
      </c>
      <c r="E257" s="162" t="s">
        <v>41</v>
      </c>
      <c r="F257" s="162">
        <v>18</v>
      </c>
      <c r="G257" s="231" t="s">
        <v>450</v>
      </c>
      <c r="H257" s="164" t="s">
        <v>3993</v>
      </c>
      <c r="I257" s="163" t="s">
        <v>18</v>
      </c>
      <c r="J257" s="163" t="s">
        <v>129</v>
      </c>
      <c r="K257" s="163">
        <v>6</v>
      </c>
      <c r="L257" s="165" t="s">
        <v>3778</v>
      </c>
      <c r="M257" s="165" t="s">
        <v>643</v>
      </c>
      <c r="N257" s="64">
        <v>1</v>
      </c>
      <c r="O257" s="64">
        <v>13</v>
      </c>
      <c r="P257" s="64">
        <v>2</v>
      </c>
      <c r="Q257" s="64">
        <v>0</v>
      </c>
      <c r="R257" s="64">
        <f t="shared" si="42"/>
        <v>16</v>
      </c>
      <c r="S257" s="105" t="s">
        <v>3765</v>
      </c>
      <c r="T257" s="105" t="s">
        <v>172</v>
      </c>
      <c r="U257" s="159">
        <f t="shared" si="43"/>
        <v>14</v>
      </c>
      <c r="V257" s="159">
        <v>18</v>
      </c>
      <c r="W257" s="100">
        <f t="shared" si="46"/>
        <v>1.2857142857142858</v>
      </c>
      <c r="X257" s="105" t="str">
        <f t="shared" si="47"/>
        <v>De acuerdo a lo programado</v>
      </c>
      <c r="Y257" s="166"/>
      <c r="Z257" s="159">
        <f t="shared" si="44"/>
        <v>2</v>
      </c>
      <c r="AA257" s="159"/>
      <c r="AB257" s="100" t="str">
        <f t="shared" si="48"/>
        <v>No hay ejecución</v>
      </c>
      <c r="AC257" s="105" t="str">
        <f t="shared" si="49"/>
        <v>NA</v>
      </c>
      <c r="AD257" s="166"/>
      <c r="AE257" s="65">
        <f t="shared" si="45"/>
        <v>18</v>
      </c>
      <c r="AF257" s="100">
        <f t="shared" si="51"/>
        <v>1.125</v>
      </c>
      <c r="AG257" s="105" t="str">
        <f t="shared" si="50"/>
        <v>De acuerdo a lo programado</v>
      </c>
      <c r="AH257" s="166"/>
      <c r="AI257" s="65" t="s">
        <v>502</v>
      </c>
      <c r="AJ257" s="100" t="s">
        <v>502</v>
      </c>
    </row>
    <row r="258" spans="1:36" ht="19.2">
      <c r="A258" s="63">
        <v>243</v>
      </c>
      <c r="B258" s="162" t="s">
        <v>400</v>
      </c>
      <c r="C258" s="162">
        <v>0</v>
      </c>
      <c r="D258" s="162">
        <v>0</v>
      </c>
      <c r="E258" s="162" t="s">
        <v>41</v>
      </c>
      <c r="F258" s="162">
        <v>18</v>
      </c>
      <c r="G258" s="231" t="s">
        <v>450</v>
      </c>
      <c r="H258" s="164" t="s">
        <v>3994</v>
      </c>
      <c r="I258" s="163" t="s">
        <v>18</v>
      </c>
      <c r="J258" s="163" t="s">
        <v>129</v>
      </c>
      <c r="K258" s="163">
        <v>6</v>
      </c>
      <c r="L258" s="165" t="s">
        <v>2214</v>
      </c>
      <c r="M258" s="165" t="s">
        <v>3764</v>
      </c>
      <c r="N258" s="64">
        <v>7</v>
      </c>
      <c r="O258" s="64">
        <v>54</v>
      </c>
      <c r="P258" s="64">
        <v>10</v>
      </c>
      <c r="Q258" s="64">
        <v>4</v>
      </c>
      <c r="R258" s="64">
        <f t="shared" si="42"/>
        <v>75</v>
      </c>
      <c r="S258" s="105" t="s">
        <v>3765</v>
      </c>
      <c r="T258" s="105" t="s">
        <v>172</v>
      </c>
      <c r="U258" s="159">
        <f t="shared" si="43"/>
        <v>61</v>
      </c>
      <c r="V258" s="159">
        <v>58</v>
      </c>
      <c r="W258" s="100">
        <f t="shared" si="46"/>
        <v>0.95081967213114749</v>
      </c>
      <c r="X258" s="105" t="str">
        <f t="shared" si="47"/>
        <v>De acuerdo a lo programado</v>
      </c>
      <c r="Y258" s="166"/>
      <c r="Z258" s="159">
        <f t="shared" si="44"/>
        <v>14</v>
      </c>
      <c r="AA258" s="159"/>
      <c r="AB258" s="100" t="str">
        <f t="shared" si="48"/>
        <v>No hay ejecución</v>
      </c>
      <c r="AC258" s="105" t="str">
        <f t="shared" si="49"/>
        <v>NA</v>
      </c>
      <c r="AD258" s="166"/>
      <c r="AE258" s="65">
        <f t="shared" si="45"/>
        <v>58</v>
      </c>
      <c r="AF258" s="100">
        <f t="shared" si="51"/>
        <v>0.77333333333333332</v>
      </c>
      <c r="AG258" s="105" t="str">
        <f t="shared" si="50"/>
        <v>Atraso Leve</v>
      </c>
      <c r="AH258" s="166"/>
      <c r="AI258" s="65" t="s">
        <v>502</v>
      </c>
      <c r="AJ258" s="100" t="s">
        <v>502</v>
      </c>
    </row>
    <row r="259" spans="1:36" ht="19.2">
      <c r="A259" s="63">
        <v>244</v>
      </c>
      <c r="B259" s="162" t="s">
        <v>400</v>
      </c>
      <c r="C259" s="162">
        <v>0</v>
      </c>
      <c r="D259" s="162">
        <v>0</v>
      </c>
      <c r="E259" s="162" t="s">
        <v>41</v>
      </c>
      <c r="F259" s="162">
        <v>18</v>
      </c>
      <c r="G259" s="231" t="s">
        <v>450</v>
      </c>
      <c r="H259" s="164" t="s">
        <v>3995</v>
      </c>
      <c r="I259" s="163" t="s">
        <v>18</v>
      </c>
      <c r="J259" s="163" t="s">
        <v>129</v>
      </c>
      <c r="K259" s="163">
        <v>6</v>
      </c>
      <c r="L259" s="165" t="s">
        <v>3778</v>
      </c>
      <c r="M259" s="165" t="s">
        <v>643</v>
      </c>
      <c r="N259" s="64">
        <v>6</v>
      </c>
      <c r="O259" s="64">
        <v>19</v>
      </c>
      <c r="P259" s="64">
        <v>8</v>
      </c>
      <c r="Q259" s="64"/>
      <c r="R259" s="64">
        <f t="shared" si="42"/>
        <v>33</v>
      </c>
      <c r="S259" s="105" t="s">
        <v>3765</v>
      </c>
      <c r="T259" s="105" t="s">
        <v>172</v>
      </c>
      <c r="U259" s="159">
        <f t="shared" si="43"/>
        <v>25</v>
      </c>
      <c r="V259" s="159">
        <v>19</v>
      </c>
      <c r="W259" s="100">
        <f t="shared" si="46"/>
        <v>0.76</v>
      </c>
      <c r="X259" s="105" t="str">
        <f t="shared" si="47"/>
        <v>Atraso Leve</v>
      </c>
      <c r="Y259" s="166"/>
      <c r="Z259" s="159">
        <f t="shared" si="44"/>
        <v>8</v>
      </c>
      <c r="AA259" s="159"/>
      <c r="AB259" s="100" t="str">
        <f t="shared" si="48"/>
        <v>No hay ejecución</v>
      </c>
      <c r="AC259" s="105" t="str">
        <f t="shared" si="49"/>
        <v>NA</v>
      </c>
      <c r="AD259" s="166"/>
      <c r="AE259" s="65">
        <f t="shared" si="45"/>
        <v>19</v>
      </c>
      <c r="AF259" s="100">
        <f t="shared" si="51"/>
        <v>0.5757575757575758</v>
      </c>
      <c r="AG259" s="105" t="str">
        <f t="shared" si="50"/>
        <v>Incumplimiento</v>
      </c>
      <c r="AH259" s="166"/>
      <c r="AI259" s="65" t="s">
        <v>502</v>
      </c>
      <c r="AJ259" s="100" t="s">
        <v>502</v>
      </c>
    </row>
    <row r="260" spans="1:36" ht="19.2">
      <c r="A260" s="63">
        <v>245</v>
      </c>
      <c r="B260" s="162" t="s">
        <v>400</v>
      </c>
      <c r="C260" s="162">
        <v>0</v>
      </c>
      <c r="D260" s="162">
        <v>0</v>
      </c>
      <c r="E260" s="162" t="s">
        <v>41</v>
      </c>
      <c r="F260" s="162">
        <v>18</v>
      </c>
      <c r="G260" s="231" t="s">
        <v>450</v>
      </c>
      <c r="H260" s="164" t="s">
        <v>3996</v>
      </c>
      <c r="I260" s="163" t="s">
        <v>18</v>
      </c>
      <c r="J260" s="163" t="s">
        <v>129</v>
      </c>
      <c r="K260" s="163">
        <v>6</v>
      </c>
      <c r="L260" s="165" t="s">
        <v>3778</v>
      </c>
      <c r="M260" s="165" t="s">
        <v>643</v>
      </c>
      <c r="N260" s="64">
        <v>2</v>
      </c>
      <c r="O260" s="64">
        <v>3</v>
      </c>
      <c r="P260" s="64">
        <v>1</v>
      </c>
      <c r="Q260" s="64">
        <v>0</v>
      </c>
      <c r="R260" s="64">
        <f t="shared" si="42"/>
        <v>6</v>
      </c>
      <c r="S260" s="105" t="s">
        <v>3765</v>
      </c>
      <c r="T260" s="105" t="s">
        <v>172</v>
      </c>
      <c r="U260" s="159">
        <f t="shared" si="43"/>
        <v>5</v>
      </c>
      <c r="V260" s="159">
        <v>16</v>
      </c>
      <c r="W260" s="100">
        <f t="shared" si="46"/>
        <v>3.2</v>
      </c>
      <c r="X260" s="105" t="str">
        <f t="shared" si="47"/>
        <v>De acuerdo a lo programado</v>
      </c>
      <c r="Y260" s="166"/>
      <c r="Z260" s="159">
        <f t="shared" si="44"/>
        <v>1</v>
      </c>
      <c r="AA260" s="159"/>
      <c r="AB260" s="100" t="str">
        <f t="shared" si="48"/>
        <v>No hay ejecución</v>
      </c>
      <c r="AC260" s="105" t="str">
        <f t="shared" si="49"/>
        <v>NA</v>
      </c>
      <c r="AD260" s="166"/>
      <c r="AE260" s="65">
        <f t="shared" si="45"/>
        <v>16</v>
      </c>
      <c r="AF260" s="100">
        <f t="shared" si="51"/>
        <v>2.6666666666666665</v>
      </c>
      <c r="AG260" s="105" t="str">
        <f t="shared" si="50"/>
        <v>De acuerdo a lo programado</v>
      </c>
      <c r="AH260" s="166"/>
      <c r="AI260" s="65" t="s">
        <v>502</v>
      </c>
      <c r="AJ260" s="100" t="s">
        <v>502</v>
      </c>
    </row>
    <row r="261" spans="1:36" ht="19.2">
      <c r="A261" s="63">
        <v>246</v>
      </c>
      <c r="B261" s="162" t="s">
        <v>400</v>
      </c>
      <c r="C261" s="162">
        <v>0</v>
      </c>
      <c r="D261" s="162">
        <v>0</v>
      </c>
      <c r="E261" s="162" t="s">
        <v>41</v>
      </c>
      <c r="F261" s="162">
        <v>18</v>
      </c>
      <c r="G261" s="231" t="s">
        <v>450</v>
      </c>
      <c r="H261" s="164" t="s">
        <v>3997</v>
      </c>
      <c r="I261" s="163"/>
      <c r="J261" s="163"/>
      <c r="K261" s="163"/>
      <c r="L261" s="165"/>
      <c r="M261" s="165"/>
      <c r="N261" s="64">
        <v>0</v>
      </c>
      <c r="O261" s="64">
        <v>3</v>
      </c>
      <c r="P261" s="64">
        <v>0</v>
      </c>
      <c r="Q261" s="64">
        <v>0</v>
      </c>
      <c r="R261" s="64">
        <f t="shared" si="42"/>
        <v>3</v>
      </c>
      <c r="S261" s="105" t="s">
        <v>3765</v>
      </c>
      <c r="T261" s="105" t="s">
        <v>172</v>
      </c>
      <c r="U261" s="159">
        <f t="shared" si="43"/>
        <v>3</v>
      </c>
      <c r="V261" s="159">
        <v>12</v>
      </c>
      <c r="W261" s="100">
        <f t="shared" si="46"/>
        <v>4</v>
      </c>
      <c r="X261" s="105" t="str">
        <f t="shared" si="47"/>
        <v>De acuerdo a lo programado</v>
      </c>
      <c r="Y261" s="166"/>
      <c r="Z261" s="159">
        <f t="shared" si="44"/>
        <v>0</v>
      </c>
      <c r="AA261" s="159"/>
      <c r="AB261" s="100" t="str">
        <f t="shared" si="48"/>
        <v>No hay ejecución</v>
      </c>
      <c r="AC261" s="105" t="str">
        <f t="shared" si="49"/>
        <v>NA</v>
      </c>
      <c r="AD261" s="166"/>
      <c r="AE261" s="65">
        <f t="shared" si="45"/>
        <v>12</v>
      </c>
      <c r="AF261" s="100">
        <f t="shared" si="51"/>
        <v>4</v>
      </c>
      <c r="AG261" s="105" t="str">
        <f t="shared" si="50"/>
        <v>De acuerdo a lo programado</v>
      </c>
      <c r="AH261" s="166"/>
      <c r="AI261" s="65" t="s">
        <v>502</v>
      </c>
      <c r="AJ261" s="100" t="s">
        <v>502</v>
      </c>
    </row>
    <row r="262" spans="1:36" ht="19.2">
      <c r="A262" s="63">
        <v>247</v>
      </c>
      <c r="B262" s="162" t="s">
        <v>403</v>
      </c>
      <c r="C262" s="162">
        <v>0</v>
      </c>
      <c r="D262" s="162">
        <v>0</v>
      </c>
      <c r="E262" s="162" t="s">
        <v>41</v>
      </c>
      <c r="F262" s="162">
        <v>18</v>
      </c>
      <c r="G262" s="231" t="s">
        <v>422</v>
      </c>
      <c r="H262" s="164" t="s">
        <v>3998</v>
      </c>
      <c r="I262" s="163" t="s">
        <v>18</v>
      </c>
      <c r="J262" s="163" t="s">
        <v>129</v>
      </c>
      <c r="K262" s="163">
        <v>6</v>
      </c>
      <c r="L262" s="165" t="s">
        <v>2214</v>
      </c>
      <c r="M262" s="165" t="s">
        <v>3764</v>
      </c>
      <c r="N262" s="64">
        <v>4</v>
      </c>
      <c r="O262" s="64">
        <v>12</v>
      </c>
      <c r="P262" s="64">
        <v>8</v>
      </c>
      <c r="Q262" s="64">
        <v>6</v>
      </c>
      <c r="R262" s="64">
        <f t="shared" si="42"/>
        <v>30</v>
      </c>
      <c r="S262" s="105" t="s">
        <v>3765</v>
      </c>
      <c r="T262" s="105" t="s">
        <v>172</v>
      </c>
      <c r="U262" s="159">
        <f t="shared" si="43"/>
        <v>16</v>
      </c>
      <c r="V262" s="159"/>
      <c r="W262" s="100" t="str">
        <f t="shared" si="46"/>
        <v>No hay ejecución</v>
      </c>
      <c r="X262" s="105" t="str">
        <f t="shared" si="47"/>
        <v>NA</v>
      </c>
      <c r="Y262" s="166"/>
      <c r="Z262" s="159">
        <f t="shared" si="44"/>
        <v>14</v>
      </c>
      <c r="AA262" s="159"/>
      <c r="AB262" s="100" t="str">
        <f t="shared" si="48"/>
        <v>No hay ejecución</v>
      </c>
      <c r="AC262" s="105" t="str">
        <f t="shared" si="49"/>
        <v>NA</v>
      </c>
      <c r="AD262" s="166"/>
      <c r="AE262" s="65">
        <f t="shared" si="45"/>
        <v>0</v>
      </c>
      <c r="AF262" s="100" t="str">
        <f t="shared" si="51"/>
        <v>No hay Programación</v>
      </c>
      <c r="AG262" s="105" t="str">
        <f t="shared" si="50"/>
        <v>De acuerdo a lo programado</v>
      </c>
      <c r="AH262" s="166"/>
      <c r="AI262" s="65" t="s">
        <v>502</v>
      </c>
      <c r="AJ262" s="100" t="s">
        <v>502</v>
      </c>
    </row>
    <row r="263" spans="1:36" ht="19.2">
      <c r="A263" s="63">
        <v>248</v>
      </c>
      <c r="B263" s="162" t="s">
        <v>403</v>
      </c>
      <c r="C263" s="162">
        <v>0</v>
      </c>
      <c r="D263" s="162">
        <v>0</v>
      </c>
      <c r="E263" s="162" t="s">
        <v>41</v>
      </c>
      <c r="F263" s="162">
        <v>18</v>
      </c>
      <c r="G263" s="231" t="s">
        <v>422</v>
      </c>
      <c r="H263" s="164" t="s">
        <v>3999</v>
      </c>
      <c r="I263" s="163" t="s">
        <v>18</v>
      </c>
      <c r="J263" s="163" t="s">
        <v>129</v>
      </c>
      <c r="K263" s="163">
        <v>6</v>
      </c>
      <c r="L263" s="165" t="s">
        <v>3778</v>
      </c>
      <c r="M263" s="165" t="s">
        <v>643</v>
      </c>
      <c r="N263" s="64">
        <v>2</v>
      </c>
      <c r="O263" s="64">
        <v>10</v>
      </c>
      <c r="P263" s="64">
        <v>0</v>
      </c>
      <c r="Q263" s="64">
        <v>0</v>
      </c>
      <c r="R263" s="64">
        <f t="shared" si="42"/>
        <v>12</v>
      </c>
      <c r="S263" s="105" t="s">
        <v>3765</v>
      </c>
      <c r="T263" s="105" t="s">
        <v>172</v>
      </c>
      <c r="U263" s="159">
        <f t="shared" si="43"/>
        <v>12</v>
      </c>
      <c r="V263" s="159">
        <v>13</v>
      </c>
      <c r="W263" s="100">
        <f t="shared" si="46"/>
        <v>1.0833333333333333</v>
      </c>
      <c r="X263" s="105" t="str">
        <f t="shared" si="47"/>
        <v>De acuerdo a lo programado</v>
      </c>
      <c r="Y263" s="166"/>
      <c r="Z263" s="159">
        <f t="shared" si="44"/>
        <v>0</v>
      </c>
      <c r="AA263" s="159"/>
      <c r="AB263" s="100" t="str">
        <f t="shared" si="48"/>
        <v>No hay ejecución</v>
      </c>
      <c r="AC263" s="105" t="str">
        <f t="shared" si="49"/>
        <v>NA</v>
      </c>
      <c r="AD263" s="166"/>
      <c r="AE263" s="65">
        <f t="shared" si="45"/>
        <v>13</v>
      </c>
      <c r="AF263" s="100">
        <f t="shared" si="51"/>
        <v>1.0833333333333333</v>
      </c>
      <c r="AG263" s="105" t="str">
        <f t="shared" si="50"/>
        <v>De acuerdo a lo programado</v>
      </c>
      <c r="AH263" s="166"/>
      <c r="AI263" s="65" t="s">
        <v>502</v>
      </c>
      <c r="AJ263" s="100" t="s">
        <v>502</v>
      </c>
    </row>
    <row r="264" spans="1:36" ht="19.2">
      <c r="A264" s="63">
        <v>249</v>
      </c>
      <c r="B264" s="162" t="s">
        <v>403</v>
      </c>
      <c r="C264" s="162">
        <v>0</v>
      </c>
      <c r="D264" s="162">
        <v>0</v>
      </c>
      <c r="E264" s="162" t="s">
        <v>41</v>
      </c>
      <c r="F264" s="162">
        <v>18</v>
      </c>
      <c r="G264" s="231" t="s">
        <v>422</v>
      </c>
      <c r="H264" s="164" t="s">
        <v>4000</v>
      </c>
      <c r="I264" s="163" t="s">
        <v>18</v>
      </c>
      <c r="J264" s="163" t="s">
        <v>129</v>
      </c>
      <c r="K264" s="163">
        <v>6</v>
      </c>
      <c r="L264" s="165" t="s">
        <v>2214</v>
      </c>
      <c r="M264" s="165" t="s">
        <v>3764</v>
      </c>
      <c r="N264" s="64">
        <v>0</v>
      </c>
      <c r="O264" s="64">
        <v>2</v>
      </c>
      <c r="P264" s="64">
        <v>0</v>
      </c>
      <c r="Q264" s="64">
        <v>0</v>
      </c>
      <c r="R264" s="64">
        <f t="shared" si="42"/>
        <v>2</v>
      </c>
      <c r="S264" s="105" t="s">
        <v>3765</v>
      </c>
      <c r="T264" s="105" t="s">
        <v>172</v>
      </c>
      <c r="U264" s="159">
        <f t="shared" si="43"/>
        <v>2</v>
      </c>
      <c r="V264" s="159">
        <v>2</v>
      </c>
      <c r="W264" s="100">
        <f t="shared" si="46"/>
        <v>1</v>
      </c>
      <c r="X264" s="105" t="str">
        <f t="shared" si="47"/>
        <v>De acuerdo a lo programado</v>
      </c>
      <c r="Y264" s="166"/>
      <c r="Z264" s="159">
        <f t="shared" si="44"/>
        <v>0</v>
      </c>
      <c r="AA264" s="159"/>
      <c r="AB264" s="100" t="str">
        <f t="shared" si="48"/>
        <v>No hay ejecución</v>
      </c>
      <c r="AC264" s="105" t="str">
        <f t="shared" si="49"/>
        <v>NA</v>
      </c>
      <c r="AD264" s="166"/>
      <c r="AE264" s="65">
        <f t="shared" si="45"/>
        <v>2</v>
      </c>
      <c r="AF264" s="100">
        <f t="shared" si="51"/>
        <v>1</v>
      </c>
      <c r="AG264" s="105" t="str">
        <f t="shared" si="50"/>
        <v>De acuerdo a lo programado</v>
      </c>
      <c r="AH264" s="166"/>
      <c r="AI264" s="65" t="s">
        <v>502</v>
      </c>
      <c r="AJ264" s="100" t="s">
        <v>502</v>
      </c>
    </row>
    <row r="265" spans="1:36" ht="19.2">
      <c r="A265" s="63">
        <v>250</v>
      </c>
      <c r="B265" s="162" t="s">
        <v>403</v>
      </c>
      <c r="C265" s="162">
        <v>0</v>
      </c>
      <c r="D265" s="162">
        <v>0</v>
      </c>
      <c r="E265" s="162" t="s">
        <v>41</v>
      </c>
      <c r="F265" s="162">
        <v>18</v>
      </c>
      <c r="G265" s="231" t="s">
        <v>422</v>
      </c>
      <c r="H265" s="164" t="s">
        <v>4001</v>
      </c>
      <c r="I265" s="163" t="s">
        <v>18</v>
      </c>
      <c r="J265" s="163" t="s">
        <v>129</v>
      </c>
      <c r="K265" s="163">
        <v>6</v>
      </c>
      <c r="L265" s="165" t="s">
        <v>2214</v>
      </c>
      <c r="M265" s="165" t="s">
        <v>3764</v>
      </c>
      <c r="N265" s="64">
        <v>6</v>
      </c>
      <c r="O265" s="64">
        <v>11</v>
      </c>
      <c r="P265" s="64">
        <v>4</v>
      </c>
      <c r="Q265" s="64">
        <v>3</v>
      </c>
      <c r="R265" s="64">
        <f t="shared" si="42"/>
        <v>24</v>
      </c>
      <c r="S265" s="105" t="s">
        <v>3765</v>
      </c>
      <c r="T265" s="105" t="s">
        <v>172</v>
      </c>
      <c r="U265" s="159">
        <f t="shared" si="43"/>
        <v>17</v>
      </c>
      <c r="V265" s="159">
        <v>17</v>
      </c>
      <c r="W265" s="100">
        <f t="shared" si="46"/>
        <v>1</v>
      </c>
      <c r="X265" s="105" t="str">
        <f t="shared" si="47"/>
        <v>De acuerdo a lo programado</v>
      </c>
      <c r="Y265" s="166"/>
      <c r="Z265" s="159">
        <f t="shared" si="44"/>
        <v>7</v>
      </c>
      <c r="AA265" s="159"/>
      <c r="AB265" s="100" t="str">
        <f t="shared" si="48"/>
        <v>No hay ejecución</v>
      </c>
      <c r="AC265" s="105" t="str">
        <f t="shared" si="49"/>
        <v>NA</v>
      </c>
      <c r="AD265" s="166"/>
      <c r="AE265" s="65">
        <f t="shared" si="45"/>
        <v>17</v>
      </c>
      <c r="AF265" s="100">
        <f t="shared" si="51"/>
        <v>0.70833333333333337</v>
      </c>
      <c r="AG265" s="105" t="str">
        <f t="shared" si="50"/>
        <v>Atraso Leve</v>
      </c>
      <c r="AH265" s="166"/>
      <c r="AI265" s="65" t="s">
        <v>502</v>
      </c>
      <c r="AJ265" s="100" t="s">
        <v>502</v>
      </c>
    </row>
    <row r="266" spans="1:36" ht="19.2">
      <c r="A266" s="63">
        <v>251</v>
      </c>
      <c r="B266" s="162" t="s">
        <v>400</v>
      </c>
      <c r="C266" s="162">
        <v>0</v>
      </c>
      <c r="D266" s="162">
        <v>0</v>
      </c>
      <c r="E266" s="162" t="s">
        <v>41</v>
      </c>
      <c r="F266" s="162">
        <v>18</v>
      </c>
      <c r="G266" s="231" t="s">
        <v>450</v>
      </c>
      <c r="H266" s="164" t="s">
        <v>4002</v>
      </c>
      <c r="I266" s="163" t="s">
        <v>18</v>
      </c>
      <c r="J266" s="163" t="s">
        <v>129</v>
      </c>
      <c r="K266" s="163">
        <v>6</v>
      </c>
      <c r="L266" s="165" t="s">
        <v>2214</v>
      </c>
      <c r="M266" s="165" t="s">
        <v>3764</v>
      </c>
      <c r="N266" s="64">
        <v>6</v>
      </c>
      <c r="O266" s="64">
        <v>18</v>
      </c>
      <c r="P266" s="64">
        <v>10</v>
      </c>
      <c r="Q266" s="64">
        <v>4</v>
      </c>
      <c r="R266" s="64">
        <f t="shared" si="42"/>
        <v>38</v>
      </c>
      <c r="S266" s="105" t="s">
        <v>3765</v>
      </c>
      <c r="T266" s="105" t="s">
        <v>172</v>
      </c>
      <c r="U266" s="159">
        <f t="shared" si="43"/>
        <v>24</v>
      </c>
      <c r="V266" s="159">
        <v>22</v>
      </c>
      <c r="W266" s="100">
        <f t="shared" si="46"/>
        <v>0.91666666666666663</v>
      </c>
      <c r="X266" s="105" t="str">
        <f t="shared" si="47"/>
        <v>De acuerdo a lo programado</v>
      </c>
      <c r="Y266" s="166"/>
      <c r="Z266" s="159">
        <f t="shared" si="44"/>
        <v>14</v>
      </c>
      <c r="AA266" s="159"/>
      <c r="AB266" s="100" t="str">
        <f t="shared" si="48"/>
        <v>No hay ejecución</v>
      </c>
      <c r="AC266" s="105" t="str">
        <f t="shared" si="49"/>
        <v>NA</v>
      </c>
      <c r="AD266" s="166"/>
      <c r="AE266" s="65">
        <f t="shared" si="45"/>
        <v>22</v>
      </c>
      <c r="AF266" s="100">
        <f t="shared" si="51"/>
        <v>0.57894736842105265</v>
      </c>
      <c r="AG266" s="105" t="str">
        <f t="shared" si="50"/>
        <v>Incumplimiento</v>
      </c>
      <c r="AH266" s="166"/>
      <c r="AI266" s="65" t="s">
        <v>502</v>
      </c>
      <c r="AJ266" s="100" t="s">
        <v>502</v>
      </c>
    </row>
    <row r="267" spans="1:36" ht="19.2">
      <c r="A267" s="63">
        <v>252</v>
      </c>
      <c r="B267" s="162" t="s">
        <v>400</v>
      </c>
      <c r="C267" s="162">
        <v>0</v>
      </c>
      <c r="D267" s="162">
        <v>0</v>
      </c>
      <c r="E267" s="162" t="s">
        <v>41</v>
      </c>
      <c r="F267" s="162">
        <v>18</v>
      </c>
      <c r="G267" s="231" t="s">
        <v>436</v>
      </c>
      <c r="H267" s="164" t="s">
        <v>4003</v>
      </c>
      <c r="I267" s="163" t="s">
        <v>18</v>
      </c>
      <c r="J267" s="163" t="s">
        <v>129</v>
      </c>
      <c r="K267" s="163">
        <v>6</v>
      </c>
      <c r="L267" s="165" t="s">
        <v>3778</v>
      </c>
      <c r="M267" s="165" t="s">
        <v>643</v>
      </c>
      <c r="N267" s="64">
        <v>0</v>
      </c>
      <c r="O267" s="64">
        <v>1</v>
      </c>
      <c r="P267" s="64">
        <v>0</v>
      </c>
      <c r="Q267" s="64">
        <v>0</v>
      </c>
      <c r="R267" s="64">
        <f t="shared" si="42"/>
        <v>1</v>
      </c>
      <c r="S267" s="105" t="s">
        <v>3765</v>
      </c>
      <c r="T267" s="105" t="s">
        <v>172</v>
      </c>
      <c r="U267" s="159">
        <f t="shared" si="43"/>
        <v>1</v>
      </c>
      <c r="V267" s="159">
        <v>13</v>
      </c>
      <c r="W267" s="100">
        <f t="shared" si="46"/>
        <v>13</v>
      </c>
      <c r="X267" s="105" t="str">
        <f t="shared" si="47"/>
        <v>De acuerdo a lo programado</v>
      </c>
      <c r="Y267" s="166"/>
      <c r="Z267" s="159">
        <f t="shared" si="44"/>
        <v>0</v>
      </c>
      <c r="AA267" s="159"/>
      <c r="AB267" s="100" t="str">
        <f t="shared" si="48"/>
        <v>No hay ejecución</v>
      </c>
      <c r="AC267" s="105" t="str">
        <f t="shared" si="49"/>
        <v>NA</v>
      </c>
      <c r="AD267" s="166"/>
      <c r="AE267" s="65">
        <f t="shared" si="45"/>
        <v>13</v>
      </c>
      <c r="AF267" s="100">
        <f t="shared" si="51"/>
        <v>13</v>
      </c>
      <c r="AG267" s="105" t="str">
        <f t="shared" si="50"/>
        <v>De acuerdo a lo programado</v>
      </c>
      <c r="AH267" s="166"/>
      <c r="AI267" s="65" t="s">
        <v>502</v>
      </c>
      <c r="AJ267" s="100" t="s">
        <v>502</v>
      </c>
    </row>
    <row r="268" spans="1:36" ht="19.2">
      <c r="A268" s="63">
        <v>253</v>
      </c>
      <c r="B268" s="162" t="s">
        <v>400</v>
      </c>
      <c r="C268" s="162">
        <v>0</v>
      </c>
      <c r="D268" s="162">
        <v>0</v>
      </c>
      <c r="E268" s="162" t="s">
        <v>41</v>
      </c>
      <c r="F268" s="162">
        <v>18</v>
      </c>
      <c r="G268" s="231" t="s">
        <v>430</v>
      </c>
      <c r="H268" s="164" t="s">
        <v>4004</v>
      </c>
      <c r="I268" s="163" t="s">
        <v>18</v>
      </c>
      <c r="J268" s="163" t="s">
        <v>129</v>
      </c>
      <c r="K268" s="163">
        <v>6</v>
      </c>
      <c r="L268" s="165" t="s">
        <v>2214</v>
      </c>
      <c r="M268" s="165" t="s">
        <v>3764</v>
      </c>
      <c r="N268" s="64">
        <v>2</v>
      </c>
      <c r="O268" s="64">
        <v>12</v>
      </c>
      <c r="P268" s="64">
        <v>4</v>
      </c>
      <c r="Q268" s="64">
        <v>0</v>
      </c>
      <c r="R268" s="64">
        <f t="shared" si="42"/>
        <v>18</v>
      </c>
      <c r="S268" s="105" t="s">
        <v>3765</v>
      </c>
      <c r="T268" s="105" t="s">
        <v>172</v>
      </c>
      <c r="U268" s="159">
        <f t="shared" si="43"/>
        <v>14</v>
      </c>
      <c r="V268" s="159">
        <v>12</v>
      </c>
      <c r="W268" s="100">
        <f t="shared" si="46"/>
        <v>0.8571428571428571</v>
      </c>
      <c r="X268" s="105" t="str">
        <f t="shared" si="47"/>
        <v>Atraso Leve</v>
      </c>
      <c r="Y268" s="166"/>
      <c r="Z268" s="159">
        <f t="shared" si="44"/>
        <v>4</v>
      </c>
      <c r="AA268" s="159"/>
      <c r="AB268" s="100" t="str">
        <f t="shared" si="48"/>
        <v>No hay ejecución</v>
      </c>
      <c r="AC268" s="105" t="str">
        <f t="shared" si="49"/>
        <v>NA</v>
      </c>
      <c r="AD268" s="166"/>
      <c r="AE268" s="65">
        <f t="shared" si="45"/>
        <v>12</v>
      </c>
      <c r="AF268" s="100">
        <f t="shared" si="51"/>
        <v>0.66666666666666663</v>
      </c>
      <c r="AG268" s="105" t="str">
        <f t="shared" si="50"/>
        <v>Incumplimiento</v>
      </c>
      <c r="AH268" s="166"/>
      <c r="AI268" s="65" t="s">
        <v>502</v>
      </c>
      <c r="AJ268" s="100" t="s">
        <v>502</v>
      </c>
    </row>
    <row r="269" spans="1:36" ht="19.2">
      <c r="A269" s="63">
        <v>254</v>
      </c>
      <c r="B269" s="162" t="s">
        <v>400</v>
      </c>
      <c r="C269" s="162">
        <v>0</v>
      </c>
      <c r="D269" s="162">
        <v>0</v>
      </c>
      <c r="E269" s="162" t="s">
        <v>41</v>
      </c>
      <c r="F269" s="162">
        <v>18</v>
      </c>
      <c r="G269" s="231" t="s">
        <v>430</v>
      </c>
      <c r="H269" s="164" t="s">
        <v>4005</v>
      </c>
      <c r="I269" s="163" t="s">
        <v>18</v>
      </c>
      <c r="J269" s="163" t="s">
        <v>129</v>
      </c>
      <c r="K269" s="163">
        <v>6</v>
      </c>
      <c r="L269" s="165" t="s">
        <v>3778</v>
      </c>
      <c r="M269" s="165" t="s">
        <v>643</v>
      </c>
      <c r="N269" s="64">
        <v>0</v>
      </c>
      <c r="O269" s="64">
        <v>8</v>
      </c>
      <c r="P269" s="64">
        <v>0</v>
      </c>
      <c r="Q269" s="64">
        <v>0</v>
      </c>
      <c r="R269" s="64">
        <f t="shared" si="42"/>
        <v>8</v>
      </c>
      <c r="S269" s="105" t="s">
        <v>3765</v>
      </c>
      <c r="T269" s="105" t="s">
        <v>172</v>
      </c>
      <c r="U269" s="159">
        <f t="shared" si="43"/>
        <v>8</v>
      </c>
      <c r="V269" s="159">
        <v>8</v>
      </c>
      <c r="W269" s="100">
        <f t="shared" si="46"/>
        <v>1</v>
      </c>
      <c r="X269" s="105" t="str">
        <f t="shared" si="47"/>
        <v>De acuerdo a lo programado</v>
      </c>
      <c r="Y269" s="166"/>
      <c r="Z269" s="159">
        <f t="shared" si="44"/>
        <v>0</v>
      </c>
      <c r="AA269" s="159"/>
      <c r="AB269" s="100" t="str">
        <f t="shared" si="48"/>
        <v>No hay ejecución</v>
      </c>
      <c r="AC269" s="105" t="str">
        <f t="shared" si="49"/>
        <v>NA</v>
      </c>
      <c r="AD269" s="166"/>
      <c r="AE269" s="65">
        <f t="shared" si="45"/>
        <v>8</v>
      </c>
      <c r="AF269" s="100">
        <f t="shared" si="51"/>
        <v>1</v>
      </c>
      <c r="AG269" s="105" t="str">
        <f t="shared" si="50"/>
        <v>De acuerdo a lo programado</v>
      </c>
      <c r="AH269" s="166"/>
      <c r="AI269" s="65" t="s">
        <v>502</v>
      </c>
      <c r="AJ269" s="100" t="s">
        <v>502</v>
      </c>
    </row>
    <row r="270" spans="1:36" ht="19.2">
      <c r="A270" s="63">
        <v>255</v>
      </c>
      <c r="B270" s="162" t="s">
        <v>400</v>
      </c>
      <c r="C270" s="162">
        <v>0</v>
      </c>
      <c r="D270" s="162">
        <v>0</v>
      </c>
      <c r="E270" s="162" t="s">
        <v>41</v>
      </c>
      <c r="F270" s="162">
        <v>18</v>
      </c>
      <c r="G270" s="231" t="s">
        <v>491</v>
      </c>
      <c r="H270" s="164" t="s">
        <v>4006</v>
      </c>
      <c r="I270" s="163" t="s">
        <v>18</v>
      </c>
      <c r="J270" s="163" t="s">
        <v>129</v>
      </c>
      <c r="K270" s="163">
        <v>6</v>
      </c>
      <c r="L270" s="165" t="s">
        <v>2214</v>
      </c>
      <c r="M270" s="165" t="s">
        <v>3764</v>
      </c>
      <c r="N270" s="64">
        <v>6</v>
      </c>
      <c r="O270" s="64">
        <v>10</v>
      </c>
      <c r="P270" s="64">
        <v>4</v>
      </c>
      <c r="Q270" s="64">
        <v>4</v>
      </c>
      <c r="R270" s="64">
        <f t="shared" si="42"/>
        <v>24</v>
      </c>
      <c r="S270" s="105" t="s">
        <v>3765</v>
      </c>
      <c r="T270" s="105" t="s">
        <v>172</v>
      </c>
      <c r="U270" s="159">
        <f t="shared" si="43"/>
        <v>16</v>
      </c>
      <c r="V270" s="159">
        <v>11</v>
      </c>
      <c r="W270" s="100">
        <f t="shared" si="46"/>
        <v>0.6875</v>
      </c>
      <c r="X270" s="105" t="str">
        <f t="shared" si="47"/>
        <v>En Riesgo de no Cumplimiento</v>
      </c>
      <c r="Y270" s="166"/>
      <c r="Z270" s="159">
        <f t="shared" si="44"/>
        <v>8</v>
      </c>
      <c r="AA270" s="159"/>
      <c r="AB270" s="100" t="str">
        <f t="shared" si="48"/>
        <v>No hay ejecución</v>
      </c>
      <c r="AC270" s="105" t="str">
        <f t="shared" si="49"/>
        <v>NA</v>
      </c>
      <c r="AD270" s="166"/>
      <c r="AE270" s="65">
        <f t="shared" si="45"/>
        <v>11</v>
      </c>
      <c r="AF270" s="100">
        <f t="shared" si="51"/>
        <v>0.45833333333333331</v>
      </c>
      <c r="AG270" s="105" t="str">
        <f t="shared" si="50"/>
        <v>Incumplimiento</v>
      </c>
      <c r="AH270" s="166"/>
      <c r="AI270" s="65" t="s">
        <v>502</v>
      </c>
      <c r="AJ270" s="100" t="s">
        <v>502</v>
      </c>
    </row>
    <row r="271" spans="1:36" ht="19.2">
      <c r="A271" s="63">
        <v>256</v>
      </c>
      <c r="B271" s="162" t="s">
        <v>400</v>
      </c>
      <c r="C271" s="162">
        <v>0</v>
      </c>
      <c r="D271" s="162">
        <v>0</v>
      </c>
      <c r="E271" s="162" t="s">
        <v>41</v>
      </c>
      <c r="F271" s="162">
        <v>18</v>
      </c>
      <c r="G271" s="231" t="s">
        <v>491</v>
      </c>
      <c r="H271" s="164" t="s">
        <v>4007</v>
      </c>
      <c r="I271" s="163" t="s">
        <v>18</v>
      </c>
      <c r="J271" s="163" t="s">
        <v>129</v>
      </c>
      <c r="K271" s="163">
        <v>6</v>
      </c>
      <c r="L271" s="165" t="s">
        <v>3778</v>
      </c>
      <c r="M271" s="165" t="s">
        <v>643</v>
      </c>
      <c r="N271" s="64">
        <v>2</v>
      </c>
      <c r="O271" s="64">
        <v>1</v>
      </c>
      <c r="P271" s="64">
        <v>0</v>
      </c>
      <c r="Q271" s="64">
        <v>0</v>
      </c>
      <c r="R271" s="64">
        <f t="shared" si="42"/>
        <v>3</v>
      </c>
      <c r="S271" s="105" t="s">
        <v>3765</v>
      </c>
      <c r="T271" s="105" t="s">
        <v>172</v>
      </c>
      <c r="U271" s="159">
        <f t="shared" si="43"/>
        <v>3</v>
      </c>
      <c r="V271" s="159">
        <v>16</v>
      </c>
      <c r="W271" s="100">
        <f t="shared" si="46"/>
        <v>5.333333333333333</v>
      </c>
      <c r="X271" s="105" t="str">
        <f t="shared" si="47"/>
        <v>De acuerdo a lo programado</v>
      </c>
      <c r="Y271" s="166"/>
      <c r="Z271" s="159">
        <f t="shared" si="44"/>
        <v>0</v>
      </c>
      <c r="AA271" s="159"/>
      <c r="AB271" s="100" t="str">
        <f t="shared" si="48"/>
        <v>No hay ejecución</v>
      </c>
      <c r="AC271" s="105" t="str">
        <f t="shared" si="49"/>
        <v>NA</v>
      </c>
      <c r="AD271" s="166"/>
      <c r="AE271" s="65">
        <f t="shared" si="45"/>
        <v>16</v>
      </c>
      <c r="AF271" s="100">
        <f t="shared" si="51"/>
        <v>5.333333333333333</v>
      </c>
      <c r="AG271" s="105" t="str">
        <f t="shared" si="50"/>
        <v>De acuerdo a lo programado</v>
      </c>
      <c r="AH271" s="166"/>
      <c r="AI271" s="65" t="s">
        <v>502</v>
      </c>
      <c r="AJ271" s="100" t="s">
        <v>502</v>
      </c>
    </row>
    <row r="272" spans="1:36" ht="19.2">
      <c r="A272" s="63">
        <v>257</v>
      </c>
      <c r="B272" s="162" t="s">
        <v>400</v>
      </c>
      <c r="C272" s="162">
        <v>0</v>
      </c>
      <c r="D272" s="162">
        <v>0</v>
      </c>
      <c r="E272" s="162" t="s">
        <v>41</v>
      </c>
      <c r="F272" s="162">
        <v>18</v>
      </c>
      <c r="G272" s="231" t="s">
        <v>510</v>
      </c>
      <c r="H272" s="164" t="s">
        <v>4008</v>
      </c>
      <c r="I272" s="163" t="s">
        <v>18</v>
      </c>
      <c r="J272" s="163" t="s">
        <v>129</v>
      </c>
      <c r="K272" s="163">
        <v>6</v>
      </c>
      <c r="L272" s="165" t="s">
        <v>2214</v>
      </c>
      <c r="M272" s="165" t="s">
        <v>3764</v>
      </c>
      <c r="N272" s="64">
        <v>0</v>
      </c>
      <c r="O272" s="64">
        <v>2</v>
      </c>
      <c r="P272" s="64">
        <v>2</v>
      </c>
      <c r="Q272" s="64">
        <v>2</v>
      </c>
      <c r="R272" s="64">
        <f t="shared" si="42"/>
        <v>6</v>
      </c>
      <c r="S272" s="105" t="s">
        <v>3765</v>
      </c>
      <c r="T272" s="105" t="s">
        <v>172</v>
      </c>
      <c r="U272" s="159">
        <f t="shared" si="43"/>
        <v>2</v>
      </c>
      <c r="V272" s="159">
        <v>2</v>
      </c>
      <c r="W272" s="100">
        <f t="shared" si="46"/>
        <v>1</v>
      </c>
      <c r="X272" s="105" t="str">
        <f t="shared" si="47"/>
        <v>De acuerdo a lo programado</v>
      </c>
      <c r="Y272" s="166"/>
      <c r="Z272" s="159">
        <f t="shared" si="44"/>
        <v>4</v>
      </c>
      <c r="AA272" s="159"/>
      <c r="AB272" s="100" t="str">
        <f t="shared" si="48"/>
        <v>No hay ejecución</v>
      </c>
      <c r="AC272" s="105" t="str">
        <f t="shared" si="49"/>
        <v>NA</v>
      </c>
      <c r="AD272" s="166"/>
      <c r="AE272" s="65">
        <f t="shared" si="45"/>
        <v>2</v>
      </c>
      <c r="AF272" s="100">
        <f t="shared" si="51"/>
        <v>0.33333333333333331</v>
      </c>
      <c r="AG272" s="105" t="str">
        <f t="shared" si="50"/>
        <v>Incumplimiento</v>
      </c>
      <c r="AH272" s="166"/>
      <c r="AI272" s="65" t="s">
        <v>502</v>
      </c>
      <c r="AJ272" s="100" t="s">
        <v>502</v>
      </c>
    </row>
    <row r="273" spans="1:36" ht="19.2">
      <c r="A273" s="63">
        <v>258</v>
      </c>
      <c r="B273" s="162" t="s">
        <v>400</v>
      </c>
      <c r="C273" s="162">
        <v>0</v>
      </c>
      <c r="D273" s="162">
        <v>0</v>
      </c>
      <c r="E273" s="162" t="s">
        <v>41</v>
      </c>
      <c r="F273" s="162">
        <v>18</v>
      </c>
      <c r="G273" s="231" t="s">
        <v>510</v>
      </c>
      <c r="H273" s="164" t="s">
        <v>4009</v>
      </c>
      <c r="I273" s="163" t="s">
        <v>18</v>
      </c>
      <c r="J273" s="163" t="s">
        <v>129</v>
      </c>
      <c r="K273" s="163">
        <v>6</v>
      </c>
      <c r="L273" s="165" t="s">
        <v>3778</v>
      </c>
      <c r="M273" s="165" t="s">
        <v>643</v>
      </c>
      <c r="N273" s="64">
        <v>0</v>
      </c>
      <c r="O273" s="64">
        <v>15</v>
      </c>
      <c r="P273" s="64">
        <v>5</v>
      </c>
      <c r="Q273" s="64">
        <v>2</v>
      </c>
      <c r="R273" s="64">
        <f t="shared" ref="R273:R336" si="52">N273+O273+P273+Q273</f>
        <v>22</v>
      </c>
      <c r="S273" s="105" t="s">
        <v>3765</v>
      </c>
      <c r="T273" s="105" t="s">
        <v>172</v>
      </c>
      <c r="U273" s="159">
        <f t="shared" ref="U273:U336" si="53">N273+O273</f>
        <v>15</v>
      </c>
      <c r="V273" s="159">
        <v>18</v>
      </c>
      <c r="W273" s="100">
        <f t="shared" si="46"/>
        <v>1.2</v>
      </c>
      <c r="X273" s="105" t="str">
        <f t="shared" si="47"/>
        <v>De acuerdo a lo programado</v>
      </c>
      <c r="Y273" s="166"/>
      <c r="Z273" s="159">
        <f t="shared" ref="Z273:Z336" si="54">P273+Q273</f>
        <v>7</v>
      </c>
      <c r="AA273" s="159"/>
      <c r="AB273" s="100" t="str">
        <f t="shared" si="48"/>
        <v>No hay ejecución</v>
      </c>
      <c r="AC273" s="105" t="str">
        <f t="shared" si="49"/>
        <v>NA</v>
      </c>
      <c r="AD273" s="166"/>
      <c r="AE273" s="65">
        <f t="shared" ref="AE273:AE336" si="55">V273+AA273</f>
        <v>18</v>
      </c>
      <c r="AF273" s="100">
        <f t="shared" si="51"/>
        <v>0.81818181818181823</v>
      </c>
      <c r="AG273" s="105" t="str">
        <f t="shared" si="50"/>
        <v>Atraso Leve</v>
      </c>
      <c r="AH273" s="166"/>
      <c r="AI273" s="65" t="s">
        <v>502</v>
      </c>
      <c r="AJ273" s="100" t="s">
        <v>502</v>
      </c>
    </row>
    <row r="274" spans="1:36" ht="28.8">
      <c r="A274" s="63">
        <v>259</v>
      </c>
      <c r="B274" s="162" t="s">
        <v>400</v>
      </c>
      <c r="C274" s="162">
        <v>0</v>
      </c>
      <c r="D274" s="162">
        <v>0</v>
      </c>
      <c r="E274" s="162" t="s">
        <v>41</v>
      </c>
      <c r="F274" s="162">
        <v>18</v>
      </c>
      <c r="G274" s="231" t="s">
        <v>510</v>
      </c>
      <c r="H274" s="164" t="s">
        <v>4010</v>
      </c>
      <c r="I274" s="163" t="s">
        <v>18</v>
      </c>
      <c r="J274" s="163" t="s">
        <v>129</v>
      </c>
      <c r="K274" s="163">
        <v>6</v>
      </c>
      <c r="L274" s="165" t="s">
        <v>2214</v>
      </c>
      <c r="M274" s="165" t="s">
        <v>3764</v>
      </c>
      <c r="N274" s="64">
        <v>1</v>
      </c>
      <c r="O274" s="64">
        <v>11</v>
      </c>
      <c r="P274" s="64">
        <v>1</v>
      </c>
      <c r="Q274" s="64">
        <v>1</v>
      </c>
      <c r="R274" s="64">
        <f t="shared" si="52"/>
        <v>14</v>
      </c>
      <c r="S274" s="105" t="s">
        <v>3765</v>
      </c>
      <c r="T274" s="105" t="s">
        <v>172</v>
      </c>
      <c r="U274" s="159">
        <f t="shared" si="53"/>
        <v>12</v>
      </c>
      <c r="V274" s="159">
        <v>2</v>
      </c>
      <c r="W274" s="100">
        <f t="shared" ref="W274:W343" si="56">IF(V274="","No hay ejecución",IF(AND(U274&gt;0), V274/U274,"No hay Programación"))</f>
        <v>0.16666666666666666</v>
      </c>
      <c r="X274" s="105" t="str">
        <f t="shared" ref="X274:X343" si="57">IF(W274="No hay ejecución","NA",IF(W274&gt;=90%,"De acuerdo a lo programado",IF(W274&gt;=70%,"Atraso Leve",IF(W274&lt;70%,"En Riesgo de no Cumplimiento"))))</f>
        <v>En Riesgo de no Cumplimiento</v>
      </c>
      <c r="Y274" s="166"/>
      <c r="Z274" s="159">
        <f t="shared" si="54"/>
        <v>2</v>
      </c>
      <c r="AA274" s="159"/>
      <c r="AB274" s="100" t="str">
        <f t="shared" ref="AB274:AB343" si="58">IF(AA274="","No hay ejecución",IF(AND(Z274&gt;0), AA274/Z274,"No hay Programación"))</f>
        <v>No hay ejecución</v>
      </c>
      <c r="AC274" s="105" t="str">
        <f t="shared" ref="AC274:AC343" si="59">IF(AB274="No hay ejecución","NA",IF(AB274&gt;=90%,"De acuerdo a lo programado",IF(AB274&gt;=70%,"Atraso Leve",IF(AB274&lt;70%,"En Riesgo de no Cumplimiento"))))</f>
        <v>NA</v>
      </c>
      <c r="AD274" s="166"/>
      <c r="AE274" s="65">
        <f t="shared" si="55"/>
        <v>2</v>
      </c>
      <c r="AF274" s="100">
        <f t="shared" si="51"/>
        <v>0.14285714285714285</v>
      </c>
      <c r="AG274" s="105" t="str">
        <f t="shared" si="50"/>
        <v>Incumplimiento</v>
      </c>
      <c r="AH274" s="166"/>
      <c r="AI274" s="65" t="s">
        <v>502</v>
      </c>
      <c r="AJ274" s="100" t="s">
        <v>502</v>
      </c>
    </row>
    <row r="275" spans="1:36" ht="19.2">
      <c r="A275" s="63">
        <v>260</v>
      </c>
      <c r="B275" s="162" t="s">
        <v>400</v>
      </c>
      <c r="C275" s="162">
        <v>0</v>
      </c>
      <c r="D275" s="162">
        <v>0</v>
      </c>
      <c r="E275" s="162" t="s">
        <v>41</v>
      </c>
      <c r="F275" s="162">
        <v>18</v>
      </c>
      <c r="G275" s="231" t="s">
        <v>510</v>
      </c>
      <c r="H275" s="164" t="s">
        <v>4011</v>
      </c>
      <c r="I275" s="163" t="s">
        <v>18</v>
      </c>
      <c r="J275" s="163" t="s">
        <v>129</v>
      </c>
      <c r="K275" s="163">
        <v>6</v>
      </c>
      <c r="L275" s="165" t="s">
        <v>3778</v>
      </c>
      <c r="M275" s="165" t="s">
        <v>643</v>
      </c>
      <c r="N275" s="64">
        <v>0</v>
      </c>
      <c r="O275" s="64">
        <v>0</v>
      </c>
      <c r="P275" s="64">
        <v>1</v>
      </c>
      <c r="Q275" s="64">
        <v>0</v>
      </c>
      <c r="R275" s="64">
        <f t="shared" si="52"/>
        <v>1</v>
      </c>
      <c r="S275" s="105" t="s">
        <v>3765</v>
      </c>
      <c r="T275" s="105" t="s">
        <v>172</v>
      </c>
      <c r="U275" s="159">
        <f t="shared" si="53"/>
        <v>0</v>
      </c>
      <c r="V275" s="159">
        <v>1</v>
      </c>
      <c r="W275" s="100" t="str">
        <f t="shared" si="56"/>
        <v>No hay Programación</v>
      </c>
      <c r="X275" s="105" t="str">
        <f t="shared" si="57"/>
        <v>De acuerdo a lo programado</v>
      </c>
      <c r="Y275" s="166"/>
      <c r="Z275" s="159">
        <f t="shared" si="54"/>
        <v>1</v>
      </c>
      <c r="AA275" s="159"/>
      <c r="AB275" s="100" t="str">
        <f t="shared" si="58"/>
        <v>No hay ejecución</v>
      </c>
      <c r="AC275" s="105" t="str">
        <f t="shared" si="59"/>
        <v>NA</v>
      </c>
      <c r="AD275" s="166"/>
      <c r="AE275" s="65">
        <f t="shared" si="55"/>
        <v>1</v>
      </c>
      <c r="AF275" s="100">
        <f t="shared" si="51"/>
        <v>1</v>
      </c>
      <c r="AG275" s="105" t="str">
        <f t="shared" si="50"/>
        <v>De acuerdo a lo programado</v>
      </c>
      <c r="AH275" s="166"/>
      <c r="AI275" s="65" t="s">
        <v>502</v>
      </c>
      <c r="AJ275" s="100" t="s">
        <v>502</v>
      </c>
    </row>
    <row r="276" spans="1:36" ht="19.2">
      <c r="A276" s="63">
        <v>261</v>
      </c>
      <c r="B276" s="162" t="s">
        <v>400</v>
      </c>
      <c r="C276" s="162">
        <v>0</v>
      </c>
      <c r="D276" s="162">
        <v>0</v>
      </c>
      <c r="E276" s="162" t="s">
        <v>41</v>
      </c>
      <c r="F276" s="162">
        <v>18</v>
      </c>
      <c r="G276" s="231" t="s">
        <v>510</v>
      </c>
      <c r="H276" s="164" t="s">
        <v>4012</v>
      </c>
      <c r="I276" s="163" t="s">
        <v>18</v>
      </c>
      <c r="J276" s="163" t="s">
        <v>129</v>
      </c>
      <c r="K276" s="163">
        <v>6</v>
      </c>
      <c r="L276" s="165" t="s">
        <v>2214</v>
      </c>
      <c r="M276" s="165" t="s">
        <v>3764</v>
      </c>
      <c r="N276" s="64">
        <v>0</v>
      </c>
      <c r="O276" s="64">
        <v>0</v>
      </c>
      <c r="P276" s="64">
        <v>0</v>
      </c>
      <c r="Q276" s="64">
        <v>0</v>
      </c>
      <c r="R276" s="64">
        <f t="shared" si="52"/>
        <v>0</v>
      </c>
      <c r="S276" s="105" t="s">
        <v>3765</v>
      </c>
      <c r="T276" s="105" t="s">
        <v>172</v>
      </c>
      <c r="U276" s="159">
        <f t="shared" si="53"/>
        <v>0</v>
      </c>
      <c r="V276" s="159"/>
      <c r="W276" s="100" t="str">
        <f t="shared" si="56"/>
        <v>No hay ejecución</v>
      </c>
      <c r="X276" s="105" t="str">
        <f t="shared" si="57"/>
        <v>NA</v>
      </c>
      <c r="Y276" s="166"/>
      <c r="Z276" s="159">
        <f t="shared" si="54"/>
        <v>0</v>
      </c>
      <c r="AA276" s="159"/>
      <c r="AB276" s="100" t="str">
        <f t="shared" si="58"/>
        <v>No hay ejecución</v>
      </c>
      <c r="AC276" s="105" t="str">
        <f t="shared" si="59"/>
        <v>NA</v>
      </c>
      <c r="AD276" s="166"/>
      <c r="AE276" s="65">
        <f t="shared" si="55"/>
        <v>0</v>
      </c>
      <c r="AF276" s="100" t="str">
        <f t="shared" si="51"/>
        <v>No hay Programación</v>
      </c>
      <c r="AG276" s="105" t="str">
        <f t="shared" si="50"/>
        <v>De acuerdo a lo programado</v>
      </c>
      <c r="AH276" s="166"/>
      <c r="AI276" s="65" t="s">
        <v>502</v>
      </c>
      <c r="AJ276" s="100" t="s">
        <v>502</v>
      </c>
    </row>
    <row r="277" spans="1:36" ht="19.2">
      <c r="A277" s="63">
        <v>262</v>
      </c>
      <c r="B277" s="162" t="s">
        <v>400</v>
      </c>
      <c r="C277" s="162">
        <v>0</v>
      </c>
      <c r="D277" s="162">
        <v>0</v>
      </c>
      <c r="E277" s="162" t="s">
        <v>41</v>
      </c>
      <c r="F277" s="162">
        <v>18</v>
      </c>
      <c r="G277" s="231" t="s">
        <v>491</v>
      </c>
      <c r="H277" s="164" t="s">
        <v>4013</v>
      </c>
      <c r="I277" s="163" t="s">
        <v>18</v>
      </c>
      <c r="J277" s="163" t="s">
        <v>129</v>
      </c>
      <c r="K277" s="163">
        <v>6</v>
      </c>
      <c r="L277" s="165" t="s">
        <v>3778</v>
      </c>
      <c r="M277" s="165" t="s">
        <v>643</v>
      </c>
      <c r="N277" s="64">
        <v>0</v>
      </c>
      <c r="O277" s="64">
        <v>0</v>
      </c>
      <c r="P277" s="64">
        <v>0</v>
      </c>
      <c r="Q277" s="64">
        <v>0</v>
      </c>
      <c r="R277" s="64">
        <f t="shared" si="52"/>
        <v>0</v>
      </c>
      <c r="S277" s="105" t="s">
        <v>3765</v>
      </c>
      <c r="T277" s="105" t="s">
        <v>172</v>
      </c>
      <c r="U277" s="159">
        <f t="shared" si="53"/>
        <v>0</v>
      </c>
      <c r="V277" s="159"/>
      <c r="W277" s="100" t="str">
        <f t="shared" si="56"/>
        <v>No hay ejecución</v>
      </c>
      <c r="X277" s="105" t="str">
        <f t="shared" si="57"/>
        <v>NA</v>
      </c>
      <c r="Y277" s="166"/>
      <c r="Z277" s="159">
        <f t="shared" si="54"/>
        <v>0</v>
      </c>
      <c r="AA277" s="159"/>
      <c r="AB277" s="100" t="str">
        <f t="shared" si="58"/>
        <v>No hay ejecución</v>
      </c>
      <c r="AC277" s="105" t="str">
        <f t="shared" si="59"/>
        <v>NA</v>
      </c>
      <c r="AD277" s="166"/>
      <c r="AE277" s="65">
        <f t="shared" si="55"/>
        <v>0</v>
      </c>
      <c r="AF277" s="100" t="str">
        <f t="shared" si="51"/>
        <v>No hay Programación</v>
      </c>
      <c r="AG277" s="105" t="str">
        <f t="shared" ref="AG277:AG340" si="60">IF(AF277="No hay ejecución","NA",IF(AF277&gt;=90%,"De acuerdo a lo programado",IF(AF277&gt;=70%,"Atraso Leve",IF(AF277&lt;70%,"Incumplimiento"))))</f>
        <v>De acuerdo a lo programado</v>
      </c>
      <c r="AH277" s="166"/>
      <c r="AI277" s="65" t="s">
        <v>502</v>
      </c>
      <c r="AJ277" s="100" t="s">
        <v>502</v>
      </c>
    </row>
    <row r="278" spans="1:36" ht="28.8">
      <c r="A278" s="63">
        <v>263</v>
      </c>
      <c r="B278" s="162" t="s">
        <v>400</v>
      </c>
      <c r="C278" s="162">
        <v>0</v>
      </c>
      <c r="D278" s="162">
        <v>0</v>
      </c>
      <c r="E278" s="162" t="s">
        <v>41</v>
      </c>
      <c r="F278" s="162">
        <v>18</v>
      </c>
      <c r="G278" s="231" t="s">
        <v>491</v>
      </c>
      <c r="H278" s="164" t="s">
        <v>4014</v>
      </c>
      <c r="I278" s="163" t="s">
        <v>18</v>
      </c>
      <c r="J278" s="163" t="s">
        <v>129</v>
      </c>
      <c r="K278" s="163">
        <v>6</v>
      </c>
      <c r="L278" s="165" t="s">
        <v>2214</v>
      </c>
      <c r="M278" s="165" t="s">
        <v>3764</v>
      </c>
      <c r="N278" s="64">
        <v>14</v>
      </c>
      <c r="O278" s="64">
        <v>15</v>
      </c>
      <c r="P278" s="64">
        <v>14</v>
      </c>
      <c r="Q278" s="64">
        <v>14</v>
      </c>
      <c r="R278" s="64">
        <f t="shared" si="52"/>
        <v>57</v>
      </c>
      <c r="S278" s="105" t="s">
        <v>3765</v>
      </c>
      <c r="T278" s="105" t="s">
        <v>172</v>
      </c>
      <c r="U278" s="159">
        <f t="shared" si="53"/>
        <v>29</v>
      </c>
      <c r="V278" s="159">
        <v>39</v>
      </c>
      <c r="W278" s="100">
        <f t="shared" si="56"/>
        <v>1.3448275862068966</v>
      </c>
      <c r="X278" s="105" t="str">
        <f t="shared" si="57"/>
        <v>De acuerdo a lo programado</v>
      </c>
      <c r="Y278" s="166"/>
      <c r="Z278" s="159">
        <f t="shared" si="54"/>
        <v>28</v>
      </c>
      <c r="AA278" s="159"/>
      <c r="AB278" s="100" t="str">
        <f t="shared" si="58"/>
        <v>No hay ejecución</v>
      </c>
      <c r="AC278" s="105" t="str">
        <f t="shared" si="59"/>
        <v>NA</v>
      </c>
      <c r="AD278" s="166"/>
      <c r="AE278" s="65">
        <f t="shared" si="55"/>
        <v>39</v>
      </c>
      <c r="AF278" s="100">
        <f t="shared" si="51"/>
        <v>0.68421052631578949</v>
      </c>
      <c r="AG278" s="105" t="str">
        <f t="shared" si="60"/>
        <v>Incumplimiento</v>
      </c>
      <c r="AH278" s="166"/>
      <c r="AI278" s="65" t="s">
        <v>502</v>
      </c>
      <c r="AJ278" s="100" t="s">
        <v>502</v>
      </c>
    </row>
    <row r="279" spans="1:36" ht="19.2">
      <c r="A279" s="63">
        <v>264</v>
      </c>
      <c r="B279" s="162" t="s">
        <v>400</v>
      </c>
      <c r="C279" s="162">
        <v>0</v>
      </c>
      <c r="D279" s="162">
        <v>0</v>
      </c>
      <c r="E279" s="162" t="s">
        <v>41</v>
      </c>
      <c r="F279" s="162">
        <v>18</v>
      </c>
      <c r="G279" s="231" t="s">
        <v>491</v>
      </c>
      <c r="H279" s="164" t="s">
        <v>4015</v>
      </c>
      <c r="I279" s="163" t="s">
        <v>18</v>
      </c>
      <c r="J279" s="163" t="s">
        <v>129</v>
      </c>
      <c r="K279" s="163">
        <v>6</v>
      </c>
      <c r="L279" s="165" t="s">
        <v>3778</v>
      </c>
      <c r="M279" s="165" t="s">
        <v>643</v>
      </c>
      <c r="N279" s="64">
        <v>1</v>
      </c>
      <c r="O279" s="64">
        <v>2</v>
      </c>
      <c r="P279" s="64">
        <v>0</v>
      </c>
      <c r="Q279" s="64">
        <v>0</v>
      </c>
      <c r="R279" s="64">
        <f t="shared" si="52"/>
        <v>3</v>
      </c>
      <c r="S279" s="105" t="s">
        <v>3765</v>
      </c>
      <c r="T279" s="105" t="s">
        <v>172</v>
      </c>
      <c r="U279" s="159">
        <f t="shared" si="53"/>
        <v>3</v>
      </c>
      <c r="V279" s="159">
        <v>4</v>
      </c>
      <c r="W279" s="100">
        <f t="shared" si="56"/>
        <v>1.3333333333333333</v>
      </c>
      <c r="X279" s="105" t="str">
        <f t="shared" si="57"/>
        <v>De acuerdo a lo programado</v>
      </c>
      <c r="Y279" s="166"/>
      <c r="Z279" s="159">
        <f t="shared" si="54"/>
        <v>0</v>
      </c>
      <c r="AA279" s="159"/>
      <c r="AB279" s="100" t="str">
        <f t="shared" si="58"/>
        <v>No hay ejecución</v>
      </c>
      <c r="AC279" s="105" t="str">
        <f t="shared" si="59"/>
        <v>NA</v>
      </c>
      <c r="AD279" s="166"/>
      <c r="AE279" s="65">
        <f t="shared" si="55"/>
        <v>4</v>
      </c>
      <c r="AF279" s="100">
        <f t="shared" si="51"/>
        <v>1.3333333333333333</v>
      </c>
      <c r="AG279" s="105" t="str">
        <f t="shared" si="60"/>
        <v>De acuerdo a lo programado</v>
      </c>
      <c r="AH279" s="166"/>
      <c r="AI279" s="65" t="s">
        <v>502</v>
      </c>
      <c r="AJ279" s="100" t="s">
        <v>502</v>
      </c>
    </row>
    <row r="280" spans="1:36" ht="19.2">
      <c r="A280" s="63">
        <v>265</v>
      </c>
      <c r="B280" s="162" t="s">
        <v>400</v>
      </c>
      <c r="C280" s="162">
        <v>0</v>
      </c>
      <c r="D280" s="162">
        <v>0</v>
      </c>
      <c r="E280" s="162" t="s">
        <v>41</v>
      </c>
      <c r="F280" s="162">
        <v>18</v>
      </c>
      <c r="G280" s="231" t="s">
        <v>491</v>
      </c>
      <c r="H280" s="164" t="s">
        <v>4016</v>
      </c>
      <c r="I280" s="163" t="s">
        <v>18</v>
      </c>
      <c r="J280" s="163" t="s">
        <v>129</v>
      </c>
      <c r="K280" s="163">
        <v>6</v>
      </c>
      <c r="L280" s="165" t="s">
        <v>2214</v>
      </c>
      <c r="M280" s="165" t="s">
        <v>3764</v>
      </c>
      <c r="N280" s="64">
        <v>46</v>
      </c>
      <c r="O280" s="64">
        <v>54</v>
      </c>
      <c r="P280" s="64">
        <v>54</v>
      </c>
      <c r="Q280" s="64">
        <v>54</v>
      </c>
      <c r="R280" s="64">
        <f t="shared" si="52"/>
        <v>208</v>
      </c>
      <c r="S280" s="105" t="s">
        <v>3765</v>
      </c>
      <c r="T280" s="105" t="s">
        <v>172</v>
      </c>
      <c r="U280" s="159">
        <f t="shared" si="53"/>
        <v>100</v>
      </c>
      <c r="V280" s="159">
        <v>177</v>
      </c>
      <c r="W280" s="100">
        <f t="shared" si="56"/>
        <v>1.77</v>
      </c>
      <c r="X280" s="105" t="str">
        <f t="shared" si="57"/>
        <v>De acuerdo a lo programado</v>
      </c>
      <c r="Y280" s="166"/>
      <c r="Z280" s="159">
        <f t="shared" si="54"/>
        <v>108</v>
      </c>
      <c r="AA280" s="159"/>
      <c r="AB280" s="100" t="str">
        <f t="shared" si="58"/>
        <v>No hay ejecución</v>
      </c>
      <c r="AC280" s="105" t="str">
        <f t="shared" si="59"/>
        <v>NA</v>
      </c>
      <c r="AD280" s="166"/>
      <c r="AE280" s="65">
        <f t="shared" si="55"/>
        <v>177</v>
      </c>
      <c r="AF280" s="100">
        <f t="shared" si="51"/>
        <v>0.85096153846153844</v>
      </c>
      <c r="AG280" s="105" t="str">
        <f t="shared" si="60"/>
        <v>Atraso Leve</v>
      </c>
      <c r="AH280" s="166"/>
      <c r="AI280" s="65" t="s">
        <v>502</v>
      </c>
      <c r="AJ280" s="100" t="s">
        <v>502</v>
      </c>
    </row>
    <row r="281" spans="1:36" ht="19.2">
      <c r="A281" s="63">
        <v>266</v>
      </c>
      <c r="B281" s="162" t="s">
        <v>400</v>
      </c>
      <c r="C281" s="162">
        <v>0</v>
      </c>
      <c r="D281" s="162">
        <v>0</v>
      </c>
      <c r="E281" s="162" t="s">
        <v>41</v>
      </c>
      <c r="F281" s="162">
        <v>18</v>
      </c>
      <c r="G281" s="231" t="s">
        <v>491</v>
      </c>
      <c r="H281" s="164" t="s">
        <v>4017</v>
      </c>
      <c r="I281" s="163" t="s">
        <v>18</v>
      </c>
      <c r="J281" s="163" t="s">
        <v>129</v>
      </c>
      <c r="K281" s="163">
        <v>6</v>
      </c>
      <c r="L281" s="165" t="s">
        <v>2214</v>
      </c>
      <c r="M281" s="165" t="s">
        <v>2215</v>
      </c>
      <c r="N281" s="64">
        <v>21</v>
      </c>
      <c r="O281" s="64">
        <v>16</v>
      </c>
      <c r="P281" s="64">
        <v>16</v>
      </c>
      <c r="Q281" s="64">
        <v>7</v>
      </c>
      <c r="R281" s="64">
        <f t="shared" si="52"/>
        <v>60</v>
      </c>
      <c r="S281" s="105" t="s">
        <v>3765</v>
      </c>
      <c r="T281" s="105" t="s">
        <v>172</v>
      </c>
      <c r="U281" s="159">
        <f t="shared" si="53"/>
        <v>37</v>
      </c>
      <c r="V281" s="159">
        <v>48</v>
      </c>
      <c r="W281" s="100">
        <f t="shared" si="56"/>
        <v>1.2972972972972974</v>
      </c>
      <c r="X281" s="105" t="str">
        <f t="shared" si="57"/>
        <v>De acuerdo a lo programado</v>
      </c>
      <c r="Y281" s="166"/>
      <c r="Z281" s="159">
        <f t="shared" si="54"/>
        <v>23</v>
      </c>
      <c r="AA281" s="159"/>
      <c r="AB281" s="100" t="str">
        <f t="shared" si="58"/>
        <v>No hay ejecución</v>
      </c>
      <c r="AC281" s="105" t="str">
        <f t="shared" si="59"/>
        <v>NA</v>
      </c>
      <c r="AD281" s="166"/>
      <c r="AE281" s="65">
        <f t="shared" si="55"/>
        <v>48</v>
      </c>
      <c r="AF281" s="100">
        <f t="shared" si="51"/>
        <v>0.8</v>
      </c>
      <c r="AG281" s="105" t="str">
        <f t="shared" si="60"/>
        <v>Atraso Leve</v>
      </c>
      <c r="AH281" s="166"/>
      <c r="AI281" s="65" t="s">
        <v>502</v>
      </c>
      <c r="AJ281" s="100" t="s">
        <v>502</v>
      </c>
    </row>
    <row r="282" spans="1:36" ht="19.2">
      <c r="A282" s="63">
        <v>267</v>
      </c>
      <c r="B282" s="162" t="s">
        <v>400</v>
      </c>
      <c r="C282" s="162">
        <v>0</v>
      </c>
      <c r="D282" s="162">
        <v>0</v>
      </c>
      <c r="E282" s="162" t="s">
        <v>41</v>
      </c>
      <c r="F282" s="162">
        <v>18</v>
      </c>
      <c r="G282" s="231" t="s">
        <v>491</v>
      </c>
      <c r="H282" s="164" t="s">
        <v>4018</v>
      </c>
      <c r="I282" s="163" t="s">
        <v>18</v>
      </c>
      <c r="J282" s="163" t="s">
        <v>129</v>
      </c>
      <c r="K282" s="163">
        <v>6</v>
      </c>
      <c r="L282" s="165" t="s">
        <v>2214</v>
      </c>
      <c r="M282" s="165" t="s">
        <v>2215</v>
      </c>
      <c r="N282" s="64">
        <v>19</v>
      </c>
      <c r="O282" s="64">
        <v>3</v>
      </c>
      <c r="P282" s="64">
        <v>4</v>
      </c>
      <c r="Q282" s="64">
        <v>10</v>
      </c>
      <c r="R282" s="64">
        <f t="shared" si="52"/>
        <v>36</v>
      </c>
      <c r="S282" s="105" t="s">
        <v>3765</v>
      </c>
      <c r="T282" s="105" t="s">
        <v>172</v>
      </c>
      <c r="U282" s="159">
        <f t="shared" si="53"/>
        <v>22</v>
      </c>
      <c r="V282" s="159">
        <v>8</v>
      </c>
      <c r="W282" s="100">
        <f t="shared" si="56"/>
        <v>0.36363636363636365</v>
      </c>
      <c r="X282" s="105" t="str">
        <f t="shared" si="57"/>
        <v>En Riesgo de no Cumplimiento</v>
      </c>
      <c r="Y282" s="166"/>
      <c r="Z282" s="159">
        <f t="shared" si="54"/>
        <v>14</v>
      </c>
      <c r="AA282" s="159"/>
      <c r="AB282" s="100" t="str">
        <f t="shared" si="58"/>
        <v>No hay ejecución</v>
      </c>
      <c r="AC282" s="105" t="str">
        <f t="shared" si="59"/>
        <v>NA</v>
      </c>
      <c r="AD282" s="166"/>
      <c r="AE282" s="65">
        <f t="shared" si="55"/>
        <v>8</v>
      </c>
      <c r="AF282" s="100">
        <f t="shared" si="51"/>
        <v>0.22222222222222221</v>
      </c>
      <c r="AG282" s="105" t="str">
        <f t="shared" si="60"/>
        <v>Incumplimiento</v>
      </c>
      <c r="AH282" s="166"/>
      <c r="AI282" s="65" t="s">
        <v>502</v>
      </c>
      <c r="AJ282" s="100" t="s">
        <v>502</v>
      </c>
    </row>
    <row r="283" spans="1:36" ht="19.2">
      <c r="A283" s="63">
        <v>268</v>
      </c>
      <c r="B283" s="162" t="s">
        <v>403</v>
      </c>
      <c r="C283" s="162">
        <v>0</v>
      </c>
      <c r="D283" s="162">
        <v>0</v>
      </c>
      <c r="E283" s="162" t="s">
        <v>41</v>
      </c>
      <c r="F283" s="162">
        <v>18</v>
      </c>
      <c r="G283" s="231" t="s">
        <v>422</v>
      </c>
      <c r="H283" s="164" t="s">
        <v>4019</v>
      </c>
      <c r="I283" s="163" t="s">
        <v>18</v>
      </c>
      <c r="J283" s="163" t="s">
        <v>129</v>
      </c>
      <c r="K283" s="163">
        <v>6</v>
      </c>
      <c r="L283" s="165" t="s">
        <v>3832</v>
      </c>
      <c r="M283" s="165" t="s">
        <v>2215</v>
      </c>
      <c r="N283" s="64">
        <v>0</v>
      </c>
      <c r="O283" s="64">
        <v>0</v>
      </c>
      <c r="P283" s="64">
        <v>30</v>
      </c>
      <c r="Q283" s="64">
        <v>0</v>
      </c>
      <c r="R283" s="64">
        <f t="shared" si="52"/>
        <v>30</v>
      </c>
      <c r="S283" s="105" t="s">
        <v>3765</v>
      </c>
      <c r="T283" s="105" t="s">
        <v>172</v>
      </c>
      <c r="U283" s="159">
        <f t="shared" si="53"/>
        <v>0</v>
      </c>
      <c r="V283" s="159"/>
      <c r="W283" s="100" t="str">
        <f t="shared" si="56"/>
        <v>No hay ejecución</v>
      </c>
      <c r="X283" s="105" t="str">
        <f t="shared" si="57"/>
        <v>NA</v>
      </c>
      <c r="Y283" s="166"/>
      <c r="Z283" s="159">
        <f t="shared" si="54"/>
        <v>30</v>
      </c>
      <c r="AA283" s="159"/>
      <c r="AB283" s="100" t="str">
        <f t="shared" si="58"/>
        <v>No hay ejecución</v>
      </c>
      <c r="AC283" s="105" t="str">
        <f t="shared" si="59"/>
        <v>NA</v>
      </c>
      <c r="AD283" s="166"/>
      <c r="AE283" s="65">
        <f t="shared" si="55"/>
        <v>0</v>
      </c>
      <c r="AF283" s="100" t="str">
        <f t="shared" si="51"/>
        <v>No hay Programación</v>
      </c>
      <c r="AG283" s="105" t="str">
        <f t="shared" si="60"/>
        <v>De acuerdo a lo programado</v>
      </c>
      <c r="AH283" s="166"/>
      <c r="AI283" s="65" t="s">
        <v>502</v>
      </c>
      <c r="AJ283" s="100" t="s">
        <v>502</v>
      </c>
    </row>
    <row r="284" spans="1:36" ht="19.2">
      <c r="A284" s="63">
        <v>269</v>
      </c>
      <c r="B284" s="162" t="s">
        <v>400</v>
      </c>
      <c r="C284" s="162">
        <v>0</v>
      </c>
      <c r="D284" s="162">
        <v>0</v>
      </c>
      <c r="E284" s="162" t="s">
        <v>41</v>
      </c>
      <c r="F284" s="162">
        <v>18</v>
      </c>
      <c r="G284" s="231" t="s">
        <v>491</v>
      </c>
      <c r="H284" s="164" t="s">
        <v>4020</v>
      </c>
      <c r="I284" s="163" t="s">
        <v>18</v>
      </c>
      <c r="J284" s="163" t="s">
        <v>129</v>
      </c>
      <c r="K284" s="163">
        <v>6</v>
      </c>
      <c r="L284" s="165" t="s">
        <v>2214</v>
      </c>
      <c r="M284" s="165" t="s">
        <v>2215</v>
      </c>
      <c r="N284" s="64">
        <v>0</v>
      </c>
      <c r="O284" s="64">
        <v>1</v>
      </c>
      <c r="P284" s="64">
        <v>1</v>
      </c>
      <c r="Q284" s="64">
        <v>0</v>
      </c>
      <c r="R284" s="64">
        <f t="shared" si="52"/>
        <v>2</v>
      </c>
      <c r="S284" s="105" t="s">
        <v>3765</v>
      </c>
      <c r="T284" s="105" t="s">
        <v>172</v>
      </c>
      <c r="U284" s="159">
        <f t="shared" si="53"/>
        <v>1</v>
      </c>
      <c r="V284" s="159">
        <v>4</v>
      </c>
      <c r="W284" s="100">
        <f t="shared" si="56"/>
        <v>4</v>
      </c>
      <c r="X284" s="105" t="str">
        <f t="shared" si="57"/>
        <v>De acuerdo a lo programado</v>
      </c>
      <c r="Y284" s="166"/>
      <c r="Z284" s="159">
        <f t="shared" si="54"/>
        <v>1</v>
      </c>
      <c r="AA284" s="159"/>
      <c r="AB284" s="100" t="str">
        <f t="shared" si="58"/>
        <v>No hay ejecución</v>
      </c>
      <c r="AC284" s="105" t="str">
        <f t="shared" si="59"/>
        <v>NA</v>
      </c>
      <c r="AD284" s="166"/>
      <c r="AE284" s="65">
        <f t="shared" si="55"/>
        <v>4</v>
      </c>
      <c r="AF284" s="100">
        <f t="shared" ref="AF284:AF347" si="61">IF(AE284="","No hay ejecución",IF(AND(AE284&gt;0), AE284/R284,"No hay Programación"))</f>
        <v>2</v>
      </c>
      <c r="AG284" s="105" t="str">
        <f t="shared" si="60"/>
        <v>De acuerdo a lo programado</v>
      </c>
      <c r="AH284" s="166"/>
      <c r="AI284" s="65" t="s">
        <v>502</v>
      </c>
      <c r="AJ284" s="100" t="s">
        <v>502</v>
      </c>
    </row>
    <row r="285" spans="1:36" ht="19.2">
      <c r="A285" s="63">
        <v>270</v>
      </c>
      <c r="B285" s="162" t="s">
        <v>400</v>
      </c>
      <c r="C285" s="162">
        <v>0</v>
      </c>
      <c r="D285" s="162">
        <v>0</v>
      </c>
      <c r="E285" s="162" t="s">
        <v>41</v>
      </c>
      <c r="F285" s="162">
        <v>18</v>
      </c>
      <c r="G285" s="231" t="s">
        <v>491</v>
      </c>
      <c r="H285" s="164" t="s">
        <v>4021</v>
      </c>
      <c r="I285" s="163" t="s">
        <v>18</v>
      </c>
      <c r="J285" s="163" t="s">
        <v>129</v>
      </c>
      <c r="K285" s="163">
        <v>6</v>
      </c>
      <c r="L285" s="165" t="s">
        <v>4022</v>
      </c>
      <c r="M285" s="165" t="s">
        <v>643</v>
      </c>
      <c r="N285" s="64">
        <v>0</v>
      </c>
      <c r="O285" s="64">
        <v>0</v>
      </c>
      <c r="P285" s="64">
        <v>1</v>
      </c>
      <c r="Q285" s="64">
        <v>0</v>
      </c>
      <c r="R285" s="64">
        <f t="shared" si="52"/>
        <v>1</v>
      </c>
      <c r="S285" s="105" t="s">
        <v>3765</v>
      </c>
      <c r="T285" s="105" t="s">
        <v>172</v>
      </c>
      <c r="U285" s="159">
        <f t="shared" si="53"/>
        <v>0</v>
      </c>
      <c r="V285" s="159"/>
      <c r="W285" s="100" t="str">
        <f t="shared" si="56"/>
        <v>No hay ejecución</v>
      </c>
      <c r="X285" s="105" t="str">
        <f t="shared" si="57"/>
        <v>NA</v>
      </c>
      <c r="Y285" s="166"/>
      <c r="Z285" s="159">
        <f t="shared" si="54"/>
        <v>1</v>
      </c>
      <c r="AA285" s="159"/>
      <c r="AB285" s="100" t="str">
        <f t="shared" si="58"/>
        <v>No hay ejecución</v>
      </c>
      <c r="AC285" s="105" t="str">
        <f t="shared" si="59"/>
        <v>NA</v>
      </c>
      <c r="AD285" s="166"/>
      <c r="AE285" s="65">
        <f t="shared" si="55"/>
        <v>0</v>
      </c>
      <c r="AF285" s="100" t="str">
        <f t="shared" si="61"/>
        <v>No hay Programación</v>
      </c>
      <c r="AG285" s="105" t="str">
        <f t="shared" si="60"/>
        <v>De acuerdo a lo programado</v>
      </c>
      <c r="AH285" s="166"/>
      <c r="AI285" s="65" t="s">
        <v>502</v>
      </c>
      <c r="AJ285" s="100" t="s">
        <v>502</v>
      </c>
    </row>
    <row r="286" spans="1:36" ht="19.2">
      <c r="A286" s="63">
        <v>271</v>
      </c>
      <c r="B286" s="162" t="s">
        <v>400</v>
      </c>
      <c r="C286" s="162">
        <v>0</v>
      </c>
      <c r="D286" s="162">
        <v>0</v>
      </c>
      <c r="E286" s="162" t="s">
        <v>41</v>
      </c>
      <c r="F286" s="162">
        <v>18</v>
      </c>
      <c r="G286" s="231" t="s">
        <v>491</v>
      </c>
      <c r="H286" s="164" t="s">
        <v>4023</v>
      </c>
      <c r="I286" s="163" t="s">
        <v>18</v>
      </c>
      <c r="J286" s="163" t="s">
        <v>129</v>
      </c>
      <c r="K286" s="163">
        <v>6</v>
      </c>
      <c r="L286" s="165" t="s">
        <v>4022</v>
      </c>
      <c r="M286" s="165" t="s">
        <v>643</v>
      </c>
      <c r="N286" s="64">
        <v>0</v>
      </c>
      <c r="O286" s="64">
        <v>0</v>
      </c>
      <c r="P286" s="64">
        <v>0</v>
      </c>
      <c r="Q286" s="64">
        <v>1</v>
      </c>
      <c r="R286" s="64">
        <f t="shared" si="52"/>
        <v>1</v>
      </c>
      <c r="S286" s="105" t="s">
        <v>3765</v>
      </c>
      <c r="T286" s="105" t="s">
        <v>172</v>
      </c>
      <c r="U286" s="159">
        <f t="shared" si="53"/>
        <v>0</v>
      </c>
      <c r="V286" s="159"/>
      <c r="W286" s="100" t="str">
        <f t="shared" si="56"/>
        <v>No hay ejecución</v>
      </c>
      <c r="X286" s="105" t="str">
        <f t="shared" si="57"/>
        <v>NA</v>
      </c>
      <c r="Y286" s="166"/>
      <c r="Z286" s="159">
        <f t="shared" si="54"/>
        <v>1</v>
      </c>
      <c r="AA286" s="159"/>
      <c r="AB286" s="100" t="str">
        <f t="shared" si="58"/>
        <v>No hay ejecución</v>
      </c>
      <c r="AC286" s="105" t="str">
        <f t="shared" si="59"/>
        <v>NA</v>
      </c>
      <c r="AD286" s="166"/>
      <c r="AE286" s="65">
        <f t="shared" si="55"/>
        <v>0</v>
      </c>
      <c r="AF286" s="100" t="str">
        <f t="shared" si="61"/>
        <v>No hay Programación</v>
      </c>
      <c r="AG286" s="105" t="str">
        <f t="shared" si="60"/>
        <v>De acuerdo a lo programado</v>
      </c>
      <c r="AH286" s="166"/>
      <c r="AI286" s="65" t="s">
        <v>502</v>
      </c>
      <c r="AJ286" s="100" t="s">
        <v>502</v>
      </c>
    </row>
    <row r="287" spans="1:36" ht="19.2">
      <c r="A287" s="63">
        <v>272</v>
      </c>
      <c r="B287" s="162" t="s">
        <v>400</v>
      </c>
      <c r="C287" s="162">
        <v>0</v>
      </c>
      <c r="D287" s="162">
        <v>0</v>
      </c>
      <c r="E287" s="162" t="s">
        <v>41</v>
      </c>
      <c r="F287" s="162">
        <v>18</v>
      </c>
      <c r="G287" s="231" t="s">
        <v>491</v>
      </c>
      <c r="H287" s="164" t="s">
        <v>4024</v>
      </c>
      <c r="I287" s="163" t="s">
        <v>18</v>
      </c>
      <c r="J287" s="163" t="s">
        <v>129</v>
      </c>
      <c r="K287" s="163">
        <v>6</v>
      </c>
      <c r="L287" s="165" t="s">
        <v>4022</v>
      </c>
      <c r="M287" s="165" t="s">
        <v>643</v>
      </c>
      <c r="N287" s="64">
        <v>1</v>
      </c>
      <c r="O287" s="64">
        <v>0</v>
      </c>
      <c r="P287" s="64">
        <v>0</v>
      </c>
      <c r="Q287" s="64">
        <v>0</v>
      </c>
      <c r="R287" s="64">
        <f t="shared" si="52"/>
        <v>1</v>
      </c>
      <c r="S287" s="105" t="s">
        <v>3765</v>
      </c>
      <c r="T287" s="105" t="s">
        <v>172</v>
      </c>
      <c r="U287" s="159">
        <f t="shared" si="53"/>
        <v>1</v>
      </c>
      <c r="V287" s="159"/>
      <c r="W287" s="100" t="str">
        <f t="shared" si="56"/>
        <v>No hay ejecución</v>
      </c>
      <c r="X287" s="105" t="str">
        <f t="shared" si="57"/>
        <v>NA</v>
      </c>
      <c r="Y287" s="166"/>
      <c r="Z287" s="159">
        <f t="shared" si="54"/>
        <v>0</v>
      </c>
      <c r="AA287" s="159"/>
      <c r="AB287" s="100" t="str">
        <f t="shared" si="58"/>
        <v>No hay ejecución</v>
      </c>
      <c r="AC287" s="105" t="str">
        <f t="shared" si="59"/>
        <v>NA</v>
      </c>
      <c r="AD287" s="166"/>
      <c r="AE287" s="65">
        <f t="shared" si="55"/>
        <v>0</v>
      </c>
      <c r="AF287" s="100" t="str">
        <f t="shared" si="61"/>
        <v>No hay Programación</v>
      </c>
      <c r="AG287" s="105" t="str">
        <f t="shared" si="60"/>
        <v>De acuerdo a lo programado</v>
      </c>
      <c r="AH287" s="166"/>
      <c r="AI287" s="65" t="s">
        <v>502</v>
      </c>
      <c r="AJ287" s="100" t="s">
        <v>502</v>
      </c>
    </row>
    <row r="288" spans="1:36" ht="28.8">
      <c r="A288" s="63">
        <v>273</v>
      </c>
      <c r="B288" s="162" t="s">
        <v>400</v>
      </c>
      <c r="C288" s="162">
        <v>0</v>
      </c>
      <c r="D288" s="162">
        <v>0</v>
      </c>
      <c r="E288" s="162" t="s">
        <v>41</v>
      </c>
      <c r="F288" s="162">
        <v>18</v>
      </c>
      <c r="G288" s="231" t="s">
        <v>491</v>
      </c>
      <c r="H288" s="164" t="s">
        <v>4025</v>
      </c>
      <c r="I288" s="163" t="s">
        <v>18</v>
      </c>
      <c r="J288" s="163" t="s">
        <v>129</v>
      </c>
      <c r="K288" s="163">
        <v>6</v>
      </c>
      <c r="L288" s="165" t="s">
        <v>2201</v>
      </c>
      <c r="M288" s="165" t="s">
        <v>3767</v>
      </c>
      <c r="N288" s="64">
        <v>4</v>
      </c>
      <c r="O288" s="64">
        <v>4</v>
      </c>
      <c r="P288" s="64">
        <v>1</v>
      </c>
      <c r="Q288" s="64">
        <v>1</v>
      </c>
      <c r="R288" s="64">
        <f t="shared" si="52"/>
        <v>10</v>
      </c>
      <c r="S288" s="105" t="s">
        <v>3765</v>
      </c>
      <c r="T288" s="105" t="s">
        <v>172</v>
      </c>
      <c r="U288" s="159">
        <f t="shared" si="53"/>
        <v>8</v>
      </c>
      <c r="V288" s="159">
        <v>8</v>
      </c>
      <c r="W288" s="100">
        <f t="shared" si="56"/>
        <v>1</v>
      </c>
      <c r="X288" s="105" t="str">
        <f t="shared" si="57"/>
        <v>De acuerdo a lo programado</v>
      </c>
      <c r="Y288" s="166"/>
      <c r="Z288" s="159">
        <f t="shared" si="54"/>
        <v>2</v>
      </c>
      <c r="AA288" s="159"/>
      <c r="AB288" s="100" t="str">
        <f t="shared" si="58"/>
        <v>No hay ejecución</v>
      </c>
      <c r="AC288" s="105" t="str">
        <f t="shared" si="59"/>
        <v>NA</v>
      </c>
      <c r="AD288" s="166"/>
      <c r="AE288" s="65">
        <f t="shared" si="55"/>
        <v>8</v>
      </c>
      <c r="AF288" s="100">
        <f t="shared" si="61"/>
        <v>0.8</v>
      </c>
      <c r="AG288" s="105" t="str">
        <f t="shared" si="60"/>
        <v>Atraso Leve</v>
      </c>
      <c r="AH288" s="166"/>
      <c r="AI288" s="65" t="s">
        <v>502</v>
      </c>
      <c r="AJ288" s="100" t="s">
        <v>502</v>
      </c>
    </row>
    <row r="289" spans="1:36" ht="19.2">
      <c r="A289" s="63">
        <v>274</v>
      </c>
      <c r="B289" s="162" t="s">
        <v>400</v>
      </c>
      <c r="C289" s="162">
        <v>0</v>
      </c>
      <c r="D289" s="162" t="s">
        <v>93</v>
      </c>
      <c r="E289" s="162" t="s">
        <v>41</v>
      </c>
      <c r="F289" s="162">
        <v>21</v>
      </c>
      <c r="G289" s="231" t="s">
        <v>428</v>
      </c>
      <c r="H289" s="164" t="s">
        <v>4026</v>
      </c>
      <c r="I289" s="163" t="s">
        <v>18</v>
      </c>
      <c r="J289" s="163" t="s">
        <v>129</v>
      </c>
      <c r="K289" s="163">
        <v>6</v>
      </c>
      <c r="L289" s="165" t="s">
        <v>2201</v>
      </c>
      <c r="M289" s="165" t="s">
        <v>3764</v>
      </c>
      <c r="N289" s="64">
        <v>12</v>
      </c>
      <c r="O289" s="64">
        <v>9</v>
      </c>
      <c r="P289" s="64">
        <v>0</v>
      </c>
      <c r="Q289" s="64">
        <v>0</v>
      </c>
      <c r="R289" s="64">
        <f t="shared" si="52"/>
        <v>21</v>
      </c>
      <c r="S289" s="105" t="s">
        <v>3765</v>
      </c>
      <c r="T289" s="105" t="s">
        <v>172</v>
      </c>
      <c r="U289" s="159">
        <f t="shared" si="53"/>
        <v>21</v>
      </c>
      <c r="V289" s="159">
        <v>17</v>
      </c>
      <c r="W289" s="100">
        <f t="shared" si="56"/>
        <v>0.80952380952380953</v>
      </c>
      <c r="X289" s="105" t="str">
        <f t="shared" si="57"/>
        <v>Atraso Leve</v>
      </c>
      <c r="Y289" s="166"/>
      <c r="Z289" s="159">
        <f t="shared" si="54"/>
        <v>0</v>
      </c>
      <c r="AA289" s="159"/>
      <c r="AB289" s="100" t="str">
        <f t="shared" si="58"/>
        <v>No hay ejecución</v>
      </c>
      <c r="AC289" s="105" t="str">
        <f t="shared" si="59"/>
        <v>NA</v>
      </c>
      <c r="AD289" s="166"/>
      <c r="AE289" s="65">
        <f t="shared" si="55"/>
        <v>17</v>
      </c>
      <c r="AF289" s="100">
        <f t="shared" si="61"/>
        <v>0.80952380952380953</v>
      </c>
      <c r="AG289" s="105" t="str">
        <f t="shared" si="60"/>
        <v>Atraso Leve</v>
      </c>
      <c r="AH289" s="166"/>
      <c r="AI289" s="65" t="s">
        <v>502</v>
      </c>
      <c r="AJ289" s="100" t="s">
        <v>502</v>
      </c>
    </row>
    <row r="290" spans="1:36" ht="19.2">
      <c r="A290" s="63">
        <v>275</v>
      </c>
      <c r="B290" s="162" t="s">
        <v>400</v>
      </c>
      <c r="C290" s="162">
        <v>0</v>
      </c>
      <c r="D290" s="162" t="s">
        <v>93</v>
      </c>
      <c r="E290" s="162" t="s">
        <v>41</v>
      </c>
      <c r="F290" s="162">
        <v>21</v>
      </c>
      <c r="G290" s="231" t="s">
        <v>491</v>
      </c>
      <c r="H290" s="164" t="s">
        <v>4027</v>
      </c>
      <c r="I290" s="163" t="s">
        <v>18</v>
      </c>
      <c r="J290" s="163" t="s">
        <v>129</v>
      </c>
      <c r="K290" s="163">
        <v>6</v>
      </c>
      <c r="L290" s="165" t="s">
        <v>2214</v>
      </c>
      <c r="M290" s="165" t="s">
        <v>2215</v>
      </c>
      <c r="N290" s="64">
        <v>3</v>
      </c>
      <c r="O290" s="64">
        <v>15</v>
      </c>
      <c r="P290" s="64">
        <v>7</v>
      </c>
      <c r="Q290" s="64">
        <v>5</v>
      </c>
      <c r="R290" s="64">
        <f t="shared" si="52"/>
        <v>30</v>
      </c>
      <c r="S290" s="105" t="s">
        <v>3765</v>
      </c>
      <c r="T290" s="105" t="s">
        <v>172</v>
      </c>
      <c r="U290" s="159">
        <f t="shared" si="53"/>
        <v>18</v>
      </c>
      <c r="V290" s="159">
        <v>20</v>
      </c>
      <c r="W290" s="100">
        <f t="shared" si="56"/>
        <v>1.1111111111111112</v>
      </c>
      <c r="X290" s="105" t="str">
        <f t="shared" si="57"/>
        <v>De acuerdo a lo programado</v>
      </c>
      <c r="Y290" s="166"/>
      <c r="Z290" s="159">
        <f t="shared" si="54"/>
        <v>12</v>
      </c>
      <c r="AA290" s="159"/>
      <c r="AB290" s="100" t="str">
        <f t="shared" si="58"/>
        <v>No hay ejecución</v>
      </c>
      <c r="AC290" s="105" t="str">
        <f t="shared" si="59"/>
        <v>NA</v>
      </c>
      <c r="AD290" s="166"/>
      <c r="AE290" s="65">
        <f t="shared" si="55"/>
        <v>20</v>
      </c>
      <c r="AF290" s="100">
        <f t="shared" si="61"/>
        <v>0.66666666666666663</v>
      </c>
      <c r="AG290" s="105" t="str">
        <f t="shared" si="60"/>
        <v>Incumplimiento</v>
      </c>
      <c r="AH290" s="166"/>
      <c r="AI290" s="65" t="s">
        <v>502</v>
      </c>
      <c r="AJ290" s="100" t="s">
        <v>502</v>
      </c>
    </row>
    <row r="291" spans="1:36" ht="19.2">
      <c r="A291" s="63">
        <v>276</v>
      </c>
      <c r="B291" s="162" t="s">
        <v>400</v>
      </c>
      <c r="C291" s="162">
        <v>0</v>
      </c>
      <c r="D291" s="162" t="s">
        <v>93</v>
      </c>
      <c r="E291" s="162" t="s">
        <v>41</v>
      </c>
      <c r="F291" s="162">
        <v>21</v>
      </c>
      <c r="G291" s="231" t="s">
        <v>491</v>
      </c>
      <c r="H291" s="164" t="s">
        <v>4028</v>
      </c>
      <c r="I291" s="163" t="s">
        <v>18</v>
      </c>
      <c r="J291" s="163" t="s">
        <v>129</v>
      </c>
      <c r="K291" s="163">
        <v>6</v>
      </c>
      <c r="L291" s="165" t="s">
        <v>3778</v>
      </c>
      <c r="M291" s="165" t="s">
        <v>643</v>
      </c>
      <c r="N291" s="64">
        <v>0</v>
      </c>
      <c r="O291" s="64">
        <v>0</v>
      </c>
      <c r="P291" s="64">
        <v>4</v>
      </c>
      <c r="Q291" s="64">
        <v>0</v>
      </c>
      <c r="R291" s="64">
        <f t="shared" si="52"/>
        <v>4</v>
      </c>
      <c r="S291" s="105" t="s">
        <v>3765</v>
      </c>
      <c r="T291" s="105" t="s">
        <v>172</v>
      </c>
      <c r="U291" s="159">
        <f t="shared" si="53"/>
        <v>0</v>
      </c>
      <c r="V291" s="159">
        <v>20</v>
      </c>
      <c r="W291" s="100" t="str">
        <f t="shared" si="56"/>
        <v>No hay Programación</v>
      </c>
      <c r="X291" s="105" t="str">
        <f t="shared" si="57"/>
        <v>De acuerdo a lo programado</v>
      </c>
      <c r="Y291" s="166"/>
      <c r="Z291" s="159">
        <f t="shared" si="54"/>
        <v>4</v>
      </c>
      <c r="AA291" s="159"/>
      <c r="AB291" s="100" t="str">
        <f t="shared" si="58"/>
        <v>No hay ejecución</v>
      </c>
      <c r="AC291" s="105" t="str">
        <f t="shared" si="59"/>
        <v>NA</v>
      </c>
      <c r="AD291" s="166"/>
      <c r="AE291" s="65">
        <f t="shared" si="55"/>
        <v>20</v>
      </c>
      <c r="AF291" s="100">
        <f t="shared" si="61"/>
        <v>5</v>
      </c>
      <c r="AG291" s="105" t="str">
        <f t="shared" si="60"/>
        <v>De acuerdo a lo programado</v>
      </c>
      <c r="AH291" s="166"/>
      <c r="AI291" s="65" t="s">
        <v>502</v>
      </c>
      <c r="AJ291" s="100" t="s">
        <v>502</v>
      </c>
    </row>
    <row r="292" spans="1:36" ht="48">
      <c r="A292" s="63">
        <v>277</v>
      </c>
      <c r="B292" s="162" t="s">
        <v>400</v>
      </c>
      <c r="C292" s="162">
        <v>0</v>
      </c>
      <c r="D292" s="162">
        <v>0</v>
      </c>
      <c r="E292" s="162" t="s">
        <v>46</v>
      </c>
      <c r="F292" s="162">
        <v>18</v>
      </c>
      <c r="G292" s="231" t="s">
        <v>547</v>
      </c>
      <c r="H292" s="164" t="s">
        <v>4029</v>
      </c>
      <c r="I292" s="163" t="s">
        <v>20</v>
      </c>
      <c r="J292" s="163" t="s">
        <v>129</v>
      </c>
      <c r="K292" s="163">
        <v>1</v>
      </c>
      <c r="L292" s="165" t="s">
        <v>3778</v>
      </c>
      <c r="M292" s="165" t="s">
        <v>643</v>
      </c>
      <c r="N292" s="64">
        <v>32</v>
      </c>
      <c r="O292" s="64">
        <v>0</v>
      </c>
      <c r="P292" s="64">
        <v>1</v>
      </c>
      <c r="Q292" s="64">
        <v>1</v>
      </c>
      <c r="R292" s="64">
        <f t="shared" si="52"/>
        <v>34</v>
      </c>
      <c r="S292" s="105" t="s">
        <v>3765</v>
      </c>
      <c r="T292" s="105" t="s">
        <v>172</v>
      </c>
      <c r="U292" s="159">
        <f t="shared" si="53"/>
        <v>32</v>
      </c>
      <c r="V292" s="159">
        <v>34</v>
      </c>
      <c r="W292" s="100">
        <f t="shared" si="56"/>
        <v>1.0625</v>
      </c>
      <c r="X292" s="105" t="str">
        <f t="shared" si="57"/>
        <v>De acuerdo a lo programado</v>
      </c>
      <c r="Y292" s="166"/>
      <c r="Z292" s="159">
        <f t="shared" si="54"/>
        <v>2</v>
      </c>
      <c r="AA292" s="159"/>
      <c r="AB292" s="100" t="str">
        <f t="shared" si="58"/>
        <v>No hay ejecución</v>
      </c>
      <c r="AC292" s="105" t="str">
        <f t="shared" si="59"/>
        <v>NA</v>
      </c>
      <c r="AD292" s="166"/>
      <c r="AE292" s="65">
        <f t="shared" si="55"/>
        <v>34</v>
      </c>
      <c r="AF292" s="100">
        <f t="shared" si="61"/>
        <v>1</v>
      </c>
      <c r="AG292" s="105" t="str">
        <f t="shared" si="60"/>
        <v>De acuerdo a lo programado</v>
      </c>
      <c r="AH292" s="166"/>
      <c r="AI292" s="65" t="s">
        <v>502</v>
      </c>
      <c r="AJ292" s="100" t="s">
        <v>502</v>
      </c>
    </row>
    <row r="293" spans="1:36" ht="19.2">
      <c r="A293" s="63">
        <v>278</v>
      </c>
      <c r="B293" s="162" t="s">
        <v>400</v>
      </c>
      <c r="C293" s="162">
        <v>0</v>
      </c>
      <c r="D293" s="162">
        <v>0</v>
      </c>
      <c r="E293" s="162" t="s">
        <v>46</v>
      </c>
      <c r="F293" s="162">
        <v>18</v>
      </c>
      <c r="G293" s="231" t="s">
        <v>547</v>
      </c>
      <c r="H293" s="164" t="s">
        <v>4030</v>
      </c>
      <c r="I293" s="163" t="s">
        <v>20</v>
      </c>
      <c r="J293" s="163" t="s">
        <v>129</v>
      </c>
      <c r="K293" s="163">
        <v>1</v>
      </c>
      <c r="L293" s="165" t="s">
        <v>2209</v>
      </c>
      <c r="M293" s="165" t="s">
        <v>3764</v>
      </c>
      <c r="N293" s="64">
        <v>30</v>
      </c>
      <c r="O293" s="64">
        <v>16</v>
      </c>
      <c r="P293" s="64">
        <v>0</v>
      </c>
      <c r="Q293" s="64">
        <v>0</v>
      </c>
      <c r="R293" s="64">
        <f t="shared" si="52"/>
        <v>46</v>
      </c>
      <c r="S293" s="105" t="s">
        <v>3765</v>
      </c>
      <c r="T293" s="105" t="s">
        <v>172</v>
      </c>
      <c r="U293" s="159">
        <f t="shared" si="53"/>
        <v>46</v>
      </c>
      <c r="V293" s="159">
        <v>48</v>
      </c>
      <c r="W293" s="100">
        <f t="shared" si="56"/>
        <v>1.0434782608695652</v>
      </c>
      <c r="X293" s="105" t="str">
        <f t="shared" si="57"/>
        <v>De acuerdo a lo programado</v>
      </c>
      <c r="Y293" s="166"/>
      <c r="Z293" s="159">
        <f t="shared" si="54"/>
        <v>0</v>
      </c>
      <c r="AA293" s="159"/>
      <c r="AB293" s="100" t="str">
        <f t="shared" si="58"/>
        <v>No hay ejecución</v>
      </c>
      <c r="AC293" s="105" t="str">
        <f t="shared" si="59"/>
        <v>NA</v>
      </c>
      <c r="AD293" s="166"/>
      <c r="AE293" s="65">
        <f t="shared" si="55"/>
        <v>48</v>
      </c>
      <c r="AF293" s="100">
        <f t="shared" si="61"/>
        <v>1.0434782608695652</v>
      </c>
      <c r="AG293" s="105" t="str">
        <f t="shared" si="60"/>
        <v>De acuerdo a lo programado</v>
      </c>
      <c r="AH293" s="166"/>
      <c r="AI293" s="65" t="s">
        <v>502</v>
      </c>
      <c r="AJ293" s="100" t="s">
        <v>502</v>
      </c>
    </row>
    <row r="294" spans="1:36" ht="19.2">
      <c r="A294" s="63">
        <v>279</v>
      </c>
      <c r="B294" s="162" t="s">
        <v>400</v>
      </c>
      <c r="C294" s="162">
        <v>0</v>
      </c>
      <c r="D294" s="162">
        <v>0</v>
      </c>
      <c r="E294" s="162" t="s">
        <v>46</v>
      </c>
      <c r="F294" s="162">
        <v>18</v>
      </c>
      <c r="G294" s="231" t="s">
        <v>547</v>
      </c>
      <c r="H294" s="164" t="s">
        <v>4031</v>
      </c>
      <c r="I294" s="163" t="s">
        <v>18</v>
      </c>
      <c r="J294" s="163" t="s">
        <v>129</v>
      </c>
      <c r="K294" s="163">
        <v>6</v>
      </c>
      <c r="L294" s="165" t="s">
        <v>3769</v>
      </c>
      <c r="M294" s="165" t="s">
        <v>3764</v>
      </c>
      <c r="N294" s="64">
        <f>104+13</f>
        <v>117</v>
      </c>
      <c r="O294" s="64">
        <v>57</v>
      </c>
      <c r="P294" s="64">
        <v>0</v>
      </c>
      <c r="Q294" s="64">
        <v>0</v>
      </c>
      <c r="R294" s="64">
        <f t="shared" si="52"/>
        <v>174</v>
      </c>
      <c r="S294" s="105" t="s">
        <v>3765</v>
      </c>
      <c r="T294" s="105" t="s">
        <v>172</v>
      </c>
      <c r="U294" s="159">
        <f t="shared" si="53"/>
        <v>174</v>
      </c>
      <c r="V294" s="159">
        <v>153</v>
      </c>
      <c r="W294" s="100">
        <f t="shared" si="56"/>
        <v>0.87931034482758619</v>
      </c>
      <c r="X294" s="105" t="str">
        <f t="shared" si="57"/>
        <v>Atraso Leve</v>
      </c>
      <c r="Y294" s="166"/>
      <c r="Z294" s="159">
        <f t="shared" si="54"/>
        <v>0</v>
      </c>
      <c r="AA294" s="159"/>
      <c r="AB294" s="100" t="str">
        <f t="shared" si="58"/>
        <v>No hay ejecución</v>
      </c>
      <c r="AC294" s="105" t="str">
        <f t="shared" si="59"/>
        <v>NA</v>
      </c>
      <c r="AD294" s="166"/>
      <c r="AE294" s="65">
        <f t="shared" si="55"/>
        <v>153</v>
      </c>
      <c r="AF294" s="100">
        <f t="shared" si="61"/>
        <v>0.87931034482758619</v>
      </c>
      <c r="AG294" s="105" t="str">
        <f t="shared" si="60"/>
        <v>Atraso Leve</v>
      </c>
      <c r="AH294" s="166"/>
      <c r="AI294" s="65" t="s">
        <v>502</v>
      </c>
      <c r="AJ294" s="100" t="s">
        <v>502</v>
      </c>
    </row>
    <row r="295" spans="1:36" ht="38.4">
      <c r="A295" s="63">
        <v>280</v>
      </c>
      <c r="B295" s="162" t="s">
        <v>400</v>
      </c>
      <c r="C295" s="162">
        <v>0</v>
      </c>
      <c r="D295" s="162">
        <v>0</v>
      </c>
      <c r="E295" s="162" t="s">
        <v>46</v>
      </c>
      <c r="F295" s="162">
        <v>18</v>
      </c>
      <c r="G295" s="231" t="s">
        <v>547</v>
      </c>
      <c r="H295" s="164" t="s">
        <v>4032</v>
      </c>
      <c r="I295" s="163" t="s">
        <v>18</v>
      </c>
      <c r="J295" s="163" t="s">
        <v>129</v>
      </c>
      <c r="K295" s="163">
        <v>6</v>
      </c>
      <c r="L295" s="165" t="s">
        <v>640</v>
      </c>
      <c r="M295" s="165" t="s">
        <v>3767</v>
      </c>
      <c r="N295" s="64">
        <v>131</v>
      </c>
      <c r="O295" s="64">
        <v>0</v>
      </c>
      <c r="P295" s="64">
        <v>0</v>
      </c>
      <c r="Q295" s="64">
        <v>0</v>
      </c>
      <c r="R295" s="64">
        <f t="shared" si="52"/>
        <v>131</v>
      </c>
      <c r="S295" s="105" t="s">
        <v>3765</v>
      </c>
      <c r="T295" s="105" t="s">
        <v>172</v>
      </c>
      <c r="U295" s="159">
        <f t="shared" si="53"/>
        <v>131</v>
      </c>
      <c r="V295" s="159">
        <v>133</v>
      </c>
      <c r="W295" s="100">
        <f t="shared" si="56"/>
        <v>1.0152671755725191</v>
      </c>
      <c r="X295" s="105" t="str">
        <f t="shared" si="57"/>
        <v>De acuerdo a lo programado</v>
      </c>
      <c r="Y295" s="166"/>
      <c r="Z295" s="159">
        <f t="shared" si="54"/>
        <v>0</v>
      </c>
      <c r="AA295" s="159"/>
      <c r="AB295" s="100" t="str">
        <f t="shared" si="58"/>
        <v>No hay ejecución</v>
      </c>
      <c r="AC295" s="105" t="str">
        <f t="shared" si="59"/>
        <v>NA</v>
      </c>
      <c r="AD295" s="166"/>
      <c r="AE295" s="65">
        <f t="shared" si="55"/>
        <v>133</v>
      </c>
      <c r="AF295" s="100">
        <f t="shared" si="61"/>
        <v>1.0152671755725191</v>
      </c>
      <c r="AG295" s="105" t="str">
        <f t="shared" si="60"/>
        <v>De acuerdo a lo programado</v>
      </c>
      <c r="AH295" s="166"/>
      <c r="AI295" s="65" t="s">
        <v>502</v>
      </c>
      <c r="AJ295" s="100" t="s">
        <v>502</v>
      </c>
    </row>
    <row r="296" spans="1:36" ht="19.2">
      <c r="A296" s="63">
        <v>281</v>
      </c>
      <c r="B296" s="162" t="s">
        <v>400</v>
      </c>
      <c r="C296" s="162">
        <v>0</v>
      </c>
      <c r="D296" s="162">
        <v>0</v>
      </c>
      <c r="E296" s="162" t="s">
        <v>46</v>
      </c>
      <c r="F296" s="162">
        <v>18</v>
      </c>
      <c r="G296" s="231" t="s">
        <v>547</v>
      </c>
      <c r="H296" s="164" t="s">
        <v>4033</v>
      </c>
      <c r="I296" s="163" t="s">
        <v>18</v>
      </c>
      <c r="J296" s="163" t="s">
        <v>129</v>
      </c>
      <c r="K296" s="163">
        <v>6</v>
      </c>
      <c r="L296" s="165" t="s">
        <v>2201</v>
      </c>
      <c r="M296" s="165" t="s">
        <v>643</v>
      </c>
      <c r="N296" s="64">
        <v>0</v>
      </c>
      <c r="O296" s="64">
        <v>18</v>
      </c>
      <c r="P296" s="64">
        <v>104</v>
      </c>
      <c r="Q296" s="64">
        <v>9</v>
      </c>
      <c r="R296" s="64">
        <f t="shared" si="52"/>
        <v>131</v>
      </c>
      <c r="S296" s="105" t="s">
        <v>3765</v>
      </c>
      <c r="T296" s="105" t="s">
        <v>172</v>
      </c>
      <c r="U296" s="159">
        <f t="shared" si="53"/>
        <v>18</v>
      </c>
      <c r="V296" s="159">
        <v>0</v>
      </c>
      <c r="W296" s="100">
        <f t="shared" si="56"/>
        <v>0</v>
      </c>
      <c r="X296" s="105" t="str">
        <f t="shared" si="57"/>
        <v>En Riesgo de no Cumplimiento</v>
      </c>
      <c r="Y296" s="166"/>
      <c r="Z296" s="159">
        <f t="shared" si="54"/>
        <v>113</v>
      </c>
      <c r="AA296" s="159"/>
      <c r="AB296" s="100" t="str">
        <f t="shared" si="58"/>
        <v>No hay ejecución</v>
      </c>
      <c r="AC296" s="105" t="str">
        <f t="shared" si="59"/>
        <v>NA</v>
      </c>
      <c r="AD296" s="166"/>
      <c r="AE296" s="65">
        <f t="shared" si="55"/>
        <v>0</v>
      </c>
      <c r="AF296" s="100" t="str">
        <f t="shared" si="61"/>
        <v>No hay Programación</v>
      </c>
      <c r="AG296" s="105" t="str">
        <f t="shared" si="60"/>
        <v>De acuerdo a lo programado</v>
      </c>
      <c r="AH296" s="166"/>
      <c r="AI296" s="65" t="s">
        <v>502</v>
      </c>
      <c r="AJ296" s="100" t="s">
        <v>502</v>
      </c>
    </row>
    <row r="297" spans="1:36" ht="19.2">
      <c r="A297" s="63">
        <v>282</v>
      </c>
      <c r="B297" s="162" t="s">
        <v>400</v>
      </c>
      <c r="C297" s="162">
        <v>0</v>
      </c>
      <c r="D297" s="162">
        <v>0</v>
      </c>
      <c r="E297" s="162" t="s">
        <v>46</v>
      </c>
      <c r="F297" s="162">
        <v>18</v>
      </c>
      <c r="G297" s="231" t="s">
        <v>547</v>
      </c>
      <c r="H297" s="164" t="s">
        <v>4034</v>
      </c>
      <c r="I297" s="163" t="s">
        <v>18</v>
      </c>
      <c r="J297" s="163" t="s">
        <v>129</v>
      </c>
      <c r="K297" s="163">
        <v>6</v>
      </c>
      <c r="L297" s="165" t="s">
        <v>2214</v>
      </c>
      <c r="M297" s="165" t="s">
        <v>2215</v>
      </c>
      <c r="N297" s="64">
        <v>2</v>
      </c>
      <c r="O297" s="64">
        <v>6</v>
      </c>
      <c r="P297" s="64">
        <v>6</v>
      </c>
      <c r="Q297" s="64">
        <v>4</v>
      </c>
      <c r="R297" s="64">
        <f t="shared" si="52"/>
        <v>18</v>
      </c>
      <c r="S297" s="105" t="s">
        <v>3765</v>
      </c>
      <c r="T297" s="105" t="s">
        <v>172</v>
      </c>
      <c r="U297" s="159">
        <f t="shared" si="53"/>
        <v>8</v>
      </c>
      <c r="V297" s="159">
        <v>0</v>
      </c>
      <c r="W297" s="100">
        <f t="shared" si="56"/>
        <v>0</v>
      </c>
      <c r="X297" s="105" t="str">
        <f t="shared" si="57"/>
        <v>En Riesgo de no Cumplimiento</v>
      </c>
      <c r="Y297" s="166"/>
      <c r="Z297" s="159">
        <f t="shared" si="54"/>
        <v>10</v>
      </c>
      <c r="AA297" s="159"/>
      <c r="AB297" s="100" t="str">
        <f t="shared" si="58"/>
        <v>No hay ejecución</v>
      </c>
      <c r="AC297" s="105" t="str">
        <f t="shared" si="59"/>
        <v>NA</v>
      </c>
      <c r="AD297" s="166"/>
      <c r="AE297" s="65">
        <f t="shared" si="55"/>
        <v>0</v>
      </c>
      <c r="AF297" s="100" t="str">
        <f t="shared" si="61"/>
        <v>No hay Programación</v>
      </c>
      <c r="AG297" s="105" t="str">
        <f t="shared" si="60"/>
        <v>De acuerdo a lo programado</v>
      </c>
      <c r="AH297" s="166"/>
      <c r="AI297" s="65" t="s">
        <v>502</v>
      </c>
      <c r="AJ297" s="100" t="s">
        <v>502</v>
      </c>
    </row>
    <row r="298" spans="1:36" ht="28.8">
      <c r="A298" s="63">
        <v>283</v>
      </c>
      <c r="B298" s="162" t="s">
        <v>400</v>
      </c>
      <c r="C298" s="162">
        <v>0</v>
      </c>
      <c r="D298" s="162">
        <v>0</v>
      </c>
      <c r="E298" s="162" t="s">
        <v>51</v>
      </c>
      <c r="F298" s="162">
        <v>18</v>
      </c>
      <c r="G298" s="231" t="s">
        <v>524</v>
      </c>
      <c r="H298" s="164" t="s">
        <v>4035</v>
      </c>
      <c r="I298" s="163" t="s">
        <v>18</v>
      </c>
      <c r="J298" s="163" t="s">
        <v>129</v>
      </c>
      <c r="K298" s="163">
        <v>6</v>
      </c>
      <c r="L298" s="165" t="s">
        <v>2201</v>
      </c>
      <c r="M298" s="165" t="s">
        <v>3767</v>
      </c>
      <c r="N298" s="64">
        <v>126</v>
      </c>
      <c r="O298" s="64">
        <v>0</v>
      </c>
      <c r="P298" s="64">
        <v>0</v>
      </c>
      <c r="Q298" s="64">
        <v>0</v>
      </c>
      <c r="R298" s="64">
        <f t="shared" si="52"/>
        <v>126</v>
      </c>
      <c r="S298" s="105" t="s">
        <v>3765</v>
      </c>
      <c r="T298" s="105" t="s">
        <v>172</v>
      </c>
      <c r="U298" s="159">
        <f t="shared" si="53"/>
        <v>126</v>
      </c>
      <c r="V298" s="159">
        <v>98</v>
      </c>
      <c r="W298" s="100">
        <f t="shared" si="56"/>
        <v>0.77777777777777779</v>
      </c>
      <c r="X298" s="105" t="str">
        <f t="shared" si="57"/>
        <v>Atraso Leve</v>
      </c>
      <c r="Y298" s="166"/>
      <c r="Z298" s="159">
        <f t="shared" si="54"/>
        <v>0</v>
      </c>
      <c r="AA298" s="159"/>
      <c r="AB298" s="100" t="str">
        <f t="shared" si="58"/>
        <v>No hay ejecución</v>
      </c>
      <c r="AC298" s="105" t="str">
        <f t="shared" si="59"/>
        <v>NA</v>
      </c>
      <c r="AD298" s="166"/>
      <c r="AE298" s="65">
        <f t="shared" si="55"/>
        <v>98</v>
      </c>
      <c r="AF298" s="100">
        <f t="shared" si="61"/>
        <v>0.77777777777777779</v>
      </c>
      <c r="AG298" s="105" t="str">
        <f t="shared" si="60"/>
        <v>Atraso Leve</v>
      </c>
      <c r="AH298" s="166"/>
      <c r="AI298" s="65" t="s">
        <v>502</v>
      </c>
      <c r="AJ298" s="100" t="s">
        <v>502</v>
      </c>
    </row>
    <row r="299" spans="1:36" ht="30" thickTop="1" thickBot="1">
      <c r="A299" s="63">
        <v>284</v>
      </c>
      <c r="B299" s="162" t="s">
        <v>400</v>
      </c>
      <c r="C299" s="162">
        <v>0</v>
      </c>
      <c r="D299" s="162">
        <v>0</v>
      </c>
      <c r="E299" s="162" t="s">
        <v>51</v>
      </c>
      <c r="F299" s="162">
        <v>18</v>
      </c>
      <c r="G299" s="231" t="s">
        <v>524</v>
      </c>
      <c r="H299" s="164" t="s">
        <v>4036</v>
      </c>
      <c r="I299" s="163" t="s">
        <v>18</v>
      </c>
      <c r="J299" s="163" t="s">
        <v>129</v>
      </c>
      <c r="K299" s="163">
        <v>6</v>
      </c>
      <c r="L299" s="165" t="s">
        <v>2201</v>
      </c>
      <c r="M299" s="165" t="s">
        <v>3767</v>
      </c>
      <c r="N299" s="64">
        <v>19</v>
      </c>
      <c r="O299" s="64">
        <v>0</v>
      </c>
      <c r="P299" s="64">
        <v>0</v>
      </c>
      <c r="Q299" s="64">
        <v>0</v>
      </c>
      <c r="R299" s="64">
        <f t="shared" si="52"/>
        <v>19</v>
      </c>
      <c r="S299" s="105" t="s">
        <v>3765</v>
      </c>
      <c r="T299" s="105" t="s">
        <v>172</v>
      </c>
      <c r="U299" s="159">
        <f t="shared" si="53"/>
        <v>19</v>
      </c>
      <c r="V299" s="159">
        <v>19</v>
      </c>
      <c r="W299" s="100">
        <f t="shared" si="56"/>
        <v>1</v>
      </c>
      <c r="X299" s="105" t="str">
        <f t="shared" si="57"/>
        <v>De acuerdo a lo programado</v>
      </c>
      <c r="Y299" s="166"/>
      <c r="Z299" s="159">
        <f t="shared" si="54"/>
        <v>0</v>
      </c>
      <c r="AA299" s="159"/>
      <c r="AB299" s="100" t="str">
        <f t="shared" si="58"/>
        <v>No hay ejecución</v>
      </c>
      <c r="AC299" s="105" t="str">
        <f t="shared" si="59"/>
        <v>NA</v>
      </c>
      <c r="AD299" s="166"/>
      <c r="AE299" s="65">
        <f t="shared" si="55"/>
        <v>19</v>
      </c>
      <c r="AF299" s="100">
        <f t="shared" si="61"/>
        <v>1</v>
      </c>
      <c r="AG299" s="105" t="str">
        <f t="shared" si="60"/>
        <v>De acuerdo a lo programado</v>
      </c>
      <c r="AH299" s="166"/>
      <c r="AI299" s="65" t="s">
        <v>502</v>
      </c>
      <c r="AJ299" s="100" t="s">
        <v>502</v>
      </c>
    </row>
    <row r="300" spans="1:36" ht="20.399999999999999" thickTop="1" thickBot="1">
      <c r="A300" s="63">
        <v>285</v>
      </c>
      <c r="B300" s="162" t="s">
        <v>400</v>
      </c>
      <c r="C300" s="162">
        <v>0</v>
      </c>
      <c r="D300" s="162">
        <v>0</v>
      </c>
      <c r="E300" s="162" t="s">
        <v>41</v>
      </c>
      <c r="F300" s="162">
        <v>18</v>
      </c>
      <c r="G300" s="231" t="s">
        <v>6027</v>
      </c>
      <c r="H300" s="164" t="s">
        <v>7593</v>
      </c>
      <c r="I300" s="163" t="s">
        <v>2884</v>
      </c>
      <c r="J300" s="163" t="s">
        <v>5995</v>
      </c>
      <c r="K300" s="163">
        <v>6</v>
      </c>
      <c r="L300" s="165" t="s">
        <v>2214</v>
      </c>
      <c r="M300" s="165" t="s">
        <v>2215</v>
      </c>
      <c r="N300" s="64">
        <v>0</v>
      </c>
      <c r="O300" s="64">
        <v>0</v>
      </c>
      <c r="P300" s="64">
        <v>2</v>
      </c>
      <c r="Q300" s="64">
        <v>2</v>
      </c>
      <c r="R300" s="64">
        <f t="shared" si="52"/>
        <v>4</v>
      </c>
      <c r="S300" s="105" t="s">
        <v>7594</v>
      </c>
      <c r="T300" s="105" t="s">
        <v>7642</v>
      </c>
      <c r="U300" s="159">
        <f t="shared" si="53"/>
        <v>0</v>
      </c>
      <c r="V300" s="159">
        <v>0</v>
      </c>
      <c r="W300" s="100" t="str">
        <f t="shared" ref="W300:W304" si="62">IF(V300="","No hay ejecución",IF(AND(U300&gt;0), V300/U300,"No hay Programación"))</f>
        <v>No hay Programación</v>
      </c>
      <c r="X300" s="105" t="str">
        <f t="shared" ref="X300:X304" si="63">IF(W300="No hay ejecución","NA",IF(W300&gt;=90%,"De acuerdo a lo programado",IF(W300&gt;=70%,"Atraso Leve",IF(W300&lt;70%,"En Riesgo de no Cumplimiento"))))</f>
        <v>De acuerdo a lo programado</v>
      </c>
      <c r="Y300" s="166"/>
      <c r="Z300" s="159">
        <f t="shared" si="54"/>
        <v>4</v>
      </c>
      <c r="AA300" s="159"/>
      <c r="AB300" s="100" t="str">
        <f t="shared" ref="AB300:AB303" si="64">IF(AA300="","No hay ejecución",IF(AND(Z300&gt;0), AA300/Z300,"No hay Programación"))</f>
        <v>No hay ejecución</v>
      </c>
      <c r="AC300" s="105" t="str">
        <f t="shared" ref="AC300:AC303" si="65">IF(AB300="No hay ejecución","NA",IF(AB300&gt;=90%,"De acuerdo a lo programado",IF(AB300&gt;=70%,"Atraso Leve",IF(AB300&lt;70%,"En Riesgo de no Cumplimiento"))))</f>
        <v>NA</v>
      </c>
      <c r="AD300" s="166"/>
      <c r="AE300" s="65">
        <f t="shared" si="55"/>
        <v>0</v>
      </c>
      <c r="AF300" s="100" t="str">
        <f t="shared" si="61"/>
        <v>No hay Programación</v>
      </c>
      <c r="AG300" s="105" t="str">
        <f t="shared" si="60"/>
        <v>De acuerdo a lo programado</v>
      </c>
      <c r="AH300" s="166"/>
      <c r="AI300" s="65" t="s">
        <v>502</v>
      </c>
      <c r="AJ300" s="100" t="s">
        <v>502</v>
      </c>
    </row>
    <row r="301" spans="1:36" ht="30" thickTop="1" thickBot="1">
      <c r="A301" s="63">
        <v>286</v>
      </c>
      <c r="B301" s="162" t="s">
        <v>400</v>
      </c>
      <c r="C301" s="162">
        <v>0</v>
      </c>
      <c r="D301" s="162">
        <v>0</v>
      </c>
      <c r="E301" s="162" t="s">
        <v>41</v>
      </c>
      <c r="F301" s="162">
        <v>18</v>
      </c>
      <c r="G301" s="231" t="s">
        <v>2875</v>
      </c>
      <c r="H301" s="164" t="s">
        <v>7595</v>
      </c>
      <c r="I301" s="163" t="s">
        <v>2884</v>
      </c>
      <c r="J301" s="163" t="s">
        <v>5995</v>
      </c>
      <c r="K301" s="163">
        <v>1</v>
      </c>
      <c r="L301" s="165" t="s">
        <v>2214</v>
      </c>
      <c r="M301" s="165" t="s">
        <v>2215</v>
      </c>
      <c r="N301" s="64">
        <v>0</v>
      </c>
      <c r="O301" s="64">
        <v>0</v>
      </c>
      <c r="P301" s="64">
        <v>5</v>
      </c>
      <c r="Q301" s="64">
        <v>0</v>
      </c>
      <c r="R301" s="64">
        <f t="shared" si="52"/>
        <v>5</v>
      </c>
      <c r="S301" s="105" t="s">
        <v>7596</v>
      </c>
      <c r="T301" s="105" t="s">
        <v>7642</v>
      </c>
      <c r="U301" s="159">
        <f t="shared" si="53"/>
        <v>0</v>
      </c>
      <c r="V301" s="159">
        <v>0</v>
      </c>
      <c r="W301" s="100" t="str">
        <f t="shared" si="62"/>
        <v>No hay Programación</v>
      </c>
      <c r="X301" s="105" t="str">
        <f t="shared" si="63"/>
        <v>De acuerdo a lo programado</v>
      </c>
      <c r="Y301" s="166"/>
      <c r="Z301" s="159">
        <f t="shared" si="54"/>
        <v>5</v>
      </c>
      <c r="AA301" s="159"/>
      <c r="AB301" s="100" t="str">
        <f t="shared" si="64"/>
        <v>No hay ejecución</v>
      </c>
      <c r="AC301" s="105" t="str">
        <f t="shared" si="65"/>
        <v>NA</v>
      </c>
      <c r="AD301" s="166"/>
      <c r="AE301" s="65">
        <f t="shared" si="55"/>
        <v>0</v>
      </c>
      <c r="AF301" s="100" t="str">
        <f t="shared" si="61"/>
        <v>No hay Programación</v>
      </c>
      <c r="AG301" s="105" t="str">
        <f t="shared" si="60"/>
        <v>De acuerdo a lo programado</v>
      </c>
      <c r="AH301" s="166"/>
      <c r="AI301" s="65" t="s">
        <v>502</v>
      </c>
      <c r="AJ301" s="100" t="s">
        <v>502</v>
      </c>
    </row>
    <row r="302" spans="1:36" ht="20.399999999999999" thickTop="1" thickBot="1">
      <c r="A302" s="63">
        <v>287</v>
      </c>
      <c r="B302" s="162" t="s">
        <v>400</v>
      </c>
      <c r="C302" s="162">
        <v>0</v>
      </c>
      <c r="D302" s="162">
        <v>0</v>
      </c>
      <c r="E302" s="162" t="s">
        <v>41</v>
      </c>
      <c r="F302" s="162">
        <v>18</v>
      </c>
      <c r="G302" s="231" t="s">
        <v>7597</v>
      </c>
      <c r="H302" s="164" t="s">
        <v>7598</v>
      </c>
      <c r="I302" s="163" t="s">
        <v>2877</v>
      </c>
      <c r="J302" s="163" t="s">
        <v>5995</v>
      </c>
      <c r="K302" s="163">
        <v>1</v>
      </c>
      <c r="L302" s="165" t="s">
        <v>3834</v>
      </c>
      <c r="M302" s="165" t="s">
        <v>2215</v>
      </c>
      <c r="N302" s="64">
        <v>0</v>
      </c>
      <c r="O302" s="64">
        <v>0</v>
      </c>
      <c r="P302" s="64">
        <v>1</v>
      </c>
      <c r="Q302" s="64">
        <v>1</v>
      </c>
      <c r="R302" s="64">
        <f t="shared" si="52"/>
        <v>2</v>
      </c>
      <c r="S302" s="105" t="s">
        <v>7599</v>
      </c>
      <c r="T302" s="105" t="s">
        <v>7642</v>
      </c>
      <c r="U302" s="159">
        <f t="shared" si="53"/>
        <v>0</v>
      </c>
      <c r="V302" s="159">
        <v>0</v>
      </c>
      <c r="W302" s="100" t="str">
        <f t="shared" si="62"/>
        <v>No hay Programación</v>
      </c>
      <c r="X302" s="105" t="str">
        <f t="shared" si="63"/>
        <v>De acuerdo a lo programado</v>
      </c>
      <c r="Y302" s="166"/>
      <c r="Z302" s="159">
        <f t="shared" si="54"/>
        <v>2</v>
      </c>
      <c r="AA302" s="159"/>
      <c r="AB302" s="100" t="str">
        <f t="shared" si="64"/>
        <v>No hay ejecución</v>
      </c>
      <c r="AC302" s="105" t="str">
        <f t="shared" si="65"/>
        <v>NA</v>
      </c>
      <c r="AD302" s="166"/>
      <c r="AE302" s="65">
        <f t="shared" si="55"/>
        <v>0</v>
      </c>
      <c r="AF302" s="100" t="str">
        <f t="shared" si="61"/>
        <v>No hay Programación</v>
      </c>
      <c r="AG302" s="105" t="str">
        <f t="shared" si="60"/>
        <v>De acuerdo a lo programado</v>
      </c>
      <c r="AH302" s="166"/>
      <c r="AI302" s="65" t="s">
        <v>502</v>
      </c>
      <c r="AJ302" s="100" t="s">
        <v>502</v>
      </c>
    </row>
    <row r="303" spans="1:36" ht="20.399999999999999" thickTop="1" thickBot="1">
      <c r="A303" s="63">
        <v>288</v>
      </c>
      <c r="B303" s="162" t="s">
        <v>400</v>
      </c>
      <c r="C303" s="162">
        <v>0</v>
      </c>
      <c r="D303" s="162">
        <v>0</v>
      </c>
      <c r="E303" s="162" t="s">
        <v>41</v>
      </c>
      <c r="F303" s="162">
        <v>18</v>
      </c>
      <c r="G303" s="231" t="s">
        <v>7600</v>
      </c>
      <c r="H303" s="164" t="s">
        <v>7643</v>
      </c>
      <c r="I303" s="163" t="s">
        <v>2884</v>
      </c>
      <c r="J303" s="163" t="s">
        <v>5995</v>
      </c>
      <c r="K303" s="163">
        <v>6</v>
      </c>
      <c r="L303" s="165" t="s">
        <v>4022</v>
      </c>
      <c r="M303" s="165" t="s">
        <v>643</v>
      </c>
      <c r="N303" s="64">
        <v>0</v>
      </c>
      <c r="O303" s="64">
        <v>0</v>
      </c>
      <c r="P303" s="64">
        <v>0</v>
      </c>
      <c r="Q303" s="64">
        <v>1</v>
      </c>
      <c r="R303" s="64">
        <f t="shared" si="52"/>
        <v>1</v>
      </c>
      <c r="S303" s="105" t="s">
        <v>7601</v>
      </c>
      <c r="T303" s="105" t="s">
        <v>7642</v>
      </c>
      <c r="U303" s="159">
        <f t="shared" si="53"/>
        <v>0</v>
      </c>
      <c r="V303" s="159">
        <v>0</v>
      </c>
      <c r="W303" s="100" t="str">
        <f t="shared" si="62"/>
        <v>No hay Programación</v>
      </c>
      <c r="X303" s="105" t="str">
        <f t="shared" si="63"/>
        <v>De acuerdo a lo programado</v>
      </c>
      <c r="Y303" s="166"/>
      <c r="Z303" s="159">
        <f t="shared" si="54"/>
        <v>1</v>
      </c>
      <c r="AA303" s="159"/>
      <c r="AB303" s="100" t="str">
        <f t="shared" si="64"/>
        <v>No hay ejecución</v>
      </c>
      <c r="AC303" s="105" t="str">
        <f t="shared" si="65"/>
        <v>NA</v>
      </c>
      <c r="AD303" s="166"/>
      <c r="AE303" s="65">
        <f t="shared" si="55"/>
        <v>0</v>
      </c>
      <c r="AF303" s="100" t="str">
        <f t="shared" si="61"/>
        <v>No hay Programación</v>
      </c>
      <c r="AG303" s="105" t="str">
        <f t="shared" si="60"/>
        <v>De acuerdo a lo programado</v>
      </c>
      <c r="AH303" s="166"/>
      <c r="AI303" s="65" t="s">
        <v>502</v>
      </c>
      <c r="AJ303" s="100" t="s">
        <v>502</v>
      </c>
    </row>
    <row r="304" spans="1:36" ht="30" thickTop="1" thickBot="1">
      <c r="A304" s="63">
        <v>289</v>
      </c>
      <c r="B304" s="162" t="s">
        <v>400</v>
      </c>
      <c r="C304" s="162">
        <v>0</v>
      </c>
      <c r="D304" s="162">
        <v>0</v>
      </c>
      <c r="E304" s="162" t="s">
        <v>41</v>
      </c>
      <c r="F304" s="162">
        <v>21</v>
      </c>
      <c r="G304" s="231" t="s">
        <v>2875</v>
      </c>
      <c r="H304" s="166" t="s">
        <v>7644</v>
      </c>
      <c r="I304" s="163" t="s">
        <v>2877</v>
      </c>
      <c r="J304" s="163" t="s">
        <v>5995</v>
      </c>
      <c r="K304" s="163">
        <v>1</v>
      </c>
      <c r="L304" s="165" t="s">
        <v>5996</v>
      </c>
      <c r="M304" s="165" t="s">
        <v>7602</v>
      </c>
      <c r="N304" s="64">
        <v>0</v>
      </c>
      <c r="O304" s="64">
        <v>0</v>
      </c>
      <c r="P304" s="64">
        <v>3</v>
      </c>
      <c r="Q304" s="64">
        <v>0</v>
      </c>
      <c r="R304" s="64">
        <f t="shared" si="52"/>
        <v>3</v>
      </c>
      <c r="S304" s="105" t="s">
        <v>7603</v>
      </c>
      <c r="T304" s="105" t="s">
        <v>7642</v>
      </c>
      <c r="U304" s="159">
        <f t="shared" si="53"/>
        <v>0</v>
      </c>
      <c r="V304" s="159">
        <v>0</v>
      </c>
      <c r="W304" s="100" t="str">
        <f t="shared" si="62"/>
        <v>No hay Programación</v>
      </c>
      <c r="X304" s="105" t="str">
        <f t="shared" si="63"/>
        <v>De acuerdo a lo programado</v>
      </c>
      <c r="Y304" s="166"/>
      <c r="Z304" s="159">
        <f t="shared" si="54"/>
        <v>3</v>
      </c>
      <c r="AA304" s="159"/>
      <c r="AB304" s="100" t="str">
        <f t="shared" ref="AB304" si="66">IF(AA304="","No hay ejecución",IF(AND(Z304&gt;0), AA304/Z304,"No hay Programación"))</f>
        <v>No hay ejecución</v>
      </c>
      <c r="AC304" s="105" t="str">
        <f t="shared" ref="AC304" si="67">IF(AB304="No hay ejecución","NA",IF(AB304&gt;=90%,"De acuerdo a lo programado",IF(AB304&gt;=70%,"Atraso Leve",IF(AB304&lt;70%,"En Riesgo de no Cumplimiento"))))</f>
        <v>NA</v>
      </c>
      <c r="AD304" s="166"/>
      <c r="AE304" s="65">
        <f t="shared" si="55"/>
        <v>0</v>
      </c>
      <c r="AF304" s="100" t="str">
        <f t="shared" si="61"/>
        <v>No hay Programación</v>
      </c>
      <c r="AG304" s="105" t="str">
        <f t="shared" si="60"/>
        <v>De acuerdo a lo programado</v>
      </c>
      <c r="AH304" s="166"/>
      <c r="AI304" s="65" t="s">
        <v>502</v>
      </c>
      <c r="AJ304" s="100" t="s">
        <v>502</v>
      </c>
    </row>
    <row r="305" spans="1:36" ht="20.399999999999999" thickTop="1" thickBot="1">
      <c r="A305" s="63">
        <v>290</v>
      </c>
      <c r="B305" s="162" t="s">
        <v>403</v>
      </c>
      <c r="C305" s="162">
        <v>0</v>
      </c>
      <c r="D305" s="162">
        <v>0</v>
      </c>
      <c r="E305" s="162" t="s">
        <v>72</v>
      </c>
      <c r="F305" s="162">
        <v>22</v>
      </c>
      <c r="G305" s="231" t="s">
        <v>467</v>
      </c>
      <c r="H305" s="164" t="s">
        <v>4037</v>
      </c>
      <c r="I305" s="163" t="s">
        <v>20</v>
      </c>
      <c r="J305" s="163" t="s">
        <v>334</v>
      </c>
      <c r="K305" s="163">
        <v>3</v>
      </c>
      <c r="L305" s="165" t="s">
        <v>2201</v>
      </c>
      <c r="M305" s="165" t="s">
        <v>2215</v>
      </c>
      <c r="N305" s="64">
        <v>10</v>
      </c>
      <c r="O305" s="64">
        <v>1</v>
      </c>
      <c r="P305" s="64">
        <v>235</v>
      </c>
      <c r="Q305" s="64">
        <v>45</v>
      </c>
      <c r="R305" s="64">
        <f t="shared" si="52"/>
        <v>291</v>
      </c>
      <c r="S305" s="105" t="s">
        <v>3765</v>
      </c>
      <c r="T305" s="105" t="s">
        <v>172</v>
      </c>
      <c r="U305" s="159">
        <f t="shared" si="53"/>
        <v>11</v>
      </c>
      <c r="V305" s="159">
        <v>0</v>
      </c>
      <c r="W305" s="100">
        <f t="shared" si="56"/>
        <v>0</v>
      </c>
      <c r="X305" s="105" t="str">
        <f t="shared" si="57"/>
        <v>En Riesgo de no Cumplimiento</v>
      </c>
      <c r="Y305" s="166"/>
      <c r="Z305" s="159">
        <f t="shared" si="54"/>
        <v>280</v>
      </c>
      <c r="AA305" s="159"/>
      <c r="AB305" s="100" t="str">
        <f t="shared" si="58"/>
        <v>No hay ejecución</v>
      </c>
      <c r="AC305" s="105" t="str">
        <f t="shared" si="59"/>
        <v>NA</v>
      </c>
      <c r="AD305" s="166"/>
      <c r="AE305" s="65">
        <f t="shared" si="55"/>
        <v>0</v>
      </c>
      <c r="AF305" s="100" t="str">
        <f t="shared" si="61"/>
        <v>No hay Programación</v>
      </c>
      <c r="AG305" s="105" t="str">
        <f t="shared" si="60"/>
        <v>De acuerdo a lo programado</v>
      </c>
      <c r="AH305" s="166"/>
      <c r="AI305" s="65" t="s">
        <v>502</v>
      </c>
      <c r="AJ305" s="100" t="s">
        <v>502</v>
      </c>
    </row>
    <row r="306" spans="1:36" ht="28.8">
      <c r="A306" s="63">
        <v>291</v>
      </c>
      <c r="B306" s="162" t="s">
        <v>403</v>
      </c>
      <c r="C306" s="162">
        <v>0</v>
      </c>
      <c r="D306" s="162">
        <v>0</v>
      </c>
      <c r="E306" s="162" t="s">
        <v>72</v>
      </c>
      <c r="F306" s="162">
        <v>20</v>
      </c>
      <c r="G306" s="231" t="s">
        <v>422</v>
      </c>
      <c r="H306" s="164" t="s">
        <v>4038</v>
      </c>
      <c r="I306" s="163" t="s">
        <v>20</v>
      </c>
      <c r="J306" s="163" t="s">
        <v>334</v>
      </c>
      <c r="K306" s="163">
        <v>3</v>
      </c>
      <c r="L306" s="165" t="s">
        <v>640</v>
      </c>
      <c r="M306" s="165" t="s">
        <v>636</v>
      </c>
      <c r="N306" s="64">
        <v>10</v>
      </c>
      <c r="O306" s="64">
        <v>0</v>
      </c>
      <c r="P306" s="64">
        <v>16</v>
      </c>
      <c r="Q306" s="64">
        <v>8</v>
      </c>
      <c r="R306" s="64">
        <f t="shared" si="52"/>
        <v>34</v>
      </c>
      <c r="S306" s="105" t="s">
        <v>3765</v>
      </c>
      <c r="T306" s="105" t="s">
        <v>172</v>
      </c>
      <c r="U306" s="159">
        <f t="shared" si="53"/>
        <v>10</v>
      </c>
      <c r="V306" s="159">
        <v>0</v>
      </c>
      <c r="W306" s="100">
        <f t="shared" si="56"/>
        <v>0</v>
      </c>
      <c r="X306" s="105" t="str">
        <f t="shared" si="57"/>
        <v>En Riesgo de no Cumplimiento</v>
      </c>
      <c r="Y306" s="166"/>
      <c r="Z306" s="159">
        <f t="shared" si="54"/>
        <v>24</v>
      </c>
      <c r="AA306" s="159"/>
      <c r="AB306" s="100" t="str">
        <f t="shared" si="58"/>
        <v>No hay ejecución</v>
      </c>
      <c r="AC306" s="105" t="str">
        <f t="shared" si="59"/>
        <v>NA</v>
      </c>
      <c r="AD306" s="166"/>
      <c r="AE306" s="65">
        <f t="shared" si="55"/>
        <v>0</v>
      </c>
      <c r="AF306" s="100" t="str">
        <f t="shared" si="61"/>
        <v>No hay Programación</v>
      </c>
      <c r="AG306" s="105" t="str">
        <f t="shared" si="60"/>
        <v>De acuerdo a lo programado</v>
      </c>
      <c r="AH306" s="166"/>
      <c r="AI306" s="65" t="s">
        <v>502</v>
      </c>
      <c r="AJ306" s="100" t="s">
        <v>502</v>
      </c>
    </row>
    <row r="307" spans="1:36" ht="19.2">
      <c r="A307" s="63">
        <v>292</v>
      </c>
      <c r="B307" s="162" t="s">
        <v>403</v>
      </c>
      <c r="C307" s="162">
        <v>0</v>
      </c>
      <c r="D307" s="162">
        <v>0</v>
      </c>
      <c r="E307" s="162" t="s">
        <v>72</v>
      </c>
      <c r="F307" s="162">
        <v>20</v>
      </c>
      <c r="G307" s="231" t="s">
        <v>422</v>
      </c>
      <c r="H307" s="164" t="s">
        <v>4039</v>
      </c>
      <c r="I307" s="163" t="s">
        <v>20</v>
      </c>
      <c r="J307" s="163" t="s">
        <v>334</v>
      </c>
      <c r="K307" s="163">
        <v>3</v>
      </c>
      <c r="L307" s="165" t="s">
        <v>640</v>
      </c>
      <c r="M307" s="165" t="s">
        <v>636</v>
      </c>
      <c r="N307" s="64">
        <v>0</v>
      </c>
      <c r="O307" s="64">
        <v>0</v>
      </c>
      <c r="P307" s="64">
        <v>13</v>
      </c>
      <c r="Q307" s="64">
        <v>3</v>
      </c>
      <c r="R307" s="64">
        <f t="shared" si="52"/>
        <v>16</v>
      </c>
      <c r="S307" s="105" t="s">
        <v>3765</v>
      </c>
      <c r="T307" s="105" t="s">
        <v>172</v>
      </c>
      <c r="U307" s="159">
        <f t="shared" si="53"/>
        <v>0</v>
      </c>
      <c r="V307" s="159">
        <v>0</v>
      </c>
      <c r="W307" s="100" t="str">
        <f t="shared" si="56"/>
        <v>No hay Programación</v>
      </c>
      <c r="X307" s="105" t="str">
        <f t="shared" si="57"/>
        <v>De acuerdo a lo programado</v>
      </c>
      <c r="Y307" s="166"/>
      <c r="Z307" s="159">
        <f t="shared" si="54"/>
        <v>16</v>
      </c>
      <c r="AA307" s="159"/>
      <c r="AB307" s="100" t="str">
        <f t="shared" si="58"/>
        <v>No hay ejecución</v>
      </c>
      <c r="AC307" s="105" t="str">
        <f t="shared" si="59"/>
        <v>NA</v>
      </c>
      <c r="AD307" s="166"/>
      <c r="AE307" s="65">
        <f t="shared" si="55"/>
        <v>0</v>
      </c>
      <c r="AF307" s="100" t="str">
        <f t="shared" si="61"/>
        <v>No hay Programación</v>
      </c>
      <c r="AG307" s="105" t="str">
        <f t="shared" si="60"/>
        <v>De acuerdo a lo programado</v>
      </c>
      <c r="AH307" s="166"/>
      <c r="AI307" s="65" t="s">
        <v>502</v>
      </c>
      <c r="AJ307" s="100" t="s">
        <v>502</v>
      </c>
    </row>
    <row r="308" spans="1:36" ht="20.399999999999999" thickTop="1" thickBot="1">
      <c r="A308" s="63">
        <v>293</v>
      </c>
      <c r="B308" s="162" t="s">
        <v>403</v>
      </c>
      <c r="C308" s="162">
        <v>0</v>
      </c>
      <c r="D308" s="162">
        <v>0</v>
      </c>
      <c r="E308" s="162" t="s">
        <v>72</v>
      </c>
      <c r="F308" s="162">
        <v>22</v>
      </c>
      <c r="G308" s="231" t="s">
        <v>422</v>
      </c>
      <c r="H308" s="164" t="s">
        <v>4040</v>
      </c>
      <c r="I308" s="163" t="s">
        <v>18</v>
      </c>
      <c r="J308" s="163" t="s">
        <v>334</v>
      </c>
      <c r="K308" s="163">
        <v>8</v>
      </c>
      <c r="L308" s="165" t="s">
        <v>2201</v>
      </c>
      <c r="M308" s="165" t="s">
        <v>636</v>
      </c>
      <c r="N308" s="64">
        <v>25</v>
      </c>
      <c r="O308" s="64">
        <v>26</v>
      </c>
      <c r="P308" s="64">
        <v>12</v>
      </c>
      <c r="Q308" s="64">
        <v>14</v>
      </c>
      <c r="R308" s="64">
        <f t="shared" si="52"/>
        <v>77</v>
      </c>
      <c r="S308" s="105" t="s">
        <v>3765</v>
      </c>
      <c r="T308" s="105" t="s">
        <v>172</v>
      </c>
      <c r="U308" s="159">
        <f t="shared" si="53"/>
        <v>51</v>
      </c>
      <c r="V308" s="159">
        <v>29</v>
      </c>
      <c r="W308" s="100">
        <f t="shared" si="56"/>
        <v>0.56862745098039214</v>
      </c>
      <c r="X308" s="105" t="str">
        <f t="shared" si="57"/>
        <v>En Riesgo de no Cumplimiento</v>
      </c>
      <c r="Y308" s="166"/>
      <c r="Z308" s="159">
        <f t="shared" si="54"/>
        <v>26</v>
      </c>
      <c r="AA308" s="159"/>
      <c r="AB308" s="100" t="str">
        <f t="shared" si="58"/>
        <v>No hay ejecución</v>
      </c>
      <c r="AC308" s="105" t="str">
        <f t="shared" si="59"/>
        <v>NA</v>
      </c>
      <c r="AD308" s="166"/>
      <c r="AE308" s="65">
        <f t="shared" si="55"/>
        <v>29</v>
      </c>
      <c r="AF308" s="100">
        <f t="shared" si="61"/>
        <v>0.37662337662337664</v>
      </c>
      <c r="AG308" s="105" t="str">
        <f t="shared" si="60"/>
        <v>Incumplimiento</v>
      </c>
      <c r="AH308" s="166"/>
      <c r="AI308" s="65" t="s">
        <v>502</v>
      </c>
      <c r="AJ308" s="100" t="s">
        <v>502</v>
      </c>
    </row>
    <row r="309" spans="1:36" ht="20.399999999999999" thickTop="1" thickBot="1">
      <c r="A309" s="63">
        <v>294</v>
      </c>
      <c r="B309" s="162" t="s">
        <v>403</v>
      </c>
      <c r="C309" s="162">
        <v>0</v>
      </c>
      <c r="D309" s="162">
        <v>0</v>
      </c>
      <c r="E309" s="162" t="s">
        <v>72</v>
      </c>
      <c r="F309" s="162">
        <v>22</v>
      </c>
      <c r="G309" s="231" t="s">
        <v>6031</v>
      </c>
      <c r="H309" s="164" t="s">
        <v>7604</v>
      </c>
      <c r="I309" s="163" t="s">
        <v>2877</v>
      </c>
      <c r="J309" s="163" t="s">
        <v>7605</v>
      </c>
      <c r="K309" s="163">
        <v>3</v>
      </c>
      <c r="L309" s="165" t="s">
        <v>2201</v>
      </c>
      <c r="M309" s="165" t="s">
        <v>2215</v>
      </c>
      <c r="N309" s="64">
        <v>0</v>
      </c>
      <c r="O309" s="64">
        <v>0</v>
      </c>
      <c r="P309" s="64">
        <v>0</v>
      </c>
      <c r="Q309" s="64">
        <v>19</v>
      </c>
      <c r="R309" s="64">
        <f t="shared" si="52"/>
        <v>19</v>
      </c>
      <c r="S309" s="105" t="s">
        <v>7606</v>
      </c>
      <c r="T309" s="105" t="s">
        <v>7642</v>
      </c>
      <c r="U309" s="159">
        <f t="shared" si="53"/>
        <v>0</v>
      </c>
      <c r="V309" s="159">
        <v>0</v>
      </c>
      <c r="W309" s="100" t="str">
        <f t="shared" si="56"/>
        <v>No hay Programación</v>
      </c>
      <c r="X309" s="105" t="str">
        <f t="shared" si="57"/>
        <v>De acuerdo a lo programado</v>
      </c>
      <c r="Y309" s="166"/>
      <c r="Z309" s="159">
        <f t="shared" si="54"/>
        <v>19</v>
      </c>
      <c r="AA309" s="159"/>
      <c r="AB309" s="100" t="str">
        <f t="shared" ref="AB309" si="68">IF(AA309="","No hay ejecución",IF(AND(Z309&gt;0), AA309/Z309,"No hay Programación"))</f>
        <v>No hay ejecución</v>
      </c>
      <c r="AC309" s="105" t="str">
        <f t="shared" ref="AC309" si="69">IF(AB309="No hay ejecución","NA",IF(AB309&gt;=90%,"De acuerdo a lo programado",IF(AB309&gt;=70%,"Atraso Leve",IF(AB309&lt;70%,"En Riesgo de no Cumplimiento"))))</f>
        <v>NA</v>
      </c>
      <c r="AD309" s="166"/>
      <c r="AE309" s="65">
        <f t="shared" si="55"/>
        <v>0</v>
      </c>
      <c r="AF309" s="100" t="str">
        <f t="shared" si="61"/>
        <v>No hay Programación</v>
      </c>
      <c r="AG309" s="105" t="str">
        <f t="shared" si="60"/>
        <v>De acuerdo a lo programado</v>
      </c>
      <c r="AH309" s="166"/>
      <c r="AI309" s="65" t="s">
        <v>502</v>
      </c>
      <c r="AJ309" s="100" t="s">
        <v>502</v>
      </c>
    </row>
    <row r="310" spans="1:36" ht="20.399999999999999" thickTop="1" thickBot="1">
      <c r="A310" s="63">
        <v>295</v>
      </c>
      <c r="B310" s="162" t="s">
        <v>388</v>
      </c>
      <c r="C310" s="162">
        <v>0</v>
      </c>
      <c r="D310" s="162" t="s">
        <v>99</v>
      </c>
      <c r="E310" s="162" t="s">
        <v>78</v>
      </c>
      <c r="F310" s="162">
        <v>21</v>
      </c>
      <c r="G310" s="231" t="s">
        <v>428</v>
      </c>
      <c r="H310" s="164" t="s">
        <v>4041</v>
      </c>
      <c r="I310" s="163" t="s">
        <v>20</v>
      </c>
      <c r="J310" s="163" t="s">
        <v>338</v>
      </c>
      <c r="K310" s="163">
        <v>5</v>
      </c>
      <c r="L310" s="165" t="s">
        <v>2205</v>
      </c>
      <c r="M310" s="165" t="s">
        <v>2215</v>
      </c>
      <c r="N310" s="64">
        <v>23</v>
      </c>
      <c r="O310" s="64">
        <v>16</v>
      </c>
      <c r="P310" s="64">
        <v>0</v>
      </c>
      <c r="Q310" s="64">
        <v>0</v>
      </c>
      <c r="R310" s="64">
        <f t="shared" si="52"/>
        <v>39</v>
      </c>
      <c r="S310" s="105" t="s">
        <v>3765</v>
      </c>
      <c r="T310" s="105" t="s">
        <v>172</v>
      </c>
      <c r="U310" s="159">
        <f t="shared" si="53"/>
        <v>39</v>
      </c>
      <c r="V310" s="159">
        <v>35</v>
      </c>
      <c r="W310" s="100">
        <f t="shared" si="56"/>
        <v>0.89743589743589747</v>
      </c>
      <c r="X310" s="105" t="str">
        <f t="shared" si="57"/>
        <v>Atraso Leve</v>
      </c>
      <c r="Y310" s="166"/>
      <c r="Z310" s="159">
        <f t="shared" si="54"/>
        <v>0</v>
      </c>
      <c r="AA310" s="159"/>
      <c r="AB310" s="100" t="str">
        <f t="shared" si="58"/>
        <v>No hay ejecución</v>
      </c>
      <c r="AC310" s="105" t="str">
        <f t="shared" si="59"/>
        <v>NA</v>
      </c>
      <c r="AD310" s="166"/>
      <c r="AE310" s="65">
        <f t="shared" si="55"/>
        <v>35</v>
      </c>
      <c r="AF310" s="100">
        <f t="shared" si="61"/>
        <v>0.89743589743589747</v>
      </c>
      <c r="AG310" s="105" t="str">
        <f t="shared" si="60"/>
        <v>Atraso Leve</v>
      </c>
      <c r="AH310" s="166"/>
      <c r="AI310" s="65" t="s">
        <v>502</v>
      </c>
      <c r="AJ310" s="100" t="s">
        <v>502</v>
      </c>
    </row>
    <row r="311" spans="1:36" ht="28.8">
      <c r="A311" s="63">
        <v>296</v>
      </c>
      <c r="B311" s="162" t="s">
        <v>388</v>
      </c>
      <c r="C311" s="162">
        <v>0</v>
      </c>
      <c r="D311" s="162" t="s">
        <v>99</v>
      </c>
      <c r="E311" s="162" t="s">
        <v>78</v>
      </c>
      <c r="F311" s="162">
        <v>17</v>
      </c>
      <c r="G311" s="231" t="s">
        <v>428</v>
      </c>
      <c r="H311" s="164" t="s">
        <v>4042</v>
      </c>
      <c r="I311" s="163" t="s">
        <v>20</v>
      </c>
      <c r="J311" s="163" t="s">
        <v>338</v>
      </c>
      <c r="K311" s="163">
        <v>5</v>
      </c>
      <c r="L311" s="165" t="s">
        <v>2209</v>
      </c>
      <c r="M311" s="165" t="s">
        <v>3814</v>
      </c>
      <c r="N311" s="64">
        <v>23</v>
      </c>
      <c r="O311" s="64">
        <v>15</v>
      </c>
      <c r="P311" s="64">
        <v>0</v>
      </c>
      <c r="Q311" s="64">
        <v>0</v>
      </c>
      <c r="R311" s="64">
        <f t="shared" si="52"/>
        <v>38</v>
      </c>
      <c r="S311" s="105" t="s">
        <v>3765</v>
      </c>
      <c r="T311" s="105" t="s">
        <v>172</v>
      </c>
      <c r="U311" s="159">
        <f t="shared" si="53"/>
        <v>38</v>
      </c>
      <c r="V311" s="159">
        <v>28</v>
      </c>
      <c r="W311" s="100">
        <f t="shared" si="56"/>
        <v>0.73684210526315785</v>
      </c>
      <c r="X311" s="105" t="str">
        <f t="shared" si="57"/>
        <v>Atraso Leve</v>
      </c>
      <c r="Y311" s="166"/>
      <c r="Z311" s="159">
        <f t="shared" si="54"/>
        <v>0</v>
      </c>
      <c r="AA311" s="159"/>
      <c r="AB311" s="100" t="str">
        <f t="shared" si="58"/>
        <v>No hay ejecución</v>
      </c>
      <c r="AC311" s="105" t="str">
        <f t="shared" si="59"/>
        <v>NA</v>
      </c>
      <c r="AD311" s="166"/>
      <c r="AE311" s="65">
        <f t="shared" si="55"/>
        <v>28</v>
      </c>
      <c r="AF311" s="100">
        <f t="shared" si="61"/>
        <v>0.73684210526315785</v>
      </c>
      <c r="AG311" s="105" t="str">
        <f t="shared" si="60"/>
        <v>Atraso Leve</v>
      </c>
      <c r="AH311" s="166"/>
      <c r="AI311" s="65" t="s">
        <v>502</v>
      </c>
      <c r="AJ311" s="100" t="s">
        <v>502</v>
      </c>
    </row>
    <row r="312" spans="1:36" ht="28.8">
      <c r="A312" s="63">
        <v>297</v>
      </c>
      <c r="B312" s="162" t="s">
        <v>388</v>
      </c>
      <c r="C312" s="162">
        <v>0</v>
      </c>
      <c r="D312" s="162" t="s">
        <v>99</v>
      </c>
      <c r="E312" s="162" t="s">
        <v>78</v>
      </c>
      <c r="F312" s="162">
        <v>21</v>
      </c>
      <c r="G312" s="231" t="s">
        <v>428</v>
      </c>
      <c r="H312" s="164" t="s">
        <v>4043</v>
      </c>
      <c r="I312" s="163" t="s">
        <v>20</v>
      </c>
      <c r="J312" s="163" t="s">
        <v>338</v>
      </c>
      <c r="K312" s="163">
        <v>5</v>
      </c>
      <c r="L312" s="165" t="s">
        <v>3991</v>
      </c>
      <c r="M312" s="165" t="s">
        <v>3814</v>
      </c>
      <c r="N312" s="64">
        <v>17</v>
      </c>
      <c r="O312" s="64">
        <v>17</v>
      </c>
      <c r="P312" s="64">
        <v>0</v>
      </c>
      <c r="Q312" s="64">
        <v>0</v>
      </c>
      <c r="R312" s="64">
        <f t="shared" si="52"/>
        <v>34</v>
      </c>
      <c r="S312" s="105" t="s">
        <v>3765</v>
      </c>
      <c r="T312" s="105" t="s">
        <v>172</v>
      </c>
      <c r="U312" s="159">
        <f t="shared" si="53"/>
        <v>34</v>
      </c>
      <c r="V312" s="159">
        <v>20</v>
      </c>
      <c r="W312" s="100">
        <f t="shared" si="56"/>
        <v>0.58823529411764708</v>
      </c>
      <c r="X312" s="105" t="str">
        <f t="shared" si="57"/>
        <v>En Riesgo de no Cumplimiento</v>
      </c>
      <c r="Y312" s="166"/>
      <c r="Z312" s="159">
        <f t="shared" si="54"/>
        <v>0</v>
      </c>
      <c r="AA312" s="159"/>
      <c r="AB312" s="100" t="str">
        <f t="shared" si="58"/>
        <v>No hay ejecución</v>
      </c>
      <c r="AC312" s="105" t="str">
        <f t="shared" si="59"/>
        <v>NA</v>
      </c>
      <c r="AD312" s="166"/>
      <c r="AE312" s="65">
        <f t="shared" si="55"/>
        <v>20</v>
      </c>
      <c r="AF312" s="100">
        <f t="shared" si="61"/>
        <v>0.58823529411764708</v>
      </c>
      <c r="AG312" s="105" t="str">
        <f t="shared" si="60"/>
        <v>Incumplimiento</v>
      </c>
      <c r="AH312" s="166"/>
      <c r="AI312" s="65" t="s">
        <v>502</v>
      </c>
      <c r="AJ312" s="100" t="s">
        <v>502</v>
      </c>
    </row>
    <row r="313" spans="1:36" ht="28.8">
      <c r="A313" s="63">
        <v>298</v>
      </c>
      <c r="B313" s="162" t="s">
        <v>388</v>
      </c>
      <c r="C313" s="162">
        <v>0</v>
      </c>
      <c r="D313" s="162" t="s">
        <v>99</v>
      </c>
      <c r="E313" s="162" t="s">
        <v>78</v>
      </c>
      <c r="F313" s="162">
        <v>21</v>
      </c>
      <c r="G313" s="231" t="s">
        <v>541</v>
      </c>
      <c r="H313" s="164" t="s">
        <v>4044</v>
      </c>
      <c r="I313" s="163" t="s">
        <v>20</v>
      </c>
      <c r="J313" s="163" t="s">
        <v>338</v>
      </c>
      <c r="K313" s="163">
        <v>5</v>
      </c>
      <c r="L313" s="165" t="s">
        <v>2201</v>
      </c>
      <c r="M313" s="165" t="s">
        <v>2215</v>
      </c>
      <c r="N313" s="64">
        <f>37+21+12</f>
        <v>70</v>
      </c>
      <c r="O313" s="64">
        <v>2</v>
      </c>
      <c r="P313" s="64">
        <v>1</v>
      </c>
      <c r="Q313" s="64">
        <v>0</v>
      </c>
      <c r="R313" s="64">
        <f t="shared" si="52"/>
        <v>73</v>
      </c>
      <c r="S313" s="105" t="s">
        <v>3765</v>
      </c>
      <c r="T313" s="105" t="s">
        <v>172</v>
      </c>
      <c r="U313" s="159">
        <f t="shared" si="53"/>
        <v>72</v>
      </c>
      <c r="V313" s="159">
        <v>70</v>
      </c>
      <c r="W313" s="100">
        <f t="shared" si="56"/>
        <v>0.97222222222222221</v>
      </c>
      <c r="X313" s="105" t="str">
        <f t="shared" si="57"/>
        <v>De acuerdo a lo programado</v>
      </c>
      <c r="Y313" s="166"/>
      <c r="Z313" s="159">
        <f t="shared" si="54"/>
        <v>1</v>
      </c>
      <c r="AA313" s="159"/>
      <c r="AB313" s="100" t="str">
        <f t="shared" si="58"/>
        <v>No hay ejecución</v>
      </c>
      <c r="AC313" s="105" t="str">
        <f t="shared" si="59"/>
        <v>NA</v>
      </c>
      <c r="AD313" s="166"/>
      <c r="AE313" s="65">
        <f t="shared" si="55"/>
        <v>70</v>
      </c>
      <c r="AF313" s="100">
        <f t="shared" si="61"/>
        <v>0.95890410958904104</v>
      </c>
      <c r="AG313" s="105" t="str">
        <f t="shared" si="60"/>
        <v>De acuerdo a lo programado</v>
      </c>
      <c r="AH313" s="166"/>
      <c r="AI313" s="65" t="s">
        <v>502</v>
      </c>
      <c r="AJ313" s="100" t="s">
        <v>502</v>
      </c>
    </row>
    <row r="314" spans="1:36" ht="28.8">
      <c r="A314" s="63">
        <v>299</v>
      </c>
      <c r="B314" s="162" t="s">
        <v>388</v>
      </c>
      <c r="C314" s="162">
        <v>0</v>
      </c>
      <c r="D314" s="162" t="s">
        <v>99</v>
      </c>
      <c r="E314" s="162" t="s">
        <v>78</v>
      </c>
      <c r="F314" s="162">
        <v>21</v>
      </c>
      <c r="G314" s="231" t="s">
        <v>541</v>
      </c>
      <c r="H314" s="164" t="s">
        <v>4045</v>
      </c>
      <c r="I314" s="163" t="s">
        <v>20</v>
      </c>
      <c r="J314" s="163" t="s">
        <v>338</v>
      </c>
      <c r="K314" s="163">
        <v>5</v>
      </c>
      <c r="L314" s="165" t="s">
        <v>642</v>
      </c>
      <c r="M314" s="165" t="s">
        <v>674</v>
      </c>
      <c r="N314" s="64">
        <v>2</v>
      </c>
      <c r="O314" s="64">
        <v>10</v>
      </c>
      <c r="P314" s="64">
        <v>9</v>
      </c>
      <c r="Q314" s="64">
        <v>1</v>
      </c>
      <c r="R314" s="64">
        <f t="shared" si="52"/>
        <v>22</v>
      </c>
      <c r="S314" s="105" t="s">
        <v>3765</v>
      </c>
      <c r="T314" s="105" t="s">
        <v>172</v>
      </c>
      <c r="U314" s="159">
        <f t="shared" si="53"/>
        <v>12</v>
      </c>
      <c r="V314" s="159">
        <v>8</v>
      </c>
      <c r="W314" s="100">
        <f t="shared" si="56"/>
        <v>0.66666666666666663</v>
      </c>
      <c r="X314" s="105" t="str">
        <f t="shared" si="57"/>
        <v>En Riesgo de no Cumplimiento</v>
      </c>
      <c r="Y314" s="166"/>
      <c r="Z314" s="159">
        <f t="shared" si="54"/>
        <v>10</v>
      </c>
      <c r="AA314" s="159"/>
      <c r="AB314" s="100" t="str">
        <f t="shared" si="58"/>
        <v>No hay ejecución</v>
      </c>
      <c r="AC314" s="105" t="str">
        <f t="shared" si="59"/>
        <v>NA</v>
      </c>
      <c r="AD314" s="166"/>
      <c r="AE314" s="65">
        <f t="shared" si="55"/>
        <v>8</v>
      </c>
      <c r="AF314" s="100">
        <f t="shared" si="61"/>
        <v>0.36363636363636365</v>
      </c>
      <c r="AG314" s="105" t="str">
        <f t="shared" si="60"/>
        <v>Incumplimiento</v>
      </c>
      <c r="AH314" s="166"/>
      <c r="AI314" s="65" t="s">
        <v>502</v>
      </c>
      <c r="AJ314" s="100" t="s">
        <v>502</v>
      </c>
    </row>
    <row r="315" spans="1:36" ht="28.8">
      <c r="A315" s="63">
        <v>300</v>
      </c>
      <c r="B315" s="162" t="s">
        <v>388</v>
      </c>
      <c r="C315" s="162">
        <v>0</v>
      </c>
      <c r="D315" s="162" t="s">
        <v>99</v>
      </c>
      <c r="E315" s="162" t="s">
        <v>78</v>
      </c>
      <c r="F315" s="162">
        <v>21</v>
      </c>
      <c r="G315" s="231" t="s">
        <v>541</v>
      </c>
      <c r="H315" s="164" t="s">
        <v>4046</v>
      </c>
      <c r="I315" s="163" t="s">
        <v>20</v>
      </c>
      <c r="J315" s="163" t="s">
        <v>338</v>
      </c>
      <c r="K315" s="163">
        <v>5</v>
      </c>
      <c r="L315" s="165" t="s">
        <v>642</v>
      </c>
      <c r="M315" s="165" t="s">
        <v>674</v>
      </c>
      <c r="N315" s="64">
        <v>1</v>
      </c>
      <c r="O315" s="64">
        <v>11</v>
      </c>
      <c r="P315" s="64">
        <v>5</v>
      </c>
      <c r="Q315" s="64">
        <v>1</v>
      </c>
      <c r="R315" s="64">
        <f t="shared" si="52"/>
        <v>18</v>
      </c>
      <c r="S315" s="105" t="s">
        <v>3765</v>
      </c>
      <c r="T315" s="105" t="s">
        <v>172</v>
      </c>
      <c r="U315" s="159">
        <f t="shared" si="53"/>
        <v>12</v>
      </c>
      <c r="V315" s="159">
        <v>8</v>
      </c>
      <c r="W315" s="100">
        <f t="shared" si="56"/>
        <v>0.66666666666666663</v>
      </c>
      <c r="X315" s="105" t="str">
        <f t="shared" si="57"/>
        <v>En Riesgo de no Cumplimiento</v>
      </c>
      <c r="Y315" s="166"/>
      <c r="Z315" s="159">
        <f t="shared" si="54"/>
        <v>6</v>
      </c>
      <c r="AA315" s="159"/>
      <c r="AB315" s="100" t="str">
        <f t="shared" si="58"/>
        <v>No hay ejecución</v>
      </c>
      <c r="AC315" s="105" t="str">
        <f t="shared" si="59"/>
        <v>NA</v>
      </c>
      <c r="AD315" s="166"/>
      <c r="AE315" s="65">
        <f t="shared" si="55"/>
        <v>8</v>
      </c>
      <c r="AF315" s="100">
        <f t="shared" si="61"/>
        <v>0.44444444444444442</v>
      </c>
      <c r="AG315" s="105" t="str">
        <f t="shared" si="60"/>
        <v>Incumplimiento</v>
      </c>
      <c r="AH315" s="166"/>
      <c r="AI315" s="65" t="s">
        <v>502</v>
      </c>
      <c r="AJ315" s="100" t="s">
        <v>502</v>
      </c>
    </row>
    <row r="316" spans="1:36" ht="28.8">
      <c r="A316" s="63">
        <v>301</v>
      </c>
      <c r="B316" s="162" t="s">
        <v>388</v>
      </c>
      <c r="C316" s="162">
        <v>0</v>
      </c>
      <c r="D316" s="162" t="s">
        <v>99</v>
      </c>
      <c r="E316" s="162" t="s">
        <v>78</v>
      </c>
      <c r="F316" s="162">
        <v>17</v>
      </c>
      <c r="G316" s="231" t="s">
        <v>541</v>
      </c>
      <c r="H316" s="164" t="s">
        <v>4047</v>
      </c>
      <c r="I316" s="163" t="s">
        <v>20</v>
      </c>
      <c r="J316" s="163" t="s">
        <v>338</v>
      </c>
      <c r="K316" s="163">
        <v>5</v>
      </c>
      <c r="L316" s="165" t="s">
        <v>642</v>
      </c>
      <c r="M316" s="165" t="s">
        <v>674</v>
      </c>
      <c r="N316" s="64">
        <v>3</v>
      </c>
      <c r="O316" s="64">
        <v>10</v>
      </c>
      <c r="P316" s="64">
        <v>1</v>
      </c>
      <c r="Q316" s="64">
        <v>0</v>
      </c>
      <c r="R316" s="64">
        <f t="shared" si="52"/>
        <v>14</v>
      </c>
      <c r="S316" s="105" t="s">
        <v>3765</v>
      </c>
      <c r="T316" s="105" t="s">
        <v>172</v>
      </c>
      <c r="U316" s="159">
        <f t="shared" si="53"/>
        <v>13</v>
      </c>
      <c r="V316" s="159">
        <v>20</v>
      </c>
      <c r="W316" s="100">
        <f t="shared" si="56"/>
        <v>1.5384615384615385</v>
      </c>
      <c r="X316" s="105" t="str">
        <f t="shared" si="57"/>
        <v>De acuerdo a lo programado</v>
      </c>
      <c r="Y316" s="166"/>
      <c r="Z316" s="159">
        <f t="shared" si="54"/>
        <v>1</v>
      </c>
      <c r="AA316" s="159"/>
      <c r="AB316" s="100" t="str">
        <f t="shared" si="58"/>
        <v>No hay ejecución</v>
      </c>
      <c r="AC316" s="105" t="str">
        <f t="shared" si="59"/>
        <v>NA</v>
      </c>
      <c r="AD316" s="166"/>
      <c r="AE316" s="65">
        <f t="shared" si="55"/>
        <v>20</v>
      </c>
      <c r="AF316" s="100">
        <f t="shared" si="61"/>
        <v>1.4285714285714286</v>
      </c>
      <c r="AG316" s="105" t="str">
        <f t="shared" si="60"/>
        <v>De acuerdo a lo programado</v>
      </c>
      <c r="AH316" s="166"/>
      <c r="AI316" s="65" t="s">
        <v>502</v>
      </c>
      <c r="AJ316" s="100" t="s">
        <v>502</v>
      </c>
    </row>
    <row r="317" spans="1:36" ht="28.8">
      <c r="A317" s="63">
        <v>302</v>
      </c>
      <c r="B317" s="162" t="s">
        <v>388</v>
      </c>
      <c r="C317" s="162">
        <v>0</v>
      </c>
      <c r="D317" s="162" t="s">
        <v>99</v>
      </c>
      <c r="E317" s="162" t="s">
        <v>78</v>
      </c>
      <c r="F317" s="162">
        <v>21</v>
      </c>
      <c r="G317" s="231" t="s">
        <v>541</v>
      </c>
      <c r="H317" s="164" t="s">
        <v>4048</v>
      </c>
      <c r="I317" s="163" t="s">
        <v>20</v>
      </c>
      <c r="J317" s="163" t="s">
        <v>338</v>
      </c>
      <c r="K317" s="163">
        <v>5</v>
      </c>
      <c r="L317" s="165" t="s">
        <v>2201</v>
      </c>
      <c r="M317" s="165" t="s">
        <v>674</v>
      </c>
      <c r="N317" s="64">
        <v>14</v>
      </c>
      <c r="O317" s="64">
        <v>4</v>
      </c>
      <c r="P317" s="64">
        <v>4</v>
      </c>
      <c r="Q317" s="64">
        <v>1</v>
      </c>
      <c r="R317" s="64">
        <f t="shared" si="52"/>
        <v>23</v>
      </c>
      <c r="S317" s="105" t="s">
        <v>3765</v>
      </c>
      <c r="T317" s="105" t="s">
        <v>172</v>
      </c>
      <c r="U317" s="159">
        <f t="shared" si="53"/>
        <v>18</v>
      </c>
      <c r="V317" s="159">
        <v>35</v>
      </c>
      <c r="W317" s="100">
        <f t="shared" si="56"/>
        <v>1.9444444444444444</v>
      </c>
      <c r="X317" s="105" t="str">
        <f t="shared" si="57"/>
        <v>De acuerdo a lo programado</v>
      </c>
      <c r="Y317" s="166"/>
      <c r="Z317" s="159">
        <f t="shared" si="54"/>
        <v>5</v>
      </c>
      <c r="AA317" s="159"/>
      <c r="AB317" s="100" t="str">
        <f t="shared" si="58"/>
        <v>No hay ejecución</v>
      </c>
      <c r="AC317" s="105" t="str">
        <f t="shared" si="59"/>
        <v>NA</v>
      </c>
      <c r="AD317" s="166"/>
      <c r="AE317" s="65">
        <f t="shared" si="55"/>
        <v>35</v>
      </c>
      <c r="AF317" s="100">
        <f t="shared" si="61"/>
        <v>1.5217391304347827</v>
      </c>
      <c r="AG317" s="105" t="str">
        <f t="shared" si="60"/>
        <v>De acuerdo a lo programado</v>
      </c>
      <c r="AH317" s="166"/>
      <c r="AI317" s="65" t="s">
        <v>502</v>
      </c>
      <c r="AJ317" s="100" t="s">
        <v>502</v>
      </c>
    </row>
    <row r="318" spans="1:36" ht="19.2">
      <c r="A318" s="63">
        <v>303</v>
      </c>
      <c r="B318" s="162" t="s">
        <v>388</v>
      </c>
      <c r="C318" s="162">
        <v>0</v>
      </c>
      <c r="D318" s="162" t="s">
        <v>99</v>
      </c>
      <c r="E318" s="162" t="s">
        <v>78</v>
      </c>
      <c r="F318" s="162">
        <v>21</v>
      </c>
      <c r="G318" s="231" t="s">
        <v>541</v>
      </c>
      <c r="H318" s="164" t="s">
        <v>4049</v>
      </c>
      <c r="I318" s="163" t="s">
        <v>18</v>
      </c>
      <c r="J318" s="163" t="s">
        <v>338</v>
      </c>
      <c r="K318" s="163">
        <v>10</v>
      </c>
      <c r="L318" s="165" t="s">
        <v>2205</v>
      </c>
      <c r="M318" s="165" t="s">
        <v>674</v>
      </c>
      <c r="N318" s="64">
        <v>4</v>
      </c>
      <c r="O318" s="64">
        <v>9</v>
      </c>
      <c r="P318" s="64">
        <v>8</v>
      </c>
      <c r="Q318" s="64">
        <v>3</v>
      </c>
      <c r="R318" s="64">
        <f t="shared" si="52"/>
        <v>24</v>
      </c>
      <c r="S318" s="105" t="s">
        <v>3765</v>
      </c>
      <c r="T318" s="105" t="s">
        <v>172</v>
      </c>
      <c r="U318" s="159">
        <f t="shared" si="53"/>
        <v>13</v>
      </c>
      <c r="V318" s="159">
        <v>3</v>
      </c>
      <c r="W318" s="100">
        <f t="shared" si="56"/>
        <v>0.23076923076923078</v>
      </c>
      <c r="X318" s="105" t="str">
        <f t="shared" si="57"/>
        <v>En Riesgo de no Cumplimiento</v>
      </c>
      <c r="Y318" s="166"/>
      <c r="Z318" s="159">
        <f t="shared" si="54"/>
        <v>11</v>
      </c>
      <c r="AA318" s="159"/>
      <c r="AB318" s="100" t="str">
        <f t="shared" si="58"/>
        <v>No hay ejecución</v>
      </c>
      <c r="AC318" s="105" t="str">
        <f t="shared" si="59"/>
        <v>NA</v>
      </c>
      <c r="AD318" s="166"/>
      <c r="AE318" s="65">
        <f t="shared" si="55"/>
        <v>3</v>
      </c>
      <c r="AF318" s="100">
        <f t="shared" si="61"/>
        <v>0.125</v>
      </c>
      <c r="AG318" s="105" t="str">
        <f t="shared" si="60"/>
        <v>Incumplimiento</v>
      </c>
      <c r="AH318" s="166"/>
      <c r="AI318" s="65" t="s">
        <v>502</v>
      </c>
      <c r="AJ318" s="100" t="s">
        <v>502</v>
      </c>
    </row>
    <row r="319" spans="1:36" ht="19.2">
      <c r="A319" s="63">
        <v>304</v>
      </c>
      <c r="B319" s="162" t="s">
        <v>388</v>
      </c>
      <c r="C319" s="162">
        <v>0</v>
      </c>
      <c r="D319" s="162" t="s">
        <v>99</v>
      </c>
      <c r="E319" s="162" t="s">
        <v>78</v>
      </c>
      <c r="F319" s="162">
        <v>17</v>
      </c>
      <c r="G319" s="231" t="s">
        <v>541</v>
      </c>
      <c r="H319" s="164" t="s">
        <v>4050</v>
      </c>
      <c r="I319" s="163" t="s">
        <v>18</v>
      </c>
      <c r="J319" s="163" t="s">
        <v>338</v>
      </c>
      <c r="K319" s="163">
        <v>10</v>
      </c>
      <c r="L319" s="165" t="s">
        <v>2201</v>
      </c>
      <c r="M319" s="165" t="s">
        <v>674</v>
      </c>
      <c r="N319" s="64">
        <v>0</v>
      </c>
      <c r="O319" s="64">
        <v>1</v>
      </c>
      <c r="P319" s="64">
        <v>9</v>
      </c>
      <c r="Q319" s="64">
        <v>2</v>
      </c>
      <c r="R319" s="64">
        <f t="shared" si="52"/>
        <v>12</v>
      </c>
      <c r="S319" s="105" t="s">
        <v>3765</v>
      </c>
      <c r="T319" s="105" t="s">
        <v>172</v>
      </c>
      <c r="U319" s="159">
        <f t="shared" si="53"/>
        <v>1</v>
      </c>
      <c r="V319" s="159">
        <v>3</v>
      </c>
      <c r="W319" s="100">
        <f t="shared" si="56"/>
        <v>3</v>
      </c>
      <c r="X319" s="105" t="str">
        <f t="shared" si="57"/>
        <v>De acuerdo a lo programado</v>
      </c>
      <c r="Y319" s="166"/>
      <c r="Z319" s="159">
        <f t="shared" si="54"/>
        <v>11</v>
      </c>
      <c r="AA319" s="159"/>
      <c r="AB319" s="100" t="str">
        <f t="shared" si="58"/>
        <v>No hay ejecución</v>
      </c>
      <c r="AC319" s="105" t="str">
        <f t="shared" si="59"/>
        <v>NA</v>
      </c>
      <c r="AD319" s="166"/>
      <c r="AE319" s="65">
        <f t="shared" si="55"/>
        <v>3</v>
      </c>
      <c r="AF319" s="100">
        <f t="shared" si="61"/>
        <v>0.25</v>
      </c>
      <c r="AG319" s="105" t="str">
        <f t="shared" si="60"/>
        <v>Incumplimiento</v>
      </c>
      <c r="AH319" s="166"/>
      <c r="AI319" s="65" t="s">
        <v>502</v>
      </c>
      <c r="AJ319" s="100" t="s">
        <v>502</v>
      </c>
    </row>
    <row r="320" spans="1:36" ht="19.2">
      <c r="A320" s="63">
        <v>305</v>
      </c>
      <c r="B320" s="162" t="s">
        <v>388</v>
      </c>
      <c r="C320" s="162">
        <v>0</v>
      </c>
      <c r="D320" s="162" t="s">
        <v>99</v>
      </c>
      <c r="E320" s="162" t="s">
        <v>78</v>
      </c>
      <c r="F320" s="162">
        <v>21</v>
      </c>
      <c r="G320" s="231" t="s">
        <v>541</v>
      </c>
      <c r="H320" s="164" t="s">
        <v>4051</v>
      </c>
      <c r="I320" s="163" t="s">
        <v>18</v>
      </c>
      <c r="J320" s="163" t="s">
        <v>338</v>
      </c>
      <c r="K320" s="163">
        <v>10</v>
      </c>
      <c r="L320" s="165" t="s">
        <v>2205</v>
      </c>
      <c r="M320" s="165" t="s">
        <v>674</v>
      </c>
      <c r="N320" s="64">
        <v>0</v>
      </c>
      <c r="O320" s="64">
        <v>6</v>
      </c>
      <c r="P320" s="64">
        <v>3</v>
      </c>
      <c r="Q320" s="64">
        <v>2</v>
      </c>
      <c r="R320" s="64">
        <f t="shared" si="52"/>
        <v>11</v>
      </c>
      <c r="S320" s="105" t="s">
        <v>3765</v>
      </c>
      <c r="T320" s="105" t="s">
        <v>172</v>
      </c>
      <c r="U320" s="159">
        <f t="shared" si="53"/>
        <v>6</v>
      </c>
      <c r="V320" s="159">
        <v>3</v>
      </c>
      <c r="W320" s="100">
        <f t="shared" si="56"/>
        <v>0.5</v>
      </c>
      <c r="X320" s="105" t="str">
        <f t="shared" si="57"/>
        <v>En Riesgo de no Cumplimiento</v>
      </c>
      <c r="Y320" s="166"/>
      <c r="Z320" s="159">
        <f t="shared" si="54"/>
        <v>5</v>
      </c>
      <c r="AA320" s="159"/>
      <c r="AB320" s="100" t="str">
        <f t="shared" si="58"/>
        <v>No hay ejecución</v>
      </c>
      <c r="AC320" s="105" t="str">
        <f t="shared" si="59"/>
        <v>NA</v>
      </c>
      <c r="AD320" s="166"/>
      <c r="AE320" s="65">
        <f t="shared" si="55"/>
        <v>3</v>
      </c>
      <c r="AF320" s="100">
        <f t="shared" si="61"/>
        <v>0.27272727272727271</v>
      </c>
      <c r="AG320" s="105" t="str">
        <f t="shared" si="60"/>
        <v>Incumplimiento</v>
      </c>
      <c r="AH320" s="166"/>
      <c r="AI320" s="65" t="s">
        <v>502</v>
      </c>
      <c r="AJ320" s="100" t="s">
        <v>502</v>
      </c>
    </row>
    <row r="321" spans="1:36" ht="28.8">
      <c r="A321" s="63">
        <v>306</v>
      </c>
      <c r="B321" s="162" t="s">
        <v>388</v>
      </c>
      <c r="C321" s="162">
        <v>0</v>
      </c>
      <c r="D321" s="162" t="s">
        <v>99</v>
      </c>
      <c r="E321" s="162" t="s">
        <v>78</v>
      </c>
      <c r="F321" s="162">
        <v>21</v>
      </c>
      <c r="G321" s="231" t="s">
        <v>541</v>
      </c>
      <c r="H321" s="164" t="s">
        <v>4052</v>
      </c>
      <c r="I321" s="163" t="s">
        <v>18</v>
      </c>
      <c r="J321" s="163" t="s">
        <v>338</v>
      </c>
      <c r="K321" s="163">
        <v>16</v>
      </c>
      <c r="L321" s="165" t="s">
        <v>2205</v>
      </c>
      <c r="M321" s="165" t="s">
        <v>2215</v>
      </c>
      <c r="N321" s="64">
        <v>1</v>
      </c>
      <c r="O321" s="64">
        <v>2</v>
      </c>
      <c r="P321" s="64">
        <v>3</v>
      </c>
      <c r="Q321" s="64">
        <v>2</v>
      </c>
      <c r="R321" s="64">
        <f t="shared" si="52"/>
        <v>8</v>
      </c>
      <c r="S321" s="105" t="s">
        <v>3765</v>
      </c>
      <c r="T321" s="105" t="s">
        <v>172</v>
      </c>
      <c r="U321" s="159">
        <f t="shared" si="53"/>
        <v>3</v>
      </c>
      <c r="V321" s="159">
        <v>2</v>
      </c>
      <c r="W321" s="100">
        <f t="shared" si="56"/>
        <v>0.66666666666666663</v>
      </c>
      <c r="X321" s="105" t="str">
        <f t="shared" si="57"/>
        <v>En Riesgo de no Cumplimiento</v>
      </c>
      <c r="Y321" s="166"/>
      <c r="Z321" s="159">
        <f t="shared" si="54"/>
        <v>5</v>
      </c>
      <c r="AA321" s="159"/>
      <c r="AB321" s="100" t="str">
        <f t="shared" si="58"/>
        <v>No hay ejecución</v>
      </c>
      <c r="AC321" s="105" t="str">
        <f t="shared" si="59"/>
        <v>NA</v>
      </c>
      <c r="AD321" s="166"/>
      <c r="AE321" s="65">
        <f t="shared" si="55"/>
        <v>2</v>
      </c>
      <c r="AF321" s="100">
        <f t="shared" si="61"/>
        <v>0.25</v>
      </c>
      <c r="AG321" s="105" t="str">
        <f t="shared" si="60"/>
        <v>Incumplimiento</v>
      </c>
      <c r="AH321" s="166"/>
      <c r="AI321" s="65" t="s">
        <v>502</v>
      </c>
      <c r="AJ321" s="100" t="s">
        <v>502</v>
      </c>
    </row>
    <row r="322" spans="1:36" ht="28.8">
      <c r="A322" s="63">
        <v>307</v>
      </c>
      <c r="B322" s="162" t="s">
        <v>388</v>
      </c>
      <c r="C322" s="162">
        <v>0</v>
      </c>
      <c r="D322" s="162" t="s">
        <v>99</v>
      </c>
      <c r="E322" s="162" t="s">
        <v>78</v>
      </c>
      <c r="F322" s="162">
        <v>21</v>
      </c>
      <c r="G322" s="231" t="s">
        <v>524</v>
      </c>
      <c r="H322" s="164" t="s">
        <v>4053</v>
      </c>
      <c r="I322" s="163" t="s">
        <v>18</v>
      </c>
      <c r="J322" s="163" t="s">
        <v>338</v>
      </c>
      <c r="K322" s="163">
        <v>10</v>
      </c>
      <c r="L322" s="165" t="s">
        <v>2205</v>
      </c>
      <c r="M322" s="165" t="s">
        <v>674</v>
      </c>
      <c r="N322" s="64">
        <v>0</v>
      </c>
      <c r="O322" s="64">
        <v>1</v>
      </c>
      <c r="P322" s="64">
        <v>1</v>
      </c>
      <c r="Q322" s="64">
        <v>0</v>
      </c>
      <c r="R322" s="64">
        <f t="shared" si="52"/>
        <v>2</v>
      </c>
      <c r="S322" s="105" t="s">
        <v>3765</v>
      </c>
      <c r="T322" s="105" t="s">
        <v>172</v>
      </c>
      <c r="U322" s="159">
        <f t="shared" si="53"/>
        <v>1</v>
      </c>
      <c r="V322" s="159">
        <v>1</v>
      </c>
      <c r="W322" s="100">
        <f t="shared" si="56"/>
        <v>1</v>
      </c>
      <c r="X322" s="105" t="str">
        <f t="shared" si="57"/>
        <v>De acuerdo a lo programado</v>
      </c>
      <c r="Y322" s="166"/>
      <c r="Z322" s="159">
        <f t="shared" si="54"/>
        <v>1</v>
      </c>
      <c r="AA322" s="159"/>
      <c r="AB322" s="100" t="str">
        <f t="shared" si="58"/>
        <v>No hay ejecución</v>
      </c>
      <c r="AC322" s="105" t="str">
        <f t="shared" si="59"/>
        <v>NA</v>
      </c>
      <c r="AD322" s="166"/>
      <c r="AE322" s="65">
        <f t="shared" si="55"/>
        <v>1</v>
      </c>
      <c r="AF322" s="100">
        <f t="shared" si="61"/>
        <v>0.5</v>
      </c>
      <c r="AG322" s="105" t="str">
        <f t="shared" si="60"/>
        <v>Incumplimiento</v>
      </c>
      <c r="AH322" s="166"/>
      <c r="AI322" s="65" t="s">
        <v>502</v>
      </c>
      <c r="AJ322" s="100" t="s">
        <v>502</v>
      </c>
    </row>
    <row r="323" spans="1:36" ht="28.8">
      <c r="A323" s="63">
        <v>308</v>
      </c>
      <c r="B323" s="162" t="s">
        <v>388</v>
      </c>
      <c r="C323" s="162">
        <v>0</v>
      </c>
      <c r="D323" s="162" t="s">
        <v>99</v>
      </c>
      <c r="E323" s="162" t="s">
        <v>82</v>
      </c>
      <c r="F323" s="162">
        <v>21</v>
      </c>
      <c r="G323" s="231" t="s">
        <v>524</v>
      </c>
      <c r="H323" s="164" t="s">
        <v>4054</v>
      </c>
      <c r="I323" s="163" t="s">
        <v>345</v>
      </c>
      <c r="J323" s="163" t="s">
        <v>338</v>
      </c>
      <c r="K323" s="163">
        <v>16</v>
      </c>
      <c r="L323" s="165" t="s">
        <v>2201</v>
      </c>
      <c r="M323" s="165" t="s">
        <v>643</v>
      </c>
      <c r="N323" s="64">
        <v>0</v>
      </c>
      <c r="O323" s="64">
        <v>6</v>
      </c>
      <c r="P323" s="64">
        <v>1</v>
      </c>
      <c r="Q323" s="64">
        <v>0</v>
      </c>
      <c r="R323" s="64">
        <f t="shared" si="52"/>
        <v>7</v>
      </c>
      <c r="S323" s="105" t="s">
        <v>3765</v>
      </c>
      <c r="T323" s="105" t="s">
        <v>172</v>
      </c>
      <c r="U323" s="159">
        <f t="shared" si="53"/>
        <v>6</v>
      </c>
      <c r="V323" s="159"/>
      <c r="W323" s="100" t="str">
        <f t="shared" si="56"/>
        <v>No hay ejecución</v>
      </c>
      <c r="X323" s="105" t="str">
        <f t="shared" si="57"/>
        <v>NA</v>
      </c>
      <c r="Y323" s="166"/>
      <c r="Z323" s="159">
        <f t="shared" si="54"/>
        <v>1</v>
      </c>
      <c r="AA323" s="159"/>
      <c r="AB323" s="100" t="str">
        <f t="shared" si="58"/>
        <v>No hay ejecución</v>
      </c>
      <c r="AC323" s="105" t="str">
        <f t="shared" si="59"/>
        <v>NA</v>
      </c>
      <c r="AD323" s="166"/>
      <c r="AE323" s="65">
        <f t="shared" si="55"/>
        <v>0</v>
      </c>
      <c r="AF323" s="100" t="str">
        <f t="shared" si="61"/>
        <v>No hay Programación</v>
      </c>
      <c r="AG323" s="105" t="str">
        <f t="shared" si="60"/>
        <v>De acuerdo a lo programado</v>
      </c>
      <c r="AH323" s="166"/>
      <c r="AI323" s="65" t="s">
        <v>502</v>
      </c>
      <c r="AJ323" s="100" t="s">
        <v>502</v>
      </c>
    </row>
    <row r="324" spans="1:36" ht="28.8">
      <c r="A324" s="63">
        <v>309</v>
      </c>
      <c r="B324" s="162" t="s">
        <v>388</v>
      </c>
      <c r="C324" s="162">
        <v>0</v>
      </c>
      <c r="D324" s="162" t="s">
        <v>99</v>
      </c>
      <c r="E324" s="162" t="s">
        <v>82</v>
      </c>
      <c r="F324" s="162">
        <v>21</v>
      </c>
      <c r="G324" s="231" t="s">
        <v>524</v>
      </c>
      <c r="H324" s="164" t="s">
        <v>4055</v>
      </c>
      <c r="I324" s="163" t="s">
        <v>345</v>
      </c>
      <c r="J324" s="163" t="s">
        <v>338</v>
      </c>
      <c r="K324" s="163">
        <v>16</v>
      </c>
      <c r="L324" s="165" t="s">
        <v>2205</v>
      </c>
      <c r="M324" s="165" t="s">
        <v>643</v>
      </c>
      <c r="N324" s="64">
        <v>0</v>
      </c>
      <c r="O324" s="64">
        <v>0</v>
      </c>
      <c r="P324" s="64">
        <v>2</v>
      </c>
      <c r="Q324" s="64">
        <v>2</v>
      </c>
      <c r="R324" s="64">
        <f t="shared" si="52"/>
        <v>4</v>
      </c>
      <c r="S324" s="105" t="s">
        <v>3765</v>
      </c>
      <c r="T324" s="105" t="s">
        <v>172</v>
      </c>
      <c r="U324" s="159">
        <f t="shared" si="53"/>
        <v>0</v>
      </c>
      <c r="V324" s="159"/>
      <c r="W324" s="100" t="str">
        <f t="shared" si="56"/>
        <v>No hay ejecución</v>
      </c>
      <c r="X324" s="105" t="str">
        <f t="shared" si="57"/>
        <v>NA</v>
      </c>
      <c r="Y324" s="166"/>
      <c r="Z324" s="159">
        <f t="shared" si="54"/>
        <v>4</v>
      </c>
      <c r="AA324" s="159"/>
      <c r="AB324" s="100" t="str">
        <f t="shared" si="58"/>
        <v>No hay ejecución</v>
      </c>
      <c r="AC324" s="105" t="str">
        <f t="shared" si="59"/>
        <v>NA</v>
      </c>
      <c r="AD324" s="166"/>
      <c r="AE324" s="65">
        <f t="shared" si="55"/>
        <v>0</v>
      </c>
      <c r="AF324" s="100" t="str">
        <f t="shared" si="61"/>
        <v>No hay Programación</v>
      </c>
      <c r="AG324" s="105" t="str">
        <f t="shared" si="60"/>
        <v>De acuerdo a lo programado</v>
      </c>
      <c r="AH324" s="166"/>
      <c r="AI324" s="65" t="s">
        <v>502</v>
      </c>
      <c r="AJ324" s="100" t="s">
        <v>502</v>
      </c>
    </row>
    <row r="325" spans="1:36" ht="19.2">
      <c r="A325" s="63">
        <v>310</v>
      </c>
      <c r="B325" s="162" t="s">
        <v>388</v>
      </c>
      <c r="C325" s="162">
        <v>0</v>
      </c>
      <c r="D325" s="162" t="s">
        <v>99</v>
      </c>
      <c r="E325" s="162" t="s">
        <v>82</v>
      </c>
      <c r="F325" s="162">
        <v>17</v>
      </c>
      <c r="G325" s="231" t="s">
        <v>541</v>
      </c>
      <c r="H325" s="164" t="s">
        <v>4056</v>
      </c>
      <c r="I325" s="163" t="s">
        <v>345</v>
      </c>
      <c r="J325" s="163" t="s">
        <v>338</v>
      </c>
      <c r="K325" s="163">
        <v>16</v>
      </c>
      <c r="L325" s="165" t="s">
        <v>640</v>
      </c>
      <c r="M325" s="165" t="s">
        <v>636</v>
      </c>
      <c r="N325" s="64">
        <v>0</v>
      </c>
      <c r="O325" s="64">
        <v>0</v>
      </c>
      <c r="P325" s="64">
        <v>1</v>
      </c>
      <c r="Q325" s="64">
        <v>1</v>
      </c>
      <c r="R325" s="64">
        <f t="shared" si="52"/>
        <v>2</v>
      </c>
      <c r="S325" s="105" t="s">
        <v>3765</v>
      </c>
      <c r="T325" s="105" t="s">
        <v>172</v>
      </c>
      <c r="U325" s="159">
        <f t="shared" si="53"/>
        <v>0</v>
      </c>
      <c r="V325" s="159"/>
      <c r="W325" s="100" t="str">
        <f t="shared" si="56"/>
        <v>No hay ejecución</v>
      </c>
      <c r="X325" s="105" t="str">
        <f t="shared" si="57"/>
        <v>NA</v>
      </c>
      <c r="Y325" s="166"/>
      <c r="Z325" s="159">
        <f t="shared" si="54"/>
        <v>2</v>
      </c>
      <c r="AA325" s="159"/>
      <c r="AB325" s="100" t="str">
        <f t="shared" si="58"/>
        <v>No hay ejecución</v>
      </c>
      <c r="AC325" s="105" t="str">
        <f t="shared" si="59"/>
        <v>NA</v>
      </c>
      <c r="AD325" s="166"/>
      <c r="AE325" s="65">
        <f t="shared" si="55"/>
        <v>0</v>
      </c>
      <c r="AF325" s="100" t="str">
        <f t="shared" si="61"/>
        <v>No hay Programación</v>
      </c>
      <c r="AG325" s="105" t="str">
        <f t="shared" si="60"/>
        <v>De acuerdo a lo programado</v>
      </c>
      <c r="AH325" s="166"/>
      <c r="AI325" s="65" t="s">
        <v>502</v>
      </c>
      <c r="AJ325" s="100" t="s">
        <v>502</v>
      </c>
    </row>
    <row r="326" spans="1:36" ht="28.8">
      <c r="A326" s="63">
        <v>311</v>
      </c>
      <c r="B326" s="162" t="s">
        <v>388</v>
      </c>
      <c r="C326" s="162">
        <v>0</v>
      </c>
      <c r="D326" s="162" t="s">
        <v>99</v>
      </c>
      <c r="E326" s="162" t="s">
        <v>82</v>
      </c>
      <c r="F326" s="162">
        <v>17</v>
      </c>
      <c r="G326" s="231" t="s">
        <v>541</v>
      </c>
      <c r="H326" s="164" t="s">
        <v>4057</v>
      </c>
      <c r="I326" s="163" t="s">
        <v>18</v>
      </c>
      <c r="J326" s="163" t="s">
        <v>338</v>
      </c>
      <c r="K326" s="163">
        <v>15</v>
      </c>
      <c r="L326" s="165" t="s">
        <v>2205</v>
      </c>
      <c r="M326" s="165" t="s">
        <v>3770</v>
      </c>
      <c r="N326" s="64">
        <v>2</v>
      </c>
      <c r="O326" s="64">
        <v>0</v>
      </c>
      <c r="P326" s="64">
        <v>1</v>
      </c>
      <c r="Q326" s="64">
        <v>0</v>
      </c>
      <c r="R326" s="64">
        <f t="shared" si="52"/>
        <v>3</v>
      </c>
      <c r="S326" s="105" t="s">
        <v>3765</v>
      </c>
      <c r="T326" s="105" t="s">
        <v>172</v>
      </c>
      <c r="U326" s="159">
        <f t="shared" si="53"/>
        <v>2</v>
      </c>
      <c r="V326" s="159">
        <v>6</v>
      </c>
      <c r="W326" s="100">
        <f t="shared" si="56"/>
        <v>3</v>
      </c>
      <c r="X326" s="105" t="str">
        <f t="shared" si="57"/>
        <v>De acuerdo a lo programado</v>
      </c>
      <c r="Y326" s="166"/>
      <c r="Z326" s="159">
        <f t="shared" si="54"/>
        <v>1</v>
      </c>
      <c r="AA326" s="159"/>
      <c r="AB326" s="100" t="str">
        <f t="shared" si="58"/>
        <v>No hay ejecución</v>
      </c>
      <c r="AC326" s="105" t="str">
        <f t="shared" si="59"/>
        <v>NA</v>
      </c>
      <c r="AD326" s="166"/>
      <c r="AE326" s="65">
        <f t="shared" si="55"/>
        <v>6</v>
      </c>
      <c r="AF326" s="100">
        <f t="shared" si="61"/>
        <v>2</v>
      </c>
      <c r="AG326" s="105" t="str">
        <f t="shared" si="60"/>
        <v>De acuerdo a lo programado</v>
      </c>
      <c r="AH326" s="166"/>
      <c r="AI326" s="65" t="s">
        <v>502</v>
      </c>
      <c r="AJ326" s="100" t="s">
        <v>502</v>
      </c>
    </row>
    <row r="327" spans="1:36" ht="28.8">
      <c r="A327" s="63">
        <v>312</v>
      </c>
      <c r="B327" s="162" t="s">
        <v>388</v>
      </c>
      <c r="C327" s="162">
        <v>0</v>
      </c>
      <c r="D327" s="162" t="s">
        <v>99</v>
      </c>
      <c r="E327" s="162" t="s">
        <v>82</v>
      </c>
      <c r="F327" s="162">
        <v>21</v>
      </c>
      <c r="G327" s="231" t="s">
        <v>541</v>
      </c>
      <c r="H327" s="164" t="s">
        <v>4058</v>
      </c>
      <c r="I327" s="163" t="s">
        <v>18</v>
      </c>
      <c r="J327" s="163" t="s">
        <v>338</v>
      </c>
      <c r="K327" s="163"/>
      <c r="L327" s="165" t="s">
        <v>2201</v>
      </c>
      <c r="M327" s="165" t="s">
        <v>3770</v>
      </c>
      <c r="N327" s="64">
        <v>8</v>
      </c>
      <c r="O327" s="64">
        <v>2</v>
      </c>
      <c r="P327" s="64">
        <v>12</v>
      </c>
      <c r="Q327" s="64">
        <v>2</v>
      </c>
      <c r="R327" s="64">
        <f t="shared" si="52"/>
        <v>24</v>
      </c>
      <c r="S327" s="105" t="s">
        <v>3765</v>
      </c>
      <c r="T327" s="105" t="s">
        <v>172</v>
      </c>
      <c r="U327" s="159">
        <f t="shared" si="53"/>
        <v>10</v>
      </c>
      <c r="V327" s="159">
        <v>9</v>
      </c>
      <c r="W327" s="100">
        <f t="shared" si="56"/>
        <v>0.9</v>
      </c>
      <c r="X327" s="105" t="str">
        <f t="shared" si="57"/>
        <v>De acuerdo a lo programado</v>
      </c>
      <c r="Y327" s="166"/>
      <c r="Z327" s="159">
        <f t="shared" si="54"/>
        <v>14</v>
      </c>
      <c r="AA327" s="159"/>
      <c r="AB327" s="100" t="str">
        <f t="shared" si="58"/>
        <v>No hay ejecución</v>
      </c>
      <c r="AC327" s="105" t="str">
        <f t="shared" si="59"/>
        <v>NA</v>
      </c>
      <c r="AD327" s="166"/>
      <c r="AE327" s="65">
        <f t="shared" si="55"/>
        <v>9</v>
      </c>
      <c r="AF327" s="100">
        <f t="shared" si="61"/>
        <v>0.375</v>
      </c>
      <c r="AG327" s="105" t="str">
        <f t="shared" si="60"/>
        <v>Incumplimiento</v>
      </c>
      <c r="AH327" s="166"/>
      <c r="AI327" s="65" t="s">
        <v>502</v>
      </c>
      <c r="AJ327" s="100" t="s">
        <v>502</v>
      </c>
    </row>
    <row r="328" spans="1:36" ht="19.2">
      <c r="A328" s="63">
        <v>313</v>
      </c>
      <c r="B328" s="162" t="s">
        <v>388</v>
      </c>
      <c r="C328" s="162">
        <v>0</v>
      </c>
      <c r="D328" s="162" t="s">
        <v>99</v>
      </c>
      <c r="E328" s="162" t="s">
        <v>82</v>
      </c>
      <c r="F328" s="162">
        <v>21</v>
      </c>
      <c r="G328" s="231" t="s">
        <v>541</v>
      </c>
      <c r="H328" s="164" t="s">
        <v>4059</v>
      </c>
      <c r="I328" s="163" t="s">
        <v>18</v>
      </c>
      <c r="J328" s="163" t="s">
        <v>338</v>
      </c>
      <c r="K328" s="163">
        <v>15</v>
      </c>
      <c r="L328" s="165" t="s">
        <v>2214</v>
      </c>
      <c r="M328" s="165" t="s">
        <v>2215</v>
      </c>
      <c r="N328" s="64">
        <v>7</v>
      </c>
      <c r="O328" s="64">
        <v>11</v>
      </c>
      <c r="P328" s="64">
        <v>6</v>
      </c>
      <c r="Q328" s="64">
        <v>8</v>
      </c>
      <c r="R328" s="64">
        <f t="shared" si="52"/>
        <v>32</v>
      </c>
      <c r="S328" s="105" t="s">
        <v>3765</v>
      </c>
      <c r="T328" s="105" t="s">
        <v>172</v>
      </c>
      <c r="U328" s="159">
        <f t="shared" si="53"/>
        <v>18</v>
      </c>
      <c r="V328" s="159">
        <v>19</v>
      </c>
      <c r="W328" s="100">
        <f t="shared" si="56"/>
        <v>1.0555555555555556</v>
      </c>
      <c r="X328" s="105" t="str">
        <f t="shared" si="57"/>
        <v>De acuerdo a lo programado</v>
      </c>
      <c r="Y328" s="166"/>
      <c r="Z328" s="159">
        <f t="shared" si="54"/>
        <v>14</v>
      </c>
      <c r="AA328" s="159"/>
      <c r="AB328" s="100" t="str">
        <f t="shared" si="58"/>
        <v>No hay ejecución</v>
      </c>
      <c r="AC328" s="105" t="str">
        <f t="shared" si="59"/>
        <v>NA</v>
      </c>
      <c r="AD328" s="166"/>
      <c r="AE328" s="65">
        <f t="shared" si="55"/>
        <v>19</v>
      </c>
      <c r="AF328" s="100">
        <f t="shared" si="61"/>
        <v>0.59375</v>
      </c>
      <c r="AG328" s="105" t="str">
        <f t="shared" si="60"/>
        <v>Incumplimiento</v>
      </c>
      <c r="AH328" s="166"/>
      <c r="AI328" s="65" t="s">
        <v>502</v>
      </c>
      <c r="AJ328" s="100" t="s">
        <v>502</v>
      </c>
    </row>
    <row r="329" spans="1:36" ht="19.2">
      <c r="A329" s="63">
        <v>314</v>
      </c>
      <c r="B329" s="162" t="s">
        <v>388</v>
      </c>
      <c r="C329" s="162">
        <v>0</v>
      </c>
      <c r="D329" s="162" t="s">
        <v>99</v>
      </c>
      <c r="E329" s="162" t="s">
        <v>82</v>
      </c>
      <c r="F329" s="162">
        <v>21</v>
      </c>
      <c r="G329" s="231" t="s">
        <v>541</v>
      </c>
      <c r="H329" s="164" t="s">
        <v>4060</v>
      </c>
      <c r="I329" s="163" t="s">
        <v>357</v>
      </c>
      <c r="J329" s="163" t="s">
        <v>338</v>
      </c>
      <c r="K329" s="163">
        <v>16</v>
      </c>
      <c r="L329" s="165" t="s">
        <v>640</v>
      </c>
      <c r="M329" s="165" t="s">
        <v>636</v>
      </c>
      <c r="N329" s="64">
        <v>0</v>
      </c>
      <c r="O329" s="64">
        <v>1</v>
      </c>
      <c r="P329" s="64">
        <v>0</v>
      </c>
      <c r="Q329" s="64">
        <v>4</v>
      </c>
      <c r="R329" s="64">
        <f t="shared" si="52"/>
        <v>5</v>
      </c>
      <c r="S329" s="105" t="s">
        <v>3765</v>
      </c>
      <c r="T329" s="105" t="s">
        <v>172</v>
      </c>
      <c r="U329" s="159">
        <f t="shared" si="53"/>
        <v>1</v>
      </c>
      <c r="V329" s="159"/>
      <c r="W329" s="100" t="str">
        <f t="shared" si="56"/>
        <v>No hay ejecución</v>
      </c>
      <c r="X329" s="105" t="str">
        <f t="shared" si="57"/>
        <v>NA</v>
      </c>
      <c r="Y329" s="166"/>
      <c r="Z329" s="159">
        <f t="shared" si="54"/>
        <v>4</v>
      </c>
      <c r="AA329" s="159"/>
      <c r="AB329" s="100" t="str">
        <f t="shared" si="58"/>
        <v>No hay ejecución</v>
      </c>
      <c r="AC329" s="105" t="str">
        <f t="shared" si="59"/>
        <v>NA</v>
      </c>
      <c r="AD329" s="166"/>
      <c r="AE329" s="65">
        <f t="shared" si="55"/>
        <v>0</v>
      </c>
      <c r="AF329" s="100" t="str">
        <f t="shared" si="61"/>
        <v>No hay Programación</v>
      </c>
      <c r="AG329" s="105" t="str">
        <f t="shared" si="60"/>
        <v>De acuerdo a lo programado</v>
      </c>
      <c r="AH329" s="166"/>
      <c r="AI329" s="65" t="s">
        <v>502</v>
      </c>
      <c r="AJ329" s="100" t="s">
        <v>502</v>
      </c>
    </row>
    <row r="330" spans="1:36" ht="19.2">
      <c r="A330" s="63">
        <v>315</v>
      </c>
      <c r="B330" s="162" t="s">
        <v>388</v>
      </c>
      <c r="C330" s="162">
        <v>0</v>
      </c>
      <c r="D330" s="162" t="s">
        <v>99</v>
      </c>
      <c r="E330" s="162" t="s">
        <v>82</v>
      </c>
      <c r="F330" s="162">
        <v>21</v>
      </c>
      <c r="G330" s="231" t="s">
        <v>541</v>
      </c>
      <c r="H330" s="164" t="s">
        <v>4061</v>
      </c>
      <c r="I330" s="163" t="s">
        <v>20</v>
      </c>
      <c r="J330" s="163" t="s">
        <v>338</v>
      </c>
      <c r="K330" s="163">
        <v>10</v>
      </c>
      <c r="L330" s="165" t="s">
        <v>4022</v>
      </c>
      <c r="M330" s="165" t="s">
        <v>643</v>
      </c>
      <c r="N330" s="64">
        <v>0</v>
      </c>
      <c r="O330" s="64">
        <v>1</v>
      </c>
      <c r="P330" s="64">
        <v>1</v>
      </c>
      <c r="Q330" s="64">
        <v>0</v>
      </c>
      <c r="R330" s="64">
        <f t="shared" si="52"/>
        <v>2</v>
      </c>
      <c r="S330" s="105" t="s">
        <v>3765</v>
      </c>
      <c r="T330" s="105" t="s">
        <v>172</v>
      </c>
      <c r="U330" s="159">
        <f t="shared" si="53"/>
        <v>1</v>
      </c>
      <c r="V330" s="159">
        <v>1</v>
      </c>
      <c r="W330" s="100">
        <f t="shared" si="56"/>
        <v>1</v>
      </c>
      <c r="X330" s="105" t="str">
        <f t="shared" si="57"/>
        <v>De acuerdo a lo programado</v>
      </c>
      <c r="Y330" s="166"/>
      <c r="Z330" s="159">
        <f t="shared" si="54"/>
        <v>1</v>
      </c>
      <c r="AA330" s="159"/>
      <c r="AB330" s="100" t="str">
        <f t="shared" si="58"/>
        <v>No hay ejecución</v>
      </c>
      <c r="AC330" s="105" t="str">
        <f t="shared" si="59"/>
        <v>NA</v>
      </c>
      <c r="AD330" s="166"/>
      <c r="AE330" s="65">
        <f t="shared" si="55"/>
        <v>1</v>
      </c>
      <c r="AF330" s="100">
        <f t="shared" si="61"/>
        <v>0.5</v>
      </c>
      <c r="AG330" s="105" t="str">
        <f t="shared" si="60"/>
        <v>Incumplimiento</v>
      </c>
      <c r="AH330" s="166"/>
      <c r="AI330" s="65" t="s">
        <v>502</v>
      </c>
      <c r="AJ330" s="100" t="s">
        <v>502</v>
      </c>
    </row>
    <row r="331" spans="1:36" ht="28.8">
      <c r="A331" s="63">
        <v>316</v>
      </c>
      <c r="B331" s="162" t="s">
        <v>388</v>
      </c>
      <c r="C331" s="162">
        <v>0</v>
      </c>
      <c r="D331" s="162" t="s">
        <v>99</v>
      </c>
      <c r="E331" s="162" t="s">
        <v>82</v>
      </c>
      <c r="F331" s="162">
        <v>21</v>
      </c>
      <c r="G331" s="231" t="s">
        <v>541</v>
      </c>
      <c r="H331" s="164" t="s">
        <v>4062</v>
      </c>
      <c r="I331" s="163" t="s">
        <v>20</v>
      </c>
      <c r="J331" s="163" t="s">
        <v>338</v>
      </c>
      <c r="K331" s="163">
        <v>10</v>
      </c>
      <c r="L331" s="165" t="s">
        <v>2214</v>
      </c>
      <c r="M331" s="165" t="s">
        <v>2215</v>
      </c>
      <c r="N331" s="64">
        <v>8</v>
      </c>
      <c r="O331" s="64">
        <v>9</v>
      </c>
      <c r="P331" s="64">
        <v>8</v>
      </c>
      <c r="Q331" s="64">
        <v>9</v>
      </c>
      <c r="R331" s="64">
        <f t="shared" si="52"/>
        <v>34</v>
      </c>
      <c r="S331" s="105" t="s">
        <v>3765</v>
      </c>
      <c r="T331" s="105" t="s">
        <v>172</v>
      </c>
      <c r="U331" s="159">
        <f t="shared" si="53"/>
        <v>17</v>
      </c>
      <c r="V331" s="159">
        <v>28</v>
      </c>
      <c r="W331" s="100">
        <f t="shared" si="56"/>
        <v>1.6470588235294117</v>
      </c>
      <c r="X331" s="105" t="str">
        <f t="shared" si="57"/>
        <v>De acuerdo a lo programado</v>
      </c>
      <c r="Y331" s="166"/>
      <c r="Z331" s="159">
        <f t="shared" si="54"/>
        <v>17</v>
      </c>
      <c r="AA331" s="159"/>
      <c r="AB331" s="100" t="str">
        <f t="shared" si="58"/>
        <v>No hay ejecución</v>
      </c>
      <c r="AC331" s="105" t="str">
        <f t="shared" si="59"/>
        <v>NA</v>
      </c>
      <c r="AD331" s="166"/>
      <c r="AE331" s="65">
        <f t="shared" si="55"/>
        <v>28</v>
      </c>
      <c r="AF331" s="100">
        <f t="shared" si="61"/>
        <v>0.82352941176470584</v>
      </c>
      <c r="AG331" s="105" t="str">
        <f t="shared" si="60"/>
        <v>Atraso Leve</v>
      </c>
      <c r="AH331" s="166"/>
      <c r="AI331" s="65" t="s">
        <v>502</v>
      </c>
      <c r="AJ331" s="100" t="s">
        <v>502</v>
      </c>
    </row>
    <row r="332" spans="1:36" ht="19.2">
      <c r="A332" s="63">
        <v>317</v>
      </c>
      <c r="B332" s="162" t="s">
        <v>388</v>
      </c>
      <c r="C332" s="162">
        <v>0</v>
      </c>
      <c r="D332" s="162" t="s">
        <v>99</v>
      </c>
      <c r="E332" s="162" t="s">
        <v>82</v>
      </c>
      <c r="F332" s="162">
        <v>21</v>
      </c>
      <c r="G332" s="231" t="s">
        <v>541</v>
      </c>
      <c r="H332" s="164" t="s">
        <v>4063</v>
      </c>
      <c r="I332" s="163" t="s">
        <v>20</v>
      </c>
      <c r="J332" s="163" t="s">
        <v>338</v>
      </c>
      <c r="K332" s="163">
        <v>10</v>
      </c>
      <c r="L332" s="165" t="s">
        <v>2247</v>
      </c>
      <c r="M332" s="165" t="s">
        <v>636</v>
      </c>
      <c r="N332" s="64">
        <v>0</v>
      </c>
      <c r="O332" s="64">
        <v>1</v>
      </c>
      <c r="P332" s="64">
        <v>0</v>
      </c>
      <c r="Q332" s="64">
        <v>1</v>
      </c>
      <c r="R332" s="64">
        <f t="shared" si="52"/>
        <v>2</v>
      </c>
      <c r="S332" s="105" t="s">
        <v>3765</v>
      </c>
      <c r="T332" s="105" t="s">
        <v>172</v>
      </c>
      <c r="U332" s="159">
        <f t="shared" si="53"/>
        <v>1</v>
      </c>
      <c r="V332" s="159">
        <v>7</v>
      </c>
      <c r="W332" s="100">
        <f t="shared" si="56"/>
        <v>7</v>
      </c>
      <c r="X332" s="105" t="str">
        <f t="shared" si="57"/>
        <v>De acuerdo a lo programado</v>
      </c>
      <c r="Y332" s="166"/>
      <c r="Z332" s="159">
        <f t="shared" si="54"/>
        <v>1</v>
      </c>
      <c r="AA332" s="159"/>
      <c r="AB332" s="100" t="str">
        <f t="shared" si="58"/>
        <v>No hay ejecución</v>
      </c>
      <c r="AC332" s="105" t="str">
        <f t="shared" si="59"/>
        <v>NA</v>
      </c>
      <c r="AD332" s="166"/>
      <c r="AE332" s="65">
        <f t="shared" si="55"/>
        <v>7</v>
      </c>
      <c r="AF332" s="100">
        <f t="shared" si="61"/>
        <v>3.5</v>
      </c>
      <c r="AG332" s="105" t="str">
        <f t="shared" si="60"/>
        <v>De acuerdo a lo programado</v>
      </c>
      <c r="AH332" s="166"/>
      <c r="AI332" s="65" t="s">
        <v>502</v>
      </c>
      <c r="AJ332" s="100" t="s">
        <v>502</v>
      </c>
    </row>
    <row r="333" spans="1:36" ht="19.2">
      <c r="A333" s="63">
        <v>318</v>
      </c>
      <c r="B333" s="162" t="s">
        <v>388</v>
      </c>
      <c r="C333" s="162">
        <v>0</v>
      </c>
      <c r="D333" s="162" t="s">
        <v>99</v>
      </c>
      <c r="E333" s="162" t="s">
        <v>78</v>
      </c>
      <c r="F333" s="162">
        <v>21</v>
      </c>
      <c r="G333" s="231" t="s">
        <v>428</v>
      </c>
      <c r="H333" s="164" t="s">
        <v>4041</v>
      </c>
      <c r="I333" s="163" t="s">
        <v>20</v>
      </c>
      <c r="J333" s="163" t="s">
        <v>338</v>
      </c>
      <c r="K333" s="163">
        <v>5</v>
      </c>
      <c r="L333" s="165" t="s">
        <v>2205</v>
      </c>
      <c r="M333" s="165" t="s">
        <v>2215</v>
      </c>
      <c r="N333" s="64">
        <f>3+2+2+2+1+2+3+2+3</f>
        <v>20</v>
      </c>
      <c r="O333" s="64">
        <f>5+1+1+4+2</f>
        <v>13</v>
      </c>
      <c r="P333" s="64">
        <v>0</v>
      </c>
      <c r="Q333" s="64">
        <v>0</v>
      </c>
      <c r="R333" s="64">
        <f t="shared" si="52"/>
        <v>33</v>
      </c>
      <c r="S333" s="105" t="s">
        <v>3765</v>
      </c>
      <c r="T333" s="105" t="s">
        <v>172</v>
      </c>
      <c r="U333" s="159">
        <f t="shared" si="53"/>
        <v>33</v>
      </c>
      <c r="V333" s="159">
        <v>0</v>
      </c>
      <c r="W333" s="100">
        <f t="shared" si="56"/>
        <v>0</v>
      </c>
      <c r="X333" s="105" t="str">
        <f t="shared" si="57"/>
        <v>En Riesgo de no Cumplimiento</v>
      </c>
      <c r="Y333" s="166"/>
      <c r="Z333" s="159">
        <f t="shared" si="54"/>
        <v>0</v>
      </c>
      <c r="AA333" s="159"/>
      <c r="AB333" s="100" t="str">
        <f t="shared" si="58"/>
        <v>No hay ejecución</v>
      </c>
      <c r="AC333" s="105" t="str">
        <f t="shared" si="59"/>
        <v>NA</v>
      </c>
      <c r="AD333" s="166"/>
      <c r="AE333" s="65">
        <f t="shared" si="55"/>
        <v>0</v>
      </c>
      <c r="AF333" s="100" t="str">
        <f t="shared" si="61"/>
        <v>No hay Programación</v>
      </c>
      <c r="AG333" s="105" t="str">
        <f t="shared" si="60"/>
        <v>De acuerdo a lo programado</v>
      </c>
      <c r="AH333" s="166"/>
      <c r="AI333" s="65" t="s">
        <v>502</v>
      </c>
      <c r="AJ333" s="100" t="s">
        <v>502</v>
      </c>
    </row>
    <row r="334" spans="1:36" ht="28.8">
      <c r="A334" s="63">
        <v>319</v>
      </c>
      <c r="B334" s="162" t="s">
        <v>388</v>
      </c>
      <c r="C334" s="162">
        <v>0</v>
      </c>
      <c r="D334" s="162" t="s">
        <v>99</v>
      </c>
      <c r="E334" s="162" t="s">
        <v>78</v>
      </c>
      <c r="F334" s="162">
        <v>17</v>
      </c>
      <c r="G334" s="231" t="s">
        <v>428</v>
      </c>
      <c r="H334" s="164" t="s">
        <v>4044</v>
      </c>
      <c r="I334" s="163" t="s">
        <v>20</v>
      </c>
      <c r="J334" s="163" t="s">
        <v>338</v>
      </c>
      <c r="K334" s="163">
        <v>5</v>
      </c>
      <c r="L334" s="165" t="s">
        <v>2201</v>
      </c>
      <c r="M334" s="165" t="s">
        <v>2215</v>
      </c>
      <c r="N334" s="64">
        <f>1+2+17+17+12</f>
        <v>49</v>
      </c>
      <c r="O334" s="64">
        <f>2+4+21+12</f>
        <v>39</v>
      </c>
      <c r="P334" s="64">
        <f>1+6</f>
        <v>7</v>
      </c>
      <c r="Q334" s="64">
        <v>0</v>
      </c>
      <c r="R334" s="64">
        <f t="shared" si="52"/>
        <v>95</v>
      </c>
      <c r="S334" s="105" t="s">
        <v>3765</v>
      </c>
      <c r="T334" s="105" t="s">
        <v>172</v>
      </c>
      <c r="U334" s="159">
        <f t="shared" si="53"/>
        <v>88</v>
      </c>
      <c r="V334" s="159">
        <v>0</v>
      </c>
      <c r="W334" s="100">
        <f t="shared" si="56"/>
        <v>0</v>
      </c>
      <c r="X334" s="105" t="str">
        <f t="shared" si="57"/>
        <v>En Riesgo de no Cumplimiento</v>
      </c>
      <c r="Y334" s="166"/>
      <c r="Z334" s="159">
        <f t="shared" si="54"/>
        <v>7</v>
      </c>
      <c r="AA334" s="159"/>
      <c r="AB334" s="100" t="str">
        <f t="shared" si="58"/>
        <v>No hay ejecución</v>
      </c>
      <c r="AC334" s="105" t="str">
        <f t="shared" si="59"/>
        <v>NA</v>
      </c>
      <c r="AD334" s="166"/>
      <c r="AE334" s="65">
        <f t="shared" si="55"/>
        <v>0</v>
      </c>
      <c r="AF334" s="100" t="str">
        <f t="shared" si="61"/>
        <v>No hay Programación</v>
      </c>
      <c r="AG334" s="105" t="str">
        <f t="shared" si="60"/>
        <v>De acuerdo a lo programado</v>
      </c>
      <c r="AH334" s="166"/>
      <c r="AI334" s="65" t="s">
        <v>502</v>
      </c>
      <c r="AJ334" s="100" t="s">
        <v>502</v>
      </c>
    </row>
    <row r="335" spans="1:36" ht="28.8">
      <c r="A335" s="63">
        <v>320</v>
      </c>
      <c r="B335" s="162" t="s">
        <v>388</v>
      </c>
      <c r="C335" s="162">
        <v>0</v>
      </c>
      <c r="D335" s="162" t="s">
        <v>99</v>
      </c>
      <c r="E335" s="162" t="s">
        <v>78</v>
      </c>
      <c r="F335" s="162">
        <v>21</v>
      </c>
      <c r="G335" s="231" t="s">
        <v>428</v>
      </c>
      <c r="H335" s="164" t="s">
        <v>4042</v>
      </c>
      <c r="I335" s="163" t="s">
        <v>20</v>
      </c>
      <c r="J335" s="163" t="s">
        <v>338</v>
      </c>
      <c r="K335" s="163">
        <v>5</v>
      </c>
      <c r="L335" s="165" t="s">
        <v>2209</v>
      </c>
      <c r="M335" s="165" t="s">
        <v>3814</v>
      </c>
      <c r="N335" s="64">
        <f>2+2+4+2+1+4+2+3+1</f>
        <v>21</v>
      </c>
      <c r="O335" s="64">
        <f>4+1+2+1</f>
        <v>8</v>
      </c>
      <c r="P335" s="64">
        <f>2+1</f>
        <v>3</v>
      </c>
      <c r="Q335" s="64">
        <f>1</f>
        <v>1</v>
      </c>
      <c r="R335" s="64">
        <f t="shared" si="52"/>
        <v>33</v>
      </c>
      <c r="S335" s="105" t="s">
        <v>3765</v>
      </c>
      <c r="T335" s="105" t="s">
        <v>172</v>
      </c>
      <c r="U335" s="159">
        <f t="shared" si="53"/>
        <v>29</v>
      </c>
      <c r="V335" s="159">
        <v>0</v>
      </c>
      <c r="W335" s="100">
        <f t="shared" si="56"/>
        <v>0</v>
      </c>
      <c r="X335" s="105" t="str">
        <f t="shared" si="57"/>
        <v>En Riesgo de no Cumplimiento</v>
      </c>
      <c r="Y335" s="166"/>
      <c r="Z335" s="159">
        <f t="shared" si="54"/>
        <v>4</v>
      </c>
      <c r="AA335" s="159"/>
      <c r="AB335" s="100" t="str">
        <f t="shared" si="58"/>
        <v>No hay ejecución</v>
      </c>
      <c r="AC335" s="105" t="str">
        <f t="shared" si="59"/>
        <v>NA</v>
      </c>
      <c r="AD335" s="166"/>
      <c r="AE335" s="65">
        <f t="shared" si="55"/>
        <v>0</v>
      </c>
      <c r="AF335" s="100" t="str">
        <f t="shared" si="61"/>
        <v>No hay Programación</v>
      </c>
      <c r="AG335" s="105" t="str">
        <f t="shared" si="60"/>
        <v>De acuerdo a lo programado</v>
      </c>
      <c r="AH335" s="166"/>
      <c r="AI335" s="65" t="s">
        <v>502</v>
      </c>
      <c r="AJ335" s="100" t="s">
        <v>502</v>
      </c>
    </row>
    <row r="336" spans="1:36" ht="28.8">
      <c r="A336" s="63">
        <v>321</v>
      </c>
      <c r="B336" s="162" t="s">
        <v>388</v>
      </c>
      <c r="C336" s="162">
        <v>0</v>
      </c>
      <c r="D336" s="162" t="s">
        <v>99</v>
      </c>
      <c r="E336" s="162" t="s">
        <v>78</v>
      </c>
      <c r="F336" s="162">
        <v>21</v>
      </c>
      <c r="G336" s="231" t="s">
        <v>541</v>
      </c>
      <c r="H336" s="164" t="s">
        <v>4064</v>
      </c>
      <c r="I336" s="163" t="s">
        <v>20</v>
      </c>
      <c r="J336" s="163" t="s">
        <v>338</v>
      </c>
      <c r="K336" s="163">
        <v>5</v>
      </c>
      <c r="L336" s="165" t="s">
        <v>3991</v>
      </c>
      <c r="M336" s="165" t="s">
        <v>3814</v>
      </c>
      <c r="N336" s="64">
        <f>2+2+1+1+3</f>
        <v>9</v>
      </c>
      <c r="O336" s="64">
        <f>4+1</f>
        <v>5</v>
      </c>
      <c r="P336" s="64">
        <f>2+1</f>
        <v>3</v>
      </c>
      <c r="Q336" s="64">
        <f>1</f>
        <v>1</v>
      </c>
      <c r="R336" s="64">
        <f t="shared" si="52"/>
        <v>18</v>
      </c>
      <c r="S336" s="105" t="s">
        <v>3765</v>
      </c>
      <c r="T336" s="105" t="s">
        <v>172</v>
      </c>
      <c r="U336" s="159">
        <f t="shared" si="53"/>
        <v>14</v>
      </c>
      <c r="V336" s="159">
        <v>0</v>
      </c>
      <c r="W336" s="100">
        <f t="shared" si="56"/>
        <v>0</v>
      </c>
      <c r="X336" s="105" t="str">
        <f t="shared" si="57"/>
        <v>En Riesgo de no Cumplimiento</v>
      </c>
      <c r="Y336" s="166"/>
      <c r="Z336" s="159">
        <f t="shared" si="54"/>
        <v>4</v>
      </c>
      <c r="AA336" s="159"/>
      <c r="AB336" s="100" t="str">
        <f t="shared" si="58"/>
        <v>No hay ejecución</v>
      </c>
      <c r="AC336" s="105" t="str">
        <f t="shared" si="59"/>
        <v>NA</v>
      </c>
      <c r="AD336" s="166"/>
      <c r="AE336" s="65">
        <f t="shared" si="55"/>
        <v>0</v>
      </c>
      <c r="AF336" s="100" t="str">
        <f t="shared" si="61"/>
        <v>No hay Programación</v>
      </c>
      <c r="AG336" s="105" t="str">
        <f t="shared" si="60"/>
        <v>De acuerdo a lo programado</v>
      </c>
      <c r="AH336" s="166"/>
      <c r="AI336" s="65" t="s">
        <v>502</v>
      </c>
      <c r="AJ336" s="100" t="s">
        <v>502</v>
      </c>
    </row>
    <row r="337" spans="1:36" ht="28.8">
      <c r="A337" s="63">
        <v>322</v>
      </c>
      <c r="B337" s="162" t="s">
        <v>388</v>
      </c>
      <c r="C337" s="162">
        <v>0</v>
      </c>
      <c r="D337" s="162" t="s">
        <v>99</v>
      </c>
      <c r="E337" s="162" t="s">
        <v>78</v>
      </c>
      <c r="F337" s="162">
        <v>21</v>
      </c>
      <c r="G337" s="231" t="s">
        <v>541</v>
      </c>
      <c r="H337" s="164" t="s">
        <v>4045</v>
      </c>
      <c r="I337" s="163" t="s">
        <v>20</v>
      </c>
      <c r="J337" s="163" t="s">
        <v>338</v>
      </c>
      <c r="K337" s="163">
        <v>5</v>
      </c>
      <c r="L337" s="165" t="s">
        <v>642</v>
      </c>
      <c r="M337" s="165" t="s">
        <v>674</v>
      </c>
      <c r="N337" s="64">
        <f>1+2+1</f>
        <v>4</v>
      </c>
      <c r="O337" s="64">
        <f>1+1+3</f>
        <v>5</v>
      </c>
      <c r="P337" s="64">
        <f>1+1+3</f>
        <v>5</v>
      </c>
      <c r="Q337" s="64">
        <f>1</f>
        <v>1</v>
      </c>
      <c r="R337" s="64">
        <f t="shared" ref="R337:R400" si="70">N337+O337+P337+Q337</f>
        <v>15</v>
      </c>
      <c r="S337" s="105" t="s">
        <v>3765</v>
      </c>
      <c r="T337" s="105" t="s">
        <v>172</v>
      </c>
      <c r="U337" s="159">
        <f t="shared" ref="U337:U400" si="71">N337+O337</f>
        <v>9</v>
      </c>
      <c r="V337" s="159">
        <v>0</v>
      </c>
      <c r="W337" s="100">
        <f t="shared" si="56"/>
        <v>0</v>
      </c>
      <c r="X337" s="105" t="str">
        <f t="shared" si="57"/>
        <v>En Riesgo de no Cumplimiento</v>
      </c>
      <c r="Y337" s="166"/>
      <c r="Z337" s="159">
        <f t="shared" ref="Z337:Z400" si="72">P337+Q337</f>
        <v>6</v>
      </c>
      <c r="AA337" s="159"/>
      <c r="AB337" s="100" t="str">
        <f t="shared" si="58"/>
        <v>No hay ejecución</v>
      </c>
      <c r="AC337" s="105" t="str">
        <f t="shared" si="59"/>
        <v>NA</v>
      </c>
      <c r="AD337" s="166"/>
      <c r="AE337" s="65">
        <f t="shared" ref="AE337:AE400" si="73">V337+AA337</f>
        <v>0</v>
      </c>
      <c r="AF337" s="100" t="str">
        <f t="shared" si="61"/>
        <v>No hay Programación</v>
      </c>
      <c r="AG337" s="105" t="str">
        <f t="shared" si="60"/>
        <v>De acuerdo a lo programado</v>
      </c>
      <c r="AH337" s="166"/>
      <c r="AI337" s="65" t="s">
        <v>502</v>
      </c>
      <c r="AJ337" s="100" t="s">
        <v>502</v>
      </c>
    </row>
    <row r="338" spans="1:36" ht="28.8">
      <c r="A338" s="63">
        <v>323</v>
      </c>
      <c r="B338" s="162" t="s">
        <v>388</v>
      </c>
      <c r="C338" s="162">
        <v>0</v>
      </c>
      <c r="D338" s="162" t="s">
        <v>99</v>
      </c>
      <c r="E338" s="162" t="s">
        <v>78</v>
      </c>
      <c r="F338" s="162">
        <v>21</v>
      </c>
      <c r="G338" s="231" t="s">
        <v>541</v>
      </c>
      <c r="H338" s="164" t="s">
        <v>4046</v>
      </c>
      <c r="I338" s="163" t="s">
        <v>20</v>
      </c>
      <c r="J338" s="163" t="s">
        <v>338</v>
      </c>
      <c r="K338" s="163">
        <v>5</v>
      </c>
      <c r="L338" s="165" t="s">
        <v>642</v>
      </c>
      <c r="M338" s="165" t="s">
        <v>674</v>
      </c>
      <c r="N338" s="64">
        <f>1</f>
        <v>1</v>
      </c>
      <c r="O338" s="64">
        <f>1+1+3+1</f>
        <v>6</v>
      </c>
      <c r="P338" s="64">
        <f>1+1+1</f>
        <v>3</v>
      </c>
      <c r="Q338" s="64">
        <f>1</f>
        <v>1</v>
      </c>
      <c r="R338" s="64">
        <f t="shared" si="70"/>
        <v>11</v>
      </c>
      <c r="S338" s="105" t="s">
        <v>3765</v>
      </c>
      <c r="T338" s="105" t="s">
        <v>172</v>
      </c>
      <c r="U338" s="159">
        <f t="shared" si="71"/>
        <v>7</v>
      </c>
      <c r="V338" s="159">
        <v>0</v>
      </c>
      <c r="W338" s="100">
        <f t="shared" si="56"/>
        <v>0</v>
      </c>
      <c r="X338" s="105" t="str">
        <f t="shared" si="57"/>
        <v>En Riesgo de no Cumplimiento</v>
      </c>
      <c r="Y338" s="166"/>
      <c r="Z338" s="159">
        <f t="shared" si="72"/>
        <v>4</v>
      </c>
      <c r="AA338" s="159"/>
      <c r="AB338" s="100" t="str">
        <f t="shared" si="58"/>
        <v>No hay ejecución</v>
      </c>
      <c r="AC338" s="105" t="str">
        <f t="shared" si="59"/>
        <v>NA</v>
      </c>
      <c r="AD338" s="166"/>
      <c r="AE338" s="65">
        <f t="shared" si="73"/>
        <v>0</v>
      </c>
      <c r="AF338" s="100" t="str">
        <f t="shared" si="61"/>
        <v>No hay Programación</v>
      </c>
      <c r="AG338" s="105" t="str">
        <f t="shared" si="60"/>
        <v>De acuerdo a lo programado</v>
      </c>
      <c r="AH338" s="166"/>
      <c r="AI338" s="65" t="s">
        <v>502</v>
      </c>
      <c r="AJ338" s="100" t="s">
        <v>502</v>
      </c>
    </row>
    <row r="339" spans="1:36" ht="28.8">
      <c r="A339" s="63">
        <v>324</v>
      </c>
      <c r="B339" s="162" t="s">
        <v>388</v>
      </c>
      <c r="C339" s="162">
        <v>0</v>
      </c>
      <c r="D339" s="162" t="s">
        <v>99</v>
      </c>
      <c r="E339" s="162" t="s">
        <v>78</v>
      </c>
      <c r="F339" s="162">
        <v>17</v>
      </c>
      <c r="G339" s="231" t="s">
        <v>541</v>
      </c>
      <c r="H339" s="164" t="s">
        <v>4047</v>
      </c>
      <c r="I339" s="163" t="s">
        <v>20</v>
      </c>
      <c r="J339" s="163" t="s">
        <v>338</v>
      </c>
      <c r="K339" s="163">
        <v>5</v>
      </c>
      <c r="L339" s="165" t="s">
        <v>642</v>
      </c>
      <c r="M339" s="165" t="s">
        <v>674</v>
      </c>
      <c r="N339" s="64">
        <f>3+1</f>
        <v>4</v>
      </c>
      <c r="O339" s="64">
        <v>1</v>
      </c>
      <c r="P339" s="64">
        <v>4</v>
      </c>
      <c r="Q339" s="64">
        <v>1</v>
      </c>
      <c r="R339" s="64">
        <f t="shared" si="70"/>
        <v>10</v>
      </c>
      <c r="S339" s="105" t="s">
        <v>3765</v>
      </c>
      <c r="T339" s="105" t="s">
        <v>172</v>
      </c>
      <c r="U339" s="159">
        <f t="shared" si="71"/>
        <v>5</v>
      </c>
      <c r="V339" s="159">
        <v>0</v>
      </c>
      <c r="W339" s="100">
        <f t="shared" si="56"/>
        <v>0</v>
      </c>
      <c r="X339" s="105" t="str">
        <f t="shared" si="57"/>
        <v>En Riesgo de no Cumplimiento</v>
      </c>
      <c r="Y339" s="166"/>
      <c r="Z339" s="159">
        <f t="shared" si="72"/>
        <v>5</v>
      </c>
      <c r="AA339" s="159"/>
      <c r="AB339" s="100" t="str">
        <f t="shared" si="58"/>
        <v>No hay ejecución</v>
      </c>
      <c r="AC339" s="105" t="str">
        <f t="shared" si="59"/>
        <v>NA</v>
      </c>
      <c r="AD339" s="166"/>
      <c r="AE339" s="65">
        <f t="shared" si="73"/>
        <v>0</v>
      </c>
      <c r="AF339" s="100" t="str">
        <f t="shared" si="61"/>
        <v>No hay Programación</v>
      </c>
      <c r="AG339" s="105" t="str">
        <f t="shared" si="60"/>
        <v>De acuerdo a lo programado</v>
      </c>
      <c r="AH339" s="166"/>
      <c r="AI339" s="65" t="s">
        <v>502</v>
      </c>
      <c r="AJ339" s="100" t="s">
        <v>502</v>
      </c>
    </row>
    <row r="340" spans="1:36" ht="28.8">
      <c r="A340" s="63">
        <v>325</v>
      </c>
      <c r="B340" s="162" t="s">
        <v>388</v>
      </c>
      <c r="C340" s="162">
        <v>0</v>
      </c>
      <c r="D340" s="162" t="s">
        <v>99</v>
      </c>
      <c r="E340" s="162" t="s">
        <v>78</v>
      </c>
      <c r="F340" s="162">
        <v>21</v>
      </c>
      <c r="G340" s="231" t="s">
        <v>541</v>
      </c>
      <c r="H340" s="164" t="s">
        <v>4048</v>
      </c>
      <c r="I340" s="163" t="s">
        <v>20</v>
      </c>
      <c r="J340" s="163" t="s">
        <v>338</v>
      </c>
      <c r="K340" s="163">
        <v>5</v>
      </c>
      <c r="L340" s="165" t="s">
        <v>2201</v>
      </c>
      <c r="M340" s="165" t="s">
        <v>674</v>
      </c>
      <c r="N340" s="64">
        <f>1+13+1</f>
        <v>15</v>
      </c>
      <c r="O340" s="64">
        <f>1+2+3+1+1</f>
        <v>8</v>
      </c>
      <c r="P340" s="64">
        <f>1+1+1</f>
        <v>3</v>
      </c>
      <c r="Q340" s="64">
        <f>1+1</f>
        <v>2</v>
      </c>
      <c r="R340" s="64">
        <f t="shared" si="70"/>
        <v>28</v>
      </c>
      <c r="S340" s="105" t="s">
        <v>3765</v>
      </c>
      <c r="T340" s="105" t="s">
        <v>172</v>
      </c>
      <c r="U340" s="159">
        <f t="shared" si="71"/>
        <v>23</v>
      </c>
      <c r="V340" s="159">
        <v>0</v>
      </c>
      <c r="W340" s="100">
        <f t="shared" si="56"/>
        <v>0</v>
      </c>
      <c r="X340" s="105" t="str">
        <f t="shared" si="57"/>
        <v>En Riesgo de no Cumplimiento</v>
      </c>
      <c r="Y340" s="166"/>
      <c r="Z340" s="159">
        <f t="shared" si="72"/>
        <v>5</v>
      </c>
      <c r="AA340" s="159"/>
      <c r="AB340" s="100" t="str">
        <f t="shared" si="58"/>
        <v>No hay ejecución</v>
      </c>
      <c r="AC340" s="105" t="str">
        <f t="shared" si="59"/>
        <v>NA</v>
      </c>
      <c r="AD340" s="166"/>
      <c r="AE340" s="65">
        <f t="shared" si="73"/>
        <v>0</v>
      </c>
      <c r="AF340" s="100" t="str">
        <f t="shared" si="61"/>
        <v>No hay Programación</v>
      </c>
      <c r="AG340" s="105" t="str">
        <f t="shared" si="60"/>
        <v>De acuerdo a lo programado</v>
      </c>
      <c r="AH340" s="166"/>
      <c r="AI340" s="65" t="s">
        <v>502</v>
      </c>
      <c r="AJ340" s="100" t="s">
        <v>502</v>
      </c>
    </row>
    <row r="341" spans="1:36" ht="19.2">
      <c r="A341" s="63">
        <v>326</v>
      </c>
      <c r="B341" s="162" t="s">
        <v>388</v>
      </c>
      <c r="C341" s="162">
        <v>0</v>
      </c>
      <c r="D341" s="162" t="s">
        <v>99</v>
      </c>
      <c r="E341" s="162" t="s">
        <v>78</v>
      </c>
      <c r="F341" s="162">
        <v>21</v>
      </c>
      <c r="G341" s="231" t="s">
        <v>541</v>
      </c>
      <c r="H341" s="164" t="s">
        <v>4049</v>
      </c>
      <c r="I341" s="163" t="s">
        <v>18</v>
      </c>
      <c r="J341" s="163" t="s">
        <v>338</v>
      </c>
      <c r="K341" s="163">
        <v>10</v>
      </c>
      <c r="L341" s="165" t="s">
        <v>2205</v>
      </c>
      <c r="M341" s="165" t="s">
        <v>674</v>
      </c>
      <c r="N341" s="64">
        <f>1+1</f>
        <v>2</v>
      </c>
      <c r="O341" s="64">
        <f>1+1+1</f>
        <v>3</v>
      </c>
      <c r="P341" s="64">
        <f>1+1+1+1</f>
        <v>4</v>
      </c>
      <c r="Q341" s="64">
        <f>1+1</f>
        <v>2</v>
      </c>
      <c r="R341" s="64">
        <f t="shared" si="70"/>
        <v>11</v>
      </c>
      <c r="S341" s="105" t="s">
        <v>3765</v>
      </c>
      <c r="T341" s="105" t="s">
        <v>172</v>
      </c>
      <c r="U341" s="159">
        <f t="shared" si="71"/>
        <v>5</v>
      </c>
      <c r="V341" s="159">
        <v>0</v>
      </c>
      <c r="W341" s="100">
        <f t="shared" si="56"/>
        <v>0</v>
      </c>
      <c r="X341" s="105" t="str">
        <f t="shared" si="57"/>
        <v>En Riesgo de no Cumplimiento</v>
      </c>
      <c r="Y341" s="166"/>
      <c r="Z341" s="159">
        <f t="shared" si="72"/>
        <v>6</v>
      </c>
      <c r="AA341" s="159"/>
      <c r="AB341" s="100" t="str">
        <f t="shared" si="58"/>
        <v>No hay ejecución</v>
      </c>
      <c r="AC341" s="105" t="str">
        <f t="shared" si="59"/>
        <v>NA</v>
      </c>
      <c r="AD341" s="166"/>
      <c r="AE341" s="65">
        <f t="shared" si="73"/>
        <v>0</v>
      </c>
      <c r="AF341" s="100" t="str">
        <f t="shared" si="61"/>
        <v>No hay Programación</v>
      </c>
      <c r="AG341" s="105" t="str">
        <f t="shared" ref="AG341:AG404" si="74">IF(AF341="No hay ejecución","NA",IF(AF341&gt;=90%,"De acuerdo a lo programado",IF(AF341&gt;=70%,"Atraso Leve",IF(AF341&lt;70%,"Incumplimiento"))))</f>
        <v>De acuerdo a lo programado</v>
      </c>
      <c r="AH341" s="166"/>
      <c r="AI341" s="65" t="s">
        <v>502</v>
      </c>
      <c r="AJ341" s="100" t="s">
        <v>502</v>
      </c>
    </row>
    <row r="342" spans="1:36" ht="19.2">
      <c r="A342" s="63">
        <v>327</v>
      </c>
      <c r="B342" s="162" t="s">
        <v>388</v>
      </c>
      <c r="C342" s="162">
        <v>0</v>
      </c>
      <c r="D342" s="162" t="s">
        <v>99</v>
      </c>
      <c r="E342" s="162" t="s">
        <v>78</v>
      </c>
      <c r="F342" s="162">
        <v>17</v>
      </c>
      <c r="G342" s="231" t="s">
        <v>541</v>
      </c>
      <c r="H342" s="164" t="s">
        <v>4050</v>
      </c>
      <c r="I342" s="163" t="s">
        <v>18</v>
      </c>
      <c r="J342" s="163" t="s">
        <v>338</v>
      </c>
      <c r="K342" s="163">
        <v>10</v>
      </c>
      <c r="L342" s="165" t="s">
        <v>2201</v>
      </c>
      <c r="M342" s="165" t="s">
        <v>674</v>
      </c>
      <c r="N342" s="64">
        <f>3+1</f>
        <v>4</v>
      </c>
      <c r="O342" s="64">
        <f>3+1</f>
        <v>4</v>
      </c>
      <c r="P342" s="64">
        <f>2+7+3+1</f>
        <v>13</v>
      </c>
      <c r="Q342" s="64">
        <f>2+3+1</f>
        <v>6</v>
      </c>
      <c r="R342" s="64">
        <f t="shared" si="70"/>
        <v>27</v>
      </c>
      <c r="S342" s="105" t="s">
        <v>3765</v>
      </c>
      <c r="T342" s="105" t="s">
        <v>172</v>
      </c>
      <c r="U342" s="159">
        <f t="shared" si="71"/>
        <v>8</v>
      </c>
      <c r="V342" s="159">
        <v>0</v>
      </c>
      <c r="W342" s="100">
        <f t="shared" si="56"/>
        <v>0</v>
      </c>
      <c r="X342" s="105" t="str">
        <f t="shared" si="57"/>
        <v>En Riesgo de no Cumplimiento</v>
      </c>
      <c r="Y342" s="166"/>
      <c r="Z342" s="159">
        <f t="shared" si="72"/>
        <v>19</v>
      </c>
      <c r="AA342" s="159"/>
      <c r="AB342" s="100" t="str">
        <f t="shared" si="58"/>
        <v>No hay ejecución</v>
      </c>
      <c r="AC342" s="105" t="str">
        <f t="shared" si="59"/>
        <v>NA</v>
      </c>
      <c r="AD342" s="166"/>
      <c r="AE342" s="65">
        <f t="shared" si="73"/>
        <v>0</v>
      </c>
      <c r="AF342" s="100" t="str">
        <f t="shared" si="61"/>
        <v>No hay Programación</v>
      </c>
      <c r="AG342" s="105" t="str">
        <f t="shared" si="74"/>
        <v>De acuerdo a lo programado</v>
      </c>
      <c r="AH342" s="166"/>
      <c r="AI342" s="65" t="s">
        <v>502</v>
      </c>
      <c r="AJ342" s="100" t="s">
        <v>502</v>
      </c>
    </row>
    <row r="343" spans="1:36" ht="19.2">
      <c r="A343" s="63">
        <v>328</v>
      </c>
      <c r="B343" s="162" t="s">
        <v>388</v>
      </c>
      <c r="C343" s="162">
        <v>0</v>
      </c>
      <c r="D343" s="162" t="s">
        <v>99</v>
      </c>
      <c r="E343" s="162" t="s">
        <v>78</v>
      </c>
      <c r="F343" s="162">
        <v>21</v>
      </c>
      <c r="G343" s="231" t="s">
        <v>541</v>
      </c>
      <c r="H343" s="164" t="s">
        <v>4051</v>
      </c>
      <c r="I343" s="163" t="s">
        <v>18</v>
      </c>
      <c r="J343" s="163" t="s">
        <v>338</v>
      </c>
      <c r="K343" s="163">
        <v>10</v>
      </c>
      <c r="L343" s="165" t="s">
        <v>2205</v>
      </c>
      <c r="M343" s="165" t="s">
        <v>674</v>
      </c>
      <c r="N343" s="64">
        <v>0</v>
      </c>
      <c r="O343" s="64">
        <f>2+1+1</f>
        <v>4</v>
      </c>
      <c r="P343" s="64">
        <v>1</v>
      </c>
      <c r="Q343" s="64">
        <v>3</v>
      </c>
      <c r="R343" s="64">
        <f t="shared" si="70"/>
        <v>8</v>
      </c>
      <c r="S343" s="105" t="s">
        <v>3765</v>
      </c>
      <c r="T343" s="105" t="s">
        <v>172</v>
      </c>
      <c r="U343" s="159">
        <f t="shared" si="71"/>
        <v>4</v>
      </c>
      <c r="V343" s="159">
        <v>0</v>
      </c>
      <c r="W343" s="100">
        <f t="shared" si="56"/>
        <v>0</v>
      </c>
      <c r="X343" s="105" t="str">
        <f t="shared" si="57"/>
        <v>En Riesgo de no Cumplimiento</v>
      </c>
      <c r="Y343" s="166"/>
      <c r="Z343" s="159">
        <f t="shared" si="72"/>
        <v>4</v>
      </c>
      <c r="AA343" s="159"/>
      <c r="AB343" s="100" t="str">
        <f t="shared" si="58"/>
        <v>No hay ejecución</v>
      </c>
      <c r="AC343" s="105" t="str">
        <f t="shared" si="59"/>
        <v>NA</v>
      </c>
      <c r="AD343" s="166"/>
      <c r="AE343" s="65">
        <f t="shared" si="73"/>
        <v>0</v>
      </c>
      <c r="AF343" s="100" t="str">
        <f t="shared" si="61"/>
        <v>No hay Programación</v>
      </c>
      <c r="AG343" s="105" t="str">
        <f t="shared" si="74"/>
        <v>De acuerdo a lo programado</v>
      </c>
      <c r="AH343" s="166"/>
      <c r="AI343" s="65" t="s">
        <v>502</v>
      </c>
      <c r="AJ343" s="100" t="s">
        <v>502</v>
      </c>
    </row>
    <row r="344" spans="1:36" ht="28.8">
      <c r="A344" s="63">
        <v>329</v>
      </c>
      <c r="B344" s="162" t="s">
        <v>388</v>
      </c>
      <c r="C344" s="162">
        <v>0</v>
      </c>
      <c r="D344" s="162" t="s">
        <v>99</v>
      </c>
      <c r="E344" s="162" t="s">
        <v>78</v>
      </c>
      <c r="F344" s="162">
        <v>21</v>
      </c>
      <c r="G344" s="231" t="s">
        <v>524</v>
      </c>
      <c r="H344" s="164" t="s">
        <v>4053</v>
      </c>
      <c r="I344" s="163" t="s">
        <v>18</v>
      </c>
      <c r="J344" s="163" t="s">
        <v>338</v>
      </c>
      <c r="K344" s="163">
        <v>10</v>
      </c>
      <c r="L344" s="165" t="s">
        <v>2205</v>
      </c>
      <c r="M344" s="165" t="s">
        <v>674</v>
      </c>
      <c r="N344" s="64">
        <v>1</v>
      </c>
      <c r="O344" s="64">
        <f>1+1</f>
        <v>2</v>
      </c>
      <c r="P344" s="64">
        <v>0</v>
      </c>
      <c r="Q344" s="64">
        <v>0</v>
      </c>
      <c r="R344" s="64">
        <f t="shared" si="70"/>
        <v>3</v>
      </c>
      <c r="S344" s="105" t="s">
        <v>3765</v>
      </c>
      <c r="T344" s="105" t="s">
        <v>172</v>
      </c>
      <c r="U344" s="159">
        <f t="shared" si="71"/>
        <v>3</v>
      </c>
      <c r="V344" s="159">
        <v>0</v>
      </c>
      <c r="W344" s="100">
        <f t="shared" ref="W344:W407" si="75">IF(V344="","No hay ejecución",IF(AND(U344&gt;0), V344/U344,"No hay Programación"))</f>
        <v>0</v>
      </c>
      <c r="X344" s="105" t="str">
        <f t="shared" ref="X344:X407" si="76">IF(W344="No hay ejecución","NA",IF(W344&gt;=90%,"De acuerdo a lo programado",IF(W344&gt;=70%,"Atraso Leve",IF(W344&lt;70%,"En Riesgo de no Cumplimiento"))))</f>
        <v>En Riesgo de no Cumplimiento</v>
      </c>
      <c r="Y344" s="166"/>
      <c r="Z344" s="159">
        <f t="shared" si="72"/>
        <v>0</v>
      </c>
      <c r="AA344" s="159"/>
      <c r="AB344" s="100" t="str">
        <f t="shared" ref="AB344:AB407" si="77">IF(AA344="","No hay ejecución",IF(AND(Z344&gt;0), AA344/Z344,"No hay Programación"))</f>
        <v>No hay ejecución</v>
      </c>
      <c r="AC344" s="105" t="str">
        <f t="shared" ref="AC344:AC407" si="78">IF(AB344="No hay ejecución","NA",IF(AB344&gt;=90%,"De acuerdo a lo programado",IF(AB344&gt;=70%,"Atraso Leve",IF(AB344&lt;70%,"En Riesgo de no Cumplimiento"))))</f>
        <v>NA</v>
      </c>
      <c r="AD344" s="166"/>
      <c r="AE344" s="65">
        <f t="shared" si="73"/>
        <v>0</v>
      </c>
      <c r="AF344" s="100" t="str">
        <f t="shared" si="61"/>
        <v>No hay Programación</v>
      </c>
      <c r="AG344" s="105" t="str">
        <f t="shared" si="74"/>
        <v>De acuerdo a lo programado</v>
      </c>
      <c r="AH344" s="166"/>
      <c r="AI344" s="65" t="s">
        <v>502</v>
      </c>
      <c r="AJ344" s="100" t="s">
        <v>502</v>
      </c>
    </row>
    <row r="345" spans="1:36" ht="28.8">
      <c r="A345" s="63">
        <v>330</v>
      </c>
      <c r="B345" s="162" t="s">
        <v>388</v>
      </c>
      <c r="C345" s="162">
        <v>0</v>
      </c>
      <c r="D345" s="162" t="s">
        <v>99</v>
      </c>
      <c r="E345" s="162" t="s">
        <v>82</v>
      </c>
      <c r="F345" s="162">
        <v>21</v>
      </c>
      <c r="G345" s="231" t="s">
        <v>524</v>
      </c>
      <c r="H345" s="164" t="s">
        <v>4054</v>
      </c>
      <c r="I345" s="163" t="s">
        <v>345</v>
      </c>
      <c r="J345" s="163" t="s">
        <v>338</v>
      </c>
      <c r="K345" s="163">
        <v>16</v>
      </c>
      <c r="L345" s="165" t="s">
        <v>2201</v>
      </c>
      <c r="M345" s="165" t="s">
        <v>643</v>
      </c>
      <c r="N345" s="64">
        <v>0</v>
      </c>
      <c r="O345" s="64">
        <v>1</v>
      </c>
      <c r="P345" s="64">
        <v>0</v>
      </c>
      <c r="Q345" s="64">
        <v>0</v>
      </c>
      <c r="R345" s="64">
        <f t="shared" si="70"/>
        <v>1</v>
      </c>
      <c r="S345" s="105" t="s">
        <v>3765</v>
      </c>
      <c r="T345" s="105" t="s">
        <v>172</v>
      </c>
      <c r="U345" s="159">
        <f t="shared" si="71"/>
        <v>1</v>
      </c>
      <c r="V345" s="159">
        <v>0</v>
      </c>
      <c r="W345" s="100">
        <f t="shared" si="75"/>
        <v>0</v>
      </c>
      <c r="X345" s="105" t="str">
        <f t="shared" si="76"/>
        <v>En Riesgo de no Cumplimiento</v>
      </c>
      <c r="Y345" s="166"/>
      <c r="Z345" s="159">
        <f t="shared" si="72"/>
        <v>0</v>
      </c>
      <c r="AA345" s="159"/>
      <c r="AB345" s="100" t="str">
        <f t="shared" si="77"/>
        <v>No hay ejecución</v>
      </c>
      <c r="AC345" s="105" t="str">
        <f t="shared" si="78"/>
        <v>NA</v>
      </c>
      <c r="AD345" s="166"/>
      <c r="AE345" s="65">
        <f t="shared" si="73"/>
        <v>0</v>
      </c>
      <c r="AF345" s="100" t="str">
        <f t="shared" si="61"/>
        <v>No hay Programación</v>
      </c>
      <c r="AG345" s="105" t="str">
        <f t="shared" si="74"/>
        <v>De acuerdo a lo programado</v>
      </c>
      <c r="AH345" s="166"/>
      <c r="AI345" s="65" t="s">
        <v>502</v>
      </c>
      <c r="AJ345" s="100" t="s">
        <v>502</v>
      </c>
    </row>
    <row r="346" spans="1:36" ht="28.8">
      <c r="A346" s="63">
        <v>331</v>
      </c>
      <c r="B346" s="162" t="s">
        <v>388</v>
      </c>
      <c r="C346" s="162">
        <v>0</v>
      </c>
      <c r="D346" s="162" t="s">
        <v>99</v>
      </c>
      <c r="E346" s="162" t="s">
        <v>82</v>
      </c>
      <c r="F346" s="162">
        <v>21</v>
      </c>
      <c r="G346" s="231" t="s">
        <v>524</v>
      </c>
      <c r="H346" s="164" t="s">
        <v>4055</v>
      </c>
      <c r="I346" s="163" t="s">
        <v>345</v>
      </c>
      <c r="J346" s="163" t="s">
        <v>338</v>
      </c>
      <c r="K346" s="163">
        <v>16</v>
      </c>
      <c r="L346" s="165" t="s">
        <v>2205</v>
      </c>
      <c r="M346" s="165" t="s">
        <v>643</v>
      </c>
      <c r="N346" s="64">
        <v>0</v>
      </c>
      <c r="O346" s="64">
        <v>1</v>
      </c>
      <c r="P346" s="64">
        <v>1</v>
      </c>
      <c r="Q346" s="64">
        <v>0</v>
      </c>
      <c r="R346" s="64">
        <f t="shared" si="70"/>
        <v>2</v>
      </c>
      <c r="S346" s="105" t="s">
        <v>3765</v>
      </c>
      <c r="T346" s="105" t="s">
        <v>172</v>
      </c>
      <c r="U346" s="159">
        <f t="shared" si="71"/>
        <v>1</v>
      </c>
      <c r="V346" s="159">
        <v>0</v>
      </c>
      <c r="W346" s="100">
        <f t="shared" si="75"/>
        <v>0</v>
      </c>
      <c r="X346" s="105" t="str">
        <f t="shared" si="76"/>
        <v>En Riesgo de no Cumplimiento</v>
      </c>
      <c r="Y346" s="166"/>
      <c r="Z346" s="159">
        <f t="shared" si="72"/>
        <v>1</v>
      </c>
      <c r="AA346" s="159"/>
      <c r="AB346" s="100" t="str">
        <f t="shared" si="77"/>
        <v>No hay ejecución</v>
      </c>
      <c r="AC346" s="105" t="str">
        <f t="shared" si="78"/>
        <v>NA</v>
      </c>
      <c r="AD346" s="166"/>
      <c r="AE346" s="65">
        <f t="shared" si="73"/>
        <v>0</v>
      </c>
      <c r="AF346" s="100" t="str">
        <f t="shared" si="61"/>
        <v>No hay Programación</v>
      </c>
      <c r="AG346" s="105" t="str">
        <f t="shared" si="74"/>
        <v>De acuerdo a lo programado</v>
      </c>
      <c r="AH346" s="166"/>
      <c r="AI346" s="65" t="s">
        <v>502</v>
      </c>
      <c r="AJ346" s="100" t="s">
        <v>502</v>
      </c>
    </row>
    <row r="347" spans="1:36" ht="28.8">
      <c r="A347" s="63">
        <v>332</v>
      </c>
      <c r="B347" s="162" t="s">
        <v>388</v>
      </c>
      <c r="C347" s="162">
        <v>0</v>
      </c>
      <c r="D347" s="162" t="s">
        <v>99</v>
      </c>
      <c r="E347" s="162" t="s">
        <v>82</v>
      </c>
      <c r="F347" s="162">
        <v>17</v>
      </c>
      <c r="G347" s="231" t="s">
        <v>541</v>
      </c>
      <c r="H347" s="164" t="s">
        <v>4057</v>
      </c>
      <c r="I347" s="163" t="s">
        <v>18</v>
      </c>
      <c r="J347" s="163" t="s">
        <v>338</v>
      </c>
      <c r="K347" s="163">
        <v>15</v>
      </c>
      <c r="L347" s="165" t="s">
        <v>2205</v>
      </c>
      <c r="M347" s="165" t="s">
        <v>3770</v>
      </c>
      <c r="N347" s="64">
        <f>2</f>
        <v>2</v>
      </c>
      <c r="O347" s="64">
        <v>2</v>
      </c>
      <c r="P347" s="64">
        <v>2</v>
      </c>
      <c r="Q347" s="64">
        <v>0</v>
      </c>
      <c r="R347" s="64">
        <f t="shared" si="70"/>
        <v>6</v>
      </c>
      <c r="S347" s="105" t="s">
        <v>3765</v>
      </c>
      <c r="T347" s="105" t="s">
        <v>172</v>
      </c>
      <c r="U347" s="159">
        <f t="shared" si="71"/>
        <v>4</v>
      </c>
      <c r="V347" s="159">
        <v>0</v>
      </c>
      <c r="W347" s="100">
        <f t="shared" si="75"/>
        <v>0</v>
      </c>
      <c r="X347" s="105" t="str">
        <f t="shared" si="76"/>
        <v>En Riesgo de no Cumplimiento</v>
      </c>
      <c r="Y347" s="166"/>
      <c r="Z347" s="159">
        <f t="shared" si="72"/>
        <v>2</v>
      </c>
      <c r="AA347" s="159"/>
      <c r="AB347" s="100" t="str">
        <f t="shared" si="77"/>
        <v>No hay ejecución</v>
      </c>
      <c r="AC347" s="105" t="str">
        <f t="shared" si="78"/>
        <v>NA</v>
      </c>
      <c r="AD347" s="166"/>
      <c r="AE347" s="65">
        <f t="shared" si="73"/>
        <v>0</v>
      </c>
      <c r="AF347" s="100" t="str">
        <f t="shared" si="61"/>
        <v>No hay Programación</v>
      </c>
      <c r="AG347" s="105" t="str">
        <f t="shared" si="74"/>
        <v>De acuerdo a lo programado</v>
      </c>
      <c r="AH347" s="166"/>
      <c r="AI347" s="65" t="s">
        <v>502</v>
      </c>
      <c r="AJ347" s="100" t="s">
        <v>502</v>
      </c>
    </row>
    <row r="348" spans="1:36" ht="28.8">
      <c r="A348" s="63">
        <v>333</v>
      </c>
      <c r="B348" s="162" t="s">
        <v>388</v>
      </c>
      <c r="C348" s="162">
        <v>0</v>
      </c>
      <c r="D348" s="162" t="s">
        <v>99</v>
      </c>
      <c r="E348" s="162" t="s">
        <v>82</v>
      </c>
      <c r="F348" s="162">
        <v>17</v>
      </c>
      <c r="G348" s="231" t="s">
        <v>541</v>
      </c>
      <c r="H348" s="164" t="s">
        <v>4058</v>
      </c>
      <c r="I348" s="163" t="s">
        <v>18</v>
      </c>
      <c r="J348" s="163" t="s">
        <v>338</v>
      </c>
      <c r="K348" s="163">
        <v>15</v>
      </c>
      <c r="L348" s="165" t="s">
        <v>2201</v>
      </c>
      <c r="M348" s="165" t="s">
        <v>3770</v>
      </c>
      <c r="N348" s="64">
        <f>2+4+1</f>
        <v>7</v>
      </c>
      <c r="O348" s="64">
        <v>2</v>
      </c>
      <c r="P348" s="64">
        <f>6+2+1+1</f>
        <v>10</v>
      </c>
      <c r="Q348" s="64">
        <f>2</f>
        <v>2</v>
      </c>
      <c r="R348" s="64">
        <f t="shared" si="70"/>
        <v>21</v>
      </c>
      <c r="S348" s="105" t="s">
        <v>3765</v>
      </c>
      <c r="T348" s="105" t="s">
        <v>172</v>
      </c>
      <c r="U348" s="159">
        <f t="shared" si="71"/>
        <v>9</v>
      </c>
      <c r="V348" s="159">
        <v>0</v>
      </c>
      <c r="W348" s="100">
        <f t="shared" si="75"/>
        <v>0</v>
      </c>
      <c r="X348" s="105" t="str">
        <f t="shared" si="76"/>
        <v>En Riesgo de no Cumplimiento</v>
      </c>
      <c r="Y348" s="166"/>
      <c r="Z348" s="159">
        <f t="shared" si="72"/>
        <v>12</v>
      </c>
      <c r="AA348" s="159"/>
      <c r="AB348" s="100" t="str">
        <f t="shared" si="77"/>
        <v>No hay ejecución</v>
      </c>
      <c r="AC348" s="105" t="str">
        <f t="shared" si="78"/>
        <v>NA</v>
      </c>
      <c r="AD348" s="166"/>
      <c r="AE348" s="65">
        <f t="shared" si="73"/>
        <v>0</v>
      </c>
      <c r="AF348" s="100" t="str">
        <f t="shared" ref="AF348:AF411" si="79">IF(AE348="","No hay ejecución",IF(AND(AE348&gt;0), AE348/R348,"No hay Programación"))</f>
        <v>No hay Programación</v>
      </c>
      <c r="AG348" s="105" t="str">
        <f t="shared" si="74"/>
        <v>De acuerdo a lo programado</v>
      </c>
      <c r="AH348" s="166"/>
      <c r="AI348" s="65" t="s">
        <v>502</v>
      </c>
      <c r="AJ348" s="100" t="s">
        <v>502</v>
      </c>
    </row>
    <row r="349" spans="1:36" ht="19.2">
      <c r="A349" s="63">
        <v>334</v>
      </c>
      <c r="B349" s="162" t="s">
        <v>388</v>
      </c>
      <c r="C349" s="162">
        <v>0</v>
      </c>
      <c r="D349" s="162" t="s">
        <v>99</v>
      </c>
      <c r="E349" s="162" t="s">
        <v>82</v>
      </c>
      <c r="F349" s="162">
        <v>21</v>
      </c>
      <c r="G349" s="231" t="s">
        <v>541</v>
      </c>
      <c r="H349" s="164" t="s">
        <v>4059</v>
      </c>
      <c r="I349" s="163" t="s">
        <v>18</v>
      </c>
      <c r="J349" s="163" t="s">
        <v>338</v>
      </c>
      <c r="K349" s="163">
        <v>15</v>
      </c>
      <c r="L349" s="165" t="s">
        <v>2214</v>
      </c>
      <c r="M349" s="165" t="s">
        <v>2215</v>
      </c>
      <c r="N349" s="64">
        <f>4+2+1+1</f>
        <v>8</v>
      </c>
      <c r="O349" s="64">
        <f>4+2+1+1</f>
        <v>8</v>
      </c>
      <c r="P349" s="64">
        <f>4+1+1</f>
        <v>6</v>
      </c>
      <c r="Q349" s="64">
        <f>4</f>
        <v>4</v>
      </c>
      <c r="R349" s="64">
        <f t="shared" si="70"/>
        <v>26</v>
      </c>
      <c r="S349" s="105" t="s">
        <v>3765</v>
      </c>
      <c r="T349" s="105" t="s">
        <v>172</v>
      </c>
      <c r="U349" s="159">
        <f t="shared" si="71"/>
        <v>16</v>
      </c>
      <c r="V349" s="159">
        <v>0</v>
      </c>
      <c r="W349" s="100">
        <f t="shared" si="75"/>
        <v>0</v>
      </c>
      <c r="X349" s="105" t="str">
        <f t="shared" si="76"/>
        <v>En Riesgo de no Cumplimiento</v>
      </c>
      <c r="Y349" s="166"/>
      <c r="Z349" s="159">
        <f t="shared" si="72"/>
        <v>10</v>
      </c>
      <c r="AA349" s="159"/>
      <c r="AB349" s="100" t="str">
        <f t="shared" si="77"/>
        <v>No hay ejecución</v>
      </c>
      <c r="AC349" s="105" t="str">
        <f t="shared" si="78"/>
        <v>NA</v>
      </c>
      <c r="AD349" s="166"/>
      <c r="AE349" s="65">
        <f t="shared" si="73"/>
        <v>0</v>
      </c>
      <c r="AF349" s="100" t="str">
        <f t="shared" si="79"/>
        <v>No hay Programación</v>
      </c>
      <c r="AG349" s="105" t="str">
        <f t="shared" si="74"/>
        <v>De acuerdo a lo programado</v>
      </c>
      <c r="AH349" s="166"/>
      <c r="AI349" s="65" t="s">
        <v>502</v>
      </c>
      <c r="AJ349" s="100" t="s">
        <v>502</v>
      </c>
    </row>
    <row r="350" spans="1:36" ht="19.2">
      <c r="A350" s="63">
        <v>335</v>
      </c>
      <c r="B350" s="162" t="s">
        <v>388</v>
      </c>
      <c r="C350" s="162">
        <v>0</v>
      </c>
      <c r="D350" s="162" t="s">
        <v>99</v>
      </c>
      <c r="E350" s="162" t="s">
        <v>82</v>
      </c>
      <c r="F350" s="162">
        <v>21</v>
      </c>
      <c r="G350" s="231" t="s">
        <v>541</v>
      </c>
      <c r="H350" s="164" t="s">
        <v>4060</v>
      </c>
      <c r="I350" s="163" t="s">
        <v>357</v>
      </c>
      <c r="J350" s="163" t="s">
        <v>338</v>
      </c>
      <c r="K350" s="163">
        <v>16</v>
      </c>
      <c r="L350" s="165" t="s">
        <v>640</v>
      </c>
      <c r="M350" s="165" t="s">
        <v>636</v>
      </c>
      <c r="N350" s="64">
        <f>1</f>
        <v>1</v>
      </c>
      <c r="O350" s="64">
        <f>1+4</f>
        <v>5</v>
      </c>
      <c r="P350" s="64">
        <v>0</v>
      </c>
      <c r="Q350" s="64">
        <f>1+2+1+3</f>
        <v>7</v>
      </c>
      <c r="R350" s="64">
        <f t="shared" si="70"/>
        <v>13</v>
      </c>
      <c r="S350" s="105" t="s">
        <v>3765</v>
      </c>
      <c r="T350" s="105" t="s">
        <v>172</v>
      </c>
      <c r="U350" s="159">
        <f t="shared" si="71"/>
        <v>6</v>
      </c>
      <c r="V350" s="159">
        <v>0</v>
      </c>
      <c r="W350" s="100">
        <f t="shared" si="75"/>
        <v>0</v>
      </c>
      <c r="X350" s="105" t="str">
        <f t="shared" si="76"/>
        <v>En Riesgo de no Cumplimiento</v>
      </c>
      <c r="Y350" s="166"/>
      <c r="Z350" s="159">
        <f t="shared" si="72"/>
        <v>7</v>
      </c>
      <c r="AA350" s="159"/>
      <c r="AB350" s="100" t="str">
        <f t="shared" si="77"/>
        <v>No hay ejecución</v>
      </c>
      <c r="AC350" s="105" t="str">
        <f t="shared" si="78"/>
        <v>NA</v>
      </c>
      <c r="AD350" s="166"/>
      <c r="AE350" s="65">
        <f t="shared" si="73"/>
        <v>0</v>
      </c>
      <c r="AF350" s="100" t="str">
        <f t="shared" si="79"/>
        <v>No hay Programación</v>
      </c>
      <c r="AG350" s="105" t="str">
        <f t="shared" si="74"/>
        <v>De acuerdo a lo programado</v>
      </c>
      <c r="AH350" s="166"/>
      <c r="AI350" s="65" t="s">
        <v>502</v>
      </c>
      <c r="AJ350" s="100" t="s">
        <v>502</v>
      </c>
    </row>
    <row r="351" spans="1:36" ht="28.8">
      <c r="A351" s="63">
        <v>336</v>
      </c>
      <c r="B351" s="162" t="s">
        <v>388</v>
      </c>
      <c r="C351" s="162">
        <v>0</v>
      </c>
      <c r="D351" s="162" t="s">
        <v>99</v>
      </c>
      <c r="E351" s="162" t="s">
        <v>78</v>
      </c>
      <c r="F351" s="162">
        <v>21</v>
      </c>
      <c r="G351" s="231" t="s">
        <v>524</v>
      </c>
      <c r="H351" s="164" t="s">
        <v>4062</v>
      </c>
      <c r="I351" s="163" t="s">
        <v>20</v>
      </c>
      <c r="J351" s="163" t="s">
        <v>338</v>
      </c>
      <c r="K351" s="163">
        <v>10</v>
      </c>
      <c r="L351" s="165" t="s">
        <v>2214</v>
      </c>
      <c r="M351" s="165" t="s">
        <v>2215</v>
      </c>
      <c r="N351" s="64">
        <v>8</v>
      </c>
      <c r="O351" s="64">
        <v>9</v>
      </c>
      <c r="P351" s="64">
        <v>8</v>
      </c>
      <c r="Q351" s="64">
        <f>9+1+1</f>
        <v>11</v>
      </c>
      <c r="R351" s="64">
        <f t="shared" si="70"/>
        <v>36</v>
      </c>
      <c r="S351" s="105" t="s">
        <v>3765</v>
      </c>
      <c r="T351" s="105" t="s">
        <v>172</v>
      </c>
      <c r="U351" s="159">
        <f t="shared" si="71"/>
        <v>17</v>
      </c>
      <c r="V351" s="159">
        <v>0</v>
      </c>
      <c r="W351" s="100">
        <f t="shared" si="75"/>
        <v>0</v>
      </c>
      <c r="X351" s="105" t="str">
        <f t="shared" si="76"/>
        <v>En Riesgo de no Cumplimiento</v>
      </c>
      <c r="Y351" s="166"/>
      <c r="Z351" s="159">
        <f t="shared" si="72"/>
        <v>19</v>
      </c>
      <c r="AA351" s="159"/>
      <c r="AB351" s="100" t="str">
        <f t="shared" si="77"/>
        <v>No hay ejecución</v>
      </c>
      <c r="AC351" s="105" t="str">
        <f t="shared" si="78"/>
        <v>NA</v>
      </c>
      <c r="AD351" s="166"/>
      <c r="AE351" s="65">
        <f t="shared" si="73"/>
        <v>0</v>
      </c>
      <c r="AF351" s="100" t="str">
        <f t="shared" si="79"/>
        <v>No hay Programación</v>
      </c>
      <c r="AG351" s="105" t="str">
        <f t="shared" si="74"/>
        <v>De acuerdo a lo programado</v>
      </c>
      <c r="AH351" s="166"/>
      <c r="AI351" s="65" t="s">
        <v>502</v>
      </c>
      <c r="AJ351" s="100" t="s">
        <v>502</v>
      </c>
    </row>
    <row r="352" spans="1:36" ht="54" customHeight="1">
      <c r="A352" s="63">
        <v>337</v>
      </c>
      <c r="B352" s="162" t="s">
        <v>388</v>
      </c>
      <c r="C352" s="162">
        <v>0</v>
      </c>
      <c r="D352" s="162">
        <v>0</v>
      </c>
      <c r="E352" s="162">
        <v>0</v>
      </c>
      <c r="F352" s="162">
        <v>22</v>
      </c>
      <c r="G352" s="231" t="s">
        <v>2846</v>
      </c>
      <c r="H352" s="164" t="s">
        <v>4065</v>
      </c>
      <c r="I352" s="163" t="s">
        <v>20</v>
      </c>
      <c r="J352" s="163" t="s">
        <v>351</v>
      </c>
      <c r="K352" s="163">
        <v>19</v>
      </c>
      <c r="L352" s="165" t="s">
        <v>2201</v>
      </c>
      <c r="M352" s="165" t="s">
        <v>3764</v>
      </c>
      <c r="N352" s="64">
        <f>75+25+150+175+80+40+175+100+114</f>
        <v>934</v>
      </c>
      <c r="O352" s="64">
        <f>75+25+150+175+60+40+175+170+112</f>
        <v>982</v>
      </c>
      <c r="P352" s="64">
        <f>75+25+150+175+50+40+175+160+112</f>
        <v>962</v>
      </c>
      <c r="Q352" s="64">
        <f>75+25+150+175+50+40+175+120+112</f>
        <v>922</v>
      </c>
      <c r="R352" s="64">
        <f t="shared" si="70"/>
        <v>3800</v>
      </c>
      <c r="S352" s="105" t="s">
        <v>3765</v>
      </c>
      <c r="T352" s="105" t="s">
        <v>172</v>
      </c>
      <c r="U352" s="159">
        <f t="shared" si="71"/>
        <v>1916</v>
      </c>
      <c r="V352" s="159">
        <v>2217</v>
      </c>
      <c r="W352" s="100">
        <f t="shared" si="75"/>
        <v>1.1570981210855951</v>
      </c>
      <c r="X352" s="105" t="str">
        <f t="shared" si="76"/>
        <v>De acuerdo a lo programado</v>
      </c>
      <c r="Y352" s="166"/>
      <c r="Z352" s="159">
        <f t="shared" si="72"/>
        <v>1884</v>
      </c>
      <c r="AA352" s="159"/>
      <c r="AB352" s="100" t="str">
        <f t="shared" si="77"/>
        <v>No hay ejecución</v>
      </c>
      <c r="AC352" s="105" t="str">
        <f t="shared" si="78"/>
        <v>NA</v>
      </c>
      <c r="AD352" s="166"/>
      <c r="AE352" s="65">
        <f t="shared" si="73"/>
        <v>2217</v>
      </c>
      <c r="AF352" s="100">
        <f t="shared" si="79"/>
        <v>0.58342105263157895</v>
      </c>
      <c r="AG352" s="105" t="str">
        <f t="shared" si="74"/>
        <v>Incumplimiento</v>
      </c>
      <c r="AH352" s="166"/>
      <c r="AI352" s="65" t="s">
        <v>502</v>
      </c>
      <c r="AJ352" s="100" t="s">
        <v>502</v>
      </c>
    </row>
    <row r="353" spans="1:36" ht="36" customHeight="1">
      <c r="A353" s="63">
        <v>338</v>
      </c>
      <c r="B353" s="162" t="s">
        <v>388</v>
      </c>
      <c r="C353" s="162">
        <v>0</v>
      </c>
      <c r="D353" s="162">
        <v>0</v>
      </c>
      <c r="E353" s="162">
        <v>0</v>
      </c>
      <c r="F353" s="162">
        <v>22</v>
      </c>
      <c r="G353" s="231" t="s">
        <v>2846</v>
      </c>
      <c r="H353" s="164" t="s">
        <v>4066</v>
      </c>
      <c r="I353" s="163" t="s">
        <v>20</v>
      </c>
      <c r="J353" s="163" t="s">
        <v>351</v>
      </c>
      <c r="K353" s="163">
        <v>19</v>
      </c>
      <c r="L353" s="165" t="s">
        <v>2201</v>
      </c>
      <c r="M353" s="165" t="s">
        <v>3764</v>
      </c>
      <c r="N353" s="64">
        <f>6+2+1+1</f>
        <v>10</v>
      </c>
      <c r="O353" s="64">
        <v>0</v>
      </c>
      <c r="P353" s="64">
        <v>0</v>
      </c>
      <c r="Q353" s="64">
        <f>16</f>
        <v>16</v>
      </c>
      <c r="R353" s="64">
        <f t="shared" si="70"/>
        <v>26</v>
      </c>
      <c r="S353" s="105" t="s">
        <v>3765</v>
      </c>
      <c r="T353" s="105" t="s">
        <v>172</v>
      </c>
      <c r="U353" s="159">
        <f t="shared" si="71"/>
        <v>10</v>
      </c>
      <c r="V353" s="159">
        <v>6</v>
      </c>
      <c r="W353" s="100">
        <f t="shared" si="75"/>
        <v>0.6</v>
      </c>
      <c r="X353" s="105" t="str">
        <f t="shared" si="76"/>
        <v>En Riesgo de no Cumplimiento</v>
      </c>
      <c r="Y353" s="166"/>
      <c r="Z353" s="159">
        <f t="shared" si="72"/>
        <v>16</v>
      </c>
      <c r="AA353" s="159"/>
      <c r="AB353" s="100" t="str">
        <f t="shared" si="77"/>
        <v>No hay ejecución</v>
      </c>
      <c r="AC353" s="105" t="str">
        <f t="shared" si="78"/>
        <v>NA</v>
      </c>
      <c r="AD353" s="166"/>
      <c r="AE353" s="65">
        <f t="shared" si="73"/>
        <v>6</v>
      </c>
      <c r="AF353" s="100">
        <f t="shared" si="79"/>
        <v>0.23076923076923078</v>
      </c>
      <c r="AG353" s="105" t="str">
        <f t="shared" si="74"/>
        <v>Incumplimiento</v>
      </c>
      <c r="AH353" s="166"/>
      <c r="AI353" s="65" t="s">
        <v>502</v>
      </c>
      <c r="AJ353" s="100" t="s">
        <v>502</v>
      </c>
    </row>
    <row r="354" spans="1:36" ht="48" customHeight="1">
      <c r="A354" s="63">
        <v>339</v>
      </c>
      <c r="B354" s="162" t="s">
        <v>388</v>
      </c>
      <c r="C354" s="162">
        <v>0</v>
      </c>
      <c r="D354" s="162">
        <v>0</v>
      </c>
      <c r="E354" s="162">
        <v>0</v>
      </c>
      <c r="F354" s="162">
        <v>22</v>
      </c>
      <c r="G354" s="231" t="s">
        <v>2846</v>
      </c>
      <c r="H354" s="164" t="s">
        <v>4067</v>
      </c>
      <c r="I354" s="163" t="s">
        <v>20</v>
      </c>
      <c r="J354" s="163" t="s">
        <v>351</v>
      </c>
      <c r="K354" s="163">
        <v>19</v>
      </c>
      <c r="L354" s="165" t="s">
        <v>2201</v>
      </c>
      <c r="M354" s="165" t="s">
        <v>3767</v>
      </c>
      <c r="N354" s="64">
        <f>5+2</f>
        <v>7</v>
      </c>
      <c r="O354" s="64">
        <f>2</f>
        <v>2</v>
      </c>
      <c r="P354" s="64">
        <f>2</f>
        <v>2</v>
      </c>
      <c r="Q354" s="64">
        <f>2</f>
        <v>2</v>
      </c>
      <c r="R354" s="64">
        <f t="shared" si="70"/>
        <v>13</v>
      </c>
      <c r="S354" s="105" t="s">
        <v>3765</v>
      </c>
      <c r="T354" s="105" t="s">
        <v>172</v>
      </c>
      <c r="U354" s="159">
        <f t="shared" si="71"/>
        <v>9</v>
      </c>
      <c r="V354" s="159">
        <v>4</v>
      </c>
      <c r="W354" s="100">
        <f t="shared" si="75"/>
        <v>0.44444444444444442</v>
      </c>
      <c r="X354" s="105" t="str">
        <f t="shared" si="76"/>
        <v>En Riesgo de no Cumplimiento</v>
      </c>
      <c r="Y354" s="166"/>
      <c r="Z354" s="159">
        <f t="shared" si="72"/>
        <v>4</v>
      </c>
      <c r="AA354" s="159"/>
      <c r="AB354" s="100" t="str">
        <f t="shared" si="77"/>
        <v>No hay ejecución</v>
      </c>
      <c r="AC354" s="105" t="str">
        <f t="shared" si="78"/>
        <v>NA</v>
      </c>
      <c r="AD354" s="166"/>
      <c r="AE354" s="65">
        <f t="shared" si="73"/>
        <v>4</v>
      </c>
      <c r="AF354" s="100">
        <f t="shared" si="79"/>
        <v>0.30769230769230771</v>
      </c>
      <c r="AG354" s="105" t="str">
        <f t="shared" si="74"/>
        <v>Incumplimiento</v>
      </c>
      <c r="AH354" s="166"/>
      <c r="AI354" s="65" t="s">
        <v>502</v>
      </c>
      <c r="AJ354" s="100" t="s">
        <v>502</v>
      </c>
    </row>
    <row r="355" spans="1:36" ht="46.5" customHeight="1">
      <c r="A355" s="63">
        <v>340</v>
      </c>
      <c r="B355" s="162" t="s">
        <v>388</v>
      </c>
      <c r="C355" s="162">
        <v>0</v>
      </c>
      <c r="D355" s="162">
        <v>0</v>
      </c>
      <c r="E355" s="162">
        <v>0</v>
      </c>
      <c r="F355" s="162">
        <v>22</v>
      </c>
      <c r="G355" s="231" t="s">
        <v>2846</v>
      </c>
      <c r="H355" s="164" t="s">
        <v>4068</v>
      </c>
      <c r="I355" s="163" t="s">
        <v>20</v>
      </c>
      <c r="J355" s="163" t="s">
        <v>351</v>
      </c>
      <c r="K355" s="163">
        <v>19</v>
      </c>
      <c r="L355" s="165" t="s">
        <v>2201</v>
      </c>
      <c r="M355" s="165" t="s">
        <v>3764</v>
      </c>
      <c r="N355" s="64">
        <f>135+20+30+200+20+10+208+7+175+100+125+10</f>
        <v>1040</v>
      </c>
      <c r="O355" s="64">
        <f>135+20+30+90+20+10+208+8+175+150+130+10</f>
        <v>986</v>
      </c>
      <c r="P355" s="64">
        <f>135+20+30+90+20+10+208+175+160+130+15</f>
        <v>993</v>
      </c>
      <c r="Q355" s="64">
        <f>135+20+30+90+20+10+208+175+120+250+15</f>
        <v>1073</v>
      </c>
      <c r="R355" s="64">
        <f t="shared" si="70"/>
        <v>4092</v>
      </c>
      <c r="S355" s="105" t="s">
        <v>3765</v>
      </c>
      <c r="T355" s="105" t="s">
        <v>172</v>
      </c>
      <c r="U355" s="159">
        <f t="shared" si="71"/>
        <v>2026</v>
      </c>
      <c r="V355" s="159">
        <v>6071</v>
      </c>
      <c r="W355" s="100">
        <f t="shared" si="75"/>
        <v>2.9965449160908193</v>
      </c>
      <c r="X355" s="105" t="str">
        <f t="shared" si="76"/>
        <v>De acuerdo a lo programado</v>
      </c>
      <c r="Y355" s="166"/>
      <c r="Z355" s="159">
        <f t="shared" si="72"/>
        <v>2066</v>
      </c>
      <c r="AA355" s="159"/>
      <c r="AB355" s="100" t="str">
        <f t="shared" si="77"/>
        <v>No hay ejecución</v>
      </c>
      <c r="AC355" s="105" t="str">
        <f t="shared" si="78"/>
        <v>NA</v>
      </c>
      <c r="AD355" s="166"/>
      <c r="AE355" s="65">
        <f t="shared" si="73"/>
        <v>6071</v>
      </c>
      <c r="AF355" s="100">
        <f t="shared" si="79"/>
        <v>1.4836265884652982</v>
      </c>
      <c r="AG355" s="105" t="str">
        <f t="shared" si="74"/>
        <v>De acuerdo a lo programado</v>
      </c>
      <c r="AH355" s="166"/>
      <c r="AI355" s="65" t="s">
        <v>502</v>
      </c>
      <c r="AJ355" s="100" t="s">
        <v>502</v>
      </c>
    </row>
    <row r="356" spans="1:36" ht="35.25" customHeight="1">
      <c r="A356" s="63">
        <v>341</v>
      </c>
      <c r="B356" s="162" t="s">
        <v>388</v>
      </c>
      <c r="C356" s="162">
        <v>0</v>
      </c>
      <c r="D356" s="162">
        <v>0</v>
      </c>
      <c r="E356" s="162">
        <v>0</v>
      </c>
      <c r="F356" s="162">
        <v>22</v>
      </c>
      <c r="G356" s="231" t="s">
        <v>2846</v>
      </c>
      <c r="H356" s="164" t="s">
        <v>4069</v>
      </c>
      <c r="I356" s="163" t="s">
        <v>20</v>
      </c>
      <c r="J356" s="163" t="s">
        <v>353</v>
      </c>
      <c r="K356" s="163">
        <v>19</v>
      </c>
      <c r="L356" s="165" t="s">
        <v>642</v>
      </c>
      <c r="M356" s="165" t="s">
        <v>674</v>
      </c>
      <c r="N356" s="64">
        <f>2+3</f>
        <v>5</v>
      </c>
      <c r="O356" s="64">
        <f>3+5+3</f>
        <v>11</v>
      </c>
      <c r="P356" s="64">
        <f>3+5</f>
        <v>8</v>
      </c>
      <c r="Q356" s="64">
        <v>2</v>
      </c>
      <c r="R356" s="64">
        <f t="shared" si="70"/>
        <v>26</v>
      </c>
      <c r="S356" s="105" t="s">
        <v>3765</v>
      </c>
      <c r="T356" s="105" t="s">
        <v>172</v>
      </c>
      <c r="U356" s="159">
        <f t="shared" si="71"/>
        <v>16</v>
      </c>
      <c r="V356" s="159">
        <v>58</v>
      </c>
      <c r="W356" s="100">
        <f t="shared" si="75"/>
        <v>3.625</v>
      </c>
      <c r="X356" s="105" t="str">
        <f t="shared" si="76"/>
        <v>De acuerdo a lo programado</v>
      </c>
      <c r="Y356" s="166"/>
      <c r="Z356" s="159">
        <f t="shared" si="72"/>
        <v>10</v>
      </c>
      <c r="AA356" s="159"/>
      <c r="AB356" s="100" t="str">
        <f t="shared" si="77"/>
        <v>No hay ejecución</v>
      </c>
      <c r="AC356" s="105" t="str">
        <f t="shared" si="78"/>
        <v>NA</v>
      </c>
      <c r="AD356" s="166"/>
      <c r="AE356" s="65">
        <f t="shared" si="73"/>
        <v>58</v>
      </c>
      <c r="AF356" s="100">
        <f t="shared" si="79"/>
        <v>2.2307692307692308</v>
      </c>
      <c r="AG356" s="105" t="str">
        <f t="shared" si="74"/>
        <v>De acuerdo a lo programado</v>
      </c>
      <c r="AH356" s="166"/>
      <c r="AI356" s="65" t="s">
        <v>502</v>
      </c>
      <c r="AJ356" s="100" t="s">
        <v>502</v>
      </c>
    </row>
    <row r="357" spans="1:36" ht="35.25" customHeight="1">
      <c r="A357" s="63">
        <v>342</v>
      </c>
      <c r="B357" s="162" t="s">
        <v>388</v>
      </c>
      <c r="C357" s="162">
        <v>0</v>
      </c>
      <c r="D357" s="162">
        <v>0</v>
      </c>
      <c r="E357" s="162">
        <v>0</v>
      </c>
      <c r="F357" s="162">
        <v>22</v>
      </c>
      <c r="G357" s="231" t="s">
        <v>569</v>
      </c>
      <c r="H357" s="164" t="s">
        <v>4070</v>
      </c>
      <c r="I357" s="163" t="s">
        <v>20</v>
      </c>
      <c r="J357" s="163" t="s">
        <v>353</v>
      </c>
      <c r="K357" s="163">
        <v>19</v>
      </c>
      <c r="L357" s="165" t="s">
        <v>642</v>
      </c>
      <c r="M357" s="165" t="s">
        <v>674</v>
      </c>
      <c r="N357" s="64">
        <v>3</v>
      </c>
      <c r="O357" s="64">
        <v>3</v>
      </c>
      <c r="P357" s="64">
        <v>3</v>
      </c>
      <c r="Q357" s="64">
        <v>3</v>
      </c>
      <c r="R357" s="64">
        <f t="shared" si="70"/>
        <v>12</v>
      </c>
      <c r="S357" s="105" t="s">
        <v>3765</v>
      </c>
      <c r="T357" s="105" t="s">
        <v>172</v>
      </c>
      <c r="U357" s="159">
        <f t="shared" si="71"/>
        <v>6</v>
      </c>
      <c r="V357" s="159">
        <v>0</v>
      </c>
      <c r="W357" s="100">
        <f t="shared" si="75"/>
        <v>0</v>
      </c>
      <c r="X357" s="105" t="str">
        <f t="shared" si="76"/>
        <v>En Riesgo de no Cumplimiento</v>
      </c>
      <c r="Y357" s="166"/>
      <c r="Z357" s="159">
        <f t="shared" si="72"/>
        <v>6</v>
      </c>
      <c r="AA357" s="159"/>
      <c r="AB357" s="100" t="str">
        <f t="shared" si="77"/>
        <v>No hay ejecución</v>
      </c>
      <c r="AC357" s="105" t="str">
        <f t="shared" si="78"/>
        <v>NA</v>
      </c>
      <c r="AD357" s="166"/>
      <c r="AE357" s="65">
        <f t="shared" si="73"/>
        <v>0</v>
      </c>
      <c r="AF357" s="100" t="str">
        <f t="shared" si="79"/>
        <v>No hay Programación</v>
      </c>
      <c r="AG357" s="105" t="str">
        <f t="shared" si="74"/>
        <v>De acuerdo a lo programado</v>
      </c>
      <c r="AH357" s="166"/>
      <c r="AI357" s="65" t="s">
        <v>502</v>
      </c>
      <c r="AJ357" s="100" t="s">
        <v>502</v>
      </c>
    </row>
    <row r="358" spans="1:36" ht="35.25" customHeight="1">
      <c r="A358" s="63">
        <v>343</v>
      </c>
      <c r="B358" s="162" t="s">
        <v>388</v>
      </c>
      <c r="C358" s="162">
        <v>0</v>
      </c>
      <c r="D358" s="162">
        <v>0</v>
      </c>
      <c r="E358" s="162">
        <v>0</v>
      </c>
      <c r="F358" s="162">
        <v>22</v>
      </c>
      <c r="G358" s="231" t="s">
        <v>569</v>
      </c>
      <c r="H358" s="164" t="s">
        <v>4071</v>
      </c>
      <c r="I358" s="163" t="s">
        <v>18</v>
      </c>
      <c r="J358" s="163" t="s">
        <v>353</v>
      </c>
      <c r="K358" s="163">
        <v>19</v>
      </c>
      <c r="L358" s="165" t="s">
        <v>642</v>
      </c>
      <c r="M358" s="165" t="s">
        <v>674</v>
      </c>
      <c r="N358" s="64">
        <v>3</v>
      </c>
      <c r="O358" s="64">
        <v>3</v>
      </c>
      <c r="P358" s="64">
        <v>3</v>
      </c>
      <c r="Q358" s="64">
        <v>3</v>
      </c>
      <c r="R358" s="64">
        <f t="shared" si="70"/>
        <v>12</v>
      </c>
      <c r="S358" s="105" t="s">
        <v>3765</v>
      </c>
      <c r="T358" s="105" t="s">
        <v>172</v>
      </c>
      <c r="U358" s="159">
        <f t="shared" si="71"/>
        <v>6</v>
      </c>
      <c r="V358" s="159">
        <v>0</v>
      </c>
      <c r="W358" s="100">
        <f t="shared" si="75"/>
        <v>0</v>
      </c>
      <c r="X358" s="105" t="str">
        <f t="shared" si="76"/>
        <v>En Riesgo de no Cumplimiento</v>
      </c>
      <c r="Y358" s="166"/>
      <c r="Z358" s="159">
        <f t="shared" si="72"/>
        <v>6</v>
      </c>
      <c r="AA358" s="159"/>
      <c r="AB358" s="100" t="str">
        <f t="shared" si="77"/>
        <v>No hay ejecución</v>
      </c>
      <c r="AC358" s="105" t="str">
        <f t="shared" si="78"/>
        <v>NA</v>
      </c>
      <c r="AD358" s="166"/>
      <c r="AE358" s="65">
        <f t="shared" si="73"/>
        <v>0</v>
      </c>
      <c r="AF358" s="100" t="str">
        <f t="shared" si="79"/>
        <v>No hay Programación</v>
      </c>
      <c r="AG358" s="105" t="str">
        <f t="shared" si="74"/>
        <v>De acuerdo a lo programado</v>
      </c>
      <c r="AH358" s="166"/>
      <c r="AI358" s="65" t="s">
        <v>502</v>
      </c>
      <c r="AJ358" s="100" t="s">
        <v>502</v>
      </c>
    </row>
    <row r="359" spans="1:36" ht="35.25" customHeight="1">
      <c r="A359" s="63">
        <v>344</v>
      </c>
      <c r="B359" s="162" t="s">
        <v>388</v>
      </c>
      <c r="C359" s="162">
        <v>0</v>
      </c>
      <c r="D359" s="162">
        <v>0</v>
      </c>
      <c r="E359" s="162">
        <v>0</v>
      </c>
      <c r="F359" s="162">
        <v>22</v>
      </c>
      <c r="G359" s="231" t="s">
        <v>569</v>
      </c>
      <c r="H359" s="164" t="s">
        <v>4072</v>
      </c>
      <c r="I359" s="163" t="s">
        <v>18</v>
      </c>
      <c r="J359" s="163" t="s">
        <v>353</v>
      </c>
      <c r="K359" s="163">
        <v>19</v>
      </c>
      <c r="L359" s="165" t="s">
        <v>642</v>
      </c>
      <c r="M359" s="165" t="s">
        <v>674</v>
      </c>
      <c r="N359" s="64">
        <v>3</v>
      </c>
      <c r="O359" s="64">
        <v>3</v>
      </c>
      <c r="P359" s="64">
        <v>3</v>
      </c>
      <c r="Q359" s="64">
        <v>3</v>
      </c>
      <c r="R359" s="64">
        <f t="shared" si="70"/>
        <v>12</v>
      </c>
      <c r="S359" s="105" t="s">
        <v>3765</v>
      </c>
      <c r="T359" s="105" t="s">
        <v>172</v>
      </c>
      <c r="U359" s="159">
        <f t="shared" si="71"/>
        <v>6</v>
      </c>
      <c r="V359" s="159">
        <v>19</v>
      </c>
      <c r="W359" s="100">
        <f t="shared" si="75"/>
        <v>3.1666666666666665</v>
      </c>
      <c r="X359" s="105" t="str">
        <f t="shared" si="76"/>
        <v>De acuerdo a lo programado</v>
      </c>
      <c r="Y359" s="166"/>
      <c r="Z359" s="159">
        <f t="shared" si="72"/>
        <v>6</v>
      </c>
      <c r="AA359" s="159"/>
      <c r="AB359" s="100" t="str">
        <f t="shared" si="77"/>
        <v>No hay ejecución</v>
      </c>
      <c r="AC359" s="105" t="str">
        <f t="shared" si="78"/>
        <v>NA</v>
      </c>
      <c r="AD359" s="166"/>
      <c r="AE359" s="65">
        <f t="shared" si="73"/>
        <v>19</v>
      </c>
      <c r="AF359" s="100">
        <f t="shared" si="79"/>
        <v>1.5833333333333333</v>
      </c>
      <c r="AG359" s="105" t="str">
        <f t="shared" si="74"/>
        <v>De acuerdo a lo programado</v>
      </c>
      <c r="AH359" s="166"/>
      <c r="AI359" s="65" t="s">
        <v>502</v>
      </c>
      <c r="AJ359" s="100" t="s">
        <v>502</v>
      </c>
    </row>
    <row r="360" spans="1:36" ht="35.25" customHeight="1">
      <c r="A360" s="63">
        <v>345</v>
      </c>
      <c r="B360" s="162" t="s">
        <v>388</v>
      </c>
      <c r="C360" s="162">
        <v>0</v>
      </c>
      <c r="D360" s="162">
        <v>0</v>
      </c>
      <c r="E360" s="162">
        <v>0</v>
      </c>
      <c r="F360" s="162">
        <v>22</v>
      </c>
      <c r="G360" s="231" t="s">
        <v>571</v>
      </c>
      <c r="H360" s="164" t="s">
        <v>4073</v>
      </c>
      <c r="I360" s="163" t="s">
        <v>18</v>
      </c>
      <c r="J360" s="163" t="s">
        <v>353</v>
      </c>
      <c r="K360" s="163">
        <v>19</v>
      </c>
      <c r="L360" s="165" t="s">
        <v>642</v>
      </c>
      <c r="M360" s="165" t="s">
        <v>674</v>
      </c>
      <c r="N360" s="64">
        <f>1+6+1</f>
        <v>8</v>
      </c>
      <c r="O360" s="64">
        <f>6+2</f>
        <v>8</v>
      </c>
      <c r="P360" s="64">
        <f>1+6+2</f>
        <v>9</v>
      </c>
      <c r="Q360" s="64">
        <f>1+6+1</f>
        <v>8</v>
      </c>
      <c r="R360" s="64">
        <f t="shared" si="70"/>
        <v>33</v>
      </c>
      <c r="S360" s="105" t="s">
        <v>3765</v>
      </c>
      <c r="T360" s="105" t="s">
        <v>172</v>
      </c>
      <c r="U360" s="159">
        <f t="shared" si="71"/>
        <v>16</v>
      </c>
      <c r="V360" s="159">
        <v>6</v>
      </c>
      <c r="W360" s="100">
        <f t="shared" si="75"/>
        <v>0.375</v>
      </c>
      <c r="X360" s="105" t="str">
        <f t="shared" si="76"/>
        <v>En Riesgo de no Cumplimiento</v>
      </c>
      <c r="Y360" s="166"/>
      <c r="Z360" s="159">
        <f t="shared" si="72"/>
        <v>17</v>
      </c>
      <c r="AA360" s="159"/>
      <c r="AB360" s="100" t="str">
        <f t="shared" si="77"/>
        <v>No hay ejecución</v>
      </c>
      <c r="AC360" s="105" t="str">
        <f t="shared" si="78"/>
        <v>NA</v>
      </c>
      <c r="AD360" s="166"/>
      <c r="AE360" s="65">
        <f t="shared" si="73"/>
        <v>6</v>
      </c>
      <c r="AF360" s="100">
        <f t="shared" si="79"/>
        <v>0.18181818181818182</v>
      </c>
      <c r="AG360" s="105" t="str">
        <f t="shared" si="74"/>
        <v>Incumplimiento</v>
      </c>
      <c r="AH360" s="166"/>
      <c r="AI360" s="65" t="s">
        <v>502</v>
      </c>
      <c r="AJ360" s="100" t="s">
        <v>502</v>
      </c>
    </row>
    <row r="361" spans="1:36" ht="35.25" customHeight="1">
      <c r="A361" s="63">
        <v>346</v>
      </c>
      <c r="B361" s="162" t="s">
        <v>388</v>
      </c>
      <c r="C361" s="162">
        <v>0</v>
      </c>
      <c r="D361" s="162">
        <v>0</v>
      </c>
      <c r="E361" s="162">
        <v>0</v>
      </c>
      <c r="F361" s="162">
        <v>22</v>
      </c>
      <c r="G361" s="231" t="s">
        <v>571</v>
      </c>
      <c r="H361" s="164" t="s">
        <v>4074</v>
      </c>
      <c r="I361" s="163" t="s">
        <v>18</v>
      </c>
      <c r="J361" s="163" t="s">
        <v>353</v>
      </c>
      <c r="K361" s="163">
        <v>19</v>
      </c>
      <c r="L361" s="165" t="s">
        <v>642</v>
      </c>
      <c r="M361" s="165" t="s">
        <v>674</v>
      </c>
      <c r="N361" s="64">
        <v>3</v>
      </c>
      <c r="O361" s="64">
        <v>3</v>
      </c>
      <c r="P361" s="64">
        <v>3</v>
      </c>
      <c r="Q361" s="64">
        <v>3</v>
      </c>
      <c r="R361" s="64">
        <f t="shared" si="70"/>
        <v>12</v>
      </c>
      <c r="S361" s="105" t="s">
        <v>3765</v>
      </c>
      <c r="T361" s="105" t="s">
        <v>172</v>
      </c>
      <c r="U361" s="159">
        <f t="shared" si="71"/>
        <v>6</v>
      </c>
      <c r="V361" s="159">
        <v>2</v>
      </c>
      <c r="W361" s="100">
        <f t="shared" si="75"/>
        <v>0.33333333333333331</v>
      </c>
      <c r="X361" s="105" t="str">
        <f t="shared" si="76"/>
        <v>En Riesgo de no Cumplimiento</v>
      </c>
      <c r="Y361" s="166"/>
      <c r="Z361" s="159">
        <f t="shared" si="72"/>
        <v>6</v>
      </c>
      <c r="AA361" s="159"/>
      <c r="AB361" s="100" t="str">
        <f t="shared" si="77"/>
        <v>No hay ejecución</v>
      </c>
      <c r="AC361" s="105" t="str">
        <f t="shared" si="78"/>
        <v>NA</v>
      </c>
      <c r="AD361" s="166"/>
      <c r="AE361" s="65">
        <f t="shared" si="73"/>
        <v>2</v>
      </c>
      <c r="AF361" s="100">
        <f t="shared" si="79"/>
        <v>0.16666666666666666</v>
      </c>
      <c r="AG361" s="105" t="str">
        <f t="shared" si="74"/>
        <v>Incumplimiento</v>
      </c>
      <c r="AH361" s="166"/>
      <c r="AI361" s="65" t="s">
        <v>502</v>
      </c>
      <c r="AJ361" s="100" t="s">
        <v>502</v>
      </c>
    </row>
    <row r="362" spans="1:36" ht="35.25" customHeight="1">
      <c r="A362" s="63">
        <v>347</v>
      </c>
      <c r="B362" s="162" t="s">
        <v>388</v>
      </c>
      <c r="C362" s="162">
        <v>0</v>
      </c>
      <c r="D362" s="162">
        <v>0</v>
      </c>
      <c r="E362" s="162">
        <v>0</v>
      </c>
      <c r="F362" s="162">
        <v>22</v>
      </c>
      <c r="G362" s="231" t="s">
        <v>2846</v>
      </c>
      <c r="H362" s="164" t="s">
        <v>4075</v>
      </c>
      <c r="I362" s="163" t="s">
        <v>18</v>
      </c>
      <c r="J362" s="163" t="s">
        <v>353</v>
      </c>
      <c r="K362" s="163">
        <v>19</v>
      </c>
      <c r="L362" s="165" t="s">
        <v>642</v>
      </c>
      <c r="M362" s="165" t="s">
        <v>674</v>
      </c>
      <c r="N362" s="64">
        <v>0</v>
      </c>
      <c r="O362" s="64">
        <v>0</v>
      </c>
      <c r="P362" s="64">
        <v>0</v>
      </c>
      <c r="Q362" s="64">
        <v>0</v>
      </c>
      <c r="R362" s="64">
        <f t="shared" si="70"/>
        <v>0</v>
      </c>
      <c r="S362" s="105" t="s">
        <v>3765</v>
      </c>
      <c r="T362" s="105" t="s">
        <v>172</v>
      </c>
      <c r="U362" s="159">
        <f t="shared" si="71"/>
        <v>0</v>
      </c>
      <c r="V362" s="159">
        <v>6</v>
      </c>
      <c r="W362" s="100" t="str">
        <f t="shared" si="75"/>
        <v>No hay Programación</v>
      </c>
      <c r="X362" s="105" t="str">
        <f t="shared" si="76"/>
        <v>De acuerdo a lo programado</v>
      </c>
      <c r="Y362" s="166"/>
      <c r="Z362" s="159">
        <f t="shared" si="72"/>
        <v>0</v>
      </c>
      <c r="AA362" s="159"/>
      <c r="AB362" s="100" t="str">
        <f t="shared" si="77"/>
        <v>No hay ejecución</v>
      </c>
      <c r="AC362" s="105" t="str">
        <f t="shared" si="78"/>
        <v>NA</v>
      </c>
      <c r="AD362" s="166"/>
      <c r="AE362" s="65">
        <f t="shared" si="73"/>
        <v>6</v>
      </c>
      <c r="AF362" s="100" t="e">
        <f t="shared" si="79"/>
        <v>#DIV/0!</v>
      </c>
      <c r="AG362" s="105" t="e">
        <f t="shared" si="74"/>
        <v>#DIV/0!</v>
      </c>
      <c r="AH362" s="166"/>
      <c r="AI362" s="65" t="s">
        <v>502</v>
      </c>
      <c r="AJ362" s="100" t="s">
        <v>502</v>
      </c>
    </row>
    <row r="363" spans="1:36" ht="35.25" customHeight="1">
      <c r="A363" s="63">
        <v>348</v>
      </c>
      <c r="B363" s="162" t="s">
        <v>388</v>
      </c>
      <c r="C363" s="162">
        <v>0</v>
      </c>
      <c r="D363" s="162">
        <v>0</v>
      </c>
      <c r="E363" s="162">
        <v>0</v>
      </c>
      <c r="F363" s="162">
        <v>22</v>
      </c>
      <c r="G363" s="231" t="s">
        <v>571</v>
      </c>
      <c r="H363" s="164" t="s">
        <v>4076</v>
      </c>
      <c r="I363" s="163" t="s">
        <v>18</v>
      </c>
      <c r="J363" s="163" t="s">
        <v>353</v>
      </c>
      <c r="K363" s="163">
        <v>19</v>
      </c>
      <c r="L363" s="165" t="s">
        <v>642</v>
      </c>
      <c r="M363" s="165" t="s">
        <v>674</v>
      </c>
      <c r="N363" s="64">
        <f>3+3</f>
        <v>6</v>
      </c>
      <c r="O363" s="64">
        <f t="shared" ref="O363:Q363" si="80">3+3</f>
        <v>6</v>
      </c>
      <c r="P363" s="64">
        <f t="shared" si="80"/>
        <v>6</v>
      </c>
      <c r="Q363" s="64">
        <f t="shared" si="80"/>
        <v>6</v>
      </c>
      <c r="R363" s="64">
        <f t="shared" si="70"/>
        <v>24</v>
      </c>
      <c r="S363" s="105" t="s">
        <v>3765</v>
      </c>
      <c r="T363" s="105" t="s">
        <v>172</v>
      </c>
      <c r="U363" s="159">
        <f t="shared" si="71"/>
        <v>12</v>
      </c>
      <c r="V363" s="159">
        <v>6</v>
      </c>
      <c r="W363" s="100">
        <f t="shared" si="75"/>
        <v>0.5</v>
      </c>
      <c r="X363" s="105" t="str">
        <f t="shared" si="76"/>
        <v>En Riesgo de no Cumplimiento</v>
      </c>
      <c r="Y363" s="166"/>
      <c r="Z363" s="159">
        <f t="shared" si="72"/>
        <v>12</v>
      </c>
      <c r="AA363" s="159"/>
      <c r="AB363" s="100" t="str">
        <f t="shared" si="77"/>
        <v>No hay ejecución</v>
      </c>
      <c r="AC363" s="105" t="str">
        <f t="shared" si="78"/>
        <v>NA</v>
      </c>
      <c r="AD363" s="166"/>
      <c r="AE363" s="65">
        <f t="shared" si="73"/>
        <v>6</v>
      </c>
      <c r="AF363" s="100">
        <f t="shared" si="79"/>
        <v>0.25</v>
      </c>
      <c r="AG363" s="105" t="str">
        <f t="shared" si="74"/>
        <v>Incumplimiento</v>
      </c>
      <c r="AH363" s="166"/>
      <c r="AI363" s="65" t="s">
        <v>502</v>
      </c>
      <c r="AJ363" s="100" t="s">
        <v>502</v>
      </c>
    </row>
    <row r="364" spans="1:36" ht="35.25" customHeight="1">
      <c r="A364" s="63">
        <v>349</v>
      </c>
      <c r="B364" s="162" t="s">
        <v>388</v>
      </c>
      <c r="C364" s="162">
        <v>0</v>
      </c>
      <c r="D364" s="162">
        <v>0</v>
      </c>
      <c r="E364" s="162">
        <v>0</v>
      </c>
      <c r="F364" s="162">
        <v>22</v>
      </c>
      <c r="G364" s="231" t="s">
        <v>2846</v>
      </c>
      <c r="H364" s="164" t="s">
        <v>4077</v>
      </c>
      <c r="I364" s="163" t="s">
        <v>20</v>
      </c>
      <c r="J364" s="163" t="s">
        <v>353</v>
      </c>
      <c r="K364" s="163">
        <v>19</v>
      </c>
      <c r="L364" s="165" t="s">
        <v>3807</v>
      </c>
      <c r="M364" s="165" t="s">
        <v>636</v>
      </c>
      <c r="N364" s="64">
        <f>21+1</f>
        <v>22</v>
      </c>
      <c r="O364" s="64">
        <v>21</v>
      </c>
      <c r="P364" s="64">
        <v>21</v>
      </c>
      <c r="Q364" s="64">
        <v>21</v>
      </c>
      <c r="R364" s="64">
        <f t="shared" si="70"/>
        <v>85</v>
      </c>
      <c r="S364" s="105" t="s">
        <v>3765</v>
      </c>
      <c r="T364" s="105" t="s">
        <v>172</v>
      </c>
      <c r="U364" s="159">
        <f t="shared" si="71"/>
        <v>43</v>
      </c>
      <c r="V364" s="159">
        <v>0</v>
      </c>
      <c r="W364" s="100">
        <f t="shared" si="75"/>
        <v>0</v>
      </c>
      <c r="X364" s="105" t="str">
        <f t="shared" si="76"/>
        <v>En Riesgo de no Cumplimiento</v>
      </c>
      <c r="Y364" s="166"/>
      <c r="Z364" s="159">
        <f t="shared" si="72"/>
        <v>42</v>
      </c>
      <c r="AA364" s="159"/>
      <c r="AB364" s="100" t="str">
        <f t="shared" si="77"/>
        <v>No hay ejecución</v>
      </c>
      <c r="AC364" s="105" t="str">
        <f t="shared" si="78"/>
        <v>NA</v>
      </c>
      <c r="AD364" s="166"/>
      <c r="AE364" s="65">
        <f t="shared" si="73"/>
        <v>0</v>
      </c>
      <c r="AF364" s="100" t="str">
        <f t="shared" si="79"/>
        <v>No hay Programación</v>
      </c>
      <c r="AG364" s="105" t="str">
        <f t="shared" si="74"/>
        <v>De acuerdo a lo programado</v>
      </c>
      <c r="AH364" s="166"/>
      <c r="AI364" s="65" t="s">
        <v>502</v>
      </c>
      <c r="AJ364" s="100" t="s">
        <v>502</v>
      </c>
    </row>
    <row r="365" spans="1:36" ht="35.25" customHeight="1">
      <c r="A365" s="63">
        <v>350</v>
      </c>
      <c r="B365" s="162" t="s">
        <v>388</v>
      </c>
      <c r="C365" s="162">
        <v>0</v>
      </c>
      <c r="D365" s="162">
        <v>0</v>
      </c>
      <c r="E365" s="162">
        <v>0</v>
      </c>
      <c r="F365" s="162">
        <v>21</v>
      </c>
      <c r="G365" s="231" t="s">
        <v>428</v>
      </c>
      <c r="H365" s="164" t="s">
        <v>4078</v>
      </c>
      <c r="I365" s="163" t="s">
        <v>20</v>
      </c>
      <c r="J365" s="163" t="s">
        <v>353</v>
      </c>
      <c r="K365" s="163">
        <v>19</v>
      </c>
      <c r="L365" s="165" t="s">
        <v>642</v>
      </c>
      <c r="M365" s="165" t="s">
        <v>674</v>
      </c>
      <c r="N365" s="64">
        <v>3</v>
      </c>
      <c r="O365" s="64">
        <v>3</v>
      </c>
      <c r="P365" s="64">
        <v>3</v>
      </c>
      <c r="Q365" s="64">
        <v>3</v>
      </c>
      <c r="R365" s="64">
        <f t="shared" si="70"/>
        <v>12</v>
      </c>
      <c r="S365" s="105" t="s">
        <v>3765</v>
      </c>
      <c r="T365" s="105" t="s">
        <v>172</v>
      </c>
      <c r="U365" s="159">
        <f t="shared" si="71"/>
        <v>6</v>
      </c>
      <c r="V365" s="159">
        <v>6</v>
      </c>
      <c r="W365" s="100">
        <f t="shared" si="75"/>
        <v>1</v>
      </c>
      <c r="X365" s="105" t="str">
        <f t="shared" si="76"/>
        <v>De acuerdo a lo programado</v>
      </c>
      <c r="Y365" s="166"/>
      <c r="Z365" s="159">
        <f t="shared" si="72"/>
        <v>6</v>
      </c>
      <c r="AA365" s="159"/>
      <c r="AB365" s="100" t="str">
        <f t="shared" si="77"/>
        <v>No hay ejecución</v>
      </c>
      <c r="AC365" s="105" t="str">
        <f t="shared" si="78"/>
        <v>NA</v>
      </c>
      <c r="AD365" s="166"/>
      <c r="AE365" s="65">
        <f t="shared" si="73"/>
        <v>6</v>
      </c>
      <c r="AF365" s="100">
        <f t="shared" si="79"/>
        <v>0.5</v>
      </c>
      <c r="AG365" s="105" t="str">
        <f t="shared" si="74"/>
        <v>Incumplimiento</v>
      </c>
      <c r="AH365" s="166"/>
      <c r="AI365" s="65" t="s">
        <v>502</v>
      </c>
      <c r="AJ365" s="100" t="s">
        <v>502</v>
      </c>
    </row>
    <row r="366" spans="1:36" ht="35.25" customHeight="1">
      <c r="A366" s="63">
        <v>351</v>
      </c>
      <c r="B366" s="162" t="s">
        <v>388</v>
      </c>
      <c r="C366" s="162">
        <v>0</v>
      </c>
      <c r="D366" s="162">
        <v>0</v>
      </c>
      <c r="E366" s="162">
        <v>0</v>
      </c>
      <c r="F366" s="162">
        <v>22</v>
      </c>
      <c r="G366" s="231" t="s">
        <v>571</v>
      </c>
      <c r="H366" s="164" t="s">
        <v>4079</v>
      </c>
      <c r="I366" s="163" t="s">
        <v>18</v>
      </c>
      <c r="J366" s="163" t="s">
        <v>353</v>
      </c>
      <c r="K366" s="163">
        <v>19</v>
      </c>
      <c r="L366" s="165" t="s">
        <v>642</v>
      </c>
      <c r="M366" s="165" t="s">
        <v>674</v>
      </c>
      <c r="N366" s="64">
        <v>2</v>
      </c>
      <c r="O366" s="64">
        <v>3</v>
      </c>
      <c r="P366" s="64">
        <v>3</v>
      </c>
      <c r="Q366" s="64">
        <v>3</v>
      </c>
      <c r="R366" s="64">
        <f t="shared" si="70"/>
        <v>11</v>
      </c>
      <c r="S366" s="105" t="s">
        <v>3765</v>
      </c>
      <c r="T366" s="105" t="s">
        <v>172</v>
      </c>
      <c r="U366" s="159">
        <f t="shared" si="71"/>
        <v>5</v>
      </c>
      <c r="V366" s="159">
        <v>6</v>
      </c>
      <c r="W366" s="100">
        <f t="shared" si="75"/>
        <v>1.2</v>
      </c>
      <c r="X366" s="105" t="str">
        <f t="shared" si="76"/>
        <v>De acuerdo a lo programado</v>
      </c>
      <c r="Y366" s="166"/>
      <c r="Z366" s="159">
        <f t="shared" si="72"/>
        <v>6</v>
      </c>
      <c r="AA366" s="159"/>
      <c r="AB366" s="100" t="str">
        <f t="shared" si="77"/>
        <v>No hay ejecución</v>
      </c>
      <c r="AC366" s="105" t="str">
        <f t="shared" si="78"/>
        <v>NA</v>
      </c>
      <c r="AD366" s="166"/>
      <c r="AE366" s="65">
        <f t="shared" si="73"/>
        <v>6</v>
      </c>
      <c r="AF366" s="100">
        <f t="shared" si="79"/>
        <v>0.54545454545454541</v>
      </c>
      <c r="AG366" s="105" t="str">
        <f t="shared" si="74"/>
        <v>Incumplimiento</v>
      </c>
      <c r="AH366" s="166"/>
      <c r="AI366" s="65" t="s">
        <v>502</v>
      </c>
      <c r="AJ366" s="100" t="s">
        <v>502</v>
      </c>
    </row>
    <row r="367" spans="1:36" ht="35.25" customHeight="1">
      <c r="A367" s="63">
        <v>352</v>
      </c>
      <c r="B367" s="162" t="s">
        <v>388</v>
      </c>
      <c r="C367" s="162">
        <v>0</v>
      </c>
      <c r="D367" s="162">
        <v>0</v>
      </c>
      <c r="E367" s="162">
        <v>0</v>
      </c>
      <c r="F367" s="162">
        <v>22</v>
      </c>
      <c r="G367" s="231" t="s">
        <v>428</v>
      </c>
      <c r="H367" s="164" t="s">
        <v>4080</v>
      </c>
      <c r="I367" s="163" t="s">
        <v>18</v>
      </c>
      <c r="J367" s="163" t="s">
        <v>353</v>
      </c>
      <c r="K367" s="163">
        <v>19</v>
      </c>
      <c r="L367" s="165" t="s">
        <v>642</v>
      </c>
      <c r="M367" s="165" t="s">
        <v>674</v>
      </c>
      <c r="N367" s="64">
        <v>2</v>
      </c>
      <c r="O367" s="64">
        <v>3</v>
      </c>
      <c r="P367" s="64">
        <v>3</v>
      </c>
      <c r="Q367" s="64">
        <v>2</v>
      </c>
      <c r="R367" s="64">
        <f t="shared" si="70"/>
        <v>10</v>
      </c>
      <c r="S367" s="105" t="s">
        <v>3765</v>
      </c>
      <c r="T367" s="105" t="s">
        <v>172</v>
      </c>
      <c r="U367" s="159">
        <f t="shared" si="71"/>
        <v>5</v>
      </c>
      <c r="V367" s="159">
        <v>9</v>
      </c>
      <c r="W367" s="100">
        <f t="shared" si="75"/>
        <v>1.8</v>
      </c>
      <c r="X367" s="105" t="str">
        <f t="shared" si="76"/>
        <v>De acuerdo a lo programado</v>
      </c>
      <c r="Y367" s="166"/>
      <c r="Z367" s="159">
        <f t="shared" si="72"/>
        <v>5</v>
      </c>
      <c r="AA367" s="159"/>
      <c r="AB367" s="100" t="str">
        <f t="shared" si="77"/>
        <v>No hay ejecución</v>
      </c>
      <c r="AC367" s="105" t="str">
        <f t="shared" si="78"/>
        <v>NA</v>
      </c>
      <c r="AD367" s="166"/>
      <c r="AE367" s="65">
        <f t="shared" si="73"/>
        <v>9</v>
      </c>
      <c r="AF367" s="100">
        <f t="shared" si="79"/>
        <v>0.9</v>
      </c>
      <c r="AG367" s="105" t="str">
        <f t="shared" si="74"/>
        <v>De acuerdo a lo programado</v>
      </c>
      <c r="AH367" s="166"/>
      <c r="AI367" s="65" t="s">
        <v>502</v>
      </c>
      <c r="AJ367" s="100" t="s">
        <v>502</v>
      </c>
    </row>
    <row r="368" spans="1:36" ht="35.25" customHeight="1">
      <c r="A368" s="63">
        <v>353</v>
      </c>
      <c r="B368" s="162">
        <v>0</v>
      </c>
      <c r="C368" s="162">
        <v>0</v>
      </c>
      <c r="D368" s="162">
        <v>0</v>
      </c>
      <c r="E368" s="162" t="s">
        <v>228</v>
      </c>
      <c r="F368" s="162">
        <v>22</v>
      </c>
      <c r="G368" s="231" t="s">
        <v>571</v>
      </c>
      <c r="H368" s="164" t="s">
        <v>4081</v>
      </c>
      <c r="I368" s="163" t="s">
        <v>20</v>
      </c>
      <c r="J368" s="163" t="s">
        <v>351</v>
      </c>
      <c r="K368" s="163" t="s">
        <v>172</v>
      </c>
      <c r="L368" s="165" t="s">
        <v>3807</v>
      </c>
      <c r="M368" s="165" t="s">
        <v>674</v>
      </c>
      <c r="N368" s="64">
        <v>3</v>
      </c>
      <c r="O368" s="64">
        <v>3</v>
      </c>
      <c r="P368" s="64">
        <v>3</v>
      </c>
      <c r="Q368" s="64">
        <v>3</v>
      </c>
      <c r="R368" s="64">
        <f t="shared" si="70"/>
        <v>12</v>
      </c>
      <c r="S368" s="105" t="s">
        <v>3765</v>
      </c>
      <c r="T368" s="105" t="s">
        <v>172</v>
      </c>
      <c r="U368" s="159">
        <f t="shared" si="71"/>
        <v>6</v>
      </c>
      <c r="V368" s="159">
        <v>3</v>
      </c>
      <c r="W368" s="100">
        <f t="shared" si="75"/>
        <v>0.5</v>
      </c>
      <c r="X368" s="105" t="str">
        <f t="shared" si="76"/>
        <v>En Riesgo de no Cumplimiento</v>
      </c>
      <c r="Y368" s="166"/>
      <c r="Z368" s="159">
        <f t="shared" si="72"/>
        <v>6</v>
      </c>
      <c r="AA368" s="159"/>
      <c r="AB368" s="100" t="str">
        <f t="shared" si="77"/>
        <v>No hay ejecución</v>
      </c>
      <c r="AC368" s="105" t="str">
        <f t="shared" si="78"/>
        <v>NA</v>
      </c>
      <c r="AD368" s="166"/>
      <c r="AE368" s="65">
        <f t="shared" si="73"/>
        <v>3</v>
      </c>
      <c r="AF368" s="100">
        <f t="shared" si="79"/>
        <v>0.25</v>
      </c>
      <c r="AG368" s="105" t="str">
        <f t="shared" si="74"/>
        <v>Incumplimiento</v>
      </c>
      <c r="AH368" s="166"/>
      <c r="AI368" s="65" t="s">
        <v>502</v>
      </c>
      <c r="AJ368" s="100" t="s">
        <v>502</v>
      </c>
    </row>
    <row r="369" spans="1:36" ht="35.25" customHeight="1">
      <c r="A369" s="63">
        <v>354</v>
      </c>
      <c r="B369" s="162">
        <v>0</v>
      </c>
      <c r="C369" s="162">
        <v>0</v>
      </c>
      <c r="D369" s="162">
        <v>0</v>
      </c>
      <c r="E369" s="162" t="s">
        <v>228</v>
      </c>
      <c r="F369" s="162">
        <v>22</v>
      </c>
      <c r="G369" s="231" t="s">
        <v>571</v>
      </c>
      <c r="H369" s="164" t="s">
        <v>4082</v>
      </c>
      <c r="I369" s="163" t="s">
        <v>20</v>
      </c>
      <c r="J369" s="163" t="s">
        <v>351</v>
      </c>
      <c r="K369" s="163" t="s">
        <v>172</v>
      </c>
      <c r="L369" s="165" t="s">
        <v>642</v>
      </c>
      <c r="M369" s="165" t="s">
        <v>674</v>
      </c>
      <c r="N369" s="64">
        <v>6</v>
      </c>
      <c r="O369" s="64">
        <v>6</v>
      </c>
      <c r="P369" s="64">
        <v>6</v>
      </c>
      <c r="Q369" s="64">
        <v>6</v>
      </c>
      <c r="R369" s="64">
        <f t="shared" si="70"/>
        <v>24</v>
      </c>
      <c r="S369" s="105" t="s">
        <v>3765</v>
      </c>
      <c r="T369" s="105" t="s">
        <v>172</v>
      </c>
      <c r="U369" s="159">
        <f t="shared" si="71"/>
        <v>12</v>
      </c>
      <c r="V369" s="159">
        <v>1</v>
      </c>
      <c r="W369" s="100">
        <f t="shared" si="75"/>
        <v>8.3333333333333329E-2</v>
      </c>
      <c r="X369" s="105" t="str">
        <f t="shared" si="76"/>
        <v>En Riesgo de no Cumplimiento</v>
      </c>
      <c r="Y369" s="166"/>
      <c r="Z369" s="159">
        <f t="shared" si="72"/>
        <v>12</v>
      </c>
      <c r="AA369" s="159"/>
      <c r="AB369" s="100" t="str">
        <f t="shared" si="77"/>
        <v>No hay ejecución</v>
      </c>
      <c r="AC369" s="105" t="str">
        <f t="shared" si="78"/>
        <v>NA</v>
      </c>
      <c r="AD369" s="166"/>
      <c r="AE369" s="65">
        <f t="shared" si="73"/>
        <v>1</v>
      </c>
      <c r="AF369" s="100">
        <f t="shared" si="79"/>
        <v>4.1666666666666664E-2</v>
      </c>
      <c r="AG369" s="105" t="str">
        <f t="shared" si="74"/>
        <v>Incumplimiento</v>
      </c>
      <c r="AH369" s="166"/>
      <c r="AI369" s="65" t="s">
        <v>502</v>
      </c>
      <c r="AJ369" s="100" t="s">
        <v>502</v>
      </c>
    </row>
    <row r="370" spans="1:36" ht="35.25" customHeight="1">
      <c r="A370" s="63">
        <v>355</v>
      </c>
      <c r="B370" s="162">
        <v>0</v>
      </c>
      <c r="C370" s="162">
        <v>0</v>
      </c>
      <c r="D370" s="162">
        <v>0</v>
      </c>
      <c r="E370" s="162" t="s">
        <v>228</v>
      </c>
      <c r="F370" s="162">
        <v>22</v>
      </c>
      <c r="G370" s="231" t="s">
        <v>428</v>
      </c>
      <c r="H370" s="164" t="s">
        <v>4083</v>
      </c>
      <c r="I370" s="163" t="s">
        <v>20</v>
      </c>
      <c r="J370" s="163" t="s">
        <v>351</v>
      </c>
      <c r="K370" s="163" t="s">
        <v>172</v>
      </c>
      <c r="L370" s="165" t="s">
        <v>4084</v>
      </c>
      <c r="M370" s="165" t="s">
        <v>2215</v>
      </c>
      <c r="N370" s="64">
        <f>3</f>
        <v>3</v>
      </c>
      <c r="O370" s="64">
        <v>0</v>
      </c>
      <c r="P370" s="64">
        <v>0</v>
      </c>
      <c r="Q370" s="64">
        <f>3</f>
        <v>3</v>
      </c>
      <c r="R370" s="64">
        <f t="shared" si="70"/>
        <v>6</v>
      </c>
      <c r="S370" s="105" t="s">
        <v>3765</v>
      </c>
      <c r="T370" s="105" t="s">
        <v>172</v>
      </c>
      <c r="U370" s="159">
        <f t="shared" si="71"/>
        <v>3</v>
      </c>
      <c r="V370" s="159">
        <v>6</v>
      </c>
      <c r="W370" s="100">
        <f t="shared" si="75"/>
        <v>2</v>
      </c>
      <c r="X370" s="105" t="str">
        <f t="shared" si="76"/>
        <v>De acuerdo a lo programado</v>
      </c>
      <c r="Y370" s="166"/>
      <c r="Z370" s="159">
        <f t="shared" si="72"/>
        <v>3</v>
      </c>
      <c r="AA370" s="159"/>
      <c r="AB370" s="100" t="str">
        <f t="shared" si="77"/>
        <v>No hay ejecución</v>
      </c>
      <c r="AC370" s="105" t="str">
        <f t="shared" si="78"/>
        <v>NA</v>
      </c>
      <c r="AD370" s="166"/>
      <c r="AE370" s="65">
        <f t="shared" si="73"/>
        <v>6</v>
      </c>
      <c r="AF370" s="100">
        <f t="shared" si="79"/>
        <v>1</v>
      </c>
      <c r="AG370" s="105" t="str">
        <f t="shared" si="74"/>
        <v>De acuerdo a lo programado</v>
      </c>
      <c r="AH370" s="166"/>
      <c r="AI370" s="65" t="s">
        <v>502</v>
      </c>
      <c r="AJ370" s="100" t="s">
        <v>502</v>
      </c>
    </row>
    <row r="371" spans="1:36" ht="35.25" customHeight="1">
      <c r="A371" s="63">
        <v>356</v>
      </c>
      <c r="B371" s="162">
        <v>0</v>
      </c>
      <c r="C371" s="162">
        <v>0</v>
      </c>
      <c r="D371" s="162">
        <v>0</v>
      </c>
      <c r="E371" s="162" t="s">
        <v>228</v>
      </c>
      <c r="F371" s="162">
        <v>22</v>
      </c>
      <c r="G371" s="231" t="s">
        <v>2846</v>
      </c>
      <c r="H371" s="164" t="s">
        <v>4085</v>
      </c>
      <c r="I371" s="163" t="s">
        <v>20</v>
      </c>
      <c r="J371" s="163" t="s">
        <v>351</v>
      </c>
      <c r="K371" s="163" t="s">
        <v>172</v>
      </c>
      <c r="L371" s="165" t="s">
        <v>4086</v>
      </c>
      <c r="M371" s="165" t="s">
        <v>3767</v>
      </c>
      <c r="N371" s="64">
        <f>1</f>
        <v>1</v>
      </c>
      <c r="O371" s="64">
        <f>2+1</f>
        <v>3</v>
      </c>
      <c r="P371" s="64">
        <f>2+1</f>
        <v>3</v>
      </c>
      <c r="Q371" s="64">
        <f>2+1</f>
        <v>3</v>
      </c>
      <c r="R371" s="64">
        <f t="shared" si="70"/>
        <v>10</v>
      </c>
      <c r="S371" s="105" t="s">
        <v>3765</v>
      </c>
      <c r="T371" s="105" t="s">
        <v>172</v>
      </c>
      <c r="U371" s="159">
        <f t="shared" si="71"/>
        <v>4</v>
      </c>
      <c r="V371" s="159">
        <v>7</v>
      </c>
      <c r="W371" s="100">
        <f t="shared" si="75"/>
        <v>1.75</v>
      </c>
      <c r="X371" s="105" t="str">
        <f t="shared" si="76"/>
        <v>De acuerdo a lo programado</v>
      </c>
      <c r="Y371" s="166"/>
      <c r="Z371" s="159">
        <f t="shared" si="72"/>
        <v>6</v>
      </c>
      <c r="AA371" s="159"/>
      <c r="AB371" s="100" t="str">
        <f t="shared" si="77"/>
        <v>No hay ejecución</v>
      </c>
      <c r="AC371" s="105" t="str">
        <f t="shared" si="78"/>
        <v>NA</v>
      </c>
      <c r="AD371" s="166"/>
      <c r="AE371" s="65">
        <f t="shared" si="73"/>
        <v>7</v>
      </c>
      <c r="AF371" s="100">
        <f t="shared" si="79"/>
        <v>0.7</v>
      </c>
      <c r="AG371" s="105" t="str">
        <f t="shared" si="74"/>
        <v>Atraso Leve</v>
      </c>
      <c r="AH371" s="166"/>
      <c r="AI371" s="65" t="s">
        <v>502</v>
      </c>
      <c r="AJ371" s="100" t="s">
        <v>502</v>
      </c>
    </row>
    <row r="372" spans="1:36" ht="35.25" customHeight="1">
      <c r="A372" s="63">
        <v>357</v>
      </c>
      <c r="B372" s="162">
        <v>0</v>
      </c>
      <c r="C372" s="162">
        <v>0</v>
      </c>
      <c r="D372" s="162">
        <v>0</v>
      </c>
      <c r="E372" s="162" t="s">
        <v>228</v>
      </c>
      <c r="F372" s="162">
        <v>22</v>
      </c>
      <c r="G372" s="231" t="s">
        <v>428</v>
      </c>
      <c r="H372" s="164" t="s">
        <v>4087</v>
      </c>
      <c r="I372" s="163" t="s">
        <v>20</v>
      </c>
      <c r="J372" s="163" t="s">
        <v>353</v>
      </c>
      <c r="K372" s="163" t="s">
        <v>172</v>
      </c>
      <c r="L372" s="165" t="s">
        <v>642</v>
      </c>
      <c r="M372" s="165" t="s">
        <v>674</v>
      </c>
      <c r="N372" s="64">
        <v>1</v>
      </c>
      <c r="O372" s="64">
        <v>1</v>
      </c>
      <c r="P372" s="64">
        <v>1</v>
      </c>
      <c r="Q372" s="64">
        <v>1</v>
      </c>
      <c r="R372" s="64">
        <f t="shared" si="70"/>
        <v>4</v>
      </c>
      <c r="S372" s="105" t="s">
        <v>3765</v>
      </c>
      <c r="T372" s="105" t="s">
        <v>172</v>
      </c>
      <c r="U372" s="159">
        <f t="shared" si="71"/>
        <v>2</v>
      </c>
      <c r="V372" s="159">
        <v>2</v>
      </c>
      <c r="W372" s="100">
        <f t="shared" si="75"/>
        <v>1</v>
      </c>
      <c r="X372" s="105" t="str">
        <f t="shared" si="76"/>
        <v>De acuerdo a lo programado</v>
      </c>
      <c r="Y372" s="166"/>
      <c r="Z372" s="159">
        <f t="shared" si="72"/>
        <v>2</v>
      </c>
      <c r="AA372" s="159"/>
      <c r="AB372" s="100" t="str">
        <f t="shared" si="77"/>
        <v>No hay ejecución</v>
      </c>
      <c r="AC372" s="105" t="str">
        <f t="shared" si="78"/>
        <v>NA</v>
      </c>
      <c r="AD372" s="166"/>
      <c r="AE372" s="65">
        <f t="shared" si="73"/>
        <v>2</v>
      </c>
      <c r="AF372" s="100">
        <f t="shared" si="79"/>
        <v>0.5</v>
      </c>
      <c r="AG372" s="105" t="str">
        <f t="shared" si="74"/>
        <v>Incumplimiento</v>
      </c>
      <c r="AH372" s="166"/>
      <c r="AI372" s="65" t="s">
        <v>502</v>
      </c>
      <c r="AJ372" s="100" t="s">
        <v>502</v>
      </c>
    </row>
    <row r="373" spans="1:36" ht="35.25" customHeight="1">
      <c r="A373" s="63">
        <v>358</v>
      </c>
      <c r="B373" s="162">
        <v>0</v>
      </c>
      <c r="C373" s="162">
        <v>0</v>
      </c>
      <c r="D373" s="162">
        <v>0</v>
      </c>
      <c r="E373" s="162">
        <v>0</v>
      </c>
      <c r="F373" s="162">
        <v>22</v>
      </c>
      <c r="G373" s="231" t="s">
        <v>428</v>
      </c>
      <c r="H373" s="164" t="s">
        <v>4088</v>
      </c>
      <c r="I373" s="163" t="s">
        <v>20</v>
      </c>
      <c r="J373" s="163" t="s">
        <v>353</v>
      </c>
      <c r="K373" s="163">
        <v>20</v>
      </c>
      <c r="L373" s="165" t="s">
        <v>642</v>
      </c>
      <c r="M373" s="165" t="s">
        <v>674</v>
      </c>
      <c r="N373" s="64">
        <v>1</v>
      </c>
      <c r="O373" s="64">
        <v>1</v>
      </c>
      <c r="P373" s="64">
        <v>1</v>
      </c>
      <c r="Q373" s="64">
        <v>1</v>
      </c>
      <c r="R373" s="64">
        <f t="shared" si="70"/>
        <v>4</v>
      </c>
      <c r="S373" s="105" t="s">
        <v>3765</v>
      </c>
      <c r="T373" s="105" t="s">
        <v>172</v>
      </c>
      <c r="U373" s="159">
        <f t="shared" si="71"/>
        <v>2</v>
      </c>
      <c r="V373" s="159">
        <v>2</v>
      </c>
      <c r="W373" s="100">
        <f t="shared" si="75"/>
        <v>1</v>
      </c>
      <c r="X373" s="105" t="str">
        <f t="shared" si="76"/>
        <v>De acuerdo a lo programado</v>
      </c>
      <c r="Y373" s="166"/>
      <c r="Z373" s="159">
        <f t="shared" si="72"/>
        <v>2</v>
      </c>
      <c r="AA373" s="159"/>
      <c r="AB373" s="100" t="str">
        <f t="shared" si="77"/>
        <v>No hay ejecución</v>
      </c>
      <c r="AC373" s="105" t="str">
        <f t="shared" si="78"/>
        <v>NA</v>
      </c>
      <c r="AD373" s="166"/>
      <c r="AE373" s="65">
        <f t="shared" si="73"/>
        <v>2</v>
      </c>
      <c r="AF373" s="100">
        <f t="shared" si="79"/>
        <v>0.5</v>
      </c>
      <c r="AG373" s="105" t="str">
        <f t="shared" si="74"/>
        <v>Incumplimiento</v>
      </c>
      <c r="AH373" s="166"/>
      <c r="AI373" s="65" t="s">
        <v>502</v>
      </c>
      <c r="AJ373" s="100" t="s">
        <v>502</v>
      </c>
    </row>
    <row r="374" spans="1:36" ht="35.25" customHeight="1">
      <c r="A374" s="63">
        <v>359</v>
      </c>
      <c r="B374" s="162">
        <v>0</v>
      </c>
      <c r="C374" s="162">
        <v>0</v>
      </c>
      <c r="D374" s="162">
        <v>0</v>
      </c>
      <c r="E374" s="162">
        <v>0</v>
      </c>
      <c r="F374" s="162">
        <v>22</v>
      </c>
      <c r="G374" s="231" t="s">
        <v>428</v>
      </c>
      <c r="H374" s="164" t="s">
        <v>4089</v>
      </c>
      <c r="I374" s="163" t="s">
        <v>20</v>
      </c>
      <c r="J374" s="163" t="s">
        <v>353</v>
      </c>
      <c r="K374" s="163">
        <v>20</v>
      </c>
      <c r="L374" s="165" t="s">
        <v>642</v>
      </c>
      <c r="M374" s="165" t="s">
        <v>674</v>
      </c>
      <c r="N374" s="64">
        <v>1</v>
      </c>
      <c r="O374" s="64">
        <v>1</v>
      </c>
      <c r="P374" s="64">
        <v>1</v>
      </c>
      <c r="Q374" s="64">
        <v>1</v>
      </c>
      <c r="R374" s="64">
        <f t="shared" si="70"/>
        <v>4</v>
      </c>
      <c r="S374" s="105" t="s">
        <v>3765</v>
      </c>
      <c r="T374" s="105" t="s">
        <v>172</v>
      </c>
      <c r="U374" s="159">
        <f t="shared" si="71"/>
        <v>2</v>
      </c>
      <c r="V374" s="159">
        <v>7</v>
      </c>
      <c r="W374" s="100">
        <f t="shared" si="75"/>
        <v>3.5</v>
      </c>
      <c r="X374" s="105" t="str">
        <f t="shared" si="76"/>
        <v>De acuerdo a lo programado</v>
      </c>
      <c r="Y374" s="166"/>
      <c r="Z374" s="159">
        <f t="shared" si="72"/>
        <v>2</v>
      </c>
      <c r="AA374" s="159"/>
      <c r="AB374" s="100" t="str">
        <f t="shared" si="77"/>
        <v>No hay ejecución</v>
      </c>
      <c r="AC374" s="105" t="str">
        <f t="shared" si="78"/>
        <v>NA</v>
      </c>
      <c r="AD374" s="166"/>
      <c r="AE374" s="65">
        <f t="shared" si="73"/>
        <v>7</v>
      </c>
      <c r="AF374" s="100">
        <f t="shared" si="79"/>
        <v>1.75</v>
      </c>
      <c r="AG374" s="105" t="str">
        <f t="shared" si="74"/>
        <v>De acuerdo a lo programado</v>
      </c>
      <c r="AH374" s="166"/>
      <c r="AI374" s="65" t="s">
        <v>502</v>
      </c>
      <c r="AJ374" s="100" t="s">
        <v>502</v>
      </c>
    </row>
    <row r="375" spans="1:36" ht="35.25" customHeight="1">
      <c r="A375" s="63">
        <v>360</v>
      </c>
      <c r="B375" s="162">
        <v>0</v>
      </c>
      <c r="C375" s="162">
        <v>0</v>
      </c>
      <c r="D375" s="162">
        <v>0</v>
      </c>
      <c r="E375" s="162">
        <v>0</v>
      </c>
      <c r="F375" s="162">
        <v>22</v>
      </c>
      <c r="G375" s="231" t="s">
        <v>571</v>
      </c>
      <c r="H375" s="164" t="s">
        <v>4090</v>
      </c>
      <c r="I375" s="163" t="s">
        <v>20</v>
      </c>
      <c r="J375" s="163" t="s">
        <v>353</v>
      </c>
      <c r="K375" s="163">
        <v>20</v>
      </c>
      <c r="L375" s="165" t="s">
        <v>642</v>
      </c>
      <c r="M375" s="165" t="s">
        <v>674</v>
      </c>
      <c r="N375" s="64">
        <v>1</v>
      </c>
      <c r="O375" s="64">
        <v>0</v>
      </c>
      <c r="P375" s="64">
        <v>0</v>
      </c>
      <c r="Q375" s="64">
        <v>0</v>
      </c>
      <c r="R375" s="64">
        <f t="shared" si="70"/>
        <v>1</v>
      </c>
      <c r="S375" s="105" t="s">
        <v>3765</v>
      </c>
      <c r="T375" s="105" t="s">
        <v>172</v>
      </c>
      <c r="U375" s="159">
        <f t="shared" si="71"/>
        <v>1</v>
      </c>
      <c r="V375" s="159">
        <v>2</v>
      </c>
      <c r="W375" s="100">
        <f t="shared" si="75"/>
        <v>2</v>
      </c>
      <c r="X375" s="105" t="str">
        <f t="shared" si="76"/>
        <v>De acuerdo a lo programado</v>
      </c>
      <c r="Y375" s="166"/>
      <c r="Z375" s="159">
        <f t="shared" si="72"/>
        <v>0</v>
      </c>
      <c r="AA375" s="159"/>
      <c r="AB375" s="100" t="str">
        <f t="shared" si="77"/>
        <v>No hay ejecución</v>
      </c>
      <c r="AC375" s="105" t="str">
        <f t="shared" si="78"/>
        <v>NA</v>
      </c>
      <c r="AD375" s="166"/>
      <c r="AE375" s="65">
        <f t="shared" si="73"/>
        <v>2</v>
      </c>
      <c r="AF375" s="100">
        <f t="shared" si="79"/>
        <v>2</v>
      </c>
      <c r="AG375" s="105" t="str">
        <f t="shared" si="74"/>
        <v>De acuerdo a lo programado</v>
      </c>
      <c r="AH375" s="166"/>
      <c r="AI375" s="65" t="s">
        <v>502</v>
      </c>
      <c r="AJ375" s="100" t="s">
        <v>502</v>
      </c>
    </row>
    <row r="376" spans="1:36" ht="35.25" customHeight="1">
      <c r="A376" s="63">
        <v>361</v>
      </c>
      <c r="B376" s="162">
        <v>0</v>
      </c>
      <c r="C376" s="162">
        <v>0</v>
      </c>
      <c r="D376" s="162">
        <v>0</v>
      </c>
      <c r="E376" s="162">
        <v>0</v>
      </c>
      <c r="F376" s="162">
        <v>22</v>
      </c>
      <c r="G376" s="231" t="s">
        <v>428</v>
      </c>
      <c r="H376" s="164" t="s">
        <v>4091</v>
      </c>
      <c r="I376" s="163" t="s">
        <v>20</v>
      </c>
      <c r="J376" s="163" t="s">
        <v>353</v>
      </c>
      <c r="K376" s="163">
        <v>20</v>
      </c>
      <c r="L376" s="165" t="s">
        <v>2214</v>
      </c>
      <c r="M376" s="165" t="s">
        <v>2215</v>
      </c>
      <c r="N376" s="64">
        <v>0</v>
      </c>
      <c r="O376" s="64">
        <v>0</v>
      </c>
      <c r="P376" s="64">
        <v>1</v>
      </c>
      <c r="Q376" s="64">
        <v>0</v>
      </c>
      <c r="R376" s="64">
        <f t="shared" si="70"/>
        <v>1</v>
      </c>
      <c r="S376" s="105" t="s">
        <v>3765</v>
      </c>
      <c r="T376" s="105" t="s">
        <v>172</v>
      </c>
      <c r="U376" s="159">
        <f t="shared" si="71"/>
        <v>0</v>
      </c>
      <c r="V376" s="159">
        <v>0</v>
      </c>
      <c r="W376" s="100" t="str">
        <f t="shared" si="75"/>
        <v>No hay Programación</v>
      </c>
      <c r="X376" s="105" t="str">
        <f t="shared" si="76"/>
        <v>De acuerdo a lo programado</v>
      </c>
      <c r="Y376" s="166"/>
      <c r="Z376" s="159">
        <f t="shared" si="72"/>
        <v>1</v>
      </c>
      <c r="AA376" s="159"/>
      <c r="AB376" s="100" t="str">
        <f t="shared" si="77"/>
        <v>No hay ejecución</v>
      </c>
      <c r="AC376" s="105" t="str">
        <f t="shared" si="78"/>
        <v>NA</v>
      </c>
      <c r="AD376" s="166"/>
      <c r="AE376" s="65">
        <f t="shared" si="73"/>
        <v>0</v>
      </c>
      <c r="AF376" s="100" t="str">
        <f t="shared" si="79"/>
        <v>No hay Programación</v>
      </c>
      <c r="AG376" s="105" t="str">
        <f t="shared" si="74"/>
        <v>De acuerdo a lo programado</v>
      </c>
      <c r="AH376" s="166"/>
      <c r="AI376" s="65" t="s">
        <v>502</v>
      </c>
      <c r="AJ376" s="100" t="s">
        <v>502</v>
      </c>
    </row>
    <row r="377" spans="1:36" ht="35.25" customHeight="1">
      <c r="A377" s="63">
        <v>362</v>
      </c>
      <c r="B377" s="162">
        <v>0</v>
      </c>
      <c r="C377" s="162">
        <v>0</v>
      </c>
      <c r="D377" s="162">
        <v>0</v>
      </c>
      <c r="E377" s="162">
        <v>0</v>
      </c>
      <c r="F377" s="162">
        <v>22</v>
      </c>
      <c r="G377" s="231" t="s">
        <v>428</v>
      </c>
      <c r="H377" s="164" t="s">
        <v>4092</v>
      </c>
      <c r="I377" s="163" t="s">
        <v>20</v>
      </c>
      <c r="J377" s="163" t="s">
        <v>353</v>
      </c>
      <c r="K377" s="163">
        <v>20</v>
      </c>
      <c r="L377" s="165" t="s">
        <v>2214</v>
      </c>
      <c r="M377" s="165" t="s">
        <v>2215</v>
      </c>
      <c r="N377" s="64">
        <v>0</v>
      </c>
      <c r="O377" s="64">
        <v>0</v>
      </c>
      <c r="P377" s="64">
        <v>1</v>
      </c>
      <c r="Q377" s="64">
        <v>0</v>
      </c>
      <c r="R377" s="64">
        <f t="shared" si="70"/>
        <v>1</v>
      </c>
      <c r="S377" s="105" t="s">
        <v>3765</v>
      </c>
      <c r="T377" s="105" t="s">
        <v>172</v>
      </c>
      <c r="U377" s="159">
        <f t="shared" si="71"/>
        <v>0</v>
      </c>
      <c r="V377" s="159">
        <v>0</v>
      </c>
      <c r="W377" s="100" t="str">
        <f t="shared" si="75"/>
        <v>No hay Programación</v>
      </c>
      <c r="X377" s="105" t="str">
        <f t="shared" si="76"/>
        <v>De acuerdo a lo programado</v>
      </c>
      <c r="Y377" s="166"/>
      <c r="Z377" s="159">
        <f t="shared" si="72"/>
        <v>1</v>
      </c>
      <c r="AA377" s="159"/>
      <c r="AB377" s="100" t="str">
        <f t="shared" si="77"/>
        <v>No hay ejecución</v>
      </c>
      <c r="AC377" s="105" t="str">
        <f t="shared" si="78"/>
        <v>NA</v>
      </c>
      <c r="AD377" s="166"/>
      <c r="AE377" s="65">
        <f t="shared" si="73"/>
        <v>0</v>
      </c>
      <c r="AF377" s="100" t="str">
        <f t="shared" si="79"/>
        <v>No hay Programación</v>
      </c>
      <c r="AG377" s="105" t="str">
        <f t="shared" si="74"/>
        <v>De acuerdo a lo programado</v>
      </c>
      <c r="AH377" s="166"/>
      <c r="AI377" s="65" t="s">
        <v>502</v>
      </c>
      <c r="AJ377" s="100" t="s">
        <v>502</v>
      </c>
    </row>
    <row r="378" spans="1:36" ht="35.25" customHeight="1">
      <c r="A378" s="63">
        <v>363</v>
      </c>
      <c r="B378" s="162">
        <v>0</v>
      </c>
      <c r="C378" s="162">
        <v>0</v>
      </c>
      <c r="D378" s="162">
        <v>0</v>
      </c>
      <c r="E378" s="162">
        <v>0</v>
      </c>
      <c r="F378" s="162">
        <v>22</v>
      </c>
      <c r="G378" s="231" t="s">
        <v>428</v>
      </c>
      <c r="H378" s="164" t="s">
        <v>4093</v>
      </c>
      <c r="I378" s="163" t="s">
        <v>20</v>
      </c>
      <c r="J378" s="163" t="s">
        <v>353</v>
      </c>
      <c r="K378" s="163">
        <v>20</v>
      </c>
      <c r="L378" s="165" t="s">
        <v>2214</v>
      </c>
      <c r="M378" s="165" t="s">
        <v>2215</v>
      </c>
      <c r="N378" s="64">
        <v>0</v>
      </c>
      <c r="O378" s="64">
        <v>0</v>
      </c>
      <c r="P378" s="64">
        <v>4</v>
      </c>
      <c r="Q378" s="64">
        <v>0</v>
      </c>
      <c r="R378" s="64">
        <f t="shared" si="70"/>
        <v>4</v>
      </c>
      <c r="S378" s="105" t="s">
        <v>3765</v>
      </c>
      <c r="T378" s="105" t="s">
        <v>172</v>
      </c>
      <c r="U378" s="159">
        <f t="shared" si="71"/>
        <v>0</v>
      </c>
      <c r="V378" s="159">
        <v>0</v>
      </c>
      <c r="W378" s="100" t="str">
        <f t="shared" si="75"/>
        <v>No hay Programación</v>
      </c>
      <c r="X378" s="105" t="str">
        <f t="shared" si="76"/>
        <v>De acuerdo a lo programado</v>
      </c>
      <c r="Y378" s="166"/>
      <c r="Z378" s="159">
        <f t="shared" si="72"/>
        <v>4</v>
      </c>
      <c r="AA378" s="159"/>
      <c r="AB378" s="100" t="str">
        <f t="shared" si="77"/>
        <v>No hay ejecución</v>
      </c>
      <c r="AC378" s="105" t="str">
        <f t="shared" si="78"/>
        <v>NA</v>
      </c>
      <c r="AD378" s="166"/>
      <c r="AE378" s="65">
        <f t="shared" si="73"/>
        <v>0</v>
      </c>
      <c r="AF378" s="100" t="str">
        <f t="shared" si="79"/>
        <v>No hay Programación</v>
      </c>
      <c r="AG378" s="105" t="str">
        <f t="shared" si="74"/>
        <v>De acuerdo a lo programado</v>
      </c>
      <c r="AH378" s="166"/>
      <c r="AI378" s="65" t="s">
        <v>502</v>
      </c>
      <c r="AJ378" s="100" t="s">
        <v>502</v>
      </c>
    </row>
    <row r="379" spans="1:36" ht="35.25" customHeight="1">
      <c r="A379" s="63">
        <v>364</v>
      </c>
      <c r="B379" s="162">
        <v>0</v>
      </c>
      <c r="C379" s="162">
        <v>0</v>
      </c>
      <c r="D379" s="162">
        <v>0</v>
      </c>
      <c r="E379" s="162">
        <v>0</v>
      </c>
      <c r="F379" s="162">
        <v>22</v>
      </c>
      <c r="G379" s="231" t="s">
        <v>428</v>
      </c>
      <c r="H379" s="164" t="s">
        <v>4094</v>
      </c>
      <c r="I379" s="163" t="s">
        <v>20</v>
      </c>
      <c r="J379" s="163" t="s">
        <v>353</v>
      </c>
      <c r="K379" s="163">
        <v>20</v>
      </c>
      <c r="L379" s="165" t="s">
        <v>642</v>
      </c>
      <c r="M379" s="165" t="s">
        <v>674</v>
      </c>
      <c r="N379" s="64">
        <v>0</v>
      </c>
      <c r="O379" s="64">
        <v>0</v>
      </c>
      <c r="P379" s="64">
        <v>0</v>
      </c>
      <c r="Q379" s="64">
        <v>0</v>
      </c>
      <c r="R379" s="64">
        <f t="shared" si="70"/>
        <v>0</v>
      </c>
      <c r="S379" s="105" t="s">
        <v>3765</v>
      </c>
      <c r="T379" s="105" t="s">
        <v>172</v>
      </c>
      <c r="U379" s="159">
        <f t="shared" si="71"/>
        <v>0</v>
      </c>
      <c r="V379" s="159">
        <v>0</v>
      </c>
      <c r="W379" s="100" t="str">
        <f t="shared" si="75"/>
        <v>No hay Programación</v>
      </c>
      <c r="X379" s="105" t="str">
        <f t="shared" si="76"/>
        <v>De acuerdo a lo programado</v>
      </c>
      <c r="Y379" s="166"/>
      <c r="Z379" s="159">
        <f t="shared" si="72"/>
        <v>0</v>
      </c>
      <c r="AA379" s="159"/>
      <c r="AB379" s="100" t="str">
        <f t="shared" si="77"/>
        <v>No hay ejecución</v>
      </c>
      <c r="AC379" s="105" t="str">
        <f t="shared" si="78"/>
        <v>NA</v>
      </c>
      <c r="AD379" s="166"/>
      <c r="AE379" s="65">
        <f t="shared" si="73"/>
        <v>0</v>
      </c>
      <c r="AF379" s="100" t="str">
        <f t="shared" si="79"/>
        <v>No hay Programación</v>
      </c>
      <c r="AG379" s="105" t="str">
        <f t="shared" si="74"/>
        <v>De acuerdo a lo programado</v>
      </c>
      <c r="AH379" s="166"/>
      <c r="AI379" s="65" t="s">
        <v>502</v>
      </c>
      <c r="AJ379" s="100" t="s">
        <v>502</v>
      </c>
    </row>
    <row r="380" spans="1:36" ht="35.25" customHeight="1">
      <c r="A380" s="63">
        <v>365</v>
      </c>
      <c r="B380" s="162">
        <v>0</v>
      </c>
      <c r="C380" s="162">
        <v>0</v>
      </c>
      <c r="D380" s="162">
        <v>0</v>
      </c>
      <c r="E380" s="162">
        <v>0</v>
      </c>
      <c r="F380" s="162">
        <v>22</v>
      </c>
      <c r="G380" s="231" t="s">
        <v>428</v>
      </c>
      <c r="H380" s="164" t="s">
        <v>4095</v>
      </c>
      <c r="I380" s="163" t="s">
        <v>20</v>
      </c>
      <c r="J380" s="163" t="s">
        <v>353</v>
      </c>
      <c r="K380" s="163">
        <v>20</v>
      </c>
      <c r="L380" s="165" t="s">
        <v>642</v>
      </c>
      <c r="M380" s="165" t="s">
        <v>674</v>
      </c>
      <c r="N380" s="64">
        <v>0</v>
      </c>
      <c r="O380" s="64">
        <v>0</v>
      </c>
      <c r="P380" s="64">
        <v>1</v>
      </c>
      <c r="Q380" s="64">
        <v>0</v>
      </c>
      <c r="R380" s="64">
        <f t="shared" si="70"/>
        <v>1</v>
      </c>
      <c r="S380" s="105" t="s">
        <v>3765</v>
      </c>
      <c r="T380" s="105" t="s">
        <v>172</v>
      </c>
      <c r="U380" s="159">
        <f t="shared" si="71"/>
        <v>0</v>
      </c>
      <c r="V380" s="159">
        <v>0</v>
      </c>
      <c r="W380" s="100" t="str">
        <f t="shared" si="75"/>
        <v>No hay Programación</v>
      </c>
      <c r="X380" s="105" t="str">
        <f t="shared" si="76"/>
        <v>De acuerdo a lo programado</v>
      </c>
      <c r="Y380" s="166"/>
      <c r="Z380" s="159">
        <f t="shared" si="72"/>
        <v>1</v>
      </c>
      <c r="AA380" s="159"/>
      <c r="AB380" s="100" t="str">
        <f t="shared" si="77"/>
        <v>No hay ejecución</v>
      </c>
      <c r="AC380" s="105" t="str">
        <f t="shared" si="78"/>
        <v>NA</v>
      </c>
      <c r="AD380" s="166"/>
      <c r="AE380" s="65">
        <f t="shared" si="73"/>
        <v>0</v>
      </c>
      <c r="AF380" s="100" t="str">
        <f t="shared" si="79"/>
        <v>No hay Programación</v>
      </c>
      <c r="AG380" s="105" t="str">
        <f t="shared" si="74"/>
        <v>De acuerdo a lo programado</v>
      </c>
      <c r="AH380" s="166"/>
      <c r="AI380" s="65" t="s">
        <v>502</v>
      </c>
      <c r="AJ380" s="100" t="s">
        <v>502</v>
      </c>
    </row>
    <row r="381" spans="1:36" ht="35.25" customHeight="1">
      <c r="A381" s="63">
        <v>366</v>
      </c>
      <c r="B381" s="162">
        <v>0</v>
      </c>
      <c r="C381" s="162">
        <v>0</v>
      </c>
      <c r="D381" s="162">
        <v>0</v>
      </c>
      <c r="E381" s="162">
        <v>0</v>
      </c>
      <c r="F381" s="162">
        <v>22</v>
      </c>
      <c r="G381" s="231" t="s">
        <v>428</v>
      </c>
      <c r="H381" s="164" t="s">
        <v>4096</v>
      </c>
      <c r="I381" s="163" t="s">
        <v>20</v>
      </c>
      <c r="J381" s="163" t="s">
        <v>353</v>
      </c>
      <c r="K381" s="163">
        <v>20</v>
      </c>
      <c r="L381" s="165" t="s">
        <v>642</v>
      </c>
      <c r="M381" s="165" t="s">
        <v>674</v>
      </c>
      <c r="N381" s="64">
        <v>3</v>
      </c>
      <c r="O381" s="64">
        <v>3</v>
      </c>
      <c r="P381" s="64">
        <v>3</v>
      </c>
      <c r="Q381" s="64">
        <v>3</v>
      </c>
      <c r="R381" s="64">
        <f t="shared" si="70"/>
        <v>12</v>
      </c>
      <c r="S381" s="105" t="s">
        <v>3765</v>
      </c>
      <c r="T381" s="105" t="s">
        <v>172</v>
      </c>
      <c r="U381" s="159">
        <f t="shared" si="71"/>
        <v>6</v>
      </c>
      <c r="V381" s="159">
        <v>6</v>
      </c>
      <c r="W381" s="100">
        <f t="shared" si="75"/>
        <v>1</v>
      </c>
      <c r="X381" s="105" t="str">
        <f t="shared" si="76"/>
        <v>De acuerdo a lo programado</v>
      </c>
      <c r="Y381" s="166"/>
      <c r="Z381" s="159">
        <f t="shared" si="72"/>
        <v>6</v>
      </c>
      <c r="AA381" s="159"/>
      <c r="AB381" s="100" t="str">
        <f t="shared" si="77"/>
        <v>No hay ejecución</v>
      </c>
      <c r="AC381" s="105" t="str">
        <f t="shared" si="78"/>
        <v>NA</v>
      </c>
      <c r="AD381" s="166"/>
      <c r="AE381" s="65">
        <f t="shared" si="73"/>
        <v>6</v>
      </c>
      <c r="AF381" s="100">
        <f t="shared" si="79"/>
        <v>0.5</v>
      </c>
      <c r="AG381" s="105" t="str">
        <f t="shared" si="74"/>
        <v>Incumplimiento</v>
      </c>
      <c r="AH381" s="166"/>
      <c r="AI381" s="65" t="s">
        <v>502</v>
      </c>
      <c r="AJ381" s="100" t="s">
        <v>502</v>
      </c>
    </row>
    <row r="382" spans="1:36" ht="35.25" customHeight="1">
      <c r="A382" s="63">
        <v>367</v>
      </c>
      <c r="B382" s="162">
        <v>0</v>
      </c>
      <c r="C382" s="162">
        <v>0</v>
      </c>
      <c r="D382" s="162">
        <v>0</v>
      </c>
      <c r="E382" s="162">
        <v>0</v>
      </c>
      <c r="F382" s="162">
        <v>22</v>
      </c>
      <c r="G382" s="231" t="s">
        <v>428</v>
      </c>
      <c r="H382" s="164" t="s">
        <v>4097</v>
      </c>
      <c r="I382" s="163" t="s">
        <v>20</v>
      </c>
      <c r="J382" s="163" t="s">
        <v>353</v>
      </c>
      <c r="K382" s="163">
        <v>20</v>
      </c>
      <c r="L382" s="165" t="s">
        <v>2201</v>
      </c>
      <c r="M382" s="165" t="s">
        <v>636</v>
      </c>
      <c r="N382" s="64">
        <v>1</v>
      </c>
      <c r="O382" s="64">
        <v>1</v>
      </c>
      <c r="P382" s="64">
        <v>1</v>
      </c>
      <c r="Q382" s="64">
        <v>1</v>
      </c>
      <c r="R382" s="64">
        <f t="shared" si="70"/>
        <v>4</v>
      </c>
      <c r="S382" s="105" t="s">
        <v>3765</v>
      </c>
      <c r="T382" s="105" t="s">
        <v>172</v>
      </c>
      <c r="U382" s="159">
        <f t="shared" si="71"/>
        <v>2</v>
      </c>
      <c r="V382" s="159">
        <v>2</v>
      </c>
      <c r="W382" s="100">
        <f t="shared" si="75"/>
        <v>1</v>
      </c>
      <c r="X382" s="105" t="str">
        <f t="shared" si="76"/>
        <v>De acuerdo a lo programado</v>
      </c>
      <c r="Y382" s="166"/>
      <c r="Z382" s="159">
        <f t="shared" si="72"/>
        <v>2</v>
      </c>
      <c r="AA382" s="159"/>
      <c r="AB382" s="100" t="str">
        <f t="shared" si="77"/>
        <v>No hay ejecución</v>
      </c>
      <c r="AC382" s="105" t="str">
        <f t="shared" si="78"/>
        <v>NA</v>
      </c>
      <c r="AD382" s="166"/>
      <c r="AE382" s="65">
        <f t="shared" si="73"/>
        <v>2</v>
      </c>
      <c r="AF382" s="100">
        <f t="shared" si="79"/>
        <v>0.5</v>
      </c>
      <c r="AG382" s="105" t="str">
        <f t="shared" si="74"/>
        <v>Incumplimiento</v>
      </c>
      <c r="AH382" s="166"/>
      <c r="AI382" s="65" t="s">
        <v>502</v>
      </c>
      <c r="AJ382" s="100" t="s">
        <v>502</v>
      </c>
    </row>
    <row r="383" spans="1:36" ht="35.25" customHeight="1">
      <c r="A383" s="63">
        <v>368</v>
      </c>
      <c r="B383" s="162">
        <v>0</v>
      </c>
      <c r="C383" s="162">
        <v>0</v>
      </c>
      <c r="D383" s="162">
        <v>0</v>
      </c>
      <c r="E383" s="162">
        <v>0</v>
      </c>
      <c r="F383" s="162">
        <v>22</v>
      </c>
      <c r="G383" s="231" t="s">
        <v>428</v>
      </c>
      <c r="H383" s="164" t="s">
        <v>4098</v>
      </c>
      <c r="I383" s="163" t="s">
        <v>20</v>
      </c>
      <c r="J383" s="163" t="s">
        <v>353</v>
      </c>
      <c r="K383" s="163"/>
      <c r="L383" s="165" t="s">
        <v>2201</v>
      </c>
      <c r="M383" s="165" t="s">
        <v>636</v>
      </c>
      <c r="N383" s="64">
        <v>0</v>
      </c>
      <c r="O383" s="64">
        <v>0</v>
      </c>
      <c r="P383" s="64">
        <v>0</v>
      </c>
      <c r="Q383" s="64">
        <v>0</v>
      </c>
      <c r="R383" s="64">
        <f t="shared" si="70"/>
        <v>0</v>
      </c>
      <c r="S383" s="105" t="s">
        <v>3765</v>
      </c>
      <c r="T383" s="105" t="s">
        <v>172</v>
      </c>
      <c r="U383" s="159">
        <f t="shared" si="71"/>
        <v>0</v>
      </c>
      <c r="V383" s="159">
        <v>0</v>
      </c>
      <c r="W383" s="100" t="str">
        <f t="shared" si="75"/>
        <v>No hay Programación</v>
      </c>
      <c r="X383" s="105" t="str">
        <f t="shared" si="76"/>
        <v>De acuerdo a lo programado</v>
      </c>
      <c r="Y383" s="166"/>
      <c r="Z383" s="159">
        <f t="shared" si="72"/>
        <v>0</v>
      </c>
      <c r="AA383" s="159"/>
      <c r="AB383" s="100" t="str">
        <f t="shared" si="77"/>
        <v>No hay ejecución</v>
      </c>
      <c r="AC383" s="105" t="str">
        <f t="shared" si="78"/>
        <v>NA</v>
      </c>
      <c r="AD383" s="166"/>
      <c r="AE383" s="65">
        <f t="shared" si="73"/>
        <v>0</v>
      </c>
      <c r="AF383" s="100" t="str">
        <f t="shared" si="79"/>
        <v>No hay Programación</v>
      </c>
      <c r="AG383" s="105" t="str">
        <f t="shared" si="74"/>
        <v>De acuerdo a lo programado</v>
      </c>
      <c r="AH383" s="166"/>
      <c r="AI383" s="65" t="s">
        <v>502</v>
      </c>
      <c r="AJ383" s="100" t="s">
        <v>502</v>
      </c>
    </row>
    <row r="384" spans="1:36" ht="35.25" customHeight="1">
      <c r="A384" s="63">
        <v>369</v>
      </c>
      <c r="B384" s="162">
        <v>0</v>
      </c>
      <c r="C384" s="162">
        <v>0</v>
      </c>
      <c r="D384" s="162">
        <v>0</v>
      </c>
      <c r="E384" s="162">
        <v>0</v>
      </c>
      <c r="F384" s="162">
        <v>22</v>
      </c>
      <c r="G384" s="231" t="s">
        <v>428</v>
      </c>
      <c r="H384" s="164" t="s">
        <v>4099</v>
      </c>
      <c r="I384" s="163" t="s">
        <v>20</v>
      </c>
      <c r="J384" s="163" t="s">
        <v>353</v>
      </c>
      <c r="K384" s="163">
        <v>20</v>
      </c>
      <c r="L384" s="165" t="s">
        <v>2218</v>
      </c>
      <c r="M384" s="165" t="s">
        <v>636</v>
      </c>
      <c r="N384" s="64">
        <v>0</v>
      </c>
      <c r="O384" s="64">
        <v>1</v>
      </c>
      <c r="P384" s="64">
        <v>0</v>
      </c>
      <c r="Q384" s="64">
        <v>0</v>
      </c>
      <c r="R384" s="64">
        <f t="shared" si="70"/>
        <v>1</v>
      </c>
      <c r="S384" s="105" t="s">
        <v>3765</v>
      </c>
      <c r="T384" s="105" t="s">
        <v>172</v>
      </c>
      <c r="U384" s="159">
        <f t="shared" si="71"/>
        <v>1</v>
      </c>
      <c r="V384" s="159">
        <v>1</v>
      </c>
      <c r="W384" s="100">
        <f t="shared" si="75"/>
        <v>1</v>
      </c>
      <c r="X384" s="105" t="str">
        <f t="shared" si="76"/>
        <v>De acuerdo a lo programado</v>
      </c>
      <c r="Y384" s="166"/>
      <c r="Z384" s="159">
        <f t="shared" si="72"/>
        <v>0</v>
      </c>
      <c r="AA384" s="159"/>
      <c r="AB384" s="100" t="str">
        <f t="shared" si="77"/>
        <v>No hay ejecución</v>
      </c>
      <c r="AC384" s="105" t="str">
        <f t="shared" si="78"/>
        <v>NA</v>
      </c>
      <c r="AD384" s="166"/>
      <c r="AE384" s="65">
        <f t="shared" si="73"/>
        <v>1</v>
      </c>
      <c r="AF384" s="100">
        <f t="shared" si="79"/>
        <v>1</v>
      </c>
      <c r="AG384" s="105" t="str">
        <f t="shared" si="74"/>
        <v>De acuerdo a lo programado</v>
      </c>
      <c r="AH384" s="166"/>
      <c r="AI384" s="65" t="s">
        <v>502</v>
      </c>
      <c r="AJ384" s="100" t="s">
        <v>502</v>
      </c>
    </row>
    <row r="385" spans="1:36" ht="35.25" customHeight="1">
      <c r="A385" s="63">
        <v>370</v>
      </c>
      <c r="B385" s="162">
        <v>0</v>
      </c>
      <c r="C385" s="162">
        <v>0</v>
      </c>
      <c r="D385" s="162">
        <v>0</v>
      </c>
      <c r="E385" s="162">
        <v>0</v>
      </c>
      <c r="F385" s="162">
        <v>22</v>
      </c>
      <c r="G385" s="231" t="s">
        <v>571</v>
      </c>
      <c r="H385" s="164" t="s">
        <v>4100</v>
      </c>
      <c r="I385" s="163" t="s">
        <v>20</v>
      </c>
      <c r="J385" s="163" t="s">
        <v>353</v>
      </c>
      <c r="K385" s="163">
        <v>20</v>
      </c>
      <c r="L385" s="165" t="s">
        <v>2201</v>
      </c>
      <c r="M385" s="165" t="s">
        <v>674</v>
      </c>
      <c r="N385" s="64">
        <v>2</v>
      </c>
      <c r="O385" s="64">
        <v>2</v>
      </c>
      <c r="P385" s="64">
        <v>2</v>
      </c>
      <c r="Q385" s="64">
        <v>2</v>
      </c>
      <c r="R385" s="64">
        <f t="shared" si="70"/>
        <v>8</v>
      </c>
      <c r="S385" s="105" t="s">
        <v>3765</v>
      </c>
      <c r="T385" s="105" t="s">
        <v>172</v>
      </c>
      <c r="U385" s="159">
        <f t="shared" si="71"/>
        <v>4</v>
      </c>
      <c r="V385" s="159">
        <v>0</v>
      </c>
      <c r="W385" s="100">
        <f t="shared" si="75"/>
        <v>0</v>
      </c>
      <c r="X385" s="105" t="str">
        <f t="shared" si="76"/>
        <v>En Riesgo de no Cumplimiento</v>
      </c>
      <c r="Y385" s="166"/>
      <c r="Z385" s="159">
        <f t="shared" si="72"/>
        <v>4</v>
      </c>
      <c r="AA385" s="159"/>
      <c r="AB385" s="100" t="str">
        <f t="shared" si="77"/>
        <v>No hay ejecución</v>
      </c>
      <c r="AC385" s="105" t="str">
        <f t="shared" si="78"/>
        <v>NA</v>
      </c>
      <c r="AD385" s="166"/>
      <c r="AE385" s="65">
        <f t="shared" si="73"/>
        <v>0</v>
      </c>
      <c r="AF385" s="100" t="str">
        <f t="shared" si="79"/>
        <v>No hay Programación</v>
      </c>
      <c r="AG385" s="105" t="str">
        <f t="shared" si="74"/>
        <v>De acuerdo a lo programado</v>
      </c>
      <c r="AH385" s="166"/>
      <c r="AI385" s="65" t="s">
        <v>502</v>
      </c>
      <c r="AJ385" s="100" t="s">
        <v>502</v>
      </c>
    </row>
    <row r="386" spans="1:36" ht="35.25" customHeight="1">
      <c r="A386" s="63">
        <v>371</v>
      </c>
      <c r="B386" s="162">
        <v>0</v>
      </c>
      <c r="C386" s="162">
        <v>0</v>
      </c>
      <c r="D386" s="162">
        <v>0</v>
      </c>
      <c r="E386" s="162">
        <v>0</v>
      </c>
      <c r="F386" s="162">
        <v>22</v>
      </c>
      <c r="G386" s="231" t="s">
        <v>428</v>
      </c>
      <c r="H386" s="164" t="s">
        <v>4101</v>
      </c>
      <c r="I386" s="163" t="s">
        <v>20</v>
      </c>
      <c r="J386" s="163" t="s">
        <v>353</v>
      </c>
      <c r="K386" s="163">
        <v>20</v>
      </c>
      <c r="L386" s="165" t="s">
        <v>642</v>
      </c>
      <c r="M386" s="165" t="s">
        <v>674</v>
      </c>
      <c r="N386" s="64">
        <v>3</v>
      </c>
      <c r="O386" s="64">
        <v>3</v>
      </c>
      <c r="P386" s="64">
        <v>3</v>
      </c>
      <c r="Q386" s="64">
        <v>3</v>
      </c>
      <c r="R386" s="64">
        <f t="shared" si="70"/>
        <v>12</v>
      </c>
      <c r="S386" s="105" t="s">
        <v>3765</v>
      </c>
      <c r="T386" s="105" t="s">
        <v>172</v>
      </c>
      <c r="U386" s="159">
        <f t="shared" si="71"/>
        <v>6</v>
      </c>
      <c r="V386" s="159">
        <v>8</v>
      </c>
      <c r="W386" s="100">
        <f t="shared" si="75"/>
        <v>1.3333333333333333</v>
      </c>
      <c r="X386" s="105" t="str">
        <f t="shared" si="76"/>
        <v>De acuerdo a lo programado</v>
      </c>
      <c r="Y386" s="166"/>
      <c r="Z386" s="159">
        <f t="shared" si="72"/>
        <v>6</v>
      </c>
      <c r="AA386" s="159"/>
      <c r="AB386" s="100" t="str">
        <f t="shared" si="77"/>
        <v>No hay ejecución</v>
      </c>
      <c r="AC386" s="105" t="str">
        <f t="shared" si="78"/>
        <v>NA</v>
      </c>
      <c r="AD386" s="166"/>
      <c r="AE386" s="65">
        <f t="shared" si="73"/>
        <v>8</v>
      </c>
      <c r="AF386" s="100">
        <f t="shared" si="79"/>
        <v>0.66666666666666663</v>
      </c>
      <c r="AG386" s="105" t="str">
        <f t="shared" si="74"/>
        <v>Incumplimiento</v>
      </c>
      <c r="AH386" s="166"/>
      <c r="AI386" s="65" t="s">
        <v>502</v>
      </c>
      <c r="AJ386" s="100" t="s">
        <v>502</v>
      </c>
    </row>
    <row r="387" spans="1:36" ht="35.25" customHeight="1">
      <c r="A387" s="63">
        <v>372</v>
      </c>
      <c r="B387" s="162">
        <v>0</v>
      </c>
      <c r="C387" s="162">
        <v>0</v>
      </c>
      <c r="D387" s="162">
        <v>0</v>
      </c>
      <c r="E387" s="162">
        <v>0</v>
      </c>
      <c r="F387" s="162">
        <v>22</v>
      </c>
      <c r="G387" s="231" t="s">
        <v>428</v>
      </c>
      <c r="H387" s="164" t="s">
        <v>4102</v>
      </c>
      <c r="I387" s="163" t="s">
        <v>20</v>
      </c>
      <c r="J387" s="163" t="s">
        <v>353</v>
      </c>
      <c r="K387" s="163">
        <v>19</v>
      </c>
      <c r="L387" s="165" t="s">
        <v>642</v>
      </c>
      <c r="M387" s="165" t="s">
        <v>674</v>
      </c>
      <c r="N387" s="64">
        <f>2</f>
        <v>2</v>
      </c>
      <c r="O387" s="64">
        <f>2</f>
        <v>2</v>
      </c>
      <c r="P387" s="64">
        <f>2</f>
        <v>2</v>
      </c>
      <c r="Q387" s="64">
        <f>2</f>
        <v>2</v>
      </c>
      <c r="R387" s="64">
        <f t="shared" si="70"/>
        <v>8</v>
      </c>
      <c r="S387" s="105" t="s">
        <v>3765</v>
      </c>
      <c r="T387" s="105" t="s">
        <v>172</v>
      </c>
      <c r="U387" s="159">
        <f t="shared" si="71"/>
        <v>4</v>
      </c>
      <c r="V387" s="159">
        <v>1</v>
      </c>
      <c r="W387" s="100">
        <f t="shared" si="75"/>
        <v>0.25</v>
      </c>
      <c r="X387" s="105" t="str">
        <f t="shared" si="76"/>
        <v>En Riesgo de no Cumplimiento</v>
      </c>
      <c r="Y387" s="166"/>
      <c r="Z387" s="159">
        <f t="shared" si="72"/>
        <v>4</v>
      </c>
      <c r="AA387" s="159"/>
      <c r="AB387" s="100" t="str">
        <f t="shared" si="77"/>
        <v>No hay ejecución</v>
      </c>
      <c r="AC387" s="105" t="str">
        <f t="shared" si="78"/>
        <v>NA</v>
      </c>
      <c r="AD387" s="166"/>
      <c r="AE387" s="65">
        <f t="shared" si="73"/>
        <v>1</v>
      </c>
      <c r="AF387" s="100">
        <f t="shared" si="79"/>
        <v>0.125</v>
      </c>
      <c r="AG387" s="105" t="str">
        <f t="shared" si="74"/>
        <v>Incumplimiento</v>
      </c>
      <c r="AH387" s="166"/>
      <c r="AI387" s="65" t="s">
        <v>502</v>
      </c>
      <c r="AJ387" s="100" t="s">
        <v>502</v>
      </c>
    </row>
    <row r="388" spans="1:36" ht="35.25" customHeight="1">
      <c r="A388" s="63">
        <v>373</v>
      </c>
      <c r="B388" s="162">
        <v>0</v>
      </c>
      <c r="C388" s="162">
        <v>0</v>
      </c>
      <c r="D388" s="162">
        <v>0</v>
      </c>
      <c r="E388" s="162">
        <v>0</v>
      </c>
      <c r="F388" s="162">
        <v>22</v>
      </c>
      <c r="G388" s="231" t="s">
        <v>428</v>
      </c>
      <c r="H388" s="164" t="s">
        <v>4103</v>
      </c>
      <c r="I388" s="163" t="s">
        <v>20</v>
      </c>
      <c r="J388" s="163" t="s">
        <v>353</v>
      </c>
      <c r="K388" s="163">
        <v>19</v>
      </c>
      <c r="L388" s="165" t="s">
        <v>642</v>
      </c>
      <c r="M388" s="165" t="s">
        <v>674</v>
      </c>
      <c r="N388" s="64">
        <v>2</v>
      </c>
      <c r="O388" s="64">
        <v>3</v>
      </c>
      <c r="P388" s="64">
        <v>3</v>
      </c>
      <c r="Q388" s="64">
        <v>2</v>
      </c>
      <c r="R388" s="64">
        <f t="shared" si="70"/>
        <v>10</v>
      </c>
      <c r="S388" s="105" t="s">
        <v>3765</v>
      </c>
      <c r="T388" s="105" t="s">
        <v>172</v>
      </c>
      <c r="U388" s="159">
        <f t="shared" si="71"/>
        <v>5</v>
      </c>
      <c r="V388" s="159">
        <v>3</v>
      </c>
      <c r="W388" s="100">
        <f t="shared" si="75"/>
        <v>0.6</v>
      </c>
      <c r="X388" s="105" t="str">
        <f t="shared" si="76"/>
        <v>En Riesgo de no Cumplimiento</v>
      </c>
      <c r="Y388" s="166"/>
      <c r="Z388" s="159">
        <f t="shared" si="72"/>
        <v>5</v>
      </c>
      <c r="AA388" s="159"/>
      <c r="AB388" s="100" t="str">
        <f t="shared" si="77"/>
        <v>No hay ejecución</v>
      </c>
      <c r="AC388" s="105" t="str">
        <f t="shared" si="78"/>
        <v>NA</v>
      </c>
      <c r="AD388" s="166"/>
      <c r="AE388" s="65">
        <f t="shared" si="73"/>
        <v>3</v>
      </c>
      <c r="AF388" s="100">
        <f t="shared" si="79"/>
        <v>0.3</v>
      </c>
      <c r="AG388" s="105" t="str">
        <f t="shared" si="74"/>
        <v>Incumplimiento</v>
      </c>
      <c r="AH388" s="166"/>
      <c r="AI388" s="65" t="s">
        <v>502</v>
      </c>
      <c r="AJ388" s="100" t="s">
        <v>502</v>
      </c>
    </row>
    <row r="389" spans="1:36" ht="35.25" customHeight="1">
      <c r="A389" s="63">
        <v>374</v>
      </c>
      <c r="B389" s="162">
        <v>0</v>
      </c>
      <c r="C389" s="162">
        <v>0</v>
      </c>
      <c r="D389" s="162">
        <v>0</v>
      </c>
      <c r="E389" s="162">
        <v>0</v>
      </c>
      <c r="F389" s="162">
        <v>22</v>
      </c>
      <c r="G389" s="231" t="s">
        <v>428</v>
      </c>
      <c r="H389" s="164" t="s">
        <v>4104</v>
      </c>
      <c r="I389" s="163" t="s">
        <v>20</v>
      </c>
      <c r="J389" s="163" t="s">
        <v>353</v>
      </c>
      <c r="K389" s="163">
        <v>19</v>
      </c>
      <c r="L389" s="165" t="s">
        <v>642</v>
      </c>
      <c r="M389" s="165" t="s">
        <v>674</v>
      </c>
      <c r="N389" s="64">
        <v>2</v>
      </c>
      <c r="O389" s="64">
        <v>2</v>
      </c>
      <c r="P389" s="64">
        <v>2</v>
      </c>
      <c r="Q389" s="64">
        <v>2</v>
      </c>
      <c r="R389" s="64">
        <f t="shared" si="70"/>
        <v>8</v>
      </c>
      <c r="S389" s="105" t="s">
        <v>3765</v>
      </c>
      <c r="T389" s="105" t="s">
        <v>172</v>
      </c>
      <c r="U389" s="159">
        <f t="shared" si="71"/>
        <v>4</v>
      </c>
      <c r="V389" s="159">
        <v>2</v>
      </c>
      <c r="W389" s="100">
        <f t="shared" si="75"/>
        <v>0.5</v>
      </c>
      <c r="X389" s="105" t="str">
        <f t="shared" si="76"/>
        <v>En Riesgo de no Cumplimiento</v>
      </c>
      <c r="Y389" s="166"/>
      <c r="Z389" s="159">
        <f t="shared" si="72"/>
        <v>4</v>
      </c>
      <c r="AA389" s="159"/>
      <c r="AB389" s="100" t="str">
        <f t="shared" si="77"/>
        <v>No hay ejecución</v>
      </c>
      <c r="AC389" s="105" t="str">
        <f t="shared" si="78"/>
        <v>NA</v>
      </c>
      <c r="AD389" s="166"/>
      <c r="AE389" s="65">
        <f t="shared" si="73"/>
        <v>2</v>
      </c>
      <c r="AF389" s="100">
        <f t="shared" si="79"/>
        <v>0.25</v>
      </c>
      <c r="AG389" s="105" t="str">
        <f t="shared" si="74"/>
        <v>Incumplimiento</v>
      </c>
      <c r="AH389" s="166"/>
      <c r="AI389" s="65" t="s">
        <v>502</v>
      </c>
      <c r="AJ389" s="100" t="s">
        <v>502</v>
      </c>
    </row>
    <row r="390" spans="1:36" ht="35.25" customHeight="1">
      <c r="A390" s="63">
        <v>375</v>
      </c>
      <c r="B390" s="162">
        <v>0</v>
      </c>
      <c r="C390" s="162">
        <v>0</v>
      </c>
      <c r="D390" s="162">
        <v>0</v>
      </c>
      <c r="E390" s="162">
        <v>0</v>
      </c>
      <c r="F390" s="162">
        <v>22</v>
      </c>
      <c r="G390" s="231" t="s">
        <v>571</v>
      </c>
      <c r="H390" s="164" t="s">
        <v>4105</v>
      </c>
      <c r="I390" s="163" t="s">
        <v>20</v>
      </c>
      <c r="J390" s="163" t="s">
        <v>353</v>
      </c>
      <c r="K390" s="163">
        <v>19</v>
      </c>
      <c r="L390" s="165" t="s">
        <v>642</v>
      </c>
      <c r="M390" s="165" t="s">
        <v>674</v>
      </c>
      <c r="N390" s="64">
        <v>1</v>
      </c>
      <c r="O390" s="64">
        <v>2</v>
      </c>
      <c r="P390" s="64">
        <v>2</v>
      </c>
      <c r="Q390" s="64">
        <v>1</v>
      </c>
      <c r="R390" s="64">
        <f t="shared" si="70"/>
        <v>6</v>
      </c>
      <c r="S390" s="105" t="s">
        <v>3765</v>
      </c>
      <c r="T390" s="105" t="s">
        <v>172</v>
      </c>
      <c r="U390" s="159">
        <f t="shared" si="71"/>
        <v>3</v>
      </c>
      <c r="V390" s="159">
        <v>3</v>
      </c>
      <c r="W390" s="100">
        <f t="shared" si="75"/>
        <v>1</v>
      </c>
      <c r="X390" s="105" t="str">
        <f t="shared" si="76"/>
        <v>De acuerdo a lo programado</v>
      </c>
      <c r="Y390" s="166"/>
      <c r="Z390" s="159">
        <f t="shared" si="72"/>
        <v>3</v>
      </c>
      <c r="AA390" s="159"/>
      <c r="AB390" s="100" t="str">
        <f t="shared" si="77"/>
        <v>No hay ejecución</v>
      </c>
      <c r="AC390" s="105" t="str">
        <f t="shared" si="78"/>
        <v>NA</v>
      </c>
      <c r="AD390" s="166"/>
      <c r="AE390" s="65">
        <f t="shared" si="73"/>
        <v>3</v>
      </c>
      <c r="AF390" s="100">
        <f t="shared" si="79"/>
        <v>0.5</v>
      </c>
      <c r="AG390" s="105" t="str">
        <f t="shared" si="74"/>
        <v>Incumplimiento</v>
      </c>
      <c r="AH390" s="166"/>
      <c r="AI390" s="65" t="s">
        <v>502</v>
      </c>
      <c r="AJ390" s="100" t="s">
        <v>502</v>
      </c>
    </row>
    <row r="391" spans="1:36" ht="35.25" customHeight="1">
      <c r="A391" s="63">
        <v>376</v>
      </c>
      <c r="B391" s="162">
        <v>0</v>
      </c>
      <c r="C391" s="162">
        <v>0</v>
      </c>
      <c r="D391" s="162">
        <v>0</v>
      </c>
      <c r="E391" s="162">
        <v>0</v>
      </c>
      <c r="F391" s="162">
        <v>22</v>
      </c>
      <c r="G391" s="231" t="s">
        <v>428</v>
      </c>
      <c r="H391" s="164" t="s">
        <v>4106</v>
      </c>
      <c r="I391" s="163" t="s">
        <v>20</v>
      </c>
      <c r="J391" s="163" t="s">
        <v>353</v>
      </c>
      <c r="K391" s="163">
        <v>19</v>
      </c>
      <c r="L391" s="165" t="s">
        <v>642</v>
      </c>
      <c r="M391" s="165" t="s">
        <v>674</v>
      </c>
      <c r="N391" s="64">
        <v>3</v>
      </c>
      <c r="O391" s="64">
        <v>3</v>
      </c>
      <c r="P391" s="64">
        <v>3</v>
      </c>
      <c r="Q391" s="64">
        <v>3</v>
      </c>
      <c r="R391" s="64">
        <f t="shared" si="70"/>
        <v>12</v>
      </c>
      <c r="S391" s="105" t="s">
        <v>3765</v>
      </c>
      <c r="T391" s="105" t="s">
        <v>172</v>
      </c>
      <c r="U391" s="159">
        <f t="shared" si="71"/>
        <v>6</v>
      </c>
      <c r="V391" s="159">
        <v>6</v>
      </c>
      <c r="W391" s="100">
        <f t="shared" si="75"/>
        <v>1</v>
      </c>
      <c r="X391" s="105" t="str">
        <f t="shared" si="76"/>
        <v>De acuerdo a lo programado</v>
      </c>
      <c r="Y391" s="166"/>
      <c r="Z391" s="159">
        <f t="shared" si="72"/>
        <v>6</v>
      </c>
      <c r="AA391" s="159"/>
      <c r="AB391" s="100" t="str">
        <f t="shared" si="77"/>
        <v>No hay ejecución</v>
      </c>
      <c r="AC391" s="105" t="str">
        <f t="shared" si="78"/>
        <v>NA</v>
      </c>
      <c r="AD391" s="166"/>
      <c r="AE391" s="65">
        <f t="shared" si="73"/>
        <v>6</v>
      </c>
      <c r="AF391" s="100">
        <f t="shared" si="79"/>
        <v>0.5</v>
      </c>
      <c r="AG391" s="105" t="str">
        <f t="shared" si="74"/>
        <v>Incumplimiento</v>
      </c>
      <c r="AH391" s="166"/>
      <c r="AI391" s="65" t="s">
        <v>502</v>
      </c>
      <c r="AJ391" s="100" t="s">
        <v>502</v>
      </c>
    </row>
    <row r="392" spans="1:36" ht="35.25" customHeight="1">
      <c r="A392" s="63">
        <v>377</v>
      </c>
      <c r="B392" s="162">
        <v>0</v>
      </c>
      <c r="C392" s="162">
        <v>0</v>
      </c>
      <c r="D392" s="162">
        <v>0</v>
      </c>
      <c r="E392" s="162">
        <v>0</v>
      </c>
      <c r="F392" s="162">
        <v>22</v>
      </c>
      <c r="G392" s="231" t="s">
        <v>428</v>
      </c>
      <c r="H392" s="164" t="s">
        <v>4107</v>
      </c>
      <c r="I392" s="163" t="s">
        <v>20</v>
      </c>
      <c r="J392" s="163" t="s">
        <v>353</v>
      </c>
      <c r="K392" s="163">
        <v>2</v>
      </c>
      <c r="L392" s="165" t="s">
        <v>642</v>
      </c>
      <c r="M392" s="165" t="s">
        <v>674</v>
      </c>
      <c r="N392" s="64">
        <v>2</v>
      </c>
      <c r="O392" s="64">
        <v>2</v>
      </c>
      <c r="P392" s="64">
        <v>2</v>
      </c>
      <c r="Q392" s="64">
        <v>2</v>
      </c>
      <c r="R392" s="64">
        <f t="shared" si="70"/>
        <v>8</v>
      </c>
      <c r="S392" s="105" t="s">
        <v>3765</v>
      </c>
      <c r="T392" s="105" t="s">
        <v>172</v>
      </c>
      <c r="U392" s="159">
        <f t="shared" si="71"/>
        <v>4</v>
      </c>
      <c r="V392" s="159">
        <v>0</v>
      </c>
      <c r="W392" s="100">
        <f t="shared" si="75"/>
        <v>0</v>
      </c>
      <c r="X392" s="105" t="str">
        <f t="shared" si="76"/>
        <v>En Riesgo de no Cumplimiento</v>
      </c>
      <c r="Y392" s="166"/>
      <c r="Z392" s="159">
        <f t="shared" si="72"/>
        <v>4</v>
      </c>
      <c r="AA392" s="159"/>
      <c r="AB392" s="100" t="str">
        <f t="shared" si="77"/>
        <v>No hay ejecución</v>
      </c>
      <c r="AC392" s="105" t="str">
        <f t="shared" si="78"/>
        <v>NA</v>
      </c>
      <c r="AD392" s="166"/>
      <c r="AE392" s="65">
        <f t="shared" si="73"/>
        <v>0</v>
      </c>
      <c r="AF392" s="100" t="str">
        <f t="shared" si="79"/>
        <v>No hay Programación</v>
      </c>
      <c r="AG392" s="105" t="str">
        <f t="shared" si="74"/>
        <v>De acuerdo a lo programado</v>
      </c>
      <c r="AH392" s="166"/>
      <c r="AI392" s="65" t="s">
        <v>502</v>
      </c>
      <c r="AJ392" s="100" t="s">
        <v>502</v>
      </c>
    </row>
    <row r="393" spans="1:36" ht="35.25" customHeight="1">
      <c r="A393" s="63">
        <v>378</v>
      </c>
      <c r="B393" s="162">
        <v>0</v>
      </c>
      <c r="C393" s="162">
        <v>0</v>
      </c>
      <c r="D393" s="162">
        <v>0</v>
      </c>
      <c r="E393" s="162">
        <v>0</v>
      </c>
      <c r="F393" s="162">
        <v>22</v>
      </c>
      <c r="G393" s="231" t="s">
        <v>571</v>
      </c>
      <c r="H393" s="164" t="s">
        <v>4108</v>
      </c>
      <c r="I393" s="163" t="s">
        <v>20</v>
      </c>
      <c r="J393" s="163" t="s">
        <v>353</v>
      </c>
      <c r="K393" s="163">
        <v>6</v>
      </c>
      <c r="L393" s="165" t="s">
        <v>642</v>
      </c>
      <c r="M393" s="165" t="s">
        <v>674</v>
      </c>
      <c r="N393" s="64">
        <v>3</v>
      </c>
      <c r="O393" s="64">
        <v>3</v>
      </c>
      <c r="P393" s="64">
        <v>3</v>
      </c>
      <c r="Q393" s="64">
        <v>3</v>
      </c>
      <c r="R393" s="64">
        <f t="shared" si="70"/>
        <v>12</v>
      </c>
      <c r="S393" s="105" t="s">
        <v>3765</v>
      </c>
      <c r="T393" s="105" t="s">
        <v>172</v>
      </c>
      <c r="U393" s="159">
        <f t="shared" si="71"/>
        <v>6</v>
      </c>
      <c r="V393" s="159">
        <v>0</v>
      </c>
      <c r="W393" s="100">
        <f t="shared" si="75"/>
        <v>0</v>
      </c>
      <c r="X393" s="105" t="str">
        <f t="shared" si="76"/>
        <v>En Riesgo de no Cumplimiento</v>
      </c>
      <c r="Y393" s="166"/>
      <c r="Z393" s="159">
        <f t="shared" si="72"/>
        <v>6</v>
      </c>
      <c r="AA393" s="159"/>
      <c r="AB393" s="100" t="str">
        <f t="shared" si="77"/>
        <v>No hay ejecución</v>
      </c>
      <c r="AC393" s="105" t="str">
        <f t="shared" si="78"/>
        <v>NA</v>
      </c>
      <c r="AD393" s="166"/>
      <c r="AE393" s="65">
        <f t="shared" si="73"/>
        <v>0</v>
      </c>
      <c r="AF393" s="100" t="str">
        <f t="shared" si="79"/>
        <v>No hay Programación</v>
      </c>
      <c r="AG393" s="105" t="str">
        <f t="shared" si="74"/>
        <v>De acuerdo a lo programado</v>
      </c>
      <c r="AH393" s="166"/>
      <c r="AI393" s="65" t="s">
        <v>502</v>
      </c>
      <c r="AJ393" s="100" t="s">
        <v>502</v>
      </c>
    </row>
    <row r="394" spans="1:36" ht="35.25" customHeight="1">
      <c r="A394" s="63">
        <v>379</v>
      </c>
      <c r="B394" s="162">
        <v>0</v>
      </c>
      <c r="C394" s="162">
        <v>0</v>
      </c>
      <c r="D394" s="162">
        <v>0</v>
      </c>
      <c r="E394" s="162">
        <v>0</v>
      </c>
      <c r="F394" s="162">
        <v>22</v>
      </c>
      <c r="G394" s="231" t="s">
        <v>571</v>
      </c>
      <c r="H394" s="164" t="s">
        <v>4109</v>
      </c>
      <c r="I394" s="163" t="s">
        <v>20</v>
      </c>
      <c r="J394" s="163" t="s">
        <v>353</v>
      </c>
      <c r="K394" s="163">
        <v>6</v>
      </c>
      <c r="L394" s="165" t="s">
        <v>642</v>
      </c>
      <c r="M394" s="165" t="s">
        <v>674</v>
      </c>
      <c r="N394" s="64">
        <v>3</v>
      </c>
      <c r="O394" s="64">
        <v>3</v>
      </c>
      <c r="P394" s="64">
        <v>3</v>
      </c>
      <c r="Q394" s="64">
        <v>3</v>
      </c>
      <c r="R394" s="64">
        <f t="shared" si="70"/>
        <v>12</v>
      </c>
      <c r="S394" s="105" t="s">
        <v>3765</v>
      </c>
      <c r="T394" s="105" t="s">
        <v>172</v>
      </c>
      <c r="U394" s="159">
        <f t="shared" si="71"/>
        <v>6</v>
      </c>
      <c r="V394" s="159">
        <v>3</v>
      </c>
      <c r="W394" s="100">
        <f t="shared" si="75"/>
        <v>0.5</v>
      </c>
      <c r="X394" s="105" t="str">
        <f t="shared" si="76"/>
        <v>En Riesgo de no Cumplimiento</v>
      </c>
      <c r="Y394" s="166"/>
      <c r="Z394" s="159">
        <f t="shared" si="72"/>
        <v>6</v>
      </c>
      <c r="AA394" s="159"/>
      <c r="AB394" s="100" t="str">
        <f t="shared" si="77"/>
        <v>No hay ejecución</v>
      </c>
      <c r="AC394" s="105" t="str">
        <f t="shared" si="78"/>
        <v>NA</v>
      </c>
      <c r="AD394" s="166"/>
      <c r="AE394" s="65">
        <f t="shared" si="73"/>
        <v>3</v>
      </c>
      <c r="AF394" s="100">
        <f t="shared" si="79"/>
        <v>0.25</v>
      </c>
      <c r="AG394" s="105" t="str">
        <f t="shared" si="74"/>
        <v>Incumplimiento</v>
      </c>
      <c r="AH394" s="166"/>
      <c r="AI394" s="65" t="s">
        <v>502</v>
      </c>
      <c r="AJ394" s="100" t="s">
        <v>502</v>
      </c>
    </row>
    <row r="395" spans="1:36" ht="35.25" customHeight="1">
      <c r="A395" s="63">
        <v>380</v>
      </c>
      <c r="B395" s="162">
        <v>0</v>
      </c>
      <c r="C395" s="162">
        <v>0</v>
      </c>
      <c r="D395" s="162">
        <v>0</v>
      </c>
      <c r="E395" s="162">
        <v>0</v>
      </c>
      <c r="F395" s="162">
        <v>22</v>
      </c>
      <c r="G395" s="231" t="s">
        <v>571</v>
      </c>
      <c r="H395" s="164" t="s">
        <v>4110</v>
      </c>
      <c r="I395" s="163" t="s">
        <v>20</v>
      </c>
      <c r="J395" s="163" t="s">
        <v>353</v>
      </c>
      <c r="K395" s="163">
        <v>4</v>
      </c>
      <c r="L395" s="165" t="s">
        <v>642</v>
      </c>
      <c r="M395" s="165" t="s">
        <v>674</v>
      </c>
      <c r="N395" s="64">
        <v>3</v>
      </c>
      <c r="O395" s="64">
        <v>3</v>
      </c>
      <c r="P395" s="64">
        <v>3</v>
      </c>
      <c r="Q395" s="64">
        <v>3</v>
      </c>
      <c r="R395" s="64">
        <f t="shared" si="70"/>
        <v>12</v>
      </c>
      <c r="S395" s="105" t="s">
        <v>3765</v>
      </c>
      <c r="T395" s="105" t="s">
        <v>172</v>
      </c>
      <c r="U395" s="159">
        <f t="shared" si="71"/>
        <v>6</v>
      </c>
      <c r="V395" s="159">
        <v>2</v>
      </c>
      <c r="W395" s="100">
        <f t="shared" si="75"/>
        <v>0.33333333333333331</v>
      </c>
      <c r="X395" s="105" t="str">
        <f t="shared" si="76"/>
        <v>En Riesgo de no Cumplimiento</v>
      </c>
      <c r="Y395" s="166"/>
      <c r="Z395" s="159">
        <f t="shared" si="72"/>
        <v>6</v>
      </c>
      <c r="AA395" s="159"/>
      <c r="AB395" s="100" t="str">
        <f t="shared" si="77"/>
        <v>No hay ejecución</v>
      </c>
      <c r="AC395" s="105" t="str">
        <f t="shared" si="78"/>
        <v>NA</v>
      </c>
      <c r="AD395" s="166"/>
      <c r="AE395" s="65">
        <f t="shared" si="73"/>
        <v>2</v>
      </c>
      <c r="AF395" s="100">
        <f t="shared" si="79"/>
        <v>0.16666666666666666</v>
      </c>
      <c r="AG395" s="105" t="str">
        <f t="shared" si="74"/>
        <v>Incumplimiento</v>
      </c>
      <c r="AH395" s="166"/>
      <c r="AI395" s="65" t="s">
        <v>502</v>
      </c>
      <c r="AJ395" s="100" t="s">
        <v>502</v>
      </c>
    </row>
    <row r="396" spans="1:36" ht="35.25" customHeight="1">
      <c r="A396" s="63">
        <v>381</v>
      </c>
      <c r="B396" s="162">
        <v>0</v>
      </c>
      <c r="C396" s="162">
        <v>0</v>
      </c>
      <c r="D396" s="162">
        <v>0</v>
      </c>
      <c r="E396" s="162">
        <v>0</v>
      </c>
      <c r="F396" s="162">
        <v>22</v>
      </c>
      <c r="G396" s="231" t="s">
        <v>428</v>
      </c>
      <c r="H396" s="164" t="s">
        <v>4111</v>
      </c>
      <c r="I396" s="163" t="s">
        <v>20</v>
      </c>
      <c r="J396" s="163" t="s">
        <v>353</v>
      </c>
      <c r="K396" s="163">
        <v>7</v>
      </c>
      <c r="L396" s="165" t="s">
        <v>2201</v>
      </c>
      <c r="M396" s="165" t="s">
        <v>2215</v>
      </c>
      <c r="N396" s="64">
        <v>10</v>
      </c>
      <c r="O396" s="64">
        <v>10</v>
      </c>
      <c r="P396" s="64">
        <v>10</v>
      </c>
      <c r="Q396" s="64">
        <v>10</v>
      </c>
      <c r="R396" s="64">
        <f t="shared" si="70"/>
        <v>40</v>
      </c>
      <c r="S396" s="105" t="s">
        <v>3765</v>
      </c>
      <c r="T396" s="105" t="s">
        <v>172</v>
      </c>
      <c r="U396" s="159">
        <f t="shared" si="71"/>
        <v>20</v>
      </c>
      <c r="V396" s="159">
        <v>20</v>
      </c>
      <c r="W396" s="100">
        <f t="shared" si="75"/>
        <v>1</v>
      </c>
      <c r="X396" s="105" t="str">
        <f t="shared" si="76"/>
        <v>De acuerdo a lo programado</v>
      </c>
      <c r="Y396" s="166"/>
      <c r="Z396" s="159">
        <f t="shared" si="72"/>
        <v>20</v>
      </c>
      <c r="AA396" s="159"/>
      <c r="AB396" s="100" t="str">
        <f t="shared" si="77"/>
        <v>No hay ejecución</v>
      </c>
      <c r="AC396" s="105" t="str">
        <f t="shared" si="78"/>
        <v>NA</v>
      </c>
      <c r="AD396" s="166"/>
      <c r="AE396" s="65">
        <f t="shared" si="73"/>
        <v>20</v>
      </c>
      <c r="AF396" s="100">
        <f t="shared" si="79"/>
        <v>0.5</v>
      </c>
      <c r="AG396" s="105" t="str">
        <f t="shared" si="74"/>
        <v>Incumplimiento</v>
      </c>
      <c r="AH396" s="166"/>
      <c r="AI396" s="65" t="s">
        <v>502</v>
      </c>
      <c r="AJ396" s="100" t="s">
        <v>502</v>
      </c>
    </row>
    <row r="397" spans="1:36" ht="35.25" customHeight="1">
      <c r="A397" s="63">
        <v>382</v>
      </c>
      <c r="B397" s="162">
        <v>0</v>
      </c>
      <c r="C397" s="162">
        <v>0</v>
      </c>
      <c r="D397" s="162">
        <v>0</v>
      </c>
      <c r="E397" s="162">
        <v>0</v>
      </c>
      <c r="F397" s="162">
        <v>22</v>
      </c>
      <c r="G397" s="231" t="s">
        <v>571</v>
      </c>
      <c r="H397" s="164" t="s">
        <v>4112</v>
      </c>
      <c r="I397" s="163"/>
      <c r="J397" s="163" t="s">
        <v>351</v>
      </c>
      <c r="K397" s="163">
        <v>1</v>
      </c>
      <c r="L397" s="165" t="s">
        <v>685</v>
      </c>
      <c r="M397" s="165" t="s">
        <v>643</v>
      </c>
      <c r="N397" s="64">
        <v>0</v>
      </c>
      <c r="O397" s="64">
        <v>0</v>
      </c>
      <c r="P397" s="64">
        <v>1</v>
      </c>
      <c r="Q397" s="64">
        <v>0</v>
      </c>
      <c r="R397" s="64">
        <f t="shared" si="70"/>
        <v>1</v>
      </c>
      <c r="S397" s="105" t="s">
        <v>3765</v>
      </c>
      <c r="T397" s="105" t="s">
        <v>172</v>
      </c>
      <c r="U397" s="159">
        <f t="shared" si="71"/>
        <v>0</v>
      </c>
      <c r="V397" s="159">
        <v>0</v>
      </c>
      <c r="W397" s="100" t="str">
        <f t="shared" si="75"/>
        <v>No hay Programación</v>
      </c>
      <c r="X397" s="105" t="str">
        <f t="shared" si="76"/>
        <v>De acuerdo a lo programado</v>
      </c>
      <c r="Y397" s="166"/>
      <c r="Z397" s="159">
        <f t="shared" si="72"/>
        <v>1</v>
      </c>
      <c r="AA397" s="159"/>
      <c r="AB397" s="100" t="str">
        <f t="shared" si="77"/>
        <v>No hay ejecución</v>
      </c>
      <c r="AC397" s="105" t="str">
        <f t="shared" si="78"/>
        <v>NA</v>
      </c>
      <c r="AD397" s="166"/>
      <c r="AE397" s="65">
        <f t="shared" si="73"/>
        <v>0</v>
      </c>
      <c r="AF397" s="100" t="str">
        <f t="shared" si="79"/>
        <v>No hay Programación</v>
      </c>
      <c r="AG397" s="105" t="str">
        <f t="shared" si="74"/>
        <v>De acuerdo a lo programado</v>
      </c>
      <c r="AH397" s="166"/>
      <c r="AI397" s="65" t="s">
        <v>502</v>
      </c>
      <c r="AJ397" s="100" t="s">
        <v>502</v>
      </c>
    </row>
    <row r="398" spans="1:36" ht="35.25" customHeight="1">
      <c r="A398" s="63">
        <v>383</v>
      </c>
      <c r="B398" s="162">
        <v>0</v>
      </c>
      <c r="C398" s="162">
        <v>0</v>
      </c>
      <c r="D398" s="162">
        <v>0</v>
      </c>
      <c r="E398" s="162">
        <v>0</v>
      </c>
      <c r="F398" s="162">
        <v>22</v>
      </c>
      <c r="G398" s="231" t="s">
        <v>428</v>
      </c>
      <c r="H398" s="164" t="s">
        <v>4113</v>
      </c>
      <c r="I398" s="163" t="s">
        <v>20</v>
      </c>
      <c r="J398" s="163" t="s">
        <v>351</v>
      </c>
      <c r="K398" s="163">
        <v>18</v>
      </c>
      <c r="L398" s="165" t="s">
        <v>642</v>
      </c>
      <c r="M398" s="165" t="s">
        <v>674</v>
      </c>
      <c r="N398" s="64">
        <v>1</v>
      </c>
      <c r="O398" s="64">
        <v>2</v>
      </c>
      <c r="P398" s="64">
        <v>2</v>
      </c>
      <c r="Q398" s="64">
        <v>1</v>
      </c>
      <c r="R398" s="64">
        <f t="shared" si="70"/>
        <v>6</v>
      </c>
      <c r="S398" s="105" t="s">
        <v>3765</v>
      </c>
      <c r="T398" s="105" t="s">
        <v>172</v>
      </c>
      <c r="U398" s="159">
        <f t="shared" si="71"/>
        <v>3</v>
      </c>
      <c r="V398" s="159">
        <v>7</v>
      </c>
      <c r="W398" s="100">
        <f t="shared" si="75"/>
        <v>2.3333333333333335</v>
      </c>
      <c r="X398" s="105" t="str">
        <f t="shared" si="76"/>
        <v>De acuerdo a lo programado</v>
      </c>
      <c r="Y398" s="166"/>
      <c r="Z398" s="159">
        <f t="shared" si="72"/>
        <v>3</v>
      </c>
      <c r="AA398" s="159"/>
      <c r="AB398" s="100" t="str">
        <f t="shared" si="77"/>
        <v>No hay ejecución</v>
      </c>
      <c r="AC398" s="105" t="str">
        <f t="shared" si="78"/>
        <v>NA</v>
      </c>
      <c r="AD398" s="166"/>
      <c r="AE398" s="65">
        <f t="shared" si="73"/>
        <v>7</v>
      </c>
      <c r="AF398" s="100">
        <f t="shared" si="79"/>
        <v>1.1666666666666667</v>
      </c>
      <c r="AG398" s="105" t="str">
        <f t="shared" si="74"/>
        <v>De acuerdo a lo programado</v>
      </c>
      <c r="AH398" s="166"/>
      <c r="AI398" s="65" t="s">
        <v>502</v>
      </c>
      <c r="AJ398" s="100" t="s">
        <v>502</v>
      </c>
    </row>
    <row r="399" spans="1:36" ht="35.25" customHeight="1">
      <c r="A399" s="63">
        <v>384</v>
      </c>
      <c r="B399" s="162">
        <v>0</v>
      </c>
      <c r="C399" s="162">
        <v>0</v>
      </c>
      <c r="D399" s="162">
        <v>0</v>
      </c>
      <c r="E399" s="162">
        <v>0</v>
      </c>
      <c r="F399" s="162">
        <v>22</v>
      </c>
      <c r="G399" s="231" t="s">
        <v>571</v>
      </c>
      <c r="H399" s="164" t="s">
        <v>4114</v>
      </c>
      <c r="I399" s="163" t="s">
        <v>20</v>
      </c>
      <c r="J399" s="163" t="s">
        <v>353</v>
      </c>
      <c r="K399" s="163">
        <v>12</v>
      </c>
      <c r="L399" s="165" t="s">
        <v>642</v>
      </c>
      <c r="M399" s="165" t="s">
        <v>674</v>
      </c>
      <c r="N399" s="64">
        <v>3</v>
      </c>
      <c r="O399" s="64">
        <v>3</v>
      </c>
      <c r="P399" s="64">
        <v>3</v>
      </c>
      <c r="Q399" s="64">
        <v>3</v>
      </c>
      <c r="R399" s="64">
        <f t="shared" si="70"/>
        <v>12</v>
      </c>
      <c r="S399" s="105" t="s">
        <v>3765</v>
      </c>
      <c r="T399" s="105" t="s">
        <v>172</v>
      </c>
      <c r="U399" s="159">
        <f t="shared" si="71"/>
        <v>6</v>
      </c>
      <c r="V399" s="159">
        <v>1</v>
      </c>
      <c r="W399" s="100">
        <f t="shared" si="75"/>
        <v>0.16666666666666666</v>
      </c>
      <c r="X399" s="105" t="str">
        <f t="shared" si="76"/>
        <v>En Riesgo de no Cumplimiento</v>
      </c>
      <c r="Y399" s="166"/>
      <c r="Z399" s="159">
        <f t="shared" si="72"/>
        <v>6</v>
      </c>
      <c r="AA399" s="159"/>
      <c r="AB399" s="100" t="str">
        <f t="shared" si="77"/>
        <v>No hay ejecución</v>
      </c>
      <c r="AC399" s="105" t="str">
        <f t="shared" si="78"/>
        <v>NA</v>
      </c>
      <c r="AD399" s="166"/>
      <c r="AE399" s="65">
        <f t="shared" si="73"/>
        <v>1</v>
      </c>
      <c r="AF399" s="100">
        <f t="shared" si="79"/>
        <v>8.3333333333333329E-2</v>
      </c>
      <c r="AG399" s="105" t="str">
        <f t="shared" si="74"/>
        <v>Incumplimiento</v>
      </c>
      <c r="AH399" s="166"/>
      <c r="AI399" s="65" t="s">
        <v>502</v>
      </c>
      <c r="AJ399" s="100" t="s">
        <v>502</v>
      </c>
    </row>
    <row r="400" spans="1:36" ht="35.25" customHeight="1">
      <c r="A400" s="63">
        <v>385</v>
      </c>
      <c r="B400" s="162">
        <v>0</v>
      </c>
      <c r="C400" s="162">
        <v>0</v>
      </c>
      <c r="D400" s="162">
        <v>0</v>
      </c>
      <c r="E400" s="162">
        <v>0</v>
      </c>
      <c r="F400" s="162">
        <v>22</v>
      </c>
      <c r="G400" s="231" t="s">
        <v>428</v>
      </c>
      <c r="H400" s="164" t="s">
        <v>4115</v>
      </c>
      <c r="I400" s="163" t="s">
        <v>20</v>
      </c>
      <c r="J400" s="163" t="s">
        <v>353</v>
      </c>
      <c r="K400" s="163">
        <v>17</v>
      </c>
      <c r="L400" s="165" t="s">
        <v>2218</v>
      </c>
      <c r="M400" s="165" t="s">
        <v>636</v>
      </c>
      <c r="N400" s="64">
        <v>3</v>
      </c>
      <c r="O400" s="64">
        <v>3</v>
      </c>
      <c r="P400" s="64">
        <v>3</v>
      </c>
      <c r="Q400" s="64">
        <v>3</v>
      </c>
      <c r="R400" s="64">
        <f t="shared" si="70"/>
        <v>12</v>
      </c>
      <c r="S400" s="105" t="s">
        <v>3765</v>
      </c>
      <c r="T400" s="105" t="s">
        <v>172</v>
      </c>
      <c r="U400" s="159">
        <f t="shared" si="71"/>
        <v>6</v>
      </c>
      <c r="V400" s="159">
        <v>4</v>
      </c>
      <c r="W400" s="100">
        <f t="shared" si="75"/>
        <v>0.66666666666666663</v>
      </c>
      <c r="X400" s="105" t="str">
        <f t="shared" si="76"/>
        <v>En Riesgo de no Cumplimiento</v>
      </c>
      <c r="Y400" s="166"/>
      <c r="Z400" s="159">
        <f t="shared" si="72"/>
        <v>6</v>
      </c>
      <c r="AA400" s="159"/>
      <c r="AB400" s="100" t="str">
        <f t="shared" si="77"/>
        <v>No hay ejecución</v>
      </c>
      <c r="AC400" s="105" t="str">
        <f t="shared" si="78"/>
        <v>NA</v>
      </c>
      <c r="AD400" s="166"/>
      <c r="AE400" s="65">
        <f t="shared" si="73"/>
        <v>4</v>
      </c>
      <c r="AF400" s="100">
        <f t="shared" si="79"/>
        <v>0.33333333333333331</v>
      </c>
      <c r="AG400" s="105" t="str">
        <f t="shared" si="74"/>
        <v>Incumplimiento</v>
      </c>
      <c r="AH400" s="166"/>
      <c r="AI400" s="65" t="s">
        <v>502</v>
      </c>
      <c r="AJ400" s="100" t="s">
        <v>502</v>
      </c>
    </row>
    <row r="401" spans="1:36" ht="35.25" customHeight="1">
      <c r="A401" s="63">
        <v>386</v>
      </c>
      <c r="B401" s="162">
        <v>0</v>
      </c>
      <c r="C401" s="162">
        <v>0</v>
      </c>
      <c r="D401" s="162">
        <v>0</v>
      </c>
      <c r="E401" s="162">
        <v>0</v>
      </c>
      <c r="F401" s="162">
        <v>22</v>
      </c>
      <c r="G401" s="231" t="s">
        <v>428</v>
      </c>
      <c r="H401" s="164" t="s">
        <v>4116</v>
      </c>
      <c r="I401" s="163" t="s">
        <v>20</v>
      </c>
      <c r="J401" s="163" t="s">
        <v>353</v>
      </c>
      <c r="K401" s="163"/>
      <c r="L401" s="165" t="s">
        <v>640</v>
      </c>
      <c r="M401" s="165" t="s">
        <v>636</v>
      </c>
      <c r="N401" s="64">
        <v>1</v>
      </c>
      <c r="O401" s="64">
        <v>0</v>
      </c>
      <c r="P401" s="64">
        <v>0</v>
      </c>
      <c r="Q401" s="64">
        <v>0</v>
      </c>
      <c r="R401" s="64">
        <f t="shared" ref="R401:R464" si="81">N401+O401+P401+Q401</f>
        <v>1</v>
      </c>
      <c r="S401" s="105" t="s">
        <v>3765</v>
      </c>
      <c r="T401" s="105" t="s">
        <v>172</v>
      </c>
      <c r="U401" s="159">
        <f t="shared" ref="U401:U464" si="82">N401+O401</f>
        <v>1</v>
      </c>
      <c r="V401" s="159">
        <v>0</v>
      </c>
      <c r="W401" s="100">
        <f t="shared" si="75"/>
        <v>0</v>
      </c>
      <c r="X401" s="105" t="str">
        <f t="shared" si="76"/>
        <v>En Riesgo de no Cumplimiento</v>
      </c>
      <c r="Y401" s="166"/>
      <c r="Z401" s="159">
        <f t="shared" ref="Z401:Z464" si="83">P401+Q401</f>
        <v>0</v>
      </c>
      <c r="AA401" s="159"/>
      <c r="AB401" s="100" t="str">
        <f t="shared" si="77"/>
        <v>No hay ejecución</v>
      </c>
      <c r="AC401" s="105" t="str">
        <f t="shared" si="78"/>
        <v>NA</v>
      </c>
      <c r="AD401" s="166"/>
      <c r="AE401" s="65">
        <f t="shared" ref="AE401:AE464" si="84">V401+AA401</f>
        <v>0</v>
      </c>
      <c r="AF401" s="100" t="str">
        <f t="shared" si="79"/>
        <v>No hay Programación</v>
      </c>
      <c r="AG401" s="105" t="str">
        <f t="shared" si="74"/>
        <v>De acuerdo a lo programado</v>
      </c>
      <c r="AH401" s="166"/>
      <c r="AI401" s="65" t="s">
        <v>502</v>
      </c>
      <c r="AJ401" s="100" t="s">
        <v>502</v>
      </c>
    </row>
    <row r="402" spans="1:36" ht="35.25" customHeight="1">
      <c r="A402" s="63">
        <v>387</v>
      </c>
      <c r="B402" s="162">
        <v>0</v>
      </c>
      <c r="C402" s="162">
        <v>0</v>
      </c>
      <c r="D402" s="162">
        <v>0</v>
      </c>
      <c r="E402" s="162">
        <v>0</v>
      </c>
      <c r="F402" s="162">
        <v>22</v>
      </c>
      <c r="G402" s="231" t="s">
        <v>428</v>
      </c>
      <c r="H402" s="164" t="s">
        <v>4117</v>
      </c>
      <c r="I402" s="163" t="s">
        <v>18</v>
      </c>
      <c r="J402" s="163" t="s">
        <v>351</v>
      </c>
      <c r="K402" s="163">
        <v>19</v>
      </c>
      <c r="L402" s="165" t="s">
        <v>664</v>
      </c>
      <c r="M402" s="165" t="s">
        <v>636</v>
      </c>
      <c r="N402" s="64">
        <v>0</v>
      </c>
      <c r="O402" s="64">
        <v>0</v>
      </c>
      <c r="P402" s="64">
        <v>1</v>
      </c>
      <c r="Q402" s="64">
        <v>0</v>
      </c>
      <c r="R402" s="64">
        <f t="shared" si="81"/>
        <v>1</v>
      </c>
      <c r="S402" s="105" t="s">
        <v>3765</v>
      </c>
      <c r="T402" s="105" t="s">
        <v>172</v>
      </c>
      <c r="U402" s="159">
        <f t="shared" si="82"/>
        <v>0</v>
      </c>
      <c r="V402" s="159">
        <v>0</v>
      </c>
      <c r="W402" s="100" t="str">
        <f t="shared" si="75"/>
        <v>No hay Programación</v>
      </c>
      <c r="X402" s="105" t="str">
        <f t="shared" si="76"/>
        <v>De acuerdo a lo programado</v>
      </c>
      <c r="Y402" s="166"/>
      <c r="Z402" s="159">
        <f t="shared" si="83"/>
        <v>1</v>
      </c>
      <c r="AA402" s="159"/>
      <c r="AB402" s="100" t="str">
        <f t="shared" si="77"/>
        <v>No hay ejecución</v>
      </c>
      <c r="AC402" s="105" t="str">
        <f t="shared" si="78"/>
        <v>NA</v>
      </c>
      <c r="AD402" s="166"/>
      <c r="AE402" s="65">
        <f t="shared" si="84"/>
        <v>0</v>
      </c>
      <c r="AF402" s="100" t="str">
        <f t="shared" si="79"/>
        <v>No hay Programación</v>
      </c>
      <c r="AG402" s="105" t="str">
        <f t="shared" si="74"/>
        <v>De acuerdo a lo programado</v>
      </c>
      <c r="AH402" s="166"/>
      <c r="AI402" s="65" t="s">
        <v>502</v>
      </c>
      <c r="AJ402" s="100" t="s">
        <v>502</v>
      </c>
    </row>
    <row r="403" spans="1:36" ht="35.25" customHeight="1">
      <c r="A403" s="63">
        <v>388</v>
      </c>
      <c r="B403" s="162">
        <v>0</v>
      </c>
      <c r="C403" s="162">
        <v>0</v>
      </c>
      <c r="D403" s="162">
        <v>0</v>
      </c>
      <c r="E403" s="162">
        <v>0</v>
      </c>
      <c r="F403" s="162">
        <v>22</v>
      </c>
      <c r="G403" s="231" t="s">
        <v>428</v>
      </c>
      <c r="H403" s="164" t="s">
        <v>4118</v>
      </c>
      <c r="I403" s="163" t="s">
        <v>20</v>
      </c>
      <c r="J403" s="163" t="s">
        <v>353</v>
      </c>
      <c r="K403" s="163">
        <v>19</v>
      </c>
      <c r="L403" s="165" t="s">
        <v>642</v>
      </c>
      <c r="M403" s="165" t="s">
        <v>643</v>
      </c>
      <c r="N403" s="64">
        <v>1</v>
      </c>
      <c r="O403" s="64">
        <v>0</v>
      </c>
      <c r="P403" s="64">
        <v>0</v>
      </c>
      <c r="Q403" s="64">
        <v>0</v>
      </c>
      <c r="R403" s="64">
        <f t="shared" si="81"/>
        <v>1</v>
      </c>
      <c r="S403" s="105" t="s">
        <v>3765</v>
      </c>
      <c r="T403" s="105" t="s">
        <v>172</v>
      </c>
      <c r="U403" s="159">
        <f t="shared" si="82"/>
        <v>1</v>
      </c>
      <c r="V403" s="159">
        <v>0</v>
      </c>
      <c r="W403" s="100">
        <f t="shared" si="75"/>
        <v>0</v>
      </c>
      <c r="X403" s="105" t="str">
        <f t="shared" si="76"/>
        <v>En Riesgo de no Cumplimiento</v>
      </c>
      <c r="Y403" s="166"/>
      <c r="Z403" s="159">
        <f t="shared" si="83"/>
        <v>0</v>
      </c>
      <c r="AA403" s="159"/>
      <c r="AB403" s="100" t="str">
        <f t="shared" si="77"/>
        <v>No hay ejecución</v>
      </c>
      <c r="AC403" s="105" t="str">
        <f t="shared" si="78"/>
        <v>NA</v>
      </c>
      <c r="AD403" s="166"/>
      <c r="AE403" s="65">
        <f t="shared" si="84"/>
        <v>0</v>
      </c>
      <c r="AF403" s="100" t="str">
        <f t="shared" si="79"/>
        <v>No hay Programación</v>
      </c>
      <c r="AG403" s="105" t="str">
        <f t="shared" si="74"/>
        <v>De acuerdo a lo programado</v>
      </c>
      <c r="AH403" s="166"/>
      <c r="AI403" s="65" t="s">
        <v>502</v>
      </c>
      <c r="AJ403" s="100" t="s">
        <v>502</v>
      </c>
    </row>
    <row r="404" spans="1:36" ht="35.25" customHeight="1">
      <c r="A404" s="63">
        <v>389</v>
      </c>
      <c r="B404" s="162">
        <v>0</v>
      </c>
      <c r="C404" s="162">
        <v>0</v>
      </c>
      <c r="D404" s="162">
        <v>0</v>
      </c>
      <c r="E404" s="162">
        <v>0</v>
      </c>
      <c r="F404" s="162">
        <v>22</v>
      </c>
      <c r="G404" s="231" t="s">
        <v>428</v>
      </c>
      <c r="H404" s="164" t="s">
        <v>4119</v>
      </c>
      <c r="I404" s="163" t="s">
        <v>20</v>
      </c>
      <c r="J404" s="163" t="s">
        <v>353</v>
      </c>
      <c r="K404" s="163">
        <v>19</v>
      </c>
      <c r="L404" s="165" t="s">
        <v>3832</v>
      </c>
      <c r="M404" s="165" t="s">
        <v>2215</v>
      </c>
      <c r="N404" s="64">
        <v>2</v>
      </c>
      <c r="O404" s="64">
        <v>2</v>
      </c>
      <c r="P404" s="64">
        <v>2</v>
      </c>
      <c r="Q404" s="64">
        <v>2</v>
      </c>
      <c r="R404" s="64">
        <f t="shared" si="81"/>
        <v>8</v>
      </c>
      <c r="S404" s="105" t="s">
        <v>3765</v>
      </c>
      <c r="T404" s="105" t="s">
        <v>172</v>
      </c>
      <c r="U404" s="159">
        <f t="shared" si="82"/>
        <v>4</v>
      </c>
      <c r="V404" s="159">
        <v>14</v>
      </c>
      <c r="W404" s="100">
        <f t="shared" si="75"/>
        <v>3.5</v>
      </c>
      <c r="X404" s="105" t="str">
        <f t="shared" si="76"/>
        <v>De acuerdo a lo programado</v>
      </c>
      <c r="Y404" s="166"/>
      <c r="Z404" s="159">
        <f t="shared" si="83"/>
        <v>4</v>
      </c>
      <c r="AA404" s="159"/>
      <c r="AB404" s="100" t="str">
        <f t="shared" si="77"/>
        <v>No hay ejecución</v>
      </c>
      <c r="AC404" s="105" t="str">
        <f t="shared" si="78"/>
        <v>NA</v>
      </c>
      <c r="AD404" s="166"/>
      <c r="AE404" s="65">
        <f t="shared" si="84"/>
        <v>14</v>
      </c>
      <c r="AF404" s="100">
        <f t="shared" si="79"/>
        <v>1.75</v>
      </c>
      <c r="AG404" s="105" t="str">
        <f t="shared" si="74"/>
        <v>De acuerdo a lo programado</v>
      </c>
      <c r="AH404" s="166"/>
      <c r="AI404" s="65" t="s">
        <v>502</v>
      </c>
      <c r="AJ404" s="100" t="s">
        <v>502</v>
      </c>
    </row>
    <row r="405" spans="1:36" ht="35.25" customHeight="1">
      <c r="A405" s="63">
        <v>390</v>
      </c>
      <c r="B405" s="162">
        <v>0</v>
      </c>
      <c r="C405" s="162">
        <v>0</v>
      </c>
      <c r="D405" s="162">
        <v>0</v>
      </c>
      <c r="E405" s="162">
        <v>0</v>
      </c>
      <c r="F405" s="162">
        <v>22</v>
      </c>
      <c r="G405" s="231" t="s">
        <v>428</v>
      </c>
      <c r="H405" s="164" t="s">
        <v>4120</v>
      </c>
      <c r="I405" s="163" t="s">
        <v>20</v>
      </c>
      <c r="J405" s="163" t="s">
        <v>353</v>
      </c>
      <c r="K405" s="163">
        <v>19</v>
      </c>
      <c r="L405" s="165" t="s">
        <v>4121</v>
      </c>
      <c r="M405" s="165" t="s">
        <v>643</v>
      </c>
      <c r="N405" s="64">
        <v>11</v>
      </c>
      <c r="O405" s="64">
        <v>11</v>
      </c>
      <c r="P405" s="64">
        <v>0</v>
      </c>
      <c r="Q405" s="64">
        <v>0</v>
      </c>
      <c r="R405" s="64">
        <f t="shared" si="81"/>
        <v>22</v>
      </c>
      <c r="S405" s="105" t="s">
        <v>3765</v>
      </c>
      <c r="T405" s="105" t="s">
        <v>172</v>
      </c>
      <c r="U405" s="159">
        <f t="shared" si="82"/>
        <v>22</v>
      </c>
      <c r="V405" s="159">
        <v>0</v>
      </c>
      <c r="W405" s="100">
        <f t="shared" si="75"/>
        <v>0</v>
      </c>
      <c r="X405" s="105" t="str">
        <f t="shared" si="76"/>
        <v>En Riesgo de no Cumplimiento</v>
      </c>
      <c r="Y405" s="166"/>
      <c r="Z405" s="159">
        <f t="shared" si="83"/>
        <v>0</v>
      </c>
      <c r="AA405" s="159"/>
      <c r="AB405" s="100" t="str">
        <f t="shared" si="77"/>
        <v>No hay ejecución</v>
      </c>
      <c r="AC405" s="105" t="str">
        <f t="shared" si="78"/>
        <v>NA</v>
      </c>
      <c r="AD405" s="166"/>
      <c r="AE405" s="65">
        <f t="shared" si="84"/>
        <v>0</v>
      </c>
      <c r="AF405" s="100" t="str">
        <f t="shared" si="79"/>
        <v>No hay Programación</v>
      </c>
      <c r="AG405" s="105" t="str">
        <f t="shared" ref="AG405:AG468" si="85">IF(AF405="No hay ejecución","NA",IF(AF405&gt;=90%,"De acuerdo a lo programado",IF(AF405&gt;=70%,"Atraso Leve",IF(AF405&lt;70%,"Incumplimiento"))))</f>
        <v>De acuerdo a lo programado</v>
      </c>
      <c r="AH405" s="166"/>
      <c r="AI405" s="65" t="s">
        <v>502</v>
      </c>
      <c r="AJ405" s="100" t="s">
        <v>502</v>
      </c>
    </row>
    <row r="406" spans="1:36" ht="35.25" customHeight="1">
      <c r="A406" s="63">
        <v>391</v>
      </c>
      <c r="B406" s="162">
        <v>0</v>
      </c>
      <c r="C406" s="162">
        <v>0</v>
      </c>
      <c r="D406" s="162">
        <v>0</v>
      </c>
      <c r="E406" s="162">
        <v>0</v>
      </c>
      <c r="F406" s="162">
        <v>22</v>
      </c>
      <c r="G406" s="231" t="s">
        <v>428</v>
      </c>
      <c r="H406" s="164" t="s">
        <v>4122</v>
      </c>
      <c r="I406" s="163" t="s">
        <v>20</v>
      </c>
      <c r="J406" s="163" t="s">
        <v>353</v>
      </c>
      <c r="K406" s="163">
        <v>18</v>
      </c>
      <c r="L406" s="165" t="s">
        <v>642</v>
      </c>
      <c r="M406" s="165" t="s">
        <v>674</v>
      </c>
      <c r="N406" s="64">
        <v>3</v>
      </c>
      <c r="O406" s="64">
        <v>3</v>
      </c>
      <c r="P406" s="64">
        <v>3</v>
      </c>
      <c r="Q406" s="64">
        <v>3</v>
      </c>
      <c r="R406" s="64">
        <f t="shared" si="81"/>
        <v>12</v>
      </c>
      <c r="S406" s="105" t="s">
        <v>3765</v>
      </c>
      <c r="T406" s="105" t="s">
        <v>172</v>
      </c>
      <c r="U406" s="159">
        <f t="shared" si="82"/>
        <v>6</v>
      </c>
      <c r="V406" s="159">
        <v>6</v>
      </c>
      <c r="W406" s="100">
        <f t="shared" si="75"/>
        <v>1</v>
      </c>
      <c r="X406" s="105" t="str">
        <f t="shared" si="76"/>
        <v>De acuerdo a lo programado</v>
      </c>
      <c r="Y406" s="166"/>
      <c r="Z406" s="159">
        <f t="shared" si="83"/>
        <v>6</v>
      </c>
      <c r="AA406" s="159"/>
      <c r="AB406" s="100" t="str">
        <f t="shared" si="77"/>
        <v>No hay ejecución</v>
      </c>
      <c r="AC406" s="105" t="str">
        <f t="shared" si="78"/>
        <v>NA</v>
      </c>
      <c r="AD406" s="166"/>
      <c r="AE406" s="65">
        <f t="shared" si="84"/>
        <v>6</v>
      </c>
      <c r="AF406" s="100">
        <f t="shared" si="79"/>
        <v>0.5</v>
      </c>
      <c r="AG406" s="105" t="str">
        <f t="shared" si="85"/>
        <v>Incumplimiento</v>
      </c>
      <c r="AH406" s="166"/>
      <c r="AI406" s="65" t="s">
        <v>502</v>
      </c>
      <c r="AJ406" s="100" t="s">
        <v>502</v>
      </c>
    </row>
    <row r="407" spans="1:36" ht="35.25" customHeight="1">
      <c r="A407" s="63">
        <v>392</v>
      </c>
      <c r="B407" s="162">
        <v>0</v>
      </c>
      <c r="C407" s="162">
        <v>0</v>
      </c>
      <c r="D407" s="162">
        <v>0</v>
      </c>
      <c r="E407" s="162">
        <v>0</v>
      </c>
      <c r="F407" s="162">
        <v>22</v>
      </c>
      <c r="G407" s="231" t="s">
        <v>428</v>
      </c>
      <c r="H407" s="164" t="s">
        <v>4123</v>
      </c>
      <c r="I407" s="163" t="s">
        <v>20</v>
      </c>
      <c r="J407" s="163" t="s">
        <v>353</v>
      </c>
      <c r="K407" s="163">
        <v>18</v>
      </c>
      <c r="L407" s="165" t="s">
        <v>642</v>
      </c>
      <c r="M407" s="165" t="s">
        <v>674</v>
      </c>
      <c r="N407" s="64">
        <f>3</f>
        <v>3</v>
      </c>
      <c r="O407" s="64">
        <f>3</f>
        <v>3</v>
      </c>
      <c r="P407" s="64">
        <f>3</f>
        <v>3</v>
      </c>
      <c r="Q407" s="64">
        <f>3</f>
        <v>3</v>
      </c>
      <c r="R407" s="64">
        <f t="shared" si="81"/>
        <v>12</v>
      </c>
      <c r="S407" s="105" t="s">
        <v>3765</v>
      </c>
      <c r="T407" s="105" t="s">
        <v>172</v>
      </c>
      <c r="U407" s="159">
        <f t="shared" si="82"/>
        <v>6</v>
      </c>
      <c r="V407" s="159">
        <v>43</v>
      </c>
      <c r="W407" s="100">
        <f t="shared" si="75"/>
        <v>7.166666666666667</v>
      </c>
      <c r="X407" s="105" t="str">
        <f t="shared" si="76"/>
        <v>De acuerdo a lo programado</v>
      </c>
      <c r="Y407" s="166"/>
      <c r="Z407" s="159">
        <f t="shared" si="83"/>
        <v>6</v>
      </c>
      <c r="AA407" s="159"/>
      <c r="AB407" s="100" t="str">
        <f t="shared" si="77"/>
        <v>No hay ejecución</v>
      </c>
      <c r="AC407" s="105" t="str">
        <f t="shared" si="78"/>
        <v>NA</v>
      </c>
      <c r="AD407" s="166"/>
      <c r="AE407" s="65">
        <f t="shared" si="84"/>
        <v>43</v>
      </c>
      <c r="AF407" s="100">
        <f t="shared" si="79"/>
        <v>3.5833333333333335</v>
      </c>
      <c r="AG407" s="105" t="str">
        <f t="shared" si="85"/>
        <v>De acuerdo a lo programado</v>
      </c>
      <c r="AH407" s="166"/>
      <c r="AI407" s="65" t="s">
        <v>502</v>
      </c>
      <c r="AJ407" s="100" t="s">
        <v>502</v>
      </c>
    </row>
    <row r="408" spans="1:36" ht="35.25" customHeight="1">
      <c r="A408" s="63">
        <v>393</v>
      </c>
      <c r="B408" s="162">
        <v>0</v>
      </c>
      <c r="C408" s="162">
        <v>0</v>
      </c>
      <c r="D408" s="162">
        <v>0</v>
      </c>
      <c r="E408" s="162">
        <v>0</v>
      </c>
      <c r="F408" s="162">
        <v>22</v>
      </c>
      <c r="G408" s="231" t="s">
        <v>428</v>
      </c>
      <c r="H408" s="164" t="s">
        <v>4124</v>
      </c>
      <c r="I408" s="163" t="s">
        <v>20</v>
      </c>
      <c r="J408" s="163" t="s">
        <v>353</v>
      </c>
      <c r="K408" s="163">
        <v>18</v>
      </c>
      <c r="L408" s="165" t="s">
        <v>640</v>
      </c>
      <c r="M408" s="165" t="s">
        <v>665</v>
      </c>
      <c r="N408" s="64">
        <v>120</v>
      </c>
      <c r="O408" s="64">
        <v>120</v>
      </c>
      <c r="P408" s="64">
        <v>120</v>
      </c>
      <c r="Q408" s="64">
        <v>120</v>
      </c>
      <c r="R408" s="64">
        <f t="shared" si="81"/>
        <v>480</v>
      </c>
      <c r="S408" s="105" t="s">
        <v>3765</v>
      </c>
      <c r="T408" s="105" t="s">
        <v>172</v>
      </c>
      <c r="U408" s="159">
        <f t="shared" si="82"/>
        <v>240</v>
      </c>
      <c r="V408" s="159">
        <v>97</v>
      </c>
      <c r="W408" s="100">
        <f t="shared" ref="W408:W491" si="86">IF(V408="","No hay ejecución",IF(AND(U408&gt;0), V408/U408,"No hay Programación"))</f>
        <v>0.40416666666666667</v>
      </c>
      <c r="X408" s="105" t="str">
        <f t="shared" ref="X408:X491" si="87">IF(W408="No hay ejecución","NA",IF(W408&gt;=90%,"De acuerdo a lo programado",IF(W408&gt;=70%,"Atraso Leve",IF(W408&lt;70%,"En Riesgo de no Cumplimiento"))))</f>
        <v>En Riesgo de no Cumplimiento</v>
      </c>
      <c r="Y408" s="166"/>
      <c r="Z408" s="159">
        <f t="shared" si="83"/>
        <v>240</v>
      </c>
      <c r="AA408" s="159"/>
      <c r="AB408" s="100" t="str">
        <f t="shared" ref="AB408:AB491" si="88">IF(AA408="","No hay ejecución",IF(AND(Z408&gt;0), AA408/Z408,"No hay Programación"))</f>
        <v>No hay ejecución</v>
      </c>
      <c r="AC408" s="105" t="str">
        <f t="shared" ref="AC408:AC491" si="89">IF(AB408="No hay ejecución","NA",IF(AB408&gt;=90%,"De acuerdo a lo programado",IF(AB408&gt;=70%,"Atraso Leve",IF(AB408&lt;70%,"En Riesgo de no Cumplimiento"))))</f>
        <v>NA</v>
      </c>
      <c r="AD408" s="166"/>
      <c r="AE408" s="65">
        <f t="shared" si="84"/>
        <v>97</v>
      </c>
      <c r="AF408" s="100">
        <f t="shared" si="79"/>
        <v>0.20208333333333334</v>
      </c>
      <c r="AG408" s="105" t="str">
        <f t="shared" si="85"/>
        <v>Incumplimiento</v>
      </c>
      <c r="AH408" s="166"/>
      <c r="AI408" s="65" t="s">
        <v>502</v>
      </c>
      <c r="AJ408" s="100" t="s">
        <v>502</v>
      </c>
    </row>
    <row r="409" spans="1:36" ht="35.25" customHeight="1">
      <c r="A409" s="63">
        <v>394</v>
      </c>
      <c r="B409" s="162">
        <v>0</v>
      </c>
      <c r="C409" s="162">
        <v>0</v>
      </c>
      <c r="D409" s="162">
        <v>0</v>
      </c>
      <c r="E409" s="162">
        <v>0</v>
      </c>
      <c r="F409" s="162">
        <v>22</v>
      </c>
      <c r="G409" s="231" t="s">
        <v>428</v>
      </c>
      <c r="H409" s="164" t="s">
        <v>4125</v>
      </c>
      <c r="I409" s="163" t="s">
        <v>20</v>
      </c>
      <c r="J409" s="163" t="s">
        <v>353</v>
      </c>
      <c r="K409" s="163">
        <v>18</v>
      </c>
      <c r="L409" s="165" t="s">
        <v>2201</v>
      </c>
      <c r="M409" s="165" t="s">
        <v>643</v>
      </c>
      <c r="N409" s="64">
        <f>375+60+4+240+150+125+300</f>
        <v>1254</v>
      </c>
      <c r="O409" s="64">
        <f>375+60+4+240+100+130+300</f>
        <v>1209</v>
      </c>
      <c r="P409" s="64">
        <f>375+60+4+240+100+130+300</f>
        <v>1209</v>
      </c>
      <c r="Q409" s="64">
        <f>375+60+4+240+150+250+300</f>
        <v>1379</v>
      </c>
      <c r="R409" s="64">
        <f t="shared" si="81"/>
        <v>5051</v>
      </c>
      <c r="S409" s="105" t="s">
        <v>3765</v>
      </c>
      <c r="T409" s="105" t="s">
        <v>172</v>
      </c>
      <c r="U409" s="159">
        <f t="shared" si="82"/>
        <v>2463</v>
      </c>
      <c r="V409" s="159">
        <v>1883</v>
      </c>
      <c r="W409" s="100">
        <f t="shared" si="86"/>
        <v>0.76451481932602516</v>
      </c>
      <c r="X409" s="105" t="str">
        <f t="shared" si="87"/>
        <v>Atraso Leve</v>
      </c>
      <c r="Y409" s="166"/>
      <c r="Z409" s="159">
        <f t="shared" si="83"/>
        <v>2588</v>
      </c>
      <c r="AA409" s="159"/>
      <c r="AB409" s="100" t="str">
        <f t="shared" si="88"/>
        <v>No hay ejecución</v>
      </c>
      <c r="AC409" s="105" t="str">
        <f t="shared" si="89"/>
        <v>NA</v>
      </c>
      <c r="AD409" s="166"/>
      <c r="AE409" s="65">
        <f t="shared" si="84"/>
        <v>1883</v>
      </c>
      <c r="AF409" s="100">
        <f t="shared" si="79"/>
        <v>0.37279746584834689</v>
      </c>
      <c r="AG409" s="105" t="str">
        <f t="shared" si="85"/>
        <v>Incumplimiento</v>
      </c>
      <c r="AH409" s="166"/>
      <c r="AI409" s="65" t="s">
        <v>502</v>
      </c>
      <c r="AJ409" s="100" t="s">
        <v>502</v>
      </c>
    </row>
    <row r="410" spans="1:36" ht="35.25" customHeight="1">
      <c r="A410" s="63">
        <v>395</v>
      </c>
      <c r="B410" s="162">
        <v>0</v>
      </c>
      <c r="C410" s="162">
        <v>0</v>
      </c>
      <c r="D410" s="162">
        <v>0</v>
      </c>
      <c r="E410" s="162">
        <v>0</v>
      </c>
      <c r="F410" s="162">
        <v>22</v>
      </c>
      <c r="G410" s="231" t="s">
        <v>428</v>
      </c>
      <c r="H410" s="164" t="s">
        <v>4126</v>
      </c>
      <c r="I410" s="163" t="s">
        <v>20</v>
      </c>
      <c r="J410" s="163" t="s">
        <v>172</v>
      </c>
      <c r="K410" s="163" t="s">
        <v>172</v>
      </c>
      <c r="L410" s="165" t="s">
        <v>3807</v>
      </c>
      <c r="M410" s="165" t="s">
        <v>4127</v>
      </c>
      <c r="N410" s="64">
        <f>100+30+40+12+200+20+125</f>
        <v>527</v>
      </c>
      <c r="O410" s="64">
        <f t="shared" ref="O410:Q410" si="90">100+30+40+12+200+20+125</f>
        <v>527</v>
      </c>
      <c r="P410" s="64">
        <f t="shared" si="90"/>
        <v>527</v>
      </c>
      <c r="Q410" s="64">
        <f t="shared" si="90"/>
        <v>527</v>
      </c>
      <c r="R410" s="64">
        <f t="shared" si="81"/>
        <v>2108</v>
      </c>
      <c r="S410" s="105" t="s">
        <v>3765</v>
      </c>
      <c r="T410" s="105" t="s">
        <v>172</v>
      </c>
      <c r="U410" s="159">
        <f t="shared" si="82"/>
        <v>1054</v>
      </c>
      <c r="V410" s="159">
        <v>2087</v>
      </c>
      <c r="W410" s="100">
        <f t="shared" si="86"/>
        <v>1.9800759013282732</v>
      </c>
      <c r="X410" s="105" t="str">
        <f t="shared" si="87"/>
        <v>De acuerdo a lo programado</v>
      </c>
      <c r="Y410" s="166"/>
      <c r="Z410" s="159">
        <f t="shared" si="83"/>
        <v>1054</v>
      </c>
      <c r="AA410" s="159"/>
      <c r="AB410" s="100" t="str">
        <f t="shared" si="88"/>
        <v>No hay ejecución</v>
      </c>
      <c r="AC410" s="105" t="str">
        <f t="shared" si="89"/>
        <v>NA</v>
      </c>
      <c r="AD410" s="166"/>
      <c r="AE410" s="65">
        <f t="shared" si="84"/>
        <v>2087</v>
      </c>
      <c r="AF410" s="100">
        <f t="shared" si="79"/>
        <v>0.99003795066413658</v>
      </c>
      <c r="AG410" s="105" t="str">
        <f t="shared" si="85"/>
        <v>De acuerdo a lo programado</v>
      </c>
      <c r="AH410" s="166"/>
      <c r="AI410" s="65" t="s">
        <v>502</v>
      </c>
      <c r="AJ410" s="100" t="s">
        <v>502</v>
      </c>
    </row>
    <row r="411" spans="1:36" ht="35.25" customHeight="1">
      <c r="A411" s="63">
        <v>396</v>
      </c>
      <c r="B411" s="162">
        <v>0</v>
      </c>
      <c r="C411" s="162">
        <v>0</v>
      </c>
      <c r="D411" s="162">
        <v>0</v>
      </c>
      <c r="E411" s="162">
        <v>0</v>
      </c>
      <c r="F411" s="162">
        <v>22</v>
      </c>
      <c r="G411" s="231" t="s">
        <v>428</v>
      </c>
      <c r="H411" s="164" t="s">
        <v>4128</v>
      </c>
      <c r="I411" s="163" t="s">
        <v>20</v>
      </c>
      <c r="J411" s="163" t="s">
        <v>172</v>
      </c>
      <c r="K411" s="163" t="s">
        <v>172</v>
      </c>
      <c r="L411" s="165" t="s">
        <v>3807</v>
      </c>
      <c r="M411" s="165" t="s">
        <v>3498</v>
      </c>
      <c r="N411" s="64">
        <f>50+8+10+1+10</f>
        <v>79</v>
      </c>
      <c r="O411" s="64">
        <f t="shared" ref="O411:Q411" si="91">50+8+10+1+10</f>
        <v>79</v>
      </c>
      <c r="P411" s="64">
        <f t="shared" si="91"/>
        <v>79</v>
      </c>
      <c r="Q411" s="64">
        <f t="shared" si="91"/>
        <v>79</v>
      </c>
      <c r="R411" s="64">
        <f t="shared" si="81"/>
        <v>316</v>
      </c>
      <c r="S411" s="105" t="s">
        <v>3765</v>
      </c>
      <c r="T411" s="105" t="s">
        <v>172</v>
      </c>
      <c r="U411" s="159">
        <f t="shared" si="82"/>
        <v>158</v>
      </c>
      <c r="V411" s="159">
        <v>276</v>
      </c>
      <c r="W411" s="100">
        <f t="shared" si="86"/>
        <v>1.7468354430379747</v>
      </c>
      <c r="X411" s="105" t="str">
        <f t="shared" si="87"/>
        <v>De acuerdo a lo programado</v>
      </c>
      <c r="Y411" s="166"/>
      <c r="Z411" s="159">
        <f t="shared" si="83"/>
        <v>158</v>
      </c>
      <c r="AA411" s="159"/>
      <c r="AB411" s="100" t="str">
        <f t="shared" si="88"/>
        <v>No hay ejecución</v>
      </c>
      <c r="AC411" s="105" t="str">
        <f t="shared" si="89"/>
        <v>NA</v>
      </c>
      <c r="AD411" s="166"/>
      <c r="AE411" s="65">
        <f t="shared" si="84"/>
        <v>276</v>
      </c>
      <c r="AF411" s="100">
        <f t="shared" si="79"/>
        <v>0.87341772151898733</v>
      </c>
      <c r="AG411" s="105" t="str">
        <f t="shared" si="85"/>
        <v>Atraso Leve</v>
      </c>
      <c r="AH411" s="166"/>
      <c r="AI411" s="65" t="s">
        <v>502</v>
      </c>
      <c r="AJ411" s="100" t="s">
        <v>502</v>
      </c>
    </row>
    <row r="412" spans="1:36" ht="35.25" customHeight="1">
      <c r="A412" s="63">
        <v>397</v>
      </c>
      <c r="B412" s="162">
        <v>0</v>
      </c>
      <c r="C412" s="162">
        <v>0</v>
      </c>
      <c r="D412" s="162">
        <v>0</v>
      </c>
      <c r="E412" s="162">
        <v>0</v>
      </c>
      <c r="F412" s="162">
        <v>22</v>
      </c>
      <c r="G412" s="231" t="s">
        <v>428</v>
      </c>
      <c r="H412" s="164" t="s">
        <v>4129</v>
      </c>
      <c r="I412" s="163" t="s">
        <v>20</v>
      </c>
      <c r="J412" s="163" t="s">
        <v>172</v>
      </c>
      <c r="K412" s="163" t="s">
        <v>172</v>
      </c>
      <c r="L412" s="165" t="s">
        <v>642</v>
      </c>
      <c r="M412" s="165" t="s">
        <v>674</v>
      </c>
      <c r="N412" s="64">
        <v>3</v>
      </c>
      <c r="O412" s="64">
        <v>3</v>
      </c>
      <c r="P412" s="64">
        <v>3</v>
      </c>
      <c r="Q412" s="64">
        <v>3</v>
      </c>
      <c r="R412" s="64">
        <f t="shared" si="81"/>
        <v>12</v>
      </c>
      <c r="S412" s="105" t="s">
        <v>3765</v>
      </c>
      <c r="T412" s="105" t="s">
        <v>172</v>
      </c>
      <c r="U412" s="159">
        <f t="shared" si="82"/>
        <v>6</v>
      </c>
      <c r="V412" s="159">
        <v>46</v>
      </c>
      <c r="W412" s="100">
        <f t="shared" si="86"/>
        <v>7.666666666666667</v>
      </c>
      <c r="X412" s="105" t="str">
        <f t="shared" si="87"/>
        <v>De acuerdo a lo programado</v>
      </c>
      <c r="Y412" s="166"/>
      <c r="Z412" s="159">
        <f t="shared" si="83"/>
        <v>6</v>
      </c>
      <c r="AA412" s="159"/>
      <c r="AB412" s="100" t="str">
        <f t="shared" si="88"/>
        <v>No hay ejecución</v>
      </c>
      <c r="AC412" s="105" t="str">
        <f t="shared" si="89"/>
        <v>NA</v>
      </c>
      <c r="AD412" s="166"/>
      <c r="AE412" s="65">
        <f t="shared" si="84"/>
        <v>46</v>
      </c>
      <c r="AF412" s="100">
        <f t="shared" ref="AF412:AF475" si="92">IF(AE412="","No hay ejecución",IF(AND(AE412&gt;0), AE412/R412,"No hay Programación"))</f>
        <v>3.8333333333333335</v>
      </c>
      <c r="AG412" s="105" t="str">
        <f t="shared" si="85"/>
        <v>De acuerdo a lo programado</v>
      </c>
      <c r="AH412" s="166"/>
      <c r="AI412" s="65" t="s">
        <v>502</v>
      </c>
      <c r="AJ412" s="100" t="s">
        <v>502</v>
      </c>
    </row>
    <row r="413" spans="1:36" ht="35.25" customHeight="1">
      <c r="A413" s="63">
        <v>398</v>
      </c>
      <c r="B413" s="162">
        <v>0</v>
      </c>
      <c r="C413" s="162">
        <v>0</v>
      </c>
      <c r="D413" s="162">
        <v>0</v>
      </c>
      <c r="E413" s="162">
        <v>0</v>
      </c>
      <c r="F413" s="162">
        <v>22</v>
      </c>
      <c r="G413" s="231" t="s">
        <v>428</v>
      </c>
      <c r="H413" s="164" t="s">
        <v>4130</v>
      </c>
      <c r="I413" s="163" t="s">
        <v>20</v>
      </c>
      <c r="J413" s="163" t="s">
        <v>172</v>
      </c>
      <c r="K413" s="163" t="s">
        <v>172</v>
      </c>
      <c r="L413" s="165" t="s">
        <v>642</v>
      </c>
      <c r="M413" s="165" t="s">
        <v>674</v>
      </c>
      <c r="N413" s="64">
        <v>3</v>
      </c>
      <c r="O413" s="64">
        <v>3</v>
      </c>
      <c r="P413" s="64">
        <v>3</v>
      </c>
      <c r="Q413" s="64">
        <v>3</v>
      </c>
      <c r="R413" s="64">
        <f t="shared" si="81"/>
        <v>12</v>
      </c>
      <c r="S413" s="105" t="s">
        <v>3765</v>
      </c>
      <c r="T413" s="105" t="s">
        <v>172</v>
      </c>
      <c r="U413" s="159">
        <f t="shared" si="82"/>
        <v>6</v>
      </c>
      <c r="V413" s="159">
        <v>17</v>
      </c>
      <c r="W413" s="100">
        <f t="shared" si="86"/>
        <v>2.8333333333333335</v>
      </c>
      <c r="X413" s="105" t="str">
        <f t="shared" si="87"/>
        <v>De acuerdo a lo programado</v>
      </c>
      <c r="Y413" s="166"/>
      <c r="Z413" s="159">
        <f t="shared" si="83"/>
        <v>6</v>
      </c>
      <c r="AA413" s="159"/>
      <c r="AB413" s="100" t="str">
        <f t="shared" si="88"/>
        <v>No hay ejecución</v>
      </c>
      <c r="AC413" s="105" t="str">
        <f t="shared" si="89"/>
        <v>NA</v>
      </c>
      <c r="AD413" s="166"/>
      <c r="AE413" s="65">
        <f t="shared" si="84"/>
        <v>17</v>
      </c>
      <c r="AF413" s="100">
        <f t="shared" si="92"/>
        <v>1.4166666666666667</v>
      </c>
      <c r="AG413" s="105" t="str">
        <f t="shared" si="85"/>
        <v>De acuerdo a lo programado</v>
      </c>
      <c r="AH413" s="166"/>
      <c r="AI413" s="65" t="s">
        <v>502</v>
      </c>
      <c r="AJ413" s="100" t="s">
        <v>502</v>
      </c>
    </row>
    <row r="414" spans="1:36" ht="35.25" customHeight="1">
      <c r="A414" s="63">
        <v>399</v>
      </c>
      <c r="B414" s="162">
        <v>0</v>
      </c>
      <c r="C414" s="162">
        <v>0</v>
      </c>
      <c r="D414" s="162">
        <v>0</v>
      </c>
      <c r="E414" s="162">
        <v>0</v>
      </c>
      <c r="F414" s="162">
        <v>22</v>
      </c>
      <c r="G414" s="231" t="s">
        <v>428</v>
      </c>
      <c r="H414" s="164" t="s">
        <v>4131</v>
      </c>
      <c r="I414" s="163" t="s">
        <v>20</v>
      </c>
      <c r="J414" s="163" t="s">
        <v>172</v>
      </c>
      <c r="K414" s="163" t="s">
        <v>172</v>
      </c>
      <c r="L414" s="165" t="s">
        <v>2201</v>
      </c>
      <c r="M414" s="165" t="s">
        <v>3767</v>
      </c>
      <c r="N414" s="64">
        <f>2+19+8+6</f>
        <v>35</v>
      </c>
      <c r="O414" s="64">
        <v>2</v>
      </c>
      <c r="P414" s="64">
        <f>2+5</f>
        <v>7</v>
      </c>
      <c r="Q414" s="64">
        <v>2</v>
      </c>
      <c r="R414" s="64">
        <f t="shared" si="81"/>
        <v>46</v>
      </c>
      <c r="S414" s="105" t="s">
        <v>3765</v>
      </c>
      <c r="T414" s="105" t="s">
        <v>172</v>
      </c>
      <c r="U414" s="159">
        <f t="shared" si="82"/>
        <v>37</v>
      </c>
      <c r="V414" s="159">
        <v>36</v>
      </c>
      <c r="W414" s="100">
        <f t="shared" si="86"/>
        <v>0.97297297297297303</v>
      </c>
      <c r="X414" s="105" t="str">
        <f t="shared" si="87"/>
        <v>De acuerdo a lo programado</v>
      </c>
      <c r="Y414" s="166"/>
      <c r="Z414" s="159">
        <f t="shared" si="83"/>
        <v>9</v>
      </c>
      <c r="AA414" s="159"/>
      <c r="AB414" s="100" t="str">
        <f t="shared" si="88"/>
        <v>No hay ejecución</v>
      </c>
      <c r="AC414" s="105" t="str">
        <f t="shared" si="89"/>
        <v>NA</v>
      </c>
      <c r="AD414" s="166"/>
      <c r="AE414" s="65">
        <f t="shared" si="84"/>
        <v>36</v>
      </c>
      <c r="AF414" s="100">
        <f t="shared" si="92"/>
        <v>0.78260869565217395</v>
      </c>
      <c r="AG414" s="105" t="str">
        <f t="shared" si="85"/>
        <v>Atraso Leve</v>
      </c>
      <c r="AH414" s="166"/>
      <c r="AI414" s="65" t="s">
        <v>502</v>
      </c>
      <c r="AJ414" s="100" t="s">
        <v>502</v>
      </c>
    </row>
    <row r="415" spans="1:36" ht="35.25" customHeight="1">
      <c r="A415" s="63">
        <v>400</v>
      </c>
      <c r="B415" s="162">
        <v>0</v>
      </c>
      <c r="C415" s="162">
        <v>0</v>
      </c>
      <c r="D415" s="162">
        <v>0</v>
      </c>
      <c r="E415" s="162">
        <v>0</v>
      </c>
      <c r="F415" s="162">
        <v>22</v>
      </c>
      <c r="G415" s="231" t="s">
        <v>428</v>
      </c>
      <c r="H415" s="164" t="s">
        <v>4132</v>
      </c>
      <c r="I415" s="163" t="s">
        <v>20</v>
      </c>
      <c r="J415" s="163" t="s">
        <v>172</v>
      </c>
      <c r="K415" s="163" t="s">
        <v>172</v>
      </c>
      <c r="L415" s="165" t="s">
        <v>2201</v>
      </c>
      <c r="M415" s="165" t="s">
        <v>3767</v>
      </c>
      <c r="N415" s="64">
        <f>14+13+7+20</f>
        <v>54</v>
      </c>
      <c r="O415" s="64">
        <f>14+6+13+5+8+1</f>
        <v>47</v>
      </c>
      <c r="P415" s="64">
        <f>14+6+13+5+1</f>
        <v>39</v>
      </c>
      <c r="Q415" s="64">
        <f>14+13</f>
        <v>27</v>
      </c>
      <c r="R415" s="64">
        <f t="shared" si="81"/>
        <v>167</v>
      </c>
      <c r="S415" s="105" t="s">
        <v>3765</v>
      </c>
      <c r="T415" s="105" t="s">
        <v>172</v>
      </c>
      <c r="U415" s="159">
        <f t="shared" si="82"/>
        <v>101</v>
      </c>
      <c r="V415" s="159">
        <v>142</v>
      </c>
      <c r="W415" s="100">
        <f t="shared" si="86"/>
        <v>1.4059405940594059</v>
      </c>
      <c r="X415" s="105" t="str">
        <f t="shared" si="87"/>
        <v>De acuerdo a lo programado</v>
      </c>
      <c r="Y415" s="166"/>
      <c r="Z415" s="159">
        <f t="shared" si="83"/>
        <v>66</v>
      </c>
      <c r="AA415" s="159"/>
      <c r="AB415" s="100" t="str">
        <f t="shared" si="88"/>
        <v>No hay ejecución</v>
      </c>
      <c r="AC415" s="105" t="str">
        <f t="shared" si="89"/>
        <v>NA</v>
      </c>
      <c r="AD415" s="166"/>
      <c r="AE415" s="65">
        <f t="shared" si="84"/>
        <v>142</v>
      </c>
      <c r="AF415" s="100">
        <f t="shared" si="92"/>
        <v>0.85029940119760483</v>
      </c>
      <c r="AG415" s="105" t="str">
        <f t="shared" si="85"/>
        <v>Atraso Leve</v>
      </c>
      <c r="AH415" s="166"/>
      <c r="AI415" s="65" t="s">
        <v>502</v>
      </c>
      <c r="AJ415" s="100" t="s">
        <v>502</v>
      </c>
    </row>
    <row r="416" spans="1:36" ht="35.25" customHeight="1">
      <c r="A416" s="63">
        <v>401</v>
      </c>
      <c r="B416" s="162">
        <v>0</v>
      </c>
      <c r="C416" s="162">
        <v>0</v>
      </c>
      <c r="D416" s="162">
        <v>0</v>
      </c>
      <c r="E416" s="162">
        <v>0</v>
      </c>
      <c r="F416" s="162">
        <v>22</v>
      </c>
      <c r="G416" s="231" t="s">
        <v>428</v>
      </c>
      <c r="H416" s="164" t="s">
        <v>4133</v>
      </c>
      <c r="I416" s="163" t="s">
        <v>20</v>
      </c>
      <c r="J416" s="163" t="s">
        <v>172</v>
      </c>
      <c r="K416" s="163" t="s">
        <v>172</v>
      </c>
      <c r="L416" s="165" t="s">
        <v>2201</v>
      </c>
      <c r="M416" s="165" t="s">
        <v>3767</v>
      </c>
      <c r="N416" s="64">
        <v>0</v>
      </c>
      <c r="O416" s="64">
        <f>4+1</f>
        <v>5</v>
      </c>
      <c r="P416" s="64">
        <f>1+2+30+3</f>
        <v>36</v>
      </c>
      <c r="Q416" s="64">
        <f>2</f>
        <v>2</v>
      </c>
      <c r="R416" s="64">
        <f t="shared" si="81"/>
        <v>43</v>
      </c>
      <c r="S416" s="105" t="s">
        <v>3765</v>
      </c>
      <c r="T416" s="105" t="s">
        <v>172</v>
      </c>
      <c r="U416" s="159">
        <f t="shared" si="82"/>
        <v>5</v>
      </c>
      <c r="V416" s="159">
        <v>0</v>
      </c>
      <c r="W416" s="100">
        <f t="shared" si="86"/>
        <v>0</v>
      </c>
      <c r="X416" s="105" t="str">
        <f t="shared" si="87"/>
        <v>En Riesgo de no Cumplimiento</v>
      </c>
      <c r="Y416" s="166"/>
      <c r="Z416" s="159">
        <f t="shared" si="83"/>
        <v>38</v>
      </c>
      <c r="AA416" s="159"/>
      <c r="AB416" s="100" t="str">
        <f t="shared" si="88"/>
        <v>No hay ejecución</v>
      </c>
      <c r="AC416" s="105" t="str">
        <f t="shared" si="89"/>
        <v>NA</v>
      </c>
      <c r="AD416" s="166"/>
      <c r="AE416" s="65">
        <f t="shared" si="84"/>
        <v>0</v>
      </c>
      <c r="AF416" s="100" t="str">
        <f t="shared" si="92"/>
        <v>No hay Programación</v>
      </c>
      <c r="AG416" s="105" t="str">
        <f t="shared" si="85"/>
        <v>De acuerdo a lo programado</v>
      </c>
      <c r="AH416" s="166"/>
      <c r="AI416" s="65" t="s">
        <v>502</v>
      </c>
      <c r="AJ416" s="100" t="s">
        <v>502</v>
      </c>
    </row>
    <row r="417" spans="1:36" ht="35.25" customHeight="1">
      <c r="A417" s="63">
        <v>402</v>
      </c>
      <c r="B417" s="162">
        <v>0</v>
      </c>
      <c r="C417" s="162">
        <v>0</v>
      </c>
      <c r="D417" s="162">
        <v>0</v>
      </c>
      <c r="E417" s="162">
        <v>0</v>
      </c>
      <c r="F417" s="162">
        <v>22</v>
      </c>
      <c r="G417" s="231" t="s">
        <v>428</v>
      </c>
      <c r="H417" s="164" t="s">
        <v>4134</v>
      </c>
      <c r="I417" s="163" t="s">
        <v>20</v>
      </c>
      <c r="J417" s="163" t="s">
        <v>172</v>
      </c>
      <c r="K417" s="163" t="s">
        <v>172</v>
      </c>
      <c r="L417" s="165" t="s">
        <v>2201</v>
      </c>
      <c r="M417" s="165" t="s">
        <v>3767</v>
      </c>
      <c r="N417" s="64">
        <f>1+9+1+1</f>
        <v>12</v>
      </c>
      <c r="O417" s="64">
        <f>9</f>
        <v>9</v>
      </c>
      <c r="P417" s="64">
        <f>9</f>
        <v>9</v>
      </c>
      <c r="Q417" s="64">
        <f>9+1</f>
        <v>10</v>
      </c>
      <c r="R417" s="64">
        <f t="shared" si="81"/>
        <v>40</v>
      </c>
      <c r="S417" s="105" t="s">
        <v>3765</v>
      </c>
      <c r="T417" s="105" t="s">
        <v>172</v>
      </c>
      <c r="U417" s="159">
        <f t="shared" si="82"/>
        <v>21</v>
      </c>
      <c r="V417" s="159">
        <v>87</v>
      </c>
      <c r="W417" s="100">
        <f t="shared" si="86"/>
        <v>4.1428571428571432</v>
      </c>
      <c r="X417" s="105" t="str">
        <f t="shared" si="87"/>
        <v>De acuerdo a lo programado</v>
      </c>
      <c r="Y417" s="166"/>
      <c r="Z417" s="159">
        <f t="shared" si="83"/>
        <v>19</v>
      </c>
      <c r="AA417" s="159"/>
      <c r="AB417" s="100" t="str">
        <f t="shared" si="88"/>
        <v>No hay ejecución</v>
      </c>
      <c r="AC417" s="105" t="str">
        <f t="shared" si="89"/>
        <v>NA</v>
      </c>
      <c r="AD417" s="166"/>
      <c r="AE417" s="65">
        <f t="shared" si="84"/>
        <v>87</v>
      </c>
      <c r="AF417" s="100">
        <f t="shared" si="92"/>
        <v>2.1749999999999998</v>
      </c>
      <c r="AG417" s="105" t="str">
        <f t="shared" si="85"/>
        <v>De acuerdo a lo programado</v>
      </c>
      <c r="AH417" s="166"/>
      <c r="AI417" s="65" t="s">
        <v>502</v>
      </c>
      <c r="AJ417" s="100" t="s">
        <v>502</v>
      </c>
    </row>
    <row r="418" spans="1:36" ht="35.25" customHeight="1">
      <c r="A418" s="63">
        <v>403</v>
      </c>
      <c r="B418" s="162">
        <v>0</v>
      </c>
      <c r="C418" s="162">
        <v>0</v>
      </c>
      <c r="D418" s="162">
        <v>0</v>
      </c>
      <c r="E418" s="162">
        <v>0</v>
      </c>
      <c r="F418" s="162">
        <v>22</v>
      </c>
      <c r="G418" s="231" t="s">
        <v>428</v>
      </c>
      <c r="H418" s="164" t="s">
        <v>4135</v>
      </c>
      <c r="I418" s="163" t="s">
        <v>20</v>
      </c>
      <c r="J418" s="163" t="s">
        <v>351</v>
      </c>
      <c r="K418" s="163">
        <v>19</v>
      </c>
      <c r="L418" s="165" t="s">
        <v>3807</v>
      </c>
      <c r="M418" s="165" t="s">
        <v>643</v>
      </c>
      <c r="N418" s="64">
        <f>21+6+4+25</f>
        <v>56</v>
      </c>
      <c r="O418" s="64">
        <f>21+6+25</f>
        <v>52</v>
      </c>
      <c r="P418" s="64">
        <f t="shared" ref="P418:Q418" si="93">21+6+25</f>
        <v>52</v>
      </c>
      <c r="Q418" s="64">
        <f t="shared" si="93"/>
        <v>52</v>
      </c>
      <c r="R418" s="64">
        <f t="shared" si="81"/>
        <v>212</v>
      </c>
      <c r="S418" s="105" t="s">
        <v>3765</v>
      </c>
      <c r="T418" s="105" t="s">
        <v>172</v>
      </c>
      <c r="U418" s="159">
        <f t="shared" si="82"/>
        <v>108</v>
      </c>
      <c r="V418" s="159">
        <v>41</v>
      </c>
      <c r="W418" s="100">
        <f t="shared" si="86"/>
        <v>0.37962962962962965</v>
      </c>
      <c r="X418" s="105" t="str">
        <f t="shared" si="87"/>
        <v>En Riesgo de no Cumplimiento</v>
      </c>
      <c r="Y418" s="166"/>
      <c r="Z418" s="159">
        <f t="shared" si="83"/>
        <v>104</v>
      </c>
      <c r="AA418" s="159"/>
      <c r="AB418" s="100" t="str">
        <f t="shared" si="88"/>
        <v>No hay ejecución</v>
      </c>
      <c r="AC418" s="105" t="str">
        <f t="shared" si="89"/>
        <v>NA</v>
      </c>
      <c r="AD418" s="166"/>
      <c r="AE418" s="65">
        <f t="shared" si="84"/>
        <v>41</v>
      </c>
      <c r="AF418" s="100">
        <f t="shared" si="92"/>
        <v>0.19339622641509435</v>
      </c>
      <c r="AG418" s="105" t="str">
        <f t="shared" si="85"/>
        <v>Incumplimiento</v>
      </c>
      <c r="AH418" s="166"/>
      <c r="AI418" s="65" t="s">
        <v>502</v>
      </c>
      <c r="AJ418" s="100" t="s">
        <v>502</v>
      </c>
    </row>
    <row r="419" spans="1:36" ht="35.25" customHeight="1">
      <c r="A419" s="63">
        <v>404</v>
      </c>
      <c r="B419" s="162">
        <v>0</v>
      </c>
      <c r="C419" s="162">
        <v>0</v>
      </c>
      <c r="D419" s="162">
        <v>0</v>
      </c>
      <c r="E419" s="162">
        <v>0</v>
      </c>
      <c r="F419" s="162">
        <v>22</v>
      </c>
      <c r="G419" s="231" t="s">
        <v>428</v>
      </c>
      <c r="H419" s="164" t="s">
        <v>4136</v>
      </c>
      <c r="I419" s="163" t="s">
        <v>20</v>
      </c>
      <c r="J419" s="163" t="s">
        <v>351</v>
      </c>
      <c r="K419" s="163">
        <v>19</v>
      </c>
      <c r="L419" s="165" t="s">
        <v>2201</v>
      </c>
      <c r="M419" s="165" t="s">
        <v>3767</v>
      </c>
      <c r="N419" s="64">
        <f>2+12+1</f>
        <v>15</v>
      </c>
      <c r="O419" s="64">
        <f>3+12+1</f>
        <v>16</v>
      </c>
      <c r="P419" s="64">
        <f>2+12+1</f>
        <v>15</v>
      </c>
      <c r="Q419" s="64">
        <f>3+12+1</f>
        <v>16</v>
      </c>
      <c r="R419" s="64">
        <f t="shared" si="81"/>
        <v>62</v>
      </c>
      <c r="S419" s="105" t="s">
        <v>3765</v>
      </c>
      <c r="T419" s="105" t="s">
        <v>172</v>
      </c>
      <c r="U419" s="159">
        <f t="shared" si="82"/>
        <v>31</v>
      </c>
      <c r="V419" s="159">
        <v>35</v>
      </c>
      <c r="W419" s="100">
        <f t="shared" si="86"/>
        <v>1.1290322580645162</v>
      </c>
      <c r="X419" s="105" t="str">
        <f t="shared" si="87"/>
        <v>De acuerdo a lo programado</v>
      </c>
      <c r="Y419" s="166"/>
      <c r="Z419" s="159">
        <f t="shared" si="83"/>
        <v>31</v>
      </c>
      <c r="AA419" s="159"/>
      <c r="AB419" s="100" t="str">
        <f t="shared" si="88"/>
        <v>No hay ejecución</v>
      </c>
      <c r="AC419" s="105" t="str">
        <f t="shared" si="89"/>
        <v>NA</v>
      </c>
      <c r="AD419" s="166"/>
      <c r="AE419" s="65">
        <f t="shared" si="84"/>
        <v>35</v>
      </c>
      <c r="AF419" s="100">
        <f t="shared" si="92"/>
        <v>0.56451612903225812</v>
      </c>
      <c r="AG419" s="105" t="str">
        <f t="shared" si="85"/>
        <v>Incumplimiento</v>
      </c>
      <c r="AH419" s="166"/>
      <c r="AI419" s="65" t="s">
        <v>502</v>
      </c>
      <c r="AJ419" s="100" t="s">
        <v>502</v>
      </c>
    </row>
    <row r="420" spans="1:36" ht="35.25" customHeight="1">
      <c r="A420" s="63">
        <v>405</v>
      </c>
      <c r="B420" s="162">
        <v>0</v>
      </c>
      <c r="C420" s="162">
        <v>0</v>
      </c>
      <c r="D420" s="162">
        <v>0</v>
      </c>
      <c r="E420" s="162">
        <v>0</v>
      </c>
      <c r="F420" s="162">
        <v>22</v>
      </c>
      <c r="G420" s="231" t="s">
        <v>428</v>
      </c>
      <c r="H420" s="164" t="s">
        <v>4137</v>
      </c>
      <c r="I420" s="163" t="s">
        <v>20</v>
      </c>
      <c r="J420" s="163" t="s">
        <v>172</v>
      </c>
      <c r="K420" s="163" t="s">
        <v>172</v>
      </c>
      <c r="L420" s="163" t="s">
        <v>172</v>
      </c>
      <c r="M420" s="165" t="s">
        <v>3767</v>
      </c>
      <c r="N420" s="64">
        <v>1</v>
      </c>
      <c r="O420" s="64">
        <v>1</v>
      </c>
      <c r="P420" s="64">
        <v>1</v>
      </c>
      <c r="Q420" s="64">
        <v>1</v>
      </c>
      <c r="R420" s="64">
        <f t="shared" si="81"/>
        <v>4</v>
      </c>
      <c r="S420" s="105" t="s">
        <v>3765</v>
      </c>
      <c r="T420" s="105" t="s">
        <v>172</v>
      </c>
      <c r="U420" s="159">
        <f t="shared" si="82"/>
        <v>2</v>
      </c>
      <c r="V420" s="159">
        <v>8</v>
      </c>
      <c r="W420" s="100">
        <f t="shared" si="86"/>
        <v>4</v>
      </c>
      <c r="X420" s="105" t="str">
        <f t="shared" si="87"/>
        <v>De acuerdo a lo programado</v>
      </c>
      <c r="Y420" s="166"/>
      <c r="Z420" s="159">
        <f t="shared" si="83"/>
        <v>2</v>
      </c>
      <c r="AA420" s="159"/>
      <c r="AB420" s="100" t="str">
        <f t="shared" si="88"/>
        <v>No hay ejecución</v>
      </c>
      <c r="AC420" s="105" t="str">
        <f t="shared" si="89"/>
        <v>NA</v>
      </c>
      <c r="AD420" s="166"/>
      <c r="AE420" s="65">
        <f t="shared" si="84"/>
        <v>8</v>
      </c>
      <c r="AF420" s="100">
        <f t="shared" si="92"/>
        <v>2</v>
      </c>
      <c r="AG420" s="105" t="str">
        <f t="shared" si="85"/>
        <v>De acuerdo a lo programado</v>
      </c>
      <c r="AH420" s="166"/>
      <c r="AI420" s="65" t="s">
        <v>502</v>
      </c>
      <c r="AJ420" s="100" t="s">
        <v>502</v>
      </c>
    </row>
    <row r="421" spans="1:36" ht="35.25" customHeight="1">
      <c r="A421" s="63">
        <v>406</v>
      </c>
      <c r="B421" s="162">
        <v>0</v>
      </c>
      <c r="C421" s="162">
        <v>0</v>
      </c>
      <c r="D421" s="162">
        <v>0</v>
      </c>
      <c r="E421" s="162">
        <v>0</v>
      </c>
      <c r="F421" s="162">
        <v>22</v>
      </c>
      <c r="G421" s="231" t="s">
        <v>428</v>
      </c>
      <c r="H421" s="164" t="s">
        <v>4138</v>
      </c>
      <c r="I421" s="163" t="s">
        <v>20</v>
      </c>
      <c r="J421" s="163" t="s">
        <v>351</v>
      </c>
      <c r="K421" s="163">
        <v>19</v>
      </c>
      <c r="L421" s="165" t="s">
        <v>2201</v>
      </c>
      <c r="M421" s="165" t="s">
        <v>3764</v>
      </c>
      <c r="N421" s="64">
        <f>75+25+150+175+175+100+150</f>
        <v>850</v>
      </c>
      <c r="O421" s="64">
        <f>75+25+150+175+175+170+150</f>
        <v>920</v>
      </c>
      <c r="P421" s="64">
        <f>75+25+150+175+175+160+100</f>
        <v>860</v>
      </c>
      <c r="Q421" s="64">
        <f>75+25+150+175+175+120+100</f>
        <v>820</v>
      </c>
      <c r="R421" s="64">
        <f t="shared" si="81"/>
        <v>3450</v>
      </c>
      <c r="S421" s="105" t="s">
        <v>3765</v>
      </c>
      <c r="T421" s="105" t="s">
        <v>172</v>
      </c>
      <c r="U421" s="159">
        <f t="shared" si="82"/>
        <v>1770</v>
      </c>
      <c r="V421" s="159">
        <v>1671</v>
      </c>
      <c r="W421" s="100">
        <f t="shared" si="86"/>
        <v>0.94406779661016949</v>
      </c>
      <c r="X421" s="105" t="str">
        <f t="shared" si="87"/>
        <v>De acuerdo a lo programado</v>
      </c>
      <c r="Y421" s="166"/>
      <c r="Z421" s="159">
        <f t="shared" si="83"/>
        <v>1680</v>
      </c>
      <c r="AA421" s="159"/>
      <c r="AB421" s="100" t="str">
        <f t="shared" si="88"/>
        <v>No hay ejecución</v>
      </c>
      <c r="AC421" s="105" t="str">
        <f t="shared" si="89"/>
        <v>NA</v>
      </c>
      <c r="AD421" s="166"/>
      <c r="AE421" s="65">
        <f t="shared" si="84"/>
        <v>1671</v>
      </c>
      <c r="AF421" s="100">
        <f t="shared" si="92"/>
        <v>0.48434782608695653</v>
      </c>
      <c r="AG421" s="105" t="str">
        <f t="shared" si="85"/>
        <v>Incumplimiento</v>
      </c>
      <c r="AH421" s="166"/>
      <c r="AI421" s="65" t="s">
        <v>502</v>
      </c>
      <c r="AJ421" s="100" t="s">
        <v>502</v>
      </c>
    </row>
    <row r="422" spans="1:36" ht="35.25" customHeight="1">
      <c r="A422" s="63">
        <v>407</v>
      </c>
      <c r="B422" s="162">
        <v>0</v>
      </c>
      <c r="C422" s="162">
        <v>0</v>
      </c>
      <c r="D422" s="162">
        <v>0</v>
      </c>
      <c r="E422" s="162">
        <v>0</v>
      </c>
      <c r="F422" s="162">
        <v>22</v>
      </c>
      <c r="G422" s="231" t="s">
        <v>428</v>
      </c>
      <c r="H422" s="164" t="s">
        <v>4139</v>
      </c>
      <c r="I422" s="163" t="s">
        <v>20</v>
      </c>
      <c r="J422" s="163" t="s">
        <v>351</v>
      </c>
      <c r="K422" s="163">
        <v>19</v>
      </c>
      <c r="L422" s="165" t="s">
        <v>2201</v>
      </c>
      <c r="M422" s="165" t="s">
        <v>3764</v>
      </c>
      <c r="N422" s="64">
        <f>135+20+30+25+175+100+125+15</f>
        <v>625</v>
      </c>
      <c r="O422" s="64">
        <f>135+20+30+25+175+150+130+10</f>
        <v>675</v>
      </c>
      <c r="P422" s="64">
        <f>135+20+30+25+175+160+130+20</f>
        <v>695</v>
      </c>
      <c r="Q422" s="64">
        <f>135+20+30+25+175+120+250+10</f>
        <v>765</v>
      </c>
      <c r="R422" s="64">
        <f t="shared" si="81"/>
        <v>2760</v>
      </c>
      <c r="S422" s="105" t="s">
        <v>3765</v>
      </c>
      <c r="T422" s="105" t="s">
        <v>172</v>
      </c>
      <c r="U422" s="159">
        <f t="shared" si="82"/>
        <v>1300</v>
      </c>
      <c r="V422" s="159">
        <v>3533</v>
      </c>
      <c r="W422" s="100">
        <f t="shared" si="86"/>
        <v>2.7176923076923076</v>
      </c>
      <c r="X422" s="105" t="str">
        <f t="shared" si="87"/>
        <v>De acuerdo a lo programado</v>
      </c>
      <c r="Y422" s="166"/>
      <c r="Z422" s="159">
        <f t="shared" si="83"/>
        <v>1460</v>
      </c>
      <c r="AA422" s="159"/>
      <c r="AB422" s="100" t="str">
        <f t="shared" si="88"/>
        <v>No hay ejecución</v>
      </c>
      <c r="AC422" s="105" t="str">
        <f t="shared" si="89"/>
        <v>NA</v>
      </c>
      <c r="AD422" s="166"/>
      <c r="AE422" s="65">
        <f t="shared" si="84"/>
        <v>3533</v>
      </c>
      <c r="AF422" s="100">
        <f t="shared" si="92"/>
        <v>1.280072463768116</v>
      </c>
      <c r="AG422" s="105" t="str">
        <f t="shared" si="85"/>
        <v>De acuerdo a lo programado</v>
      </c>
      <c r="AH422" s="166"/>
      <c r="AI422" s="65" t="s">
        <v>502</v>
      </c>
      <c r="AJ422" s="100" t="s">
        <v>502</v>
      </c>
    </row>
    <row r="423" spans="1:36" ht="35.25" customHeight="1">
      <c r="A423" s="63">
        <v>408</v>
      </c>
      <c r="B423" s="162">
        <v>0</v>
      </c>
      <c r="C423" s="162">
        <v>0</v>
      </c>
      <c r="D423" s="162">
        <v>0</v>
      </c>
      <c r="E423" s="162">
        <v>0</v>
      </c>
      <c r="F423" s="162">
        <v>22</v>
      </c>
      <c r="G423" s="231" t="s">
        <v>428</v>
      </c>
      <c r="H423" s="164" t="s">
        <v>4140</v>
      </c>
      <c r="I423" s="163" t="s">
        <v>20</v>
      </c>
      <c r="J423" s="163" t="s">
        <v>351</v>
      </c>
      <c r="K423" s="163">
        <v>19</v>
      </c>
      <c r="L423" s="165" t="s">
        <v>2201</v>
      </c>
      <c r="M423" s="165" t="s">
        <v>3764</v>
      </c>
      <c r="N423" s="64">
        <f>2+3+1+1</f>
        <v>7</v>
      </c>
      <c r="O423" s="64">
        <f>3+3+1+1</f>
        <v>8</v>
      </c>
      <c r="P423" s="64">
        <f>3+3+1+1+1</f>
        <v>9</v>
      </c>
      <c r="Q423" s="64">
        <f>2+3+1+1</f>
        <v>7</v>
      </c>
      <c r="R423" s="64">
        <f t="shared" si="81"/>
        <v>31</v>
      </c>
      <c r="S423" s="105" t="s">
        <v>3765</v>
      </c>
      <c r="T423" s="105" t="s">
        <v>172</v>
      </c>
      <c r="U423" s="159">
        <f t="shared" si="82"/>
        <v>15</v>
      </c>
      <c r="V423" s="159">
        <v>45</v>
      </c>
      <c r="W423" s="100">
        <f t="shared" si="86"/>
        <v>3</v>
      </c>
      <c r="X423" s="105" t="str">
        <f t="shared" si="87"/>
        <v>De acuerdo a lo programado</v>
      </c>
      <c r="Y423" s="166"/>
      <c r="Z423" s="159">
        <f t="shared" si="83"/>
        <v>16</v>
      </c>
      <c r="AA423" s="159"/>
      <c r="AB423" s="100" t="str">
        <f t="shared" si="88"/>
        <v>No hay ejecución</v>
      </c>
      <c r="AC423" s="105" t="str">
        <f t="shared" si="89"/>
        <v>NA</v>
      </c>
      <c r="AD423" s="166"/>
      <c r="AE423" s="65">
        <f t="shared" si="84"/>
        <v>45</v>
      </c>
      <c r="AF423" s="100">
        <f t="shared" si="92"/>
        <v>1.4516129032258065</v>
      </c>
      <c r="AG423" s="105" t="str">
        <f t="shared" si="85"/>
        <v>De acuerdo a lo programado</v>
      </c>
      <c r="AH423" s="166"/>
      <c r="AI423" s="65" t="s">
        <v>502</v>
      </c>
      <c r="AJ423" s="100" t="s">
        <v>502</v>
      </c>
    </row>
    <row r="424" spans="1:36" ht="35.25" customHeight="1">
      <c r="A424" s="63">
        <v>409</v>
      </c>
      <c r="B424" s="162">
        <v>0</v>
      </c>
      <c r="C424" s="162">
        <v>0</v>
      </c>
      <c r="D424" s="162">
        <v>0</v>
      </c>
      <c r="E424" s="162">
        <v>0</v>
      </c>
      <c r="F424" s="162">
        <v>22</v>
      </c>
      <c r="G424" s="231" t="s">
        <v>428</v>
      </c>
      <c r="H424" s="164" t="s">
        <v>4141</v>
      </c>
      <c r="I424" s="163" t="s">
        <v>20</v>
      </c>
      <c r="J424" s="163" t="s">
        <v>353</v>
      </c>
      <c r="K424" s="163">
        <v>18</v>
      </c>
      <c r="L424" s="165" t="s">
        <v>2201</v>
      </c>
      <c r="M424" s="165" t="s">
        <v>3767</v>
      </c>
      <c r="N424" s="64">
        <v>70</v>
      </c>
      <c r="O424" s="64">
        <v>70</v>
      </c>
      <c r="P424" s="64">
        <v>70</v>
      </c>
      <c r="Q424" s="64">
        <v>70</v>
      </c>
      <c r="R424" s="64">
        <f t="shared" si="81"/>
        <v>280</v>
      </c>
      <c r="S424" s="105" t="s">
        <v>3765</v>
      </c>
      <c r="T424" s="105" t="s">
        <v>172</v>
      </c>
      <c r="U424" s="159">
        <f t="shared" si="82"/>
        <v>140</v>
      </c>
      <c r="V424" s="159">
        <v>201</v>
      </c>
      <c r="W424" s="100">
        <f t="shared" si="86"/>
        <v>1.4357142857142857</v>
      </c>
      <c r="X424" s="105" t="str">
        <f t="shared" si="87"/>
        <v>De acuerdo a lo programado</v>
      </c>
      <c r="Y424" s="166"/>
      <c r="Z424" s="159">
        <f t="shared" si="83"/>
        <v>140</v>
      </c>
      <c r="AA424" s="159"/>
      <c r="AB424" s="100" t="str">
        <f t="shared" si="88"/>
        <v>No hay ejecución</v>
      </c>
      <c r="AC424" s="105" t="str">
        <f t="shared" si="89"/>
        <v>NA</v>
      </c>
      <c r="AD424" s="166"/>
      <c r="AE424" s="65">
        <f t="shared" si="84"/>
        <v>201</v>
      </c>
      <c r="AF424" s="100">
        <f t="shared" si="92"/>
        <v>0.71785714285714286</v>
      </c>
      <c r="AG424" s="105" t="str">
        <f t="shared" si="85"/>
        <v>Atraso Leve</v>
      </c>
      <c r="AH424" s="166"/>
      <c r="AI424" s="65" t="s">
        <v>502</v>
      </c>
      <c r="AJ424" s="100" t="s">
        <v>502</v>
      </c>
    </row>
    <row r="425" spans="1:36" ht="35.25" customHeight="1">
      <c r="A425" s="63">
        <v>410</v>
      </c>
      <c r="B425" s="162">
        <v>0</v>
      </c>
      <c r="C425" s="162">
        <v>0</v>
      </c>
      <c r="D425" s="162">
        <v>0</v>
      </c>
      <c r="E425" s="162">
        <v>0</v>
      </c>
      <c r="F425" s="162">
        <v>22</v>
      </c>
      <c r="G425" s="231" t="s">
        <v>428</v>
      </c>
      <c r="H425" s="164" t="s">
        <v>4142</v>
      </c>
      <c r="I425" s="163" t="s">
        <v>20</v>
      </c>
      <c r="J425" s="163" t="s">
        <v>353</v>
      </c>
      <c r="K425" s="163">
        <v>18</v>
      </c>
      <c r="L425" s="165" t="s">
        <v>4143</v>
      </c>
      <c r="M425" s="165" t="s">
        <v>2248</v>
      </c>
      <c r="N425" s="64">
        <f>125+12+2+3+5+20</f>
        <v>167</v>
      </c>
      <c r="O425" s="64">
        <f t="shared" ref="O425:Q425" si="94">125+12+2+3+5+20</f>
        <v>167</v>
      </c>
      <c r="P425" s="64">
        <f t="shared" si="94"/>
        <v>167</v>
      </c>
      <c r="Q425" s="64">
        <f t="shared" si="94"/>
        <v>167</v>
      </c>
      <c r="R425" s="64">
        <f t="shared" si="81"/>
        <v>668</v>
      </c>
      <c r="S425" s="105" t="s">
        <v>3765</v>
      </c>
      <c r="T425" s="105" t="s">
        <v>172</v>
      </c>
      <c r="U425" s="159">
        <f t="shared" si="82"/>
        <v>334</v>
      </c>
      <c r="V425" s="159">
        <v>586</v>
      </c>
      <c r="W425" s="100">
        <f t="shared" si="86"/>
        <v>1.7544910179640718</v>
      </c>
      <c r="X425" s="105" t="str">
        <f t="shared" si="87"/>
        <v>De acuerdo a lo programado</v>
      </c>
      <c r="Y425" s="166"/>
      <c r="Z425" s="159">
        <f t="shared" si="83"/>
        <v>334</v>
      </c>
      <c r="AA425" s="159"/>
      <c r="AB425" s="100" t="str">
        <f t="shared" si="88"/>
        <v>No hay ejecución</v>
      </c>
      <c r="AC425" s="105" t="str">
        <f t="shared" si="89"/>
        <v>NA</v>
      </c>
      <c r="AD425" s="166"/>
      <c r="AE425" s="65">
        <f t="shared" si="84"/>
        <v>586</v>
      </c>
      <c r="AF425" s="100">
        <f t="shared" si="92"/>
        <v>0.8772455089820359</v>
      </c>
      <c r="AG425" s="105" t="str">
        <f t="shared" si="85"/>
        <v>Atraso Leve</v>
      </c>
      <c r="AH425" s="166"/>
      <c r="AI425" s="65" t="s">
        <v>502</v>
      </c>
      <c r="AJ425" s="100" t="s">
        <v>502</v>
      </c>
    </row>
    <row r="426" spans="1:36" ht="35.25" customHeight="1">
      <c r="A426" s="63">
        <v>411</v>
      </c>
      <c r="B426" s="162">
        <v>0</v>
      </c>
      <c r="C426" s="162">
        <v>0</v>
      </c>
      <c r="D426" s="162">
        <v>0</v>
      </c>
      <c r="E426" s="162">
        <v>0</v>
      </c>
      <c r="F426" s="162">
        <v>22</v>
      </c>
      <c r="G426" s="231" t="s">
        <v>428</v>
      </c>
      <c r="H426" s="164" t="s">
        <v>4144</v>
      </c>
      <c r="I426" s="163" t="s">
        <v>20</v>
      </c>
      <c r="J426" s="163" t="s">
        <v>353</v>
      </c>
      <c r="K426" s="163">
        <v>18</v>
      </c>
      <c r="L426" s="165" t="s">
        <v>3807</v>
      </c>
      <c r="M426" s="165" t="s">
        <v>636</v>
      </c>
      <c r="N426" s="64">
        <f>125+100+300+150+180+150+150+72</f>
        <v>1227</v>
      </c>
      <c r="O426" s="64">
        <f t="shared" ref="O426:Q426" si="95">125+100+300+150+180+150+150+72</f>
        <v>1227</v>
      </c>
      <c r="P426" s="64">
        <f t="shared" si="95"/>
        <v>1227</v>
      </c>
      <c r="Q426" s="64">
        <f t="shared" si="95"/>
        <v>1227</v>
      </c>
      <c r="R426" s="64">
        <f t="shared" si="81"/>
        <v>4908</v>
      </c>
      <c r="S426" s="105" t="s">
        <v>3765</v>
      </c>
      <c r="T426" s="105" t="s">
        <v>172</v>
      </c>
      <c r="U426" s="159">
        <f t="shared" si="82"/>
        <v>2454</v>
      </c>
      <c r="V426" s="159">
        <v>3059</v>
      </c>
      <c r="W426" s="100">
        <f t="shared" si="86"/>
        <v>1.2465362673186635</v>
      </c>
      <c r="X426" s="105" t="str">
        <f t="shared" si="87"/>
        <v>De acuerdo a lo programado</v>
      </c>
      <c r="Y426" s="166"/>
      <c r="Z426" s="159">
        <f t="shared" si="83"/>
        <v>2454</v>
      </c>
      <c r="AA426" s="159"/>
      <c r="AB426" s="100" t="str">
        <f t="shared" si="88"/>
        <v>No hay ejecución</v>
      </c>
      <c r="AC426" s="105" t="str">
        <f t="shared" si="89"/>
        <v>NA</v>
      </c>
      <c r="AD426" s="166"/>
      <c r="AE426" s="65">
        <f t="shared" si="84"/>
        <v>3059</v>
      </c>
      <c r="AF426" s="100">
        <f t="shared" si="92"/>
        <v>0.62326813365933176</v>
      </c>
      <c r="AG426" s="105" t="str">
        <f t="shared" si="85"/>
        <v>Incumplimiento</v>
      </c>
      <c r="AH426" s="166"/>
      <c r="AI426" s="65" t="s">
        <v>502</v>
      </c>
      <c r="AJ426" s="100" t="s">
        <v>502</v>
      </c>
    </row>
    <row r="427" spans="1:36" ht="35.25" customHeight="1">
      <c r="A427" s="63">
        <v>412</v>
      </c>
      <c r="B427" s="162">
        <v>0</v>
      </c>
      <c r="C427" s="162">
        <v>0</v>
      </c>
      <c r="D427" s="162">
        <v>0</v>
      </c>
      <c r="E427" s="162">
        <v>0</v>
      </c>
      <c r="F427" s="162">
        <v>22</v>
      </c>
      <c r="G427" s="231" t="s">
        <v>428</v>
      </c>
      <c r="H427" s="164" t="s">
        <v>4145</v>
      </c>
      <c r="I427" s="163" t="s">
        <v>20</v>
      </c>
      <c r="J427" s="163" t="s">
        <v>353</v>
      </c>
      <c r="K427" s="163">
        <v>18</v>
      </c>
      <c r="L427" s="165" t="s">
        <v>3807</v>
      </c>
      <c r="M427" s="165" t="s">
        <v>636</v>
      </c>
      <c r="N427" s="64">
        <v>1</v>
      </c>
      <c r="O427" s="64">
        <v>1</v>
      </c>
      <c r="P427" s="64">
        <v>1</v>
      </c>
      <c r="Q427" s="64">
        <v>1</v>
      </c>
      <c r="R427" s="64">
        <f t="shared" si="81"/>
        <v>4</v>
      </c>
      <c r="S427" s="105" t="s">
        <v>3765</v>
      </c>
      <c r="T427" s="105" t="s">
        <v>172</v>
      </c>
      <c r="U427" s="159">
        <f t="shared" si="82"/>
        <v>2</v>
      </c>
      <c r="V427" s="159">
        <v>32</v>
      </c>
      <c r="W427" s="100">
        <f t="shared" si="86"/>
        <v>16</v>
      </c>
      <c r="X427" s="105" t="str">
        <f t="shared" si="87"/>
        <v>De acuerdo a lo programado</v>
      </c>
      <c r="Y427" s="166"/>
      <c r="Z427" s="159">
        <f t="shared" si="83"/>
        <v>2</v>
      </c>
      <c r="AA427" s="159"/>
      <c r="AB427" s="100" t="str">
        <f t="shared" si="88"/>
        <v>No hay ejecución</v>
      </c>
      <c r="AC427" s="105" t="str">
        <f t="shared" si="89"/>
        <v>NA</v>
      </c>
      <c r="AD427" s="166"/>
      <c r="AE427" s="65">
        <f t="shared" si="84"/>
        <v>32</v>
      </c>
      <c r="AF427" s="100">
        <f t="shared" si="92"/>
        <v>8</v>
      </c>
      <c r="AG427" s="105" t="str">
        <f t="shared" si="85"/>
        <v>De acuerdo a lo programado</v>
      </c>
      <c r="AH427" s="166"/>
      <c r="AI427" s="65" t="s">
        <v>502</v>
      </c>
      <c r="AJ427" s="100" t="s">
        <v>502</v>
      </c>
    </row>
    <row r="428" spans="1:36" ht="35.25" customHeight="1">
      <c r="A428" s="63">
        <v>413</v>
      </c>
      <c r="B428" s="162">
        <v>0</v>
      </c>
      <c r="C428" s="162">
        <v>0</v>
      </c>
      <c r="D428" s="162">
        <v>0</v>
      </c>
      <c r="E428" s="162">
        <v>0</v>
      </c>
      <c r="F428" s="162">
        <v>22</v>
      </c>
      <c r="G428" s="231" t="s">
        <v>428</v>
      </c>
      <c r="H428" s="164" t="s">
        <v>4146</v>
      </c>
      <c r="I428" s="163" t="s">
        <v>20</v>
      </c>
      <c r="J428" s="163" t="s">
        <v>353</v>
      </c>
      <c r="K428" s="163">
        <v>18</v>
      </c>
      <c r="L428" s="165" t="s">
        <v>3807</v>
      </c>
      <c r="M428" s="165" t="s">
        <v>636</v>
      </c>
      <c r="N428" s="64">
        <f>1+5+25+6</f>
        <v>37</v>
      </c>
      <c r="O428" s="64">
        <f>1+5+25+6</f>
        <v>37</v>
      </c>
      <c r="P428" s="64">
        <f>2+5+6</f>
        <v>13</v>
      </c>
      <c r="Q428" s="64">
        <f>1+5+6</f>
        <v>12</v>
      </c>
      <c r="R428" s="64">
        <f t="shared" si="81"/>
        <v>99</v>
      </c>
      <c r="S428" s="105" t="s">
        <v>3765</v>
      </c>
      <c r="T428" s="105" t="s">
        <v>172</v>
      </c>
      <c r="U428" s="159">
        <f t="shared" si="82"/>
        <v>74</v>
      </c>
      <c r="V428" s="159">
        <v>273</v>
      </c>
      <c r="W428" s="100">
        <f t="shared" si="86"/>
        <v>3.689189189189189</v>
      </c>
      <c r="X428" s="105" t="str">
        <f t="shared" si="87"/>
        <v>De acuerdo a lo programado</v>
      </c>
      <c r="Y428" s="166"/>
      <c r="Z428" s="159">
        <f t="shared" si="83"/>
        <v>25</v>
      </c>
      <c r="AA428" s="159"/>
      <c r="AB428" s="100" t="str">
        <f t="shared" si="88"/>
        <v>No hay ejecución</v>
      </c>
      <c r="AC428" s="105" t="str">
        <f t="shared" si="89"/>
        <v>NA</v>
      </c>
      <c r="AD428" s="166"/>
      <c r="AE428" s="65">
        <f t="shared" si="84"/>
        <v>273</v>
      </c>
      <c r="AF428" s="100">
        <f t="shared" si="92"/>
        <v>2.7575757575757578</v>
      </c>
      <c r="AG428" s="105" t="str">
        <f t="shared" si="85"/>
        <v>De acuerdo a lo programado</v>
      </c>
      <c r="AH428" s="166"/>
      <c r="AI428" s="65" t="s">
        <v>502</v>
      </c>
      <c r="AJ428" s="100" t="s">
        <v>502</v>
      </c>
    </row>
    <row r="429" spans="1:36" ht="35.25" customHeight="1">
      <c r="A429" s="63">
        <v>414</v>
      </c>
      <c r="B429" s="162">
        <v>0</v>
      </c>
      <c r="C429" s="162">
        <v>0</v>
      </c>
      <c r="D429" s="162">
        <v>0</v>
      </c>
      <c r="E429" s="162">
        <v>0</v>
      </c>
      <c r="F429" s="162">
        <v>22</v>
      </c>
      <c r="G429" s="231" t="s">
        <v>428</v>
      </c>
      <c r="H429" s="164" t="s">
        <v>4147</v>
      </c>
      <c r="I429" s="163" t="s">
        <v>20</v>
      </c>
      <c r="J429" s="163" t="s">
        <v>353</v>
      </c>
      <c r="K429" s="163">
        <v>18</v>
      </c>
      <c r="L429" s="165" t="s">
        <v>3807</v>
      </c>
      <c r="M429" s="165" t="s">
        <v>636</v>
      </c>
      <c r="N429" s="64">
        <v>3</v>
      </c>
      <c r="O429" s="64">
        <v>3</v>
      </c>
      <c r="P429" s="64">
        <v>3</v>
      </c>
      <c r="Q429" s="64">
        <v>3</v>
      </c>
      <c r="R429" s="64">
        <f t="shared" si="81"/>
        <v>12</v>
      </c>
      <c r="S429" s="105" t="s">
        <v>3765</v>
      </c>
      <c r="T429" s="105" t="s">
        <v>172</v>
      </c>
      <c r="U429" s="159">
        <f t="shared" si="82"/>
        <v>6</v>
      </c>
      <c r="V429" s="159">
        <v>19</v>
      </c>
      <c r="W429" s="100">
        <f t="shared" si="86"/>
        <v>3.1666666666666665</v>
      </c>
      <c r="X429" s="105" t="str">
        <f t="shared" si="87"/>
        <v>De acuerdo a lo programado</v>
      </c>
      <c r="Y429" s="166"/>
      <c r="Z429" s="159">
        <f t="shared" si="83"/>
        <v>6</v>
      </c>
      <c r="AA429" s="159"/>
      <c r="AB429" s="100" t="str">
        <f t="shared" si="88"/>
        <v>No hay ejecución</v>
      </c>
      <c r="AC429" s="105" t="str">
        <f t="shared" si="89"/>
        <v>NA</v>
      </c>
      <c r="AD429" s="166"/>
      <c r="AE429" s="65">
        <f t="shared" si="84"/>
        <v>19</v>
      </c>
      <c r="AF429" s="100">
        <f t="shared" si="92"/>
        <v>1.5833333333333333</v>
      </c>
      <c r="AG429" s="105" t="str">
        <f t="shared" si="85"/>
        <v>De acuerdo a lo programado</v>
      </c>
      <c r="AH429" s="166"/>
      <c r="AI429" s="65" t="s">
        <v>502</v>
      </c>
      <c r="AJ429" s="100" t="s">
        <v>502</v>
      </c>
    </row>
    <row r="430" spans="1:36" ht="35.25" customHeight="1">
      <c r="A430" s="63">
        <v>415</v>
      </c>
      <c r="B430" s="162">
        <v>0</v>
      </c>
      <c r="C430" s="162">
        <v>0</v>
      </c>
      <c r="D430" s="162">
        <v>0</v>
      </c>
      <c r="E430" s="162">
        <v>0</v>
      </c>
      <c r="F430" s="162">
        <v>22</v>
      </c>
      <c r="G430" s="231" t="s">
        <v>428</v>
      </c>
      <c r="H430" s="164" t="s">
        <v>4148</v>
      </c>
      <c r="I430" s="163" t="s">
        <v>20</v>
      </c>
      <c r="J430" s="163" t="s">
        <v>353</v>
      </c>
      <c r="K430" s="163">
        <v>18</v>
      </c>
      <c r="L430" s="165" t="s">
        <v>3807</v>
      </c>
      <c r="M430" s="165" t="s">
        <v>636</v>
      </c>
      <c r="N430" s="64">
        <v>3</v>
      </c>
      <c r="O430" s="64">
        <v>3</v>
      </c>
      <c r="P430" s="64">
        <v>3</v>
      </c>
      <c r="Q430" s="64">
        <v>3</v>
      </c>
      <c r="R430" s="64">
        <f t="shared" si="81"/>
        <v>12</v>
      </c>
      <c r="S430" s="105" t="s">
        <v>3765</v>
      </c>
      <c r="T430" s="105" t="s">
        <v>172</v>
      </c>
      <c r="U430" s="159">
        <f t="shared" si="82"/>
        <v>6</v>
      </c>
      <c r="V430" s="159">
        <v>58</v>
      </c>
      <c r="W430" s="100">
        <f t="shared" si="86"/>
        <v>9.6666666666666661</v>
      </c>
      <c r="X430" s="105" t="str">
        <f t="shared" si="87"/>
        <v>De acuerdo a lo programado</v>
      </c>
      <c r="Y430" s="166"/>
      <c r="Z430" s="159">
        <f t="shared" si="83"/>
        <v>6</v>
      </c>
      <c r="AA430" s="159"/>
      <c r="AB430" s="100" t="str">
        <f t="shared" si="88"/>
        <v>No hay ejecución</v>
      </c>
      <c r="AC430" s="105" t="str">
        <f t="shared" si="89"/>
        <v>NA</v>
      </c>
      <c r="AD430" s="166"/>
      <c r="AE430" s="65">
        <f t="shared" si="84"/>
        <v>58</v>
      </c>
      <c r="AF430" s="100">
        <f t="shared" si="92"/>
        <v>4.833333333333333</v>
      </c>
      <c r="AG430" s="105" t="str">
        <f t="shared" si="85"/>
        <v>De acuerdo a lo programado</v>
      </c>
      <c r="AH430" s="166"/>
      <c r="AI430" s="65" t="s">
        <v>502</v>
      </c>
      <c r="AJ430" s="100" t="s">
        <v>502</v>
      </c>
    </row>
    <row r="431" spans="1:36" ht="35.25" customHeight="1">
      <c r="A431" s="63">
        <v>416</v>
      </c>
      <c r="B431" s="162">
        <v>0</v>
      </c>
      <c r="C431" s="162">
        <v>0</v>
      </c>
      <c r="D431" s="162">
        <v>0</v>
      </c>
      <c r="E431" s="162">
        <v>0</v>
      </c>
      <c r="F431" s="162">
        <v>22</v>
      </c>
      <c r="G431" s="231" t="s">
        <v>428</v>
      </c>
      <c r="H431" s="164" t="s">
        <v>4149</v>
      </c>
      <c r="I431" s="163" t="s">
        <v>20</v>
      </c>
      <c r="J431" s="163" t="s">
        <v>353</v>
      </c>
      <c r="K431" s="163">
        <v>18</v>
      </c>
      <c r="L431" s="165" t="s">
        <v>3807</v>
      </c>
      <c r="M431" s="165" t="s">
        <v>636</v>
      </c>
      <c r="N431" s="64">
        <v>3</v>
      </c>
      <c r="O431" s="64">
        <v>3</v>
      </c>
      <c r="P431" s="64">
        <v>3</v>
      </c>
      <c r="Q431" s="64">
        <v>3</v>
      </c>
      <c r="R431" s="64">
        <f t="shared" si="81"/>
        <v>12</v>
      </c>
      <c r="S431" s="105" t="s">
        <v>3765</v>
      </c>
      <c r="T431" s="105" t="s">
        <v>172</v>
      </c>
      <c r="U431" s="159">
        <f t="shared" si="82"/>
        <v>6</v>
      </c>
      <c r="V431" s="159">
        <v>56</v>
      </c>
      <c r="W431" s="100">
        <f t="shared" si="86"/>
        <v>9.3333333333333339</v>
      </c>
      <c r="X431" s="105" t="str">
        <f t="shared" si="87"/>
        <v>De acuerdo a lo programado</v>
      </c>
      <c r="Y431" s="166"/>
      <c r="Z431" s="159">
        <f t="shared" si="83"/>
        <v>6</v>
      </c>
      <c r="AA431" s="159"/>
      <c r="AB431" s="100" t="str">
        <f t="shared" si="88"/>
        <v>No hay ejecución</v>
      </c>
      <c r="AC431" s="105" t="str">
        <f t="shared" si="89"/>
        <v>NA</v>
      </c>
      <c r="AD431" s="166"/>
      <c r="AE431" s="65">
        <f t="shared" si="84"/>
        <v>56</v>
      </c>
      <c r="AF431" s="100">
        <f t="shared" si="92"/>
        <v>4.666666666666667</v>
      </c>
      <c r="AG431" s="105" t="str">
        <f t="shared" si="85"/>
        <v>De acuerdo a lo programado</v>
      </c>
      <c r="AH431" s="166"/>
      <c r="AI431" s="65" t="s">
        <v>502</v>
      </c>
      <c r="AJ431" s="100" t="s">
        <v>502</v>
      </c>
    </row>
    <row r="432" spans="1:36" ht="35.25" customHeight="1">
      <c r="A432" s="63">
        <v>417</v>
      </c>
      <c r="B432" s="162">
        <v>0</v>
      </c>
      <c r="C432" s="162">
        <v>0</v>
      </c>
      <c r="D432" s="162">
        <v>0</v>
      </c>
      <c r="E432" s="162">
        <v>0</v>
      </c>
      <c r="F432" s="162">
        <v>22</v>
      </c>
      <c r="G432" s="231" t="s">
        <v>428</v>
      </c>
      <c r="H432" s="164" t="s">
        <v>4150</v>
      </c>
      <c r="I432" s="163" t="s">
        <v>20</v>
      </c>
      <c r="J432" s="163" t="s">
        <v>172</v>
      </c>
      <c r="K432" s="163" t="s">
        <v>172</v>
      </c>
      <c r="L432" s="165" t="s">
        <v>2201</v>
      </c>
      <c r="M432" s="165" t="s">
        <v>3498</v>
      </c>
      <c r="N432" s="64">
        <f>375+20+10+75+240+150+10</f>
        <v>880</v>
      </c>
      <c r="O432" s="64">
        <f t="shared" ref="O432:Q432" si="96">375+20+10+75+240+150+10</f>
        <v>880</v>
      </c>
      <c r="P432" s="64">
        <f t="shared" si="96"/>
        <v>880</v>
      </c>
      <c r="Q432" s="64">
        <f t="shared" si="96"/>
        <v>880</v>
      </c>
      <c r="R432" s="64">
        <f t="shared" si="81"/>
        <v>3520</v>
      </c>
      <c r="S432" s="105" t="s">
        <v>3765</v>
      </c>
      <c r="T432" s="105" t="s">
        <v>172</v>
      </c>
      <c r="U432" s="159">
        <f t="shared" si="82"/>
        <v>1760</v>
      </c>
      <c r="V432" s="159">
        <v>2318</v>
      </c>
      <c r="W432" s="100">
        <f t="shared" si="86"/>
        <v>1.3170454545454546</v>
      </c>
      <c r="X432" s="105" t="str">
        <f t="shared" si="87"/>
        <v>De acuerdo a lo programado</v>
      </c>
      <c r="Y432" s="166"/>
      <c r="Z432" s="159">
        <f t="shared" si="83"/>
        <v>1760</v>
      </c>
      <c r="AA432" s="159"/>
      <c r="AB432" s="100" t="str">
        <f t="shared" si="88"/>
        <v>No hay ejecución</v>
      </c>
      <c r="AC432" s="105" t="str">
        <f t="shared" si="89"/>
        <v>NA</v>
      </c>
      <c r="AD432" s="166"/>
      <c r="AE432" s="65">
        <f t="shared" si="84"/>
        <v>2318</v>
      </c>
      <c r="AF432" s="100">
        <f t="shared" si="92"/>
        <v>0.65852272727272732</v>
      </c>
      <c r="AG432" s="105" t="str">
        <f t="shared" si="85"/>
        <v>Incumplimiento</v>
      </c>
      <c r="AH432" s="166"/>
      <c r="AI432" s="65" t="s">
        <v>502</v>
      </c>
      <c r="AJ432" s="100" t="s">
        <v>502</v>
      </c>
    </row>
    <row r="433" spans="1:36" ht="35.25" customHeight="1">
      <c r="A433" s="63">
        <v>418</v>
      </c>
      <c r="B433" s="162">
        <v>0</v>
      </c>
      <c r="C433" s="162">
        <v>0</v>
      </c>
      <c r="D433" s="162">
        <v>0</v>
      </c>
      <c r="E433" s="162">
        <v>0</v>
      </c>
      <c r="F433" s="162">
        <v>22</v>
      </c>
      <c r="G433" s="231" t="s">
        <v>428</v>
      </c>
      <c r="H433" s="164" t="s">
        <v>4151</v>
      </c>
      <c r="I433" s="163" t="s">
        <v>20</v>
      </c>
      <c r="J433" s="163" t="s">
        <v>172</v>
      </c>
      <c r="K433" s="163" t="s">
        <v>172</v>
      </c>
      <c r="L433" s="165" t="s">
        <v>640</v>
      </c>
      <c r="M433" s="165" t="s">
        <v>636</v>
      </c>
      <c r="N433" s="64">
        <f>1+1</f>
        <v>2</v>
      </c>
      <c r="O433" s="64">
        <v>1</v>
      </c>
      <c r="P433" s="64">
        <f>1+1</f>
        <v>2</v>
      </c>
      <c r="Q433" s="64">
        <v>1</v>
      </c>
      <c r="R433" s="64">
        <f t="shared" si="81"/>
        <v>6</v>
      </c>
      <c r="S433" s="105" t="s">
        <v>3765</v>
      </c>
      <c r="T433" s="105" t="s">
        <v>172</v>
      </c>
      <c r="U433" s="159">
        <f t="shared" si="82"/>
        <v>3</v>
      </c>
      <c r="V433" s="159">
        <v>3</v>
      </c>
      <c r="W433" s="100">
        <f t="shared" si="86"/>
        <v>1</v>
      </c>
      <c r="X433" s="105" t="str">
        <f t="shared" si="87"/>
        <v>De acuerdo a lo programado</v>
      </c>
      <c r="Y433" s="166"/>
      <c r="Z433" s="159">
        <f t="shared" si="83"/>
        <v>3</v>
      </c>
      <c r="AA433" s="159"/>
      <c r="AB433" s="100" t="str">
        <f t="shared" si="88"/>
        <v>No hay ejecución</v>
      </c>
      <c r="AC433" s="105" t="str">
        <f t="shared" si="89"/>
        <v>NA</v>
      </c>
      <c r="AD433" s="166"/>
      <c r="AE433" s="65">
        <f t="shared" si="84"/>
        <v>3</v>
      </c>
      <c r="AF433" s="100">
        <f t="shared" si="92"/>
        <v>0.5</v>
      </c>
      <c r="AG433" s="105" t="str">
        <f t="shared" si="85"/>
        <v>Incumplimiento</v>
      </c>
      <c r="AH433" s="166"/>
      <c r="AI433" s="65" t="s">
        <v>502</v>
      </c>
      <c r="AJ433" s="100" t="s">
        <v>502</v>
      </c>
    </row>
    <row r="434" spans="1:36" ht="35.25" customHeight="1">
      <c r="A434" s="63">
        <v>419</v>
      </c>
      <c r="B434" s="162">
        <v>0</v>
      </c>
      <c r="C434" s="162">
        <v>0</v>
      </c>
      <c r="D434" s="162">
        <v>0</v>
      </c>
      <c r="E434" s="162"/>
      <c r="F434" s="162">
        <v>22</v>
      </c>
      <c r="G434" s="231" t="s">
        <v>428</v>
      </c>
      <c r="H434" s="164" t="s">
        <v>4152</v>
      </c>
      <c r="I434" s="163" t="s">
        <v>20</v>
      </c>
      <c r="J434" s="163" t="s">
        <v>172</v>
      </c>
      <c r="K434" s="163" t="s">
        <v>172</v>
      </c>
      <c r="L434" s="165" t="s">
        <v>640</v>
      </c>
      <c r="M434" s="165" t="s">
        <v>636</v>
      </c>
      <c r="N434" s="64">
        <v>72</v>
      </c>
      <c r="O434" s="64">
        <v>72</v>
      </c>
      <c r="P434" s="64">
        <v>72</v>
      </c>
      <c r="Q434" s="64">
        <v>72</v>
      </c>
      <c r="R434" s="64">
        <f t="shared" si="81"/>
        <v>288</v>
      </c>
      <c r="S434" s="105" t="s">
        <v>3765</v>
      </c>
      <c r="T434" s="105" t="s">
        <v>172</v>
      </c>
      <c r="U434" s="159">
        <f t="shared" si="82"/>
        <v>144</v>
      </c>
      <c r="V434" s="159">
        <v>1</v>
      </c>
      <c r="W434" s="100">
        <f t="shared" si="86"/>
        <v>6.9444444444444441E-3</v>
      </c>
      <c r="X434" s="105" t="str">
        <f t="shared" si="87"/>
        <v>En Riesgo de no Cumplimiento</v>
      </c>
      <c r="Y434" s="166"/>
      <c r="Z434" s="159">
        <f t="shared" si="83"/>
        <v>144</v>
      </c>
      <c r="AA434" s="159"/>
      <c r="AB434" s="100" t="str">
        <f t="shared" si="88"/>
        <v>No hay ejecución</v>
      </c>
      <c r="AC434" s="105" t="str">
        <f t="shared" si="89"/>
        <v>NA</v>
      </c>
      <c r="AD434" s="166"/>
      <c r="AE434" s="65">
        <f t="shared" si="84"/>
        <v>1</v>
      </c>
      <c r="AF434" s="100">
        <f t="shared" si="92"/>
        <v>3.472222222222222E-3</v>
      </c>
      <c r="AG434" s="105" t="str">
        <f t="shared" si="85"/>
        <v>Incumplimiento</v>
      </c>
      <c r="AH434" s="166"/>
      <c r="AI434" s="65" t="s">
        <v>502</v>
      </c>
      <c r="AJ434" s="100" t="s">
        <v>502</v>
      </c>
    </row>
    <row r="435" spans="1:36" ht="35.25" customHeight="1">
      <c r="A435" s="63">
        <v>420</v>
      </c>
      <c r="B435" s="162">
        <v>0</v>
      </c>
      <c r="C435" s="162">
        <v>0</v>
      </c>
      <c r="D435" s="162">
        <v>0</v>
      </c>
      <c r="E435" s="162">
        <v>0</v>
      </c>
      <c r="F435" s="162">
        <v>22</v>
      </c>
      <c r="G435" s="231" t="s">
        <v>428</v>
      </c>
      <c r="H435" s="164" t="s">
        <v>4153</v>
      </c>
      <c r="I435" s="163" t="s">
        <v>20</v>
      </c>
      <c r="J435" s="163" t="s">
        <v>353</v>
      </c>
      <c r="K435" s="163" t="s">
        <v>172</v>
      </c>
      <c r="L435" s="165" t="s">
        <v>642</v>
      </c>
      <c r="M435" s="165" t="s">
        <v>674</v>
      </c>
      <c r="N435" s="64">
        <v>3</v>
      </c>
      <c r="O435" s="64">
        <v>3</v>
      </c>
      <c r="P435" s="64">
        <v>3</v>
      </c>
      <c r="Q435" s="64">
        <v>3</v>
      </c>
      <c r="R435" s="64">
        <f t="shared" si="81"/>
        <v>12</v>
      </c>
      <c r="S435" s="105" t="s">
        <v>3765</v>
      </c>
      <c r="T435" s="105" t="s">
        <v>172</v>
      </c>
      <c r="U435" s="159">
        <f t="shared" si="82"/>
        <v>6</v>
      </c>
      <c r="V435" s="159">
        <v>144</v>
      </c>
      <c r="W435" s="100">
        <f t="shared" si="86"/>
        <v>24</v>
      </c>
      <c r="X435" s="105" t="str">
        <f t="shared" si="87"/>
        <v>De acuerdo a lo programado</v>
      </c>
      <c r="Y435" s="166"/>
      <c r="Z435" s="159">
        <f t="shared" si="83"/>
        <v>6</v>
      </c>
      <c r="AA435" s="159"/>
      <c r="AB435" s="100" t="str">
        <f t="shared" si="88"/>
        <v>No hay ejecución</v>
      </c>
      <c r="AC435" s="105" t="str">
        <f t="shared" si="89"/>
        <v>NA</v>
      </c>
      <c r="AD435" s="166"/>
      <c r="AE435" s="65">
        <f t="shared" si="84"/>
        <v>144</v>
      </c>
      <c r="AF435" s="100">
        <f t="shared" si="92"/>
        <v>12</v>
      </c>
      <c r="AG435" s="105" t="str">
        <f t="shared" si="85"/>
        <v>De acuerdo a lo programado</v>
      </c>
      <c r="AH435" s="166"/>
      <c r="AI435" s="65" t="s">
        <v>502</v>
      </c>
      <c r="AJ435" s="100" t="s">
        <v>502</v>
      </c>
    </row>
    <row r="436" spans="1:36" ht="35.25" customHeight="1">
      <c r="A436" s="63">
        <v>421</v>
      </c>
      <c r="B436" s="162">
        <v>0</v>
      </c>
      <c r="C436" s="162">
        <v>0</v>
      </c>
      <c r="D436" s="162">
        <v>0</v>
      </c>
      <c r="E436" s="162">
        <v>0</v>
      </c>
      <c r="F436" s="162">
        <v>22</v>
      </c>
      <c r="G436" s="231" t="s">
        <v>428</v>
      </c>
      <c r="H436" s="164" t="s">
        <v>4154</v>
      </c>
      <c r="I436" s="163" t="s">
        <v>20</v>
      </c>
      <c r="J436" s="163" t="s">
        <v>353</v>
      </c>
      <c r="K436" s="163" t="s">
        <v>172</v>
      </c>
      <c r="L436" s="165" t="s">
        <v>642</v>
      </c>
      <c r="M436" s="165" t="s">
        <v>674</v>
      </c>
      <c r="N436" s="64">
        <v>3</v>
      </c>
      <c r="O436" s="64">
        <v>3</v>
      </c>
      <c r="P436" s="64">
        <v>3</v>
      </c>
      <c r="Q436" s="64">
        <v>3</v>
      </c>
      <c r="R436" s="64">
        <f t="shared" si="81"/>
        <v>12</v>
      </c>
      <c r="S436" s="105" t="s">
        <v>3765</v>
      </c>
      <c r="T436" s="105" t="s">
        <v>172</v>
      </c>
      <c r="U436" s="159">
        <f t="shared" si="82"/>
        <v>6</v>
      </c>
      <c r="V436" s="159">
        <v>6</v>
      </c>
      <c r="W436" s="100">
        <f t="shared" si="86"/>
        <v>1</v>
      </c>
      <c r="X436" s="105" t="str">
        <f t="shared" si="87"/>
        <v>De acuerdo a lo programado</v>
      </c>
      <c r="Y436" s="166"/>
      <c r="Z436" s="159">
        <f t="shared" si="83"/>
        <v>6</v>
      </c>
      <c r="AA436" s="159"/>
      <c r="AB436" s="100" t="str">
        <f t="shared" si="88"/>
        <v>No hay ejecución</v>
      </c>
      <c r="AC436" s="105" t="str">
        <f t="shared" si="89"/>
        <v>NA</v>
      </c>
      <c r="AD436" s="166"/>
      <c r="AE436" s="65">
        <f t="shared" si="84"/>
        <v>6</v>
      </c>
      <c r="AF436" s="100">
        <f t="shared" si="92"/>
        <v>0.5</v>
      </c>
      <c r="AG436" s="105" t="str">
        <f t="shared" si="85"/>
        <v>Incumplimiento</v>
      </c>
      <c r="AH436" s="166"/>
      <c r="AI436" s="65" t="s">
        <v>502</v>
      </c>
      <c r="AJ436" s="100" t="s">
        <v>502</v>
      </c>
    </row>
    <row r="437" spans="1:36" ht="35.25" customHeight="1" thickTop="1" thickBot="1">
      <c r="A437" s="63">
        <v>422</v>
      </c>
      <c r="B437" s="162">
        <v>0</v>
      </c>
      <c r="C437" s="162">
        <v>0</v>
      </c>
      <c r="D437" s="162">
        <v>0</v>
      </c>
      <c r="E437" s="162">
        <v>0</v>
      </c>
      <c r="F437" s="162">
        <v>22</v>
      </c>
      <c r="G437" s="231" t="s">
        <v>428</v>
      </c>
      <c r="H437" s="164" t="s">
        <v>4155</v>
      </c>
      <c r="I437" s="163" t="s">
        <v>20</v>
      </c>
      <c r="J437" s="163" t="s">
        <v>353</v>
      </c>
      <c r="K437" s="163" t="s">
        <v>172</v>
      </c>
      <c r="L437" s="165" t="s">
        <v>642</v>
      </c>
      <c r="M437" s="165" t="s">
        <v>674</v>
      </c>
      <c r="N437" s="64">
        <v>3</v>
      </c>
      <c r="O437" s="64">
        <v>3</v>
      </c>
      <c r="P437" s="64">
        <v>3</v>
      </c>
      <c r="Q437" s="64">
        <v>3</v>
      </c>
      <c r="R437" s="64">
        <f t="shared" si="81"/>
        <v>12</v>
      </c>
      <c r="S437" s="105" t="s">
        <v>3765</v>
      </c>
      <c r="T437" s="105" t="s">
        <v>172</v>
      </c>
      <c r="U437" s="159">
        <f t="shared" si="82"/>
        <v>6</v>
      </c>
      <c r="V437" s="159">
        <v>6</v>
      </c>
      <c r="W437" s="100">
        <f t="shared" si="86"/>
        <v>1</v>
      </c>
      <c r="X437" s="105" t="str">
        <f t="shared" si="87"/>
        <v>De acuerdo a lo programado</v>
      </c>
      <c r="Y437" s="166"/>
      <c r="Z437" s="159">
        <f t="shared" si="83"/>
        <v>6</v>
      </c>
      <c r="AA437" s="159"/>
      <c r="AB437" s="100" t="str">
        <f t="shared" si="88"/>
        <v>No hay ejecución</v>
      </c>
      <c r="AC437" s="105" t="str">
        <f t="shared" si="89"/>
        <v>NA</v>
      </c>
      <c r="AD437" s="166"/>
      <c r="AE437" s="65">
        <f t="shared" si="84"/>
        <v>6</v>
      </c>
      <c r="AF437" s="100">
        <f t="shared" si="92"/>
        <v>0.5</v>
      </c>
      <c r="AG437" s="105" t="str">
        <f t="shared" si="85"/>
        <v>Incumplimiento</v>
      </c>
      <c r="AH437" s="166"/>
      <c r="AI437" s="65" t="s">
        <v>502</v>
      </c>
      <c r="AJ437" s="100" t="s">
        <v>502</v>
      </c>
    </row>
    <row r="438" spans="1:36" ht="35.25" customHeight="1" thickTop="1" thickBot="1">
      <c r="A438" s="63">
        <v>423</v>
      </c>
      <c r="B438" s="162" t="s">
        <v>388</v>
      </c>
      <c r="C438" s="162">
        <v>0</v>
      </c>
      <c r="D438" s="162">
        <v>0</v>
      </c>
      <c r="E438" s="162">
        <v>0</v>
      </c>
      <c r="F438" s="162">
        <v>22</v>
      </c>
      <c r="G438" s="231" t="s">
        <v>2875</v>
      </c>
      <c r="H438" s="164" t="s">
        <v>7607</v>
      </c>
      <c r="I438" s="163" t="s">
        <v>2877</v>
      </c>
      <c r="J438" s="163" t="s">
        <v>6207</v>
      </c>
      <c r="K438" s="163">
        <v>12</v>
      </c>
      <c r="L438" s="165" t="s">
        <v>642</v>
      </c>
      <c r="M438" s="165" t="s">
        <v>674</v>
      </c>
      <c r="N438" s="64">
        <v>0</v>
      </c>
      <c r="O438" s="64">
        <v>0</v>
      </c>
      <c r="P438" s="64">
        <v>6</v>
      </c>
      <c r="Q438" s="64">
        <v>3</v>
      </c>
      <c r="R438" s="64">
        <f t="shared" si="81"/>
        <v>9</v>
      </c>
      <c r="S438" s="105" t="s">
        <v>7608</v>
      </c>
      <c r="T438" s="105" t="s">
        <v>7642</v>
      </c>
      <c r="U438" s="159">
        <f t="shared" si="82"/>
        <v>0</v>
      </c>
      <c r="V438" s="159">
        <v>0</v>
      </c>
      <c r="W438" s="100" t="str">
        <f t="shared" ref="W438:W457" si="97">IF(V438="","No hay ejecución",IF(AND(U438&gt;0), V438/U438,"No hay Programación"))</f>
        <v>No hay Programación</v>
      </c>
      <c r="X438" s="105" t="str">
        <f t="shared" ref="X438:X457" si="98">IF(W438="No hay ejecución","NA",IF(W438&gt;=90%,"De acuerdo a lo programado",IF(W438&gt;=70%,"Atraso Leve",IF(W438&lt;70%,"En Riesgo de no Cumplimiento"))))</f>
        <v>De acuerdo a lo programado</v>
      </c>
      <c r="Y438" s="166"/>
      <c r="Z438" s="159">
        <f t="shared" si="83"/>
        <v>9</v>
      </c>
      <c r="AA438" s="159"/>
      <c r="AB438" s="100" t="str">
        <f t="shared" ref="AB438:AB439" si="99">IF(AA438="","No hay ejecución",IF(AND(Z438&gt;0), AA438/Z438,"No hay Programación"))</f>
        <v>No hay ejecución</v>
      </c>
      <c r="AC438" s="105" t="str">
        <f t="shared" ref="AC438:AC439" si="100">IF(AB438="No hay ejecución","NA",IF(AB438&gt;=90%,"De acuerdo a lo programado",IF(AB438&gt;=70%,"Atraso Leve",IF(AB438&lt;70%,"En Riesgo de no Cumplimiento"))))</f>
        <v>NA</v>
      </c>
      <c r="AD438" s="166"/>
      <c r="AE438" s="65">
        <f t="shared" si="84"/>
        <v>0</v>
      </c>
      <c r="AF438" s="100" t="str">
        <f t="shared" si="92"/>
        <v>No hay Programación</v>
      </c>
      <c r="AG438" s="105" t="str">
        <f t="shared" si="85"/>
        <v>De acuerdo a lo programado</v>
      </c>
      <c r="AH438" s="166"/>
      <c r="AI438" s="65" t="s">
        <v>502</v>
      </c>
      <c r="AJ438" s="100" t="s">
        <v>502</v>
      </c>
    </row>
    <row r="439" spans="1:36" ht="35.25" customHeight="1" thickTop="1" thickBot="1">
      <c r="A439" s="63">
        <v>424</v>
      </c>
      <c r="B439" s="162">
        <v>0</v>
      </c>
      <c r="C439" s="162">
        <v>0</v>
      </c>
      <c r="D439" s="162">
        <v>0</v>
      </c>
      <c r="E439" s="162">
        <v>0</v>
      </c>
      <c r="F439" s="162">
        <v>22</v>
      </c>
      <c r="G439" s="231" t="s">
        <v>2875</v>
      </c>
      <c r="H439" s="164" t="s">
        <v>7609</v>
      </c>
      <c r="I439" s="163" t="s">
        <v>2877</v>
      </c>
      <c r="J439" s="163" t="s">
        <v>6207</v>
      </c>
      <c r="K439" s="163">
        <v>12</v>
      </c>
      <c r="L439" s="165" t="s">
        <v>2214</v>
      </c>
      <c r="M439" s="165" t="s">
        <v>2215</v>
      </c>
      <c r="N439" s="64">
        <v>0</v>
      </c>
      <c r="O439" s="64">
        <v>0</v>
      </c>
      <c r="P439" s="64">
        <v>3</v>
      </c>
      <c r="Q439" s="64">
        <v>0</v>
      </c>
      <c r="R439" s="64">
        <f t="shared" si="81"/>
        <v>3</v>
      </c>
      <c r="S439" s="105" t="s">
        <v>7610</v>
      </c>
      <c r="T439" s="105" t="s">
        <v>7642</v>
      </c>
      <c r="U439" s="159">
        <f t="shared" si="82"/>
        <v>0</v>
      </c>
      <c r="V439" s="159">
        <v>0</v>
      </c>
      <c r="W439" s="100" t="str">
        <f t="shared" si="97"/>
        <v>No hay Programación</v>
      </c>
      <c r="X439" s="105" t="str">
        <f t="shared" si="98"/>
        <v>De acuerdo a lo programado</v>
      </c>
      <c r="Y439" s="166"/>
      <c r="Z439" s="159">
        <f t="shared" si="83"/>
        <v>3</v>
      </c>
      <c r="AA439" s="159"/>
      <c r="AB439" s="100" t="str">
        <f t="shared" si="99"/>
        <v>No hay ejecución</v>
      </c>
      <c r="AC439" s="105" t="str">
        <f t="shared" si="100"/>
        <v>NA</v>
      </c>
      <c r="AD439" s="166"/>
      <c r="AE439" s="65">
        <f t="shared" si="84"/>
        <v>0</v>
      </c>
      <c r="AF439" s="100" t="str">
        <f t="shared" si="92"/>
        <v>No hay Programación</v>
      </c>
      <c r="AG439" s="105" t="str">
        <f t="shared" si="85"/>
        <v>De acuerdo a lo programado</v>
      </c>
      <c r="AH439" s="166"/>
      <c r="AI439" s="65" t="s">
        <v>502</v>
      </c>
      <c r="AJ439" s="100" t="s">
        <v>502</v>
      </c>
    </row>
    <row r="440" spans="1:36" ht="35.25" customHeight="1" thickTop="1" thickBot="1">
      <c r="A440" s="63">
        <v>425</v>
      </c>
      <c r="B440" s="162">
        <v>0</v>
      </c>
      <c r="C440" s="162">
        <v>0</v>
      </c>
      <c r="D440" s="162">
        <v>0</v>
      </c>
      <c r="E440" s="162">
        <v>0</v>
      </c>
      <c r="F440" s="162">
        <v>22</v>
      </c>
      <c r="G440" s="231" t="s">
        <v>2875</v>
      </c>
      <c r="H440" s="164" t="s">
        <v>7611</v>
      </c>
      <c r="I440" s="163" t="s">
        <v>2877</v>
      </c>
      <c r="J440" s="163" t="s">
        <v>6207</v>
      </c>
      <c r="K440" s="163">
        <v>12</v>
      </c>
      <c r="L440" s="165" t="s">
        <v>3778</v>
      </c>
      <c r="M440" s="165" t="s">
        <v>643</v>
      </c>
      <c r="N440" s="64">
        <v>0</v>
      </c>
      <c r="O440" s="64">
        <v>0</v>
      </c>
      <c r="P440" s="64">
        <v>4</v>
      </c>
      <c r="Q440" s="64">
        <v>0</v>
      </c>
      <c r="R440" s="64">
        <f t="shared" si="81"/>
        <v>4</v>
      </c>
      <c r="S440" s="105" t="s">
        <v>7612</v>
      </c>
      <c r="T440" s="105" t="s">
        <v>7642</v>
      </c>
      <c r="U440" s="159">
        <f t="shared" si="82"/>
        <v>0</v>
      </c>
      <c r="V440" s="159">
        <v>0</v>
      </c>
      <c r="W440" s="100" t="str">
        <f t="shared" si="97"/>
        <v>No hay Programación</v>
      </c>
      <c r="X440" s="105" t="str">
        <f t="shared" si="98"/>
        <v>De acuerdo a lo programado</v>
      </c>
      <c r="Y440" s="166"/>
      <c r="Z440" s="159">
        <f t="shared" si="83"/>
        <v>4</v>
      </c>
      <c r="AA440" s="159"/>
      <c r="AB440" s="100" t="str">
        <f t="shared" ref="AB440:AB457" si="101">IF(AA440="","No hay ejecución",IF(AND(Z440&gt;0), AA440/Z440,"No hay Programación"))</f>
        <v>No hay ejecución</v>
      </c>
      <c r="AC440" s="105" t="str">
        <f t="shared" ref="AC440:AC457" si="102">IF(AB440="No hay ejecución","NA",IF(AB440&gt;=90%,"De acuerdo a lo programado",IF(AB440&gt;=70%,"Atraso Leve",IF(AB440&lt;70%,"En Riesgo de no Cumplimiento"))))</f>
        <v>NA</v>
      </c>
      <c r="AD440" s="166"/>
      <c r="AE440" s="65">
        <f t="shared" si="84"/>
        <v>0</v>
      </c>
      <c r="AF440" s="100" t="str">
        <f t="shared" si="92"/>
        <v>No hay Programación</v>
      </c>
      <c r="AG440" s="105" t="str">
        <f t="shared" si="85"/>
        <v>De acuerdo a lo programado</v>
      </c>
      <c r="AH440" s="166"/>
      <c r="AI440" s="65" t="s">
        <v>502</v>
      </c>
      <c r="AJ440" s="100" t="s">
        <v>502</v>
      </c>
    </row>
    <row r="441" spans="1:36" ht="35.25" customHeight="1" thickTop="1" thickBot="1">
      <c r="A441" s="63">
        <v>426</v>
      </c>
      <c r="B441" s="162" t="s">
        <v>388</v>
      </c>
      <c r="C441" s="162">
        <v>0</v>
      </c>
      <c r="D441" s="162">
        <v>0</v>
      </c>
      <c r="E441" s="162">
        <v>0</v>
      </c>
      <c r="F441" s="162">
        <v>22</v>
      </c>
      <c r="G441" s="231" t="s">
        <v>2875</v>
      </c>
      <c r="H441" s="164" t="s">
        <v>7613</v>
      </c>
      <c r="I441" s="163" t="s">
        <v>2877</v>
      </c>
      <c r="J441" s="163" t="s">
        <v>6207</v>
      </c>
      <c r="K441" s="163">
        <v>12</v>
      </c>
      <c r="L441" s="165" t="s">
        <v>3778</v>
      </c>
      <c r="M441" s="165" t="s">
        <v>643</v>
      </c>
      <c r="N441" s="64">
        <v>0</v>
      </c>
      <c r="O441" s="64">
        <v>0</v>
      </c>
      <c r="P441" s="64">
        <v>0</v>
      </c>
      <c r="Q441" s="64">
        <v>12</v>
      </c>
      <c r="R441" s="64">
        <f t="shared" si="81"/>
        <v>12</v>
      </c>
      <c r="S441" s="105" t="s">
        <v>7614</v>
      </c>
      <c r="T441" s="105" t="s">
        <v>7642</v>
      </c>
      <c r="U441" s="159">
        <f t="shared" si="82"/>
        <v>0</v>
      </c>
      <c r="V441" s="159">
        <v>0</v>
      </c>
      <c r="W441" s="100" t="str">
        <f t="shared" si="97"/>
        <v>No hay Programación</v>
      </c>
      <c r="X441" s="105" t="str">
        <f t="shared" si="98"/>
        <v>De acuerdo a lo programado</v>
      </c>
      <c r="Y441" s="166"/>
      <c r="Z441" s="159">
        <f t="shared" si="83"/>
        <v>12</v>
      </c>
      <c r="AA441" s="159"/>
      <c r="AB441" s="100" t="str">
        <f t="shared" si="101"/>
        <v>No hay ejecución</v>
      </c>
      <c r="AC441" s="105" t="str">
        <f t="shared" si="102"/>
        <v>NA</v>
      </c>
      <c r="AD441" s="166"/>
      <c r="AE441" s="65">
        <f t="shared" si="84"/>
        <v>0</v>
      </c>
      <c r="AF441" s="100" t="str">
        <f t="shared" si="92"/>
        <v>No hay Programación</v>
      </c>
      <c r="AG441" s="105" t="str">
        <f t="shared" si="85"/>
        <v>De acuerdo a lo programado</v>
      </c>
      <c r="AH441" s="166"/>
      <c r="AI441" s="65" t="s">
        <v>502</v>
      </c>
      <c r="AJ441" s="100" t="s">
        <v>502</v>
      </c>
    </row>
    <row r="442" spans="1:36" ht="35.25" customHeight="1" thickTop="1" thickBot="1">
      <c r="A442" s="63">
        <v>427</v>
      </c>
      <c r="B442" s="162" t="s">
        <v>388</v>
      </c>
      <c r="C442" s="162">
        <v>0</v>
      </c>
      <c r="D442" s="162">
        <v>0</v>
      </c>
      <c r="E442" s="162">
        <v>0</v>
      </c>
      <c r="F442" s="162">
        <v>22</v>
      </c>
      <c r="G442" s="231" t="s">
        <v>2875</v>
      </c>
      <c r="H442" s="164" t="s">
        <v>7615</v>
      </c>
      <c r="I442" s="163" t="s">
        <v>2877</v>
      </c>
      <c r="J442" s="163" t="s">
        <v>6207</v>
      </c>
      <c r="K442" s="163">
        <v>12</v>
      </c>
      <c r="L442" s="165" t="s">
        <v>3778</v>
      </c>
      <c r="M442" s="165" t="s">
        <v>643</v>
      </c>
      <c r="N442" s="64">
        <v>0</v>
      </c>
      <c r="O442" s="64">
        <v>0</v>
      </c>
      <c r="P442" s="64">
        <v>24</v>
      </c>
      <c r="Q442" s="64">
        <v>24</v>
      </c>
      <c r="R442" s="64">
        <f t="shared" si="81"/>
        <v>48</v>
      </c>
      <c r="S442" s="105" t="s">
        <v>7614</v>
      </c>
      <c r="T442" s="105" t="s">
        <v>7642</v>
      </c>
      <c r="U442" s="159">
        <f t="shared" si="82"/>
        <v>0</v>
      </c>
      <c r="V442" s="159">
        <v>0</v>
      </c>
      <c r="W442" s="100" t="str">
        <f t="shared" si="97"/>
        <v>No hay Programación</v>
      </c>
      <c r="X442" s="105" t="str">
        <f t="shared" si="98"/>
        <v>De acuerdo a lo programado</v>
      </c>
      <c r="Y442" s="166"/>
      <c r="Z442" s="159">
        <f t="shared" si="83"/>
        <v>48</v>
      </c>
      <c r="AA442" s="159"/>
      <c r="AB442" s="100" t="str">
        <f t="shared" si="101"/>
        <v>No hay ejecución</v>
      </c>
      <c r="AC442" s="105" t="str">
        <f t="shared" si="102"/>
        <v>NA</v>
      </c>
      <c r="AD442" s="166"/>
      <c r="AE442" s="65">
        <f t="shared" si="84"/>
        <v>0</v>
      </c>
      <c r="AF442" s="100" t="str">
        <f t="shared" si="92"/>
        <v>No hay Programación</v>
      </c>
      <c r="AG442" s="105" t="str">
        <f t="shared" si="85"/>
        <v>De acuerdo a lo programado</v>
      </c>
      <c r="AH442" s="166"/>
      <c r="AI442" s="65" t="s">
        <v>502</v>
      </c>
      <c r="AJ442" s="100" t="s">
        <v>502</v>
      </c>
    </row>
    <row r="443" spans="1:36" ht="35.25" customHeight="1" thickTop="1" thickBot="1">
      <c r="A443" s="63">
        <v>428</v>
      </c>
      <c r="B443" s="162" t="s">
        <v>388</v>
      </c>
      <c r="C443" s="162">
        <v>0</v>
      </c>
      <c r="D443" s="162">
        <v>0</v>
      </c>
      <c r="E443" s="162">
        <v>0</v>
      </c>
      <c r="F443" s="162">
        <v>22</v>
      </c>
      <c r="G443" s="231" t="s">
        <v>2875</v>
      </c>
      <c r="H443" s="164" t="s">
        <v>7616</v>
      </c>
      <c r="I443" s="163" t="s">
        <v>2877</v>
      </c>
      <c r="J443" s="163" t="s">
        <v>6207</v>
      </c>
      <c r="K443" s="163">
        <v>12</v>
      </c>
      <c r="L443" s="165" t="s">
        <v>642</v>
      </c>
      <c r="M443" s="165" t="s">
        <v>674</v>
      </c>
      <c r="N443" s="64">
        <v>0</v>
      </c>
      <c r="O443" s="64">
        <v>0</v>
      </c>
      <c r="P443" s="64">
        <v>0</v>
      </c>
      <c r="Q443" s="64">
        <v>3</v>
      </c>
      <c r="R443" s="64">
        <f t="shared" si="81"/>
        <v>3</v>
      </c>
      <c r="S443" s="105" t="s">
        <v>7608</v>
      </c>
      <c r="T443" s="105" t="s">
        <v>7642</v>
      </c>
      <c r="U443" s="159">
        <f t="shared" si="82"/>
        <v>0</v>
      </c>
      <c r="V443" s="159">
        <v>0</v>
      </c>
      <c r="W443" s="100" t="str">
        <f t="shared" si="97"/>
        <v>No hay Programación</v>
      </c>
      <c r="X443" s="105" t="str">
        <f t="shared" si="98"/>
        <v>De acuerdo a lo programado</v>
      </c>
      <c r="Y443" s="166"/>
      <c r="Z443" s="159">
        <f t="shared" si="83"/>
        <v>3</v>
      </c>
      <c r="AA443" s="159"/>
      <c r="AB443" s="100" t="str">
        <f t="shared" si="101"/>
        <v>No hay ejecución</v>
      </c>
      <c r="AC443" s="105" t="str">
        <f t="shared" si="102"/>
        <v>NA</v>
      </c>
      <c r="AD443" s="166"/>
      <c r="AE443" s="65">
        <f t="shared" si="84"/>
        <v>0</v>
      </c>
      <c r="AF443" s="100" t="str">
        <f t="shared" si="92"/>
        <v>No hay Programación</v>
      </c>
      <c r="AG443" s="105" t="str">
        <f t="shared" si="85"/>
        <v>De acuerdo a lo programado</v>
      </c>
      <c r="AH443" s="166"/>
      <c r="AI443" s="65" t="s">
        <v>502</v>
      </c>
      <c r="AJ443" s="100" t="s">
        <v>502</v>
      </c>
    </row>
    <row r="444" spans="1:36" ht="35.25" customHeight="1" thickTop="1" thickBot="1">
      <c r="A444" s="63">
        <v>429</v>
      </c>
      <c r="B444" s="162" t="s">
        <v>388</v>
      </c>
      <c r="C444" s="162">
        <v>0</v>
      </c>
      <c r="D444" s="162">
        <v>0</v>
      </c>
      <c r="E444" s="162">
        <v>0</v>
      </c>
      <c r="F444" s="162">
        <v>22</v>
      </c>
      <c r="G444" s="231" t="s">
        <v>2875</v>
      </c>
      <c r="H444" s="164" t="s">
        <v>7617</v>
      </c>
      <c r="I444" s="163" t="s">
        <v>2877</v>
      </c>
      <c r="J444" s="163" t="s">
        <v>6207</v>
      </c>
      <c r="K444" s="163">
        <v>12</v>
      </c>
      <c r="L444" s="165" t="s">
        <v>3778</v>
      </c>
      <c r="M444" s="165" t="s">
        <v>643</v>
      </c>
      <c r="N444" s="64">
        <v>0</v>
      </c>
      <c r="O444" s="64">
        <v>0</v>
      </c>
      <c r="P444" s="64">
        <v>3</v>
      </c>
      <c r="Q444" s="64">
        <v>2</v>
      </c>
      <c r="R444" s="64">
        <f t="shared" si="81"/>
        <v>5</v>
      </c>
      <c r="S444" s="105" t="s">
        <v>7608</v>
      </c>
      <c r="T444" s="105" t="s">
        <v>7642</v>
      </c>
      <c r="U444" s="159">
        <f t="shared" si="82"/>
        <v>0</v>
      </c>
      <c r="V444" s="159">
        <v>0</v>
      </c>
      <c r="W444" s="100" t="str">
        <f t="shared" si="97"/>
        <v>No hay Programación</v>
      </c>
      <c r="X444" s="105" t="str">
        <f t="shared" si="98"/>
        <v>De acuerdo a lo programado</v>
      </c>
      <c r="Y444" s="166"/>
      <c r="Z444" s="159">
        <f t="shared" si="83"/>
        <v>5</v>
      </c>
      <c r="AA444" s="159"/>
      <c r="AB444" s="100" t="str">
        <f t="shared" si="101"/>
        <v>No hay ejecución</v>
      </c>
      <c r="AC444" s="105" t="str">
        <f t="shared" si="102"/>
        <v>NA</v>
      </c>
      <c r="AD444" s="166"/>
      <c r="AE444" s="65">
        <f t="shared" si="84"/>
        <v>0</v>
      </c>
      <c r="AF444" s="100" t="str">
        <f t="shared" si="92"/>
        <v>No hay Programación</v>
      </c>
      <c r="AG444" s="105" t="str">
        <f t="shared" si="85"/>
        <v>De acuerdo a lo programado</v>
      </c>
      <c r="AH444" s="166"/>
      <c r="AI444" s="65" t="s">
        <v>502</v>
      </c>
      <c r="AJ444" s="100" t="s">
        <v>502</v>
      </c>
    </row>
    <row r="445" spans="1:36" ht="35.25" customHeight="1" thickTop="1" thickBot="1">
      <c r="A445" s="63">
        <v>430</v>
      </c>
      <c r="B445" s="162" t="s">
        <v>388</v>
      </c>
      <c r="C445" s="162">
        <v>0</v>
      </c>
      <c r="D445" s="162">
        <v>0</v>
      </c>
      <c r="E445" s="162">
        <v>0</v>
      </c>
      <c r="F445" s="162">
        <v>22</v>
      </c>
      <c r="G445" s="231" t="s">
        <v>2875</v>
      </c>
      <c r="H445" s="164" t="s">
        <v>7618</v>
      </c>
      <c r="I445" s="163" t="s">
        <v>2877</v>
      </c>
      <c r="J445" s="163" t="s">
        <v>6207</v>
      </c>
      <c r="K445" s="163">
        <v>12</v>
      </c>
      <c r="L445" s="165" t="s">
        <v>642</v>
      </c>
      <c r="M445" s="165" t="s">
        <v>674</v>
      </c>
      <c r="N445" s="64">
        <v>0</v>
      </c>
      <c r="O445" s="64">
        <v>0</v>
      </c>
      <c r="P445" s="64">
        <v>4</v>
      </c>
      <c r="Q445" s="64">
        <v>2</v>
      </c>
      <c r="R445" s="64">
        <f t="shared" si="81"/>
        <v>6</v>
      </c>
      <c r="S445" s="105" t="s">
        <v>7619</v>
      </c>
      <c r="T445" s="105" t="s">
        <v>7642</v>
      </c>
      <c r="U445" s="159">
        <f t="shared" si="82"/>
        <v>0</v>
      </c>
      <c r="V445" s="159">
        <v>0</v>
      </c>
      <c r="W445" s="100" t="str">
        <f t="shared" si="97"/>
        <v>No hay Programación</v>
      </c>
      <c r="X445" s="105" t="str">
        <f t="shared" si="98"/>
        <v>De acuerdo a lo programado</v>
      </c>
      <c r="Y445" s="166"/>
      <c r="Z445" s="159">
        <f t="shared" si="83"/>
        <v>6</v>
      </c>
      <c r="AA445" s="159"/>
      <c r="AB445" s="100" t="str">
        <f t="shared" si="101"/>
        <v>No hay ejecución</v>
      </c>
      <c r="AC445" s="105" t="str">
        <f t="shared" si="102"/>
        <v>NA</v>
      </c>
      <c r="AD445" s="166"/>
      <c r="AE445" s="65">
        <f t="shared" si="84"/>
        <v>0</v>
      </c>
      <c r="AF445" s="100" t="str">
        <f t="shared" si="92"/>
        <v>No hay Programación</v>
      </c>
      <c r="AG445" s="105" t="str">
        <f t="shared" si="85"/>
        <v>De acuerdo a lo programado</v>
      </c>
      <c r="AH445" s="166"/>
      <c r="AI445" s="65" t="s">
        <v>502</v>
      </c>
      <c r="AJ445" s="100" t="s">
        <v>502</v>
      </c>
    </row>
    <row r="446" spans="1:36" ht="35.25" customHeight="1" thickTop="1" thickBot="1">
      <c r="A446" s="63">
        <v>431</v>
      </c>
      <c r="B446" s="162">
        <v>0</v>
      </c>
      <c r="C446" s="162">
        <v>0</v>
      </c>
      <c r="D446" s="162">
        <v>0</v>
      </c>
      <c r="E446" s="162">
        <v>0</v>
      </c>
      <c r="F446" s="162">
        <v>22</v>
      </c>
      <c r="G446" s="231" t="s">
        <v>2875</v>
      </c>
      <c r="H446" s="164" t="s">
        <v>7620</v>
      </c>
      <c r="I446" s="163" t="s">
        <v>2877</v>
      </c>
      <c r="J446" s="163" t="s">
        <v>7621</v>
      </c>
      <c r="K446" s="163" t="s">
        <v>2585</v>
      </c>
      <c r="L446" s="165" t="s">
        <v>2201</v>
      </c>
      <c r="M446" s="165" t="s">
        <v>2215</v>
      </c>
      <c r="N446" s="64">
        <v>0</v>
      </c>
      <c r="O446" s="64">
        <v>0</v>
      </c>
      <c r="P446" s="64">
        <v>3</v>
      </c>
      <c r="Q446" s="64">
        <v>15</v>
      </c>
      <c r="R446" s="64">
        <f t="shared" si="81"/>
        <v>18</v>
      </c>
      <c r="S446" s="105" t="s">
        <v>7622</v>
      </c>
      <c r="T446" s="105" t="s">
        <v>7642</v>
      </c>
      <c r="U446" s="159">
        <f t="shared" si="82"/>
        <v>0</v>
      </c>
      <c r="V446" s="159">
        <v>0</v>
      </c>
      <c r="W446" s="100" t="str">
        <f t="shared" si="97"/>
        <v>No hay Programación</v>
      </c>
      <c r="X446" s="105" t="str">
        <f t="shared" si="98"/>
        <v>De acuerdo a lo programado</v>
      </c>
      <c r="Y446" s="166"/>
      <c r="Z446" s="159">
        <f t="shared" si="83"/>
        <v>18</v>
      </c>
      <c r="AA446" s="159"/>
      <c r="AB446" s="100" t="str">
        <f t="shared" si="101"/>
        <v>No hay ejecución</v>
      </c>
      <c r="AC446" s="105" t="str">
        <f t="shared" si="102"/>
        <v>NA</v>
      </c>
      <c r="AD446" s="166"/>
      <c r="AE446" s="65">
        <f t="shared" si="84"/>
        <v>0</v>
      </c>
      <c r="AF446" s="100" t="str">
        <f t="shared" si="92"/>
        <v>No hay Programación</v>
      </c>
      <c r="AG446" s="105" t="str">
        <f t="shared" si="85"/>
        <v>De acuerdo a lo programado</v>
      </c>
      <c r="AH446" s="166"/>
      <c r="AI446" s="65" t="s">
        <v>502</v>
      </c>
      <c r="AJ446" s="100" t="s">
        <v>502</v>
      </c>
    </row>
    <row r="447" spans="1:36" ht="35.25" customHeight="1" thickTop="1" thickBot="1">
      <c r="A447" s="63">
        <v>432</v>
      </c>
      <c r="B447" s="162" t="s">
        <v>388</v>
      </c>
      <c r="C447" s="162">
        <v>0</v>
      </c>
      <c r="D447" s="162">
        <v>0</v>
      </c>
      <c r="E447" s="162">
        <v>0</v>
      </c>
      <c r="F447" s="162">
        <v>22</v>
      </c>
      <c r="G447" s="231" t="s">
        <v>2585</v>
      </c>
      <c r="H447" s="164" t="s">
        <v>7623</v>
      </c>
      <c r="I447" s="163" t="s">
        <v>2877</v>
      </c>
      <c r="J447" s="163" t="s">
        <v>6207</v>
      </c>
      <c r="K447" s="163">
        <v>18</v>
      </c>
      <c r="L447" s="165" t="s">
        <v>3778</v>
      </c>
      <c r="M447" s="165" t="s">
        <v>643</v>
      </c>
      <c r="N447" s="64">
        <v>0</v>
      </c>
      <c r="O447" s="64">
        <v>0</v>
      </c>
      <c r="P447" s="64">
        <v>3</v>
      </c>
      <c r="Q447" s="64">
        <v>0</v>
      </c>
      <c r="R447" s="64">
        <f t="shared" si="81"/>
        <v>3</v>
      </c>
      <c r="S447" s="105" t="s">
        <v>7624</v>
      </c>
      <c r="T447" s="105" t="s">
        <v>7642</v>
      </c>
      <c r="U447" s="159">
        <f t="shared" si="82"/>
        <v>0</v>
      </c>
      <c r="V447" s="159">
        <v>0</v>
      </c>
      <c r="W447" s="100" t="str">
        <f t="shared" si="97"/>
        <v>No hay Programación</v>
      </c>
      <c r="X447" s="105" t="str">
        <f t="shared" si="98"/>
        <v>De acuerdo a lo programado</v>
      </c>
      <c r="Y447" s="166"/>
      <c r="Z447" s="159">
        <f t="shared" si="83"/>
        <v>3</v>
      </c>
      <c r="AA447" s="159"/>
      <c r="AB447" s="100" t="str">
        <f t="shared" si="101"/>
        <v>No hay ejecución</v>
      </c>
      <c r="AC447" s="105" t="str">
        <f t="shared" si="102"/>
        <v>NA</v>
      </c>
      <c r="AD447" s="166"/>
      <c r="AE447" s="65">
        <f t="shared" si="84"/>
        <v>0</v>
      </c>
      <c r="AF447" s="100" t="str">
        <f t="shared" si="92"/>
        <v>No hay Programación</v>
      </c>
      <c r="AG447" s="105" t="str">
        <f t="shared" si="85"/>
        <v>De acuerdo a lo programado</v>
      </c>
      <c r="AH447" s="166"/>
      <c r="AI447" s="65" t="s">
        <v>502</v>
      </c>
      <c r="AJ447" s="100" t="s">
        <v>502</v>
      </c>
    </row>
    <row r="448" spans="1:36" ht="35.25" customHeight="1" thickTop="1" thickBot="1">
      <c r="A448" s="63">
        <v>433</v>
      </c>
      <c r="B448" s="162" t="s">
        <v>388</v>
      </c>
      <c r="C448" s="162">
        <v>0</v>
      </c>
      <c r="D448" s="162">
        <v>0</v>
      </c>
      <c r="E448" s="162">
        <v>0</v>
      </c>
      <c r="F448" s="162">
        <v>22</v>
      </c>
      <c r="G448" s="231" t="s">
        <v>6232</v>
      </c>
      <c r="H448" s="164" t="s">
        <v>7625</v>
      </c>
      <c r="I448" s="163" t="s">
        <v>2884</v>
      </c>
      <c r="J448" s="163" t="s">
        <v>6207</v>
      </c>
      <c r="K448" s="163">
        <v>19</v>
      </c>
      <c r="L448" s="165" t="s">
        <v>642</v>
      </c>
      <c r="M448" s="165" t="s">
        <v>674</v>
      </c>
      <c r="N448" s="64">
        <v>0</v>
      </c>
      <c r="O448" s="64">
        <v>0</v>
      </c>
      <c r="P448" s="64">
        <v>0</v>
      </c>
      <c r="Q448" s="64">
        <v>3</v>
      </c>
      <c r="R448" s="64">
        <f t="shared" si="81"/>
        <v>3</v>
      </c>
      <c r="S448" s="105" t="s">
        <v>7626</v>
      </c>
      <c r="T448" s="105" t="s">
        <v>7642</v>
      </c>
      <c r="U448" s="159">
        <f t="shared" si="82"/>
        <v>0</v>
      </c>
      <c r="V448" s="159">
        <v>0</v>
      </c>
      <c r="W448" s="100" t="str">
        <f t="shared" si="97"/>
        <v>No hay Programación</v>
      </c>
      <c r="X448" s="105" t="str">
        <f t="shared" si="98"/>
        <v>De acuerdo a lo programado</v>
      </c>
      <c r="Y448" s="166"/>
      <c r="Z448" s="159">
        <f t="shared" si="83"/>
        <v>3</v>
      </c>
      <c r="AA448" s="159"/>
      <c r="AB448" s="100" t="str">
        <f t="shared" si="101"/>
        <v>No hay ejecución</v>
      </c>
      <c r="AC448" s="105" t="str">
        <f t="shared" si="102"/>
        <v>NA</v>
      </c>
      <c r="AD448" s="166"/>
      <c r="AE448" s="65">
        <f t="shared" si="84"/>
        <v>0</v>
      </c>
      <c r="AF448" s="100" t="str">
        <f t="shared" si="92"/>
        <v>No hay Programación</v>
      </c>
      <c r="AG448" s="105" t="str">
        <f t="shared" si="85"/>
        <v>De acuerdo a lo programado</v>
      </c>
      <c r="AH448" s="166"/>
      <c r="AI448" s="65" t="s">
        <v>502</v>
      </c>
      <c r="AJ448" s="100" t="s">
        <v>502</v>
      </c>
    </row>
    <row r="449" spans="1:36" ht="35.25" customHeight="1" thickTop="1" thickBot="1">
      <c r="A449" s="63">
        <v>434</v>
      </c>
      <c r="B449" s="162" t="s">
        <v>388</v>
      </c>
      <c r="C449" s="162">
        <v>0</v>
      </c>
      <c r="D449" s="162">
        <v>0</v>
      </c>
      <c r="E449" s="162">
        <v>0</v>
      </c>
      <c r="F449" s="162">
        <v>22</v>
      </c>
      <c r="G449" s="231" t="s">
        <v>2875</v>
      </c>
      <c r="H449" s="164" t="s">
        <v>7627</v>
      </c>
      <c r="I449" s="163" t="s">
        <v>2877</v>
      </c>
      <c r="J449" s="163" t="s">
        <v>6207</v>
      </c>
      <c r="K449" s="163">
        <v>18</v>
      </c>
      <c r="L449" s="165" t="s">
        <v>640</v>
      </c>
      <c r="M449" s="165" t="s">
        <v>636</v>
      </c>
      <c r="N449" s="64">
        <v>0</v>
      </c>
      <c r="O449" s="64">
        <v>0</v>
      </c>
      <c r="P449" s="64">
        <v>0</v>
      </c>
      <c r="Q449" s="64">
        <v>1</v>
      </c>
      <c r="R449" s="64">
        <f t="shared" si="81"/>
        <v>1</v>
      </c>
      <c r="S449" s="105" t="s">
        <v>7628</v>
      </c>
      <c r="T449" s="105" t="s">
        <v>7642</v>
      </c>
      <c r="U449" s="159">
        <f t="shared" si="82"/>
        <v>0</v>
      </c>
      <c r="V449" s="159">
        <v>0</v>
      </c>
      <c r="W449" s="100" t="str">
        <f t="shared" si="97"/>
        <v>No hay Programación</v>
      </c>
      <c r="X449" s="105" t="str">
        <f t="shared" si="98"/>
        <v>De acuerdo a lo programado</v>
      </c>
      <c r="Y449" s="166"/>
      <c r="Z449" s="159">
        <f t="shared" si="83"/>
        <v>1</v>
      </c>
      <c r="AA449" s="159"/>
      <c r="AB449" s="100" t="str">
        <f t="shared" si="101"/>
        <v>No hay ejecución</v>
      </c>
      <c r="AC449" s="105" t="str">
        <f t="shared" si="102"/>
        <v>NA</v>
      </c>
      <c r="AD449" s="166"/>
      <c r="AE449" s="65">
        <f t="shared" si="84"/>
        <v>0</v>
      </c>
      <c r="AF449" s="100" t="str">
        <f>IF(AE449="","No hay ejecución",IF(AND(AE449&gt;0), AE449/R449,"No hay Programación"))</f>
        <v>No hay Programación</v>
      </c>
      <c r="AG449" s="105" t="str">
        <f t="shared" si="85"/>
        <v>De acuerdo a lo programado</v>
      </c>
      <c r="AH449" s="166"/>
      <c r="AI449" s="65" t="s">
        <v>502</v>
      </c>
      <c r="AJ449" s="100" t="s">
        <v>502</v>
      </c>
    </row>
    <row r="450" spans="1:36" ht="35.25" customHeight="1" thickTop="1" thickBot="1">
      <c r="A450" s="63">
        <v>435</v>
      </c>
      <c r="B450" s="162" t="s">
        <v>388</v>
      </c>
      <c r="C450" s="162">
        <v>0</v>
      </c>
      <c r="D450" s="162">
        <v>0</v>
      </c>
      <c r="E450" s="162">
        <v>0</v>
      </c>
      <c r="F450" s="162">
        <v>22</v>
      </c>
      <c r="G450" s="231" t="s">
        <v>2875</v>
      </c>
      <c r="H450" s="164" t="s">
        <v>7629</v>
      </c>
      <c r="I450" s="163" t="s">
        <v>2877</v>
      </c>
      <c r="J450" s="163" t="s">
        <v>6207</v>
      </c>
      <c r="K450" s="163">
        <v>18</v>
      </c>
      <c r="L450" s="165" t="s">
        <v>642</v>
      </c>
      <c r="M450" s="165" t="s">
        <v>636</v>
      </c>
      <c r="N450" s="64">
        <v>0</v>
      </c>
      <c r="O450" s="64">
        <v>1</v>
      </c>
      <c r="P450" s="64">
        <v>0</v>
      </c>
      <c r="Q450" s="64">
        <v>0</v>
      </c>
      <c r="R450" s="64">
        <f t="shared" si="81"/>
        <v>1</v>
      </c>
      <c r="S450" s="105" t="s">
        <v>7630</v>
      </c>
      <c r="T450" s="105" t="s">
        <v>7642</v>
      </c>
      <c r="U450" s="159">
        <f t="shared" si="82"/>
        <v>1</v>
      </c>
      <c r="V450" s="159">
        <v>0</v>
      </c>
      <c r="W450" s="100">
        <f t="shared" si="97"/>
        <v>0</v>
      </c>
      <c r="X450" s="105" t="str">
        <f>IF(W450="No hay ejecución","NA",IF(W450&gt;=90%,"De acuerdo a lo programado",IF(W450&gt;=70%,"Atraso Leve",IF(W450&lt;70%,"En Riesgo de no Cumplimiento"))))</f>
        <v>En Riesgo de no Cumplimiento</v>
      </c>
      <c r="Y450" s="166"/>
      <c r="Z450" s="159">
        <f t="shared" si="83"/>
        <v>0</v>
      </c>
      <c r="AA450" s="159"/>
      <c r="AB450" s="100" t="str">
        <f t="shared" si="101"/>
        <v>No hay ejecución</v>
      </c>
      <c r="AC450" s="105" t="str">
        <f t="shared" si="102"/>
        <v>NA</v>
      </c>
      <c r="AD450" s="166"/>
      <c r="AE450" s="65">
        <f>V450+AA450</f>
        <v>0</v>
      </c>
      <c r="AF450" s="100" t="str">
        <f>IF(AE450="","No hay ejecución",IF(AND(AE450&gt;0), AE450/R450,"No hay Programación"))</f>
        <v>No hay Programación</v>
      </c>
      <c r="AG450" s="105" t="str">
        <f t="shared" si="85"/>
        <v>De acuerdo a lo programado</v>
      </c>
      <c r="AH450" s="166"/>
      <c r="AI450" s="65" t="s">
        <v>502</v>
      </c>
      <c r="AJ450" s="100" t="s">
        <v>502</v>
      </c>
    </row>
    <row r="451" spans="1:36" ht="35.25" customHeight="1" thickTop="1" thickBot="1">
      <c r="A451" s="63">
        <v>436</v>
      </c>
      <c r="B451" s="162" t="s">
        <v>388</v>
      </c>
      <c r="C451" s="162">
        <v>0</v>
      </c>
      <c r="D451" s="162">
        <v>0</v>
      </c>
      <c r="E451" s="162">
        <v>0</v>
      </c>
      <c r="F451" s="162">
        <v>22</v>
      </c>
      <c r="G451" s="231" t="s">
        <v>2875</v>
      </c>
      <c r="H451" s="164" t="s">
        <v>7631</v>
      </c>
      <c r="I451" s="163" t="s">
        <v>2877</v>
      </c>
      <c r="J451" s="163" t="s">
        <v>6207</v>
      </c>
      <c r="K451" s="163">
        <v>18</v>
      </c>
      <c r="L451" s="165" t="s">
        <v>3778</v>
      </c>
      <c r="M451" s="165" t="s">
        <v>643</v>
      </c>
      <c r="N451" s="64">
        <v>0</v>
      </c>
      <c r="O451" s="64">
        <v>0</v>
      </c>
      <c r="P451" s="64">
        <v>1</v>
      </c>
      <c r="Q451" s="64">
        <v>0</v>
      </c>
      <c r="R451" s="64">
        <f t="shared" si="81"/>
        <v>1</v>
      </c>
      <c r="S451" s="105" t="s">
        <v>7630</v>
      </c>
      <c r="T451" s="105" t="s">
        <v>7642</v>
      </c>
      <c r="U451" s="159">
        <f t="shared" si="82"/>
        <v>0</v>
      </c>
      <c r="V451" s="159">
        <v>0</v>
      </c>
      <c r="W451" s="100" t="str">
        <f t="shared" si="97"/>
        <v>No hay Programación</v>
      </c>
      <c r="X451" s="105" t="str">
        <f t="shared" si="98"/>
        <v>De acuerdo a lo programado</v>
      </c>
      <c r="Y451" s="166"/>
      <c r="Z451" s="159">
        <f t="shared" si="83"/>
        <v>1</v>
      </c>
      <c r="AA451" s="159"/>
      <c r="AB451" s="100" t="str">
        <f t="shared" si="101"/>
        <v>No hay ejecución</v>
      </c>
      <c r="AC451" s="105" t="str">
        <f t="shared" si="102"/>
        <v>NA</v>
      </c>
      <c r="AD451" s="166"/>
      <c r="AE451" s="65">
        <f t="shared" si="84"/>
        <v>0</v>
      </c>
      <c r="AF451" s="100" t="str">
        <f t="shared" si="92"/>
        <v>No hay Programación</v>
      </c>
      <c r="AG451" s="105" t="str">
        <f t="shared" si="85"/>
        <v>De acuerdo a lo programado</v>
      </c>
      <c r="AH451" s="166"/>
      <c r="AI451" s="65" t="s">
        <v>502</v>
      </c>
      <c r="AJ451" s="100" t="s">
        <v>502</v>
      </c>
    </row>
    <row r="452" spans="1:36" ht="35.25" customHeight="1" thickTop="1" thickBot="1">
      <c r="A452" s="63">
        <v>437</v>
      </c>
      <c r="B452" s="162" t="s">
        <v>388</v>
      </c>
      <c r="C452" s="162">
        <v>0</v>
      </c>
      <c r="D452" s="162">
        <v>0</v>
      </c>
      <c r="E452" s="162">
        <v>0</v>
      </c>
      <c r="F452" s="162">
        <v>22</v>
      </c>
      <c r="G452" s="231" t="s">
        <v>2875</v>
      </c>
      <c r="H452" s="164" t="s">
        <v>7632</v>
      </c>
      <c r="I452" s="163" t="s">
        <v>2877</v>
      </c>
      <c r="J452" s="163" t="s">
        <v>6207</v>
      </c>
      <c r="K452" s="163">
        <v>18</v>
      </c>
      <c r="L452" s="165" t="s">
        <v>642</v>
      </c>
      <c r="M452" s="165" t="s">
        <v>674</v>
      </c>
      <c r="N452" s="64">
        <v>0</v>
      </c>
      <c r="O452" s="64">
        <v>0</v>
      </c>
      <c r="P452" s="64">
        <v>1</v>
      </c>
      <c r="Q452" s="64">
        <v>0</v>
      </c>
      <c r="R452" s="64">
        <f t="shared" si="81"/>
        <v>1</v>
      </c>
      <c r="S452" s="105" t="s">
        <v>7630</v>
      </c>
      <c r="T452" s="105" t="s">
        <v>7642</v>
      </c>
      <c r="U452" s="159">
        <f t="shared" si="82"/>
        <v>0</v>
      </c>
      <c r="V452" s="159">
        <v>0</v>
      </c>
      <c r="W452" s="100" t="str">
        <f t="shared" si="97"/>
        <v>No hay Programación</v>
      </c>
      <c r="X452" s="105" t="str">
        <f t="shared" si="98"/>
        <v>De acuerdo a lo programado</v>
      </c>
      <c r="Y452" s="166"/>
      <c r="Z452" s="159">
        <f t="shared" si="83"/>
        <v>1</v>
      </c>
      <c r="AA452" s="159"/>
      <c r="AB452" s="100" t="str">
        <f t="shared" si="101"/>
        <v>No hay ejecución</v>
      </c>
      <c r="AC452" s="105" t="str">
        <f t="shared" si="102"/>
        <v>NA</v>
      </c>
      <c r="AD452" s="166"/>
      <c r="AE452" s="65">
        <f t="shared" si="84"/>
        <v>0</v>
      </c>
      <c r="AF452" s="100" t="str">
        <f t="shared" si="92"/>
        <v>No hay Programación</v>
      </c>
      <c r="AG452" s="105" t="str">
        <f t="shared" si="85"/>
        <v>De acuerdo a lo programado</v>
      </c>
      <c r="AH452" s="166"/>
      <c r="AI452" s="65" t="s">
        <v>502</v>
      </c>
      <c r="AJ452" s="100" t="s">
        <v>502</v>
      </c>
    </row>
    <row r="453" spans="1:36" ht="35.25" customHeight="1" thickTop="1" thickBot="1">
      <c r="A453" s="63">
        <v>438</v>
      </c>
      <c r="B453" s="162" t="s">
        <v>388</v>
      </c>
      <c r="C453" s="162">
        <v>0</v>
      </c>
      <c r="D453" s="162">
        <v>0</v>
      </c>
      <c r="E453" s="162">
        <v>0</v>
      </c>
      <c r="F453" s="162">
        <v>22</v>
      </c>
      <c r="G453" s="231" t="s">
        <v>2875</v>
      </c>
      <c r="H453" s="164" t="s">
        <v>7633</v>
      </c>
      <c r="I453" s="163" t="s">
        <v>2877</v>
      </c>
      <c r="J453" s="163" t="s">
        <v>6207</v>
      </c>
      <c r="K453" s="163">
        <v>18</v>
      </c>
      <c r="L453" s="165" t="s">
        <v>2201</v>
      </c>
      <c r="M453" s="165" t="s">
        <v>2215</v>
      </c>
      <c r="N453" s="64">
        <v>0</v>
      </c>
      <c r="O453" s="64">
        <v>0</v>
      </c>
      <c r="P453" s="64">
        <v>0</v>
      </c>
      <c r="Q453" s="64">
        <v>1</v>
      </c>
      <c r="R453" s="64">
        <f t="shared" si="81"/>
        <v>1</v>
      </c>
      <c r="S453" s="105" t="s">
        <v>7630</v>
      </c>
      <c r="T453" s="105" t="s">
        <v>7642</v>
      </c>
      <c r="U453" s="159">
        <f t="shared" si="82"/>
        <v>0</v>
      </c>
      <c r="V453" s="159">
        <v>0</v>
      </c>
      <c r="W453" s="100" t="str">
        <f t="shared" si="97"/>
        <v>No hay Programación</v>
      </c>
      <c r="X453" s="105" t="str">
        <f t="shared" si="98"/>
        <v>De acuerdo a lo programado</v>
      </c>
      <c r="Y453" s="166"/>
      <c r="Z453" s="159">
        <f t="shared" si="83"/>
        <v>1</v>
      </c>
      <c r="AA453" s="159"/>
      <c r="AB453" s="100" t="str">
        <f t="shared" si="101"/>
        <v>No hay ejecución</v>
      </c>
      <c r="AC453" s="105" t="str">
        <f t="shared" si="102"/>
        <v>NA</v>
      </c>
      <c r="AD453" s="166"/>
      <c r="AE453" s="65">
        <f t="shared" si="84"/>
        <v>0</v>
      </c>
      <c r="AF453" s="100" t="str">
        <f t="shared" si="92"/>
        <v>No hay Programación</v>
      </c>
      <c r="AG453" s="105" t="str">
        <f t="shared" si="85"/>
        <v>De acuerdo a lo programado</v>
      </c>
      <c r="AH453" s="166"/>
      <c r="AI453" s="65" t="s">
        <v>502</v>
      </c>
      <c r="AJ453" s="100" t="s">
        <v>502</v>
      </c>
    </row>
    <row r="454" spans="1:36" ht="35.25" customHeight="1" thickTop="1" thickBot="1">
      <c r="A454" s="63">
        <v>439</v>
      </c>
      <c r="B454" s="162" t="s">
        <v>388</v>
      </c>
      <c r="C454" s="162">
        <v>0</v>
      </c>
      <c r="D454" s="162">
        <v>0</v>
      </c>
      <c r="E454" s="162">
        <v>0</v>
      </c>
      <c r="F454" s="162">
        <v>22</v>
      </c>
      <c r="G454" s="231" t="s">
        <v>2875</v>
      </c>
      <c r="H454" s="164" t="s">
        <v>7634</v>
      </c>
      <c r="I454" s="163" t="s">
        <v>2877</v>
      </c>
      <c r="J454" s="163" t="s">
        <v>6207</v>
      </c>
      <c r="K454" s="163">
        <v>18</v>
      </c>
      <c r="L454" s="165" t="s">
        <v>4022</v>
      </c>
      <c r="M454" s="165" t="s">
        <v>643</v>
      </c>
      <c r="N454" s="64">
        <v>0</v>
      </c>
      <c r="O454" s="64">
        <v>0</v>
      </c>
      <c r="P454" s="64">
        <v>0</v>
      </c>
      <c r="Q454" s="64">
        <v>9</v>
      </c>
      <c r="R454" s="64">
        <f t="shared" si="81"/>
        <v>9</v>
      </c>
      <c r="S454" s="105" t="s">
        <v>7635</v>
      </c>
      <c r="T454" s="105" t="s">
        <v>7642</v>
      </c>
      <c r="U454" s="159">
        <f t="shared" si="82"/>
        <v>0</v>
      </c>
      <c r="V454" s="159">
        <v>0</v>
      </c>
      <c r="W454" s="100" t="str">
        <f t="shared" si="97"/>
        <v>No hay Programación</v>
      </c>
      <c r="X454" s="105" t="str">
        <f t="shared" si="98"/>
        <v>De acuerdo a lo programado</v>
      </c>
      <c r="Y454" s="166"/>
      <c r="Z454" s="159">
        <f t="shared" si="83"/>
        <v>9</v>
      </c>
      <c r="AA454" s="159"/>
      <c r="AB454" s="100" t="str">
        <f t="shared" si="101"/>
        <v>No hay ejecución</v>
      </c>
      <c r="AC454" s="105" t="str">
        <f t="shared" si="102"/>
        <v>NA</v>
      </c>
      <c r="AD454" s="166"/>
      <c r="AE454" s="65">
        <f t="shared" si="84"/>
        <v>0</v>
      </c>
      <c r="AF454" s="100" t="str">
        <f t="shared" si="92"/>
        <v>No hay Programación</v>
      </c>
      <c r="AG454" s="105" t="str">
        <f t="shared" si="85"/>
        <v>De acuerdo a lo programado</v>
      </c>
      <c r="AH454" s="166"/>
      <c r="AI454" s="65" t="s">
        <v>502</v>
      </c>
      <c r="AJ454" s="100" t="s">
        <v>502</v>
      </c>
    </row>
    <row r="455" spans="1:36" ht="35.25" customHeight="1" thickTop="1" thickBot="1">
      <c r="A455" s="63">
        <v>440</v>
      </c>
      <c r="B455" s="162" t="s">
        <v>388</v>
      </c>
      <c r="C455" s="162">
        <v>0</v>
      </c>
      <c r="D455" s="162">
        <v>0</v>
      </c>
      <c r="E455" s="162">
        <v>0</v>
      </c>
      <c r="F455" s="162">
        <v>22</v>
      </c>
      <c r="G455" s="231" t="s">
        <v>2875</v>
      </c>
      <c r="H455" s="164" t="s">
        <v>7636</v>
      </c>
      <c r="I455" s="163" t="s">
        <v>2877</v>
      </c>
      <c r="J455" s="163" t="s">
        <v>6207</v>
      </c>
      <c r="K455" s="163">
        <v>18</v>
      </c>
      <c r="L455" s="165" t="s">
        <v>4022</v>
      </c>
      <c r="M455" s="165" t="s">
        <v>643</v>
      </c>
      <c r="N455" s="64">
        <v>0</v>
      </c>
      <c r="O455" s="64">
        <v>0</v>
      </c>
      <c r="P455" s="64">
        <v>0</v>
      </c>
      <c r="Q455" s="64">
        <v>2</v>
      </c>
      <c r="R455" s="64">
        <f t="shared" si="81"/>
        <v>2</v>
      </c>
      <c r="S455" s="105" t="s">
        <v>7635</v>
      </c>
      <c r="T455" s="105" t="s">
        <v>7642</v>
      </c>
      <c r="U455" s="159">
        <f t="shared" si="82"/>
        <v>0</v>
      </c>
      <c r="V455" s="159">
        <v>0</v>
      </c>
      <c r="W455" s="100" t="str">
        <f t="shared" si="97"/>
        <v>No hay Programación</v>
      </c>
      <c r="X455" s="105" t="str">
        <f t="shared" si="98"/>
        <v>De acuerdo a lo programado</v>
      </c>
      <c r="Y455" s="166"/>
      <c r="Z455" s="159">
        <f t="shared" si="83"/>
        <v>2</v>
      </c>
      <c r="AA455" s="159"/>
      <c r="AB455" s="100" t="str">
        <f t="shared" si="101"/>
        <v>No hay ejecución</v>
      </c>
      <c r="AC455" s="105" t="str">
        <f t="shared" si="102"/>
        <v>NA</v>
      </c>
      <c r="AD455" s="166"/>
      <c r="AE455" s="65">
        <f t="shared" si="84"/>
        <v>0</v>
      </c>
      <c r="AF455" s="100" t="str">
        <f t="shared" si="92"/>
        <v>No hay Programación</v>
      </c>
      <c r="AG455" s="105" t="str">
        <f t="shared" si="85"/>
        <v>De acuerdo a lo programado</v>
      </c>
      <c r="AH455" s="166"/>
      <c r="AI455" s="65" t="s">
        <v>502</v>
      </c>
      <c r="AJ455" s="100" t="s">
        <v>502</v>
      </c>
    </row>
    <row r="456" spans="1:36" ht="35.25" customHeight="1" thickTop="1" thickBot="1">
      <c r="A456" s="63">
        <v>441</v>
      </c>
      <c r="B456" s="162" t="s">
        <v>388</v>
      </c>
      <c r="C456" s="162">
        <v>0</v>
      </c>
      <c r="D456" s="162">
        <v>0</v>
      </c>
      <c r="E456" s="162">
        <v>0</v>
      </c>
      <c r="F456" s="162">
        <v>22</v>
      </c>
      <c r="G456" s="231" t="s">
        <v>2875</v>
      </c>
      <c r="H456" s="164" t="s">
        <v>7637</v>
      </c>
      <c r="I456" s="163" t="s">
        <v>3976</v>
      </c>
      <c r="J456" s="163" t="s">
        <v>7638</v>
      </c>
      <c r="K456" s="163" t="s">
        <v>7639</v>
      </c>
      <c r="L456" s="165" t="s">
        <v>642</v>
      </c>
      <c r="M456" s="165" t="s">
        <v>674</v>
      </c>
      <c r="N456" s="64">
        <v>0</v>
      </c>
      <c r="O456" s="64">
        <v>0</v>
      </c>
      <c r="P456" s="64">
        <v>3</v>
      </c>
      <c r="Q456" s="64">
        <v>0</v>
      </c>
      <c r="R456" s="64">
        <f t="shared" si="81"/>
        <v>3</v>
      </c>
      <c r="S456" s="105" t="s">
        <v>7640</v>
      </c>
      <c r="T456" s="105" t="s">
        <v>7642</v>
      </c>
      <c r="U456" s="159">
        <f t="shared" si="82"/>
        <v>0</v>
      </c>
      <c r="V456" s="159">
        <v>0</v>
      </c>
      <c r="W456" s="100" t="str">
        <f t="shared" si="97"/>
        <v>No hay Programación</v>
      </c>
      <c r="X456" s="105" t="str">
        <f t="shared" si="98"/>
        <v>De acuerdo a lo programado</v>
      </c>
      <c r="Y456" s="166"/>
      <c r="Z456" s="159">
        <f t="shared" si="83"/>
        <v>3</v>
      </c>
      <c r="AA456" s="159"/>
      <c r="AB456" s="100" t="str">
        <f t="shared" si="101"/>
        <v>No hay ejecución</v>
      </c>
      <c r="AC456" s="105" t="str">
        <f t="shared" si="102"/>
        <v>NA</v>
      </c>
      <c r="AD456" s="166"/>
      <c r="AE456" s="65">
        <f t="shared" si="84"/>
        <v>0</v>
      </c>
      <c r="AF456" s="100" t="str">
        <f t="shared" si="92"/>
        <v>No hay Programación</v>
      </c>
      <c r="AG456" s="105" t="str">
        <f t="shared" si="85"/>
        <v>De acuerdo a lo programado</v>
      </c>
      <c r="AH456" s="166"/>
      <c r="AI456" s="65" t="s">
        <v>502</v>
      </c>
      <c r="AJ456" s="100" t="s">
        <v>502</v>
      </c>
    </row>
    <row r="457" spans="1:36" ht="35.25" customHeight="1" thickTop="1" thickBot="1">
      <c r="A457" s="63">
        <v>442</v>
      </c>
      <c r="B457" s="162" t="s">
        <v>388</v>
      </c>
      <c r="C457" s="162">
        <v>0</v>
      </c>
      <c r="D457" s="162">
        <v>0</v>
      </c>
      <c r="E457" s="162">
        <v>0</v>
      </c>
      <c r="F457" s="162">
        <v>22</v>
      </c>
      <c r="G457" s="231" t="s">
        <v>2875</v>
      </c>
      <c r="H457" s="164" t="s">
        <v>7627</v>
      </c>
      <c r="I457" s="163" t="s">
        <v>3976</v>
      </c>
      <c r="J457" s="163" t="s">
        <v>7638</v>
      </c>
      <c r="K457" s="163" t="s">
        <v>7639</v>
      </c>
      <c r="L457" s="165" t="s">
        <v>640</v>
      </c>
      <c r="M457" s="165" t="s">
        <v>636</v>
      </c>
      <c r="N457" s="64">
        <v>0</v>
      </c>
      <c r="O457" s="64">
        <v>0</v>
      </c>
      <c r="P457" s="64">
        <v>0</v>
      </c>
      <c r="Q457" s="64">
        <v>3</v>
      </c>
      <c r="R457" s="64">
        <f t="shared" si="81"/>
        <v>3</v>
      </c>
      <c r="S457" s="105" t="s">
        <v>7641</v>
      </c>
      <c r="T457" s="105" t="s">
        <v>7642</v>
      </c>
      <c r="U457" s="159">
        <f t="shared" si="82"/>
        <v>0</v>
      </c>
      <c r="V457" s="159">
        <v>0</v>
      </c>
      <c r="W457" s="100" t="str">
        <f t="shared" si="97"/>
        <v>No hay Programación</v>
      </c>
      <c r="X457" s="105" t="str">
        <f t="shared" si="98"/>
        <v>De acuerdo a lo programado</v>
      </c>
      <c r="Y457" s="166"/>
      <c r="Z457" s="159">
        <f t="shared" si="83"/>
        <v>3</v>
      </c>
      <c r="AA457" s="159"/>
      <c r="AB457" s="100" t="str">
        <f t="shared" si="101"/>
        <v>No hay ejecución</v>
      </c>
      <c r="AC457" s="105" t="str">
        <f t="shared" si="102"/>
        <v>NA</v>
      </c>
      <c r="AD457" s="166"/>
      <c r="AE457" s="65">
        <f t="shared" si="84"/>
        <v>0</v>
      </c>
      <c r="AF457" s="100" t="str">
        <f t="shared" si="92"/>
        <v>No hay Programación</v>
      </c>
      <c r="AG457" s="105" t="str">
        <f t="shared" si="85"/>
        <v>De acuerdo a lo programado</v>
      </c>
      <c r="AH457" s="166"/>
      <c r="AI457" s="65" t="s">
        <v>502</v>
      </c>
      <c r="AJ457" s="100" t="s">
        <v>502</v>
      </c>
    </row>
    <row r="458" spans="1:36" ht="35.25" customHeight="1" thickTop="1" thickBot="1">
      <c r="A458" s="63">
        <v>443</v>
      </c>
      <c r="B458" s="162">
        <v>0</v>
      </c>
      <c r="C458" s="162">
        <v>0</v>
      </c>
      <c r="D458" s="162">
        <v>0</v>
      </c>
      <c r="E458" s="162">
        <v>0</v>
      </c>
      <c r="F458" s="162">
        <v>22</v>
      </c>
      <c r="G458" s="231" t="s">
        <v>2846</v>
      </c>
      <c r="H458" s="164" t="s">
        <v>4156</v>
      </c>
      <c r="I458" s="163" t="s">
        <v>20</v>
      </c>
      <c r="J458" s="163" t="s">
        <v>172</v>
      </c>
      <c r="K458" s="163" t="s">
        <v>172</v>
      </c>
      <c r="L458" s="165" t="s">
        <v>3807</v>
      </c>
      <c r="M458" s="165" t="s">
        <v>674</v>
      </c>
      <c r="N458" s="64">
        <v>3</v>
      </c>
      <c r="O458" s="64">
        <v>3</v>
      </c>
      <c r="P458" s="64">
        <v>3</v>
      </c>
      <c r="Q458" s="64">
        <v>3</v>
      </c>
      <c r="R458" s="64">
        <f t="shared" si="81"/>
        <v>12</v>
      </c>
      <c r="S458" s="105" t="s">
        <v>3765</v>
      </c>
      <c r="T458" s="105" t="s">
        <v>172</v>
      </c>
      <c r="U458" s="159">
        <f t="shared" si="82"/>
        <v>6</v>
      </c>
      <c r="V458" s="159">
        <v>16</v>
      </c>
      <c r="W458" s="100">
        <f t="shared" si="86"/>
        <v>2.6666666666666665</v>
      </c>
      <c r="X458" s="105" t="str">
        <f t="shared" si="87"/>
        <v>De acuerdo a lo programado</v>
      </c>
      <c r="Y458" s="166"/>
      <c r="Z458" s="159">
        <f t="shared" si="83"/>
        <v>6</v>
      </c>
      <c r="AA458" s="159"/>
      <c r="AB458" s="100" t="str">
        <f t="shared" si="88"/>
        <v>No hay ejecución</v>
      </c>
      <c r="AC458" s="105" t="str">
        <f t="shared" si="89"/>
        <v>NA</v>
      </c>
      <c r="AD458" s="166"/>
      <c r="AE458" s="65">
        <f t="shared" si="84"/>
        <v>16</v>
      </c>
      <c r="AF458" s="100">
        <f t="shared" si="92"/>
        <v>1.3333333333333333</v>
      </c>
      <c r="AG458" s="105" t="str">
        <f t="shared" si="85"/>
        <v>De acuerdo a lo programado</v>
      </c>
      <c r="AH458" s="166"/>
      <c r="AI458" s="65" t="s">
        <v>502</v>
      </c>
      <c r="AJ458" s="100" t="s">
        <v>502</v>
      </c>
    </row>
    <row r="459" spans="1:36" ht="35.25" customHeight="1">
      <c r="A459" s="63">
        <v>444</v>
      </c>
      <c r="B459" s="162">
        <v>0</v>
      </c>
      <c r="C459" s="162">
        <v>0</v>
      </c>
      <c r="D459" s="162">
        <v>0</v>
      </c>
      <c r="E459" s="162">
        <v>0</v>
      </c>
      <c r="F459" s="162">
        <v>22</v>
      </c>
      <c r="G459" s="231" t="s">
        <v>2846</v>
      </c>
      <c r="H459" s="164" t="s">
        <v>4157</v>
      </c>
      <c r="I459" s="163" t="s">
        <v>20</v>
      </c>
      <c r="J459" s="163" t="s">
        <v>172</v>
      </c>
      <c r="K459" s="163" t="s">
        <v>172</v>
      </c>
      <c r="L459" s="165" t="s">
        <v>3807</v>
      </c>
      <c r="M459" s="165" t="s">
        <v>3498</v>
      </c>
      <c r="N459" s="64">
        <v>0</v>
      </c>
      <c r="O459" s="64">
        <v>0</v>
      </c>
      <c r="P459" s="64">
        <v>0</v>
      </c>
      <c r="Q459" s="64">
        <v>0</v>
      </c>
      <c r="R459" s="64">
        <f t="shared" si="81"/>
        <v>0</v>
      </c>
      <c r="S459" s="105" t="s">
        <v>3765</v>
      </c>
      <c r="T459" s="105" t="s">
        <v>172</v>
      </c>
      <c r="U459" s="159">
        <f t="shared" si="82"/>
        <v>0</v>
      </c>
      <c r="V459" s="159">
        <v>5</v>
      </c>
      <c r="W459" s="100" t="str">
        <f t="shared" si="86"/>
        <v>No hay Programación</v>
      </c>
      <c r="X459" s="105" t="str">
        <f t="shared" si="87"/>
        <v>De acuerdo a lo programado</v>
      </c>
      <c r="Y459" s="166"/>
      <c r="Z459" s="159">
        <f t="shared" si="83"/>
        <v>0</v>
      </c>
      <c r="AA459" s="159"/>
      <c r="AB459" s="100" t="str">
        <f t="shared" si="88"/>
        <v>No hay ejecución</v>
      </c>
      <c r="AC459" s="105" t="str">
        <f t="shared" si="89"/>
        <v>NA</v>
      </c>
      <c r="AD459" s="166"/>
      <c r="AE459" s="65">
        <f t="shared" si="84"/>
        <v>5</v>
      </c>
      <c r="AF459" s="100" t="e">
        <f t="shared" si="92"/>
        <v>#DIV/0!</v>
      </c>
      <c r="AG459" s="105" t="e">
        <f t="shared" si="85"/>
        <v>#DIV/0!</v>
      </c>
      <c r="AH459" s="166"/>
      <c r="AI459" s="65" t="s">
        <v>502</v>
      </c>
      <c r="AJ459" s="100" t="s">
        <v>502</v>
      </c>
    </row>
    <row r="460" spans="1:36" ht="35.25" customHeight="1">
      <c r="A460" s="63">
        <v>445</v>
      </c>
      <c r="B460" s="162">
        <v>0</v>
      </c>
      <c r="C460" s="162">
        <v>0</v>
      </c>
      <c r="D460" s="162">
        <v>0</v>
      </c>
      <c r="E460" s="162">
        <v>0</v>
      </c>
      <c r="F460" s="162">
        <v>22</v>
      </c>
      <c r="G460" s="231" t="s">
        <v>2846</v>
      </c>
      <c r="H460" s="164" t="s">
        <v>4158</v>
      </c>
      <c r="I460" s="163" t="s">
        <v>20</v>
      </c>
      <c r="J460" s="163" t="s">
        <v>172</v>
      </c>
      <c r="K460" s="163" t="s">
        <v>172</v>
      </c>
      <c r="L460" s="165" t="s">
        <v>3807</v>
      </c>
      <c r="M460" s="165" t="s">
        <v>3498</v>
      </c>
      <c r="N460" s="64">
        <v>0</v>
      </c>
      <c r="O460" s="64">
        <v>0</v>
      </c>
      <c r="P460" s="64">
        <v>0</v>
      </c>
      <c r="Q460" s="64">
        <v>0</v>
      </c>
      <c r="R460" s="64">
        <f t="shared" si="81"/>
        <v>0</v>
      </c>
      <c r="S460" s="105" t="s">
        <v>3765</v>
      </c>
      <c r="T460" s="105" t="s">
        <v>172</v>
      </c>
      <c r="U460" s="159">
        <f t="shared" si="82"/>
        <v>0</v>
      </c>
      <c r="V460" s="159">
        <v>1</v>
      </c>
      <c r="W460" s="100" t="str">
        <f t="shared" si="86"/>
        <v>No hay Programación</v>
      </c>
      <c r="X460" s="105" t="str">
        <f t="shared" si="87"/>
        <v>De acuerdo a lo programado</v>
      </c>
      <c r="Y460" s="166"/>
      <c r="Z460" s="159">
        <f t="shared" si="83"/>
        <v>0</v>
      </c>
      <c r="AA460" s="159"/>
      <c r="AB460" s="100" t="str">
        <f t="shared" si="88"/>
        <v>No hay ejecución</v>
      </c>
      <c r="AC460" s="105" t="str">
        <f t="shared" si="89"/>
        <v>NA</v>
      </c>
      <c r="AD460" s="166"/>
      <c r="AE460" s="65">
        <f t="shared" si="84"/>
        <v>1</v>
      </c>
      <c r="AF460" s="100" t="e">
        <f t="shared" si="92"/>
        <v>#DIV/0!</v>
      </c>
      <c r="AG460" s="105" t="e">
        <f t="shared" si="85"/>
        <v>#DIV/0!</v>
      </c>
      <c r="AH460" s="166"/>
      <c r="AI460" s="65" t="s">
        <v>502</v>
      </c>
      <c r="AJ460" s="100" t="s">
        <v>502</v>
      </c>
    </row>
    <row r="461" spans="1:36" ht="35.25" customHeight="1">
      <c r="A461" s="63">
        <v>446</v>
      </c>
      <c r="B461" s="162">
        <v>0</v>
      </c>
      <c r="C461" s="162">
        <v>0</v>
      </c>
      <c r="D461" s="162">
        <v>0</v>
      </c>
      <c r="E461" s="162">
        <v>0</v>
      </c>
      <c r="F461" s="162">
        <v>22</v>
      </c>
      <c r="G461" s="231" t="s">
        <v>2846</v>
      </c>
      <c r="H461" s="164" t="s">
        <v>4159</v>
      </c>
      <c r="I461" s="163" t="s">
        <v>20</v>
      </c>
      <c r="J461" s="163" t="s">
        <v>172</v>
      </c>
      <c r="K461" s="163" t="s">
        <v>172</v>
      </c>
      <c r="L461" s="165" t="s">
        <v>3807</v>
      </c>
      <c r="M461" s="165" t="s">
        <v>3498</v>
      </c>
      <c r="N461" s="64">
        <v>120</v>
      </c>
      <c r="O461" s="64">
        <v>120</v>
      </c>
      <c r="P461" s="64">
        <v>120</v>
      </c>
      <c r="Q461" s="64">
        <v>120</v>
      </c>
      <c r="R461" s="64">
        <f t="shared" si="81"/>
        <v>480</v>
      </c>
      <c r="S461" s="105" t="s">
        <v>3765</v>
      </c>
      <c r="T461" s="105" t="s">
        <v>172</v>
      </c>
      <c r="U461" s="159">
        <f t="shared" si="82"/>
        <v>240</v>
      </c>
      <c r="V461" s="159">
        <v>670</v>
      </c>
      <c r="W461" s="100">
        <f t="shared" si="86"/>
        <v>2.7916666666666665</v>
      </c>
      <c r="X461" s="105" t="str">
        <f t="shared" si="87"/>
        <v>De acuerdo a lo programado</v>
      </c>
      <c r="Y461" s="166"/>
      <c r="Z461" s="159">
        <f t="shared" si="83"/>
        <v>240</v>
      </c>
      <c r="AA461" s="159"/>
      <c r="AB461" s="100" t="str">
        <f t="shared" si="88"/>
        <v>No hay ejecución</v>
      </c>
      <c r="AC461" s="105" t="str">
        <f t="shared" si="89"/>
        <v>NA</v>
      </c>
      <c r="AD461" s="166"/>
      <c r="AE461" s="65">
        <f t="shared" si="84"/>
        <v>670</v>
      </c>
      <c r="AF461" s="100">
        <f t="shared" si="92"/>
        <v>1.3958333333333333</v>
      </c>
      <c r="AG461" s="105" t="str">
        <f t="shared" si="85"/>
        <v>De acuerdo a lo programado</v>
      </c>
      <c r="AH461" s="166"/>
      <c r="AI461" s="65" t="s">
        <v>502</v>
      </c>
      <c r="AJ461" s="100" t="s">
        <v>502</v>
      </c>
    </row>
    <row r="462" spans="1:36" ht="35.25" customHeight="1">
      <c r="A462" s="63">
        <v>447</v>
      </c>
      <c r="B462" s="162">
        <v>0</v>
      </c>
      <c r="C462" s="162">
        <v>0</v>
      </c>
      <c r="D462" s="162">
        <v>0</v>
      </c>
      <c r="E462" s="162">
        <v>0</v>
      </c>
      <c r="F462" s="162">
        <v>22</v>
      </c>
      <c r="G462" s="231" t="s">
        <v>2846</v>
      </c>
      <c r="H462" s="164" t="s">
        <v>4160</v>
      </c>
      <c r="I462" s="163" t="s">
        <v>20</v>
      </c>
      <c r="J462" s="163" t="s">
        <v>172</v>
      </c>
      <c r="K462" s="163" t="s">
        <v>172</v>
      </c>
      <c r="L462" s="165" t="s">
        <v>3807</v>
      </c>
      <c r="M462" s="165" t="s">
        <v>3498</v>
      </c>
      <c r="N462" s="64">
        <v>120</v>
      </c>
      <c r="O462" s="64">
        <v>120</v>
      </c>
      <c r="P462" s="64">
        <v>120</v>
      </c>
      <c r="Q462" s="64">
        <v>120</v>
      </c>
      <c r="R462" s="64">
        <f t="shared" si="81"/>
        <v>480</v>
      </c>
      <c r="S462" s="105" t="s">
        <v>3765</v>
      </c>
      <c r="T462" s="105" t="s">
        <v>172</v>
      </c>
      <c r="U462" s="159">
        <f t="shared" si="82"/>
        <v>240</v>
      </c>
      <c r="V462" s="159">
        <v>670</v>
      </c>
      <c r="W462" s="100">
        <f t="shared" si="86"/>
        <v>2.7916666666666665</v>
      </c>
      <c r="X462" s="105" t="str">
        <f t="shared" si="87"/>
        <v>De acuerdo a lo programado</v>
      </c>
      <c r="Y462" s="166"/>
      <c r="Z462" s="159">
        <f t="shared" si="83"/>
        <v>240</v>
      </c>
      <c r="AA462" s="159"/>
      <c r="AB462" s="100" t="str">
        <f t="shared" si="88"/>
        <v>No hay ejecución</v>
      </c>
      <c r="AC462" s="105" t="str">
        <f t="shared" si="89"/>
        <v>NA</v>
      </c>
      <c r="AD462" s="166"/>
      <c r="AE462" s="65">
        <f t="shared" si="84"/>
        <v>670</v>
      </c>
      <c r="AF462" s="100">
        <f t="shared" si="92"/>
        <v>1.3958333333333333</v>
      </c>
      <c r="AG462" s="105" t="str">
        <f t="shared" si="85"/>
        <v>De acuerdo a lo programado</v>
      </c>
      <c r="AH462" s="166"/>
      <c r="AI462" s="65" t="s">
        <v>502</v>
      </c>
      <c r="AJ462" s="100" t="s">
        <v>502</v>
      </c>
    </row>
    <row r="463" spans="1:36" ht="35.25" customHeight="1">
      <c r="A463" s="63">
        <v>448</v>
      </c>
      <c r="B463" s="162">
        <v>0</v>
      </c>
      <c r="C463" s="162">
        <v>0</v>
      </c>
      <c r="D463" s="162">
        <v>0</v>
      </c>
      <c r="E463" s="162">
        <v>0</v>
      </c>
      <c r="F463" s="162">
        <v>22</v>
      </c>
      <c r="G463" s="231" t="s">
        <v>2846</v>
      </c>
      <c r="H463" s="164" t="s">
        <v>4161</v>
      </c>
      <c r="I463" s="163" t="s">
        <v>20</v>
      </c>
      <c r="J463" s="163" t="s">
        <v>172</v>
      </c>
      <c r="K463" s="163" t="s">
        <v>172</v>
      </c>
      <c r="L463" s="165" t="s">
        <v>3807</v>
      </c>
      <c r="M463" s="165" t="s">
        <v>3498</v>
      </c>
      <c r="N463" s="64">
        <v>120</v>
      </c>
      <c r="O463" s="64">
        <v>120</v>
      </c>
      <c r="P463" s="64">
        <v>120</v>
      </c>
      <c r="Q463" s="64">
        <v>120</v>
      </c>
      <c r="R463" s="64">
        <f t="shared" si="81"/>
        <v>480</v>
      </c>
      <c r="S463" s="105" t="s">
        <v>3765</v>
      </c>
      <c r="T463" s="105" t="s">
        <v>172</v>
      </c>
      <c r="U463" s="159">
        <f t="shared" si="82"/>
        <v>240</v>
      </c>
      <c r="V463" s="159">
        <v>670</v>
      </c>
      <c r="W463" s="100">
        <f t="shared" si="86"/>
        <v>2.7916666666666665</v>
      </c>
      <c r="X463" s="105" t="str">
        <f t="shared" si="87"/>
        <v>De acuerdo a lo programado</v>
      </c>
      <c r="Y463" s="166"/>
      <c r="Z463" s="159">
        <f t="shared" si="83"/>
        <v>240</v>
      </c>
      <c r="AA463" s="159"/>
      <c r="AB463" s="100" t="str">
        <f t="shared" si="88"/>
        <v>No hay ejecución</v>
      </c>
      <c r="AC463" s="105" t="str">
        <f t="shared" si="89"/>
        <v>NA</v>
      </c>
      <c r="AD463" s="166"/>
      <c r="AE463" s="65">
        <f t="shared" si="84"/>
        <v>670</v>
      </c>
      <c r="AF463" s="100">
        <f t="shared" si="92"/>
        <v>1.3958333333333333</v>
      </c>
      <c r="AG463" s="105" t="str">
        <f t="shared" si="85"/>
        <v>De acuerdo a lo programado</v>
      </c>
      <c r="AH463" s="166"/>
      <c r="AI463" s="65" t="s">
        <v>502</v>
      </c>
      <c r="AJ463" s="100" t="s">
        <v>502</v>
      </c>
    </row>
    <row r="464" spans="1:36" ht="35.25" customHeight="1">
      <c r="A464" s="63">
        <v>449</v>
      </c>
      <c r="B464" s="162">
        <v>0</v>
      </c>
      <c r="C464" s="162">
        <v>0</v>
      </c>
      <c r="D464" s="162">
        <v>0</v>
      </c>
      <c r="E464" s="162">
        <v>0</v>
      </c>
      <c r="F464" s="162">
        <v>22</v>
      </c>
      <c r="G464" s="231" t="s">
        <v>2846</v>
      </c>
      <c r="H464" s="164" t="s">
        <v>4162</v>
      </c>
      <c r="I464" s="163" t="s">
        <v>20</v>
      </c>
      <c r="J464" s="163" t="s">
        <v>172</v>
      </c>
      <c r="K464" s="163" t="s">
        <v>172</v>
      </c>
      <c r="L464" s="165" t="s">
        <v>3807</v>
      </c>
      <c r="M464" s="165" t="s">
        <v>3498</v>
      </c>
      <c r="N464" s="64">
        <v>120</v>
      </c>
      <c r="O464" s="64">
        <v>120</v>
      </c>
      <c r="P464" s="64">
        <v>120</v>
      </c>
      <c r="Q464" s="64">
        <v>120</v>
      </c>
      <c r="R464" s="64">
        <f t="shared" si="81"/>
        <v>480</v>
      </c>
      <c r="S464" s="105" t="s">
        <v>3765</v>
      </c>
      <c r="T464" s="105" t="s">
        <v>172</v>
      </c>
      <c r="U464" s="159">
        <f t="shared" si="82"/>
        <v>240</v>
      </c>
      <c r="V464" s="159">
        <v>670</v>
      </c>
      <c r="W464" s="100">
        <f t="shared" si="86"/>
        <v>2.7916666666666665</v>
      </c>
      <c r="X464" s="105" t="str">
        <f t="shared" si="87"/>
        <v>De acuerdo a lo programado</v>
      </c>
      <c r="Y464" s="166"/>
      <c r="Z464" s="159">
        <f t="shared" si="83"/>
        <v>240</v>
      </c>
      <c r="AA464" s="159"/>
      <c r="AB464" s="100" t="str">
        <f t="shared" si="88"/>
        <v>No hay ejecución</v>
      </c>
      <c r="AC464" s="105" t="str">
        <f t="shared" si="89"/>
        <v>NA</v>
      </c>
      <c r="AD464" s="166"/>
      <c r="AE464" s="65">
        <f t="shared" si="84"/>
        <v>670</v>
      </c>
      <c r="AF464" s="100">
        <f t="shared" si="92"/>
        <v>1.3958333333333333</v>
      </c>
      <c r="AG464" s="105" t="str">
        <f t="shared" si="85"/>
        <v>De acuerdo a lo programado</v>
      </c>
      <c r="AH464" s="166"/>
      <c r="AI464" s="65" t="s">
        <v>502</v>
      </c>
      <c r="AJ464" s="100" t="s">
        <v>502</v>
      </c>
    </row>
    <row r="465" spans="1:36" ht="35.25" customHeight="1">
      <c r="A465" s="63">
        <v>450</v>
      </c>
      <c r="B465" s="162">
        <v>0</v>
      </c>
      <c r="C465" s="162">
        <v>0</v>
      </c>
      <c r="D465" s="162">
        <v>0</v>
      </c>
      <c r="E465" s="162">
        <v>0</v>
      </c>
      <c r="F465" s="162">
        <v>22</v>
      </c>
      <c r="G465" s="231" t="s">
        <v>2846</v>
      </c>
      <c r="H465" s="164" t="s">
        <v>4163</v>
      </c>
      <c r="I465" s="163" t="s">
        <v>20</v>
      </c>
      <c r="J465" s="163" t="s">
        <v>172</v>
      </c>
      <c r="K465" s="163" t="s">
        <v>172</v>
      </c>
      <c r="L465" s="165" t="s">
        <v>3807</v>
      </c>
      <c r="M465" s="165" t="s">
        <v>3498</v>
      </c>
      <c r="N465" s="64">
        <v>0</v>
      </c>
      <c r="O465" s="64">
        <v>0</v>
      </c>
      <c r="P465" s="64">
        <v>0</v>
      </c>
      <c r="Q465" s="64">
        <v>0</v>
      </c>
      <c r="R465" s="64">
        <f t="shared" ref="R465:R528" si="103">N465+O465+P465+Q465</f>
        <v>0</v>
      </c>
      <c r="S465" s="105" t="s">
        <v>3765</v>
      </c>
      <c r="T465" s="105" t="s">
        <v>172</v>
      </c>
      <c r="U465" s="159">
        <f t="shared" ref="U465:U528" si="104">N465+O465</f>
        <v>0</v>
      </c>
      <c r="V465" s="159">
        <v>246</v>
      </c>
      <c r="W465" s="100" t="str">
        <f t="shared" si="86"/>
        <v>No hay Programación</v>
      </c>
      <c r="X465" s="105" t="str">
        <f t="shared" si="87"/>
        <v>De acuerdo a lo programado</v>
      </c>
      <c r="Y465" s="166"/>
      <c r="Z465" s="159">
        <f t="shared" ref="Z465:Z528" si="105">P465+Q465</f>
        <v>0</v>
      </c>
      <c r="AA465" s="159"/>
      <c r="AB465" s="100" t="str">
        <f t="shared" si="88"/>
        <v>No hay ejecución</v>
      </c>
      <c r="AC465" s="105" t="str">
        <f t="shared" si="89"/>
        <v>NA</v>
      </c>
      <c r="AD465" s="166"/>
      <c r="AE465" s="65">
        <f t="shared" ref="AE465:AE528" si="106">V465+AA465</f>
        <v>246</v>
      </c>
      <c r="AF465" s="100" t="e">
        <f t="shared" si="92"/>
        <v>#DIV/0!</v>
      </c>
      <c r="AG465" s="105" t="e">
        <f t="shared" si="85"/>
        <v>#DIV/0!</v>
      </c>
      <c r="AH465" s="166"/>
      <c r="AI465" s="65" t="s">
        <v>502</v>
      </c>
      <c r="AJ465" s="100" t="s">
        <v>502</v>
      </c>
    </row>
    <row r="466" spans="1:36" ht="35.25" customHeight="1">
      <c r="A466" s="63">
        <v>451</v>
      </c>
      <c r="B466" s="162">
        <v>0</v>
      </c>
      <c r="C466" s="162">
        <v>0</v>
      </c>
      <c r="D466" s="162">
        <v>0</v>
      </c>
      <c r="E466" s="162">
        <v>0</v>
      </c>
      <c r="F466" s="162">
        <v>22</v>
      </c>
      <c r="G466" s="231" t="s">
        <v>2846</v>
      </c>
      <c r="H466" s="164" t="s">
        <v>4164</v>
      </c>
      <c r="I466" s="163" t="s">
        <v>20</v>
      </c>
      <c r="J466" s="163" t="s">
        <v>172</v>
      </c>
      <c r="K466" s="163" t="s">
        <v>172</v>
      </c>
      <c r="L466" s="165" t="s">
        <v>3807</v>
      </c>
      <c r="M466" s="165" t="s">
        <v>3498</v>
      </c>
      <c r="N466" s="64">
        <v>72</v>
      </c>
      <c r="O466" s="64">
        <v>72</v>
      </c>
      <c r="P466" s="64">
        <v>72</v>
      </c>
      <c r="Q466" s="64">
        <v>72</v>
      </c>
      <c r="R466" s="64">
        <f t="shared" si="103"/>
        <v>288</v>
      </c>
      <c r="S466" s="105" t="s">
        <v>3765</v>
      </c>
      <c r="T466" s="105" t="s">
        <v>172</v>
      </c>
      <c r="U466" s="159">
        <f t="shared" si="104"/>
        <v>144</v>
      </c>
      <c r="V466" s="159">
        <v>301</v>
      </c>
      <c r="W466" s="100">
        <f t="shared" si="86"/>
        <v>2.0902777777777777</v>
      </c>
      <c r="X466" s="105" t="str">
        <f t="shared" si="87"/>
        <v>De acuerdo a lo programado</v>
      </c>
      <c r="Y466" s="166"/>
      <c r="Z466" s="159">
        <f t="shared" si="105"/>
        <v>144</v>
      </c>
      <c r="AA466" s="159"/>
      <c r="AB466" s="100" t="str">
        <f t="shared" si="88"/>
        <v>No hay ejecución</v>
      </c>
      <c r="AC466" s="105" t="str">
        <f t="shared" si="89"/>
        <v>NA</v>
      </c>
      <c r="AD466" s="166"/>
      <c r="AE466" s="65">
        <f t="shared" si="106"/>
        <v>301</v>
      </c>
      <c r="AF466" s="100">
        <f t="shared" si="92"/>
        <v>1.0451388888888888</v>
      </c>
      <c r="AG466" s="105" t="str">
        <f t="shared" si="85"/>
        <v>De acuerdo a lo programado</v>
      </c>
      <c r="AH466" s="166"/>
      <c r="AI466" s="65" t="s">
        <v>502</v>
      </c>
      <c r="AJ466" s="100" t="s">
        <v>502</v>
      </c>
    </row>
    <row r="467" spans="1:36" ht="35.25" customHeight="1">
      <c r="A467" s="63">
        <v>452</v>
      </c>
      <c r="B467" s="162">
        <v>0</v>
      </c>
      <c r="C467" s="162">
        <v>0</v>
      </c>
      <c r="D467" s="162">
        <v>0</v>
      </c>
      <c r="E467" s="162">
        <v>0</v>
      </c>
      <c r="F467" s="162">
        <v>22</v>
      </c>
      <c r="G467" s="231" t="s">
        <v>2846</v>
      </c>
      <c r="H467" s="164" t="s">
        <v>4165</v>
      </c>
      <c r="I467" s="163" t="s">
        <v>20</v>
      </c>
      <c r="J467" s="163" t="s">
        <v>172</v>
      </c>
      <c r="K467" s="163" t="s">
        <v>172</v>
      </c>
      <c r="L467" s="165" t="s">
        <v>3807</v>
      </c>
      <c r="M467" s="165" t="s">
        <v>3498</v>
      </c>
      <c r="N467" s="64">
        <v>120</v>
      </c>
      <c r="O467" s="64">
        <v>120</v>
      </c>
      <c r="P467" s="64">
        <v>120</v>
      </c>
      <c r="Q467" s="64">
        <v>120</v>
      </c>
      <c r="R467" s="64">
        <f t="shared" si="103"/>
        <v>480</v>
      </c>
      <c r="S467" s="105" t="s">
        <v>3765</v>
      </c>
      <c r="T467" s="105" t="s">
        <v>172</v>
      </c>
      <c r="U467" s="159">
        <f t="shared" si="104"/>
        <v>240</v>
      </c>
      <c r="V467" s="159">
        <v>688</v>
      </c>
      <c r="W467" s="100">
        <f t="shared" si="86"/>
        <v>2.8666666666666667</v>
      </c>
      <c r="X467" s="105" t="str">
        <f t="shared" si="87"/>
        <v>De acuerdo a lo programado</v>
      </c>
      <c r="Y467" s="166"/>
      <c r="Z467" s="159">
        <f t="shared" si="105"/>
        <v>240</v>
      </c>
      <c r="AA467" s="159"/>
      <c r="AB467" s="100" t="str">
        <f t="shared" si="88"/>
        <v>No hay ejecución</v>
      </c>
      <c r="AC467" s="105" t="str">
        <f t="shared" si="89"/>
        <v>NA</v>
      </c>
      <c r="AD467" s="166"/>
      <c r="AE467" s="65">
        <f t="shared" si="106"/>
        <v>688</v>
      </c>
      <c r="AF467" s="100">
        <f t="shared" si="92"/>
        <v>1.4333333333333333</v>
      </c>
      <c r="AG467" s="105" t="str">
        <f t="shared" si="85"/>
        <v>De acuerdo a lo programado</v>
      </c>
      <c r="AH467" s="166"/>
      <c r="AI467" s="65" t="s">
        <v>502</v>
      </c>
      <c r="AJ467" s="100" t="s">
        <v>502</v>
      </c>
    </row>
    <row r="468" spans="1:36" ht="35.25" customHeight="1">
      <c r="A468" s="63">
        <v>453</v>
      </c>
      <c r="B468" s="162">
        <v>0</v>
      </c>
      <c r="C468" s="162">
        <v>0</v>
      </c>
      <c r="D468" s="162">
        <v>0</v>
      </c>
      <c r="E468" s="162">
        <v>0</v>
      </c>
      <c r="F468" s="162">
        <v>22</v>
      </c>
      <c r="G468" s="231" t="s">
        <v>2846</v>
      </c>
      <c r="H468" s="164" t="s">
        <v>4166</v>
      </c>
      <c r="I468" s="163" t="s">
        <v>20</v>
      </c>
      <c r="J468" s="163" t="s">
        <v>172</v>
      </c>
      <c r="K468" s="163" t="s">
        <v>172</v>
      </c>
      <c r="L468" s="165" t="s">
        <v>3807</v>
      </c>
      <c r="M468" s="165" t="s">
        <v>3498</v>
      </c>
      <c r="N468" s="64">
        <v>3</v>
      </c>
      <c r="O468" s="64">
        <v>3</v>
      </c>
      <c r="P468" s="64">
        <v>12</v>
      </c>
      <c r="Q468" s="64">
        <v>12</v>
      </c>
      <c r="R468" s="64">
        <f t="shared" si="103"/>
        <v>30</v>
      </c>
      <c r="S468" s="105" t="s">
        <v>3765</v>
      </c>
      <c r="T468" s="105" t="s">
        <v>172</v>
      </c>
      <c r="U468" s="159">
        <f t="shared" si="104"/>
        <v>6</v>
      </c>
      <c r="V468" s="159">
        <v>33</v>
      </c>
      <c r="W468" s="100">
        <f t="shared" si="86"/>
        <v>5.5</v>
      </c>
      <c r="X468" s="105" t="str">
        <f t="shared" si="87"/>
        <v>De acuerdo a lo programado</v>
      </c>
      <c r="Y468" s="166"/>
      <c r="Z468" s="159">
        <f t="shared" si="105"/>
        <v>24</v>
      </c>
      <c r="AA468" s="159"/>
      <c r="AB468" s="100" t="str">
        <f t="shared" si="88"/>
        <v>No hay ejecución</v>
      </c>
      <c r="AC468" s="105" t="str">
        <f t="shared" si="89"/>
        <v>NA</v>
      </c>
      <c r="AD468" s="166"/>
      <c r="AE468" s="65">
        <f t="shared" si="106"/>
        <v>33</v>
      </c>
      <c r="AF468" s="100">
        <f t="shared" si="92"/>
        <v>1.1000000000000001</v>
      </c>
      <c r="AG468" s="105" t="str">
        <f t="shared" si="85"/>
        <v>De acuerdo a lo programado</v>
      </c>
      <c r="AH468" s="166"/>
      <c r="AI468" s="65" t="s">
        <v>502</v>
      </c>
      <c r="AJ468" s="100" t="s">
        <v>502</v>
      </c>
    </row>
    <row r="469" spans="1:36" ht="19.2">
      <c r="A469" s="63">
        <v>454</v>
      </c>
      <c r="B469" s="162">
        <v>0</v>
      </c>
      <c r="C469" s="162">
        <v>0</v>
      </c>
      <c r="D469" s="162">
        <v>0</v>
      </c>
      <c r="E469" s="162">
        <v>0</v>
      </c>
      <c r="F469" s="162">
        <v>22</v>
      </c>
      <c r="G469" s="231" t="s">
        <v>2846</v>
      </c>
      <c r="H469" s="164" t="s">
        <v>4167</v>
      </c>
      <c r="I469" s="163" t="s">
        <v>20</v>
      </c>
      <c r="J469" s="163" t="s">
        <v>172</v>
      </c>
      <c r="K469" s="163" t="s">
        <v>172</v>
      </c>
      <c r="L469" s="165" t="s">
        <v>3807</v>
      </c>
      <c r="M469" s="165" t="s">
        <v>3498</v>
      </c>
      <c r="N469" s="64">
        <v>6</v>
      </c>
      <c r="O469" s="64">
        <v>6</v>
      </c>
      <c r="P469" s="64">
        <v>6</v>
      </c>
      <c r="Q469" s="64">
        <v>6</v>
      </c>
      <c r="R469" s="64">
        <f t="shared" si="103"/>
        <v>24</v>
      </c>
      <c r="S469" s="105" t="s">
        <v>3765</v>
      </c>
      <c r="T469" s="105" t="s">
        <v>172</v>
      </c>
      <c r="U469" s="159">
        <f t="shared" si="104"/>
        <v>12</v>
      </c>
      <c r="V469" s="159">
        <v>42</v>
      </c>
      <c r="W469" s="100">
        <f t="shared" si="86"/>
        <v>3.5</v>
      </c>
      <c r="X469" s="105" t="str">
        <f t="shared" si="87"/>
        <v>De acuerdo a lo programado</v>
      </c>
      <c r="Y469" s="166"/>
      <c r="Z469" s="159">
        <f t="shared" si="105"/>
        <v>12</v>
      </c>
      <c r="AA469" s="159"/>
      <c r="AB469" s="100" t="str">
        <f t="shared" si="88"/>
        <v>No hay ejecución</v>
      </c>
      <c r="AC469" s="105" t="str">
        <f t="shared" si="89"/>
        <v>NA</v>
      </c>
      <c r="AD469" s="166"/>
      <c r="AE469" s="65">
        <f t="shared" si="106"/>
        <v>42</v>
      </c>
      <c r="AF469" s="100">
        <f t="shared" si="92"/>
        <v>1.75</v>
      </c>
      <c r="AG469" s="105" t="str">
        <f t="shared" ref="AG469:AG532" si="107">IF(AF469="No hay ejecución","NA",IF(AF469&gt;=90%,"De acuerdo a lo programado",IF(AF469&gt;=70%,"Atraso Leve",IF(AF469&lt;70%,"Incumplimiento"))))</f>
        <v>De acuerdo a lo programado</v>
      </c>
      <c r="AH469" s="166"/>
      <c r="AI469" s="65" t="s">
        <v>502</v>
      </c>
      <c r="AJ469" s="100" t="s">
        <v>502</v>
      </c>
    </row>
    <row r="470" spans="1:36" ht="19.2">
      <c r="A470" s="63">
        <v>455</v>
      </c>
      <c r="B470" s="162">
        <v>0</v>
      </c>
      <c r="C470" s="162">
        <v>0</v>
      </c>
      <c r="D470" s="162">
        <v>0</v>
      </c>
      <c r="E470" s="162">
        <v>0</v>
      </c>
      <c r="F470" s="162">
        <v>22</v>
      </c>
      <c r="G470" s="231" t="s">
        <v>2846</v>
      </c>
      <c r="H470" s="164" t="s">
        <v>4168</v>
      </c>
      <c r="I470" s="163" t="s">
        <v>20</v>
      </c>
      <c r="J470" s="163" t="s">
        <v>172</v>
      </c>
      <c r="K470" s="163" t="s">
        <v>172</v>
      </c>
      <c r="L470" s="165" t="s">
        <v>3807</v>
      </c>
      <c r="M470" s="165" t="s">
        <v>3498</v>
      </c>
      <c r="N470" s="64">
        <v>24</v>
      </c>
      <c r="O470" s="64">
        <v>24</v>
      </c>
      <c r="P470" s="64">
        <v>24</v>
      </c>
      <c r="Q470" s="64">
        <v>24</v>
      </c>
      <c r="R470" s="64">
        <f t="shared" si="103"/>
        <v>96</v>
      </c>
      <c r="S470" s="105" t="s">
        <v>3765</v>
      </c>
      <c r="T470" s="105" t="s">
        <v>172</v>
      </c>
      <c r="U470" s="159">
        <f t="shared" si="104"/>
        <v>48</v>
      </c>
      <c r="V470" s="159">
        <v>67</v>
      </c>
      <c r="W470" s="100">
        <f t="shared" si="86"/>
        <v>1.3958333333333333</v>
      </c>
      <c r="X470" s="105" t="str">
        <f t="shared" si="87"/>
        <v>De acuerdo a lo programado</v>
      </c>
      <c r="Y470" s="166"/>
      <c r="Z470" s="159">
        <f t="shared" si="105"/>
        <v>48</v>
      </c>
      <c r="AA470" s="159"/>
      <c r="AB470" s="100" t="str">
        <f t="shared" si="88"/>
        <v>No hay ejecución</v>
      </c>
      <c r="AC470" s="105" t="str">
        <f t="shared" si="89"/>
        <v>NA</v>
      </c>
      <c r="AD470" s="166"/>
      <c r="AE470" s="65">
        <f t="shared" si="106"/>
        <v>67</v>
      </c>
      <c r="AF470" s="100">
        <f t="shared" si="92"/>
        <v>0.69791666666666663</v>
      </c>
      <c r="AG470" s="105" t="str">
        <f t="shared" si="107"/>
        <v>Incumplimiento</v>
      </c>
      <c r="AH470" s="166"/>
      <c r="AI470" s="65" t="s">
        <v>502</v>
      </c>
      <c r="AJ470" s="100" t="s">
        <v>502</v>
      </c>
    </row>
    <row r="471" spans="1:36" ht="19.2">
      <c r="A471" s="63">
        <v>456</v>
      </c>
      <c r="B471" s="162">
        <v>0</v>
      </c>
      <c r="C471" s="162">
        <v>0</v>
      </c>
      <c r="D471" s="162">
        <v>0</v>
      </c>
      <c r="E471" s="162">
        <v>0</v>
      </c>
      <c r="F471" s="162">
        <v>22</v>
      </c>
      <c r="G471" s="231" t="s">
        <v>2846</v>
      </c>
      <c r="H471" s="164" t="s">
        <v>4169</v>
      </c>
      <c r="I471" s="163" t="s">
        <v>20</v>
      </c>
      <c r="J471" s="163" t="s">
        <v>172</v>
      </c>
      <c r="K471" s="163" t="s">
        <v>172</v>
      </c>
      <c r="L471" s="165" t="s">
        <v>3807</v>
      </c>
      <c r="M471" s="165" t="s">
        <v>3498</v>
      </c>
      <c r="N471" s="64">
        <v>24</v>
      </c>
      <c r="O471" s="64">
        <v>24</v>
      </c>
      <c r="P471" s="64">
        <v>24</v>
      </c>
      <c r="Q471" s="64">
        <v>24</v>
      </c>
      <c r="R471" s="64">
        <f t="shared" si="103"/>
        <v>96</v>
      </c>
      <c r="S471" s="105" t="s">
        <v>3765</v>
      </c>
      <c r="T471" s="105" t="s">
        <v>172</v>
      </c>
      <c r="U471" s="159">
        <f t="shared" si="104"/>
        <v>48</v>
      </c>
      <c r="V471" s="159">
        <v>193</v>
      </c>
      <c r="W471" s="100">
        <f t="shared" si="86"/>
        <v>4.020833333333333</v>
      </c>
      <c r="X471" s="105" t="str">
        <f t="shared" si="87"/>
        <v>De acuerdo a lo programado</v>
      </c>
      <c r="Y471" s="166"/>
      <c r="Z471" s="159">
        <f t="shared" si="105"/>
        <v>48</v>
      </c>
      <c r="AA471" s="159"/>
      <c r="AB471" s="100" t="str">
        <f t="shared" si="88"/>
        <v>No hay ejecución</v>
      </c>
      <c r="AC471" s="105" t="str">
        <f t="shared" si="89"/>
        <v>NA</v>
      </c>
      <c r="AD471" s="166"/>
      <c r="AE471" s="65">
        <f t="shared" si="106"/>
        <v>193</v>
      </c>
      <c r="AF471" s="100">
        <f t="shared" si="92"/>
        <v>2.0104166666666665</v>
      </c>
      <c r="AG471" s="105" t="str">
        <f t="shared" si="107"/>
        <v>De acuerdo a lo programado</v>
      </c>
      <c r="AH471" s="166"/>
      <c r="AI471" s="65" t="s">
        <v>502</v>
      </c>
      <c r="AJ471" s="100" t="s">
        <v>502</v>
      </c>
    </row>
    <row r="472" spans="1:36" ht="19.2">
      <c r="A472" s="63">
        <v>457</v>
      </c>
      <c r="B472" s="162">
        <v>0</v>
      </c>
      <c r="C472" s="162">
        <v>0</v>
      </c>
      <c r="D472" s="162">
        <v>0</v>
      </c>
      <c r="E472" s="162">
        <v>0</v>
      </c>
      <c r="F472" s="162">
        <v>22</v>
      </c>
      <c r="G472" s="231" t="s">
        <v>2846</v>
      </c>
      <c r="H472" s="164" t="s">
        <v>4170</v>
      </c>
      <c r="I472" s="163" t="s">
        <v>20</v>
      </c>
      <c r="J472" s="163" t="s">
        <v>172</v>
      </c>
      <c r="K472" s="163" t="s">
        <v>172</v>
      </c>
      <c r="L472" s="165" t="s">
        <v>3807</v>
      </c>
      <c r="M472" s="165" t="s">
        <v>3498</v>
      </c>
      <c r="N472" s="64">
        <v>2</v>
      </c>
      <c r="O472" s="64">
        <v>3</v>
      </c>
      <c r="P472" s="64">
        <v>0</v>
      </c>
      <c r="Q472" s="64">
        <v>1</v>
      </c>
      <c r="R472" s="64">
        <f t="shared" si="103"/>
        <v>6</v>
      </c>
      <c r="S472" s="105" t="s">
        <v>3765</v>
      </c>
      <c r="T472" s="105" t="s">
        <v>172</v>
      </c>
      <c r="U472" s="159">
        <f t="shared" si="104"/>
        <v>5</v>
      </c>
      <c r="V472" s="159">
        <v>21</v>
      </c>
      <c r="W472" s="100">
        <f t="shared" si="86"/>
        <v>4.2</v>
      </c>
      <c r="X472" s="105" t="str">
        <f t="shared" si="87"/>
        <v>De acuerdo a lo programado</v>
      </c>
      <c r="Y472" s="166"/>
      <c r="Z472" s="159">
        <f t="shared" si="105"/>
        <v>1</v>
      </c>
      <c r="AA472" s="159"/>
      <c r="AB472" s="100" t="str">
        <f t="shared" si="88"/>
        <v>No hay ejecución</v>
      </c>
      <c r="AC472" s="105" t="str">
        <f t="shared" si="89"/>
        <v>NA</v>
      </c>
      <c r="AD472" s="166"/>
      <c r="AE472" s="65">
        <f t="shared" si="106"/>
        <v>21</v>
      </c>
      <c r="AF472" s="100">
        <f t="shared" si="92"/>
        <v>3.5</v>
      </c>
      <c r="AG472" s="105" t="str">
        <f t="shared" si="107"/>
        <v>De acuerdo a lo programado</v>
      </c>
      <c r="AH472" s="166"/>
      <c r="AI472" s="65" t="s">
        <v>502</v>
      </c>
      <c r="AJ472" s="100" t="s">
        <v>502</v>
      </c>
    </row>
    <row r="473" spans="1:36" ht="19.2">
      <c r="A473" s="63">
        <v>458</v>
      </c>
      <c r="B473" s="162">
        <v>0</v>
      </c>
      <c r="C473" s="162">
        <v>0</v>
      </c>
      <c r="D473" s="162">
        <v>0</v>
      </c>
      <c r="E473" s="162">
        <v>0</v>
      </c>
      <c r="F473" s="162">
        <v>22</v>
      </c>
      <c r="G473" s="231" t="s">
        <v>2846</v>
      </c>
      <c r="H473" s="164" t="s">
        <v>4171</v>
      </c>
      <c r="I473" s="163" t="s">
        <v>20</v>
      </c>
      <c r="J473" s="163" t="s">
        <v>172</v>
      </c>
      <c r="K473" s="163" t="s">
        <v>172</v>
      </c>
      <c r="L473" s="165" t="s">
        <v>3807</v>
      </c>
      <c r="M473" s="165" t="s">
        <v>3498</v>
      </c>
      <c r="N473" s="64">
        <v>2</v>
      </c>
      <c r="O473" s="64">
        <v>3</v>
      </c>
      <c r="P473" s="64">
        <v>3</v>
      </c>
      <c r="Q473" s="64">
        <v>2</v>
      </c>
      <c r="R473" s="64">
        <f t="shared" si="103"/>
        <v>10</v>
      </c>
      <c r="S473" s="105" t="s">
        <v>3765</v>
      </c>
      <c r="T473" s="105" t="s">
        <v>172</v>
      </c>
      <c r="U473" s="159">
        <f t="shared" si="104"/>
        <v>5</v>
      </c>
      <c r="V473" s="159">
        <v>5</v>
      </c>
      <c r="W473" s="100">
        <f t="shared" si="86"/>
        <v>1</v>
      </c>
      <c r="X473" s="105" t="str">
        <f t="shared" si="87"/>
        <v>De acuerdo a lo programado</v>
      </c>
      <c r="Y473" s="166"/>
      <c r="Z473" s="159">
        <f t="shared" si="105"/>
        <v>5</v>
      </c>
      <c r="AA473" s="159"/>
      <c r="AB473" s="100" t="str">
        <f t="shared" si="88"/>
        <v>No hay ejecución</v>
      </c>
      <c r="AC473" s="105" t="str">
        <f t="shared" si="89"/>
        <v>NA</v>
      </c>
      <c r="AD473" s="166"/>
      <c r="AE473" s="65">
        <f t="shared" si="106"/>
        <v>5</v>
      </c>
      <c r="AF473" s="100">
        <f t="shared" si="92"/>
        <v>0.5</v>
      </c>
      <c r="AG473" s="105" t="str">
        <f t="shared" si="107"/>
        <v>Incumplimiento</v>
      </c>
      <c r="AH473" s="166"/>
      <c r="AI473" s="65" t="s">
        <v>502</v>
      </c>
      <c r="AJ473" s="100" t="s">
        <v>502</v>
      </c>
    </row>
    <row r="474" spans="1:36" ht="19.2">
      <c r="A474" s="63">
        <v>459</v>
      </c>
      <c r="B474" s="162">
        <v>0</v>
      </c>
      <c r="C474" s="162">
        <v>0</v>
      </c>
      <c r="D474" s="162">
        <v>0</v>
      </c>
      <c r="E474" s="162">
        <v>0</v>
      </c>
      <c r="F474" s="162">
        <v>22</v>
      </c>
      <c r="G474" s="231" t="s">
        <v>2846</v>
      </c>
      <c r="H474" s="164" t="s">
        <v>4172</v>
      </c>
      <c r="I474" s="163" t="s">
        <v>20</v>
      </c>
      <c r="J474" s="163" t="s">
        <v>172</v>
      </c>
      <c r="K474" s="163" t="s">
        <v>172</v>
      </c>
      <c r="L474" s="165" t="s">
        <v>3807</v>
      </c>
      <c r="M474" s="165" t="s">
        <v>3498</v>
      </c>
      <c r="N474" s="64">
        <v>15</v>
      </c>
      <c r="O474" s="64">
        <v>15</v>
      </c>
      <c r="P474" s="64">
        <v>15</v>
      </c>
      <c r="Q474" s="64">
        <v>15</v>
      </c>
      <c r="R474" s="64">
        <f t="shared" si="103"/>
        <v>60</v>
      </c>
      <c r="S474" s="105" t="s">
        <v>3765</v>
      </c>
      <c r="T474" s="105" t="s">
        <v>172</v>
      </c>
      <c r="U474" s="159">
        <f t="shared" si="104"/>
        <v>30</v>
      </c>
      <c r="V474" s="159">
        <v>18</v>
      </c>
      <c r="W474" s="100">
        <f t="shared" si="86"/>
        <v>0.6</v>
      </c>
      <c r="X474" s="105" t="str">
        <f t="shared" si="87"/>
        <v>En Riesgo de no Cumplimiento</v>
      </c>
      <c r="Y474" s="166"/>
      <c r="Z474" s="159">
        <f t="shared" si="105"/>
        <v>30</v>
      </c>
      <c r="AA474" s="159"/>
      <c r="AB474" s="100" t="str">
        <f t="shared" si="88"/>
        <v>No hay ejecución</v>
      </c>
      <c r="AC474" s="105" t="str">
        <f t="shared" si="89"/>
        <v>NA</v>
      </c>
      <c r="AD474" s="166"/>
      <c r="AE474" s="65">
        <f t="shared" si="106"/>
        <v>18</v>
      </c>
      <c r="AF474" s="100">
        <f t="shared" si="92"/>
        <v>0.3</v>
      </c>
      <c r="AG474" s="105" t="str">
        <f t="shared" si="107"/>
        <v>Incumplimiento</v>
      </c>
      <c r="AH474" s="166"/>
      <c r="AI474" s="65" t="s">
        <v>502</v>
      </c>
      <c r="AJ474" s="100" t="s">
        <v>502</v>
      </c>
    </row>
    <row r="475" spans="1:36" ht="19.2">
      <c r="A475" s="63">
        <v>460</v>
      </c>
      <c r="B475" s="162">
        <v>0</v>
      </c>
      <c r="C475" s="162">
        <v>0</v>
      </c>
      <c r="D475" s="162">
        <v>0</v>
      </c>
      <c r="E475" s="162">
        <v>0</v>
      </c>
      <c r="F475" s="162">
        <v>22</v>
      </c>
      <c r="G475" s="231" t="s">
        <v>2846</v>
      </c>
      <c r="H475" s="164" t="s">
        <v>4173</v>
      </c>
      <c r="I475" s="163" t="s">
        <v>20</v>
      </c>
      <c r="J475" s="163" t="s">
        <v>172</v>
      </c>
      <c r="K475" s="163" t="s">
        <v>172</v>
      </c>
      <c r="L475" s="165" t="s">
        <v>3807</v>
      </c>
      <c r="M475" s="165" t="s">
        <v>3498</v>
      </c>
      <c r="N475" s="64">
        <v>3</v>
      </c>
      <c r="O475" s="64">
        <v>3</v>
      </c>
      <c r="P475" s="64">
        <v>3</v>
      </c>
      <c r="Q475" s="64">
        <v>3</v>
      </c>
      <c r="R475" s="64">
        <f t="shared" si="103"/>
        <v>12</v>
      </c>
      <c r="S475" s="105" t="s">
        <v>3765</v>
      </c>
      <c r="T475" s="105" t="s">
        <v>172</v>
      </c>
      <c r="U475" s="159">
        <f t="shared" si="104"/>
        <v>6</v>
      </c>
      <c r="V475" s="159">
        <v>6</v>
      </c>
      <c r="W475" s="100">
        <f t="shared" si="86"/>
        <v>1</v>
      </c>
      <c r="X475" s="105" t="str">
        <f t="shared" si="87"/>
        <v>De acuerdo a lo programado</v>
      </c>
      <c r="Y475" s="166"/>
      <c r="Z475" s="159">
        <f t="shared" si="105"/>
        <v>6</v>
      </c>
      <c r="AA475" s="159"/>
      <c r="AB475" s="100" t="str">
        <f t="shared" si="88"/>
        <v>No hay ejecución</v>
      </c>
      <c r="AC475" s="105" t="str">
        <f t="shared" si="89"/>
        <v>NA</v>
      </c>
      <c r="AD475" s="166"/>
      <c r="AE475" s="65">
        <f t="shared" si="106"/>
        <v>6</v>
      </c>
      <c r="AF475" s="100">
        <f t="shared" si="92"/>
        <v>0.5</v>
      </c>
      <c r="AG475" s="105" t="str">
        <f t="shared" si="107"/>
        <v>Incumplimiento</v>
      </c>
      <c r="AH475" s="166"/>
      <c r="AI475" s="65" t="s">
        <v>502</v>
      </c>
      <c r="AJ475" s="100" t="s">
        <v>502</v>
      </c>
    </row>
    <row r="476" spans="1:36" ht="19.2">
      <c r="A476" s="63">
        <v>461</v>
      </c>
      <c r="B476" s="162">
        <v>0</v>
      </c>
      <c r="C476" s="162">
        <v>0</v>
      </c>
      <c r="D476" s="162">
        <v>0</v>
      </c>
      <c r="E476" s="162">
        <v>0</v>
      </c>
      <c r="F476" s="162">
        <v>22</v>
      </c>
      <c r="G476" s="231" t="s">
        <v>2846</v>
      </c>
      <c r="H476" s="164" t="s">
        <v>4174</v>
      </c>
      <c r="I476" s="163" t="s">
        <v>20</v>
      </c>
      <c r="J476" s="163" t="s">
        <v>172</v>
      </c>
      <c r="K476" s="163" t="s">
        <v>172</v>
      </c>
      <c r="L476" s="165" t="s">
        <v>3807</v>
      </c>
      <c r="M476" s="165" t="s">
        <v>3498</v>
      </c>
      <c r="N476" s="64">
        <v>1</v>
      </c>
      <c r="O476" s="64">
        <v>0</v>
      </c>
      <c r="P476" s="64">
        <v>0</v>
      </c>
      <c r="Q476" s="64">
        <v>0</v>
      </c>
      <c r="R476" s="64">
        <f t="shared" si="103"/>
        <v>1</v>
      </c>
      <c r="S476" s="105" t="s">
        <v>3765</v>
      </c>
      <c r="T476" s="105" t="s">
        <v>172</v>
      </c>
      <c r="U476" s="159">
        <f t="shared" si="104"/>
        <v>1</v>
      </c>
      <c r="V476" s="159">
        <v>1</v>
      </c>
      <c r="W476" s="100">
        <f t="shared" si="86"/>
        <v>1</v>
      </c>
      <c r="X476" s="105" t="str">
        <f t="shared" si="87"/>
        <v>De acuerdo a lo programado</v>
      </c>
      <c r="Y476" s="166"/>
      <c r="Z476" s="159">
        <f t="shared" si="105"/>
        <v>0</v>
      </c>
      <c r="AA476" s="159"/>
      <c r="AB476" s="100" t="str">
        <f t="shared" si="88"/>
        <v>No hay ejecución</v>
      </c>
      <c r="AC476" s="105" t="str">
        <f t="shared" si="89"/>
        <v>NA</v>
      </c>
      <c r="AD476" s="166"/>
      <c r="AE476" s="65">
        <f t="shared" si="106"/>
        <v>1</v>
      </c>
      <c r="AF476" s="100">
        <f t="shared" ref="AF476:AF539" si="108">IF(AE476="","No hay ejecución",IF(AND(AE476&gt;0), AE476/R476,"No hay Programación"))</f>
        <v>1</v>
      </c>
      <c r="AG476" s="105" t="str">
        <f t="shared" si="107"/>
        <v>De acuerdo a lo programado</v>
      </c>
      <c r="AH476" s="166"/>
      <c r="AI476" s="65" t="s">
        <v>502</v>
      </c>
      <c r="AJ476" s="100" t="s">
        <v>502</v>
      </c>
    </row>
    <row r="477" spans="1:36" ht="19.2">
      <c r="A477" s="63">
        <v>462</v>
      </c>
      <c r="B477" s="162">
        <v>0</v>
      </c>
      <c r="C477" s="162">
        <v>0</v>
      </c>
      <c r="D477" s="162">
        <v>0</v>
      </c>
      <c r="E477" s="162">
        <v>0</v>
      </c>
      <c r="F477" s="162">
        <v>22</v>
      </c>
      <c r="G477" s="231" t="s">
        <v>2846</v>
      </c>
      <c r="H477" s="164" t="s">
        <v>4175</v>
      </c>
      <c r="I477" s="163" t="s">
        <v>20</v>
      </c>
      <c r="J477" s="163" t="s">
        <v>172</v>
      </c>
      <c r="K477" s="163" t="s">
        <v>172</v>
      </c>
      <c r="L477" s="165" t="s">
        <v>3807</v>
      </c>
      <c r="M477" s="165" t="s">
        <v>3498</v>
      </c>
      <c r="N477" s="64">
        <v>2</v>
      </c>
      <c r="O477" s="64">
        <v>2</v>
      </c>
      <c r="P477" s="64">
        <v>2</v>
      </c>
      <c r="Q477" s="64">
        <v>2</v>
      </c>
      <c r="R477" s="64">
        <f t="shared" si="103"/>
        <v>8</v>
      </c>
      <c r="S477" s="105" t="s">
        <v>3765</v>
      </c>
      <c r="T477" s="105" t="s">
        <v>172</v>
      </c>
      <c r="U477" s="159">
        <f t="shared" si="104"/>
        <v>4</v>
      </c>
      <c r="V477" s="159">
        <v>4</v>
      </c>
      <c r="W477" s="100">
        <f t="shared" si="86"/>
        <v>1</v>
      </c>
      <c r="X477" s="105" t="str">
        <f t="shared" si="87"/>
        <v>De acuerdo a lo programado</v>
      </c>
      <c r="Y477" s="166"/>
      <c r="Z477" s="159">
        <f t="shared" si="105"/>
        <v>4</v>
      </c>
      <c r="AA477" s="159"/>
      <c r="AB477" s="100" t="str">
        <f t="shared" si="88"/>
        <v>No hay ejecución</v>
      </c>
      <c r="AC477" s="105" t="str">
        <f t="shared" si="89"/>
        <v>NA</v>
      </c>
      <c r="AD477" s="166"/>
      <c r="AE477" s="65">
        <f t="shared" si="106"/>
        <v>4</v>
      </c>
      <c r="AF477" s="100">
        <f t="shared" si="108"/>
        <v>0.5</v>
      </c>
      <c r="AG477" s="105" t="str">
        <f t="shared" si="107"/>
        <v>Incumplimiento</v>
      </c>
      <c r="AH477" s="166"/>
      <c r="AI477" s="65" t="s">
        <v>502</v>
      </c>
      <c r="AJ477" s="100" t="s">
        <v>502</v>
      </c>
    </row>
    <row r="478" spans="1:36" ht="19.2">
      <c r="A478" s="63">
        <v>463</v>
      </c>
      <c r="B478" s="162">
        <v>0</v>
      </c>
      <c r="C478" s="162">
        <v>0</v>
      </c>
      <c r="D478" s="162">
        <v>0</v>
      </c>
      <c r="E478" s="162">
        <v>0</v>
      </c>
      <c r="F478" s="162">
        <v>22</v>
      </c>
      <c r="G478" s="231" t="s">
        <v>2846</v>
      </c>
      <c r="H478" s="164" t="s">
        <v>4176</v>
      </c>
      <c r="I478" s="163" t="s">
        <v>20</v>
      </c>
      <c r="J478" s="163" t="s">
        <v>172</v>
      </c>
      <c r="K478" s="163" t="s">
        <v>172</v>
      </c>
      <c r="L478" s="165" t="s">
        <v>3807</v>
      </c>
      <c r="M478" s="165" t="s">
        <v>3498</v>
      </c>
      <c r="N478" s="64">
        <v>1</v>
      </c>
      <c r="O478" s="64">
        <v>1</v>
      </c>
      <c r="P478" s="64">
        <v>1</v>
      </c>
      <c r="Q478" s="64">
        <v>1</v>
      </c>
      <c r="R478" s="64">
        <f t="shared" si="103"/>
        <v>4</v>
      </c>
      <c r="S478" s="105" t="s">
        <v>3765</v>
      </c>
      <c r="T478" s="105" t="s">
        <v>172</v>
      </c>
      <c r="U478" s="159">
        <f t="shared" si="104"/>
        <v>2</v>
      </c>
      <c r="V478" s="159">
        <v>4</v>
      </c>
      <c r="W478" s="100">
        <f t="shared" si="86"/>
        <v>2</v>
      </c>
      <c r="X478" s="105" t="str">
        <f t="shared" si="87"/>
        <v>De acuerdo a lo programado</v>
      </c>
      <c r="Y478" s="166"/>
      <c r="Z478" s="159">
        <f t="shared" si="105"/>
        <v>2</v>
      </c>
      <c r="AA478" s="159"/>
      <c r="AB478" s="100" t="str">
        <f t="shared" si="88"/>
        <v>No hay ejecución</v>
      </c>
      <c r="AC478" s="105" t="str">
        <f t="shared" si="89"/>
        <v>NA</v>
      </c>
      <c r="AD478" s="166"/>
      <c r="AE478" s="65">
        <f t="shared" si="106"/>
        <v>4</v>
      </c>
      <c r="AF478" s="100">
        <f t="shared" si="108"/>
        <v>1</v>
      </c>
      <c r="AG478" s="105" t="str">
        <f t="shared" si="107"/>
        <v>De acuerdo a lo programado</v>
      </c>
      <c r="AH478" s="166"/>
      <c r="AI478" s="65" t="s">
        <v>502</v>
      </c>
      <c r="AJ478" s="100" t="s">
        <v>502</v>
      </c>
    </row>
    <row r="479" spans="1:36" ht="48">
      <c r="A479" s="63">
        <v>464</v>
      </c>
      <c r="B479" s="162" t="s">
        <v>400</v>
      </c>
      <c r="C479" s="162" t="s">
        <v>41</v>
      </c>
      <c r="D479" s="162">
        <v>0</v>
      </c>
      <c r="E479" s="162" t="s">
        <v>66</v>
      </c>
      <c r="F479" s="162">
        <v>19</v>
      </c>
      <c r="G479" s="231" t="s">
        <v>428</v>
      </c>
      <c r="H479" s="164" t="s">
        <v>4177</v>
      </c>
      <c r="I479" s="163" t="s">
        <v>20</v>
      </c>
      <c r="J479" s="163" t="s">
        <v>141</v>
      </c>
      <c r="K479" s="163">
        <v>2</v>
      </c>
      <c r="L479" s="165" t="s">
        <v>4178</v>
      </c>
      <c r="M479" s="165" t="s">
        <v>636</v>
      </c>
      <c r="N479" s="64">
        <v>0</v>
      </c>
      <c r="O479" s="64">
        <v>3</v>
      </c>
      <c r="P479" s="64">
        <v>6</v>
      </c>
      <c r="Q479" s="64">
        <v>3</v>
      </c>
      <c r="R479" s="64">
        <f t="shared" si="103"/>
        <v>12</v>
      </c>
      <c r="S479" s="105" t="s">
        <v>3765</v>
      </c>
      <c r="T479" s="105" t="s">
        <v>172</v>
      </c>
      <c r="U479" s="159">
        <f t="shared" si="104"/>
        <v>3</v>
      </c>
      <c r="V479" s="159">
        <v>2</v>
      </c>
      <c r="W479" s="100">
        <f t="shared" si="86"/>
        <v>0.66666666666666663</v>
      </c>
      <c r="X479" s="105" t="str">
        <f t="shared" si="87"/>
        <v>En Riesgo de no Cumplimiento</v>
      </c>
      <c r="Y479" s="166"/>
      <c r="Z479" s="159">
        <f t="shared" si="105"/>
        <v>9</v>
      </c>
      <c r="AA479" s="159"/>
      <c r="AB479" s="100" t="str">
        <f t="shared" si="88"/>
        <v>No hay ejecución</v>
      </c>
      <c r="AC479" s="105" t="str">
        <f t="shared" si="89"/>
        <v>NA</v>
      </c>
      <c r="AD479" s="166"/>
      <c r="AE479" s="65">
        <f t="shared" si="106"/>
        <v>2</v>
      </c>
      <c r="AF479" s="100">
        <f t="shared" si="108"/>
        <v>0.16666666666666666</v>
      </c>
      <c r="AG479" s="105" t="str">
        <f t="shared" si="107"/>
        <v>Incumplimiento</v>
      </c>
      <c r="AH479" s="166"/>
      <c r="AI479" s="65" t="s">
        <v>502</v>
      </c>
      <c r="AJ479" s="100" t="s">
        <v>502</v>
      </c>
    </row>
    <row r="480" spans="1:36" ht="57.6">
      <c r="A480" s="63">
        <v>465</v>
      </c>
      <c r="B480" s="162" t="s">
        <v>400</v>
      </c>
      <c r="C480" s="162" t="s">
        <v>41</v>
      </c>
      <c r="D480" s="162">
        <v>0</v>
      </c>
      <c r="E480" s="162" t="s">
        <v>66</v>
      </c>
      <c r="F480" s="162">
        <v>19</v>
      </c>
      <c r="G480" s="231" t="s">
        <v>428</v>
      </c>
      <c r="H480" s="164" t="s">
        <v>4179</v>
      </c>
      <c r="I480" s="163" t="s">
        <v>20</v>
      </c>
      <c r="J480" s="163" t="s">
        <v>141</v>
      </c>
      <c r="K480" s="163">
        <v>2</v>
      </c>
      <c r="L480" s="165" t="s">
        <v>4180</v>
      </c>
      <c r="M480" s="165" t="s">
        <v>636</v>
      </c>
      <c r="N480" s="64">
        <v>0</v>
      </c>
      <c r="O480" s="64">
        <v>6</v>
      </c>
      <c r="P480" s="64">
        <v>13</v>
      </c>
      <c r="Q480" s="64">
        <v>5</v>
      </c>
      <c r="R480" s="64">
        <f t="shared" si="103"/>
        <v>24</v>
      </c>
      <c r="S480" s="105" t="s">
        <v>3765</v>
      </c>
      <c r="T480" s="105" t="s">
        <v>172</v>
      </c>
      <c r="U480" s="159">
        <f t="shared" si="104"/>
        <v>6</v>
      </c>
      <c r="V480" s="159">
        <v>2</v>
      </c>
      <c r="W480" s="100">
        <f t="shared" si="86"/>
        <v>0.33333333333333331</v>
      </c>
      <c r="X480" s="105" t="str">
        <f t="shared" si="87"/>
        <v>En Riesgo de no Cumplimiento</v>
      </c>
      <c r="Y480" s="166"/>
      <c r="Z480" s="159">
        <f t="shared" si="105"/>
        <v>18</v>
      </c>
      <c r="AA480" s="159"/>
      <c r="AB480" s="100" t="str">
        <f t="shared" si="88"/>
        <v>No hay ejecución</v>
      </c>
      <c r="AC480" s="105" t="str">
        <f t="shared" si="89"/>
        <v>NA</v>
      </c>
      <c r="AD480" s="166"/>
      <c r="AE480" s="65">
        <f t="shared" si="106"/>
        <v>2</v>
      </c>
      <c r="AF480" s="100">
        <f t="shared" si="108"/>
        <v>8.3333333333333329E-2</v>
      </c>
      <c r="AG480" s="105" t="str">
        <f t="shared" si="107"/>
        <v>Incumplimiento</v>
      </c>
      <c r="AH480" s="166"/>
      <c r="AI480" s="65" t="s">
        <v>502</v>
      </c>
      <c r="AJ480" s="100" t="s">
        <v>502</v>
      </c>
    </row>
    <row r="481" spans="1:36" ht="28.8">
      <c r="A481" s="63">
        <v>466</v>
      </c>
      <c r="B481" s="162" t="s">
        <v>400</v>
      </c>
      <c r="C481" s="162" t="s">
        <v>41</v>
      </c>
      <c r="D481" s="162">
        <v>0</v>
      </c>
      <c r="E481" s="162" t="s">
        <v>66</v>
      </c>
      <c r="F481" s="162">
        <v>19</v>
      </c>
      <c r="G481" s="231" t="s">
        <v>428</v>
      </c>
      <c r="H481" s="164" t="s">
        <v>4181</v>
      </c>
      <c r="I481" s="163" t="s">
        <v>20</v>
      </c>
      <c r="J481" s="163" t="s">
        <v>141</v>
      </c>
      <c r="K481" s="163">
        <v>2</v>
      </c>
      <c r="L481" s="165" t="s">
        <v>642</v>
      </c>
      <c r="M481" s="165" t="s">
        <v>674</v>
      </c>
      <c r="N481" s="64">
        <v>7</v>
      </c>
      <c r="O481" s="64">
        <v>12</v>
      </c>
      <c r="P481" s="64">
        <v>6</v>
      </c>
      <c r="Q481" s="64">
        <v>6</v>
      </c>
      <c r="R481" s="64">
        <f t="shared" si="103"/>
        <v>31</v>
      </c>
      <c r="S481" s="105" t="s">
        <v>3765</v>
      </c>
      <c r="T481" s="105" t="s">
        <v>172</v>
      </c>
      <c r="U481" s="159">
        <f t="shared" si="104"/>
        <v>19</v>
      </c>
      <c r="V481" s="159">
        <v>16</v>
      </c>
      <c r="W481" s="100">
        <f t="shared" si="86"/>
        <v>0.84210526315789469</v>
      </c>
      <c r="X481" s="105" t="str">
        <f t="shared" si="87"/>
        <v>Atraso Leve</v>
      </c>
      <c r="Y481" s="166"/>
      <c r="Z481" s="159">
        <f t="shared" si="105"/>
        <v>12</v>
      </c>
      <c r="AA481" s="159"/>
      <c r="AB481" s="100" t="str">
        <f t="shared" si="88"/>
        <v>No hay ejecución</v>
      </c>
      <c r="AC481" s="105" t="str">
        <f t="shared" si="89"/>
        <v>NA</v>
      </c>
      <c r="AD481" s="166"/>
      <c r="AE481" s="65">
        <f t="shared" si="106"/>
        <v>16</v>
      </c>
      <c r="AF481" s="100">
        <f t="shared" si="108"/>
        <v>0.5161290322580645</v>
      </c>
      <c r="AG481" s="105" t="str">
        <f t="shared" si="107"/>
        <v>Incumplimiento</v>
      </c>
      <c r="AH481" s="166"/>
      <c r="AI481" s="65" t="s">
        <v>502</v>
      </c>
      <c r="AJ481" s="100" t="s">
        <v>502</v>
      </c>
    </row>
    <row r="482" spans="1:36" ht="48">
      <c r="A482" s="63">
        <v>467</v>
      </c>
      <c r="B482" s="162" t="s">
        <v>403</v>
      </c>
      <c r="C482" s="162" t="s">
        <v>46</v>
      </c>
      <c r="D482" s="162" t="s">
        <v>123</v>
      </c>
      <c r="E482" s="162" t="s">
        <v>147</v>
      </c>
      <c r="F482" s="162">
        <v>18</v>
      </c>
      <c r="G482" s="231" t="s">
        <v>428</v>
      </c>
      <c r="H482" s="164" t="s">
        <v>4182</v>
      </c>
      <c r="I482" s="163" t="s">
        <v>20</v>
      </c>
      <c r="J482" s="163" t="s">
        <v>336</v>
      </c>
      <c r="K482" s="163">
        <v>4</v>
      </c>
      <c r="L482" s="165" t="s">
        <v>642</v>
      </c>
      <c r="M482" s="165" t="s">
        <v>674</v>
      </c>
      <c r="N482" s="64">
        <v>0</v>
      </c>
      <c r="O482" s="64">
        <v>12</v>
      </c>
      <c r="P482" s="64">
        <v>6</v>
      </c>
      <c r="Q482" s="64">
        <v>6</v>
      </c>
      <c r="R482" s="64">
        <f t="shared" si="103"/>
        <v>24</v>
      </c>
      <c r="S482" s="105" t="s">
        <v>3765</v>
      </c>
      <c r="T482" s="105" t="s">
        <v>172</v>
      </c>
      <c r="U482" s="159">
        <f t="shared" si="104"/>
        <v>12</v>
      </c>
      <c r="V482" s="159">
        <v>0</v>
      </c>
      <c r="W482" s="100">
        <f t="shared" si="86"/>
        <v>0</v>
      </c>
      <c r="X482" s="105" t="str">
        <f t="shared" si="87"/>
        <v>En Riesgo de no Cumplimiento</v>
      </c>
      <c r="Y482" s="166"/>
      <c r="Z482" s="159">
        <f t="shared" si="105"/>
        <v>12</v>
      </c>
      <c r="AA482" s="159"/>
      <c r="AB482" s="100" t="str">
        <f t="shared" si="88"/>
        <v>No hay ejecución</v>
      </c>
      <c r="AC482" s="105" t="str">
        <f t="shared" si="89"/>
        <v>NA</v>
      </c>
      <c r="AD482" s="166"/>
      <c r="AE482" s="65">
        <f t="shared" si="106"/>
        <v>0</v>
      </c>
      <c r="AF482" s="100" t="str">
        <f t="shared" si="108"/>
        <v>No hay Programación</v>
      </c>
      <c r="AG482" s="105" t="str">
        <f t="shared" si="107"/>
        <v>De acuerdo a lo programado</v>
      </c>
      <c r="AH482" s="166"/>
      <c r="AI482" s="65" t="s">
        <v>502</v>
      </c>
      <c r="AJ482" s="100" t="s">
        <v>502</v>
      </c>
    </row>
    <row r="483" spans="1:36" ht="57.6">
      <c r="A483" s="63">
        <v>468</v>
      </c>
      <c r="B483" s="162" t="s">
        <v>403</v>
      </c>
      <c r="C483" s="162" t="s">
        <v>46</v>
      </c>
      <c r="D483" s="162" t="s">
        <v>123</v>
      </c>
      <c r="E483" s="162" t="s">
        <v>147</v>
      </c>
      <c r="F483" s="162">
        <v>18</v>
      </c>
      <c r="G483" s="231" t="s">
        <v>428</v>
      </c>
      <c r="H483" s="164" t="s">
        <v>4183</v>
      </c>
      <c r="I483" s="163" t="s">
        <v>20</v>
      </c>
      <c r="J483" s="163" t="s">
        <v>336</v>
      </c>
      <c r="K483" s="163">
        <v>4</v>
      </c>
      <c r="L483" s="165" t="s">
        <v>642</v>
      </c>
      <c r="M483" s="165" t="s">
        <v>674</v>
      </c>
      <c r="N483" s="64">
        <v>3</v>
      </c>
      <c r="O483" s="64">
        <v>1</v>
      </c>
      <c r="P483" s="64">
        <v>0</v>
      </c>
      <c r="Q483" s="64">
        <v>0</v>
      </c>
      <c r="R483" s="64">
        <f t="shared" si="103"/>
        <v>4</v>
      </c>
      <c r="S483" s="105" t="s">
        <v>3765</v>
      </c>
      <c r="T483" s="105" t="s">
        <v>172</v>
      </c>
      <c r="U483" s="159">
        <f t="shared" si="104"/>
        <v>4</v>
      </c>
      <c r="V483" s="159">
        <v>10</v>
      </c>
      <c r="W483" s="100">
        <f t="shared" si="86"/>
        <v>2.5</v>
      </c>
      <c r="X483" s="105" t="str">
        <f t="shared" si="87"/>
        <v>De acuerdo a lo programado</v>
      </c>
      <c r="Y483" s="166"/>
      <c r="Z483" s="159">
        <f t="shared" si="105"/>
        <v>0</v>
      </c>
      <c r="AA483" s="159"/>
      <c r="AB483" s="100" t="str">
        <f t="shared" si="88"/>
        <v>No hay ejecución</v>
      </c>
      <c r="AC483" s="105" t="str">
        <f t="shared" si="89"/>
        <v>NA</v>
      </c>
      <c r="AD483" s="166"/>
      <c r="AE483" s="65">
        <f t="shared" si="106"/>
        <v>10</v>
      </c>
      <c r="AF483" s="100">
        <f t="shared" si="108"/>
        <v>2.5</v>
      </c>
      <c r="AG483" s="105" t="str">
        <f t="shared" si="107"/>
        <v>De acuerdo a lo programado</v>
      </c>
      <c r="AH483" s="166"/>
      <c r="AI483" s="65" t="s">
        <v>502</v>
      </c>
      <c r="AJ483" s="100" t="s">
        <v>502</v>
      </c>
    </row>
    <row r="484" spans="1:36" ht="57.6">
      <c r="A484" s="63">
        <v>469</v>
      </c>
      <c r="B484" s="162" t="s">
        <v>403</v>
      </c>
      <c r="C484" s="162" t="s">
        <v>46</v>
      </c>
      <c r="D484" s="162" t="s">
        <v>123</v>
      </c>
      <c r="E484" s="162" t="s">
        <v>147</v>
      </c>
      <c r="F484" s="162">
        <v>18</v>
      </c>
      <c r="G484" s="231" t="s">
        <v>428</v>
      </c>
      <c r="H484" s="164" t="s">
        <v>4184</v>
      </c>
      <c r="I484" s="163" t="s">
        <v>20</v>
      </c>
      <c r="J484" s="163" t="s">
        <v>336</v>
      </c>
      <c r="K484" s="163">
        <v>4</v>
      </c>
      <c r="L484" s="165" t="s">
        <v>642</v>
      </c>
      <c r="M484" s="165" t="s">
        <v>674</v>
      </c>
      <c r="N484" s="64">
        <v>3</v>
      </c>
      <c r="O484" s="64">
        <v>1</v>
      </c>
      <c r="P484" s="64">
        <v>0</v>
      </c>
      <c r="Q484" s="64">
        <v>0</v>
      </c>
      <c r="R484" s="64">
        <f t="shared" si="103"/>
        <v>4</v>
      </c>
      <c r="S484" s="105" t="s">
        <v>3765</v>
      </c>
      <c r="T484" s="105" t="s">
        <v>172</v>
      </c>
      <c r="U484" s="159">
        <f t="shared" si="104"/>
        <v>4</v>
      </c>
      <c r="V484" s="159">
        <v>4</v>
      </c>
      <c r="W484" s="100">
        <f t="shared" si="86"/>
        <v>1</v>
      </c>
      <c r="X484" s="105" t="str">
        <f t="shared" si="87"/>
        <v>De acuerdo a lo programado</v>
      </c>
      <c r="Y484" s="166"/>
      <c r="Z484" s="159">
        <f t="shared" si="105"/>
        <v>0</v>
      </c>
      <c r="AA484" s="159"/>
      <c r="AB484" s="100" t="str">
        <f t="shared" si="88"/>
        <v>No hay ejecución</v>
      </c>
      <c r="AC484" s="105" t="str">
        <f t="shared" si="89"/>
        <v>NA</v>
      </c>
      <c r="AD484" s="166"/>
      <c r="AE484" s="65">
        <f t="shared" si="106"/>
        <v>4</v>
      </c>
      <c r="AF484" s="100">
        <f t="shared" si="108"/>
        <v>1</v>
      </c>
      <c r="AG484" s="105" t="str">
        <f t="shared" si="107"/>
        <v>De acuerdo a lo programado</v>
      </c>
      <c r="AH484" s="166"/>
      <c r="AI484" s="65" t="s">
        <v>502</v>
      </c>
      <c r="AJ484" s="100" t="s">
        <v>502</v>
      </c>
    </row>
    <row r="485" spans="1:36" ht="28.8">
      <c r="A485" s="63">
        <v>470</v>
      </c>
      <c r="B485" s="162" t="s">
        <v>403</v>
      </c>
      <c r="C485" s="162" t="s">
        <v>46</v>
      </c>
      <c r="D485" s="162" t="s">
        <v>123</v>
      </c>
      <c r="E485" s="162" t="s">
        <v>147</v>
      </c>
      <c r="F485" s="162">
        <v>18</v>
      </c>
      <c r="G485" s="231" t="s">
        <v>428</v>
      </c>
      <c r="H485" s="164" t="s">
        <v>4185</v>
      </c>
      <c r="I485" s="163" t="s">
        <v>20</v>
      </c>
      <c r="J485" s="163" t="s">
        <v>336</v>
      </c>
      <c r="K485" s="163">
        <v>9</v>
      </c>
      <c r="L485" s="165" t="s">
        <v>642</v>
      </c>
      <c r="M485" s="165" t="s">
        <v>674</v>
      </c>
      <c r="N485" s="64">
        <v>3</v>
      </c>
      <c r="O485" s="64">
        <v>1</v>
      </c>
      <c r="P485" s="64">
        <v>0</v>
      </c>
      <c r="Q485" s="64">
        <v>0</v>
      </c>
      <c r="R485" s="64">
        <f t="shared" si="103"/>
        <v>4</v>
      </c>
      <c r="S485" s="105" t="s">
        <v>3765</v>
      </c>
      <c r="T485" s="105" t="s">
        <v>172</v>
      </c>
      <c r="U485" s="159">
        <f t="shared" si="104"/>
        <v>4</v>
      </c>
      <c r="V485" s="159">
        <v>4</v>
      </c>
      <c r="W485" s="100">
        <f t="shared" si="86"/>
        <v>1</v>
      </c>
      <c r="X485" s="105" t="str">
        <f t="shared" si="87"/>
        <v>De acuerdo a lo programado</v>
      </c>
      <c r="Y485" s="166"/>
      <c r="Z485" s="159">
        <f t="shared" si="105"/>
        <v>0</v>
      </c>
      <c r="AA485" s="159"/>
      <c r="AB485" s="100" t="str">
        <f t="shared" si="88"/>
        <v>No hay ejecución</v>
      </c>
      <c r="AC485" s="105" t="str">
        <f t="shared" si="89"/>
        <v>NA</v>
      </c>
      <c r="AD485" s="166"/>
      <c r="AE485" s="65">
        <f t="shared" si="106"/>
        <v>4</v>
      </c>
      <c r="AF485" s="100">
        <f t="shared" si="108"/>
        <v>1</v>
      </c>
      <c r="AG485" s="105" t="str">
        <f t="shared" si="107"/>
        <v>De acuerdo a lo programado</v>
      </c>
      <c r="AH485" s="166"/>
      <c r="AI485" s="65" t="s">
        <v>502</v>
      </c>
      <c r="AJ485" s="100" t="s">
        <v>502</v>
      </c>
    </row>
    <row r="486" spans="1:36" ht="28.8">
      <c r="A486" s="63">
        <v>471</v>
      </c>
      <c r="B486" s="162" t="s">
        <v>403</v>
      </c>
      <c r="C486" s="162" t="s">
        <v>46</v>
      </c>
      <c r="D486" s="162" t="s">
        <v>123</v>
      </c>
      <c r="E486" s="162" t="s">
        <v>147</v>
      </c>
      <c r="F486" s="162">
        <v>18</v>
      </c>
      <c r="G486" s="231" t="s">
        <v>428</v>
      </c>
      <c r="H486" s="164" t="s">
        <v>4186</v>
      </c>
      <c r="I486" s="163" t="s">
        <v>20</v>
      </c>
      <c r="J486" s="163" t="s">
        <v>336</v>
      </c>
      <c r="K486" s="163">
        <v>9</v>
      </c>
      <c r="L486" s="165" t="s">
        <v>4178</v>
      </c>
      <c r="M486" s="165" t="s">
        <v>674</v>
      </c>
      <c r="N486" s="64">
        <v>7</v>
      </c>
      <c r="O486" s="64">
        <v>0</v>
      </c>
      <c r="P486" s="64">
        <v>0</v>
      </c>
      <c r="Q486" s="64">
        <v>0</v>
      </c>
      <c r="R486" s="64">
        <f t="shared" si="103"/>
        <v>7</v>
      </c>
      <c r="S486" s="105" t="s">
        <v>3765</v>
      </c>
      <c r="T486" s="105" t="s">
        <v>172</v>
      </c>
      <c r="U486" s="159">
        <f t="shared" si="104"/>
        <v>7</v>
      </c>
      <c r="V486" s="159">
        <v>4</v>
      </c>
      <c r="W486" s="100">
        <f t="shared" si="86"/>
        <v>0.5714285714285714</v>
      </c>
      <c r="X486" s="105" t="str">
        <f t="shared" si="87"/>
        <v>En Riesgo de no Cumplimiento</v>
      </c>
      <c r="Y486" s="166"/>
      <c r="Z486" s="159">
        <f t="shared" si="105"/>
        <v>0</v>
      </c>
      <c r="AA486" s="159"/>
      <c r="AB486" s="100" t="str">
        <f t="shared" si="88"/>
        <v>No hay ejecución</v>
      </c>
      <c r="AC486" s="105" t="str">
        <f t="shared" si="89"/>
        <v>NA</v>
      </c>
      <c r="AD486" s="166"/>
      <c r="AE486" s="65">
        <f t="shared" si="106"/>
        <v>4</v>
      </c>
      <c r="AF486" s="100">
        <f t="shared" si="108"/>
        <v>0.5714285714285714</v>
      </c>
      <c r="AG486" s="105" t="str">
        <f t="shared" si="107"/>
        <v>Incumplimiento</v>
      </c>
      <c r="AH486" s="166"/>
      <c r="AI486" s="65" t="s">
        <v>502</v>
      </c>
      <c r="AJ486" s="100" t="s">
        <v>502</v>
      </c>
    </row>
    <row r="487" spans="1:36" ht="28.8">
      <c r="A487" s="63">
        <v>472</v>
      </c>
      <c r="B487" s="162" t="s">
        <v>403</v>
      </c>
      <c r="C487" s="162" t="s">
        <v>46</v>
      </c>
      <c r="D487" s="162" t="s">
        <v>123</v>
      </c>
      <c r="E487" s="162" t="s">
        <v>147</v>
      </c>
      <c r="F487" s="162">
        <v>18</v>
      </c>
      <c r="G487" s="231" t="s">
        <v>428</v>
      </c>
      <c r="H487" s="164" t="s">
        <v>4187</v>
      </c>
      <c r="I487" s="163" t="s">
        <v>20</v>
      </c>
      <c r="J487" s="163" t="s">
        <v>336</v>
      </c>
      <c r="K487" s="163">
        <v>9</v>
      </c>
      <c r="L487" s="165" t="s">
        <v>3778</v>
      </c>
      <c r="M487" s="165" t="s">
        <v>674</v>
      </c>
      <c r="N487" s="64">
        <v>3</v>
      </c>
      <c r="O487" s="64">
        <v>0</v>
      </c>
      <c r="P487" s="64">
        <v>0</v>
      </c>
      <c r="Q487" s="64">
        <v>0</v>
      </c>
      <c r="R487" s="64">
        <f t="shared" si="103"/>
        <v>3</v>
      </c>
      <c r="S487" s="105" t="s">
        <v>3765</v>
      </c>
      <c r="T487" s="105" t="s">
        <v>172</v>
      </c>
      <c r="U487" s="159">
        <f t="shared" si="104"/>
        <v>3</v>
      </c>
      <c r="V487" s="159">
        <v>7</v>
      </c>
      <c r="W487" s="100">
        <f t="shared" si="86"/>
        <v>2.3333333333333335</v>
      </c>
      <c r="X487" s="105" t="str">
        <f t="shared" si="87"/>
        <v>De acuerdo a lo programado</v>
      </c>
      <c r="Y487" s="166"/>
      <c r="Z487" s="159">
        <f t="shared" si="105"/>
        <v>0</v>
      </c>
      <c r="AA487" s="159"/>
      <c r="AB487" s="100" t="str">
        <f t="shared" si="88"/>
        <v>No hay ejecución</v>
      </c>
      <c r="AC487" s="105" t="str">
        <f t="shared" si="89"/>
        <v>NA</v>
      </c>
      <c r="AD487" s="166"/>
      <c r="AE487" s="65">
        <f t="shared" si="106"/>
        <v>7</v>
      </c>
      <c r="AF487" s="100">
        <f t="shared" si="108"/>
        <v>2.3333333333333335</v>
      </c>
      <c r="AG487" s="105" t="str">
        <f t="shared" si="107"/>
        <v>De acuerdo a lo programado</v>
      </c>
      <c r="AH487" s="166"/>
      <c r="AI487" s="65" t="s">
        <v>502</v>
      </c>
      <c r="AJ487" s="100" t="s">
        <v>502</v>
      </c>
    </row>
    <row r="488" spans="1:36" ht="38.4">
      <c r="A488" s="63">
        <v>473</v>
      </c>
      <c r="B488" s="162" t="s">
        <v>403</v>
      </c>
      <c r="C488" s="162" t="s">
        <v>46</v>
      </c>
      <c r="D488" s="162" t="s">
        <v>123</v>
      </c>
      <c r="E488" s="162" t="s">
        <v>147</v>
      </c>
      <c r="F488" s="162">
        <v>18</v>
      </c>
      <c r="G488" s="231" t="s">
        <v>428</v>
      </c>
      <c r="H488" s="164" t="s">
        <v>4188</v>
      </c>
      <c r="I488" s="163" t="s">
        <v>20</v>
      </c>
      <c r="J488" s="163" t="s">
        <v>336</v>
      </c>
      <c r="K488" s="163">
        <v>9</v>
      </c>
      <c r="L488" s="165" t="s">
        <v>4189</v>
      </c>
      <c r="M488" s="165" t="s">
        <v>636</v>
      </c>
      <c r="N488" s="64">
        <v>3</v>
      </c>
      <c r="O488" s="64">
        <v>0</v>
      </c>
      <c r="P488" s="64">
        <v>0</v>
      </c>
      <c r="Q488" s="64">
        <v>0</v>
      </c>
      <c r="R488" s="64">
        <f t="shared" si="103"/>
        <v>3</v>
      </c>
      <c r="S488" s="105" t="s">
        <v>3765</v>
      </c>
      <c r="T488" s="105" t="s">
        <v>172</v>
      </c>
      <c r="U488" s="159">
        <f t="shared" si="104"/>
        <v>3</v>
      </c>
      <c r="V488" s="159">
        <v>3</v>
      </c>
      <c r="W488" s="100">
        <f t="shared" si="86"/>
        <v>1</v>
      </c>
      <c r="X488" s="105" t="str">
        <f t="shared" si="87"/>
        <v>De acuerdo a lo programado</v>
      </c>
      <c r="Y488" s="166"/>
      <c r="Z488" s="159">
        <f t="shared" si="105"/>
        <v>0</v>
      </c>
      <c r="AA488" s="159"/>
      <c r="AB488" s="100" t="str">
        <f t="shared" si="88"/>
        <v>No hay ejecución</v>
      </c>
      <c r="AC488" s="105" t="str">
        <f t="shared" si="89"/>
        <v>NA</v>
      </c>
      <c r="AD488" s="166"/>
      <c r="AE488" s="65">
        <f t="shared" si="106"/>
        <v>3</v>
      </c>
      <c r="AF488" s="100">
        <f t="shared" si="108"/>
        <v>1</v>
      </c>
      <c r="AG488" s="105" t="str">
        <f t="shared" si="107"/>
        <v>De acuerdo a lo programado</v>
      </c>
      <c r="AH488" s="166"/>
      <c r="AI488" s="65" t="s">
        <v>502</v>
      </c>
      <c r="AJ488" s="100" t="s">
        <v>502</v>
      </c>
    </row>
    <row r="489" spans="1:36" ht="19.2">
      <c r="A489" s="63">
        <v>474</v>
      </c>
      <c r="B489" s="162" t="s">
        <v>403</v>
      </c>
      <c r="C489" s="162" t="s">
        <v>46</v>
      </c>
      <c r="D489" s="162" t="s">
        <v>123</v>
      </c>
      <c r="E489" s="162" t="s">
        <v>147</v>
      </c>
      <c r="F489" s="162">
        <v>18</v>
      </c>
      <c r="G489" s="231" t="s">
        <v>428</v>
      </c>
      <c r="H489" s="164" t="s">
        <v>4190</v>
      </c>
      <c r="I489" s="163" t="s">
        <v>20</v>
      </c>
      <c r="J489" s="163" t="s">
        <v>336</v>
      </c>
      <c r="K489" s="163">
        <v>9</v>
      </c>
      <c r="L489" s="165" t="s">
        <v>4178</v>
      </c>
      <c r="M489" s="165" t="s">
        <v>674</v>
      </c>
      <c r="N489" s="64">
        <v>7</v>
      </c>
      <c r="O489" s="64">
        <v>0</v>
      </c>
      <c r="P489" s="64">
        <v>0</v>
      </c>
      <c r="Q489" s="64">
        <v>0</v>
      </c>
      <c r="R489" s="64">
        <f t="shared" si="103"/>
        <v>7</v>
      </c>
      <c r="S489" s="105" t="s">
        <v>3765</v>
      </c>
      <c r="T489" s="105" t="s">
        <v>172</v>
      </c>
      <c r="U489" s="159">
        <f t="shared" si="104"/>
        <v>7</v>
      </c>
      <c r="V489" s="159">
        <v>3</v>
      </c>
      <c r="W489" s="100">
        <f t="shared" si="86"/>
        <v>0.42857142857142855</v>
      </c>
      <c r="X489" s="105" t="str">
        <f t="shared" si="87"/>
        <v>En Riesgo de no Cumplimiento</v>
      </c>
      <c r="Y489" s="166"/>
      <c r="Z489" s="159">
        <f t="shared" si="105"/>
        <v>0</v>
      </c>
      <c r="AA489" s="159"/>
      <c r="AB489" s="100" t="str">
        <f t="shared" si="88"/>
        <v>No hay ejecución</v>
      </c>
      <c r="AC489" s="105" t="str">
        <f t="shared" si="89"/>
        <v>NA</v>
      </c>
      <c r="AD489" s="166"/>
      <c r="AE489" s="65">
        <f t="shared" si="106"/>
        <v>3</v>
      </c>
      <c r="AF489" s="100">
        <f t="shared" si="108"/>
        <v>0.42857142857142855</v>
      </c>
      <c r="AG489" s="105" t="str">
        <f t="shared" si="107"/>
        <v>Incumplimiento</v>
      </c>
      <c r="AH489" s="166"/>
      <c r="AI489" s="65" t="s">
        <v>502</v>
      </c>
      <c r="AJ489" s="100" t="s">
        <v>502</v>
      </c>
    </row>
    <row r="490" spans="1:36" ht="28.8">
      <c r="A490" s="63">
        <v>475</v>
      </c>
      <c r="B490" s="162" t="s">
        <v>400</v>
      </c>
      <c r="C490" s="162">
        <v>0</v>
      </c>
      <c r="D490" s="162">
        <v>0</v>
      </c>
      <c r="E490" s="162" t="s">
        <v>41</v>
      </c>
      <c r="F490" s="162">
        <v>21</v>
      </c>
      <c r="G490" s="231" t="s">
        <v>428</v>
      </c>
      <c r="H490" s="164" t="s">
        <v>4191</v>
      </c>
      <c r="I490" s="163" t="s">
        <v>18</v>
      </c>
      <c r="J490" s="163" t="s">
        <v>129</v>
      </c>
      <c r="K490" s="163">
        <v>1</v>
      </c>
      <c r="L490" s="165" t="s">
        <v>664</v>
      </c>
      <c r="M490" s="165" t="s">
        <v>665</v>
      </c>
      <c r="N490" s="64">
        <v>0</v>
      </c>
      <c r="O490" s="64">
        <v>4</v>
      </c>
      <c r="P490" s="64">
        <v>0</v>
      </c>
      <c r="Q490" s="64">
        <v>0</v>
      </c>
      <c r="R490" s="64">
        <f t="shared" si="103"/>
        <v>4</v>
      </c>
      <c r="S490" s="105" t="s">
        <v>3765</v>
      </c>
      <c r="T490" s="105" t="s">
        <v>172</v>
      </c>
      <c r="U490" s="159">
        <f t="shared" si="104"/>
        <v>4</v>
      </c>
      <c r="V490" s="159">
        <v>7</v>
      </c>
      <c r="W490" s="100">
        <f t="shared" si="86"/>
        <v>1.75</v>
      </c>
      <c r="X490" s="105" t="str">
        <f t="shared" si="87"/>
        <v>De acuerdo a lo programado</v>
      </c>
      <c r="Y490" s="166"/>
      <c r="Z490" s="159">
        <f t="shared" si="105"/>
        <v>0</v>
      </c>
      <c r="AA490" s="159"/>
      <c r="AB490" s="100" t="str">
        <f t="shared" si="88"/>
        <v>No hay ejecución</v>
      </c>
      <c r="AC490" s="105" t="str">
        <f t="shared" si="89"/>
        <v>NA</v>
      </c>
      <c r="AD490" s="166"/>
      <c r="AE490" s="65">
        <f t="shared" si="106"/>
        <v>7</v>
      </c>
      <c r="AF490" s="100">
        <f t="shared" si="108"/>
        <v>1.75</v>
      </c>
      <c r="AG490" s="105" t="str">
        <f t="shared" si="107"/>
        <v>De acuerdo a lo programado</v>
      </c>
      <c r="AH490" s="166"/>
      <c r="AI490" s="65" t="s">
        <v>502</v>
      </c>
      <c r="AJ490" s="100" t="s">
        <v>502</v>
      </c>
    </row>
    <row r="491" spans="1:36" ht="28.8">
      <c r="A491" s="63">
        <v>476</v>
      </c>
      <c r="B491" s="162" t="s">
        <v>400</v>
      </c>
      <c r="C491" s="162">
        <v>0</v>
      </c>
      <c r="D491" s="162">
        <v>0</v>
      </c>
      <c r="E491" s="162" t="s">
        <v>41</v>
      </c>
      <c r="F491" s="162">
        <v>21</v>
      </c>
      <c r="G491" s="231" t="s">
        <v>428</v>
      </c>
      <c r="H491" s="164" t="s">
        <v>4192</v>
      </c>
      <c r="I491" s="163" t="s">
        <v>18</v>
      </c>
      <c r="J491" s="163" t="s">
        <v>129</v>
      </c>
      <c r="K491" s="163">
        <v>1</v>
      </c>
      <c r="L491" s="165" t="s">
        <v>664</v>
      </c>
      <c r="M491" s="165" t="s">
        <v>4193</v>
      </c>
      <c r="N491" s="64">
        <v>0</v>
      </c>
      <c r="O491" s="64">
        <v>1</v>
      </c>
      <c r="P491" s="64">
        <v>0</v>
      </c>
      <c r="Q491" s="64">
        <v>0</v>
      </c>
      <c r="R491" s="64">
        <f t="shared" si="103"/>
        <v>1</v>
      </c>
      <c r="S491" s="105" t="s">
        <v>3765</v>
      </c>
      <c r="T491" s="105" t="s">
        <v>172</v>
      </c>
      <c r="U491" s="159">
        <f t="shared" si="104"/>
        <v>1</v>
      </c>
      <c r="V491" s="159">
        <v>0</v>
      </c>
      <c r="W491" s="100">
        <f t="shared" si="86"/>
        <v>0</v>
      </c>
      <c r="X491" s="105" t="str">
        <f t="shared" si="87"/>
        <v>En Riesgo de no Cumplimiento</v>
      </c>
      <c r="Y491" s="166"/>
      <c r="Z491" s="159">
        <f t="shared" si="105"/>
        <v>0</v>
      </c>
      <c r="AA491" s="159"/>
      <c r="AB491" s="100" t="str">
        <f t="shared" si="88"/>
        <v>No hay ejecución</v>
      </c>
      <c r="AC491" s="105" t="str">
        <f t="shared" si="89"/>
        <v>NA</v>
      </c>
      <c r="AD491" s="166"/>
      <c r="AE491" s="65">
        <f t="shared" si="106"/>
        <v>0</v>
      </c>
      <c r="AF491" s="100" t="str">
        <f t="shared" si="108"/>
        <v>No hay Programación</v>
      </c>
      <c r="AG491" s="105" t="str">
        <f t="shared" si="107"/>
        <v>De acuerdo a lo programado</v>
      </c>
      <c r="AH491" s="166"/>
      <c r="AI491" s="65" t="s">
        <v>502</v>
      </c>
      <c r="AJ491" s="100" t="s">
        <v>502</v>
      </c>
    </row>
    <row r="492" spans="1:36" ht="28.8">
      <c r="A492" s="63">
        <v>477</v>
      </c>
      <c r="B492" s="162" t="s">
        <v>400</v>
      </c>
      <c r="C492" s="162">
        <v>0</v>
      </c>
      <c r="D492" s="162">
        <v>0</v>
      </c>
      <c r="E492" s="162" t="s">
        <v>41</v>
      </c>
      <c r="F492" s="162">
        <v>21</v>
      </c>
      <c r="G492" s="231" t="s">
        <v>428</v>
      </c>
      <c r="H492" s="164" t="s">
        <v>4194</v>
      </c>
      <c r="I492" s="163" t="s">
        <v>18</v>
      </c>
      <c r="J492" s="163" t="s">
        <v>129</v>
      </c>
      <c r="K492" s="163">
        <v>1</v>
      </c>
      <c r="L492" s="165" t="s">
        <v>640</v>
      </c>
      <c r="M492" s="165" t="s">
        <v>665</v>
      </c>
      <c r="N492" s="64">
        <v>0</v>
      </c>
      <c r="O492" s="64">
        <v>1</v>
      </c>
      <c r="P492" s="64">
        <v>0</v>
      </c>
      <c r="Q492" s="64">
        <v>0</v>
      </c>
      <c r="R492" s="64">
        <f t="shared" si="103"/>
        <v>1</v>
      </c>
      <c r="S492" s="105" t="s">
        <v>3765</v>
      </c>
      <c r="T492" s="105" t="s">
        <v>172</v>
      </c>
      <c r="U492" s="159">
        <f t="shared" si="104"/>
        <v>1</v>
      </c>
      <c r="V492" s="159">
        <v>4</v>
      </c>
      <c r="W492" s="100">
        <f t="shared" ref="W492:W555" si="109">IF(V492="","No hay ejecución",IF(AND(U492&gt;0), V492/U492,"No hay Programación"))</f>
        <v>4</v>
      </c>
      <c r="X492" s="105" t="str">
        <f t="shared" ref="X492:X555" si="110">IF(W492="No hay ejecución","NA",IF(W492&gt;=90%,"De acuerdo a lo programado",IF(W492&gt;=70%,"Atraso Leve",IF(W492&lt;70%,"En Riesgo de no Cumplimiento"))))</f>
        <v>De acuerdo a lo programado</v>
      </c>
      <c r="Y492" s="166"/>
      <c r="Z492" s="159">
        <f t="shared" si="105"/>
        <v>0</v>
      </c>
      <c r="AA492" s="159"/>
      <c r="AB492" s="100" t="str">
        <f t="shared" ref="AB492:AB555" si="111">IF(AA492="","No hay ejecución",IF(AND(Z492&gt;0), AA492/Z492,"No hay Programación"))</f>
        <v>No hay ejecución</v>
      </c>
      <c r="AC492" s="105" t="str">
        <f t="shared" ref="AC492:AC555" si="112">IF(AB492="No hay ejecución","NA",IF(AB492&gt;=90%,"De acuerdo a lo programado",IF(AB492&gt;=70%,"Atraso Leve",IF(AB492&lt;70%,"En Riesgo de no Cumplimiento"))))</f>
        <v>NA</v>
      </c>
      <c r="AD492" s="166"/>
      <c r="AE492" s="65">
        <f t="shared" si="106"/>
        <v>4</v>
      </c>
      <c r="AF492" s="100">
        <f t="shared" si="108"/>
        <v>4</v>
      </c>
      <c r="AG492" s="105" t="str">
        <f t="shared" si="107"/>
        <v>De acuerdo a lo programado</v>
      </c>
      <c r="AH492" s="166"/>
      <c r="AI492" s="65" t="s">
        <v>502</v>
      </c>
      <c r="AJ492" s="100" t="s">
        <v>502</v>
      </c>
    </row>
    <row r="493" spans="1:36" ht="57.6">
      <c r="A493" s="63">
        <v>478</v>
      </c>
      <c r="B493" s="162" t="s">
        <v>400</v>
      </c>
      <c r="C493" s="162">
        <v>0</v>
      </c>
      <c r="D493" s="162">
        <v>0</v>
      </c>
      <c r="E493" s="162" t="s">
        <v>41</v>
      </c>
      <c r="F493" s="162">
        <v>21</v>
      </c>
      <c r="G493" s="231" t="s">
        <v>428</v>
      </c>
      <c r="H493" s="164" t="s">
        <v>4195</v>
      </c>
      <c r="I493" s="163" t="s">
        <v>20</v>
      </c>
      <c r="J493" s="163" t="s">
        <v>129</v>
      </c>
      <c r="K493" s="163">
        <v>1</v>
      </c>
      <c r="L493" s="165" t="s">
        <v>642</v>
      </c>
      <c r="M493" s="165" t="s">
        <v>674</v>
      </c>
      <c r="N493" s="64">
        <v>7</v>
      </c>
      <c r="O493" s="64">
        <v>12</v>
      </c>
      <c r="P493" s="64">
        <v>6</v>
      </c>
      <c r="Q493" s="64">
        <v>6</v>
      </c>
      <c r="R493" s="64">
        <f t="shared" si="103"/>
        <v>31</v>
      </c>
      <c r="S493" s="105" t="s">
        <v>3765</v>
      </c>
      <c r="T493" s="105" t="s">
        <v>172</v>
      </c>
      <c r="U493" s="159">
        <f t="shared" si="104"/>
        <v>19</v>
      </c>
      <c r="V493" s="159">
        <v>1</v>
      </c>
      <c r="W493" s="100">
        <f t="shared" si="109"/>
        <v>5.2631578947368418E-2</v>
      </c>
      <c r="X493" s="105" t="str">
        <f t="shared" si="110"/>
        <v>En Riesgo de no Cumplimiento</v>
      </c>
      <c r="Y493" s="166"/>
      <c r="Z493" s="159">
        <f t="shared" si="105"/>
        <v>12</v>
      </c>
      <c r="AA493" s="159"/>
      <c r="AB493" s="100" t="str">
        <f t="shared" si="111"/>
        <v>No hay ejecución</v>
      </c>
      <c r="AC493" s="105" t="str">
        <f t="shared" si="112"/>
        <v>NA</v>
      </c>
      <c r="AD493" s="166"/>
      <c r="AE493" s="65">
        <f t="shared" si="106"/>
        <v>1</v>
      </c>
      <c r="AF493" s="100">
        <f t="shared" si="108"/>
        <v>3.2258064516129031E-2</v>
      </c>
      <c r="AG493" s="105" t="str">
        <f t="shared" si="107"/>
        <v>Incumplimiento</v>
      </c>
      <c r="AH493" s="166"/>
      <c r="AI493" s="65" t="s">
        <v>502</v>
      </c>
      <c r="AJ493" s="100" t="s">
        <v>502</v>
      </c>
    </row>
    <row r="494" spans="1:36" ht="57.6">
      <c r="A494" s="63">
        <v>479</v>
      </c>
      <c r="B494" s="162" t="s">
        <v>400</v>
      </c>
      <c r="C494" s="162">
        <v>0</v>
      </c>
      <c r="D494" s="162">
        <v>0</v>
      </c>
      <c r="E494" s="162" t="s">
        <v>41</v>
      </c>
      <c r="F494" s="162">
        <v>21</v>
      </c>
      <c r="G494" s="231" t="s">
        <v>428</v>
      </c>
      <c r="H494" s="164" t="s">
        <v>4196</v>
      </c>
      <c r="I494" s="163" t="s">
        <v>20</v>
      </c>
      <c r="J494" s="163" t="s">
        <v>129</v>
      </c>
      <c r="K494" s="163">
        <v>1</v>
      </c>
      <c r="L494" s="165" t="s">
        <v>4180</v>
      </c>
      <c r="M494" s="165" t="s">
        <v>636</v>
      </c>
      <c r="N494" s="64">
        <v>0</v>
      </c>
      <c r="O494" s="64">
        <v>6</v>
      </c>
      <c r="P494" s="64">
        <v>13</v>
      </c>
      <c r="Q494" s="64">
        <v>5</v>
      </c>
      <c r="R494" s="64">
        <f t="shared" si="103"/>
        <v>24</v>
      </c>
      <c r="S494" s="105" t="s">
        <v>3765</v>
      </c>
      <c r="T494" s="105" t="s">
        <v>172</v>
      </c>
      <c r="U494" s="159">
        <f t="shared" si="104"/>
        <v>6</v>
      </c>
      <c r="V494" s="159">
        <v>0</v>
      </c>
      <c r="W494" s="100">
        <f t="shared" si="109"/>
        <v>0</v>
      </c>
      <c r="X494" s="105" t="str">
        <f t="shared" si="110"/>
        <v>En Riesgo de no Cumplimiento</v>
      </c>
      <c r="Y494" s="166"/>
      <c r="Z494" s="159">
        <f t="shared" si="105"/>
        <v>18</v>
      </c>
      <c r="AA494" s="159"/>
      <c r="AB494" s="100" t="str">
        <f t="shared" si="111"/>
        <v>No hay ejecución</v>
      </c>
      <c r="AC494" s="105" t="str">
        <f t="shared" si="112"/>
        <v>NA</v>
      </c>
      <c r="AD494" s="166"/>
      <c r="AE494" s="65">
        <f t="shared" si="106"/>
        <v>0</v>
      </c>
      <c r="AF494" s="100" t="str">
        <f t="shared" si="108"/>
        <v>No hay Programación</v>
      </c>
      <c r="AG494" s="105" t="str">
        <f t="shared" si="107"/>
        <v>De acuerdo a lo programado</v>
      </c>
      <c r="AH494" s="166"/>
      <c r="AI494" s="65" t="s">
        <v>502</v>
      </c>
      <c r="AJ494" s="100" t="s">
        <v>502</v>
      </c>
    </row>
    <row r="495" spans="1:36" ht="48">
      <c r="A495" s="63">
        <v>480</v>
      </c>
      <c r="B495" s="162" t="s">
        <v>400</v>
      </c>
      <c r="C495" s="162">
        <v>0</v>
      </c>
      <c r="D495" s="162">
        <v>0</v>
      </c>
      <c r="E495" s="162" t="s">
        <v>41</v>
      </c>
      <c r="F495" s="162">
        <v>21</v>
      </c>
      <c r="G495" s="231" t="s">
        <v>428</v>
      </c>
      <c r="H495" s="164" t="s">
        <v>4197</v>
      </c>
      <c r="I495" s="163" t="s">
        <v>20</v>
      </c>
      <c r="J495" s="163" t="s">
        <v>129</v>
      </c>
      <c r="K495" s="163">
        <v>1</v>
      </c>
      <c r="L495" s="165" t="s">
        <v>642</v>
      </c>
      <c r="M495" s="165" t="s">
        <v>674</v>
      </c>
      <c r="N495" s="64">
        <v>7</v>
      </c>
      <c r="O495" s="64">
        <v>12</v>
      </c>
      <c r="P495" s="64">
        <v>6</v>
      </c>
      <c r="Q495" s="64">
        <v>6</v>
      </c>
      <c r="R495" s="64">
        <f t="shared" si="103"/>
        <v>31</v>
      </c>
      <c r="S495" s="105" t="s">
        <v>3765</v>
      </c>
      <c r="T495" s="105" t="s">
        <v>172</v>
      </c>
      <c r="U495" s="159">
        <f t="shared" si="104"/>
        <v>19</v>
      </c>
      <c r="V495" s="159">
        <v>16</v>
      </c>
      <c r="W495" s="100">
        <f t="shared" si="109"/>
        <v>0.84210526315789469</v>
      </c>
      <c r="X495" s="105" t="str">
        <f t="shared" si="110"/>
        <v>Atraso Leve</v>
      </c>
      <c r="Y495" s="166"/>
      <c r="Z495" s="159">
        <f t="shared" si="105"/>
        <v>12</v>
      </c>
      <c r="AA495" s="159"/>
      <c r="AB495" s="100" t="str">
        <f t="shared" si="111"/>
        <v>No hay ejecución</v>
      </c>
      <c r="AC495" s="105" t="str">
        <f t="shared" si="112"/>
        <v>NA</v>
      </c>
      <c r="AD495" s="166"/>
      <c r="AE495" s="65">
        <f t="shared" si="106"/>
        <v>16</v>
      </c>
      <c r="AF495" s="100">
        <f t="shared" si="108"/>
        <v>0.5161290322580645</v>
      </c>
      <c r="AG495" s="105" t="str">
        <f t="shared" si="107"/>
        <v>Incumplimiento</v>
      </c>
      <c r="AH495" s="166"/>
      <c r="AI495" s="65" t="s">
        <v>502</v>
      </c>
      <c r="AJ495" s="100" t="s">
        <v>502</v>
      </c>
    </row>
    <row r="496" spans="1:36" ht="28.8">
      <c r="A496" s="63">
        <v>481</v>
      </c>
      <c r="B496" s="162" t="s">
        <v>403</v>
      </c>
      <c r="C496" s="162">
        <v>0</v>
      </c>
      <c r="D496" s="162">
        <v>0</v>
      </c>
      <c r="E496" s="162" t="s">
        <v>72</v>
      </c>
      <c r="F496" s="162">
        <v>22</v>
      </c>
      <c r="G496" s="231" t="s">
        <v>428</v>
      </c>
      <c r="H496" s="164" t="s">
        <v>4198</v>
      </c>
      <c r="I496" s="163" t="s">
        <v>20</v>
      </c>
      <c r="J496" s="163" t="s">
        <v>334</v>
      </c>
      <c r="K496" s="163">
        <v>3</v>
      </c>
      <c r="L496" s="165" t="s">
        <v>640</v>
      </c>
      <c r="M496" s="165" t="s">
        <v>636</v>
      </c>
      <c r="N496" s="64">
        <v>0</v>
      </c>
      <c r="O496" s="64">
        <v>0</v>
      </c>
      <c r="P496" s="64">
        <v>1</v>
      </c>
      <c r="Q496" s="64">
        <v>0</v>
      </c>
      <c r="R496" s="64">
        <f t="shared" si="103"/>
        <v>1</v>
      </c>
      <c r="S496" s="105" t="s">
        <v>3765</v>
      </c>
      <c r="T496" s="105" t="s">
        <v>172</v>
      </c>
      <c r="U496" s="159">
        <f t="shared" si="104"/>
        <v>0</v>
      </c>
      <c r="V496" s="159">
        <v>2</v>
      </c>
      <c r="W496" s="100" t="str">
        <f t="shared" si="109"/>
        <v>No hay Programación</v>
      </c>
      <c r="X496" s="105" t="str">
        <f t="shared" si="110"/>
        <v>De acuerdo a lo programado</v>
      </c>
      <c r="Y496" s="166"/>
      <c r="Z496" s="159">
        <f t="shared" si="105"/>
        <v>1</v>
      </c>
      <c r="AA496" s="159"/>
      <c r="AB496" s="100" t="str">
        <f t="shared" si="111"/>
        <v>No hay ejecución</v>
      </c>
      <c r="AC496" s="105" t="str">
        <f t="shared" si="112"/>
        <v>NA</v>
      </c>
      <c r="AD496" s="166"/>
      <c r="AE496" s="65">
        <f t="shared" si="106"/>
        <v>2</v>
      </c>
      <c r="AF496" s="100">
        <f t="shared" si="108"/>
        <v>2</v>
      </c>
      <c r="AG496" s="105" t="str">
        <f t="shared" si="107"/>
        <v>De acuerdo a lo programado</v>
      </c>
      <c r="AH496" s="166"/>
      <c r="AI496" s="65" t="s">
        <v>502</v>
      </c>
      <c r="AJ496" s="100" t="s">
        <v>502</v>
      </c>
    </row>
    <row r="497" spans="1:36" ht="28.8">
      <c r="A497" s="63">
        <v>482</v>
      </c>
      <c r="B497" s="162" t="s">
        <v>403</v>
      </c>
      <c r="C497" s="162">
        <v>0</v>
      </c>
      <c r="D497" s="162">
        <v>0</v>
      </c>
      <c r="E497" s="162" t="s">
        <v>72</v>
      </c>
      <c r="F497" s="162">
        <v>22</v>
      </c>
      <c r="G497" s="231" t="s">
        <v>428</v>
      </c>
      <c r="H497" s="164" t="s">
        <v>4199</v>
      </c>
      <c r="I497" s="163" t="s">
        <v>20</v>
      </c>
      <c r="J497" s="163" t="s">
        <v>334</v>
      </c>
      <c r="K497" s="163">
        <v>3</v>
      </c>
      <c r="L497" s="165" t="s">
        <v>640</v>
      </c>
      <c r="M497" s="165" t="s">
        <v>636</v>
      </c>
      <c r="N497" s="64">
        <v>0</v>
      </c>
      <c r="O497" s="64">
        <v>0</v>
      </c>
      <c r="P497" s="64">
        <v>1</v>
      </c>
      <c r="Q497" s="64">
        <v>0</v>
      </c>
      <c r="R497" s="64">
        <f t="shared" si="103"/>
        <v>1</v>
      </c>
      <c r="S497" s="105" t="s">
        <v>3765</v>
      </c>
      <c r="T497" s="105" t="s">
        <v>172</v>
      </c>
      <c r="U497" s="159">
        <f t="shared" si="104"/>
        <v>0</v>
      </c>
      <c r="V497" s="159">
        <v>16</v>
      </c>
      <c r="W497" s="100" t="str">
        <f t="shared" si="109"/>
        <v>No hay Programación</v>
      </c>
      <c r="X497" s="105" t="str">
        <f t="shared" si="110"/>
        <v>De acuerdo a lo programado</v>
      </c>
      <c r="Y497" s="166"/>
      <c r="Z497" s="159">
        <f t="shared" si="105"/>
        <v>1</v>
      </c>
      <c r="AA497" s="159"/>
      <c r="AB497" s="100" t="str">
        <f t="shared" si="111"/>
        <v>No hay ejecución</v>
      </c>
      <c r="AC497" s="105" t="str">
        <f t="shared" si="112"/>
        <v>NA</v>
      </c>
      <c r="AD497" s="166"/>
      <c r="AE497" s="65">
        <f t="shared" si="106"/>
        <v>16</v>
      </c>
      <c r="AF497" s="100">
        <f t="shared" si="108"/>
        <v>16</v>
      </c>
      <c r="AG497" s="105" t="str">
        <f t="shared" si="107"/>
        <v>De acuerdo a lo programado</v>
      </c>
      <c r="AH497" s="166"/>
      <c r="AI497" s="65" t="s">
        <v>502</v>
      </c>
      <c r="AJ497" s="100" t="s">
        <v>502</v>
      </c>
    </row>
    <row r="498" spans="1:36" ht="28.8">
      <c r="A498" s="63">
        <v>483</v>
      </c>
      <c r="B498" s="162" t="s">
        <v>403</v>
      </c>
      <c r="C498" s="162">
        <v>0</v>
      </c>
      <c r="D498" s="162">
        <v>0</v>
      </c>
      <c r="E498" s="162" t="s">
        <v>72</v>
      </c>
      <c r="F498" s="162">
        <v>22</v>
      </c>
      <c r="G498" s="231" t="s">
        <v>428</v>
      </c>
      <c r="H498" s="164" t="s">
        <v>4200</v>
      </c>
      <c r="I498" s="163" t="s">
        <v>20</v>
      </c>
      <c r="J498" s="163" t="s">
        <v>334</v>
      </c>
      <c r="K498" s="163">
        <v>3</v>
      </c>
      <c r="L498" s="165" t="s">
        <v>4201</v>
      </c>
      <c r="M498" s="165" t="s">
        <v>636</v>
      </c>
      <c r="N498" s="64">
        <v>0</v>
      </c>
      <c r="O498" s="64">
        <v>0</v>
      </c>
      <c r="P498" s="64">
        <v>12</v>
      </c>
      <c r="Q498" s="64">
        <v>0</v>
      </c>
      <c r="R498" s="64">
        <f t="shared" si="103"/>
        <v>12</v>
      </c>
      <c r="S498" s="105" t="s">
        <v>3765</v>
      </c>
      <c r="T498" s="105" t="s">
        <v>172</v>
      </c>
      <c r="U498" s="159">
        <f t="shared" si="104"/>
        <v>0</v>
      </c>
      <c r="V498" s="159">
        <v>0</v>
      </c>
      <c r="W498" s="100" t="str">
        <f t="shared" si="109"/>
        <v>No hay Programación</v>
      </c>
      <c r="X498" s="105" t="str">
        <f t="shared" si="110"/>
        <v>De acuerdo a lo programado</v>
      </c>
      <c r="Y498" s="166"/>
      <c r="Z498" s="159">
        <f t="shared" si="105"/>
        <v>12</v>
      </c>
      <c r="AA498" s="159"/>
      <c r="AB498" s="100" t="str">
        <f t="shared" si="111"/>
        <v>No hay ejecución</v>
      </c>
      <c r="AC498" s="105" t="str">
        <f t="shared" si="112"/>
        <v>NA</v>
      </c>
      <c r="AD498" s="166"/>
      <c r="AE498" s="65">
        <f t="shared" si="106"/>
        <v>0</v>
      </c>
      <c r="AF498" s="100" t="str">
        <f t="shared" si="108"/>
        <v>No hay Programación</v>
      </c>
      <c r="AG498" s="105" t="str">
        <f t="shared" si="107"/>
        <v>De acuerdo a lo programado</v>
      </c>
      <c r="AH498" s="166"/>
      <c r="AI498" s="65" t="s">
        <v>502</v>
      </c>
      <c r="AJ498" s="100" t="s">
        <v>502</v>
      </c>
    </row>
    <row r="499" spans="1:36" ht="28.8">
      <c r="A499" s="63">
        <v>484</v>
      </c>
      <c r="B499" s="162" t="s">
        <v>403</v>
      </c>
      <c r="C499" s="162">
        <v>0</v>
      </c>
      <c r="D499" s="162">
        <v>0</v>
      </c>
      <c r="E499" s="162" t="s">
        <v>72</v>
      </c>
      <c r="F499" s="162">
        <v>22</v>
      </c>
      <c r="G499" s="231" t="s">
        <v>428</v>
      </c>
      <c r="H499" s="164" t="s">
        <v>4202</v>
      </c>
      <c r="I499" s="163" t="s">
        <v>20</v>
      </c>
      <c r="J499" s="163" t="s">
        <v>334</v>
      </c>
      <c r="K499" s="163">
        <v>3</v>
      </c>
      <c r="L499" s="165" t="s">
        <v>640</v>
      </c>
      <c r="M499" s="165" t="s">
        <v>636</v>
      </c>
      <c r="N499" s="64">
        <v>0</v>
      </c>
      <c r="O499" s="64">
        <v>0</v>
      </c>
      <c r="P499" s="64">
        <v>1</v>
      </c>
      <c r="Q499" s="64">
        <v>0</v>
      </c>
      <c r="R499" s="64">
        <f t="shared" si="103"/>
        <v>1</v>
      </c>
      <c r="S499" s="105" t="s">
        <v>3765</v>
      </c>
      <c r="T499" s="105" t="s">
        <v>172</v>
      </c>
      <c r="U499" s="159">
        <f t="shared" si="104"/>
        <v>0</v>
      </c>
      <c r="V499" s="159">
        <v>0</v>
      </c>
      <c r="W499" s="100" t="str">
        <f t="shared" si="109"/>
        <v>No hay Programación</v>
      </c>
      <c r="X499" s="105" t="str">
        <f t="shared" si="110"/>
        <v>De acuerdo a lo programado</v>
      </c>
      <c r="Y499" s="166"/>
      <c r="Z499" s="159">
        <f t="shared" si="105"/>
        <v>1</v>
      </c>
      <c r="AA499" s="159"/>
      <c r="AB499" s="100" t="str">
        <f t="shared" si="111"/>
        <v>No hay ejecución</v>
      </c>
      <c r="AC499" s="105" t="str">
        <f t="shared" si="112"/>
        <v>NA</v>
      </c>
      <c r="AD499" s="166"/>
      <c r="AE499" s="65">
        <f t="shared" si="106"/>
        <v>0</v>
      </c>
      <c r="AF499" s="100" t="str">
        <f t="shared" si="108"/>
        <v>No hay Programación</v>
      </c>
      <c r="AG499" s="105" t="str">
        <f t="shared" si="107"/>
        <v>De acuerdo a lo programado</v>
      </c>
      <c r="AH499" s="166"/>
      <c r="AI499" s="65" t="s">
        <v>502</v>
      </c>
      <c r="AJ499" s="100" t="s">
        <v>502</v>
      </c>
    </row>
    <row r="500" spans="1:36" ht="28.8">
      <c r="A500" s="63">
        <v>485</v>
      </c>
      <c r="B500" s="162" t="s">
        <v>403</v>
      </c>
      <c r="C500" s="162">
        <v>0</v>
      </c>
      <c r="D500" s="162">
        <v>0</v>
      </c>
      <c r="E500" s="162" t="s">
        <v>72</v>
      </c>
      <c r="F500" s="162">
        <v>22</v>
      </c>
      <c r="G500" s="231" t="s">
        <v>428</v>
      </c>
      <c r="H500" s="164" t="s">
        <v>4203</v>
      </c>
      <c r="I500" s="163" t="s">
        <v>20</v>
      </c>
      <c r="J500" s="163" t="s">
        <v>334</v>
      </c>
      <c r="K500" s="163">
        <v>3</v>
      </c>
      <c r="L500" s="165" t="s">
        <v>642</v>
      </c>
      <c r="M500" s="165" t="s">
        <v>674</v>
      </c>
      <c r="N500" s="64">
        <v>0</v>
      </c>
      <c r="O500" s="64">
        <v>0</v>
      </c>
      <c r="P500" s="64">
        <v>1</v>
      </c>
      <c r="Q500" s="64">
        <v>0</v>
      </c>
      <c r="R500" s="64">
        <f t="shared" si="103"/>
        <v>1</v>
      </c>
      <c r="S500" s="105" t="s">
        <v>3765</v>
      </c>
      <c r="T500" s="105" t="s">
        <v>172</v>
      </c>
      <c r="U500" s="159">
        <f t="shared" si="104"/>
        <v>0</v>
      </c>
      <c r="V500" s="159">
        <v>0</v>
      </c>
      <c r="W500" s="100" t="str">
        <f t="shared" si="109"/>
        <v>No hay Programación</v>
      </c>
      <c r="X500" s="105" t="str">
        <f t="shared" si="110"/>
        <v>De acuerdo a lo programado</v>
      </c>
      <c r="Y500" s="166"/>
      <c r="Z500" s="159">
        <f t="shared" si="105"/>
        <v>1</v>
      </c>
      <c r="AA500" s="159"/>
      <c r="AB500" s="100" t="str">
        <f t="shared" si="111"/>
        <v>No hay ejecución</v>
      </c>
      <c r="AC500" s="105" t="str">
        <f t="shared" si="112"/>
        <v>NA</v>
      </c>
      <c r="AD500" s="166"/>
      <c r="AE500" s="65">
        <f t="shared" si="106"/>
        <v>0</v>
      </c>
      <c r="AF500" s="100" t="str">
        <f t="shared" si="108"/>
        <v>No hay Programación</v>
      </c>
      <c r="AG500" s="105" t="str">
        <f t="shared" si="107"/>
        <v>De acuerdo a lo programado</v>
      </c>
      <c r="AH500" s="166"/>
      <c r="AI500" s="65" t="s">
        <v>502</v>
      </c>
      <c r="AJ500" s="100" t="s">
        <v>502</v>
      </c>
    </row>
    <row r="501" spans="1:36" ht="19.2">
      <c r="A501" s="63">
        <v>486</v>
      </c>
      <c r="B501" s="162" t="s">
        <v>403</v>
      </c>
      <c r="C501" s="162">
        <v>0</v>
      </c>
      <c r="D501" s="162">
        <v>0</v>
      </c>
      <c r="E501" s="162" t="s">
        <v>72</v>
      </c>
      <c r="F501" s="162">
        <v>22</v>
      </c>
      <c r="G501" s="231" t="s">
        <v>428</v>
      </c>
      <c r="H501" s="164" t="s">
        <v>4204</v>
      </c>
      <c r="I501" s="163" t="s">
        <v>20</v>
      </c>
      <c r="J501" s="163" t="s">
        <v>334</v>
      </c>
      <c r="K501" s="163">
        <v>3</v>
      </c>
      <c r="L501" s="165" t="s">
        <v>4201</v>
      </c>
      <c r="M501" s="165" t="s">
        <v>636</v>
      </c>
      <c r="N501" s="64">
        <v>0</v>
      </c>
      <c r="O501" s="64">
        <v>0</v>
      </c>
      <c r="P501" s="64">
        <v>7</v>
      </c>
      <c r="Q501" s="64">
        <v>0</v>
      </c>
      <c r="R501" s="64">
        <f t="shared" si="103"/>
        <v>7</v>
      </c>
      <c r="S501" s="105" t="s">
        <v>3765</v>
      </c>
      <c r="T501" s="105" t="s">
        <v>172</v>
      </c>
      <c r="U501" s="159">
        <f t="shared" si="104"/>
        <v>0</v>
      </c>
      <c r="V501" s="159">
        <v>0</v>
      </c>
      <c r="W501" s="100" t="str">
        <f t="shared" si="109"/>
        <v>No hay Programación</v>
      </c>
      <c r="X501" s="105" t="str">
        <f t="shared" si="110"/>
        <v>De acuerdo a lo programado</v>
      </c>
      <c r="Y501" s="166"/>
      <c r="Z501" s="159">
        <f t="shared" si="105"/>
        <v>7</v>
      </c>
      <c r="AA501" s="159"/>
      <c r="AB501" s="100" t="str">
        <f t="shared" si="111"/>
        <v>No hay ejecución</v>
      </c>
      <c r="AC501" s="105" t="str">
        <f t="shared" si="112"/>
        <v>NA</v>
      </c>
      <c r="AD501" s="166"/>
      <c r="AE501" s="65">
        <f t="shared" si="106"/>
        <v>0</v>
      </c>
      <c r="AF501" s="100" t="str">
        <f t="shared" si="108"/>
        <v>No hay Programación</v>
      </c>
      <c r="AG501" s="105" t="str">
        <f t="shared" si="107"/>
        <v>De acuerdo a lo programado</v>
      </c>
      <c r="AH501" s="166"/>
      <c r="AI501" s="65" t="s">
        <v>502</v>
      </c>
      <c r="AJ501" s="100" t="s">
        <v>502</v>
      </c>
    </row>
    <row r="502" spans="1:36" ht="28.8">
      <c r="A502" s="63">
        <v>487</v>
      </c>
      <c r="B502" s="162" t="s">
        <v>403</v>
      </c>
      <c r="C502" s="162">
        <v>0</v>
      </c>
      <c r="D502" s="162">
        <v>0</v>
      </c>
      <c r="E502" s="162" t="s">
        <v>72</v>
      </c>
      <c r="F502" s="162">
        <v>22</v>
      </c>
      <c r="G502" s="231" t="s">
        <v>428</v>
      </c>
      <c r="H502" s="164" t="s">
        <v>4205</v>
      </c>
      <c r="I502" s="163" t="s">
        <v>20</v>
      </c>
      <c r="J502" s="163" t="s">
        <v>334</v>
      </c>
      <c r="K502" s="163">
        <v>3</v>
      </c>
      <c r="L502" s="165" t="s">
        <v>642</v>
      </c>
      <c r="M502" s="165" t="s">
        <v>636</v>
      </c>
      <c r="N502" s="64">
        <v>0</v>
      </c>
      <c r="O502" s="64">
        <v>0</v>
      </c>
      <c r="P502" s="64">
        <v>1</v>
      </c>
      <c r="Q502" s="64">
        <v>0</v>
      </c>
      <c r="R502" s="64">
        <f t="shared" si="103"/>
        <v>1</v>
      </c>
      <c r="S502" s="105" t="s">
        <v>3765</v>
      </c>
      <c r="T502" s="105" t="s">
        <v>172</v>
      </c>
      <c r="U502" s="159">
        <f t="shared" si="104"/>
        <v>0</v>
      </c>
      <c r="V502" s="159">
        <v>0</v>
      </c>
      <c r="W502" s="100" t="str">
        <f t="shared" si="109"/>
        <v>No hay Programación</v>
      </c>
      <c r="X502" s="105" t="str">
        <f t="shared" si="110"/>
        <v>De acuerdo a lo programado</v>
      </c>
      <c r="Y502" s="166"/>
      <c r="Z502" s="159">
        <f t="shared" si="105"/>
        <v>1</v>
      </c>
      <c r="AA502" s="159"/>
      <c r="AB502" s="100" t="str">
        <f t="shared" si="111"/>
        <v>No hay ejecución</v>
      </c>
      <c r="AC502" s="105" t="str">
        <f t="shared" si="112"/>
        <v>NA</v>
      </c>
      <c r="AD502" s="166"/>
      <c r="AE502" s="65">
        <f t="shared" si="106"/>
        <v>0</v>
      </c>
      <c r="AF502" s="100" t="str">
        <f t="shared" si="108"/>
        <v>No hay Programación</v>
      </c>
      <c r="AG502" s="105" t="str">
        <f t="shared" si="107"/>
        <v>De acuerdo a lo programado</v>
      </c>
      <c r="AH502" s="166"/>
      <c r="AI502" s="65" t="s">
        <v>502</v>
      </c>
      <c r="AJ502" s="100" t="s">
        <v>502</v>
      </c>
    </row>
    <row r="503" spans="1:36" ht="28.8">
      <c r="A503" s="63">
        <v>488</v>
      </c>
      <c r="B503" s="162" t="s">
        <v>403</v>
      </c>
      <c r="C503" s="162">
        <v>0</v>
      </c>
      <c r="D503" s="162">
        <v>0</v>
      </c>
      <c r="E503" s="162" t="s">
        <v>72</v>
      </c>
      <c r="F503" s="162">
        <v>22</v>
      </c>
      <c r="G503" s="231" t="s">
        <v>428</v>
      </c>
      <c r="H503" s="164" t="s">
        <v>4206</v>
      </c>
      <c r="I503" s="163" t="s">
        <v>20</v>
      </c>
      <c r="J503" s="163" t="s">
        <v>334</v>
      </c>
      <c r="K503" s="163">
        <v>3</v>
      </c>
      <c r="L503" s="165" t="s">
        <v>4207</v>
      </c>
      <c r="M503" s="165" t="s">
        <v>636</v>
      </c>
      <c r="N503" s="64">
        <v>0</v>
      </c>
      <c r="O503" s="64">
        <v>0</v>
      </c>
      <c r="P503" s="64">
        <v>0</v>
      </c>
      <c r="Q503" s="64">
        <v>0</v>
      </c>
      <c r="R503" s="64">
        <f t="shared" si="103"/>
        <v>0</v>
      </c>
      <c r="S503" s="105" t="s">
        <v>3765</v>
      </c>
      <c r="T503" s="105" t="s">
        <v>172</v>
      </c>
      <c r="U503" s="159">
        <f t="shared" si="104"/>
        <v>0</v>
      </c>
      <c r="V503" s="159">
        <v>0</v>
      </c>
      <c r="W503" s="100" t="str">
        <f t="shared" si="109"/>
        <v>No hay Programación</v>
      </c>
      <c r="X503" s="105" t="str">
        <f t="shared" si="110"/>
        <v>De acuerdo a lo programado</v>
      </c>
      <c r="Y503" s="166"/>
      <c r="Z503" s="159">
        <f t="shared" si="105"/>
        <v>0</v>
      </c>
      <c r="AA503" s="159"/>
      <c r="AB503" s="100" t="str">
        <f t="shared" si="111"/>
        <v>No hay ejecución</v>
      </c>
      <c r="AC503" s="105" t="str">
        <f t="shared" si="112"/>
        <v>NA</v>
      </c>
      <c r="AD503" s="166"/>
      <c r="AE503" s="65">
        <f t="shared" si="106"/>
        <v>0</v>
      </c>
      <c r="AF503" s="100" t="str">
        <f t="shared" si="108"/>
        <v>No hay Programación</v>
      </c>
      <c r="AG503" s="105" t="str">
        <f t="shared" si="107"/>
        <v>De acuerdo a lo programado</v>
      </c>
      <c r="AH503" s="166"/>
      <c r="AI503" s="65" t="s">
        <v>502</v>
      </c>
      <c r="AJ503" s="100" t="s">
        <v>502</v>
      </c>
    </row>
    <row r="504" spans="1:36" ht="28.8">
      <c r="A504" s="63">
        <v>489</v>
      </c>
      <c r="B504" s="162" t="s">
        <v>403</v>
      </c>
      <c r="C504" s="162">
        <v>0</v>
      </c>
      <c r="D504" s="162">
        <v>0</v>
      </c>
      <c r="E504" s="162" t="s">
        <v>72</v>
      </c>
      <c r="F504" s="162">
        <v>22</v>
      </c>
      <c r="G504" s="231" t="s">
        <v>428</v>
      </c>
      <c r="H504" s="164" t="s">
        <v>4208</v>
      </c>
      <c r="I504" s="163" t="s">
        <v>20</v>
      </c>
      <c r="J504" s="163" t="s">
        <v>334</v>
      </c>
      <c r="K504" s="163">
        <v>3</v>
      </c>
      <c r="L504" s="165" t="s">
        <v>640</v>
      </c>
      <c r="M504" s="165" t="s">
        <v>636</v>
      </c>
      <c r="N504" s="64">
        <v>0</v>
      </c>
      <c r="O504" s="64">
        <v>0</v>
      </c>
      <c r="P504" s="64">
        <v>0</v>
      </c>
      <c r="Q504" s="64">
        <v>0</v>
      </c>
      <c r="R504" s="64">
        <f t="shared" si="103"/>
        <v>0</v>
      </c>
      <c r="S504" s="105" t="s">
        <v>3765</v>
      </c>
      <c r="T504" s="105" t="s">
        <v>172</v>
      </c>
      <c r="U504" s="159">
        <f t="shared" si="104"/>
        <v>0</v>
      </c>
      <c r="V504" s="159">
        <v>0</v>
      </c>
      <c r="W504" s="100" t="str">
        <f t="shared" si="109"/>
        <v>No hay Programación</v>
      </c>
      <c r="X504" s="105" t="str">
        <f t="shared" si="110"/>
        <v>De acuerdo a lo programado</v>
      </c>
      <c r="Y504" s="166"/>
      <c r="Z504" s="159">
        <f t="shared" si="105"/>
        <v>0</v>
      </c>
      <c r="AA504" s="159"/>
      <c r="AB504" s="100" t="str">
        <f t="shared" si="111"/>
        <v>No hay ejecución</v>
      </c>
      <c r="AC504" s="105" t="str">
        <f t="shared" si="112"/>
        <v>NA</v>
      </c>
      <c r="AD504" s="166"/>
      <c r="AE504" s="65">
        <f t="shared" si="106"/>
        <v>0</v>
      </c>
      <c r="AF504" s="100" t="str">
        <f t="shared" si="108"/>
        <v>No hay Programación</v>
      </c>
      <c r="AG504" s="105" t="str">
        <f t="shared" si="107"/>
        <v>De acuerdo a lo programado</v>
      </c>
      <c r="AH504" s="166"/>
      <c r="AI504" s="65" t="s">
        <v>502</v>
      </c>
      <c r="AJ504" s="100" t="s">
        <v>502</v>
      </c>
    </row>
    <row r="505" spans="1:36" ht="28.8">
      <c r="A505" s="63">
        <v>490</v>
      </c>
      <c r="B505" s="162" t="s">
        <v>403</v>
      </c>
      <c r="C505" s="162">
        <v>0</v>
      </c>
      <c r="D505" s="162">
        <v>0</v>
      </c>
      <c r="E505" s="162" t="s">
        <v>72</v>
      </c>
      <c r="F505" s="162">
        <v>22</v>
      </c>
      <c r="G505" s="231" t="s">
        <v>428</v>
      </c>
      <c r="H505" s="164" t="s">
        <v>4209</v>
      </c>
      <c r="I505" s="163" t="s">
        <v>20</v>
      </c>
      <c r="J505" s="163" t="s">
        <v>334</v>
      </c>
      <c r="K505" s="163">
        <v>3</v>
      </c>
      <c r="L505" s="165" t="s">
        <v>640</v>
      </c>
      <c r="M505" s="165" t="s">
        <v>636</v>
      </c>
      <c r="N505" s="64">
        <v>0</v>
      </c>
      <c r="O505" s="64">
        <v>0</v>
      </c>
      <c r="P505" s="64">
        <v>0</v>
      </c>
      <c r="Q505" s="64">
        <v>0</v>
      </c>
      <c r="R505" s="64">
        <f t="shared" si="103"/>
        <v>0</v>
      </c>
      <c r="S505" s="105" t="s">
        <v>3765</v>
      </c>
      <c r="T505" s="105" t="s">
        <v>172</v>
      </c>
      <c r="U505" s="159">
        <f t="shared" si="104"/>
        <v>0</v>
      </c>
      <c r="V505" s="159">
        <v>0</v>
      </c>
      <c r="W505" s="100" t="str">
        <f t="shared" si="109"/>
        <v>No hay Programación</v>
      </c>
      <c r="X505" s="105" t="str">
        <f t="shared" si="110"/>
        <v>De acuerdo a lo programado</v>
      </c>
      <c r="Y505" s="166"/>
      <c r="Z505" s="159">
        <f t="shared" si="105"/>
        <v>0</v>
      </c>
      <c r="AA505" s="159"/>
      <c r="AB505" s="100" t="str">
        <f t="shared" si="111"/>
        <v>No hay ejecución</v>
      </c>
      <c r="AC505" s="105" t="str">
        <f t="shared" si="112"/>
        <v>NA</v>
      </c>
      <c r="AD505" s="166"/>
      <c r="AE505" s="65">
        <f t="shared" si="106"/>
        <v>0</v>
      </c>
      <c r="AF505" s="100" t="str">
        <f t="shared" si="108"/>
        <v>No hay Programación</v>
      </c>
      <c r="AG505" s="105" t="str">
        <f t="shared" si="107"/>
        <v>De acuerdo a lo programado</v>
      </c>
      <c r="AH505" s="166"/>
      <c r="AI505" s="65" t="s">
        <v>502</v>
      </c>
      <c r="AJ505" s="100" t="s">
        <v>502</v>
      </c>
    </row>
    <row r="506" spans="1:36" ht="48">
      <c r="A506" s="63">
        <v>491</v>
      </c>
      <c r="B506" s="162" t="s">
        <v>388</v>
      </c>
      <c r="C506" s="162">
        <v>0</v>
      </c>
      <c r="D506" s="162" t="s">
        <v>99</v>
      </c>
      <c r="E506" s="162" t="s">
        <v>78</v>
      </c>
      <c r="F506" s="162">
        <v>21</v>
      </c>
      <c r="G506" s="231" t="s">
        <v>428</v>
      </c>
      <c r="H506" s="164" t="s">
        <v>4210</v>
      </c>
      <c r="I506" s="163" t="s">
        <v>20</v>
      </c>
      <c r="J506" s="163" t="s">
        <v>338</v>
      </c>
      <c r="K506" s="163">
        <v>5</v>
      </c>
      <c r="L506" s="165" t="s">
        <v>642</v>
      </c>
      <c r="M506" s="165" t="s">
        <v>674</v>
      </c>
      <c r="N506" s="64">
        <v>7</v>
      </c>
      <c r="O506" s="64">
        <v>12</v>
      </c>
      <c r="P506" s="64">
        <v>6</v>
      </c>
      <c r="Q506" s="64">
        <v>6</v>
      </c>
      <c r="R506" s="64">
        <f t="shared" si="103"/>
        <v>31</v>
      </c>
      <c r="S506" s="105" t="s">
        <v>3765</v>
      </c>
      <c r="T506" s="105" t="s">
        <v>172</v>
      </c>
      <c r="U506" s="159">
        <f t="shared" si="104"/>
        <v>19</v>
      </c>
      <c r="V506" s="159">
        <v>0</v>
      </c>
      <c r="W506" s="100">
        <f t="shared" si="109"/>
        <v>0</v>
      </c>
      <c r="X506" s="105" t="str">
        <f t="shared" si="110"/>
        <v>En Riesgo de no Cumplimiento</v>
      </c>
      <c r="Y506" s="166"/>
      <c r="Z506" s="159">
        <f t="shared" si="105"/>
        <v>12</v>
      </c>
      <c r="AA506" s="159"/>
      <c r="AB506" s="100" t="str">
        <f t="shared" si="111"/>
        <v>No hay ejecución</v>
      </c>
      <c r="AC506" s="105" t="str">
        <f t="shared" si="112"/>
        <v>NA</v>
      </c>
      <c r="AD506" s="166"/>
      <c r="AE506" s="65">
        <f t="shared" si="106"/>
        <v>0</v>
      </c>
      <c r="AF506" s="100" t="str">
        <f t="shared" si="108"/>
        <v>No hay Programación</v>
      </c>
      <c r="AG506" s="105" t="str">
        <f t="shared" si="107"/>
        <v>De acuerdo a lo programado</v>
      </c>
      <c r="AH506" s="166"/>
      <c r="AI506" s="65" t="s">
        <v>502</v>
      </c>
      <c r="AJ506" s="100" t="s">
        <v>502</v>
      </c>
    </row>
    <row r="507" spans="1:36" ht="28.8">
      <c r="A507" s="63">
        <v>492</v>
      </c>
      <c r="B507" s="162" t="s">
        <v>388</v>
      </c>
      <c r="C507" s="162">
        <v>0</v>
      </c>
      <c r="D507" s="162" t="s">
        <v>99</v>
      </c>
      <c r="E507" s="162" t="s">
        <v>78</v>
      </c>
      <c r="F507" s="162">
        <v>17</v>
      </c>
      <c r="G507" s="231" t="s">
        <v>428</v>
      </c>
      <c r="H507" s="164" t="s">
        <v>4211</v>
      </c>
      <c r="I507" s="163" t="s">
        <v>20</v>
      </c>
      <c r="J507" s="163" t="s">
        <v>338</v>
      </c>
      <c r="K507" s="163">
        <v>5</v>
      </c>
      <c r="L507" s="165" t="s">
        <v>4180</v>
      </c>
      <c r="M507" s="165" t="s">
        <v>636</v>
      </c>
      <c r="N507" s="64">
        <v>0</v>
      </c>
      <c r="O507" s="64">
        <v>6</v>
      </c>
      <c r="P507" s="64">
        <v>13</v>
      </c>
      <c r="Q507" s="64">
        <v>5</v>
      </c>
      <c r="R507" s="64">
        <f t="shared" si="103"/>
        <v>24</v>
      </c>
      <c r="S507" s="105" t="s">
        <v>3765</v>
      </c>
      <c r="T507" s="105" t="s">
        <v>172</v>
      </c>
      <c r="U507" s="159">
        <f t="shared" si="104"/>
        <v>6</v>
      </c>
      <c r="V507" s="159">
        <v>0</v>
      </c>
      <c r="W507" s="100">
        <f t="shared" si="109"/>
        <v>0</v>
      </c>
      <c r="X507" s="105" t="str">
        <f t="shared" si="110"/>
        <v>En Riesgo de no Cumplimiento</v>
      </c>
      <c r="Y507" s="166"/>
      <c r="Z507" s="159">
        <f t="shared" si="105"/>
        <v>18</v>
      </c>
      <c r="AA507" s="159"/>
      <c r="AB507" s="100" t="str">
        <f t="shared" si="111"/>
        <v>No hay ejecución</v>
      </c>
      <c r="AC507" s="105" t="str">
        <f t="shared" si="112"/>
        <v>NA</v>
      </c>
      <c r="AD507" s="166"/>
      <c r="AE507" s="65">
        <f t="shared" si="106"/>
        <v>0</v>
      </c>
      <c r="AF507" s="100" t="str">
        <f t="shared" si="108"/>
        <v>No hay Programación</v>
      </c>
      <c r="AG507" s="105" t="str">
        <f t="shared" si="107"/>
        <v>De acuerdo a lo programado</v>
      </c>
      <c r="AH507" s="166"/>
      <c r="AI507" s="65" t="s">
        <v>502</v>
      </c>
      <c r="AJ507" s="100" t="s">
        <v>502</v>
      </c>
    </row>
    <row r="508" spans="1:36" ht="57.6">
      <c r="A508" s="63">
        <v>493</v>
      </c>
      <c r="B508" s="162" t="s">
        <v>388</v>
      </c>
      <c r="C508" s="162">
        <v>0</v>
      </c>
      <c r="D508" s="162" t="s">
        <v>99</v>
      </c>
      <c r="E508" s="162" t="s">
        <v>78</v>
      </c>
      <c r="F508" s="162">
        <v>21</v>
      </c>
      <c r="G508" s="231" t="s">
        <v>428</v>
      </c>
      <c r="H508" s="164" t="s">
        <v>4212</v>
      </c>
      <c r="I508" s="163" t="s">
        <v>20</v>
      </c>
      <c r="J508" s="163" t="s">
        <v>338</v>
      </c>
      <c r="K508" s="163">
        <v>5</v>
      </c>
      <c r="L508" s="165" t="s">
        <v>4180</v>
      </c>
      <c r="M508" s="165" t="s">
        <v>636</v>
      </c>
      <c r="N508" s="64">
        <v>0</v>
      </c>
      <c r="O508" s="64">
        <v>6</v>
      </c>
      <c r="P508" s="64">
        <v>13</v>
      </c>
      <c r="Q508" s="64">
        <v>5</v>
      </c>
      <c r="R508" s="64">
        <f t="shared" si="103"/>
        <v>24</v>
      </c>
      <c r="S508" s="105" t="s">
        <v>3765</v>
      </c>
      <c r="T508" s="105" t="s">
        <v>172</v>
      </c>
      <c r="U508" s="159">
        <f t="shared" si="104"/>
        <v>6</v>
      </c>
      <c r="V508" s="159">
        <v>0</v>
      </c>
      <c r="W508" s="100">
        <f t="shared" si="109"/>
        <v>0</v>
      </c>
      <c r="X508" s="105" t="str">
        <f t="shared" si="110"/>
        <v>En Riesgo de no Cumplimiento</v>
      </c>
      <c r="Y508" s="166"/>
      <c r="Z508" s="159">
        <f t="shared" si="105"/>
        <v>18</v>
      </c>
      <c r="AA508" s="159"/>
      <c r="AB508" s="100" t="str">
        <f t="shared" si="111"/>
        <v>No hay ejecución</v>
      </c>
      <c r="AC508" s="105" t="str">
        <f t="shared" si="112"/>
        <v>NA</v>
      </c>
      <c r="AD508" s="166"/>
      <c r="AE508" s="65">
        <f t="shared" si="106"/>
        <v>0</v>
      </c>
      <c r="AF508" s="100" t="str">
        <f t="shared" si="108"/>
        <v>No hay Programación</v>
      </c>
      <c r="AG508" s="105" t="str">
        <f t="shared" si="107"/>
        <v>De acuerdo a lo programado</v>
      </c>
      <c r="AH508" s="166"/>
      <c r="AI508" s="65" t="s">
        <v>502</v>
      </c>
      <c r="AJ508" s="100" t="s">
        <v>502</v>
      </c>
    </row>
    <row r="509" spans="1:36" ht="38.4">
      <c r="A509" s="63">
        <v>494</v>
      </c>
      <c r="B509" s="162" t="s">
        <v>388</v>
      </c>
      <c r="C509" s="162">
        <v>0</v>
      </c>
      <c r="D509" s="162" t="s">
        <v>99</v>
      </c>
      <c r="E509" s="162" t="s">
        <v>78</v>
      </c>
      <c r="F509" s="162">
        <v>21</v>
      </c>
      <c r="G509" s="231" t="s">
        <v>541</v>
      </c>
      <c r="H509" s="164" t="s">
        <v>4213</v>
      </c>
      <c r="I509" s="163" t="s">
        <v>20</v>
      </c>
      <c r="J509" s="163" t="s">
        <v>338</v>
      </c>
      <c r="K509" s="163">
        <v>5</v>
      </c>
      <c r="L509" s="165" t="s">
        <v>3778</v>
      </c>
      <c r="M509" s="165" t="s">
        <v>643</v>
      </c>
      <c r="N509" s="64">
        <v>0</v>
      </c>
      <c r="O509" s="64">
        <v>1</v>
      </c>
      <c r="P509" s="64">
        <v>0</v>
      </c>
      <c r="Q509" s="64">
        <v>0</v>
      </c>
      <c r="R509" s="64">
        <f t="shared" si="103"/>
        <v>1</v>
      </c>
      <c r="S509" s="105" t="s">
        <v>3765</v>
      </c>
      <c r="T509" s="105" t="s">
        <v>172</v>
      </c>
      <c r="U509" s="159">
        <f t="shared" si="104"/>
        <v>1</v>
      </c>
      <c r="V509" s="159">
        <v>0</v>
      </c>
      <c r="W509" s="100">
        <f t="shared" si="109"/>
        <v>0</v>
      </c>
      <c r="X509" s="105" t="str">
        <f t="shared" si="110"/>
        <v>En Riesgo de no Cumplimiento</v>
      </c>
      <c r="Y509" s="166"/>
      <c r="Z509" s="159">
        <f t="shared" si="105"/>
        <v>0</v>
      </c>
      <c r="AA509" s="159"/>
      <c r="AB509" s="100" t="str">
        <f t="shared" si="111"/>
        <v>No hay ejecución</v>
      </c>
      <c r="AC509" s="105" t="str">
        <f t="shared" si="112"/>
        <v>NA</v>
      </c>
      <c r="AD509" s="166"/>
      <c r="AE509" s="65">
        <f t="shared" si="106"/>
        <v>0</v>
      </c>
      <c r="AF509" s="100" t="str">
        <f t="shared" si="108"/>
        <v>No hay Programación</v>
      </c>
      <c r="AG509" s="105" t="str">
        <f t="shared" si="107"/>
        <v>De acuerdo a lo programado</v>
      </c>
      <c r="AH509" s="166"/>
      <c r="AI509" s="65" t="s">
        <v>502</v>
      </c>
      <c r="AJ509" s="100" t="s">
        <v>502</v>
      </c>
    </row>
    <row r="510" spans="1:36" ht="28.8">
      <c r="A510" s="63">
        <v>495</v>
      </c>
      <c r="B510" s="162" t="s">
        <v>388</v>
      </c>
      <c r="C510" s="162">
        <v>0</v>
      </c>
      <c r="D510" s="162" t="s">
        <v>99</v>
      </c>
      <c r="E510" s="162" t="s">
        <v>78</v>
      </c>
      <c r="F510" s="162">
        <v>21</v>
      </c>
      <c r="G510" s="231" t="s">
        <v>541</v>
      </c>
      <c r="H510" s="164" t="s">
        <v>4214</v>
      </c>
      <c r="I510" s="163" t="s">
        <v>20</v>
      </c>
      <c r="J510" s="163" t="s">
        <v>338</v>
      </c>
      <c r="K510" s="163">
        <v>5</v>
      </c>
      <c r="L510" s="165" t="s">
        <v>3991</v>
      </c>
      <c r="M510" s="165" t="s">
        <v>4215</v>
      </c>
      <c r="N510" s="64">
        <v>0</v>
      </c>
      <c r="O510" s="64">
        <v>1</v>
      </c>
      <c r="P510" s="64">
        <v>0</v>
      </c>
      <c r="Q510" s="64">
        <v>0</v>
      </c>
      <c r="R510" s="64">
        <f t="shared" si="103"/>
        <v>1</v>
      </c>
      <c r="S510" s="105" t="s">
        <v>3765</v>
      </c>
      <c r="T510" s="105" t="s">
        <v>172</v>
      </c>
      <c r="U510" s="159">
        <f t="shared" si="104"/>
        <v>1</v>
      </c>
      <c r="V510" s="159">
        <v>16</v>
      </c>
      <c r="W510" s="100">
        <f t="shared" si="109"/>
        <v>16</v>
      </c>
      <c r="X510" s="105" t="str">
        <f t="shared" si="110"/>
        <v>De acuerdo a lo programado</v>
      </c>
      <c r="Y510" s="166"/>
      <c r="Z510" s="159">
        <f t="shared" si="105"/>
        <v>0</v>
      </c>
      <c r="AA510" s="159"/>
      <c r="AB510" s="100" t="str">
        <f t="shared" si="111"/>
        <v>No hay ejecución</v>
      </c>
      <c r="AC510" s="105" t="str">
        <f t="shared" si="112"/>
        <v>NA</v>
      </c>
      <c r="AD510" s="166"/>
      <c r="AE510" s="65">
        <f t="shared" si="106"/>
        <v>16</v>
      </c>
      <c r="AF510" s="100">
        <f t="shared" si="108"/>
        <v>16</v>
      </c>
      <c r="AG510" s="105" t="str">
        <f t="shared" si="107"/>
        <v>De acuerdo a lo programado</v>
      </c>
      <c r="AH510" s="166"/>
      <c r="AI510" s="65" t="s">
        <v>502</v>
      </c>
      <c r="AJ510" s="100" t="s">
        <v>502</v>
      </c>
    </row>
    <row r="511" spans="1:36" ht="19.2">
      <c r="A511" s="63">
        <v>496</v>
      </c>
      <c r="B511" s="162" t="s">
        <v>388</v>
      </c>
      <c r="C511" s="162">
        <v>0</v>
      </c>
      <c r="D511" s="162">
        <v>0</v>
      </c>
      <c r="E511" s="162">
        <v>0</v>
      </c>
      <c r="F511" s="162">
        <v>21</v>
      </c>
      <c r="G511" s="231" t="s">
        <v>428</v>
      </c>
      <c r="H511" s="164" t="s">
        <v>4216</v>
      </c>
      <c r="I511" s="163" t="s">
        <v>20</v>
      </c>
      <c r="J511" s="163" t="s">
        <v>353</v>
      </c>
      <c r="K511" s="163">
        <v>19</v>
      </c>
      <c r="L511" s="165" t="s">
        <v>642</v>
      </c>
      <c r="M511" s="165" t="s">
        <v>674</v>
      </c>
      <c r="N511" s="64">
        <v>3</v>
      </c>
      <c r="O511" s="64">
        <v>3</v>
      </c>
      <c r="P511" s="64">
        <v>3</v>
      </c>
      <c r="Q511" s="64">
        <v>3</v>
      </c>
      <c r="R511" s="64">
        <f t="shared" si="103"/>
        <v>12</v>
      </c>
      <c r="S511" s="105" t="s">
        <v>3765</v>
      </c>
      <c r="T511" s="105" t="s">
        <v>172</v>
      </c>
      <c r="U511" s="159">
        <f t="shared" si="104"/>
        <v>6</v>
      </c>
      <c r="V511" s="159">
        <v>2</v>
      </c>
      <c r="W511" s="100">
        <f t="shared" si="109"/>
        <v>0.33333333333333331</v>
      </c>
      <c r="X511" s="105" t="str">
        <f t="shared" si="110"/>
        <v>En Riesgo de no Cumplimiento</v>
      </c>
      <c r="Y511" s="166"/>
      <c r="Z511" s="159">
        <f t="shared" si="105"/>
        <v>6</v>
      </c>
      <c r="AA511" s="159"/>
      <c r="AB511" s="100" t="str">
        <f t="shared" si="111"/>
        <v>No hay ejecución</v>
      </c>
      <c r="AC511" s="105" t="str">
        <f t="shared" si="112"/>
        <v>NA</v>
      </c>
      <c r="AD511" s="166"/>
      <c r="AE511" s="65">
        <f t="shared" si="106"/>
        <v>2</v>
      </c>
      <c r="AF511" s="100">
        <f t="shared" si="108"/>
        <v>0.16666666666666666</v>
      </c>
      <c r="AG511" s="105" t="str">
        <f t="shared" si="107"/>
        <v>Incumplimiento</v>
      </c>
      <c r="AH511" s="166"/>
      <c r="AI511" s="65" t="s">
        <v>502</v>
      </c>
      <c r="AJ511" s="100" t="s">
        <v>502</v>
      </c>
    </row>
    <row r="512" spans="1:36" ht="19.2">
      <c r="A512" s="63">
        <v>497</v>
      </c>
      <c r="B512" s="162" t="s">
        <v>388</v>
      </c>
      <c r="C512" s="162">
        <v>0</v>
      </c>
      <c r="D512" s="162">
        <v>0</v>
      </c>
      <c r="E512" s="162">
        <v>0</v>
      </c>
      <c r="F512" s="162">
        <v>22</v>
      </c>
      <c r="G512" s="231" t="s">
        <v>428</v>
      </c>
      <c r="H512" s="164" t="s">
        <v>4217</v>
      </c>
      <c r="I512" s="163" t="s">
        <v>20</v>
      </c>
      <c r="J512" s="163" t="s">
        <v>353</v>
      </c>
      <c r="K512" s="163">
        <v>19</v>
      </c>
      <c r="L512" s="165" t="s">
        <v>642</v>
      </c>
      <c r="M512" s="165" t="s">
        <v>674</v>
      </c>
      <c r="N512" s="64">
        <v>3</v>
      </c>
      <c r="O512" s="64">
        <v>3</v>
      </c>
      <c r="P512" s="64">
        <v>3</v>
      </c>
      <c r="Q512" s="64">
        <v>3</v>
      </c>
      <c r="R512" s="64">
        <f t="shared" si="103"/>
        <v>12</v>
      </c>
      <c r="S512" s="105" t="s">
        <v>3765</v>
      </c>
      <c r="T512" s="105" t="s">
        <v>172</v>
      </c>
      <c r="U512" s="159">
        <f t="shared" si="104"/>
        <v>6</v>
      </c>
      <c r="V512" s="159">
        <v>2</v>
      </c>
      <c r="W512" s="100">
        <f t="shared" si="109"/>
        <v>0.33333333333333331</v>
      </c>
      <c r="X512" s="105" t="str">
        <f t="shared" si="110"/>
        <v>En Riesgo de no Cumplimiento</v>
      </c>
      <c r="Y512" s="166"/>
      <c r="Z512" s="159">
        <f t="shared" si="105"/>
        <v>6</v>
      </c>
      <c r="AA512" s="159"/>
      <c r="AB512" s="100" t="str">
        <f t="shared" si="111"/>
        <v>No hay ejecución</v>
      </c>
      <c r="AC512" s="105" t="str">
        <f t="shared" si="112"/>
        <v>NA</v>
      </c>
      <c r="AD512" s="166"/>
      <c r="AE512" s="65">
        <f t="shared" si="106"/>
        <v>2</v>
      </c>
      <c r="AF512" s="100">
        <f t="shared" si="108"/>
        <v>0.16666666666666666</v>
      </c>
      <c r="AG512" s="105" t="str">
        <f t="shared" si="107"/>
        <v>Incumplimiento</v>
      </c>
      <c r="AH512" s="166"/>
      <c r="AI512" s="65" t="s">
        <v>502</v>
      </c>
      <c r="AJ512" s="100" t="s">
        <v>502</v>
      </c>
    </row>
    <row r="513" spans="1:36" ht="19.2">
      <c r="A513" s="63">
        <v>498</v>
      </c>
      <c r="B513" s="162" t="s">
        <v>388</v>
      </c>
      <c r="C513" s="162">
        <v>0</v>
      </c>
      <c r="D513" s="162">
        <v>0</v>
      </c>
      <c r="E513" s="162">
        <v>0</v>
      </c>
      <c r="F513" s="162">
        <v>22</v>
      </c>
      <c r="G513" s="231" t="s">
        <v>571</v>
      </c>
      <c r="H513" s="164" t="s">
        <v>4218</v>
      </c>
      <c r="I513" s="163" t="s">
        <v>20</v>
      </c>
      <c r="J513" s="163" t="s">
        <v>353</v>
      </c>
      <c r="K513" s="163">
        <v>19</v>
      </c>
      <c r="L513" s="165" t="s">
        <v>642</v>
      </c>
      <c r="M513" s="165" t="s">
        <v>674</v>
      </c>
      <c r="N513" s="64">
        <v>1</v>
      </c>
      <c r="O513" s="64">
        <v>3</v>
      </c>
      <c r="P513" s="64">
        <v>3</v>
      </c>
      <c r="Q513" s="64">
        <v>3</v>
      </c>
      <c r="R513" s="64">
        <f t="shared" si="103"/>
        <v>10</v>
      </c>
      <c r="S513" s="105" t="s">
        <v>3765</v>
      </c>
      <c r="T513" s="105" t="s">
        <v>172</v>
      </c>
      <c r="U513" s="159">
        <f t="shared" si="104"/>
        <v>4</v>
      </c>
      <c r="V513" s="159">
        <v>1</v>
      </c>
      <c r="W513" s="100">
        <f t="shared" si="109"/>
        <v>0.25</v>
      </c>
      <c r="X513" s="105" t="str">
        <f t="shared" si="110"/>
        <v>En Riesgo de no Cumplimiento</v>
      </c>
      <c r="Y513" s="166"/>
      <c r="Z513" s="159">
        <f t="shared" si="105"/>
        <v>6</v>
      </c>
      <c r="AA513" s="159"/>
      <c r="AB513" s="100" t="str">
        <f t="shared" si="111"/>
        <v>No hay ejecución</v>
      </c>
      <c r="AC513" s="105" t="str">
        <f t="shared" si="112"/>
        <v>NA</v>
      </c>
      <c r="AD513" s="166"/>
      <c r="AE513" s="65">
        <f t="shared" si="106"/>
        <v>1</v>
      </c>
      <c r="AF513" s="100">
        <f t="shared" si="108"/>
        <v>0.1</v>
      </c>
      <c r="AG513" s="105" t="str">
        <f t="shared" si="107"/>
        <v>Incumplimiento</v>
      </c>
      <c r="AH513" s="166"/>
      <c r="AI513" s="65" t="s">
        <v>502</v>
      </c>
      <c r="AJ513" s="100" t="s">
        <v>502</v>
      </c>
    </row>
    <row r="514" spans="1:36" ht="38.4">
      <c r="A514" s="63">
        <v>499</v>
      </c>
      <c r="B514" s="162">
        <v>0</v>
      </c>
      <c r="C514" s="162">
        <v>0</v>
      </c>
      <c r="D514" s="162">
        <v>0</v>
      </c>
      <c r="E514" s="162" t="s">
        <v>228</v>
      </c>
      <c r="F514" s="162">
        <v>22</v>
      </c>
      <c r="G514" s="231" t="s">
        <v>428</v>
      </c>
      <c r="H514" s="164" t="s">
        <v>4219</v>
      </c>
      <c r="I514" s="163" t="s">
        <v>20</v>
      </c>
      <c r="J514" s="163" t="s">
        <v>353</v>
      </c>
      <c r="K514" s="163">
        <v>19</v>
      </c>
      <c r="L514" s="165" t="s">
        <v>642</v>
      </c>
      <c r="M514" s="165" t="s">
        <v>674</v>
      </c>
      <c r="N514" s="64">
        <v>7</v>
      </c>
      <c r="O514" s="64">
        <v>12</v>
      </c>
      <c r="P514" s="64">
        <v>6</v>
      </c>
      <c r="Q514" s="64">
        <v>6</v>
      </c>
      <c r="R514" s="64">
        <f t="shared" si="103"/>
        <v>31</v>
      </c>
      <c r="S514" s="105" t="s">
        <v>3765</v>
      </c>
      <c r="T514" s="105" t="s">
        <v>172</v>
      </c>
      <c r="U514" s="159">
        <f t="shared" si="104"/>
        <v>19</v>
      </c>
      <c r="V514" s="159">
        <v>0</v>
      </c>
      <c r="W514" s="100">
        <f t="shared" si="109"/>
        <v>0</v>
      </c>
      <c r="X514" s="105" t="str">
        <f t="shared" si="110"/>
        <v>En Riesgo de no Cumplimiento</v>
      </c>
      <c r="Y514" s="166"/>
      <c r="Z514" s="159">
        <f t="shared" si="105"/>
        <v>12</v>
      </c>
      <c r="AA514" s="159"/>
      <c r="AB514" s="100" t="str">
        <f t="shared" si="111"/>
        <v>No hay ejecución</v>
      </c>
      <c r="AC514" s="105" t="str">
        <f t="shared" si="112"/>
        <v>NA</v>
      </c>
      <c r="AD514" s="166"/>
      <c r="AE514" s="65">
        <f t="shared" si="106"/>
        <v>0</v>
      </c>
      <c r="AF514" s="100" t="str">
        <f t="shared" si="108"/>
        <v>No hay Programación</v>
      </c>
      <c r="AG514" s="105" t="str">
        <f t="shared" si="107"/>
        <v>De acuerdo a lo programado</v>
      </c>
      <c r="AH514" s="166"/>
      <c r="AI514" s="65" t="s">
        <v>502</v>
      </c>
      <c r="AJ514" s="100" t="s">
        <v>502</v>
      </c>
    </row>
    <row r="515" spans="1:36" ht="19.2">
      <c r="A515" s="63">
        <v>500</v>
      </c>
      <c r="B515" s="162">
        <v>0</v>
      </c>
      <c r="C515" s="162">
        <v>0</v>
      </c>
      <c r="D515" s="162">
        <v>0</v>
      </c>
      <c r="E515" s="162" t="s">
        <v>228</v>
      </c>
      <c r="F515" s="162">
        <v>22</v>
      </c>
      <c r="G515" s="231" t="s">
        <v>571</v>
      </c>
      <c r="H515" s="164" t="s">
        <v>4220</v>
      </c>
      <c r="I515" s="163" t="s">
        <v>20</v>
      </c>
      <c r="J515" s="163" t="s">
        <v>353</v>
      </c>
      <c r="K515" s="163">
        <v>19</v>
      </c>
      <c r="L515" s="165" t="s">
        <v>642</v>
      </c>
      <c r="M515" s="165" t="s">
        <v>674</v>
      </c>
      <c r="N515" s="64">
        <v>3</v>
      </c>
      <c r="O515" s="64">
        <v>1</v>
      </c>
      <c r="P515" s="64">
        <v>1</v>
      </c>
      <c r="Q515" s="64">
        <v>1</v>
      </c>
      <c r="R515" s="64">
        <f t="shared" si="103"/>
        <v>6</v>
      </c>
      <c r="S515" s="105" t="s">
        <v>3765</v>
      </c>
      <c r="T515" s="105" t="s">
        <v>172</v>
      </c>
      <c r="U515" s="159">
        <f t="shared" si="104"/>
        <v>4</v>
      </c>
      <c r="V515" s="159">
        <v>0</v>
      </c>
      <c r="W515" s="100">
        <f t="shared" si="109"/>
        <v>0</v>
      </c>
      <c r="X515" s="105" t="str">
        <f t="shared" si="110"/>
        <v>En Riesgo de no Cumplimiento</v>
      </c>
      <c r="Y515" s="166"/>
      <c r="Z515" s="159">
        <f t="shared" si="105"/>
        <v>2</v>
      </c>
      <c r="AA515" s="159"/>
      <c r="AB515" s="100" t="str">
        <f t="shared" si="111"/>
        <v>No hay ejecución</v>
      </c>
      <c r="AC515" s="105" t="str">
        <f t="shared" si="112"/>
        <v>NA</v>
      </c>
      <c r="AD515" s="166"/>
      <c r="AE515" s="65">
        <f t="shared" si="106"/>
        <v>0</v>
      </c>
      <c r="AF515" s="100" t="str">
        <f t="shared" si="108"/>
        <v>No hay Programación</v>
      </c>
      <c r="AG515" s="105" t="str">
        <f t="shared" si="107"/>
        <v>De acuerdo a lo programado</v>
      </c>
      <c r="AH515" s="166"/>
      <c r="AI515" s="65" t="s">
        <v>502</v>
      </c>
      <c r="AJ515" s="100" t="s">
        <v>502</v>
      </c>
    </row>
    <row r="516" spans="1:36" ht="19.2">
      <c r="A516" s="63">
        <v>501</v>
      </c>
      <c r="B516" s="162">
        <v>0</v>
      </c>
      <c r="C516" s="162">
        <v>0</v>
      </c>
      <c r="D516" s="162">
        <v>0</v>
      </c>
      <c r="E516" s="162" t="s">
        <v>228</v>
      </c>
      <c r="F516" s="162">
        <v>22</v>
      </c>
      <c r="G516" s="231" t="s">
        <v>428</v>
      </c>
      <c r="H516" s="164" t="s">
        <v>4221</v>
      </c>
      <c r="I516" s="163" t="s">
        <v>20</v>
      </c>
      <c r="J516" s="163" t="s">
        <v>353</v>
      </c>
      <c r="K516" s="163">
        <v>19</v>
      </c>
      <c r="L516" s="165" t="s">
        <v>642</v>
      </c>
      <c r="M516" s="165" t="s">
        <v>674</v>
      </c>
      <c r="N516" s="64">
        <v>3</v>
      </c>
      <c r="O516" s="64">
        <v>1</v>
      </c>
      <c r="P516" s="64">
        <v>1</v>
      </c>
      <c r="Q516" s="64">
        <v>1</v>
      </c>
      <c r="R516" s="64">
        <f t="shared" si="103"/>
        <v>6</v>
      </c>
      <c r="S516" s="105" t="s">
        <v>3765</v>
      </c>
      <c r="T516" s="105" t="s">
        <v>172</v>
      </c>
      <c r="U516" s="159">
        <f t="shared" si="104"/>
        <v>4</v>
      </c>
      <c r="V516" s="159">
        <v>6</v>
      </c>
      <c r="W516" s="100">
        <f t="shared" si="109"/>
        <v>1.5</v>
      </c>
      <c r="X516" s="105" t="str">
        <f t="shared" si="110"/>
        <v>De acuerdo a lo programado</v>
      </c>
      <c r="Y516" s="166"/>
      <c r="Z516" s="159">
        <f t="shared" si="105"/>
        <v>2</v>
      </c>
      <c r="AA516" s="159"/>
      <c r="AB516" s="100" t="str">
        <f t="shared" si="111"/>
        <v>No hay ejecución</v>
      </c>
      <c r="AC516" s="105" t="str">
        <f t="shared" si="112"/>
        <v>NA</v>
      </c>
      <c r="AD516" s="166"/>
      <c r="AE516" s="65">
        <f t="shared" si="106"/>
        <v>6</v>
      </c>
      <c r="AF516" s="100">
        <f t="shared" si="108"/>
        <v>1</v>
      </c>
      <c r="AG516" s="105" t="str">
        <f t="shared" si="107"/>
        <v>De acuerdo a lo programado</v>
      </c>
      <c r="AH516" s="166"/>
      <c r="AI516" s="65" t="s">
        <v>502</v>
      </c>
      <c r="AJ516" s="100" t="s">
        <v>502</v>
      </c>
    </row>
    <row r="517" spans="1:36" ht="28.8">
      <c r="A517" s="63">
        <v>502</v>
      </c>
      <c r="B517" s="162">
        <v>0</v>
      </c>
      <c r="C517" s="162">
        <v>0</v>
      </c>
      <c r="D517" s="162">
        <v>0</v>
      </c>
      <c r="E517" s="162" t="s">
        <v>228</v>
      </c>
      <c r="F517" s="162">
        <v>22</v>
      </c>
      <c r="G517" s="231" t="s">
        <v>2846</v>
      </c>
      <c r="H517" s="164" t="s">
        <v>4222</v>
      </c>
      <c r="I517" s="163" t="s">
        <v>18</v>
      </c>
      <c r="J517" s="163" t="s">
        <v>353</v>
      </c>
      <c r="K517" s="163">
        <v>19</v>
      </c>
      <c r="L517" s="165" t="s">
        <v>642</v>
      </c>
      <c r="M517" s="165" t="s">
        <v>674</v>
      </c>
      <c r="N517" s="64">
        <v>4</v>
      </c>
      <c r="O517" s="64">
        <v>0</v>
      </c>
      <c r="P517" s="64">
        <v>0</v>
      </c>
      <c r="Q517" s="64">
        <v>0</v>
      </c>
      <c r="R517" s="64">
        <f t="shared" si="103"/>
        <v>4</v>
      </c>
      <c r="S517" s="105" t="s">
        <v>3765</v>
      </c>
      <c r="T517" s="105" t="s">
        <v>172</v>
      </c>
      <c r="U517" s="159">
        <f t="shared" si="104"/>
        <v>4</v>
      </c>
      <c r="V517" s="159">
        <v>5</v>
      </c>
      <c r="W517" s="100">
        <f t="shared" si="109"/>
        <v>1.25</v>
      </c>
      <c r="X517" s="105" t="str">
        <f t="shared" si="110"/>
        <v>De acuerdo a lo programado</v>
      </c>
      <c r="Y517" s="166"/>
      <c r="Z517" s="159">
        <f t="shared" si="105"/>
        <v>0</v>
      </c>
      <c r="AA517" s="159"/>
      <c r="AB517" s="100" t="str">
        <f t="shared" si="111"/>
        <v>No hay ejecución</v>
      </c>
      <c r="AC517" s="105" t="str">
        <f t="shared" si="112"/>
        <v>NA</v>
      </c>
      <c r="AD517" s="166"/>
      <c r="AE517" s="65">
        <f t="shared" si="106"/>
        <v>5</v>
      </c>
      <c r="AF517" s="100">
        <f t="shared" si="108"/>
        <v>1.25</v>
      </c>
      <c r="AG517" s="105" t="str">
        <f t="shared" si="107"/>
        <v>De acuerdo a lo programado</v>
      </c>
      <c r="AH517" s="166"/>
      <c r="AI517" s="65" t="s">
        <v>502</v>
      </c>
      <c r="AJ517" s="100" t="s">
        <v>502</v>
      </c>
    </row>
    <row r="518" spans="1:36" ht="28.8">
      <c r="A518" s="63">
        <v>503</v>
      </c>
      <c r="B518" s="162">
        <v>0</v>
      </c>
      <c r="C518" s="162">
        <v>0</v>
      </c>
      <c r="D518" s="162">
        <v>0</v>
      </c>
      <c r="E518" s="162" t="s">
        <v>228</v>
      </c>
      <c r="F518" s="162">
        <v>22</v>
      </c>
      <c r="G518" s="231" t="s">
        <v>428</v>
      </c>
      <c r="H518" s="164" t="s">
        <v>4223</v>
      </c>
      <c r="I518" s="163" t="s">
        <v>20</v>
      </c>
      <c r="J518" s="163" t="s">
        <v>353</v>
      </c>
      <c r="K518" s="163">
        <v>19</v>
      </c>
      <c r="L518" s="165" t="s">
        <v>642</v>
      </c>
      <c r="M518" s="165" t="s">
        <v>674</v>
      </c>
      <c r="N518" s="64">
        <v>4</v>
      </c>
      <c r="O518" s="64">
        <v>0</v>
      </c>
      <c r="P518" s="64">
        <v>0</v>
      </c>
      <c r="Q518" s="64">
        <v>0</v>
      </c>
      <c r="R518" s="64">
        <f t="shared" si="103"/>
        <v>4</v>
      </c>
      <c r="S518" s="105" t="s">
        <v>3765</v>
      </c>
      <c r="T518" s="105" t="s">
        <v>172</v>
      </c>
      <c r="U518" s="159">
        <f t="shared" si="104"/>
        <v>4</v>
      </c>
      <c r="V518" s="159">
        <v>3</v>
      </c>
      <c r="W518" s="100">
        <f t="shared" si="109"/>
        <v>0.75</v>
      </c>
      <c r="X518" s="105" t="str">
        <f t="shared" si="110"/>
        <v>Atraso Leve</v>
      </c>
      <c r="Y518" s="166"/>
      <c r="Z518" s="159">
        <f t="shared" si="105"/>
        <v>0</v>
      </c>
      <c r="AA518" s="159"/>
      <c r="AB518" s="100" t="str">
        <f t="shared" si="111"/>
        <v>No hay ejecución</v>
      </c>
      <c r="AC518" s="105" t="str">
        <f t="shared" si="112"/>
        <v>NA</v>
      </c>
      <c r="AD518" s="166"/>
      <c r="AE518" s="65">
        <f t="shared" si="106"/>
        <v>3</v>
      </c>
      <c r="AF518" s="100">
        <f t="shared" si="108"/>
        <v>0.75</v>
      </c>
      <c r="AG518" s="105" t="str">
        <f t="shared" si="107"/>
        <v>Atraso Leve</v>
      </c>
      <c r="AH518" s="166"/>
      <c r="AI518" s="65" t="s">
        <v>502</v>
      </c>
      <c r="AJ518" s="100" t="s">
        <v>502</v>
      </c>
    </row>
    <row r="519" spans="1:36" ht="28.8">
      <c r="A519" s="63">
        <v>504</v>
      </c>
      <c r="B519" s="162">
        <v>0</v>
      </c>
      <c r="C519" s="162">
        <v>0</v>
      </c>
      <c r="D519" s="162">
        <v>0</v>
      </c>
      <c r="E519" s="162">
        <v>0</v>
      </c>
      <c r="F519" s="162">
        <v>22</v>
      </c>
      <c r="G519" s="231" t="s">
        <v>428</v>
      </c>
      <c r="H519" s="164" t="s">
        <v>4224</v>
      </c>
      <c r="I519" s="163" t="s">
        <v>18</v>
      </c>
      <c r="J519" s="163" t="s">
        <v>353</v>
      </c>
      <c r="K519" s="163">
        <v>19</v>
      </c>
      <c r="L519" s="165" t="s">
        <v>4189</v>
      </c>
      <c r="M519" s="165" t="s">
        <v>4193</v>
      </c>
      <c r="N519" s="64">
        <v>3</v>
      </c>
      <c r="O519" s="64">
        <v>1</v>
      </c>
      <c r="P519" s="64">
        <v>0</v>
      </c>
      <c r="Q519" s="64">
        <v>0</v>
      </c>
      <c r="R519" s="64">
        <f t="shared" si="103"/>
        <v>4</v>
      </c>
      <c r="S519" s="105" t="s">
        <v>3765</v>
      </c>
      <c r="T519" s="105" t="s">
        <v>172</v>
      </c>
      <c r="U519" s="159">
        <f t="shared" si="104"/>
        <v>4</v>
      </c>
      <c r="V519" s="159">
        <v>16</v>
      </c>
      <c r="W519" s="100">
        <f t="shared" si="109"/>
        <v>4</v>
      </c>
      <c r="X519" s="105" t="str">
        <f t="shared" si="110"/>
        <v>De acuerdo a lo programado</v>
      </c>
      <c r="Y519" s="166"/>
      <c r="Z519" s="159">
        <f t="shared" si="105"/>
        <v>0</v>
      </c>
      <c r="AA519" s="159"/>
      <c r="AB519" s="100" t="str">
        <f t="shared" si="111"/>
        <v>No hay ejecución</v>
      </c>
      <c r="AC519" s="105" t="str">
        <f t="shared" si="112"/>
        <v>NA</v>
      </c>
      <c r="AD519" s="166"/>
      <c r="AE519" s="65">
        <f t="shared" si="106"/>
        <v>16</v>
      </c>
      <c r="AF519" s="100">
        <f t="shared" si="108"/>
        <v>4</v>
      </c>
      <c r="AG519" s="105" t="str">
        <f t="shared" si="107"/>
        <v>De acuerdo a lo programado</v>
      </c>
      <c r="AH519" s="166"/>
      <c r="AI519" s="65" t="s">
        <v>502</v>
      </c>
      <c r="AJ519" s="100" t="s">
        <v>502</v>
      </c>
    </row>
    <row r="520" spans="1:36" ht="28.8">
      <c r="A520" s="63">
        <v>505</v>
      </c>
      <c r="B520" s="162">
        <v>0</v>
      </c>
      <c r="C520" s="162">
        <v>0</v>
      </c>
      <c r="D520" s="162">
        <v>0</v>
      </c>
      <c r="E520" s="162">
        <v>0</v>
      </c>
      <c r="F520" s="162">
        <v>22</v>
      </c>
      <c r="G520" s="231" t="s">
        <v>428</v>
      </c>
      <c r="H520" s="164" t="s">
        <v>4225</v>
      </c>
      <c r="I520" s="163" t="s">
        <v>20</v>
      </c>
      <c r="J520" s="163" t="s">
        <v>353</v>
      </c>
      <c r="K520" s="163">
        <v>19</v>
      </c>
      <c r="L520" s="165" t="s">
        <v>4189</v>
      </c>
      <c r="M520" s="165" t="s">
        <v>4193</v>
      </c>
      <c r="N520" s="64">
        <v>4</v>
      </c>
      <c r="O520" s="64">
        <v>2</v>
      </c>
      <c r="P520" s="64">
        <v>2</v>
      </c>
      <c r="Q520" s="64">
        <v>2</v>
      </c>
      <c r="R520" s="64">
        <f t="shared" si="103"/>
        <v>10</v>
      </c>
      <c r="S520" s="105" t="s">
        <v>3765</v>
      </c>
      <c r="T520" s="105" t="s">
        <v>172</v>
      </c>
      <c r="U520" s="159">
        <f t="shared" si="104"/>
        <v>6</v>
      </c>
      <c r="V520" s="159">
        <v>4</v>
      </c>
      <c r="W520" s="100">
        <f t="shared" si="109"/>
        <v>0.66666666666666663</v>
      </c>
      <c r="X520" s="105" t="str">
        <f t="shared" si="110"/>
        <v>En Riesgo de no Cumplimiento</v>
      </c>
      <c r="Y520" s="166"/>
      <c r="Z520" s="159">
        <f t="shared" si="105"/>
        <v>4</v>
      </c>
      <c r="AA520" s="159"/>
      <c r="AB520" s="100" t="str">
        <f t="shared" si="111"/>
        <v>No hay ejecución</v>
      </c>
      <c r="AC520" s="105" t="str">
        <f t="shared" si="112"/>
        <v>NA</v>
      </c>
      <c r="AD520" s="166"/>
      <c r="AE520" s="65">
        <f t="shared" si="106"/>
        <v>4</v>
      </c>
      <c r="AF520" s="100">
        <f t="shared" si="108"/>
        <v>0.4</v>
      </c>
      <c r="AG520" s="105" t="str">
        <f t="shared" si="107"/>
        <v>Incumplimiento</v>
      </c>
      <c r="AH520" s="166"/>
      <c r="AI520" s="65" t="s">
        <v>502</v>
      </c>
      <c r="AJ520" s="100" t="s">
        <v>502</v>
      </c>
    </row>
    <row r="521" spans="1:36" ht="38.4">
      <c r="A521" s="63">
        <v>506</v>
      </c>
      <c r="B521" s="162">
        <v>0</v>
      </c>
      <c r="C521" s="162">
        <v>0</v>
      </c>
      <c r="D521" s="162">
        <v>0</v>
      </c>
      <c r="E521" s="162">
        <v>0</v>
      </c>
      <c r="F521" s="162">
        <v>22</v>
      </c>
      <c r="G521" s="231" t="s">
        <v>571</v>
      </c>
      <c r="H521" s="164" t="s">
        <v>4226</v>
      </c>
      <c r="I521" s="163" t="s">
        <v>20</v>
      </c>
      <c r="J521" s="163" t="s">
        <v>353</v>
      </c>
      <c r="K521" s="163">
        <v>19</v>
      </c>
      <c r="L521" s="165" t="s">
        <v>642</v>
      </c>
      <c r="M521" s="165" t="s">
        <v>674</v>
      </c>
      <c r="N521" s="64">
        <v>4</v>
      </c>
      <c r="O521" s="64">
        <v>2</v>
      </c>
      <c r="P521" s="64">
        <v>2</v>
      </c>
      <c r="Q521" s="64">
        <v>2</v>
      </c>
      <c r="R521" s="64">
        <f t="shared" si="103"/>
        <v>10</v>
      </c>
      <c r="S521" s="105" t="s">
        <v>3765</v>
      </c>
      <c r="T521" s="105" t="s">
        <v>172</v>
      </c>
      <c r="U521" s="159">
        <f t="shared" si="104"/>
        <v>6</v>
      </c>
      <c r="V521" s="159">
        <v>4</v>
      </c>
      <c r="W521" s="100">
        <f t="shared" si="109"/>
        <v>0.66666666666666663</v>
      </c>
      <c r="X521" s="105" t="str">
        <f t="shared" si="110"/>
        <v>En Riesgo de no Cumplimiento</v>
      </c>
      <c r="Y521" s="166"/>
      <c r="Z521" s="159">
        <f t="shared" si="105"/>
        <v>4</v>
      </c>
      <c r="AA521" s="159"/>
      <c r="AB521" s="100" t="str">
        <f t="shared" si="111"/>
        <v>No hay ejecución</v>
      </c>
      <c r="AC521" s="105" t="str">
        <f t="shared" si="112"/>
        <v>NA</v>
      </c>
      <c r="AD521" s="166"/>
      <c r="AE521" s="65">
        <f t="shared" si="106"/>
        <v>4</v>
      </c>
      <c r="AF521" s="100">
        <f t="shared" si="108"/>
        <v>0.4</v>
      </c>
      <c r="AG521" s="105" t="str">
        <f t="shared" si="107"/>
        <v>Incumplimiento</v>
      </c>
      <c r="AH521" s="166"/>
      <c r="AI521" s="65" t="s">
        <v>502</v>
      </c>
      <c r="AJ521" s="100" t="s">
        <v>502</v>
      </c>
    </row>
    <row r="522" spans="1:36" ht="48">
      <c r="A522" s="63">
        <v>507</v>
      </c>
      <c r="B522" s="162">
        <v>0</v>
      </c>
      <c r="C522" s="162">
        <v>0</v>
      </c>
      <c r="D522" s="162">
        <v>0</v>
      </c>
      <c r="E522" s="162">
        <v>0</v>
      </c>
      <c r="F522" s="162">
        <v>22</v>
      </c>
      <c r="G522" s="231" t="s">
        <v>428</v>
      </c>
      <c r="H522" s="164" t="s">
        <v>4227</v>
      </c>
      <c r="I522" s="163" t="s">
        <v>20</v>
      </c>
      <c r="J522" s="163" t="s">
        <v>353</v>
      </c>
      <c r="K522" s="163">
        <v>19</v>
      </c>
      <c r="L522" s="165" t="s">
        <v>4180</v>
      </c>
      <c r="M522" s="165" t="s">
        <v>636</v>
      </c>
      <c r="N522" s="64">
        <v>0</v>
      </c>
      <c r="O522" s="64">
        <v>6</v>
      </c>
      <c r="P522" s="64">
        <v>13</v>
      </c>
      <c r="Q522" s="64">
        <v>5</v>
      </c>
      <c r="R522" s="64">
        <f t="shared" si="103"/>
        <v>24</v>
      </c>
      <c r="S522" s="105" t="s">
        <v>3765</v>
      </c>
      <c r="T522" s="105" t="s">
        <v>172</v>
      </c>
      <c r="U522" s="159">
        <f t="shared" si="104"/>
        <v>6</v>
      </c>
      <c r="V522" s="159">
        <v>4</v>
      </c>
      <c r="W522" s="100">
        <f t="shared" si="109"/>
        <v>0.66666666666666663</v>
      </c>
      <c r="X522" s="105" t="str">
        <f t="shared" si="110"/>
        <v>En Riesgo de no Cumplimiento</v>
      </c>
      <c r="Y522" s="166"/>
      <c r="Z522" s="159">
        <f t="shared" si="105"/>
        <v>18</v>
      </c>
      <c r="AA522" s="159"/>
      <c r="AB522" s="100" t="str">
        <f t="shared" si="111"/>
        <v>No hay ejecución</v>
      </c>
      <c r="AC522" s="105" t="str">
        <f t="shared" si="112"/>
        <v>NA</v>
      </c>
      <c r="AD522" s="166"/>
      <c r="AE522" s="65">
        <f t="shared" si="106"/>
        <v>4</v>
      </c>
      <c r="AF522" s="100">
        <f t="shared" si="108"/>
        <v>0.16666666666666666</v>
      </c>
      <c r="AG522" s="105" t="str">
        <f t="shared" si="107"/>
        <v>Incumplimiento</v>
      </c>
      <c r="AH522" s="166"/>
      <c r="AI522" s="65" t="s">
        <v>502</v>
      </c>
      <c r="AJ522" s="100" t="s">
        <v>502</v>
      </c>
    </row>
    <row r="523" spans="1:36" ht="38.4">
      <c r="A523" s="63">
        <v>508</v>
      </c>
      <c r="B523" s="162">
        <v>0</v>
      </c>
      <c r="C523" s="162">
        <v>0</v>
      </c>
      <c r="D523" s="162">
        <v>0</v>
      </c>
      <c r="E523" s="162">
        <v>0</v>
      </c>
      <c r="F523" s="162">
        <v>22</v>
      </c>
      <c r="G523" s="231" t="s">
        <v>428</v>
      </c>
      <c r="H523" s="164" t="s">
        <v>4228</v>
      </c>
      <c r="I523" s="163" t="s">
        <v>20</v>
      </c>
      <c r="J523" s="163" t="s">
        <v>353</v>
      </c>
      <c r="K523" s="163">
        <v>19</v>
      </c>
      <c r="L523" s="165" t="s">
        <v>3991</v>
      </c>
      <c r="M523" s="165" t="s">
        <v>636</v>
      </c>
      <c r="N523" s="64">
        <v>0</v>
      </c>
      <c r="O523" s="64">
        <v>1</v>
      </c>
      <c r="P523" s="64">
        <v>0</v>
      </c>
      <c r="Q523" s="64">
        <v>0</v>
      </c>
      <c r="R523" s="64">
        <f t="shared" si="103"/>
        <v>1</v>
      </c>
      <c r="S523" s="105" t="s">
        <v>3765</v>
      </c>
      <c r="T523" s="105" t="s">
        <v>172</v>
      </c>
      <c r="U523" s="159">
        <f t="shared" si="104"/>
        <v>1</v>
      </c>
      <c r="V523" s="159">
        <v>4</v>
      </c>
      <c r="W523" s="100">
        <f t="shared" si="109"/>
        <v>4</v>
      </c>
      <c r="X523" s="105" t="str">
        <f t="shared" si="110"/>
        <v>De acuerdo a lo programado</v>
      </c>
      <c r="Y523" s="166"/>
      <c r="Z523" s="159">
        <f t="shared" si="105"/>
        <v>0</v>
      </c>
      <c r="AA523" s="159"/>
      <c r="AB523" s="100" t="str">
        <f t="shared" si="111"/>
        <v>No hay ejecución</v>
      </c>
      <c r="AC523" s="105" t="str">
        <f t="shared" si="112"/>
        <v>NA</v>
      </c>
      <c r="AD523" s="166"/>
      <c r="AE523" s="65">
        <f t="shared" si="106"/>
        <v>4</v>
      </c>
      <c r="AF523" s="100">
        <f t="shared" si="108"/>
        <v>4</v>
      </c>
      <c r="AG523" s="105" t="str">
        <f t="shared" si="107"/>
        <v>De acuerdo a lo programado</v>
      </c>
      <c r="AH523" s="166"/>
      <c r="AI523" s="65" t="s">
        <v>502</v>
      </c>
      <c r="AJ523" s="100" t="s">
        <v>502</v>
      </c>
    </row>
    <row r="524" spans="1:36" ht="48">
      <c r="A524" s="63">
        <v>509</v>
      </c>
      <c r="B524" s="162">
        <v>0</v>
      </c>
      <c r="C524" s="162">
        <v>0</v>
      </c>
      <c r="D524" s="162">
        <v>0</v>
      </c>
      <c r="E524" s="162">
        <v>0</v>
      </c>
      <c r="F524" s="162">
        <v>21</v>
      </c>
      <c r="G524" s="231" t="s">
        <v>428</v>
      </c>
      <c r="H524" s="164" t="s">
        <v>4229</v>
      </c>
      <c r="I524" s="163" t="s">
        <v>20</v>
      </c>
      <c r="J524" s="163" t="s">
        <v>353</v>
      </c>
      <c r="K524" s="163">
        <v>16</v>
      </c>
      <c r="L524" s="165" t="s">
        <v>642</v>
      </c>
      <c r="M524" s="165" t="s">
        <v>674</v>
      </c>
      <c r="N524" s="64">
        <v>7</v>
      </c>
      <c r="O524" s="64">
        <v>12</v>
      </c>
      <c r="P524" s="64">
        <v>6</v>
      </c>
      <c r="Q524" s="64">
        <v>6</v>
      </c>
      <c r="R524" s="64">
        <f t="shared" si="103"/>
        <v>31</v>
      </c>
      <c r="S524" s="105" t="s">
        <v>3765</v>
      </c>
      <c r="T524" s="105" t="s">
        <v>172</v>
      </c>
      <c r="U524" s="159">
        <f t="shared" si="104"/>
        <v>19</v>
      </c>
      <c r="V524" s="159">
        <v>4</v>
      </c>
      <c r="W524" s="100">
        <f t="shared" si="109"/>
        <v>0.21052631578947367</v>
      </c>
      <c r="X524" s="105" t="str">
        <f t="shared" si="110"/>
        <v>En Riesgo de no Cumplimiento</v>
      </c>
      <c r="Y524" s="166"/>
      <c r="Z524" s="159">
        <f t="shared" si="105"/>
        <v>12</v>
      </c>
      <c r="AA524" s="159"/>
      <c r="AB524" s="100" t="str">
        <f t="shared" si="111"/>
        <v>No hay ejecución</v>
      </c>
      <c r="AC524" s="105" t="str">
        <f t="shared" si="112"/>
        <v>NA</v>
      </c>
      <c r="AD524" s="166"/>
      <c r="AE524" s="65">
        <f t="shared" si="106"/>
        <v>4</v>
      </c>
      <c r="AF524" s="100">
        <f t="shared" si="108"/>
        <v>0.12903225806451613</v>
      </c>
      <c r="AG524" s="105" t="str">
        <f t="shared" si="107"/>
        <v>Incumplimiento</v>
      </c>
      <c r="AH524" s="166"/>
      <c r="AI524" s="65" t="s">
        <v>502</v>
      </c>
      <c r="AJ524" s="100" t="s">
        <v>502</v>
      </c>
    </row>
    <row r="525" spans="1:36" ht="38.4">
      <c r="A525" s="63">
        <v>510</v>
      </c>
      <c r="B525" s="162">
        <v>0</v>
      </c>
      <c r="C525" s="162">
        <v>0</v>
      </c>
      <c r="D525" s="162">
        <v>0</v>
      </c>
      <c r="E525" s="162">
        <v>0</v>
      </c>
      <c r="F525" s="162">
        <v>21</v>
      </c>
      <c r="G525" s="231" t="s">
        <v>428</v>
      </c>
      <c r="H525" s="164" t="s">
        <v>4230</v>
      </c>
      <c r="I525" s="163" t="s">
        <v>20</v>
      </c>
      <c r="J525" s="163" t="s">
        <v>353</v>
      </c>
      <c r="K525" s="163">
        <v>16</v>
      </c>
      <c r="L525" s="165" t="s">
        <v>642</v>
      </c>
      <c r="M525" s="165"/>
      <c r="N525" s="64">
        <v>7</v>
      </c>
      <c r="O525" s="64">
        <v>12</v>
      </c>
      <c r="P525" s="64">
        <v>6</v>
      </c>
      <c r="Q525" s="64">
        <v>6</v>
      </c>
      <c r="R525" s="64">
        <f t="shared" si="103"/>
        <v>31</v>
      </c>
      <c r="S525" s="105" t="s">
        <v>3765</v>
      </c>
      <c r="T525" s="105" t="s">
        <v>172</v>
      </c>
      <c r="U525" s="159">
        <f t="shared" si="104"/>
        <v>19</v>
      </c>
      <c r="V525" s="159">
        <v>6</v>
      </c>
      <c r="W525" s="100">
        <f t="shared" si="109"/>
        <v>0.31578947368421051</v>
      </c>
      <c r="X525" s="105" t="str">
        <f t="shared" si="110"/>
        <v>En Riesgo de no Cumplimiento</v>
      </c>
      <c r="Y525" s="166"/>
      <c r="Z525" s="159">
        <f t="shared" si="105"/>
        <v>12</v>
      </c>
      <c r="AA525" s="159"/>
      <c r="AB525" s="100" t="str">
        <f t="shared" si="111"/>
        <v>No hay ejecución</v>
      </c>
      <c r="AC525" s="105" t="str">
        <f t="shared" si="112"/>
        <v>NA</v>
      </c>
      <c r="AD525" s="166"/>
      <c r="AE525" s="65">
        <f t="shared" si="106"/>
        <v>6</v>
      </c>
      <c r="AF525" s="100">
        <f t="shared" si="108"/>
        <v>0.19354838709677419</v>
      </c>
      <c r="AG525" s="105" t="str">
        <f t="shared" si="107"/>
        <v>Incumplimiento</v>
      </c>
      <c r="AH525" s="166"/>
      <c r="AI525" s="65" t="s">
        <v>502</v>
      </c>
      <c r="AJ525" s="100" t="s">
        <v>502</v>
      </c>
    </row>
    <row r="526" spans="1:36" ht="57.6">
      <c r="A526" s="63">
        <v>511</v>
      </c>
      <c r="B526" s="162">
        <v>0</v>
      </c>
      <c r="C526" s="162">
        <v>0</v>
      </c>
      <c r="D526" s="162">
        <v>0</v>
      </c>
      <c r="E526" s="162">
        <v>0</v>
      </c>
      <c r="F526" s="162">
        <v>21</v>
      </c>
      <c r="G526" s="231" t="s">
        <v>428</v>
      </c>
      <c r="H526" s="164" t="s">
        <v>4231</v>
      </c>
      <c r="I526" s="163" t="s">
        <v>20</v>
      </c>
      <c r="J526" s="163" t="s">
        <v>353</v>
      </c>
      <c r="K526" s="163">
        <v>16</v>
      </c>
      <c r="L526" s="165" t="s">
        <v>4180</v>
      </c>
      <c r="M526" s="165" t="s">
        <v>636</v>
      </c>
      <c r="N526" s="64">
        <v>0</v>
      </c>
      <c r="O526" s="64">
        <v>6</v>
      </c>
      <c r="P526" s="64">
        <v>13</v>
      </c>
      <c r="Q526" s="64">
        <v>5</v>
      </c>
      <c r="R526" s="64">
        <f t="shared" si="103"/>
        <v>24</v>
      </c>
      <c r="S526" s="105" t="s">
        <v>3765</v>
      </c>
      <c r="T526" s="105" t="s">
        <v>172</v>
      </c>
      <c r="U526" s="159">
        <f t="shared" si="104"/>
        <v>6</v>
      </c>
      <c r="V526" s="159">
        <v>6</v>
      </c>
      <c r="W526" s="100">
        <f t="shared" si="109"/>
        <v>1</v>
      </c>
      <c r="X526" s="105" t="str">
        <f t="shared" si="110"/>
        <v>De acuerdo a lo programado</v>
      </c>
      <c r="Y526" s="166"/>
      <c r="Z526" s="159">
        <f t="shared" si="105"/>
        <v>18</v>
      </c>
      <c r="AA526" s="159"/>
      <c r="AB526" s="100" t="str">
        <f t="shared" si="111"/>
        <v>No hay ejecución</v>
      </c>
      <c r="AC526" s="105" t="str">
        <f t="shared" si="112"/>
        <v>NA</v>
      </c>
      <c r="AD526" s="166"/>
      <c r="AE526" s="65">
        <f t="shared" si="106"/>
        <v>6</v>
      </c>
      <c r="AF526" s="100">
        <f t="shared" si="108"/>
        <v>0.25</v>
      </c>
      <c r="AG526" s="105" t="str">
        <f t="shared" si="107"/>
        <v>Incumplimiento</v>
      </c>
      <c r="AH526" s="166"/>
      <c r="AI526" s="65" t="s">
        <v>502</v>
      </c>
      <c r="AJ526" s="100" t="s">
        <v>502</v>
      </c>
    </row>
    <row r="527" spans="1:36" ht="48">
      <c r="A527" s="63">
        <v>512</v>
      </c>
      <c r="B527" s="162">
        <v>0</v>
      </c>
      <c r="C527" s="162">
        <v>0</v>
      </c>
      <c r="D527" s="162">
        <v>0</v>
      </c>
      <c r="E527" s="162">
        <v>0</v>
      </c>
      <c r="F527" s="162">
        <v>21</v>
      </c>
      <c r="G527" s="231" t="s">
        <v>428</v>
      </c>
      <c r="H527" s="164" t="s">
        <v>4232</v>
      </c>
      <c r="I527" s="163" t="s">
        <v>20</v>
      </c>
      <c r="J527" s="163" t="s">
        <v>353</v>
      </c>
      <c r="K527" s="163">
        <v>16</v>
      </c>
      <c r="L527" s="165" t="s">
        <v>642</v>
      </c>
      <c r="M527" s="165"/>
      <c r="N527" s="64">
        <v>7</v>
      </c>
      <c r="O527" s="64">
        <v>12</v>
      </c>
      <c r="P527" s="64">
        <v>6</v>
      </c>
      <c r="Q527" s="64">
        <v>6</v>
      </c>
      <c r="R527" s="64">
        <f t="shared" si="103"/>
        <v>31</v>
      </c>
      <c r="S527" s="105" t="s">
        <v>3765</v>
      </c>
      <c r="T527" s="105" t="s">
        <v>172</v>
      </c>
      <c r="U527" s="159">
        <f t="shared" si="104"/>
        <v>19</v>
      </c>
      <c r="V527" s="159">
        <v>2</v>
      </c>
      <c r="W527" s="100">
        <f t="shared" si="109"/>
        <v>0.10526315789473684</v>
      </c>
      <c r="X527" s="105" t="str">
        <f t="shared" si="110"/>
        <v>En Riesgo de no Cumplimiento</v>
      </c>
      <c r="Y527" s="166"/>
      <c r="Z527" s="159">
        <f t="shared" si="105"/>
        <v>12</v>
      </c>
      <c r="AA527" s="159"/>
      <c r="AB527" s="100" t="str">
        <f t="shared" si="111"/>
        <v>No hay ejecución</v>
      </c>
      <c r="AC527" s="105" t="str">
        <f t="shared" si="112"/>
        <v>NA</v>
      </c>
      <c r="AD527" s="166"/>
      <c r="AE527" s="65">
        <f t="shared" si="106"/>
        <v>2</v>
      </c>
      <c r="AF527" s="100">
        <f t="shared" si="108"/>
        <v>6.4516129032258063E-2</v>
      </c>
      <c r="AG527" s="105" t="str">
        <f t="shared" si="107"/>
        <v>Incumplimiento</v>
      </c>
      <c r="AH527" s="166"/>
      <c r="AI527" s="65" t="s">
        <v>502</v>
      </c>
      <c r="AJ527" s="100" t="s">
        <v>502</v>
      </c>
    </row>
    <row r="528" spans="1:36" ht="28.8">
      <c r="A528" s="63">
        <v>513</v>
      </c>
      <c r="B528" s="162">
        <v>0</v>
      </c>
      <c r="C528" s="162">
        <v>0</v>
      </c>
      <c r="D528" s="162">
        <v>0</v>
      </c>
      <c r="E528" s="162">
        <v>0</v>
      </c>
      <c r="F528" s="162">
        <v>21</v>
      </c>
      <c r="G528" s="231" t="s">
        <v>428</v>
      </c>
      <c r="H528" s="164" t="s">
        <v>4233</v>
      </c>
      <c r="I528" s="163" t="s">
        <v>20</v>
      </c>
      <c r="J528" s="163" t="s">
        <v>353</v>
      </c>
      <c r="K528" s="163">
        <v>16</v>
      </c>
      <c r="L528" s="165" t="s">
        <v>3991</v>
      </c>
      <c r="M528" s="165" t="s">
        <v>636</v>
      </c>
      <c r="N528" s="64">
        <v>0</v>
      </c>
      <c r="O528" s="64">
        <v>1</v>
      </c>
      <c r="P528" s="64">
        <v>0</v>
      </c>
      <c r="Q528" s="64">
        <v>0</v>
      </c>
      <c r="R528" s="64">
        <f t="shared" si="103"/>
        <v>1</v>
      </c>
      <c r="S528" s="105" t="s">
        <v>3765</v>
      </c>
      <c r="T528" s="105" t="s">
        <v>172</v>
      </c>
      <c r="U528" s="159">
        <f t="shared" si="104"/>
        <v>1</v>
      </c>
      <c r="V528" s="159">
        <v>1</v>
      </c>
      <c r="W528" s="100">
        <f t="shared" si="109"/>
        <v>1</v>
      </c>
      <c r="X528" s="105" t="str">
        <f t="shared" si="110"/>
        <v>De acuerdo a lo programado</v>
      </c>
      <c r="Y528" s="166"/>
      <c r="Z528" s="159">
        <f t="shared" si="105"/>
        <v>0</v>
      </c>
      <c r="AA528" s="159"/>
      <c r="AB528" s="100" t="str">
        <f t="shared" si="111"/>
        <v>No hay ejecución</v>
      </c>
      <c r="AC528" s="105" t="str">
        <f t="shared" si="112"/>
        <v>NA</v>
      </c>
      <c r="AD528" s="166"/>
      <c r="AE528" s="65">
        <f t="shared" si="106"/>
        <v>1</v>
      </c>
      <c r="AF528" s="100">
        <f t="shared" si="108"/>
        <v>1</v>
      </c>
      <c r="AG528" s="105" t="str">
        <f t="shared" si="107"/>
        <v>De acuerdo a lo programado</v>
      </c>
      <c r="AH528" s="166"/>
      <c r="AI528" s="65" t="s">
        <v>502</v>
      </c>
      <c r="AJ528" s="100" t="s">
        <v>502</v>
      </c>
    </row>
    <row r="529" spans="1:36" ht="19.2">
      <c r="A529" s="63">
        <v>514</v>
      </c>
      <c r="B529" s="162">
        <v>0</v>
      </c>
      <c r="C529" s="162">
        <v>0</v>
      </c>
      <c r="D529" s="162">
        <v>0</v>
      </c>
      <c r="E529" s="162">
        <v>0</v>
      </c>
      <c r="F529" s="162">
        <v>20</v>
      </c>
      <c r="G529" s="231" t="s">
        <v>478</v>
      </c>
      <c r="H529" s="164" t="s">
        <v>4234</v>
      </c>
      <c r="I529" s="163" t="s">
        <v>20</v>
      </c>
      <c r="J529" s="163" t="s">
        <v>353</v>
      </c>
      <c r="K529" s="163">
        <v>17</v>
      </c>
      <c r="L529" s="165" t="s">
        <v>640</v>
      </c>
      <c r="M529" s="165" t="s">
        <v>636</v>
      </c>
      <c r="N529" s="64">
        <v>1</v>
      </c>
      <c r="O529" s="64">
        <v>1</v>
      </c>
      <c r="P529" s="64">
        <v>0</v>
      </c>
      <c r="Q529" s="64">
        <v>0</v>
      </c>
      <c r="R529" s="64">
        <f t="shared" ref="R529:R569" si="113">N529+O529+P529+Q529</f>
        <v>2</v>
      </c>
      <c r="S529" s="105" t="s">
        <v>3765</v>
      </c>
      <c r="T529" s="105" t="s">
        <v>172</v>
      </c>
      <c r="U529" s="159">
        <f t="shared" ref="U529:U569" si="114">N529+O529</f>
        <v>2</v>
      </c>
      <c r="V529" s="159">
        <v>0</v>
      </c>
      <c r="W529" s="100">
        <f t="shared" si="109"/>
        <v>0</v>
      </c>
      <c r="X529" s="105" t="str">
        <f t="shared" si="110"/>
        <v>En Riesgo de no Cumplimiento</v>
      </c>
      <c r="Y529" s="166"/>
      <c r="Z529" s="159">
        <f t="shared" ref="Z529:Z569" si="115">P529+Q529</f>
        <v>0</v>
      </c>
      <c r="AA529" s="159"/>
      <c r="AB529" s="100" t="str">
        <f t="shared" si="111"/>
        <v>No hay ejecución</v>
      </c>
      <c r="AC529" s="105" t="str">
        <f t="shared" si="112"/>
        <v>NA</v>
      </c>
      <c r="AD529" s="166"/>
      <c r="AE529" s="65">
        <f t="shared" ref="AE529:AE569" si="116">V529+AA529</f>
        <v>0</v>
      </c>
      <c r="AF529" s="100" t="str">
        <f t="shared" si="108"/>
        <v>No hay Programación</v>
      </c>
      <c r="AG529" s="105" t="str">
        <f t="shared" si="107"/>
        <v>De acuerdo a lo programado</v>
      </c>
      <c r="AH529" s="166"/>
      <c r="AI529" s="65" t="s">
        <v>502</v>
      </c>
      <c r="AJ529" s="100" t="s">
        <v>502</v>
      </c>
    </row>
    <row r="530" spans="1:36" ht="19.2">
      <c r="A530" s="63">
        <v>515</v>
      </c>
      <c r="B530" s="162">
        <v>0</v>
      </c>
      <c r="C530" s="162">
        <v>0</v>
      </c>
      <c r="D530" s="162">
        <v>0</v>
      </c>
      <c r="E530" s="162">
        <v>0</v>
      </c>
      <c r="F530" s="162">
        <v>20</v>
      </c>
      <c r="G530" s="231" t="s">
        <v>478</v>
      </c>
      <c r="H530" s="164" t="s">
        <v>4235</v>
      </c>
      <c r="I530" s="163" t="s">
        <v>20</v>
      </c>
      <c r="J530" s="163" t="s">
        <v>353</v>
      </c>
      <c r="K530" s="163">
        <v>17</v>
      </c>
      <c r="L530" s="165" t="s">
        <v>640</v>
      </c>
      <c r="M530" s="165" t="s">
        <v>636</v>
      </c>
      <c r="N530" s="64">
        <v>2</v>
      </c>
      <c r="O530" s="64">
        <v>2</v>
      </c>
      <c r="P530" s="64">
        <v>2</v>
      </c>
      <c r="Q530" s="64">
        <v>2</v>
      </c>
      <c r="R530" s="64">
        <f t="shared" si="113"/>
        <v>8</v>
      </c>
      <c r="S530" s="105" t="s">
        <v>3765</v>
      </c>
      <c r="T530" s="105" t="s">
        <v>172</v>
      </c>
      <c r="U530" s="159">
        <f t="shared" si="114"/>
        <v>4</v>
      </c>
      <c r="V530" s="159">
        <v>16</v>
      </c>
      <c r="W530" s="100">
        <f t="shared" si="109"/>
        <v>4</v>
      </c>
      <c r="X530" s="105" t="str">
        <f t="shared" si="110"/>
        <v>De acuerdo a lo programado</v>
      </c>
      <c r="Y530" s="166"/>
      <c r="Z530" s="159">
        <f t="shared" si="115"/>
        <v>4</v>
      </c>
      <c r="AA530" s="159"/>
      <c r="AB530" s="100" t="str">
        <f t="shared" si="111"/>
        <v>No hay ejecución</v>
      </c>
      <c r="AC530" s="105" t="str">
        <f t="shared" si="112"/>
        <v>NA</v>
      </c>
      <c r="AD530" s="166"/>
      <c r="AE530" s="65">
        <f t="shared" si="116"/>
        <v>16</v>
      </c>
      <c r="AF530" s="100">
        <f t="shared" si="108"/>
        <v>2</v>
      </c>
      <c r="AG530" s="105" t="str">
        <f t="shared" si="107"/>
        <v>De acuerdo a lo programado</v>
      </c>
      <c r="AH530" s="166"/>
      <c r="AI530" s="65" t="s">
        <v>502</v>
      </c>
      <c r="AJ530" s="100" t="s">
        <v>502</v>
      </c>
    </row>
    <row r="531" spans="1:36" ht="19.2">
      <c r="A531" s="63">
        <v>516</v>
      </c>
      <c r="B531" s="162">
        <v>0</v>
      </c>
      <c r="C531" s="162">
        <v>0</v>
      </c>
      <c r="D531" s="162">
        <v>0</v>
      </c>
      <c r="E531" s="162">
        <v>0</v>
      </c>
      <c r="F531" s="162">
        <v>20</v>
      </c>
      <c r="G531" s="231" t="s">
        <v>478</v>
      </c>
      <c r="H531" s="164" t="s">
        <v>4236</v>
      </c>
      <c r="I531" s="163" t="s">
        <v>20</v>
      </c>
      <c r="J531" s="163" t="s">
        <v>353</v>
      </c>
      <c r="K531" s="163">
        <v>17</v>
      </c>
      <c r="L531" s="165" t="s">
        <v>640</v>
      </c>
      <c r="M531" s="165" t="s">
        <v>636</v>
      </c>
      <c r="N531" s="64">
        <v>1</v>
      </c>
      <c r="O531" s="64">
        <v>1</v>
      </c>
      <c r="P531" s="64">
        <v>0</v>
      </c>
      <c r="Q531" s="64">
        <v>0</v>
      </c>
      <c r="R531" s="64">
        <f t="shared" si="113"/>
        <v>2</v>
      </c>
      <c r="S531" s="105" t="s">
        <v>3765</v>
      </c>
      <c r="T531" s="105" t="s">
        <v>172</v>
      </c>
      <c r="U531" s="159">
        <f t="shared" si="114"/>
        <v>2</v>
      </c>
      <c r="V531" s="159">
        <v>16</v>
      </c>
      <c r="W531" s="100">
        <f t="shared" si="109"/>
        <v>8</v>
      </c>
      <c r="X531" s="105" t="str">
        <f t="shared" si="110"/>
        <v>De acuerdo a lo programado</v>
      </c>
      <c r="Y531" s="166"/>
      <c r="Z531" s="159">
        <f t="shared" si="115"/>
        <v>0</v>
      </c>
      <c r="AA531" s="159"/>
      <c r="AB531" s="100" t="str">
        <f t="shared" si="111"/>
        <v>No hay ejecución</v>
      </c>
      <c r="AC531" s="105" t="str">
        <f t="shared" si="112"/>
        <v>NA</v>
      </c>
      <c r="AD531" s="166"/>
      <c r="AE531" s="65">
        <f t="shared" si="116"/>
        <v>16</v>
      </c>
      <c r="AF531" s="100">
        <f t="shared" si="108"/>
        <v>8</v>
      </c>
      <c r="AG531" s="105" t="str">
        <f t="shared" si="107"/>
        <v>De acuerdo a lo programado</v>
      </c>
      <c r="AH531" s="166"/>
      <c r="AI531" s="65" t="s">
        <v>502</v>
      </c>
      <c r="AJ531" s="100" t="s">
        <v>502</v>
      </c>
    </row>
    <row r="532" spans="1:36" ht="19.2">
      <c r="A532" s="63">
        <v>517</v>
      </c>
      <c r="B532" s="162">
        <v>0</v>
      </c>
      <c r="C532" s="162">
        <v>0</v>
      </c>
      <c r="D532" s="162">
        <v>0</v>
      </c>
      <c r="E532" s="162">
        <v>0</v>
      </c>
      <c r="F532" s="162">
        <v>20</v>
      </c>
      <c r="G532" s="231" t="s">
        <v>478</v>
      </c>
      <c r="H532" s="164" t="s">
        <v>4237</v>
      </c>
      <c r="I532" s="163" t="s">
        <v>20</v>
      </c>
      <c r="J532" s="163" t="s">
        <v>353</v>
      </c>
      <c r="K532" s="163">
        <v>17</v>
      </c>
      <c r="L532" s="165" t="s">
        <v>640</v>
      </c>
      <c r="M532" s="165" t="s">
        <v>636</v>
      </c>
      <c r="N532" s="64">
        <v>0</v>
      </c>
      <c r="O532" s="64">
        <v>0</v>
      </c>
      <c r="P532" s="64">
        <v>0</v>
      </c>
      <c r="Q532" s="64">
        <v>1</v>
      </c>
      <c r="R532" s="64">
        <f t="shared" si="113"/>
        <v>1</v>
      </c>
      <c r="S532" s="105" t="s">
        <v>3765</v>
      </c>
      <c r="T532" s="105" t="s">
        <v>172</v>
      </c>
      <c r="U532" s="159">
        <f t="shared" si="114"/>
        <v>0</v>
      </c>
      <c r="V532" s="159">
        <v>2</v>
      </c>
      <c r="W532" s="100" t="str">
        <f t="shared" si="109"/>
        <v>No hay Programación</v>
      </c>
      <c r="X532" s="105" t="str">
        <f t="shared" si="110"/>
        <v>De acuerdo a lo programado</v>
      </c>
      <c r="Y532" s="166"/>
      <c r="Z532" s="159">
        <f t="shared" si="115"/>
        <v>1</v>
      </c>
      <c r="AA532" s="159"/>
      <c r="AB532" s="100" t="str">
        <f t="shared" si="111"/>
        <v>No hay ejecución</v>
      </c>
      <c r="AC532" s="105" t="str">
        <f t="shared" si="112"/>
        <v>NA</v>
      </c>
      <c r="AD532" s="166"/>
      <c r="AE532" s="65">
        <f t="shared" si="116"/>
        <v>2</v>
      </c>
      <c r="AF532" s="100">
        <f t="shared" si="108"/>
        <v>2</v>
      </c>
      <c r="AG532" s="105" t="str">
        <f t="shared" si="107"/>
        <v>De acuerdo a lo programado</v>
      </c>
      <c r="AH532" s="166"/>
      <c r="AI532" s="65" t="s">
        <v>502</v>
      </c>
      <c r="AJ532" s="100" t="s">
        <v>502</v>
      </c>
    </row>
    <row r="533" spans="1:36" ht="19.2">
      <c r="A533" s="63">
        <v>518</v>
      </c>
      <c r="B533" s="162">
        <v>0</v>
      </c>
      <c r="C533" s="162">
        <v>0</v>
      </c>
      <c r="D533" s="162">
        <v>0</v>
      </c>
      <c r="E533" s="162">
        <v>0</v>
      </c>
      <c r="F533" s="162">
        <v>20</v>
      </c>
      <c r="G533" s="231" t="s">
        <v>478</v>
      </c>
      <c r="H533" s="164" t="s">
        <v>4238</v>
      </c>
      <c r="I533" s="163" t="s">
        <v>20</v>
      </c>
      <c r="J533" s="163" t="s">
        <v>353</v>
      </c>
      <c r="K533" s="163">
        <v>17</v>
      </c>
      <c r="L533" s="165" t="s">
        <v>642</v>
      </c>
      <c r="M533" s="165" t="s">
        <v>3498</v>
      </c>
      <c r="N533" s="64">
        <v>3</v>
      </c>
      <c r="O533" s="64">
        <v>3</v>
      </c>
      <c r="P533" s="64">
        <v>3</v>
      </c>
      <c r="Q533" s="64">
        <v>3</v>
      </c>
      <c r="R533" s="64">
        <f t="shared" si="113"/>
        <v>12</v>
      </c>
      <c r="S533" s="105" t="s">
        <v>3765</v>
      </c>
      <c r="T533" s="105" t="s">
        <v>172</v>
      </c>
      <c r="U533" s="159">
        <f t="shared" si="114"/>
        <v>6</v>
      </c>
      <c r="V533" s="159">
        <v>16</v>
      </c>
      <c r="W533" s="100">
        <f t="shared" si="109"/>
        <v>2.6666666666666665</v>
      </c>
      <c r="X533" s="105" t="str">
        <f t="shared" si="110"/>
        <v>De acuerdo a lo programado</v>
      </c>
      <c r="Y533" s="166"/>
      <c r="Z533" s="159">
        <f t="shared" si="115"/>
        <v>6</v>
      </c>
      <c r="AA533" s="159"/>
      <c r="AB533" s="100" t="str">
        <f t="shared" si="111"/>
        <v>No hay ejecución</v>
      </c>
      <c r="AC533" s="105" t="str">
        <f t="shared" si="112"/>
        <v>NA</v>
      </c>
      <c r="AD533" s="166"/>
      <c r="AE533" s="65">
        <f t="shared" si="116"/>
        <v>16</v>
      </c>
      <c r="AF533" s="100">
        <f t="shared" si="108"/>
        <v>1.3333333333333333</v>
      </c>
      <c r="AG533" s="105" t="str">
        <f t="shared" ref="AG533:AG569" si="117">IF(AF533="No hay ejecución","NA",IF(AF533&gt;=90%,"De acuerdo a lo programado",IF(AF533&gt;=70%,"Atraso Leve",IF(AF533&lt;70%,"Incumplimiento"))))</f>
        <v>De acuerdo a lo programado</v>
      </c>
      <c r="AH533" s="166"/>
      <c r="AI533" s="65" t="s">
        <v>502</v>
      </c>
      <c r="AJ533" s="100" t="s">
        <v>502</v>
      </c>
    </row>
    <row r="534" spans="1:36" ht="19.2">
      <c r="A534" s="63">
        <v>519</v>
      </c>
      <c r="B534" s="162">
        <v>0</v>
      </c>
      <c r="C534" s="162">
        <v>0</v>
      </c>
      <c r="D534" s="162">
        <v>0</v>
      </c>
      <c r="E534" s="162">
        <v>0</v>
      </c>
      <c r="F534" s="162">
        <v>20</v>
      </c>
      <c r="G534" s="231" t="s">
        <v>478</v>
      </c>
      <c r="H534" s="164" t="s">
        <v>4239</v>
      </c>
      <c r="I534" s="163" t="s">
        <v>20</v>
      </c>
      <c r="J534" s="163" t="s">
        <v>353</v>
      </c>
      <c r="K534" s="163">
        <v>17</v>
      </c>
      <c r="L534" s="165" t="s">
        <v>642</v>
      </c>
      <c r="M534" s="165" t="s">
        <v>3498</v>
      </c>
      <c r="N534" s="64">
        <v>3</v>
      </c>
      <c r="O534" s="64">
        <v>3</v>
      </c>
      <c r="P534" s="64">
        <v>3</v>
      </c>
      <c r="Q534" s="64">
        <v>3</v>
      </c>
      <c r="R534" s="64">
        <f t="shared" si="113"/>
        <v>12</v>
      </c>
      <c r="S534" s="105" t="s">
        <v>3765</v>
      </c>
      <c r="T534" s="105" t="s">
        <v>172</v>
      </c>
      <c r="U534" s="159">
        <f t="shared" si="114"/>
        <v>6</v>
      </c>
      <c r="V534" s="159">
        <v>0</v>
      </c>
      <c r="W534" s="100">
        <f t="shared" si="109"/>
        <v>0</v>
      </c>
      <c r="X534" s="105" t="str">
        <f t="shared" si="110"/>
        <v>En Riesgo de no Cumplimiento</v>
      </c>
      <c r="Y534" s="166"/>
      <c r="Z534" s="159">
        <f t="shared" si="115"/>
        <v>6</v>
      </c>
      <c r="AA534" s="159"/>
      <c r="AB534" s="100" t="str">
        <f t="shared" si="111"/>
        <v>No hay ejecución</v>
      </c>
      <c r="AC534" s="105" t="str">
        <f t="shared" si="112"/>
        <v>NA</v>
      </c>
      <c r="AD534" s="166"/>
      <c r="AE534" s="65">
        <f t="shared" si="116"/>
        <v>0</v>
      </c>
      <c r="AF534" s="100" t="str">
        <f t="shared" si="108"/>
        <v>No hay Programación</v>
      </c>
      <c r="AG534" s="105" t="str">
        <f t="shared" si="117"/>
        <v>De acuerdo a lo programado</v>
      </c>
      <c r="AH534" s="166"/>
      <c r="AI534" s="65" t="s">
        <v>502</v>
      </c>
      <c r="AJ534" s="100" t="s">
        <v>502</v>
      </c>
    </row>
    <row r="535" spans="1:36" ht="19.2">
      <c r="A535" s="63">
        <v>520</v>
      </c>
      <c r="B535" s="162">
        <v>0</v>
      </c>
      <c r="C535" s="162">
        <v>0</v>
      </c>
      <c r="D535" s="162">
        <v>0</v>
      </c>
      <c r="E535" s="162">
        <v>0</v>
      </c>
      <c r="F535" s="162">
        <v>20</v>
      </c>
      <c r="G535" s="231" t="s">
        <v>478</v>
      </c>
      <c r="H535" s="164" t="s">
        <v>4240</v>
      </c>
      <c r="I535" s="163" t="s">
        <v>20</v>
      </c>
      <c r="J535" s="163" t="s">
        <v>353</v>
      </c>
      <c r="K535" s="163">
        <v>17</v>
      </c>
      <c r="L535" s="165" t="s">
        <v>642</v>
      </c>
      <c r="M535" s="165" t="s">
        <v>674</v>
      </c>
      <c r="N535" s="64">
        <v>3</v>
      </c>
      <c r="O535" s="64">
        <v>3</v>
      </c>
      <c r="P535" s="64">
        <v>3</v>
      </c>
      <c r="Q535" s="64">
        <v>3</v>
      </c>
      <c r="R535" s="64">
        <f t="shared" si="113"/>
        <v>12</v>
      </c>
      <c r="S535" s="105" t="s">
        <v>3765</v>
      </c>
      <c r="T535" s="105" t="s">
        <v>172</v>
      </c>
      <c r="U535" s="159">
        <f t="shared" si="114"/>
        <v>6</v>
      </c>
      <c r="V535" s="159">
        <v>6</v>
      </c>
      <c r="W535" s="100">
        <f t="shared" si="109"/>
        <v>1</v>
      </c>
      <c r="X535" s="105" t="str">
        <f t="shared" si="110"/>
        <v>De acuerdo a lo programado</v>
      </c>
      <c r="Y535" s="166"/>
      <c r="Z535" s="159">
        <f t="shared" si="115"/>
        <v>6</v>
      </c>
      <c r="AA535" s="159"/>
      <c r="AB535" s="100" t="str">
        <f t="shared" si="111"/>
        <v>No hay ejecución</v>
      </c>
      <c r="AC535" s="105" t="str">
        <f t="shared" si="112"/>
        <v>NA</v>
      </c>
      <c r="AD535" s="166"/>
      <c r="AE535" s="65">
        <f t="shared" si="116"/>
        <v>6</v>
      </c>
      <c r="AF535" s="100">
        <f t="shared" si="108"/>
        <v>0.5</v>
      </c>
      <c r="AG535" s="105" t="str">
        <f t="shared" si="117"/>
        <v>Incumplimiento</v>
      </c>
      <c r="AH535" s="166"/>
      <c r="AI535" s="65" t="s">
        <v>502</v>
      </c>
      <c r="AJ535" s="100" t="s">
        <v>502</v>
      </c>
    </row>
    <row r="536" spans="1:36" ht="19.2">
      <c r="A536" s="63">
        <v>521</v>
      </c>
      <c r="B536" s="162">
        <v>0</v>
      </c>
      <c r="C536" s="162">
        <v>0</v>
      </c>
      <c r="D536" s="162">
        <v>0</v>
      </c>
      <c r="E536" s="162">
        <v>0</v>
      </c>
      <c r="F536" s="162">
        <v>20</v>
      </c>
      <c r="G536" s="231" t="s">
        <v>478</v>
      </c>
      <c r="H536" s="164" t="s">
        <v>4241</v>
      </c>
      <c r="I536" s="163" t="s">
        <v>20</v>
      </c>
      <c r="J536" s="163" t="s">
        <v>353</v>
      </c>
      <c r="K536" s="163">
        <v>17</v>
      </c>
      <c r="L536" s="165" t="s">
        <v>642</v>
      </c>
      <c r="M536" s="165" t="s">
        <v>674</v>
      </c>
      <c r="N536" s="64">
        <v>2</v>
      </c>
      <c r="O536" s="64">
        <v>3</v>
      </c>
      <c r="P536" s="64">
        <v>3</v>
      </c>
      <c r="Q536" s="64">
        <v>1</v>
      </c>
      <c r="R536" s="64">
        <f t="shared" si="113"/>
        <v>9</v>
      </c>
      <c r="S536" s="105" t="s">
        <v>3765</v>
      </c>
      <c r="T536" s="105" t="s">
        <v>172</v>
      </c>
      <c r="U536" s="159">
        <f t="shared" si="114"/>
        <v>5</v>
      </c>
      <c r="V536" s="159">
        <v>1</v>
      </c>
      <c r="W536" s="100">
        <f t="shared" si="109"/>
        <v>0.2</v>
      </c>
      <c r="X536" s="105" t="str">
        <f t="shared" si="110"/>
        <v>En Riesgo de no Cumplimiento</v>
      </c>
      <c r="Y536" s="166"/>
      <c r="Z536" s="159">
        <f t="shared" si="115"/>
        <v>4</v>
      </c>
      <c r="AA536" s="159"/>
      <c r="AB536" s="100" t="str">
        <f t="shared" si="111"/>
        <v>No hay ejecución</v>
      </c>
      <c r="AC536" s="105" t="str">
        <f t="shared" si="112"/>
        <v>NA</v>
      </c>
      <c r="AD536" s="166"/>
      <c r="AE536" s="65">
        <f t="shared" si="116"/>
        <v>1</v>
      </c>
      <c r="AF536" s="100">
        <f t="shared" si="108"/>
        <v>0.1111111111111111</v>
      </c>
      <c r="AG536" s="105" t="str">
        <f t="shared" si="117"/>
        <v>Incumplimiento</v>
      </c>
      <c r="AH536" s="166"/>
      <c r="AI536" s="65" t="s">
        <v>502</v>
      </c>
      <c r="AJ536" s="100" t="s">
        <v>502</v>
      </c>
    </row>
    <row r="537" spans="1:36" ht="19.2">
      <c r="A537" s="63">
        <v>522</v>
      </c>
      <c r="B537" s="162">
        <v>0</v>
      </c>
      <c r="C537" s="162">
        <v>0</v>
      </c>
      <c r="D537" s="162">
        <v>0</v>
      </c>
      <c r="E537" s="162">
        <v>0</v>
      </c>
      <c r="F537" s="162">
        <v>20</v>
      </c>
      <c r="G537" s="231" t="s">
        <v>478</v>
      </c>
      <c r="H537" s="164" t="s">
        <v>4242</v>
      </c>
      <c r="I537" s="163" t="s">
        <v>20</v>
      </c>
      <c r="J537" s="163" t="s">
        <v>353</v>
      </c>
      <c r="K537" s="163">
        <v>17</v>
      </c>
      <c r="L537" s="165" t="s">
        <v>640</v>
      </c>
      <c r="M537" s="165" t="s">
        <v>636</v>
      </c>
      <c r="N537" s="64">
        <v>13</v>
      </c>
      <c r="O537" s="64">
        <v>0</v>
      </c>
      <c r="P537" s="64">
        <v>0</v>
      </c>
      <c r="Q537" s="64">
        <v>0</v>
      </c>
      <c r="R537" s="64">
        <f t="shared" si="113"/>
        <v>13</v>
      </c>
      <c r="S537" s="105" t="s">
        <v>3765</v>
      </c>
      <c r="T537" s="105" t="s">
        <v>172</v>
      </c>
      <c r="U537" s="159">
        <f t="shared" si="114"/>
        <v>13</v>
      </c>
      <c r="V537" s="159">
        <v>13</v>
      </c>
      <c r="W537" s="100">
        <f t="shared" si="109"/>
        <v>1</v>
      </c>
      <c r="X537" s="105" t="str">
        <f t="shared" si="110"/>
        <v>De acuerdo a lo programado</v>
      </c>
      <c r="Y537" s="166"/>
      <c r="Z537" s="159">
        <f t="shared" si="115"/>
        <v>0</v>
      </c>
      <c r="AA537" s="159"/>
      <c r="AB537" s="100" t="str">
        <f t="shared" si="111"/>
        <v>No hay ejecución</v>
      </c>
      <c r="AC537" s="105" t="str">
        <f t="shared" si="112"/>
        <v>NA</v>
      </c>
      <c r="AD537" s="166"/>
      <c r="AE537" s="65">
        <f t="shared" si="116"/>
        <v>13</v>
      </c>
      <c r="AF537" s="100">
        <f t="shared" si="108"/>
        <v>1</v>
      </c>
      <c r="AG537" s="105" t="str">
        <f t="shared" si="117"/>
        <v>De acuerdo a lo programado</v>
      </c>
      <c r="AH537" s="166"/>
      <c r="AI537" s="65" t="s">
        <v>502</v>
      </c>
      <c r="AJ537" s="100" t="s">
        <v>502</v>
      </c>
    </row>
    <row r="538" spans="1:36" ht="19.2">
      <c r="A538" s="63">
        <v>523</v>
      </c>
      <c r="B538" s="162">
        <v>0</v>
      </c>
      <c r="C538" s="162">
        <v>0</v>
      </c>
      <c r="D538" s="162">
        <v>0</v>
      </c>
      <c r="E538" s="162">
        <v>0</v>
      </c>
      <c r="F538" s="162">
        <v>20</v>
      </c>
      <c r="G538" s="231" t="s">
        <v>478</v>
      </c>
      <c r="H538" s="164" t="s">
        <v>4243</v>
      </c>
      <c r="I538" s="163" t="s">
        <v>20</v>
      </c>
      <c r="J538" s="163" t="s">
        <v>353</v>
      </c>
      <c r="K538" s="163">
        <v>17</v>
      </c>
      <c r="L538" s="165" t="s">
        <v>4201</v>
      </c>
      <c r="M538" s="165" t="s">
        <v>3764</v>
      </c>
      <c r="N538" s="64">
        <v>13</v>
      </c>
      <c r="O538" s="64">
        <v>0</v>
      </c>
      <c r="P538" s="64">
        <v>0</v>
      </c>
      <c r="Q538" s="64">
        <v>0</v>
      </c>
      <c r="R538" s="64">
        <f t="shared" si="113"/>
        <v>13</v>
      </c>
      <c r="S538" s="105" t="s">
        <v>3765</v>
      </c>
      <c r="T538" s="105" t="s">
        <v>172</v>
      </c>
      <c r="U538" s="159">
        <f t="shared" si="114"/>
        <v>13</v>
      </c>
      <c r="V538" s="159">
        <v>13</v>
      </c>
      <c r="W538" s="100">
        <f t="shared" si="109"/>
        <v>1</v>
      </c>
      <c r="X538" s="105" t="str">
        <f t="shared" si="110"/>
        <v>De acuerdo a lo programado</v>
      </c>
      <c r="Y538" s="166"/>
      <c r="Z538" s="159">
        <f t="shared" si="115"/>
        <v>0</v>
      </c>
      <c r="AA538" s="159"/>
      <c r="AB538" s="100" t="str">
        <f t="shared" si="111"/>
        <v>No hay ejecución</v>
      </c>
      <c r="AC538" s="105" t="str">
        <f t="shared" si="112"/>
        <v>NA</v>
      </c>
      <c r="AD538" s="166"/>
      <c r="AE538" s="65">
        <f t="shared" si="116"/>
        <v>13</v>
      </c>
      <c r="AF538" s="100">
        <f t="shared" si="108"/>
        <v>1</v>
      </c>
      <c r="AG538" s="105" t="str">
        <f t="shared" si="117"/>
        <v>De acuerdo a lo programado</v>
      </c>
      <c r="AH538" s="166"/>
      <c r="AI538" s="65" t="s">
        <v>502</v>
      </c>
      <c r="AJ538" s="100" t="s">
        <v>502</v>
      </c>
    </row>
    <row r="539" spans="1:36" ht="19.2">
      <c r="A539" s="63">
        <v>524</v>
      </c>
      <c r="B539" s="162">
        <v>0</v>
      </c>
      <c r="C539" s="162">
        <v>0</v>
      </c>
      <c r="D539" s="162">
        <v>0</v>
      </c>
      <c r="E539" s="162">
        <v>0</v>
      </c>
      <c r="F539" s="162">
        <v>20</v>
      </c>
      <c r="G539" s="231" t="s">
        <v>478</v>
      </c>
      <c r="H539" s="164" t="s">
        <v>4244</v>
      </c>
      <c r="I539" s="163" t="s">
        <v>20</v>
      </c>
      <c r="J539" s="163" t="s">
        <v>353</v>
      </c>
      <c r="K539" s="163">
        <v>17</v>
      </c>
      <c r="L539" s="165" t="s">
        <v>3807</v>
      </c>
      <c r="M539" s="165" t="s">
        <v>3764</v>
      </c>
      <c r="N539" s="64">
        <v>2</v>
      </c>
      <c r="O539" s="64">
        <v>3</v>
      </c>
      <c r="P539" s="64">
        <v>3</v>
      </c>
      <c r="Q539" s="64">
        <v>2</v>
      </c>
      <c r="R539" s="64">
        <f t="shared" si="113"/>
        <v>10</v>
      </c>
      <c r="S539" s="105" t="s">
        <v>3765</v>
      </c>
      <c r="T539" s="105" t="s">
        <v>172</v>
      </c>
      <c r="U539" s="159">
        <f t="shared" si="114"/>
        <v>5</v>
      </c>
      <c r="V539" s="159">
        <v>0</v>
      </c>
      <c r="W539" s="100">
        <f t="shared" si="109"/>
        <v>0</v>
      </c>
      <c r="X539" s="105" t="str">
        <f t="shared" si="110"/>
        <v>En Riesgo de no Cumplimiento</v>
      </c>
      <c r="Y539" s="166"/>
      <c r="Z539" s="159">
        <f t="shared" si="115"/>
        <v>5</v>
      </c>
      <c r="AA539" s="159"/>
      <c r="AB539" s="100" t="str">
        <f t="shared" si="111"/>
        <v>No hay ejecución</v>
      </c>
      <c r="AC539" s="105" t="str">
        <f t="shared" si="112"/>
        <v>NA</v>
      </c>
      <c r="AD539" s="166"/>
      <c r="AE539" s="65">
        <f t="shared" si="116"/>
        <v>0</v>
      </c>
      <c r="AF539" s="100" t="str">
        <f t="shared" si="108"/>
        <v>No hay Programación</v>
      </c>
      <c r="AG539" s="105" t="str">
        <f t="shared" si="117"/>
        <v>De acuerdo a lo programado</v>
      </c>
      <c r="AH539" s="166"/>
      <c r="AI539" s="65" t="s">
        <v>502</v>
      </c>
      <c r="AJ539" s="100" t="s">
        <v>502</v>
      </c>
    </row>
    <row r="540" spans="1:36" ht="19.2">
      <c r="A540" s="63">
        <v>525</v>
      </c>
      <c r="B540" s="162">
        <v>0</v>
      </c>
      <c r="C540" s="162">
        <v>0</v>
      </c>
      <c r="D540" s="162">
        <v>0</v>
      </c>
      <c r="E540" s="162">
        <v>0</v>
      </c>
      <c r="F540" s="162">
        <v>20</v>
      </c>
      <c r="G540" s="231" t="s">
        <v>478</v>
      </c>
      <c r="H540" s="164" t="s">
        <v>4245</v>
      </c>
      <c r="I540" s="163" t="s">
        <v>20</v>
      </c>
      <c r="J540" s="163" t="s">
        <v>353</v>
      </c>
      <c r="K540" s="163">
        <v>17</v>
      </c>
      <c r="L540" s="165" t="s">
        <v>640</v>
      </c>
      <c r="M540" s="165" t="s">
        <v>636</v>
      </c>
      <c r="N540" s="64">
        <v>0</v>
      </c>
      <c r="O540" s="64">
        <v>1</v>
      </c>
      <c r="P540" s="64">
        <v>0</v>
      </c>
      <c r="Q540" s="64">
        <v>1</v>
      </c>
      <c r="R540" s="64">
        <f t="shared" si="113"/>
        <v>2</v>
      </c>
      <c r="S540" s="105" t="s">
        <v>3765</v>
      </c>
      <c r="T540" s="105" t="s">
        <v>172</v>
      </c>
      <c r="U540" s="159">
        <f t="shared" si="114"/>
        <v>1</v>
      </c>
      <c r="V540" s="159">
        <v>6</v>
      </c>
      <c r="W540" s="100">
        <f t="shared" si="109"/>
        <v>6</v>
      </c>
      <c r="X540" s="105" t="str">
        <f t="shared" si="110"/>
        <v>De acuerdo a lo programado</v>
      </c>
      <c r="Y540" s="166"/>
      <c r="Z540" s="159">
        <f t="shared" si="115"/>
        <v>1</v>
      </c>
      <c r="AA540" s="159"/>
      <c r="AB540" s="100" t="str">
        <f t="shared" si="111"/>
        <v>No hay ejecución</v>
      </c>
      <c r="AC540" s="105" t="str">
        <f t="shared" si="112"/>
        <v>NA</v>
      </c>
      <c r="AD540" s="166"/>
      <c r="AE540" s="65">
        <f t="shared" si="116"/>
        <v>6</v>
      </c>
      <c r="AF540" s="100">
        <f t="shared" ref="AF540:AF569" si="118">IF(AE540="","No hay ejecución",IF(AND(AE540&gt;0), AE540/R540,"No hay Programación"))</f>
        <v>3</v>
      </c>
      <c r="AG540" s="105" t="str">
        <f t="shared" si="117"/>
        <v>De acuerdo a lo programado</v>
      </c>
      <c r="AH540" s="166"/>
      <c r="AI540" s="65" t="s">
        <v>502</v>
      </c>
      <c r="AJ540" s="100" t="s">
        <v>502</v>
      </c>
    </row>
    <row r="541" spans="1:36" ht="19.2">
      <c r="A541" s="63">
        <v>526</v>
      </c>
      <c r="B541" s="162">
        <v>0</v>
      </c>
      <c r="C541" s="162">
        <v>0</v>
      </c>
      <c r="D541" s="162">
        <v>0</v>
      </c>
      <c r="E541" s="162">
        <v>0</v>
      </c>
      <c r="F541" s="162">
        <v>9</v>
      </c>
      <c r="G541" s="231" t="s">
        <v>507</v>
      </c>
      <c r="H541" s="164" t="s">
        <v>4246</v>
      </c>
      <c r="I541" s="163" t="s">
        <v>20</v>
      </c>
      <c r="J541" s="163" t="s">
        <v>172</v>
      </c>
      <c r="K541" s="163" t="s">
        <v>172</v>
      </c>
      <c r="L541" s="165" t="s">
        <v>4247</v>
      </c>
      <c r="M541" s="165" t="s">
        <v>4248</v>
      </c>
      <c r="N541" s="64">
        <v>0</v>
      </c>
      <c r="O541" s="64">
        <v>0</v>
      </c>
      <c r="P541" s="64">
        <v>1</v>
      </c>
      <c r="Q541" s="64">
        <v>0</v>
      </c>
      <c r="R541" s="64">
        <f t="shared" si="113"/>
        <v>1</v>
      </c>
      <c r="S541" s="105" t="s">
        <v>3765</v>
      </c>
      <c r="T541" s="105" t="s">
        <v>172</v>
      </c>
      <c r="U541" s="159">
        <f t="shared" si="114"/>
        <v>0</v>
      </c>
      <c r="V541" s="159">
        <v>0</v>
      </c>
      <c r="W541" s="100" t="str">
        <f t="shared" si="109"/>
        <v>No hay Programación</v>
      </c>
      <c r="X541" s="105" t="str">
        <f t="shared" si="110"/>
        <v>De acuerdo a lo programado</v>
      </c>
      <c r="Y541" s="166"/>
      <c r="Z541" s="159">
        <f t="shared" si="115"/>
        <v>1</v>
      </c>
      <c r="AA541" s="159"/>
      <c r="AB541" s="100" t="str">
        <f t="shared" si="111"/>
        <v>No hay ejecución</v>
      </c>
      <c r="AC541" s="105" t="str">
        <f t="shared" si="112"/>
        <v>NA</v>
      </c>
      <c r="AD541" s="166"/>
      <c r="AE541" s="65">
        <f t="shared" si="116"/>
        <v>0</v>
      </c>
      <c r="AF541" s="100" t="str">
        <f t="shared" si="118"/>
        <v>No hay Programación</v>
      </c>
      <c r="AG541" s="105" t="str">
        <f t="shared" si="117"/>
        <v>De acuerdo a lo programado</v>
      </c>
      <c r="AH541" s="166"/>
      <c r="AI541" s="65" t="s">
        <v>502</v>
      </c>
      <c r="AJ541" s="100" t="s">
        <v>502</v>
      </c>
    </row>
    <row r="542" spans="1:36" ht="19.2">
      <c r="A542" s="63">
        <v>527</v>
      </c>
      <c r="B542" s="162">
        <v>0</v>
      </c>
      <c r="C542" s="162">
        <v>0</v>
      </c>
      <c r="D542" s="162">
        <v>0</v>
      </c>
      <c r="E542" s="162">
        <v>0</v>
      </c>
      <c r="F542" s="162">
        <v>9</v>
      </c>
      <c r="G542" s="231" t="s">
        <v>507</v>
      </c>
      <c r="H542" s="164" t="s">
        <v>4249</v>
      </c>
      <c r="I542" s="163" t="s">
        <v>20</v>
      </c>
      <c r="J542" s="163" t="s">
        <v>172</v>
      </c>
      <c r="K542" s="163" t="s">
        <v>172</v>
      </c>
      <c r="L542" s="165" t="s">
        <v>4250</v>
      </c>
      <c r="M542" s="165" t="s">
        <v>4251</v>
      </c>
      <c r="N542" s="64">
        <v>3</v>
      </c>
      <c r="O542" s="64">
        <v>3</v>
      </c>
      <c r="P542" s="64">
        <v>3</v>
      </c>
      <c r="Q542" s="64">
        <v>3</v>
      </c>
      <c r="R542" s="64">
        <f t="shared" si="113"/>
        <v>12</v>
      </c>
      <c r="S542" s="105" t="s">
        <v>3765</v>
      </c>
      <c r="T542" s="105" t="s">
        <v>172</v>
      </c>
      <c r="U542" s="159">
        <f t="shared" si="114"/>
        <v>6</v>
      </c>
      <c r="V542" s="159">
        <v>6</v>
      </c>
      <c r="W542" s="100">
        <f t="shared" si="109"/>
        <v>1</v>
      </c>
      <c r="X542" s="105" t="str">
        <f t="shared" si="110"/>
        <v>De acuerdo a lo programado</v>
      </c>
      <c r="Y542" s="166"/>
      <c r="Z542" s="159">
        <f t="shared" si="115"/>
        <v>6</v>
      </c>
      <c r="AA542" s="159"/>
      <c r="AB542" s="100" t="str">
        <f t="shared" si="111"/>
        <v>No hay ejecución</v>
      </c>
      <c r="AC542" s="105" t="str">
        <f t="shared" si="112"/>
        <v>NA</v>
      </c>
      <c r="AD542" s="166"/>
      <c r="AE542" s="65">
        <f t="shared" si="116"/>
        <v>6</v>
      </c>
      <c r="AF542" s="100">
        <f t="shared" si="118"/>
        <v>0.5</v>
      </c>
      <c r="AG542" s="105" t="str">
        <f t="shared" si="117"/>
        <v>Incumplimiento</v>
      </c>
      <c r="AH542" s="166"/>
      <c r="AI542" s="65" t="s">
        <v>502</v>
      </c>
      <c r="AJ542" s="100" t="s">
        <v>502</v>
      </c>
    </row>
    <row r="543" spans="1:36" ht="38.4">
      <c r="A543" s="63">
        <v>528</v>
      </c>
      <c r="B543" s="162">
        <v>0</v>
      </c>
      <c r="C543" s="162">
        <v>0</v>
      </c>
      <c r="D543" s="162">
        <v>0</v>
      </c>
      <c r="E543" s="162">
        <v>0</v>
      </c>
      <c r="F543" s="162">
        <v>9</v>
      </c>
      <c r="G543" s="231" t="s">
        <v>507</v>
      </c>
      <c r="H543" s="164" t="s">
        <v>4252</v>
      </c>
      <c r="I543" s="163" t="s">
        <v>20</v>
      </c>
      <c r="J543" s="163" t="s">
        <v>172</v>
      </c>
      <c r="K543" s="163" t="s">
        <v>172</v>
      </c>
      <c r="L543" s="165" t="s">
        <v>4253</v>
      </c>
      <c r="M543" s="165" t="s">
        <v>4254</v>
      </c>
      <c r="N543" s="64">
        <v>16</v>
      </c>
      <c r="O543" s="64">
        <v>17</v>
      </c>
      <c r="P543" s="64">
        <v>17</v>
      </c>
      <c r="Q543" s="64">
        <v>20</v>
      </c>
      <c r="R543" s="64">
        <f t="shared" si="113"/>
        <v>70</v>
      </c>
      <c r="S543" s="105" t="s">
        <v>3765</v>
      </c>
      <c r="T543" s="105" t="s">
        <v>172</v>
      </c>
      <c r="U543" s="159">
        <f t="shared" si="114"/>
        <v>33</v>
      </c>
      <c r="V543" s="159">
        <v>36</v>
      </c>
      <c r="W543" s="100">
        <f t="shared" si="109"/>
        <v>1.0909090909090908</v>
      </c>
      <c r="X543" s="105" t="str">
        <f t="shared" si="110"/>
        <v>De acuerdo a lo programado</v>
      </c>
      <c r="Y543" s="166"/>
      <c r="Z543" s="159">
        <f t="shared" si="115"/>
        <v>37</v>
      </c>
      <c r="AA543" s="159"/>
      <c r="AB543" s="100" t="str">
        <f t="shared" si="111"/>
        <v>No hay ejecución</v>
      </c>
      <c r="AC543" s="105" t="str">
        <f t="shared" si="112"/>
        <v>NA</v>
      </c>
      <c r="AD543" s="166"/>
      <c r="AE543" s="65">
        <f t="shared" si="116"/>
        <v>36</v>
      </c>
      <c r="AF543" s="100">
        <f t="shared" si="118"/>
        <v>0.51428571428571423</v>
      </c>
      <c r="AG543" s="105" t="str">
        <f t="shared" si="117"/>
        <v>Incumplimiento</v>
      </c>
      <c r="AH543" s="166"/>
      <c r="AI543" s="65" t="s">
        <v>502</v>
      </c>
      <c r="AJ543" s="100" t="s">
        <v>502</v>
      </c>
    </row>
    <row r="544" spans="1:36" ht="19.2">
      <c r="A544" s="63">
        <v>529</v>
      </c>
      <c r="B544" s="162">
        <v>0</v>
      </c>
      <c r="C544" s="162">
        <v>0</v>
      </c>
      <c r="D544" s="162">
        <v>0</v>
      </c>
      <c r="E544" s="162">
        <v>0</v>
      </c>
      <c r="F544" s="162">
        <v>9</v>
      </c>
      <c r="G544" s="231" t="s">
        <v>507</v>
      </c>
      <c r="H544" s="164" t="s">
        <v>4255</v>
      </c>
      <c r="I544" s="163" t="s">
        <v>20</v>
      </c>
      <c r="J544" s="163" t="s">
        <v>172</v>
      </c>
      <c r="K544" s="163" t="s">
        <v>172</v>
      </c>
      <c r="L544" s="165" t="s">
        <v>4256</v>
      </c>
      <c r="M544" s="165" t="s">
        <v>4257</v>
      </c>
      <c r="N544" s="64">
        <v>1</v>
      </c>
      <c r="O544" s="64">
        <v>1</v>
      </c>
      <c r="P544" s="64">
        <v>0</v>
      </c>
      <c r="Q544" s="64">
        <v>0</v>
      </c>
      <c r="R544" s="64">
        <f t="shared" si="113"/>
        <v>2</v>
      </c>
      <c r="S544" s="105" t="s">
        <v>3765</v>
      </c>
      <c r="T544" s="105" t="s">
        <v>172</v>
      </c>
      <c r="U544" s="159">
        <f t="shared" si="114"/>
        <v>2</v>
      </c>
      <c r="V544" s="159">
        <v>1</v>
      </c>
      <c r="W544" s="100">
        <f t="shared" si="109"/>
        <v>0.5</v>
      </c>
      <c r="X544" s="105" t="str">
        <f t="shared" si="110"/>
        <v>En Riesgo de no Cumplimiento</v>
      </c>
      <c r="Y544" s="166"/>
      <c r="Z544" s="159">
        <f t="shared" si="115"/>
        <v>0</v>
      </c>
      <c r="AA544" s="159"/>
      <c r="AB544" s="100" t="str">
        <f t="shared" si="111"/>
        <v>No hay ejecución</v>
      </c>
      <c r="AC544" s="105" t="str">
        <f t="shared" si="112"/>
        <v>NA</v>
      </c>
      <c r="AD544" s="166"/>
      <c r="AE544" s="65">
        <f t="shared" si="116"/>
        <v>1</v>
      </c>
      <c r="AF544" s="100">
        <f t="shared" si="118"/>
        <v>0.5</v>
      </c>
      <c r="AG544" s="105" t="str">
        <f t="shared" si="117"/>
        <v>Incumplimiento</v>
      </c>
      <c r="AH544" s="166"/>
      <c r="AI544" s="65" t="s">
        <v>502</v>
      </c>
      <c r="AJ544" s="100" t="s">
        <v>502</v>
      </c>
    </row>
    <row r="545" spans="1:36" ht="38.4">
      <c r="A545" s="63">
        <v>530</v>
      </c>
      <c r="B545" s="162">
        <v>0</v>
      </c>
      <c r="C545" s="162">
        <v>0</v>
      </c>
      <c r="D545" s="162">
        <v>0</v>
      </c>
      <c r="E545" s="162">
        <v>0</v>
      </c>
      <c r="F545" s="162">
        <v>9</v>
      </c>
      <c r="G545" s="231" t="s">
        <v>507</v>
      </c>
      <c r="H545" s="164" t="s">
        <v>4258</v>
      </c>
      <c r="I545" s="163" t="s">
        <v>20</v>
      </c>
      <c r="J545" s="163" t="s">
        <v>172</v>
      </c>
      <c r="K545" s="163" t="s">
        <v>172</v>
      </c>
      <c r="L545" s="165" t="s">
        <v>4259</v>
      </c>
      <c r="M545" s="165" t="s">
        <v>4260</v>
      </c>
      <c r="N545" s="64">
        <v>3</v>
      </c>
      <c r="O545" s="64">
        <v>3</v>
      </c>
      <c r="P545" s="64">
        <v>3</v>
      </c>
      <c r="Q545" s="64">
        <v>3</v>
      </c>
      <c r="R545" s="64">
        <f t="shared" si="113"/>
        <v>12</v>
      </c>
      <c r="S545" s="105" t="s">
        <v>3765</v>
      </c>
      <c r="T545" s="105" t="s">
        <v>172</v>
      </c>
      <c r="U545" s="159">
        <f t="shared" si="114"/>
        <v>6</v>
      </c>
      <c r="V545" s="159">
        <v>6</v>
      </c>
      <c r="W545" s="100">
        <f t="shared" si="109"/>
        <v>1</v>
      </c>
      <c r="X545" s="105" t="str">
        <f t="shared" si="110"/>
        <v>De acuerdo a lo programado</v>
      </c>
      <c r="Y545" s="166"/>
      <c r="Z545" s="159">
        <f t="shared" si="115"/>
        <v>6</v>
      </c>
      <c r="AA545" s="159"/>
      <c r="AB545" s="100" t="str">
        <f t="shared" si="111"/>
        <v>No hay ejecución</v>
      </c>
      <c r="AC545" s="105" t="str">
        <f t="shared" si="112"/>
        <v>NA</v>
      </c>
      <c r="AD545" s="166"/>
      <c r="AE545" s="65">
        <f t="shared" si="116"/>
        <v>6</v>
      </c>
      <c r="AF545" s="100">
        <f t="shared" si="118"/>
        <v>0.5</v>
      </c>
      <c r="AG545" s="105" t="str">
        <f t="shared" si="117"/>
        <v>Incumplimiento</v>
      </c>
      <c r="AH545" s="166"/>
      <c r="AI545" s="65" t="s">
        <v>502</v>
      </c>
      <c r="AJ545" s="100" t="s">
        <v>502</v>
      </c>
    </row>
    <row r="546" spans="1:36" ht="28.8">
      <c r="A546" s="63">
        <v>531</v>
      </c>
      <c r="B546" s="162">
        <v>0</v>
      </c>
      <c r="C546" s="162">
        <v>0</v>
      </c>
      <c r="D546" s="162">
        <v>0</v>
      </c>
      <c r="E546" s="162">
        <v>0</v>
      </c>
      <c r="F546" s="162">
        <v>9</v>
      </c>
      <c r="G546" s="231" t="s">
        <v>507</v>
      </c>
      <c r="H546" s="164" t="s">
        <v>4261</v>
      </c>
      <c r="I546" s="163" t="s">
        <v>20</v>
      </c>
      <c r="J546" s="163" t="s">
        <v>172</v>
      </c>
      <c r="K546" s="163" t="s">
        <v>172</v>
      </c>
      <c r="L546" s="165" t="s">
        <v>4262</v>
      </c>
      <c r="M546" s="165" t="s">
        <v>4263</v>
      </c>
      <c r="N546" s="64">
        <v>3</v>
      </c>
      <c r="O546" s="64">
        <v>3</v>
      </c>
      <c r="P546" s="64">
        <v>3</v>
      </c>
      <c r="Q546" s="64">
        <v>3</v>
      </c>
      <c r="R546" s="64">
        <f t="shared" si="113"/>
        <v>12</v>
      </c>
      <c r="S546" s="105" t="s">
        <v>3765</v>
      </c>
      <c r="T546" s="105" t="s">
        <v>172</v>
      </c>
      <c r="U546" s="159">
        <f t="shared" si="114"/>
        <v>6</v>
      </c>
      <c r="V546" s="159">
        <v>6</v>
      </c>
      <c r="W546" s="100">
        <f t="shared" si="109"/>
        <v>1</v>
      </c>
      <c r="X546" s="105" t="str">
        <f t="shared" si="110"/>
        <v>De acuerdo a lo programado</v>
      </c>
      <c r="Y546" s="166"/>
      <c r="Z546" s="159">
        <f t="shared" si="115"/>
        <v>6</v>
      </c>
      <c r="AA546" s="159"/>
      <c r="AB546" s="100" t="str">
        <f t="shared" si="111"/>
        <v>No hay ejecución</v>
      </c>
      <c r="AC546" s="105" t="str">
        <f t="shared" si="112"/>
        <v>NA</v>
      </c>
      <c r="AD546" s="166"/>
      <c r="AE546" s="65">
        <f t="shared" si="116"/>
        <v>6</v>
      </c>
      <c r="AF546" s="100">
        <f t="shared" si="118"/>
        <v>0.5</v>
      </c>
      <c r="AG546" s="105" t="str">
        <f t="shared" si="117"/>
        <v>Incumplimiento</v>
      </c>
      <c r="AH546" s="166"/>
      <c r="AI546" s="65" t="s">
        <v>502</v>
      </c>
      <c r="AJ546" s="100" t="s">
        <v>502</v>
      </c>
    </row>
    <row r="547" spans="1:36" ht="57.6">
      <c r="A547" s="63">
        <v>532</v>
      </c>
      <c r="B547" s="162">
        <v>0</v>
      </c>
      <c r="C547" s="162">
        <v>0</v>
      </c>
      <c r="D547" s="162">
        <v>0</v>
      </c>
      <c r="E547" s="162">
        <v>0</v>
      </c>
      <c r="F547" s="162">
        <v>9</v>
      </c>
      <c r="G547" s="231" t="s">
        <v>507</v>
      </c>
      <c r="H547" s="164" t="s">
        <v>4264</v>
      </c>
      <c r="I547" s="163" t="s">
        <v>20</v>
      </c>
      <c r="J547" s="163" t="s">
        <v>172</v>
      </c>
      <c r="K547" s="163" t="s">
        <v>172</v>
      </c>
      <c r="L547" s="165" t="s">
        <v>640</v>
      </c>
      <c r="M547" s="165" t="s">
        <v>4265</v>
      </c>
      <c r="N547" s="64">
        <v>1</v>
      </c>
      <c r="O547" s="64">
        <v>1</v>
      </c>
      <c r="P547" s="64">
        <v>1</v>
      </c>
      <c r="Q547" s="64">
        <v>1</v>
      </c>
      <c r="R547" s="64">
        <f t="shared" si="113"/>
        <v>4</v>
      </c>
      <c r="S547" s="105" t="s">
        <v>3765</v>
      </c>
      <c r="T547" s="105" t="s">
        <v>172</v>
      </c>
      <c r="U547" s="159">
        <f t="shared" si="114"/>
        <v>2</v>
      </c>
      <c r="V547" s="159">
        <v>3</v>
      </c>
      <c r="W547" s="100">
        <f t="shared" si="109"/>
        <v>1.5</v>
      </c>
      <c r="X547" s="105" t="str">
        <f t="shared" si="110"/>
        <v>De acuerdo a lo programado</v>
      </c>
      <c r="Y547" s="166"/>
      <c r="Z547" s="159">
        <f t="shared" si="115"/>
        <v>2</v>
      </c>
      <c r="AA547" s="159"/>
      <c r="AB547" s="100" t="str">
        <f t="shared" si="111"/>
        <v>No hay ejecución</v>
      </c>
      <c r="AC547" s="105" t="str">
        <f t="shared" si="112"/>
        <v>NA</v>
      </c>
      <c r="AD547" s="166"/>
      <c r="AE547" s="65">
        <f t="shared" si="116"/>
        <v>3</v>
      </c>
      <c r="AF547" s="100">
        <f t="shared" si="118"/>
        <v>0.75</v>
      </c>
      <c r="AG547" s="105" t="str">
        <f t="shared" si="117"/>
        <v>Atraso Leve</v>
      </c>
      <c r="AH547" s="166"/>
      <c r="AI547" s="65" t="s">
        <v>502</v>
      </c>
      <c r="AJ547" s="100" t="s">
        <v>502</v>
      </c>
    </row>
    <row r="548" spans="1:36" ht="28.8">
      <c r="A548" s="63">
        <v>533</v>
      </c>
      <c r="B548" s="162">
        <v>0</v>
      </c>
      <c r="C548" s="162">
        <v>0</v>
      </c>
      <c r="D548" s="162">
        <v>0</v>
      </c>
      <c r="E548" s="162">
        <v>0</v>
      </c>
      <c r="F548" s="162">
        <v>9</v>
      </c>
      <c r="G548" s="231" t="s">
        <v>507</v>
      </c>
      <c r="H548" s="164" t="s">
        <v>4266</v>
      </c>
      <c r="I548" s="163" t="s">
        <v>20</v>
      </c>
      <c r="J548" s="163" t="s">
        <v>172</v>
      </c>
      <c r="K548" s="163" t="s">
        <v>172</v>
      </c>
      <c r="L548" s="165" t="s">
        <v>4267</v>
      </c>
      <c r="M548" s="165" t="s">
        <v>4268</v>
      </c>
      <c r="N548" s="64">
        <v>1</v>
      </c>
      <c r="O548" s="64">
        <v>2</v>
      </c>
      <c r="P548" s="64">
        <v>1</v>
      </c>
      <c r="Q548" s="64">
        <v>0</v>
      </c>
      <c r="R548" s="64">
        <f t="shared" si="113"/>
        <v>4</v>
      </c>
      <c r="S548" s="105" t="s">
        <v>3765</v>
      </c>
      <c r="T548" s="105" t="s">
        <v>172</v>
      </c>
      <c r="U548" s="159">
        <f t="shared" si="114"/>
        <v>3</v>
      </c>
      <c r="V548" s="159">
        <v>1</v>
      </c>
      <c r="W548" s="100">
        <f t="shared" si="109"/>
        <v>0.33333333333333331</v>
      </c>
      <c r="X548" s="105" t="str">
        <f t="shared" si="110"/>
        <v>En Riesgo de no Cumplimiento</v>
      </c>
      <c r="Y548" s="166"/>
      <c r="Z548" s="159">
        <f t="shared" si="115"/>
        <v>1</v>
      </c>
      <c r="AA548" s="159"/>
      <c r="AB548" s="100" t="str">
        <f t="shared" si="111"/>
        <v>No hay ejecución</v>
      </c>
      <c r="AC548" s="105" t="str">
        <f t="shared" si="112"/>
        <v>NA</v>
      </c>
      <c r="AD548" s="166"/>
      <c r="AE548" s="65">
        <f t="shared" si="116"/>
        <v>1</v>
      </c>
      <c r="AF548" s="100">
        <f t="shared" si="118"/>
        <v>0.25</v>
      </c>
      <c r="AG548" s="105" t="str">
        <f t="shared" si="117"/>
        <v>Incumplimiento</v>
      </c>
      <c r="AH548" s="166"/>
      <c r="AI548" s="65" t="s">
        <v>502</v>
      </c>
      <c r="AJ548" s="100" t="s">
        <v>502</v>
      </c>
    </row>
    <row r="549" spans="1:36" ht="48">
      <c r="A549" s="63">
        <v>534</v>
      </c>
      <c r="B549" s="162">
        <v>0</v>
      </c>
      <c r="C549" s="162">
        <v>0</v>
      </c>
      <c r="D549" s="162">
        <v>0</v>
      </c>
      <c r="E549" s="162">
        <v>0</v>
      </c>
      <c r="F549" s="162">
        <v>9</v>
      </c>
      <c r="G549" s="231" t="s">
        <v>507</v>
      </c>
      <c r="H549" s="164" t="s">
        <v>4269</v>
      </c>
      <c r="I549" s="163" t="s">
        <v>20</v>
      </c>
      <c r="J549" s="163" t="s">
        <v>172</v>
      </c>
      <c r="K549" s="163" t="s">
        <v>172</v>
      </c>
      <c r="L549" s="165" t="s">
        <v>4270</v>
      </c>
      <c r="M549" s="165" t="s">
        <v>4271</v>
      </c>
      <c r="N549" s="64">
        <v>3</v>
      </c>
      <c r="O549" s="64">
        <v>3</v>
      </c>
      <c r="P549" s="64">
        <v>2</v>
      </c>
      <c r="Q549" s="64">
        <v>2</v>
      </c>
      <c r="R549" s="64">
        <f t="shared" si="113"/>
        <v>10</v>
      </c>
      <c r="S549" s="105" t="s">
        <v>3765</v>
      </c>
      <c r="T549" s="105" t="s">
        <v>172</v>
      </c>
      <c r="U549" s="159">
        <f t="shared" si="114"/>
        <v>6</v>
      </c>
      <c r="V549" s="159">
        <v>2</v>
      </c>
      <c r="W549" s="100">
        <f t="shared" si="109"/>
        <v>0.33333333333333331</v>
      </c>
      <c r="X549" s="105" t="str">
        <f t="shared" si="110"/>
        <v>En Riesgo de no Cumplimiento</v>
      </c>
      <c r="Y549" s="166"/>
      <c r="Z549" s="159">
        <f t="shared" si="115"/>
        <v>4</v>
      </c>
      <c r="AA549" s="159"/>
      <c r="AB549" s="100" t="str">
        <f t="shared" si="111"/>
        <v>No hay ejecución</v>
      </c>
      <c r="AC549" s="105" t="str">
        <f t="shared" si="112"/>
        <v>NA</v>
      </c>
      <c r="AD549" s="166"/>
      <c r="AE549" s="65">
        <f t="shared" si="116"/>
        <v>2</v>
      </c>
      <c r="AF549" s="100">
        <f t="shared" si="118"/>
        <v>0.2</v>
      </c>
      <c r="AG549" s="105" t="str">
        <f t="shared" si="117"/>
        <v>Incumplimiento</v>
      </c>
      <c r="AH549" s="166"/>
      <c r="AI549" s="65" t="s">
        <v>502</v>
      </c>
      <c r="AJ549" s="100" t="s">
        <v>502</v>
      </c>
    </row>
    <row r="550" spans="1:36" ht="48">
      <c r="A550" s="63">
        <v>535</v>
      </c>
      <c r="B550" s="162">
        <v>0</v>
      </c>
      <c r="C550" s="162">
        <v>0</v>
      </c>
      <c r="D550" s="162">
        <v>0</v>
      </c>
      <c r="E550" s="162">
        <v>0</v>
      </c>
      <c r="F550" s="162">
        <v>9</v>
      </c>
      <c r="G550" s="231" t="s">
        <v>507</v>
      </c>
      <c r="H550" s="164" t="s">
        <v>4272</v>
      </c>
      <c r="I550" s="163" t="s">
        <v>20</v>
      </c>
      <c r="J550" s="163" t="s">
        <v>172</v>
      </c>
      <c r="K550" s="163" t="s">
        <v>172</v>
      </c>
      <c r="L550" s="165" t="s">
        <v>4273</v>
      </c>
      <c r="M550" s="165" t="s">
        <v>4274</v>
      </c>
      <c r="N550" s="64">
        <v>3</v>
      </c>
      <c r="O550" s="64">
        <v>3</v>
      </c>
      <c r="P550" s="64">
        <v>2</v>
      </c>
      <c r="Q550" s="64">
        <v>2</v>
      </c>
      <c r="R550" s="64">
        <f t="shared" si="113"/>
        <v>10</v>
      </c>
      <c r="S550" s="105" t="s">
        <v>3765</v>
      </c>
      <c r="T550" s="105" t="s">
        <v>172</v>
      </c>
      <c r="U550" s="159">
        <f t="shared" si="114"/>
        <v>6</v>
      </c>
      <c r="V550" s="159">
        <v>2</v>
      </c>
      <c r="W550" s="100">
        <f t="shared" si="109"/>
        <v>0.33333333333333331</v>
      </c>
      <c r="X550" s="105" t="str">
        <f t="shared" si="110"/>
        <v>En Riesgo de no Cumplimiento</v>
      </c>
      <c r="Y550" s="166"/>
      <c r="Z550" s="159">
        <f t="shared" si="115"/>
        <v>4</v>
      </c>
      <c r="AA550" s="159"/>
      <c r="AB550" s="100" t="str">
        <f t="shared" si="111"/>
        <v>No hay ejecución</v>
      </c>
      <c r="AC550" s="105" t="str">
        <f t="shared" si="112"/>
        <v>NA</v>
      </c>
      <c r="AD550" s="166"/>
      <c r="AE550" s="65">
        <f t="shared" si="116"/>
        <v>2</v>
      </c>
      <c r="AF550" s="100">
        <f t="shared" si="118"/>
        <v>0.2</v>
      </c>
      <c r="AG550" s="105" t="str">
        <f t="shared" si="117"/>
        <v>Incumplimiento</v>
      </c>
      <c r="AH550" s="166"/>
      <c r="AI550" s="65" t="s">
        <v>502</v>
      </c>
      <c r="AJ550" s="100" t="s">
        <v>502</v>
      </c>
    </row>
    <row r="551" spans="1:36" ht="38.4">
      <c r="A551" s="63">
        <v>536</v>
      </c>
      <c r="B551" s="162">
        <v>0</v>
      </c>
      <c r="C551" s="162">
        <v>0</v>
      </c>
      <c r="D551" s="162">
        <v>0</v>
      </c>
      <c r="E551" s="162">
        <v>0</v>
      </c>
      <c r="F551" s="162">
        <v>9</v>
      </c>
      <c r="G551" s="231" t="s">
        <v>507</v>
      </c>
      <c r="H551" s="164" t="s">
        <v>4275</v>
      </c>
      <c r="I551" s="163" t="s">
        <v>20</v>
      </c>
      <c r="J551" s="163" t="s">
        <v>172</v>
      </c>
      <c r="K551" s="163" t="s">
        <v>172</v>
      </c>
      <c r="L551" s="165" t="s">
        <v>4276</v>
      </c>
      <c r="M551" s="165" t="s">
        <v>4277</v>
      </c>
      <c r="N551" s="64">
        <v>24</v>
      </c>
      <c r="O551" s="64">
        <v>24</v>
      </c>
      <c r="P551" s="64">
        <v>24</v>
      </c>
      <c r="Q551" s="64">
        <v>24</v>
      </c>
      <c r="R551" s="64">
        <f t="shared" si="113"/>
        <v>96</v>
      </c>
      <c r="S551" s="105" t="s">
        <v>3765</v>
      </c>
      <c r="T551" s="105" t="s">
        <v>172</v>
      </c>
      <c r="U551" s="159">
        <f t="shared" si="114"/>
        <v>48</v>
      </c>
      <c r="V551" s="159">
        <v>48</v>
      </c>
      <c r="W551" s="100">
        <f t="shared" si="109"/>
        <v>1</v>
      </c>
      <c r="X551" s="105" t="str">
        <f t="shared" si="110"/>
        <v>De acuerdo a lo programado</v>
      </c>
      <c r="Y551" s="166"/>
      <c r="Z551" s="159">
        <f t="shared" si="115"/>
        <v>48</v>
      </c>
      <c r="AA551" s="159"/>
      <c r="AB551" s="100" t="str">
        <f t="shared" si="111"/>
        <v>No hay ejecución</v>
      </c>
      <c r="AC551" s="105" t="str">
        <f t="shared" si="112"/>
        <v>NA</v>
      </c>
      <c r="AD551" s="166"/>
      <c r="AE551" s="65">
        <f t="shared" si="116"/>
        <v>48</v>
      </c>
      <c r="AF551" s="100">
        <f t="shared" si="118"/>
        <v>0.5</v>
      </c>
      <c r="AG551" s="105" t="str">
        <f t="shared" si="117"/>
        <v>Incumplimiento</v>
      </c>
      <c r="AH551" s="166"/>
      <c r="AI551" s="65" t="s">
        <v>502</v>
      </c>
      <c r="AJ551" s="100" t="s">
        <v>502</v>
      </c>
    </row>
    <row r="552" spans="1:36" ht="28.8">
      <c r="A552" s="63">
        <v>537</v>
      </c>
      <c r="B552" s="162">
        <v>0</v>
      </c>
      <c r="C552" s="162">
        <v>0</v>
      </c>
      <c r="D552" s="162">
        <v>0</v>
      </c>
      <c r="E552" s="162">
        <v>0</v>
      </c>
      <c r="F552" s="162">
        <v>9</v>
      </c>
      <c r="G552" s="231" t="s">
        <v>507</v>
      </c>
      <c r="H552" s="164" t="s">
        <v>4278</v>
      </c>
      <c r="I552" s="163" t="s">
        <v>20</v>
      </c>
      <c r="J552" s="163" t="s">
        <v>172</v>
      </c>
      <c r="K552" s="163" t="s">
        <v>172</v>
      </c>
      <c r="L552" s="165" t="s">
        <v>4276</v>
      </c>
      <c r="M552" s="165" t="s">
        <v>4277</v>
      </c>
      <c r="N552" s="64">
        <v>87</v>
      </c>
      <c r="O552" s="64">
        <v>88</v>
      </c>
      <c r="P552" s="64">
        <v>88</v>
      </c>
      <c r="Q552" s="64">
        <v>87</v>
      </c>
      <c r="R552" s="64">
        <f t="shared" si="113"/>
        <v>350</v>
      </c>
      <c r="S552" s="105" t="s">
        <v>3765</v>
      </c>
      <c r="T552" s="105" t="s">
        <v>172</v>
      </c>
      <c r="U552" s="159">
        <f t="shared" si="114"/>
        <v>175</v>
      </c>
      <c r="V552" s="159">
        <v>96</v>
      </c>
      <c r="W552" s="100">
        <f t="shared" si="109"/>
        <v>0.5485714285714286</v>
      </c>
      <c r="X552" s="105" t="str">
        <f t="shared" si="110"/>
        <v>En Riesgo de no Cumplimiento</v>
      </c>
      <c r="Y552" s="166"/>
      <c r="Z552" s="159">
        <f t="shared" si="115"/>
        <v>175</v>
      </c>
      <c r="AA552" s="159"/>
      <c r="AB552" s="100" t="str">
        <f t="shared" si="111"/>
        <v>No hay ejecución</v>
      </c>
      <c r="AC552" s="105" t="str">
        <f t="shared" si="112"/>
        <v>NA</v>
      </c>
      <c r="AD552" s="166"/>
      <c r="AE552" s="65">
        <f t="shared" si="116"/>
        <v>96</v>
      </c>
      <c r="AF552" s="100">
        <f t="shared" si="118"/>
        <v>0.2742857142857143</v>
      </c>
      <c r="AG552" s="105" t="str">
        <f t="shared" si="117"/>
        <v>Incumplimiento</v>
      </c>
      <c r="AH552" s="166"/>
      <c r="AI552" s="65" t="s">
        <v>502</v>
      </c>
      <c r="AJ552" s="100" t="s">
        <v>502</v>
      </c>
    </row>
    <row r="553" spans="1:36" ht="38.4">
      <c r="A553" s="63">
        <v>538</v>
      </c>
      <c r="B553" s="162">
        <v>0</v>
      </c>
      <c r="C553" s="162">
        <v>0</v>
      </c>
      <c r="D553" s="162">
        <v>0</v>
      </c>
      <c r="E553" s="162">
        <v>0</v>
      </c>
      <c r="F553" s="162">
        <v>9</v>
      </c>
      <c r="G553" s="231" t="s">
        <v>507</v>
      </c>
      <c r="H553" s="164" t="s">
        <v>4279</v>
      </c>
      <c r="I553" s="163" t="s">
        <v>20</v>
      </c>
      <c r="J553" s="163" t="s">
        <v>172</v>
      </c>
      <c r="K553" s="163" t="s">
        <v>172</v>
      </c>
      <c r="L553" s="165" t="s">
        <v>4280</v>
      </c>
      <c r="M553" s="165" t="s">
        <v>4281</v>
      </c>
      <c r="N553" s="64">
        <v>24</v>
      </c>
      <c r="O553" s="64">
        <v>24</v>
      </c>
      <c r="P553" s="64">
        <v>24</v>
      </c>
      <c r="Q553" s="64">
        <v>24</v>
      </c>
      <c r="R553" s="64">
        <f t="shared" si="113"/>
        <v>96</v>
      </c>
      <c r="S553" s="105" t="s">
        <v>3765</v>
      </c>
      <c r="T553" s="105" t="s">
        <v>172</v>
      </c>
      <c r="U553" s="159">
        <f t="shared" si="114"/>
        <v>48</v>
      </c>
      <c r="V553" s="159">
        <v>48</v>
      </c>
      <c r="W553" s="100">
        <f t="shared" si="109"/>
        <v>1</v>
      </c>
      <c r="X553" s="105" t="str">
        <f t="shared" si="110"/>
        <v>De acuerdo a lo programado</v>
      </c>
      <c r="Y553" s="166"/>
      <c r="Z553" s="159">
        <f t="shared" si="115"/>
        <v>48</v>
      </c>
      <c r="AA553" s="159"/>
      <c r="AB553" s="100" t="str">
        <f t="shared" si="111"/>
        <v>No hay ejecución</v>
      </c>
      <c r="AC553" s="105" t="str">
        <f t="shared" si="112"/>
        <v>NA</v>
      </c>
      <c r="AD553" s="166"/>
      <c r="AE553" s="65">
        <f t="shared" si="116"/>
        <v>48</v>
      </c>
      <c r="AF553" s="100">
        <f t="shared" si="118"/>
        <v>0.5</v>
      </c>
      <c r="AG553" s="105" t="str">
        <f t="shared" si="117"/>
        <v>Incumplimiento</v>
      </c>
      <c r="AH553" s="166"/>
      <c r="AI553" s="65" t="s">
        <v>502</v>
      </c>
      <c r="AJ553" s="100" t="s">
        <v>502</v>
      </c>
    </row>
    <row r="554" spans="1:36" ht="19.2">
      <c r="A554" s="63">
        <v>539</v>
      </c>
      <c r="B554" s="162">
        <v>0</v>
      </c>
      <c r="C554" s="162">
        <v>0</v>
      </c>
      <c r="D554" s="162">
        <v>0</v>
      </c>
      <c r="E554" s="162">
        <v>0</v>
      </c>
      <c r="F554" s="162">
        <v>9</v>
      </c>
      <c r="G554" s="231" t="s">
        <v>552</v>
      </c>
      <c r="H554" s="164" t="s">
        <v>4282</v>
      </c>
      <c r="I554" s="163" t="s">
        <v>20</v>
      </c>
      <c r="J554" s="163" t="s">
        <v>172</v>
      </c>
      <c r="K554" s="163" t="s">
        <v>172</v>
      </c>
      <c r="L554" s="165" t="s">
        <v>640</v>
      </c>
      <c r="M554" s="165" t="s">
        <v>4283</v>
      </c>
      <c r="N554" s="64">
        <v>13</v>
      </c>
      <c r="O554" s="64">
        <v>0</v>
      </c>
      <c r="P554" s="64">
        <v>0</v>
      </c>
      <c r="Q554" s="64">
        <v>0</v>
      </c>
      <c r="R554" s="64">
        <f t="shared" si="113"/>
        <v>13</v>
      </c>
      <c r="S554" s="105" t="s">
        <v>3765</v>
      </c>
      <c r="T554" s="105" t="s">
        <v>172</v>
      </c>
      <c r="U554" s="159">
        <f t="shared" si="114"/>
        <v>13</v>
      </c>
      <c r="V554" s="159">
        <v>13</v>
      </c>
      <c r="W554" s="100">
        <f t="shared" si="109"/>
        <v>1</v>
      </c>
      <c r="X554" s="105" t="str">
        <f t="shared" si="110"/>
        <v>De acuerdo a lo programado</v>
      </c>
      <c r="Y554" s="166"/>
      <c r="Z554" s="159">
        <f t="shared" si="115"/>
        <v>0</v>
      </c>
      <c r="AA554" s="159"/>
      <c r="AB554" s="100" t="str">
        <f t="shared" si="111"/>
        <v>No hay ejecución</v>
      </c>
      <c r="AC554" s="105" t="str">
        <f t="shared" si="112"/>
        <v>NA</v>
      </c>
      <c r="AD554" s="166"/>
      <c r="AE554" s="65">
        <f t="shared" si="116"/>
        <v>13</v>
      </c>
      <c r="AF554" s="100">
        <f t="shared" si="118"/>
        <v>1</v>
      </c>
      <c r="AG554" s="105" t="str">
        <f t="shared" si="117"/>
        <v>De acuerdo a lo programado</v>
      </c>
      <c r="AH554" s="166"/>
      <c r="AI554" s="65" t="s">
        <v>502</v>
      </c>
      <c r="AJ554" s="100" t="s">
        <v>502</v>
      </c>
    </row>
    <row r="555" spans="1:36" ht="28.8">
      <c r="A555" s="63">
        <v>540</v>
      </c>
      <c r="B555" s="162">
        <v>0</v>
      </c>
      <c r="C555" s="162">
        <v>0</v>
      </c>
      <c r="D555" s="162">
        <v>0</v>
      </c>
      <c r="E555" s="162">
        <v>0</v>
      </c>
      <c r="F555" s="162">
        <v>9</v>
      </c>
      <c r="G555" s="231" t="s">
        <v>552</v>
      </c>
      <c r="H555" s="164" t="s">
        <v>4284</v>
      </c>
      <c r="I555" s="163" t="s">
        <v>20</v>
      </c>
      <c r="J555" s="163" t="s">
        <v>172</v>
      </c>
      <c r="K555" s="163" t="s">
        <v>172</v>
      </c>
      <c r="L555" s="165" t="s">
        <v>4285</v>
      </c>
      <c r="M555" s="165" t="s">
        <v>4286</v>
      </c>
      <c r="N555" s="64">
        <v>2</v>
      </c>
      <c r="O555" s="64">
        <v>2</v>
      </c>
      <c r="P555" s="64">
        <v>0</v>
      </c>
      <c r="Q555" s="64">
        <v>0</v>
      </c>
      <c r="R555" s="64">
        <f t="shared" si="113"/>
        <v>4</v>
      </c>
      <c r="S555" s="105" t="s">
        <v>3765</v>
      </c>
      <c r="T555" s="105" t="s">
        <v>172</v>
      </c>
      <c r="U555" s="159">
        <f t="shared" si="114"/>
        <v>4</v>
      </c>
      <c r="V555" s="159">
        <v>1</v>
      </c>
      <c r="W555" s="100">
        <f t="shared" si="109"/>
        <v>0.25</v>
      </c>
      <c r="X555" s="105" t="str">
        <f t="shared" si="110"/>
        <v>En Riesgo de no Cumplimiento</v>
      </c>
      <c r="Y555" s="166"/>
      <c r="Z555" s="159">
        <f t="shared" si="115"/>
        <v>0</v>
      </c>
      <c r="AA555" s="159"/>
      <c r="AB555" s="100" t="str">
        <f t="shared" si="111"/>
        <v>No hay ejecución</v>
      </c>
      <c r="AC555" s="105" t="str">
        <f t="shared" si="112"/>
        <v>NA</v>
      </c>
      <c r="AD555" s="166"/>
      <c r="AE555" s="65">
        <f t="shared" si="116"/>
        <v>1</v>
      </c>
      <c r="AF555" s="100">
        <f t="shared" si="118"/>
        <v>0.25</v>
      </c>
      <c r="AG555" s="105" t="str">
        <f t="shared" si="117"/>
        <v>Incumplimiento</v>
      </c>
      <c r="AH555" s="166"/>
      <c r="AI555" s="65" t="s">
        <v>502</v>
      </c>
      <c r="AJ555" s="100" t="s">
        <v>502</v>
      </c>
    </row>
    <row r="556" spans="1:36" ht="38.4">
      <c r="A556" s="63">
        <v>541</v>
      </c>
      <c r="B556" s="162">
        <v>0</v>
      </c>
      <c r="C556" s="162">
        <v>0</v>
      </c>
      <c r="D556" s="162">
        <v>0</v>
      </c>
      <c r="E556" s="162">
        <v>0</v>
      </c>
      <c r="F556" s="162">
        <v>9</v>
      </c>
      <c r="G556" s="231" t="s">
        <v>552</v>
      </c>
      <c r="H556" s="164" t="s">
        <v>4287</v>
      </c>
      <c r="I556" s="163" t="s">
        <v>20</v>
      </c>
      <c r="J556" s="163" t="s">
        <v>172</v>
      </c>
      <c r="K556" s="163" t="s">
        <v>172</v>
      </c>
      <c r="L556" s="165" t="s">
        <v>4288</v>
      </c>
      <c r="M556" s="165" t="s">
        <v>4289</v>
      </c>
      <c r="N556" s="64">
        <v>0</v>
      </c>
      <c r="O556" s="64">
        <v>2</v>
      </c>
      <c r="P556" s="64">
        <v>2</v>
      </c>
      <c r="Q556" s="64">
        <v>2</v>
      </c>
      <c r="R556" s="64">
        <f t="shared" si="113"/>
        <v>6</v>
      </c>
      <c r="S556" s="105" t="s">
        <v>3765</v>
      </c>
      <c r="T556" s="105" t="s">
        <v>172</v>
      </c>
      <c r="U556" s="159">
        <f t="shared" si="114"/>
        <v>2</v>
      </c>
      <c r="V556" s="159">
        <v>2</v>
      </c>
      <c r="W556" s="100">
        <f t="shared" ref="W556:W569" si="119">IF(V556="","No hay ejecución",IF(AND(U556&gt;0), V556/U556,"No hay Programación"))</f>
        <v>1</v>
      </c>
      <c r="X556" s="105" t="str">
        <f t="shared" ref="X556:X569" si="120">IF(W556="No hay ejecución","NA",IF(W556&gt;=90%,"De acuerdo a lo programado",IF(W556&gt;=70%,"Atraso Leve",IF(W556&lt;70%,"En Riesgo de no Cumplimiento"))))</f>
        <v>De acuerdo a lo programado</v>
      </c>
      <c r="Y556" s="166"/>
      <c r="Z556" s="159">
        <f t="shared" si="115"/>
        <v>4</v>
      </c>
      <c r="AA556" s="159"/>
      <c r="AB556" s="100" t="str">
        <f t="shared" ref="AB556:AB569" si="121">IF(AA556="","No hay ejecución",IF(AND(Z556&gt;0), AA556/Z556,"No hay Programación"))</f>
        <v>No hay ejecución</v>
      </c>
      <c r="AC556" s="105" t="str">
        <f t="shared" ref="AC556:AC569" si="122">IF(AB556="No hay ejecución","NA",IF(AB556&gt;=90%,"De acuerdo a lo programado",IF(AB556&gt;=70%,"Atraso Leve",IF(AB556&lt;70%,"En Riesgo de no Cumplimiento"))))</f>
        <v>NA</v>
      </c>
      <c r="AD556" s="166"/>
      <c r="AE556" s="65">
        <f t="shared" si="116"/>
        <v>2</v>
      </c>
      <c r="AF556" s="100">
        <f t="shared" si="118"/>
        <v>0.33333333333333331</v>
      </c>
      <c r="AG556" s="105" t="str">
        <f t="shared" si="117"/>
        <v>Incumplimiento</v>
      </c>
      <c r="AH556" s="166"/>
      <c r="AI556" s="65" t="s">
        <v>502</v>
      </c>
      <c r="AJ556" s="100" t="s">
        <v>502</v>
      </c>
    </row>
    <row r="557" spans="1:36" ht="38.4">
      <c r="A557" s="63">
        <v>542</v>
      </c>
      <c r="B557" s="162">
        <v>0</v>
      </c>
      <c r="C557" s="162">
        <v>0</v>
      </c>
      <c r="D557" s="162">
        <v>0</v>
      </c>
      <c r="E557" s="162">
        <v>0</v>
      </c>
      <c r="F557" s="162">
        <v>9</v>
      </c>
      <c r="G557" s="231" t="s">
        <v>2846</v>
      </c>
      <c r="H557" s="164" t="s">
        <v>4290</v>
      </c>
      <c r="I557" s="163" t="s">
        <v>20</v>
      </c>
      <c r="J557" s="163" t="s">
        <v>172</v>
      </c>
      <c r="K557" s="163" t="s">
        <v>172</v>
      </c>
      <c r="L557" s="165" t="s">
        <v>4291</v>
      </c>
      <c r="M557" s="165" t="s">
        <v>4292</v>
      </c>
      <c r="N557" s="64">
        <v>0</v>
      </c>
      <c r="O557" s="64">
        <v>1</v>
      </c>
      <c r="P557" s="64">
        <v>0</v>
      </c>
      <c r="Q557" s="64">
        <v>0</v>
      </c>
      <c r="R557" s="64">
        <f t="shared" si="113"/>
        <v>1</v>
      </c>
      <c r="S557" s="105" t="s">
        <v>3765</v>
      </c>
      <c r="T557" s="105" t="s">
        <v>172</v>
      </c>
      <c r="U557" s="159">
        <f t="shared" si="114"/>
        <v>1</v>
      </c>
      <c r="V557" s="159">
        <v>2</v>
      </c>
      <c r="W557" s="100">
        <f t="shared" si="119"/>
        <v>2</v>
      </c>
      <c r="X557" s="105" t="str">
        <f t="shared" si="120"/>
        <v>De acuerdo a lo programado</v>
      </c>
      <c r="Y557" s="166"/>
      <c r="Z557" s="159">
        <f t="shared" si="115"/>
        <v>0</v>
      </c>
      <c r="AA557" s="159"/>
      <c r="AB557" s="100" t="str">
        <f t="shared" si="121"/>
        <v>No hay ejecución</v>
      </c>
      <c r="AC557" s="105" t="str">
        <f t="shared" si="122"/>
        <v>NA</v>
      </c>
      <c r="AD557" s="166"/>
      <c r="AE557" s="65">
        <f t="shared" si="116"/>
        <v>2</v>
      </c>
      <c r="AF557" s="100">
        <f t="shared" si="118"/>
        <v>2</v>
      </c>
      <c r="AG557" s="105" t="str">
        <f t="shared" si="117"/>
        <v>De acuerdo a lo programado</v>
      </c>
      <c r="AH557" s="166"/>
      <c r="AI557" s="65" t="s">
        <v>502</v>
      </c>
      <c r="AJ557" s="100" t="s">
        <v>502</v>
      </c>
    </row>
    <row r="558" spans="1:36" ht="38.4">
      <c r="A558" s="63">
        <v>543</v>
      </c>
      <c r="B558" s="162">
        <v>0</v>
      </c>
      <c r="C558" s="162">
        <v>0</v>
      </c>
      <c r="D558" s="162">
        <v>0</v>
      </c>
      <c r="E558" s="162">
        <v>0</v>
      </c>
      <c r="F558" s="162">
        <v>9</v>
      </c>
      <c r="G558" s="231" t="s">
        <v>2846</v>
      </c>
      <c r="H558" s="164" t="s">
        <v>4293</v>
      </c>
      <c r="I558" s="163" t="s">
        <v>20</v>
      </c>
      <c r="J558" s="163" t="s">
        <v>172</v>
      </c>
      <c r="K558" s="163" t="s">
        <v>172</v>
      </c>
      <c r="L558" s="165" t="s">
        <v>4253</v>
      </c>
      <c r="M558" s="165" t="s">
        <v>4294</v>
      </c>
      <c r="N558" s="64">
        <v>7</v>
      </c>
      <c r="O558" s="64">
        <v>10</v>
      </c>
      <c r="P558" s="64">
        <v>10</v>
      </c>
      <c r="Q558" s="64">
        <v>5</v>
      </c>
      <c r="R558" s="64">
        <f t="shared" si="113"/>
        <v>32</v>
      </c>
      <c r="S558" s="105" t="s">
        <v>3765</v>
      </c>
      <c r="T558" s="105" t="s">
        <v>172</v>
      </c>
      <c r="U558" s="159">
        <f t="shared" si="114"/>
        <v>17</v>
      </c>
      <c r="V558" s="159">
        <v>33</v>
      </c>
      <c r="W558" s="100">
        <f t="shared" si="119"/>
        <v>1.9411764705882353</v>
      </c>
      <c r="X558" s="105" t="str">
        <f t="shared" si="120"/>
        <v>De acuerdo a lo programado</v>
      </c>
      <c r="Y558" s="166"/>
      <c r="Z558" s="159">
        <f t="shared" si="115"/>
        <v>15</v>
      </c>
      <c r="AA558" s="159"/>
      <c r="AB558" s="100" t="str">
        <f t="shared" si="121"/>
        <v>No hay ejecución</v>
      </c>
      <c r="AC558" s="105" t="str">
        <f t="shared" si="122"/>
        <v>NA</v>
      </c>
      <c r="AD558" s="166"/>
      <c r="AE558" s="65">
        <f t="shared" si="116"/>
        <v>33</v>
      </c>
      <c r="AF558" s="100">
        <f t="shared" si="118"/>
        <v>1.03125</v>
      </c>
      <c r="AG558" s="105" t="str">
        <f t="shared" si="117"/>
        <v>De acuerdo a lo programado</v>
      </c>
      <c r="AH558" s="166"/>
      <c r="AI558" s="65" t="s">
        <v>502</v>
      </c>
      <c r="AJ558" s="100" t="s">
        <v>502</v>
      </c>
    </row>
    <row r="559" spans="1:36" ht="28.8">
      <c r="A559" s="63">
        <v>544</v>
      </c>
      <c r="B559" s="162">
        <v>0</v>
      </c>
      <c r="C559" s="162">
        <v>0</v>
      </c>
      <c r="D559" s="162">
        <v>0</v>
      </c>
      <c r="E559" s="162">
        <v>0</v>
      </c>
      <c r="F559" s="162">
        <v>9</v>
      </c>
      <c r="G559" s="231" t="s">
        <v>2846</v>
      </c>
      <c r="H559" s="164" t="s">
        <v>4295</v>
      </c>
      <c r="I559" s="163" t="s">
        <v>20</v>
      </c>
      <c r="J559" s="163" t="s">
        <v>172</v>
      </c>
      <c r="K559" s="163" t="s">
        <v>172</v>
      </c>
      <c r="L559" s="165" t="s">
        <v>4296</v>
      </c>
      <c r="M559" s="165" t="s">
        <v>4297</v>
      </c>
      <c r="N559" s="64">
        <v>6</v>
      </c>
      <c r="O559" s="64">
        <v>6</v>
      </c>
      <c r="P559" s="64">
        <v>6</v>
      </c>
      <c r="Q559" s="64">
        <v>6</v>
      </c>
      <c r="R559" s="64">
        <f t="shared" si="113"/>
        <v>24</v>
      </c>
      <c r="S559" s="105" t="s">
        <v>3765</v>
      </c>
      <c r="T559" s="105" t="s">
        <v>172</v>
      </c>
      <c r="U559" s="159">
        <f t="shared" si="114"/>
        <v>12</v>
      </c>
      <c r="V559" s="159">
        <v>6</v>
      </c>
      <c r="W559" s="100">
        <f t="shared" si="119"/>
        <v>0.5</v>
      </c>
      <c r="X559" s="105" t="str">
        <f t="shared" si="120"/>
        <v>En Riesgo de no Cumplimiento</v>
      </c>
      <c r="Y559" s="166"/>
      <c r="Z559" s="159">
        <f t="shared" si="115"/>
        <v>12</v>
      </c>
      <c r="AA559" s="159"/>
      <c r="AB559" s="100" t="str">
        <f t="shared" si="121"/>
        <v>No hay ejecución</v>
      </c>
      <c r="AC559" s="105" t="str">
        <f t="shared" si="122"/>
        <v>NA</v>
      </c>
      <c r="AD559" s="166"/>
      <c r="AE559" s="65">
        <f t="shared" si="116"/>
        <v>6</v>
      </c>
      <c r="AF559" s="100">
        <f t="shared" si="118"/>
        <v>0.25</v>
      </c>
      <c r="AG559" s="105" t="str">
        <f t="shared" si="117"/>
        <v>Incumplimiento</v>
      </c>
      <c r="AH559" s="166"/>
      <c r="AI559" s="65" t="s">
        <v>502</v>
      </c>
      <c r="AJ559" s="100" t="s">
        <v>502</v>
      </c>
    </row>
    <row r="560" spans="1:36" ht="38.4">
      <c r="A560" s="63">
        <v>545</v>
      </c>
      <c r="B560" s="162">
        <v>0</v>
      </c>
      <c r="C560" s="162">
        <v>0</v>
      </c>
      <c r="D560" s="162">
        <v>0</v>
      </c>
      <c r="E560" s="162">
        <v>0</v>
      </c>
      <c r="F560" s="162">
        <v>9</v>
      </c>
      <c r="G560" s="231" t="s">
        <v>2846</v>
      </c>
      <c r="H560" s="164" t="s">
        <v>4298</v>
      </c>
      <c r="I560" s="163" t="s">
        <v>20</v>
      </c>
      <c r="J560" s="163" t="s">
        <v>172</v>
      </c>
      <c r="K560" s="163" t="s">
        <v>172</v>
      </c>
      <c r="L560" s="165" t="s">
        <v>4299</v>
      </c>
      <c r="M560" s="165" t="s">
        <v>4300</v>
      </c>
      <c r="N560" s="64">
        <v>15</v>
      </c>
      <c r="O560" s="64">
        <v>0</v>
      </c>
      <c r="P560" s="64">
        <v>8</v>
      </c>
      <c r="Q560" s="64">
        <v>10</v>
      </c>
      <c r="R560" s="64">
        <f t="shared" si="113"/>
        <v>33</v>
      </c>
      <c r="S560" s="105" t="s">
        <v>3765</v>
      </c>
      <c r="T560" s="105" t="s">
        <v>172</v>
      </c>
      <c r="U560" s="159">
        <f t="shared" si="114"/>
        <v>15</v>
      </c>
      <c r="V560" s="159">
        <v>16</v>
      </c>
      <c r="W560" s="100">
        <f t="shared" si="119"/>
        <v>1.0666666666666667</v>
      </c>
      <c r="X560" s="105" t="str">
        <f t="shared" si="120"/>
        <v>De acuerdo a lo programado</v>
      </c>
      <c r="Y560" s="166"/>
      <c r="Z560" s="159">
        <f t="shared" si="115"/>
        <v>18</v>
      </c>
      <c r="AA560" s="159"/>
      <c r="AB560" s="100" t="str">
        <f t="shared" si="121"/>
        <v>No hay ejecución</v>
      </c>
      <c r="AC560" s="105" t="str">
        <f t="shared" si="122"/>
        <v>NA</v>
      </c>
      <c r="AD560" s="166"/>
      <c r="AE560" s="65">
        <f t="shared" si="116"/>
        <v>16</v>
      </c>
      <c r="AF560" s="100">
        <f t="shared" si="118"/>
        <v>0.48484848484848486</v>
      </c>
      <c r="AG560" s="105" t="str">
        <f t="shared" si="117"/>
        <v>Incumplimiento</v>
      </c>
      <c r="AH560" s="166"/>
      <c r="AI560" s="65" t="s">
        <v>502</v>
      </c>
      <c r="AJ560" s="100" t="s">
        <v>502</v>
      </c>
    </row>
    <row r="561" spans="1:36" ht="67.2">
      <c r="A561" s="63">
        <v>546</v>
      </c>
      <c r="B561" s="162">
        <v>0</v>
      </c>
      <c r="C561" s="162">
        <v>0</v>
      </c>
      <c r="D561" s="162">
        <v>0</v>
      </c>
      <c r="E561" s="162">
        <v>0</v>
      </c>
      <c r="F561" s="162">
        <v>9</v>
      </c>
      <c r="G561" s="231" t="s">
        <v>518</v>
      </c>
      <c r="H561" s="164" t="s">
        <v>4301</v>
      </c>
      <c r="I561" s="163" t="s">
        <v>20</v>
      </c>
      <c r="J561" s="163" t="s">
        <v>172</v>
      </c>
      <c r="K561" s="163" t="s">
        <v>172</v>
      </c>
      <c r="L561" s="165" t="s">
        <v>4302</v>
      </c>
      <c r="M561" s="165" t="s">
        <v>4303</v>
      </c>
      <c r="N561" s="64">
        <v>1</v>
      </c>
      <c r="O561" s="64">
        <v>1</v>
      </c>
      <c r="P561" s="64">
        <v>1</v>
      </c>
      <c r="Q561" s="64">
        <v>1</v>
      </c>
      <c r="R561" s="64">
        <f t="shared" si="113"/>
        <v>4</v>
      </c>
      <c r="S561" s="105" t="s">
        <v>3765</v>
      </c>
      <c r="T561" s="105" t="s">
        <v>172</v>
      </c>
      <c r="U561" s="159">
        <f t="shared" si="114"/>
        <v>2</v>
      </c>
      <c r="V561" s="159">
        <v>2</v>
      </c>
      <c r="W561" s="100">
        <f t="shared" si="119"/>
        <v>1</v>
      </c>
      <c r="X561" s="105" t="str">
        <f t="shared" si="120"/>
        <v>De acuerdo a lo programado</v>
      </c>
      <c r="Y561" s="166"/>
      <c r="Z561" s="159">
        <f t="shared" si="115"/>
        <v>2</v>
      </c>
      <c r="AA561" s="159"/>
      <c r="AB561" s="100" t="str">
        <f t="shared" si="121"/>
        <v>No hay ejecución</v>
      </c>
      <c r="AC561" s="105" t="str">
        <f t="shared" si="122"/>
        <v>NA</v>
      </c>
      <c r="AD561" s="166"/>
      <c r="AE561" s="65">
        <f t="shared" si="116"/>
        <v>2</v>
      </c>
      <c r="AF561" s="100">
        <f t="shared" si="118"/>
        <v>0.5</v>
      </c>
      <c r="AG561" s="105" t="str">
        <f t="shared" si="117"/>
        <v>Incumplimiento</v>
      </c>
      <c r="AH561" s="166"/>
      <c r="AI561" s="65" t="s">
        <v>502</v>
      </c>
      <c r="AJ561" s="100" t="s">
        <v>502</v>
      </c>
    </row>
    <row r="562" spans="1:36" ht="48">
      <c r="A562" s="63">
        <v>547</v>
      </c>
      <c r="B562" s="162">
        <v>0</v>
      </c>
      <c r="C562" s="162">
        <v>0</v>
      </c>
      <c r="D562" s="162">
        <v>0</v>
      </c>
      <c r="E562" s="162">
        <v>0</v>
      </c>
      <c r="F562" s="162">
        <v>9</v>
      </c>
      <c r="G562" s="231" t="s">
        <v>518</v>
      </c>
      <c r="H562" s="164" t="s">
        <v>4304</v>
      </c>
      <c r="I562" s="163" t="s">
        <v>20</v>
      </c>
      <c r="J562" s="163" t="s">
        <v>172</v>
      </c>
      <c r="K562" s="163" t="s">
        <v>172</v>
      </c>
      <c r="L562" s="165" t="s">
        <v>4305</v>
      </c>
      <c r="M562" s="165" t="s">
        <v>4306</v>
      </c>
      <c r="N562" s="64">
        <v>10</v>
      </c>
      <c r="O562" s="64">
        <v>4</v>
      </c>
      <c r="P562" s="64">
        <v>4</v>
      </c>
      <c r="Q562" s="64">
        <v>5</v>
      </c>
      <c r="R562" s="64">
        <f t="shared" si="113"/>
        <v>23</v>
      </c>
      <c r="S562" s="105" t="s">
        <v>3765</v>
      </c>
      <c r="T562" s="105" t="s">
        <v>172</v>
      </c>
      <c r="U562" s="159">
        <f t="shared" si="114"/>
        <v>14</v>
      </c>
      <c r="V562" s="159">
        <v>7</v>
      </c>
      <c r="W562" s="100">
        <f t="shared" si="119"/>
        <v>0.5</v>
      </c>
      <c r="X562" s="105" t="str">
        <f t="shared" si="120"/>
        <v>En Riesgo de no Cumplimiento</v>
      </c>
      <c r="Y562" s="166"/>
      <c r="Z562" s="159">
        <f t="shared" si="115"/>
        <v>9</v>
      </c>
      <c r="AA562" s="159"/>
      <c r="AB562" s="100" t="str">
        <f t="shared" si="121"/>
        <v>No hay ejecución</v>
      </c>
      <c r="AC562" s="105" t="str">
        <f t="shared" si="122"/>
        <v>NA</v>
      </c>
      <c r="AD562" s="166"/>
      <c r="AE562" s="65">
        <f t="shared" si="116"/>
        <v>7</v>
      </c>
      <c r="AF562" s="100">
        <f t="shared" si="118"/>
        <v>0.30434782608695654</v>
      </c>
      <c r="AG562" s="105" t="str">
        <f t="shared" si="117"/>
        <v>Incumplimiento</v>
      </c>
      <c r="AH562" s="166"/>
      <c r="AI562" s="65" t="s">
        <v>502</v>
      </c>
      <c r="AJ562" s="100" t="s">
        <v>502</v>
      </c>
    </row>
    <row r="563" spans="1:36" ht="57.6">
      <c r="A563" s="63">
        <v>548</v>
      </c>
      <c r="B563" s="162">
        <v>0</v>
      </c>
      <c r="C563" s="162">
        <v>0</v>
      </c>
      <c r="D563" s="162">
        <v>0</v>
      </c>
      <c r="E563" s="162">
        <v>0</v>
      </c>
      <c r="F563" s="162">
        <v>9</v>
      </c>
      <c r="G563" s="231" t="s">
        <v>518</v>
      </c>
      <c r="H563" s="164" t="s">
        <v>4307</v>
      </c>
      <c r="I563" s="163" t="s">
        <v>20</v>
      </c>
      <c r="J563" s="163" t="s">
        <v>172</v>
      </c>
      <c r="K563" s="163" t="s">
        <v>172</v>
      </c>
      <c r="L563" s="165" t="s">
        <v>4291</v>
      </c>
      <c r="M563" s="165" t="s">
        <v>4308</v>
      </c>
      <c r="N563" s="64">
        <v>2</v>
      </c>
      <c r="O563" s="64">
        <v>3</v>
      </c>
      <c r="P563" s="64">
        <v>3</v>
      </c>
      <c r="Q563" s="64">
        <v>2</v>
      </c>
      <c r="R563" s="64">
        <f t="shared" si="113"/>
        <v>10</v>
      </c>
      <c r="S563" s="105" t="s">
        <v>3765</v>
      </c>
      <c r="T563" s="105" t="s">
        <v>172</v>
      </c>
      <c r="U563" s="159">
        <f t="shared" si="114"/>
        <v>5</v>
      </c>
      <c r="V563" s="159">
        <v>6</v>
      </c>
      <c r="W563" s="100">
        <f t="shared" si="119"/>
        <v>1.2</v>
      </c>
      <c r="X563" s="105" t="str">
        <f t="shared" si="120"/>
        <v>De acuerdo a lo programado</v>
      </c>
      <c r="Y563" s="166"/>
      <c r="Z563" s="159">
        <f t="shared" si="115"/>
        <v>5</v>
      </c>
      <c r="AA563" s="159"/>
      <c r="AB563" s="100" t="str">
        <f t="shared" si="121"/>
        <v>No hay ejecución</v>
      </c>
      <c r="AC563" s="105" t="str">
        <f t="shared" si="122"/>
        <v>NA</v>
      </c>
      <c r="AD563" s="166"/>
      <c r="AE563" s="65">
        <f t="shared" si="116"/>
        <v>6</v>
      </c>
      <c r="AF563" s="100">
        <f t="shared" si="118"/>
        <v>0.6</v>
      </c>
      <c r="AG563" s="105" t="str">
        <f t="shared" si="117"/>
        <v>Incumplimiento</v>
      </c>
      <c r="AH563" s="166"/>
      <c r="AI563" s="65" t="s">
        <v>502</v>
      </c>
      <c r="AJ563" s="100" t="s">
        <v>502</v>
      </c>
    </row>
    <row r="564" spans="1:36" ht="28.8">
      <c r="A564" s="63">
        <v>549</v>
      </c>
      <c r="B564" s="162">
        <v>0</v>
      </c>
      <c r="C564" s="162">
        <v>0</v>
      </c>
      <c r="D564" s="162">
        <v>0</v>
      </c>
      <c r="E564" s="162">
        <v>0</v>
      </c>
      <c r="F564" s="162">
        <v>9</v>
      </c>
      <c r="G564" s="231" t="s">
        <v>518</v>
      </c>
      <c r="H564" s="164" t="s">
        <v>4309</v>
      </c>
      <c r="I564" s="163" t="s">
        <v>20</v>
      </c>
      <c r="J564" s="163" t="s">
        <v>172</v>
      </c>
      <c r="K564" s="163" t="s">
        <v>172</v>
      </c>
      <c r="L564" s="165" t="s">
        <v>4310</v>
      </c>
      <c r="M564" s="165" t="s">
        <v>4311</v>
      </c>
      <c r="N564" s="64">
        <v>3</v>
      </c>
      <c r="O564" s="64">
        <v>3</v>
      </c>
      <c r="P564" s="64">
        <v>3</v>
      </c>
      <c r="Q564" s="64">
        <v>3</v>
      </c>
      <c r="R564" s="64">
        <f t="shared" si="113"/>
        <v>12</v>
      </c>
      <c r="S564" s="105" t="s">
        <v>3765</v>
      </c>
      <c r="T564" s="105" t="s">
        <v>172</v>
      </c>
      <c r="U564" s="159">
        <f t="shared" si="114"/>
        <v>6</v>
      </c>
      <c r="V564" s="159">
        <v>12</v>
      </c>
      <c r="W564" s="100">
        <f t="shared" si="119"/>
        <v>2</v>
      </c>
      <c r="X564" s="105" t="str">
        <f t="shared" si="120"/>
        <v>De acuerdo a lo programado</v>
      </c>
      <c r="Y564" s="166"/>
      <c r="Z564" s="159">
        <f t="shared" si="115"/>
        <v>6</v>
      </c>
      <c r="AA564" s="159"/>
      <c r="AB564" s="100" t="str">
        <f t="shared" si="121"/>
        <v>No hay ejecución</v>
      </c>
      <c r="AC564" s="105" t="str">
        <f t="shared" si="122"/>
        <v>NA</v>
      </c>
      <c r="AD564" s="166"/>
      <c r="AE564" s="65">
        <f t="shared" si="116"/>
        <v>12</v>
      </c>
      <c r="AF564" s="100">
        <f t="shared" si="118"/>
        <v>1</v>
      </c>
      <c r="AG564" s="105" t="str">
        <f t="shared" si="117"/>
        <v>De acuerdo a lo programado</v>
      </c>
      <c r="AH564" s="166"/>
      <c r="AI564" s="65" t="s">
        <v>502</v>
      </c>
      <c r="AJ564" s="100" t="s">
        <v>502</v>
      </c>
    </row>
    <row r="565" spans="1:36" ht="28.8">
      <c r="A565" s="63">
        <v>550</v>
      </c>
      <c r="B565" s="162">
        <v>0</v>
      </c>
      <c r="C565" s="162">
        <v>0</v>
      </c>
      <c r="D565" s="162">
        <v>0</v>
      </c>
      <c r="E565" s="162">
        <v>0</v>
      </c>
      <c r="F565" s="162">
        <v>9</v>
      </c>
      <c r="G565" s="231" t="s">
        <v>555</v>
      </c>
      <c r="H565" s="164" t="s">
        <v>4312</v>
      </c>
      <c r="I565" s="163" t="s">
        <v>20</v>
      </c>
      <c r="J565" s="163" t="s">
        <v>172</v>
      </c>
      <c r="K565" s="163" t="s">
        <v>172</v>
      </c>
      <c r="L565" s="165" t="s">
        <v>4313</v>
      </c>
      <c r="M565" s="165" t="s">
        <v>4314</v>
      </c>
      <c r="N565" s="64">
        <v>3</v>
      </c>
      <c r="O565" s="64">
        <v>3</v>
      </c>
      <c r="P565" s="64">
        <v>3</v>
      </c>
      <c r="Q565" s="64">
        <v>3</v>
      </c>
      <c r="R565" s="64">
        <f t="shared" si="113"/>
        <v>12</v>
      </c>
      <c r="S565" s="105" t="s">
        <v>3765</v>
      </c>
      <c r="T565" s="105" t="s">
        <v>172</v>
      </c>
      <c r="U565" s="159">
        <f t="shared" si="114"/>
        <v>6</v>
      </c>
      <c r="V565" s="159">
        <v>6</v>
      </c>
      <c r="W565" s="100">
        <f t="shared" si="119"/>
        <v>1</v>
      </c>
      <c r="X565" s="105" t="str">
        <f t="shared" si="120"/>
        <v>De acuerdo a lo programado</v>
      </c>
      <c r="Y565" s="166"/>
      <c r="Z565" s="159">
        <f t="shared" si="115"/>
        <v>6</v>
      </c>
      <c r="AA565" s="159"/>
      <c r="AB565" s="100" t="str">
        <f t="shared" si="121"/>
        <v>No hay ejecución</v>
      </c>
      <c r="AC565" s="105" t="str">
        <f t="shared" si="122"/>
        <v>NA</v>
      </c>
      <c r="AD565" s="166"/>
      <c r="AE565" s="65">
        <f t="shared" si="116"/>
        <v>6</v>
      </c>
      <c r="AF565" s="100">
        <f t="shared" si="118"/>
        <v>0.5</v>
      </c>
      <c r="AG565" s="105" t="str">
        <f t="shared" si="117"/>
        <v>Incumplimiento</v>
      </c>
      <c r="AH565" s="166"/>
      <c r="AI565" s="65" t="s">
        <v>502</v>
      </c>
      <c r="AJ565" s="100" t="s">
        <v>502</v>
      </c>
    </row>
    <row r="566" spans="1:36" ht="28.8">
      <c r="A566" s="63">
        <v>551</v>
      </c>
      <c r="B566" s="162">
        <v>0</v>
      </c>
      <c r="C566" s="162">
        <v>0</v>
      </c>
      <c r="D566" s="162">
        <v>0</v>
      </c>
      <c r="E566" s="162">
        <v>0</v>
      </c>
      <c r="F566" s="162">
        <v>9</v>
      </c>
      <c r="G566" s="231" t="s">
        <v>2846</v>
      </c>
      <c r="H566" s="164" t="s">
        <v>4315</v>
      </c>
      <c r="I566" s="163" t="s">
        <v>20</v>
      </c>
      <c r="J566" s="163" t="s">
        <v>172</v>
      </c>
      <c r="K566" s="163" t="s">
        <v>172</v>
      </c>
      <c r="L566" s="165" t="s">
        <v>4313</v>
      </c>
      <c r="M566" s="165" t="s">
        <v>4314</v>
      </c>
      <c r="N566" s="64">
        <v>3</v>
      </c>
      <c r="O566" s="64">
        <v>3</v>
      </c>
      <c r="P566" s="64">
        <v>3</v>
      </c>
      <c r="Q566" s="64">
        <v>3</v>
      </c>
      <c r="R566" s="64">
        <f t="shared" si="113"/>
        <v>12</v>
      </c>
      <c r="S566" s="105" t="s">
        <v>3765</v>
      </c>
      <c r="T566" s="105" t="s">
        <v>172</v>
      </c>
      <c r="U566" s="159">
        <f t="shared" si="114"/>
        <v>6</v>
      </c>
      <c r="V566" s="159">
        <v>6</v>
      </c>
      <c r="W566" s="100">
        <f t="shared" si="119"/>
        <v>1</v>
      </c>
      <c r="X566" s="105" t="str">
        <f t="shared" si="120"/>
        <v>De acuerdo a lo programado</v>
      </c>
      <c r="Y566" s="166"/>
      <c r="Z566" s="159">
        <f t="shared" si="115"/>
        <v>6</v>
      </c>
      <c r="AA566" s="159"/>
      <c r="AB566" s="100" t="str">
        <f t="shared" si="121"/>
        <v>No hay ejecución</v>
      </c>
      <c r="AC566" s="105" t="str">
        <f t="shared" si="122"/>
        <v>NA</v>
      </c>
      <c r="AD566" s="166"/>
      <c r="AE566" s="65">
        <f t="shared" si="116"/>
        <v>6</v>
      </c>
      <c r="AF566" s="100">
        <f t="shared" si="118"/>
        <v>0.5</v>
      </c>
      <c r="AG566" s="105" t="str">
        <f t="shared" si="117"/>
        <v>Incumplimiento</v>
      </c>
      <c r="AH566" s="166"/>
      <c r="AI566" s="65" t="s">
        <v>502</v>
      </c>
      <c r="AJ566" s="100" t="s">
        <v>502</v>
      </c>
    </row>
    <row r="567" spans="1:36" ht="28.8">
      <c r="A567" s="63">
        <v>552</v>
      </c>
      <c r="B567" s="162">
        <v>0</v>
      </c>
      <c r="C567" s="162">
        <v>0</v>
      </c>
      <c r="D567" s="162">
        <v>0</v>
      </c>
      <c r="E567" s="162">
        <v>0</v>
      </c>
      <c r="F567" s="162">
        <v>9</v>
      </c>
      <c r="G567" s="231" t="s">
        <v>2846</v>
      </c>
      <c r="H567" s="164" t="s">
        <v>4316</v>
      </c>
      <c r="I567" s="163" t="s">
        <v>20</v>
      </c>
      <c r="J567" s="163" t="s">
        <v>172</v>
      </c>
      <c r="K567" s="163" t="s">
        <v>172</v>
      </c>
      <c r="L567" s="165" t="s">
        <v>4317</v>
      </c>
      <c r="M567" s="165" t="s">
        <v>4318</v>
      </c>
      <c r="N567" s="64">
        <v>1</v>
      </c>
      <c r="O567" s="64">
        <v>1</v>
      </c>
      <c r="P567" s="64">
        <v>1</v>
      </c>
      <c r="Q567" s="64">
        <v>1</v>
      </c>
      <c r="R567" s="64">
        <f t="shared" si="113"/>
        <v>4</v>
      </c>
      <c r="S567" s="105" t="s">
        <v>3765</v>
      </c>
      <c r="T567" s="105" t="s">
        <v>172</v>
      </c>
      <c r="U567" s="159">
        <f t="shared" si="114"/>
        <v>2</v>
      </c>
      <c r="V567" s="159">
        <v>2</v>
      </c>
      <c r="W567" s="100">
        <f t="shared" si="119"/>
        <v>1</v>
      </c>
      <c r="X567" s="105" t="str">
        <f t="shared" si="120"/>
        <v>De acuerdo a lo programado</v>
      </c>
      <c r="Y567" s="166"/>
      <c r="Z567" s="159">
        <f t="shared" si="115"/>
        <v>2</v>
      </c>
      <c r="AA567" s="159"/>
      <c r="AB567" s="100" t="str">
        <f t="shared" si="121"/>
        <v>No hay ejecución</v>
      </c>
      <c r="AC567" s="105" t="str">
        <f t="shared" si="122"/>
        <v>NA</v>
      </c>
      <c r="AD567" s="166"/>
      <c r="AE567" s="65">
        <f t="shared" si="116"/>
        <v>2</v>
      </c>
      <c r="AF567" s="100">
        <f t="shared" si="118"/>
        <v>0.5</v>
      </c>
      <c r="AG567" s="105" t="str">
        <f t="shared" si="117"/>
        <v>Incumplimiento</v>
      </c>
      <c r="AH567" s="166"/>
      <c r="AI567" s="65" t="s">
        <v>502</v>
      </c>
      <c r="AJ567" s="100" t="s">
        <v>502</v>
      </c>
    </row>
    <row r="568" spans="1:36" ht="19.2">
      <c r="A568" s="63">
        <v>553</v>
      </c>
      <c r="B568" s="162">
        <v>0</v>
      </c>
      <c r="C568" s="162">
        <v>0</v>
      </c>
      <c r="D568" s="162">
        <v>0</v>
      </c>
      <c r="E568" s="162">
        <v>0</v>
      </c>
      <c r="F568" s="162">
        <v>9</v>
      </c>
      <c r="G568" s="231" t="s">
        <v>559</v>
      </c>
      <c r="H568" s="164" t="s">
        <v>4319</v>
      </c>
      <c r="I568" s="163" t="s">
        <v>20</v>
      </c>
      <c r="J568" s="163" t="s">
        <v>172</v>
      </c>
      <c r="K568" s="163" t="s">
        <v>172</v>
      </c>
      <c r="L568" s="165" t="s">
        <v>2948</v>
      </c>
      <c r="M568" s="165" t="s">
        <v>4289</v>
      </c>
      <c r="N568" s="64">
        <v>3</v>
      </c>
      <c r="O568" s="64">
        <v>3</v>
      </c>
      <c r="P568" s="64">
        <v>3</v>
      </c>
      <c r="Q568" s="64">
        <v>3</v>
      </c>
      <c r="R568" s="64">
        <f t="shared" si="113"/>
        <v>12</v>
      </c>
      <c r="S568" s="105" t="s">
        <v>3765</v>
      </c>
      <c r="T568" s="105" t="s">
        <v>172</v>
      </c>
      <c r="U568" s="159">
        <f t="shared" si="114"/>
        <v>6</v>
      </c>
      <c r="V568" s="159">
        <v>6</v>
      </c>
      <c r="W568" s="100">
        <f t="shared" si="119"/>
        <v>1</v>
      </c>
      <c r="X568" s="105" t="str">
        <f t="shared" si="120"/>
        <v>De acuerdo a lo programado</v>
      </c>
      <c r="Y568" s="166"/>
      <c r="Z568" s="159">
        <f t="shared" si="115"/>
        <v>6</v>
      </c>
      <c r="AA568" s="159"/>
      <c r="AB568" s="100" t="str">
        <f t="shared" si="121"/>
        <v>No hay ejecución</v>
      </c>
      <c r="AC568" s="105" t="str">
        <f t="shared" si="122"/>
        <v>NA</v>
      </c>
      <c r="AD568" s="166"/>
      <c r="AE568" s="65">
        <f t="shared" si="116"/>
        <v>6</v>
      </c>
      <c r="AF568" s="100">
        <f t="shared" si="118"/>
        <v>0.5</v>
      </c>
      <c r="AG568" s="105" t="str">
        <f t="shared" si="117"/>
        <v>Incumplimiento</v>
      </c>
      <c r="AH568" s="166"/>
      <c r="AI568" s="65" t="s">
        <v>502</v>
      </c>
      <c r="AJ568" s="100" t="s">
        <v>502</v>
      </c>
    </row>
    <row r="569" spans="1:36" ht="48">
      <c r="A569" s="63">
        <v>554</v>
      </c>
      <c r="B569" s="162">
        <v>0</v>
      </c>
      <c r="C569" s="162">
        <v>0</v>
      </c>
      <c r="D569" s="162">
        <v>0</v>
      </c>
      <c r="E569" s="162">
        <v>0</v>
      </c>
      <c r="F569" s="162">
        <v>9</v>
      </c>
      <c r="G569" s="231" t="s">
        <v>2846</v>
      </c>
      <c r="H569" s="164" t="s">
        <v>4320</v>
      </c>
      <c r="I569" s="163" t="s">
        <v>20</v>
      </c>
      <c r="J569" s="163" t="s">
        <v>172</v>
      </c>
      <c r="K569" s="163" t="s">
        <v>172</v>
      </c>
      <c r="L569" s="165" t="s">
        <v>4321</v>
      </c>
      <c r="M569" s="165" t="s">
        <v>4322</v>
      </c>
      <c r="N569" s="64">
        <v>6</v>
      </c>
      <c r="O569" s="64">
        <v>6</v>
      </c>
      <c r="P569" s="64">
        <v>6</v>
      </c>
      <c r="Q569" s="64">
        <v>6</v>
      </c>
      <c r="R569" s="64">
        <f t="shared" si="113"/>
        <v>24</v>
      </c>
      <c r="S569" s="105" t="s">
        <v>3765</v>
      </c>
      <c r="T569" s="105" t="s">
        <v>172</v>
      </c>
      <c r="U569" s="159">
        <f t="shared" si="114"/>
        <v>12</v>
      </c>
      <c r="V569" s="159">
        <v>7</v>
      </c>
      <c r="W569" s="100">
        <f t="shared" si="119"/>
        <v>0.58333333333333337</v>
      </c>
      <c r="X569" s="105" t="str">
        <f t="shared" si="120"/>
        <v>En Riesgo de no Cumplimiento</v>
      </c>
      <c r="Y569" s="166"/>
      <c r="Z569" s="159">
        <f t="shared" si="115"/>
        <v>12</v>
      </c>
      <c r="AA569" s="159"/>
      <c r="AB569" s="100" t="str">
        <f t="shared" si="121"/>
        <v>No hay ejecución</v>
      </c>
      <c r="AC569" s="105" t="str">
        <f t="shared" si="122"/>
        <v>NA</v>
      </c>
      <c r="AD569" s="166"/>
      <c r="AE569" s="65">
        <f t="shared" si="116"/>
        <v>7</v>
      </c>
      <c r="AF569" s="100">
        <f t="shared" si="118"/>
        <v>0.29166666666666669</v>
      </c>
      <c r="AG569" s="105" t="str">
        <f t="shared" si="117"/>
        <v>Incumplimiento</v>
      </c>
      <c r="AH569" s="166"/>
      <c r="AI569" s="65" t="s">
        <v>502</v>
      </c>
      <c r="AJ569" s="100" t="s">
        <v>502</v>
      </c>
    </row>
    <row r="570" spans="1:36" ht="16.5" customHeight="1">
      <c r="A570" s="682"/>
      <c r="B570" s="682"/>
      <c r="C570" s="682"/>
      <c r="D570" s="682"/>
      <c r="E570" s="682"/>
      <c r="F570" s="682"/>
      <c r="G570" s="682"/>
      <c r="H570" s="682"/>
      <c r="I570" s="682"/>
      <c r="J570" s="682"/>
      <c r="K570" s="682"/>
      <c r="L570" s="682"/>
      <c r="M570" s="682"/>
      <c r="N570" s="682"/>
      <c r="O570" s="682"/>
      <c r="P570" s="682"/>
      <c r="Q570" s="682"/>
      <c r="R570" s="682"/>
      <c r="S570" s="682"/>
      <c r="T570" s="682"/>
      <c r="U570" s="682"/>
      <c r="V570" s="682"/>
      <c r="W570" s="682"/>
      <c r="X570" s="682"/>
      <c r="Y570" s="682"/>
      <c r="Z570" s="682"/>
      <c r="AA570" s="682"/>
      <c r="AB570" s="682"/>
      <c r="AC570" s="682"/>
      <c r="AD570" s="682"/>
      <c r="AE570" s="682"/>
      <c r="AF570" s="682"/>
      <c r="AG570" s="682"/>
      <c r="AH570" s="682"/>
      <c r="AI570" s="682"/>
      <c r="AJ570" s="682"/>
    </row>
    <row r="571" spans="1:36" ht="10.199999999999999" thickBot="1">
      <c r="A571" s="66"/>
      <c r="B571" s="66"/>
      <c r="C571" s="66"/>
      <c r="D571" s="66"/>
      <c r="E571" s="66"/>
      <c r="F571" s="66"/>
      <c r="G571" s="66"/>
      <c r="H571" s="66"/>
      <c r="I571" s="66"/>
      <c r="J571" s="66"/>
      <c r="K571" s="66"/>
      <c r="L571" s="67"/>
      <c r="M571" s="67"/>
      <c r="N571" s="68"/>
      <c r="O571" s="68"/>
      <c r="P571" s="68"/>
      <c r="Q571" s="68"/>
      <c r="R571" s="68"/>
      <c r="S571" s="68"/>
      <c r="T571" s="68"/>
      <c r="U571" s="74"/>
      <c r="V571" s="74"/>
      <c r="W571" s="74"/>
      <c r="X571" s="74"/>
      <c r="Y571" s="74"/>
      <c r="Z571" s="74"/>
      <c r="AA571" s="74"/>
      <c r="AB571" s="74"/>
      <c r="AC571" s="74"/>
      <c r="AD571" s="74"/>
      <c r="AE571" s="74"/>
      <c r="AF571" s="74"/>
      <c r="AG571" s="74"/>
      <c r="AH571" s="74"/>
      <c r="AI571" s="59"/>
      <c r="AJ571" s="59"/>
    </row>
    <row r="572" spans="1:36" ht="10.5" customHeight="1" thickTop="1" thickBot="1">
      <c r="A572" s="586" t="s">
        <v>726</v>
      </c>
      <c r="B572" s="587"/>
      <c r="C572" s="587"/>
      <c r="D572" s="587"/>
      <c r="E572" s="587"/>
      <c r="F572" s="587"/>
      <c r="G572" s="276" t="s">
        <v>4323</v>
      </c>
      <c r="H572" s="66"/>
      <c r="I572" s="66"/>
      <c r="J572" s="66"/>
      <c r="K572" s="66"/>
      <c r="L572" s="69"/>
      <c r="M572" s="69"/>
      <c r="N572" s="68"/>
      <c r="O572" s="68"/>
      <c r="P572" s="68"/>
      <c r="Q572" s="68"/>
      <c r="R572" s="68"/>
      <c r="S572" s="68"/>
      <c r="T572" s="68"/>
      <c r="U572" s="74"/>
      <c r="V572" s="74"/>
      <c r="W572" s="74"/>
      <c r="X572" s="74"/>
      <c r="Y572" s="74"/>
      <c r="Z572" s="74"/>
      <c r="AA572" s="74"/>
      <c r="AB572" s="74"/>
      <c r="AC572" s="74"/>
      <c r="AD572" s="74"/>
      <c r="AE572" s="74"/>
      <c r="AF572" s="74"/>
      <c r="AG572" s="74"/>
      <c r="AH572" s="74"/>
      <c r="AI572" s="59"/>
      <c r="AJ572" s="59"/>
    </row>
    <row r="573" spans="1:36" ht="10.8" thickTop="1" thickBot="1">
      <c r="A573" s="70"/>
      <c r="B573" s="70"/>
      <c r="C573" s="70"/>
      <c r="D573" s="70"/>
      <c r="E573" s="70"/>
      <c r="F573" s="70"/>
      <c r="G573" s="71"/>
      <c r="H573" s="66"/>
      <c r="I573" s="66"/>
      <c r="J573" s="66"/>
      <c r="K573" s="66"/>
      <c r="L573" s="69"/>
      <c r="M573" s="69"/>
      <c r="N573" s="68"/>
      <c r="O573" s="68"/>
      <c r="P573" s="68"/>
      <c r="Q573" s="68"/>
      <c r="R573" s="68"/>
      <c r="S573" s="68"/>
      <c r="T573" s="68"/>
      <c r="U573" s="74"/>
      <c r="V573" s="74"/>
      <c r="W573" s="74"/>
      <c r="X573" s="74"/>
      <c r="Y573" s="74"/>
      <c r="Z573" s="74"/>
      <c r="AA573" s="74"/>
      <c r="AB573" s="74"/>
      <c r="AC573" s="74"/>
      <c r="AD573" s="74"/>
      <c r="AE573" s="74"/>
      <c r="AF573" s="74"/>
      <c r="AG573" s="74"/>
      <c r="AH573" s="74"/>
      <c r="AI573" s="59"/>
      <c r="AJ573" s="59"/>
    </row>
    <row r="574" spans="1:36" ht="13.05" customHeight="1" thickTop="1" thickBot="1">
      <c r="A574" s="588" t="s">
        <v>728</v>
      </c>
      <c r="B574" s="589"/>
      <c r="C574" s="589"/>
      <c r="D574" s="589"/>
      <c r="E574" s="589"/>
      <c r="F574" s="589"/>
      <c r="G574" s="225" t="s">
        <v>7645</v>
      </c>
      <c r="H574" s="66"/>
      <c r="I574" s="66"/>
      <c r="J574" s="66"/>
      <c r="K574" s="66"/>
      <c r="L574" s="69"/>
      <c r="M574" s="69"/>
      <c r="N574" s="68"/>
      <c r="O574" s="68"/>
      <c r="P574" s="68"/>
      <c r="Q574" s="68"/>
      <c r="R574" s="68"/>
      <c r="S574" s="68"/>
      <c r="T574" s="68"/>
      <c r="U574" s="74"/>
      <c r="V574" s="74"/>
      <c r="W574" s="74"/>
      <c r="X574" s="74"/>
      <c r="Y574" s="74"/>
      <c r="Z574" s="74"/>
      <c r="AA574" s="74"/>
      <c r="AB574" s="74"/>
      <c r="AC574" s="74"/>
      <c r="AD574" s="74"/>
      <c r="AE574" s="74"/>
      <c r="AF574" s="74"/>
      <c r="AG574" s="74"/>
      <c r="AH574" s="74"/>
      <c r="AI574" s="59"/>
      <c r="AJ574" s="59"/>
    </row>
    <row r="575" spans="1:36" ht="10.8" thickTop="1" thickBot="1">
      <c r="A575" s="73"/>
      <c r="B575" s="73"/>
      <c r="C575" s="73"/>
      <c r="D575" s="73"/>
      <c r="E575" s="73"/>
      <c r="F575" s="72"/>
      <c r="G575" s="74"/>
      <c r="H575" s="66"/>
      <c r="I575" s="66"/>
      <c r="J575" s="66"/>
      <c r="K575" s="66"/>
      <c r="L575" s="69"/>
      <c r="M575" s="69"/>
      <c r="N575" s="68"/>
      <c r="O575" s="68"/>
      <c r="P575" s="68"/>
      <c r="Q575" s="68"/>
      <c r="R575" s="68"/>
      <c r="S575" s="68"/>
      <c r="T575" s="68"/>
      <c r="U575" s="74"/>
      <c r="V575" s="74"/>
      <c r="W575" s="74"/>
      <c r="X575" s="74"/>
      <c r="Y575" s="74"/>
      <c r="Z575" s="74"/>
      <c r="AA575" s="74"/>
      <c r="AB575" s="74"/>
      <c r="AC575" s="74"/>
      <c r="AD575" s="74"/>
      <c r="AE575" s="74"/>
      <c r="AF575" s="74"/>
      <c r="AG575" s="74"/>
      <c r="AH575" s="74"/>
      <c r="AI575" s="59"/>
      <c r="AJ575" s="59"/>
    </row>
    <row r="576" spans="1:36" ht="10.5" customHeight="1" thickTop="1" thickBot="1">
      <c r="A576" s="381"/>
      <c r="B576" s="381"/>
      <c r="C576" s="381"/>
      <c r="D576" s="381"/>
      <c r="E576" s="381"/>
      <c r="F576" s="381"/>
      <c r="G576" s="74"/>
      <c r="H576" s="66"/>
      <c r="I576" s="66"/>
      <c r="J576" s="382"/>
      <c r="K576" s="66"/>
      <c r="L576" s="69"/>
      <c r="M576" s="69"/>
      <c r="N576" s="68"/>
      <c r="O576" s="68"/>
      <c r="P576" s="68"/>
      <c r="Q576" s="68"/>
      <c r="R576" s="68"/>
      <c r="S576" s="68"/>
      <c r="T576" s="68"/>
      <c r="U576" s="74"/>
      <c r="V576" s="74"/>
      <c r="W576" s="74"/>
      <c r="X576" s="74"/>
      <c r="Y576" s="74"/>
      <c r="Z576" s="74"/>
      <c r="AA576" s="74"/>
      <c r="AB576" s="74"/>
      <c r="AC576" s="74"/>
      <c r="AD576" s="74"/>
      <c r="AE576" s="74"/>
      <c r="AF576" s="74"/>
      <c r="AG576" s="74"/>
      <c r="AH576" s="74"/>
    </row>
    <row r="577" spans="1:34" ht="10.8" thickTop="1" thickBot="1">
      <c r="A577" s="75" t="s">
        <v>729</v>
      </c>
      <c r="B577" s="66"/>
      <c r="C577" s="66"/>
      <c r="D577" s="76"/>
      <c r="E577" s="66"/>
      <c r="F577" s="66"/>
      <c r="G577" s="66"/>
      <c r="H577" s="66"/>
      <c r="I577" s="66"/>
      <c r="J577" s="382"/>
      <c r="K577" s="66"/>
      <c r="L577" s="69"/>
      <c r="M577" s="69"/>
      <c r="N577" s="68"/>
      <c r="O577" s="68"/>
      <c r="P577" s="68"/>
      <c r="Q577" s="68"/>
      <c r="R577" s="68"/>
      <c r="S577" s="68"/>
      <c r="T577" s="68"/>
      <c r="U577" s="74"/>
      <c r="V577" s="74"/>
      <c r="W577" s="74"/>
      <c r="X577" s="74"/>
      <c r="Y577" s="74"/>
      <c r="Z577" s="74"/>
      <c r="AA577" s="74"/>
      <c r="AB577" s="74"/>
      <c r="AC577" s="74"/>
      <c r="AD577" s="74"/>
      <c r="AE577" s="74"/>
      <c r="AF577" s="74"/>
      <c r="AG577" s="74"/>
      <c r="AH577" s="74"/>
    </row>
    <row r="578" spans="1:34" ht="13.05" customHeight="1" thickTop="1" thickBot="1">
      <c r="A578" s="87">
        <v>1</v>
      </c>
      <c r="B578" s="66" t="s">
        <v>730</v>
      </c>
      <c r="C578" s="66"/>
      <c r="D578" s="76"/>
      <c r="E578" s="66"/>
      <c r="F578" s="66"/>
      <c r="G578" s="66"/>
      <c r="H578" s="66"/>
      <c r="I578" s="66"/>
      <c r="J578" s="382"/>
      <c r="K578" s="66"/>
      <c r="L578" s="69"/>
      <c r="M578" s="69"/>
      <c r="N578" s="68"/>
      <c r="O578" s="68"/>
      <c r="P578" s="68"/>
      <c r="Q578" s="68"/>
      <c r="R578" s="68"/>
      <c r="S578" s="68"/>
      <c r="T578" s="68"/>
      <c r="U578" s="74"/>
      <c r="V578" s="74"/>
      <c r="W578" s="74"/>
      <c r="X578" s="74"/>
      <c r="Y578" s="74"/>
      <c r="Z578" s="74"/>
      <c r="AA578" s="74"/>
      <c r="AB578" s="74"/>
      <c r="AC578" s="74"/>
      <c r="AD578" s="74"/>
      <c r="AE578" s="74"/>
      <c r="AF578" s="74"/>
      <c r="AG578" s="74"/>
      <c r="AH578" s="74"/>
    </row>
    <row r="579" spans="1:34" ht="13.05" customHeight="1" thickTop="1" thickBot="1">
      <c r="A579" s="87">
        <v>2</v>
      </c>
      <c r="B579" s="66" t="s">
        <v>731</v>
      </c>
      <c r="C579" s="66"/>
      <c r="D579" s="76"/>
      <c r="E579" s="66"/>
      <c r="F579" s="66"/>
      <c r="G579" s="66"/>
      <c r="H579" s="66"/>
      <c r="I579" s="66"/>
      <c r="J579" s="382"/>
      <c r="K579" s="66"/>
      <c r="L579" s="69"/>
      <c r="M579" s="69"/>
      <c r="N579" s="68"/>
      <c r="O579" s="68"/>
      <c r="P579" s="68"/>
      <c r="Q579" s="68"/>
      <c r="R579" s="68"/>
      <c r="S579" s="68"/>
      <c r="T579" s="68"/>
      <c r="U579" s="74"/>
      <c r="V579" s="74"/>
      <c r="W579" s="74"/>
      <c r="X579" s="74"/>
      <c r="Y579" s="74"/>
      <c r="Z579" s="74"/>
      <c r="AA579" s="74"/>
      <c r="AB579" s="74"/>
      <c r="AC579" s="74"/>
      <c r="AD579" s="74"/>
      <c r="AE579" s="74"/>
      <c r="AF579" s="74"/>
      <c r="AG579" s="74"/>
      <c r="AH579" s="74"/>
    </row>
    <row r="580" spans="1:34" ht="13.05" customHeight="1" thickTop="1" thickBot="1">
      <c r="A580" s="87">
        <v>3</v>
      </c>
      <c r="B580" s="66" t="s">
        <v>732</v>
      </c>
      <c r="C580" s="66"/>
      <c r="D580" s="76"/>
      <c r="E580" s="66"/>
      <c r="F580" s="66"/>
      <c r="G580" s="66"/>
      <c r="H580" s="66"/>
      <c r="I580" s="66"/>
      <c r="J580" s="382"/>
      <c r="K580" s="66"/>
      <c r="N580" s="68"/>
      <c r="O580" s="68"/>
      <c r="P580" s="68"/>
      <c r="Q580" s="68"/>
      <c r="R580" s="68"/>
      <c r="S580" s="68"/>
      <c r="T580" s="68"/>
      <c r="U580" s="74"/>
      <c r="V580" s="74"/>
      <c r="W580" s="74"/>
      <c r="X580" s="74"/>
      <c r="Y580" s="74"/>
      <c r="Z580" s="74"/>
      <c r="AA580" s="74"/>
      <c r="AB580" s="74"/>
      <c r="AC580" s="74"/>
      <c r="AD580" s="74"/>
      <c r="AE580" s="74"/>
      <c r="AF580" s="74"/>
      <c r="AG580" s="74"/>
      <c r="AH580" s="74"/>
    </row>
    <row r="581" spans="1:34" ht="13.05" customHeight="1" thickTop="1" thickBot="1">
      <c r="A581" s="87">
        <v>4</v>
      </c>
      <c r="B581" s="66" t="s">
        <v>733</v>
      </c>
      <c r="C581" s="66"/>
      <c r="D581" s="77"/>
      <c r="E581" s="66"/>
      <c r="F581" s="66"/>
      <c r="G581" s="66"/>
      <c r="H581" s="66"/>
      <c r="I581" s="66"/>
      <c r="J581" s="382"/>
      <c r="K581" s="66"/>
      <c r="L581" s="78"/>
      <c r="M581" s="78"/>
      <c r="N581" s="68"/>
      <c r="O581" s="68"/>
      <c r="P581" s="68"/>
      <c r="Q581" s="68"/>
      <c r="R581" s="68"/>
      <c r="S581" s="68"/>
      <c r="T581" s="68"/>
      <c r="U581" s="74"/>
      <c r="V581" s="74"/>
      <c r="W581" s="74"/>
      <c r="X581" s="74"/>
      <c r="Y581" s="74"/>
      <c r="Z581" s="74"/>
      <c r="AA581" s="74"/>
      <c r="AB581" s="74"/>
      <c r="AC581" s="74"/>
      <c r="AD581" s="74"/>
      <c r="AE581" s="74"/>
      <c r="AF581" s="74"/>
      <c r="AG581" s="74"/>
      <c r="AH581" s="74"/>
    </row>
    <row r="582" spans="1:34" ht="13.05" customHeight="1" thickTop="1" thickBot="1">
      <c r="A582" s="87">
        <v>5</v>
      </c>
      <c r="B582" s="66" t="s">
        <v>734</v>
      </c>
      <c r="C582" s="66"/>
      <c r="D582" s="77"/>
      <c r="E582" s="66"/>
      <c r="F582" s="66"/>
      <c r="G582" s="66"/>
      <c r="H582" s="66"/>
      <c r="I582" s="66"/>
      <c r="J582" s="382"/>
      <c r="K582" s="66"/>
      <c r="L582" s="67"/>
      <c r="M582" s="67"/>
      <c r="N582" s="68"/>
      <c r="O582" s="68"/>
      <c r="P582" s="68"/>
      <c r="Q582" s="68"/>
      <c r="R582" s="68"/>
      <c r="S582" s="68"/>
      <c r="T582" s="68"/>
      <c r="U582" s="74"/>
      <c r="V582" s="74"/>
      <c r="W582" s="74"/>
      <c r="X582" s="74"/>
      <c r="Y582" s="74"/>
      <c r="Z582" s="74"/>
      <c r="AA582" s="74"/>
      <c r="AB582" s="74"/>
      <c r="AC582" s="74"/>
      <c r="AD582" s="74"/>
      <c r="AE582" s="74"/>
      <c r="AF582" s="74"/>
      <c r="AG582" s="74"/>
      <c r="AH582" s="74"/>
    </row>
    <row r="583" spans="1:34" ht="13.05" customHeight="1" thickTop="1" thickBot="1">
      <c r="A583" s="87">
        <v>6</v>
      </c>
      <c r="B583" s="66" t="s">
        <v>735</v>
      </c>
      <c r="C583" s="66"/>
      <c r="D583" s="77"/>
      <c r="E583" s="66"/>
      <c r="F583" s="66"/>
      <c r="G583" s="66"/>
      <c r="H583" s="66"/>
      <c r="I583" s="66"/>
      <c r="J583" s="382"/>
      <c r="K583" s="66"/>
      <c r="L583" s="67"/>
      <c r="M583" s="67"/>
      <c r="N583" s="68"/>
      <c r="O583" s="68"/>
      <c r="P583" s="68"/>
      <c r="Q583" s="68"/>
      <c r="R583" s="68"/>
      <c r="S583" s="68"/>
      <c r="T583" s="68"/>
      <c r="U583" s="74"/>
      <c r="V583" s="74"/>
      <c r="W583" s="74"/>
      <c r="X583" s="74"/>
      <c r="Y583" s="74"/>
      <c r="Z583" s="74"/>
      <c r="AA583" s="74"/>
      <c r="AB583" s="74"/>
      <c r="AC583" s="74"/>
      <c r="AD583" s="74"/>
      <c r="AE583" s="74"/>
      <c r="AF583" s="74"/>
      <c r="AG583" s="74"/>
      <c r="AH583" s="74"/>
    </row>
    <row r="584" spans="1:34" ht="13.05" customHeight="1" thickTop="1">
      <c r="A584" s="87">
        <v>7</v>
      </c>
      <c r="B584" s="66" t="s">
        <v>736</v>
      </c>
      <c r="C584" s="66"/>
      <c r="D584" s="77"/>
      <c r="E584" s="66"/>
      <c r="F584" s="66"/>
      <c r="G584" s="66"/>
      <c r="H584" s="66"/>
      <c r="I584" s="66"/>
      <c r="J584" s="382"/>
      <c r="K584" s="66"/>
      <c r="L584" s="69"/>
      <c r="M584" s="69"/>
      <c r="N584" s="74"/>
      <c r="O584" s="74"/>
      <c r="P584" s="74"/>
      <c r="Q584" s="74"/>
      <c r="R584" s="74"/>
      <c r="S584" s="74"/>
      <c r="T584" s="74"/>
      <c r="U584" s="74"/>
      <c r="V584" s="74"/>
      <c r="W584" s="74"/>
      <c r="X584" s="74"/>
      <c r="Y584" s="74"/>
      <c r="Z584" s="74"/>
      <c r="AA584" s="74"/>
      <c r="AB584" s="74"/>
      <c r="AC584" s="74"/>
      <c r="AD584" s="74"/>
      <c r="AE584" s="74"/>
      <c r="AF584" s="74"/>
      <c r="AG584" s="74"/>
      <c r="AH584" s="74"/>
    </row>
    <row r="585" spans="1:34" ht="13.05" customHeight="1">
      <c r="A585" s="87">
        <v>8</v>
      </c>
      <c r="B585" s="78" t="s">
        <v>737</v>
      </c>
      <c r="C585" s="66"/>
      <c r="D585" s="77"/>
      <c r="E585" s="66"/>
      <c r="F585" s="66"/>
      <c r="G585" s="66"/>
      <c r="H585" s="66"/>
      <c r="I585" s="66"/>
      <c r="J585" s="382"/>
      <c r="K585" s="66"/>
      <c r="L585" s="69"/>
      <c r="M585" s="69"/>
      <c r="N585" s="74"/>
      <c r="O585" s="74"/>
      <c r="P585" s="74"/>
      <c r="Q585" s="74"/>
      <c r="R585" s="74"/>
      <c r="S585" s="74"/>
      <c r="T585" s="74"/>
      <c r="U585" s="74"/>
      <c r="V585" s="74"/>
      <c r="W585" s="74"/>
      <c r="X585" s="74"/>
      <c r="Y585" s="74"/>
      <c r="Z585" s="74"/>
      <c r="AA585" s="74"/>
      <c r="AB585" s="74"/>
      <c r="AC585" s="74"/>
      <c r="AD585" s="74"/>
      <c r="AE585" s="74"/>
      <c r="AF585" s="74"/>
      <c r="AG585" s="74"/>
      <c r="AH585" s="74"/>
    </row>
    <row r="586" spans="1:34" ht="13.05" customHeight="1">
      <c r="A586" s="87">
        <v>9</v>
      </c>
      <c r="B586" s="66" t="s">
        <v>738</v>
      </c>
      <c r="E586" s="66"/>
      <c r="F586" s="66"/>
      <c r="G586" s="66"/>
      <c r="H586" s="66"/>
      <c r="I586" s="66"/>
      <c r="J586" s="382"/>
      <c r="K586" s="66"/>
      <c r="L586" s="69"/>
      <c r="M586" s="69"/>
      <c r="N586" s="74"/>
      <c r="O586" s="74"/>
      <c r="P586" s="74"/>
      <c r="Q586" s="74"/>
      <c r="R586" s="74"/>
      <c r="S586" s="74"/>
      <c r="T586" s="74"/>
      <c r="U586" s="74"/>
      <c r="V586" s="74"/>
      <c r="W586" s="74"/>
      <c r="X586" s="74"/>
      <c r="Y586" s="74"/>
      <c r="Z586" s="74"/>
      <c r="AA586" s="74"/>
      <c r="AB586" s="74"/>
      <c r="AC586" s="74"/>
      <c r="AD586" s="74"/>
      <c r="AE586" s="74"/>
      <c r="AF586" s="74"/>
      <c r="AG586" s="74"/>
      <c r="AH586" s="74"/>
    </row>
    <row r="587" spans="1:34" ht="13.05" customHeight="1">
      <c r="A587" s="87">
        <v>10</v>
      </c>
      <c r="B587" s="66" t="s">
        <v>739</v>
      </c>
      <c r="E587" s="66"/>
      <c r="F587" s="66"/>
      <c r="G587" s="66"/>
      <c r="H587" s="66"/>
      <c r="I587" s="66"/>
      <c r="J587" s="382"/>
      <c r="K587" s="66"/>
      <c r="L587" s="69"/>
      <c r="M587" s="69"/>
      <c r="N587" s="74"/>
      <c r="O587" s="74"/>
      <c r="P587" s="74"/>
      <c r="Q587" s="74"/>
      <c r="R587" s="74"/>
      <c r="S587" s="74"/>
      <c r="T587" s="74"/>
      <c r="U587" s="74"/>
      <c r="V587" s="74"/>
      <c r="W587" s="74"/>
      <c r="X587" s="74"/>
      <c r="Y587" s="74"/>
      <c r="Z587" s="74"/>
      <c r="AA587" s="74"/>
      <c r="AB587" s="74"/>
      <c r="AC587" s="74"/>
      <c r="AD587" s="74"/>
      <c r="AE587" s="74"/>
      <c r="AF587" s="74"/>
      <c r="AG587" s="74"/>
      <c r="AH587" s="74"/>
    </row>
    <row r="588" spans="1:34" ht="13.05" customHeight="1">
      <c r="A588" s="87">
        <v>11</v>
      </c>
      <c r="B588" s="90" t="s">
        <v>740</v>
      </c>
      <c r="C588" s="87"/>
      <c r="D588" s="66"/>
      <c r="F588" s="66"/>
      <c r="G588" s="66"/>
      <c r="H588" s="66"/>
      <c r="I588" s="66"/>
      <c r="J588" s="382"/>
      <c r="K588" s="66"/>
      <c r="L588" s="69"/>
      <c r="M588" s="69"/>
      <c r="N588" s="74"/>
      <c r="O588" s="74"/>
      <c r="P588" s="74"/>
      <c r="Q588" s="74"/>
      <c r="R588" s="74"/>
      <c r="S588" s="74"/>
      <c r="T588" s="74"/>
      <c r="U588" s="74"/>
      <c r="V588" s="74"/>
      <c r="W588" s="74"/>
      <c r="X588" s="74"/>
      <c r="Y588" s="74"/>
      <c r="Z588" s="74"/>
      <c r="AA588" s="74"/>
      <c r="AB588" s="74"/>
      <c r="AC588" s="74"/>
      <c r="AD588" s="74"/>
      <c r="AE588" s="74"/>
      <c r="AF588" s="74"/>
      <c r="AG588" s="74"/>
      <c r="AH588" s="74"/>
    </row>
    <row r="589" spans="1:34" ht="13.05" customHeight="1">
      <c r="A589" s="87">
        <v>12</v>
      </c>
      <c r="B589" s="90" t="s">
        <v>741</v>
      </c>
      <c r="C589" s="87"/>
      <c r="D589" s="66"/>
      <c r="E589" s="66"/>
      <c r="F589" s="66"/>
      <c r="G589" s="66"/>
      <c r="H589" s="66"/>
      <c r="I589" s="66"/>
      <c r="J589" s="382"/>
      <c r="K589" s="66"/>
      <c r="L589" s="69"/>
      <c r="M589" s="69"/>
      <c r="N589" s="74"/>
      <c r="O589" s="74"/>
      <c r="P589" s="74"/>
      <c r="Q589" s="74"/>
      <c r="R589" s="74"/>
      <c r="S589" s="74"/>
      <c r="T589" s="74"/>
      <c r="U589" s="74"/>
      <c r="V589" s="74"/>
      <c r="W589" s="74"/>
      <c r="X589" s="74"/>
      <c r="Y589" s="74"/>
      <c r="Z589" s="74"/>
      <c r="AA589" s="74"/>
      <c r="AB589" s="74"/>
      <c r="AC589" s="74"/>
      <c r="AD589" s="74"/>
      <c r="AE589" s="74"/>
      <c r="AF589" s="74"/>
      <c r="AG589" s="74"/>
      <c r="AH589" s="74"/>
    </row>
    <row r="590" spans="1:34" ht="13.05" customHeight="1">
      <c r="A590" s="87">
        <v>13</v>
      </c>
      <c r="B590" s="90" t="s">
        <v>742</v>
      </c>
      <c r="C590" s="87"/>
      <c r="D590" s="66"/>
      <c r="E590" s="66"/>
      <c r="F590" s="66"/>
      <c r="G590" s="66"/>
      <c r="H590" s="66"/>
      <c r="I590" s="66"/>
      <c r="J590" s="382"/>
      <c r="K590" s="66"/>
      <c r="L590" s="69"/>
      <c r="M590" s="69"/>
      <c r="N590" s="74"/>
      <c r="O590" s="74"/>
      <c r="P590" s="74"/>
      <c r="Q590" s="74"/>
      <c r="R590" s="74"/>
      <c r="S590" s="74"/>
      <c r="T590" s="74"/>
      <c r="U590" s="74"/>
      <c r="V590" s="74"/>
      <c r="W590" s="74"/>
      <c r="X590" s="74"/>
      <c r="Y590" s="74"/>
      <c r="Z590" s="74"/>
      <c r="AA590" s="74"/>
      <c r="AB590" s="74"/>
      <c r="AC590" s="74"/>
      <c r="AD590" s="74"/>
      <c r="AE590" s="74"/>
      <c r="AF590" s="74"/>
      <c r="AG590" s="74"/>
      <c r="AH590" s="74"/>
    </row>
    <row r="591" spans="1:34" ht="13.05" customHeight="1">
      <c r="A591" s="87">
        <v>14</v>
      </c>
      <c r="B591" s="66" t="s">
        <v>743</v>
      </c>
      <c r="C591" s="87"/>
      <c r="D591" s="66"/>
      <c r="E591" s="66"/>
      <c r="F591" s="66"/>
      <c r="G591" s="66"/>
      <c r="H591" s="66"/>
      <c r="I591" s="66"/>
      <c r="J591" s="382"/>
      <c r="K591" s="66"/>
      <c r="L591" s="69"/>
      <c r="M591" s="69"/>
      <c r="N591" s="74"/>
      <c r="O591" s="74"/>
      <c r="P591" s="74"/>
      <c r="Q591" s="74"/>
      <c r="R591" s="74"/>
      <c r="S591" s="74"/>
      <c r="T591" s="74"/>
      <c r="U591" s="74"/>
      <c r="V591" s="74"/>
      <c r="W591" s="74"/>
      <c r="X591" s="74"/>
      <c r="Y591" s="74"/>
      <c r="Z591" s="74"/>
      <c r="AA591" s="74"/>
      <c r="AB591" s="74"/>
      <c r="AC591" s="74"/>
      <c r="AD591" s="74"/>
      <c r="AE591" s="74"/>
      <c r="AF591" s="74"/>
      <c r="AG591" s="74"/>
      <c r="AH591" s="74"/>
    </row>
    <row r="592" spans="1:34" ht="13.05" customHeight="1">
      <c r="A592" s="87">
        <v>15</v>
      </c>
      <c r="B592" s="90" t="s">
        <v>744</v>
      </c>
      <c r="C592" s="87"/>
      <c r="D592" s="66"/>
      <c r="E592" s="66"/>
      <c r="F592" s="66"/>
      <c r="G592" s="66"/>
      <c r="H592" s="66"/>
      <c r="I592" s="66"/>
      <c r="J592" s="382"/>
      <c r="K592" s="66"/>
      <c r="L592" s="69"/>
      <c r="M592" s="69"/>
      <c r="N592" s="74"/>
      <c r="O592" s="74"/>
      <c r="P592" s="74"/>
      <c r="Q592" s="74"/>
      <c r="R592" s="74"/>
      <c r="S592" s="74"/>
      <c r="T592" s="74"/>
      <c r="U592" s="74"/>
      <c r="V592" s="74"/>
      <c r="W592" s="74"/>
      <c r="X592" s="74"/>
      <c r="Y592" s="74"/>
      <c r="Z592" s="74"/>
      <c r="AA592" s="74"/>
      <c r="AB592" s="74"/>
      <c r="AC592" s="74"/>
      <c r="AD592" s="74"/>
      <c r="AE592" s="74"/>
      <c r="AF592" s="74"/>
      <c r="AG592" s="74"/>
      <c r="AH592" s="74"/>
    </row>
    <row r="593" spans="1:36" ht="13.05" customHeight="1">
      <c r="A593" s="87">
        <v>16</v>
      </c>
      <c r="B593" s="90" t="s">
        <v>745</v>
      </c>
      <c r="C593" s="87"/>
      <c r="D593" s="66"/>
      <c r="E593" s="66"/>
      <c r="F593" s="66"/>
      <c r="G593" s="66"/>
      <c r="H593" s="66"/>
      <c r="I593" s="66"/>
      <c r="J593" s="382"/>
      <c r="K593" s="66"/>
      <c r="L593" s="69"/>
      <c r="M593" s="69"/>
      <c r="N593" s="74"/>
      <c r="O593" s="74"/>
      <c r="P593" s="74"/>
      <c r="Q593" s="74"/>
      <c r="R593" s="74"/>
      <c r="S593" s="74"/>
      <c r="T593" s="74"/>
      <c r="U593" s="74"/>
      <c r="V593" s="74"/>
      <c r="W593" s="74"/>
      <c r="X593" s="74"/>
      <c r="Y593" s="74"/>
      <c r="Z593" s="74"/>
      <c r="AA593" s="74"/>
      <c r="AB593" s="74"/>
      <c r="AC593" s="74"/>
      <c r="AD593" s="74"/>
      <c r="AE593" s="74"/>
      <c r="AF593" s="74"/>
      <c r="AG593" s="74"/>
      <c r="AH593" s="74"/>
    </row>
    <row r="594" spans="1:36" ht="10.199999999999999" thickBot="1">
      <c r="A594" s="78"/>
      <c r="C594" s="78"/>
      <c r="D594" s="78"/>
      <c r="E594" s="78"/>
      <c r="F594" s="78"/>
      <c r="G594" s="78"/>
      <c r="H594" s="78"/>
      <c r="I594" s="78"/>
      <c r="J594" s="383"/>
      <c r="K594" s="78"/>
      <c r="L594" s="79"/>
      <c r="M594" s="79"/>
      <c r="N594" s="79"/>
      <c r="O594" s="79"/>
      <c r="P594" s="79"/>
      <c r="Q594" s="79"/>
      <c r="R594" s="79"/>
      <c r="S594" s="79"/>
      <c r="T594" s="145"/>
      <c r="U594" s="327"/>
      <c r="V594" s="327"/>
      <c r="W594" s="327"/>
      <c r="X594" s="327"/>
      <c r="Y594" s="327"/>
      <c r="Z594" s="327"/>
      <c r="AA594" s="327"/>
      <c r="AB594" s="327"/>
      <c r="AC594" s="327"/>
      <c r="AD594" s="327"/>
      <c r="AE594" s="327"/>
      <c r="AF594" s="327"/>
      <c r="AG594" s="327"/>
      <c r="AH594" s="327"/>
    </row>
    <row r="595" spans="1:36" ht="10.199999999999999" thickTop="1">
      <c r="C595" s="80"/>
      <c r="D595" s="80"/>
      <c r="E595" s="80"/>
    </row>
    <row r="596" spans="1:36">
      <c r="A596" s="78"/>
      <c r="D596" s="78"/>
      <c r="E596" s="78"/>
      <c r="F596" s="78"/>
      <c r="G596" s="78"/>
      <c r="H596" s="78"/>
      <c r="I596" s="78"/>
      <c r="J596" s="383"/>
      <c r="K596" s="78"/>
      <c r="L596" s="78"/>
      <c r="M596" s="78"/>
      <c r="N596" s="78"/>
      <c r="O596" s="78"/>
      <c r="P596" s="78"/>
      <c r="Q596" s="78"/>
      <c r="R596" s="78"/>
      <c r="S596" s="78"/>
      <c r="T596" s="144"/>
      <c r="U596" s="144"/>
      <c r="V596" s="144"/>
      <c r="W596" s="144"/>
      <c r="X596" s="144"/>
      <c r="Y596" s="144"/>
      <c r="Z596" s="144"/>
      <c r="AA596" s="144"/>
      <c r="AB596" s="144"/>
      <c r="AC596" s="144"/>
      <c r="AD596" s="144"/>
      <c r="AE596" s="144"/>
      <c r="AF596" s="144"/>
      <c r="AG596" s="144"/>
      <c r="AH596" s="144"/>
    </row>
    <row r="597" spans="1:36" s="78" customFormat="1">
      <c r="J597" s="383"/>
      <c r="T597" s="144"/>
      <c r="U597" s="144"/>
      <c r="V597" s="144"/>
      <c r="W597" s="144"/>
      <c r="X597" s="144"/>
      <c r="Y597" s="144"/>
      <c r="Z597" s="144"/>
      <c r="AA597" s="144"/>
      <c r="AB597" s="144"/>
      <c r="AC597" s="144"/>
      <c r="AD597" s="144"/>
      <c r="AE597" s="144"/>
      <c r="AF597" s="144"/>
      <c r="AG597" s="144"/>
      <c r="AH597" s="144"/>
      <c r="AI597" s="384"/>
      <c r="AJ597" s="384"/>
    </row>
    <row r="598" spans="1:36" s="78" customFormat="1" ht="9.75" customHeight="1">
      <c r="J598" s="383"/>
      <c r="T598" s="144"/>
      <c r="U598" s="144"/>
      <c r="V598" s="144"/>
      <c r="W598" s="144"/>
      <c r="X598" s="144"/>
      <c r="Y598" s="144"/>
      <c r="Z598" s="144"/>
      <c r="AA598" s="144"/>
      <c r="AB598" s="144"/>
      <c r="AC598" s="144"/>
      <c r="AD598" s="144"/>
      <c r="AE598" s="144"/>
      <c r="AF598" s="144"/>
      <c r="AG598" s="144"/>
      <c r="AH598" s="144"/>
      <c r="AI598" s="384"/>
      <c r="AJ598" s="384"/>
    </row>
    <row r="599" spans="1:36" s="78" customFormat="1">
      <c r="J599" s="383"/>
      <c r="T599" s="144"/>
      <c r="U599" s="144"/>
      <c r="V599" s="144"/>
      <c r="W599" s="144"/>
      <c r="X599" s="144"/>
      <c r="Y599" s="144"/>
      <c r="Z599" s="144"/>
      <c r="AA599" s="144"/>
      <c r="AB599" s="144"/>
      <c r="AC599" s="144"/>
      <c r="AD599" s="144"/>
      <c r="AE599" s="144"/>
      <c r="AF599" s="144"/>
      <c r="AG599" s="144"/>
      <c r="AH599" s="144"/>
      <c r="AI599" s="384"/>
      <c r="AJ599" s="384"/>
    </row>
    <row r="600" spans="1:36" s="78" customFormat="1" ht="9" customHeight="1">
      <c r="A600" s="59"/>
      <c r="B600" s="59"/>
      <c r="C600" s="59"/>
      <c r="D600" s="59"/>
      <c r="E600" s="59"/>
      <c r="F600" s="59"/>
      <c r="G600" s="59"/>
      <c r="H600" s="59"/>
      <c r="I600" s="59"/>
      <c r="J600" s="379"/>
      <c r="K600" s="59"/>
      <c r="L600" s="59"/>
      <c r="M600" s="59"/>
      <c r="N600" s="59"/>
      <c r="O600" s="59"/>
      <c r="P600" s="59"/>
      <c r="Q600" s="59"/>
      <c r="R600" s="59"/>
      <c r="S600" s="59"/>
      <c r="T600" s="142"/>
      <c r="U600" s="142"/>
      <c r="V600" s="142"/>
      <c r="W600" s="142"/>
      <c r="X600" s="142"/>
      <c r="Y600" s="142"/>
      <c r="Z600" s="142"/>
      <c r="AA600" s="142"/>
      <c r="AB600" s="142"/>
      <c r="AC600" s="142"/>
      <c r="AD600" s="142"/>
      <c r="AE600" s="142"/>
      <c r="AF600" s="142"/>
      <c r="AG600" s="142"/>
      <c r="AH600" s="142"/>
      <c r="AI600" s="384"/>
      <c r="AJ600" s="384"/>
    </row>
    <row r="601" spans="1:36" s="78" customFormat="1">
      <c r="A601" s="59"/>
      <c r="B601" s="59"/>
      <c r="C601" s="59"/>
      <c r="D601" s="59"/>
      <c r="E601" s="59"/>
      <c r="F601" s="59"/>
      <c r="G601" s="59"/>
      <c r="H601" s="59"/>
      <c r="I601" s="59"/>
      <c r="J601" s="379"/>
      <c r="K601" s="59"/>
      <c r="L601" s="59"/>
      <c r="M601" s="59"/>
      <c r="N601" s="59"/>
      <c r="O601" s="59"/>
      <c r="P601" s="59"/>
      <c r="Q601" s="59"/>
      <c r="R601" s="59"/>
      <c r="S601" s="59"/>
      <c r="T601" s="142"/>
      <c r="U601" s="142"/>
      <c r="V601" s="142"/>
      <c r="W601" s="142"/>
      <c r="X601" s="142"/>
      <c r="Y601" s="142"/>
      <c r="Z601" s="142"/>
      <c r="AA601" s="142"/>
      <c r="AB601" s="142"/>
      <c r="AC601" s="142"/>
      <c r="AD601" s="142"/>
      <c r="AE601" s="142"/>
      <c r="AF601" s="142"/>
      <c r="AG601" s="142"/>
      <c r="AH601" s="142"/>
      <c r="AI601" s="384"/>
      <c r="AJ601" s="384"/>
    </row>
    <row r="602" spans="1:36" s="78" customFormat="1">
      <c r="A602" s="59"/>
      <c r="B602" s="59"/>
      <c r="C602" s="59"/>
      <c r="D602" s="59"/>
      <c r="E602" s="59"/>
      <c r="F602" s="59"/>
      <c r="G602" s="59"/>
      <c r="H602" s="59"/>
      <c r="I602" s="59"/>
      <c r="J602" s="379"/>
      <c r="K602" s="59"/>
      <c r="L602" s="59"/>
      <c r="M602" s="59"/>
      <c r="N602" s="59"/>
      <c r="O602" s="59"/>
      <c r="P602" s="59"/>
      <c r="Q602" s="59"/>
      <c r="R602" s="59"/>
      <c r="S602" s="59"/>
      <c r="T602" s="142"/>
      <c r="U602" s="142"/>
      <c r="V602" s="142"/>
      <c r="W602" s="142"/>
      <c r="X602" s="142"/>
      <c r="Y602" s="142"/>
      <c r="Z602" s="142"/>
      <c r="AA602" s="142"/>
      <c r="AB602" s="142"/>
      <c r="AC602" s="142"/>
      <c r="AD602" s="142"/>
      <c r="AE602" s="142"/>
      <c r="AF602" s="142"/>
      <c r="AG602" s="142"/>
      <c r="AH602" s="142"/>
      <c r="AI602" s="384"/>
      <c r="AJ602" s="384"/>
    </row>
    <row r="603" spans="1:36" s="78" customFormat="1">
      <c r="A603" s="59"/>
      <c r="B603" s="59"/>
      <c r="C603" s="59"/>
      <c r="D603" s="59"/>
      <c r="E603" s="59"/>
      <c r="F603" s="59"/>
      <c r="G603" s="59"/>
      <c r="H603" s="59"/>
      <c r="I603" s="59"/>
      <c r="J603" s="379"/>
      <c r="K603" s="59"/>
      <c r="L603" s="59"/>
      <c r="M603" s="59"/>
      <c r="N603" s="59"/>
      <c r="O603" s="59"/>
      <c r="P603" s="59"/>
      <c r="Q603" s="59"/>
      <c r="R603" s="59"/>
      <c r="S603" s="59"/>
      <c r="T603" s="142"/>
      <c r="U603" s="142"/>
      <c r="V603" s="142"/>
      <c r="W603" s="142"/>
      <c r="X603" s="142"/>
      <c r="Y603" s="142"/>
      <c r="Z603" s="142"/>
      <c r="AA603" s="142"/>
      <c r="AB603" s="142"/>
      <c r="AC603" s="142"/>
      <c r="AD603" s="142"/>
      <c r="AE603" s="142"/>
      <c r="AF603" s="142"/>
      <c r="AG603" s="142"/>
      <c r="AH603" s="142"/>
      <c r="AI603" s="384"/>
      <c r="AJ603" s="384"/>
    </row>
    <row r="604" spans="1:36" s="78" customFormat="1">
      <c r="A604" s="59"/>
      <c r="B604" s="59"/>
      <c r="C604" s="59"/>
      <c r="D604" s="59"/>
      <c r="E604" s="59"/>
      <c r="F604" s="59"/>
      <c r="G604" s="59"/>
      <c r="H604" s="59"/>
      <c r="I604" s="59"/>
      <c r="J604" s="379"/>
      <c r="K604" s="59"/>
      <c r="L604" s="59"/>
      <c r="M604" s="59"/>
      <c r="N604" s="59"/>
      <c r="O604" s="59"/>
      <c r="P604" s="59"/>
      <c r="Q604" s="59"/>
      <c r="R604" s="59"/>
      <c r="S604" s="59"/>
      <c r="T604" s="142"/>
      <c r="U604" s="142"/>
      <c r="V604" s="142"/>
      <c r="W604" s="142"/>
      <c r="X604" s="142"/>
      <c r="Y604" s="142"/>
      <c r="Z604" s="142"/>
      <c r="AA604" s="142"/>
      <c r="AB604" s="142"/>
      <c r="AC604" s="142"/>
      <c r="AD604" s="142"/>
      <c r="AE604" s="142"/>
      <c r="AF604" s="142"/>
      <c r="AG604" s="142"/>
      <c r="AH604" s="142"/>
      <c r="AI604" s="384"/>
      <c r="AJ604" s="384"/>
    </row>
    <row r="605" spans="1:36" s="78" customFormat="1">
      <c r="A605" s="59"/>
      <c r="B605" s="59"/>
      <c r="C605" s="59"/>
      <c r="D605" s="59"/>
      <c r="E605" s="59"/>
      <c r="F605" s="59"/>
      <c r="G605" s="59"/>
      <c r="H605" s="59"/>
      <c r="I605" s="59"/>
      <c r="J605" s="379"/>
      <c r="K605" s="59"/>
      <c r="L605" s="59"/>
      <c r="M605" s="59"/>
      <c r="N605" s="59"/>
      <c r="O605" s="59"/>
      <c r="P605" s="59"/>
      <c r="Q605" s="59"/>
      <c r="R605" s="59"/>
      <c r="S605" s="59"/>
      <c r="T605" s="142"/>
      <c r="U605" s="142"/>
      <c r="V605" s="142"/>
      <c r="W605" s="142"/>
      <c r="X605" s="142"/>
      <c r="Y605" s="142"/>
      <c r="Z605" s="142"/>
      <c r="AA605" s="142"/>
      <c r="AB605" s="142"/>
      <c r="AC605" s="142"/>
      <c r="AD605" s="142"/>
      <c r="AE605" s="142"/>
      <c r="AF605" s="142"/>
      <c r="AG605" s="142"/>
      <c r="AH605" s="142"/>
      <c r="AI605" s="384"/>
      <c r="AJ605" s="384"/>
    </row>
    <row r="606" spans="1:36" s="78" customFormat="1">
      <c r="A606" s="59"/>
      <c r="B606" s="59"/>
      <c r="C606" s="59"/>
      <c r="D606" s="59"/>
      <c r="E606" s="59"/>
      <c r="F606" s="59"/>
      <c r="G606" s="59"/>
      <c r="H606" s="59"/>
      <c r="I606" s="59"/>
      <c r="J606" s="379"/>
      <c r="K606" s="59"/>
      <c r="L606" s="59"/>
      <c r="M606" s="59"/>
      <c r="N606" s="59"/>
      <c r="O606" s="59"/>
      <c r="P606" s="59"/>
      <c r="Q606" s="59"/>
      <c r="R606" s="59"/>
      <c r="S606" s="59"/>
      <c r="T606" s="142"/>
      <c r="U606" s="142"/>
      <c r="V606" s="142"/>
      <c r="W606" s="142"/>
      <c r="X606" s="142"/>
      <c r="Y606" s="142"/>
      <c r="Z606" s="142"/>
      <c r="AA606" s="142"/>
      <c r="AB606" s="142"/>
      <c r="AC606" s="142"/>
      <c r="AD606" s="142"/>
      <c r="AE606" s="142"/>
      <c r="AF606" s="142"/>
      <c r="AG606" s="142"/>
      <c r="AH606" s="142"/>
      <c r="AI606" s="384"/>
      <c r="AJ606" s="384"/>
    </row>
    <row r="607" spans="1:36" s="78" customFormat="1">
      <c r="A607" s="59"/>
      <c r="B607" s="59"/>
      <c r="C607" s="59"/>
      <c r="D607" s="59"/>
      <c r="E607" s="59"/>
      <c r="F607" s="59"/>
      <c r="G607" s="59"/>
      <c r="H607" s="59"/>
      <c r="I607" s="59"/>
      <c r="J607" s="379"/>
      <c r="K607" s="59"/>
      <c r="L607" s="59"/>
      <c r="M607" s="59"/>
      <c r="N607" s="59"/>
      <c r="O607" s="59"/>
      <c r="P607" s="59"/>
      <c r="Q607" s="59"/>
      <c r="R607" s="59"/>
      <c r="S607" s="59"/>
      <c r="T607" s="142"/>
      <c r="U607" s="142"/>
      <c r="V607" s="142"/>
      <c r="W607" s="142"/>
      <c r="X607" s="142"/>
      <c r="Y607" s="142"/>
      <c r="Z607" s="142"/>
      <c r="AA607" s="142"/>
      <c r="AB607" s="142"/>
      <c r="AC607" s="142"/>
      <c r="AD607" s="142"/>
      <c r="AE607" s="142"/>
      <c r="AF607" s="142"/>
      <c r="AG607" s="142"/>
      <c r="AH607" s="142"/>
      <c r="AI607" s="384"/>
      <c r="AJ607" s="384"/>
    </row>
    <row r="608" spans="1:36" s="78" customFormat="1">
      <c r="A608" s="59"/>
      <c r="B608" s="59"/>
      <c r="C608" s="59"/>
      <c r="D608" s="59"/>
      <c r="E608" s="59"/>
      <c r="F608" s="59"/>
      <c r="G608" s="59"/>
      <c r="H608" s="59"/>
      <c r="I608" s="59"/>
      <c r="J608" s="379"/>
      <c r="K608" s="59"/>
      <c r="L608" s="59"/>
      <c r="M608" s="59"/>
      <c r="N608" s="59"/>
      <c r="O608" s="59"/>
      <c r="P608" s="59"/>
      <c r="Q608" s="59"/>
      <c r="R608" s="59"/>
      <c r="S608" s="59"/>
      <c r="T608" s="142"/>
      <c r="U608" s="142"/>
      <c r="V608" s="142"/>
      <c r="W608" s="142"/>
      <c r="X608" s="142"/>
      <c r="Y608" s="142"/>
      <c r="Z608" s="142"/>
      <c r="AA608" s="142"/>
      <c r="AB608" s="142"/>
      <c r="AC608" s="142"/>
      <c r="AD608" s="142"/>
      <c r="AE608" s="142"/>
      <c r="AF608" s="142"/>
      <c r="AG608" s="142"/>
      <c r="AH608" s="142"/>
      <c r="AI608" s="384"/>
      <c r="AJ608" s="384"/>
    </row>
    <row r="609" spans="1:36" s="78" customFormat="1">
      <c r="A609" s="59"/>
      <c r="B609" s="59"/>
      <c r="C609" s="59"/>
      <c r="D609" s="59"/>
      <c r="E609" s="59"/>
      <c r="F609" s="59"/>
      <c r="G609" s="59"/>
      <c r="H609" s="59"/>
      <c r="I609" s="59"/>
      <c r="J609" s="379"/>
      <c r="K609" s="59"/>
      <c r="L609" s="59"/>
      <c r="M609" s="59"/>
      <c r="N609" s="59"/>
      <c r="O609" s="59"/>
      <c r="P609" s="59"/>
      <c r="Q609" s="59"/>
      <c r="R609" s="59"/>
      <c r="S609" s="59"/>
      <c r="T609" s="142"/>
      <c r="U609" s="142"/>
      <c r="V609" s="142"/>
      <c r="W609" s="142"/>
      <c r="X609" s="142"/>
      <c r="Y609" s="142"/>
      <c r="Z609" s="142"/>
      <c r="AA609" s="142"/>
      <c r="AB609" s="142"/>
      <c r="AC609" s="142"/>
      <c r="AD609" s="142"/>
      <c r="AE609" s="142"/>
      <c r="AF609" s="142"/>
      <c r="AG609" s="142"/>
      <c r="AH609" s="142"/>
      <c r="AI609" s="384"/>
      <c r="AJ609" s="384"/>
    </row>
  </sheetData>
  <sheetProtection algorithmName="SHA-512" hashValue="T/quQwD03riAEpx8z/bG9ibgocUyXOl9XwX8kxR2U9TGq+LVxLH1YhLg+PYe+xI7c6UdlEkGe7W96X7H6/6eog==" saltValue="FNsrT7E28ZKe0DVjnvAuVQ==" spinCount="100000" sheet="1" objects="1" scenarios="1" formatColumns="0" formatRows="0" autoFilter="0"/>
  <mergeCells count="45">
    <mergeCell ref="AH14:AH15"/>
    <mergeCell ref="AE14:AE15"/>
    <mergeCell ref="Y14:Y15"/>
    <mergeCell ref="AA14:AA15"/>
    <mergeCell ref="AB14:AB15"/>
    <mergeCell ref="AC14:AC15"/>
    <mergeCell ref="AD14:AD15"/>
    <mergeCell ref="A574:F574"/>
    <mergeCell ref="A572:F572"/>
    <mergeCell ref="H13:H15"/>
    <mergeCell ref="I13:K14"/>
    <mergeCell ref="L13:R13"/>
    <mergeCell ref="A570:AJ570"/>
    <mergeCell ref="AG14:AG15"/>
    <mergeCell ref="S13:S15"/>
    <mergeCell ref="T13:T15"/>
    <mergeCell ref="U13:U15"/>
    <mergeCell ref="V13:Y13"/>
    <mergeCell ref="Z13:Z15"/>
    <mergeCell ref="AA13:AD13"/>
    <mergeCell ref="V14:V15"/>
    <mergeCell ref="W14:W15"/>
    <mergeCell ref="X14:X15"/>
    <mergeCell ref="G12:T12"/>
    <mergeCell ref="AI12:AJ13"/>
    <mergeCell ref="B13:B15"/>
    <mergeCell ref="C13:C15"/>
    <mergeCell ref="D13:D15"/>
    <mergeCell ref="E13:E15"/>
    <mergeCell ref="F13:F15"/>
    <mergeCell ref="G13:G15"/>
    <mergeCell ref="L14:L15"/>
    <mergeCell ref="M14:M15"/>
    <mergeCell ref="N14:Q14"/>
    <mergeCell ref="AI14:AI15"/>
    <mergeCell ref="AJ14:AJ15"/>
    <mergeCell ref="U12:AD12"/>
    <mergeCell ref="AE12:AH13"/>
    <mergeCell ref="AF14:AF15"/>
    <mergeCell ref="A7:F7"/>
    <mergeCell ref="A8:F8"/>
    <mergeCell ref="A9:F9"/>
    <mergeCell ref="A10:F10"/>
    <mergeCell ref="A12:A15"/>
    <mergeCell ref="B12:F12"/>
  </mergeCells>
  <dataValidations count="1">
    <dataValidation type="list" allowBlank="1" showInputMessage="1" showErrorMessage="1" sqref="I352:M368 B392:G399 B379:G383 B406:G433 B385:G390 B333:G350 B529:G540 B352:G375 I529:K540 L529:L537 L539:L540 M459:M478 I406:M433 I385:M390 I370:M375 I379:M383 M529:M540 I333:M350" xr:uid="{245AF24F-C2EA-4548-B7DD-874596635F93}">
      <formula1>#REF!</formula1>
    </dataValidation>
  </dataValidation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10EA5-CE7B-4E0B-BA75-75D70F3457FC}">
  <dimension ref="A1:AP3384"/>
  <sheetViews>
    <sheetView showGridLines="0" topLeftCell="A1085" workbookViewId="0">
      <selection activeCell="G1095" sqref="G1095"/>
    </sheetView>
  </sheetViews>
  <sheetFormatPr baseColWidth="10" defaultColWidth="11.44140625" defaultRowHeight="14.4"/>
  <cols>
    <col min="1" max="1" width="5.33203125" customWidth="1"/>
    <col min="2" max="2" width="4.6640625" customWidth="1"/>
    <col min="3" max="6" width="3.33203125" customWidth="1"/>
    <col min="7" max="7" width="24.6640625" customWidth="1"/>
    <col min="8" max="8" width="31" customWidth="1"/>
    <col min="9" max="9" width="6.6640625" hidden="1" customWidth="1"/>
    <col min="10" max="10" width="19.44140625" customWidth="1"/>
    <col min="11" max="11" width="3.6640625" bestFit="1" customWidth="1"/>
    <col min="12" max="12" width="15.109375" customWidth="1"/>
    <col min="13" max="13" width="18.33203125" customWidth="1"/>
    <col min="14" max="14" width="4.6640625" customWidth="1"/>
    <col min="15" max="15" width="4.77734375" customWidth="1"/>
    <col min="16" max="17" width="4.6640625" customWidth="1"/>
    <col min="18" max="18" width="5.44140625" customWidth="1"/>
    <col min="19" max="19" width="14.33203125" customWidth="1"/>
    <col min="20" max="20" width="23.77734375" customWidth="1"/>
    <col min="21" max="21" width="11.33203125" customWidth="1"/>
    <col min="22" max="22" width="9.77734375" style="385" customWidth="1"/>
    <col min="23" max="23" width="11.109375" customWidth="1"/>
    <col min="24" max="24" width="12.33203125" customWidth="1"/>
    <col min="25" max="25" width="25.44140625" customWidth="1"/>
    <col min="26" max="26" width="12.44140625" hidden="1" customWidth="1"/>
    <col min="27" max="27" width="9.44140625" hidden="1" customWidth="1"/>
    <col min="28" max="28" width="12.109375" hidden="1" customWidth="1"/>
    <col min="29" max="29" width="10.6640625" hidden="1" customWidth="1"/>
    <col min="30" max="30" width="23.77734375" hidden="1" customWidth="1"/>
    <col min="31" max="31" width="7.77734375" hidden="1" customWidth="1"/>
    <col min="32" max="32" width="12.33203125" hidden="1" customWidth="1"/>
    <col min="33" max="33" width="13" hidden="1" customWidth="1"/>
    <col min="34" max="34" width="8.6640625" hidden="1" customWidth="1"/>
    <col min="35" max="35" width="9.33203125" bestFit="1" customWidth="1"/>
    <col min="37" max="39" width="0" hidden="1" customWidth="1"/>
  </cols>
  <sheetData>
    <row r="1" spans="1:36" s="59" customFormat="1" ht="12">
      <c r="A1" s="58" t="s">
        <v>589</v>
      </c>
    </row>
    <row r="2" spans="1:36" s="59" customFormat="1" ht="15.6">
      <c r="A2" s="229" t="s">
        <v>590</v>
      </c>
    </row>
    <row r="3" spans="1:36" s="59" customFormat="1" ht="9.6"/>
    <row r="4" spans="1:36" s="59" customFormat="1" ht="9.6"/>
    <row r="5" spans="1:36" s="59" customFormat="1" ht="18">
      <c r="A5" s="60" t="s">
        <v>591</v>
      </c>
    </row>
    <row r="6" spans="1:36" s="59" customFormat="1" ht="11.25" customHeight="1"/>
    <row r="7" spans="1:36" s="59" customFormat="1" ht="10.199999999999999">
      <c r="A7" s="562" t="s">
        <v>592</v>
      </c>
      <c r="B7" s="563"/>
      <c r="C7" s="563"/>
      <c r="D7" s="563"/>
      <c r="E7" s="563"/>
      <c r="F7" s="563"/>
      <c r="G7" s="226">
        <v>2022</v>
      </c>
    </row>
    <row r="8" spans="1:36" s="59" customFormat="1" ht="10.199999999999999">
      <c r="A8" s="562" t="s">
        <v>593</v>
      </c>
      <c r="B8" s="563"/>
      <c r="C8" s="563"/>
      <c r="D8" s="563"/>
      <c r="E8" s="563"/>
      <c r="F8" s="563"/>
      <c r="G8" s="226" t="s">
        <v>2262</v>
      </c>
    </row>
    <row r="9" spans="1:36" s="59" customFormat="1" ht="10.199999999999999">
      <c r="A9" s="562" t="s">
        <v>3760</v>
      </c>
      <c r="B9" s="563"/>
      <c r="C9" s="563"/>
      <c r="D9" s="563"/>
      <c r="E9" s="563"/>
      <c r="F9" s="563"/>
      <c r="G9" s="226" t="s">
        <v>4324</v>
      </c>
    </row>
    <row r="10" spans="1:36" s="59" customFormat="1" ht="10.199999999999999">
      <c r="A10" s="562" t="s">
        <v>596</v>
      </c>
      <c r="B10" s="563"/>
      <c r="C10" s="563"/>
      <c r="D10" s="563"/>
      <c r="E10" s="563"/>
      <c r="F10" s="563"/>
      <c r="G10" s="226" t="s">
        <v>172</v>
      </c>
    </row>
    <row r="11" spans="1:36" ht="5.25" customHeight="1">
      <c r="A11" s="59"/>
      <c r="B11" s="59"/>
      <c r="C11" s="59"/>
      <c r="D11" s="59"/>
      <c r="E11" s="59"/>
      <c r="F11" s="59"/>
      <c r="G11" s="59"/>
      <c r="H11" s="59"/>
      <c r="I11" s="59"/>
      <c r="J11" s="59"/>
      <c r="K11" s="59"/>
      <c r="L11" s="59"/>
      <c r="M11" s="59"/>
      <c r="N11" s="59"/>
      <c r="O11" s="59"/>
      <c r="P11" s="59"/>
      <c r="Q11" s="59"/>
      <c r="R11" s="59"/>
      <c r="S11" s="59"/>
      <c r="T11" s="59"/>
      <c r="U11" s="59"/>
      <c r="W11" s="59"/>
      <c r="X11" s="59"/>
      <c r="Y11" s="59"/>
      <c r="Z11" s="59"/>
      <c r="AA11" s="59"/>
      <c r="AB11" s="59"/>
      <c r="AC11" s="59"/>
      <c r="AD11" s="59"/>
      <c r="AE11" s="59"/>
      <c r="AF11" s="59"/>
      <c r="AG11" s="59"/>
      <c r="AH11" s="59"/>
      <c r="AI11" s="59"/>
      <c r="AJ11" s="59"/>
    </row>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6" customHeight="1">
      <c r="A13" s="565"/>
      <c r="B13" s="610" t="s">
        <v>603</v>
      </c>
      <c r="C13" s="610" t="s">
        <v>604</v>
      </c>
      <c r="D13" s="610" t="s">
        <v>605</v>
      </c>
      <c r="E13" s="610" t="s">
        <v>606</v>
      </c>
      <c r="F13" s="610" t="s">
        <v>607</v>
      </c>
      <c r="G13" s="578" t="s">
        <v>608</v>
      </c>
      <c r="H13" s="578" t="s">
        <v>609</v>
      </c>
      <c r="I13" s="604" t="s">
        <v>610</v>
      </c>
      <c r="J13" s="607"/>
      <c r="K13" s="686"/>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40.5" customHeight="1">
      <c r="A14" s="565"/>
      <c r="B14" s="611"/>
      <c r="C14" s="611"/>
      <c r="D14" s="611"/>
      <c r="E14" s="611"/>
      <c r="F14" s="611"/>
      <c r="G14" s="579"/>
      <c r="H14" s="579"/>
      <c r="I14" s="608"/>
      <c r="J14" s="609"/>
      <c r="K14" s="687"/>
      <c r="L14" s="578" t="s">
        <v>618</v>
      </c>
      <c r="M14" s="578" t="s">
        <v>4325</v>
      </c>
      <c r="N14" s="683" t="s">
        <v>620</v>
      </c>
      <c r="O14" s="684"/>
      <c r="P14" s="684"/>
      <c r="Q14" s="685"/>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75" t="s">
        <v>630</v>
      </c>
      <c r="AJ14" s="573" t="s">
        <v>631</v>
      </c>
    </row>
    <row r="15" spans="1:36" ht="23.25" customHeight="1">
      <c r="A15" s="566"/>
      <c r="B15" s="612"/>
      <c r="C15" s="612"/>
      <c r="D15" s="612"/>
      <c r="E15" s="612"/>
      <c r="F15" s="612"/>
      <c r="G15" s="580"/>
      <c r="H15" s="580"/>
      <c r="I15" s="89" t="s">
        <v>632</v>
      </c>
      <c r="J15" s="62" t="s">
        <v>330</v>
      </c>
      <c r="K15" s="89" t="s">
        <v>30</v>
      </c>
      <c r="L15" s="580"/>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59" customFormat="1" ht="37.049999999999997" customHeight="1" thickBot="1">
      <c r="A16" s="63">
        <v>1</v>
      </c>
      <c r="B16" s="162" t="s">
        <v>400</v>
      </c>
      <c r="C16" s="162" t="s">
        <v>41</v>
      </c>
      <c r="D16" s="162">
        <v>0</v>
      </c>
      <c r="E16" s="162" t="s">
        <v>66</v>
      </c>
      <c r="F16" s="162">
        <v>19</v>
      </c>
      <c r="G16" s="231" t="s">
        <v>428</v>
      </c>
      <c r="H16" s="164" t="s">
        <v>4326</v>
      </c>
      <c r="I16" s="231" t="s">
        <v>20</v>
      </c>
      <c r="J16" s="231" t="s">
        <v>141</v>
      </c>
      <c r="K16" s="231">
        <v>2</v>
      </c>
      <c r="L16" s="165" t="s">
        <v>2201</v>
      </c>
      <c r="M16" s="165" t="s">
        <v>3764</v>
      </c>
      <c r="N16" s="64">
        <v>2</v>
      </c>
      <c r="O16" s="64">
        <v>0</v>
      </c>
      <c r="P16" s="64">
        <v>0</v>
      </c>
      <c r="Q16" s="64">
        <v>0</v>
      </c>
      <c r="R16" s="64">
        <f>N16+O16+P16+Q16</f>
        <v>2</v>
      </c>
      <c r="S16" s="105" t="s">
        <v>4327</v>
      </c>
      <c r="T16" s="105" t="s">
        <v>172</v>
      </c>
      <c r="U16" s="159">
        <f>N16+O16</f>
        <v>2</v>
      </c>
      <c r="V16" s="273">
        <v>2</v>
      </c>
      <c r="W16" s="100">
        <f t="shared" ref="W16:W79" si="0">IF(V16="","No hay ejecución",IF(AND(U16&gt;0), V16/U16,"No hay Programación"))</f>
        <v>1</v>
      </c>
      <c r="X16" s="105" t="str">
        <f t="shared" ref="X16:X79" si="1">IF(W16="No hay ejecución","NA",IF(W16&gt;=90%,"De acuerdo a lo programado",IF(W16&gt;=70%,"Atraso Leve",IF(W16&lt;70%,"En Riesgo de no Cumplimiento"))))</f>
        <v>De acuerdo a lo programado</v>
      </c>
      <c r="Y16" s="166"/>
      <c r="Z16" s="159">
        <f t="shared" ref="Z16:Z79" si="2">P16+Q16</f>
        <v>0</v>
      </c>
      <c r="AA16" s="159"/>
      <c r="AB16" s="100" t="str">
        <f>IF(AA16="","No hay ejecución",IF(AND(Z16&gt;0), AA16/Z16,"No hay Programación"))</f>
        <v>No hay ejecución</v>
      </c>
      <c r="AC16" s="105" t="str">
        <f t="shared" ref="AC16:AC79" si="3">IF(AB16="No hay ejecución","NA",IF(AB16&gt;=90%,"De acuerdo a lo programado",IF(AB16&gt;=70%,"Atraso Leve",IF(AB16&lt;70%,"En Riesgo de no Cumplimiento"))))</f>
        <v>NA</v>
      </c>
      <c r="AD16" s="166"/>
      <c r="AE16" s="65">
        <f>V16+AA16</f>
        <v>2</v>
      </c>
      <c r="AF16" s="100">
        <f>IF(AE16="","No hay ejecución",IF(AND(AE16&gt;0), AE16/R16,"No hay Programación"))</f>
        <v>1</v>
      </c>
      <c r="AG16" s="105" t="str">
        <f>IF(AF16="No hay ejecución","NA",IF(AF16&gt;=90%,"De acuerdo a lo programado",IF(AF16&gt;=70%,"Atraso Leve",IF(AF16&lt;70%,"Incumplimiento"))))</f>
        <v>De acuerdo a lo programado</v>
      </c>
      <c r="AH16" s="166"/>
      <c r="AI16" s="65" t="s">
        <v>502</v>
      </c>
      <c r="AJ16" s="105" t="s">
        <v>502</v>
      </c>
    </row>
    <row r="17" spans="1:36" s="59" customFormat="1" ht="37.049999999999997" customHeight="1" thickTop="1" thickBot="1">
      <c r="A17" s="63">
        <v>2</v>
      </c>
      <c r="B17" s="162" t="s">
        <v>400</v>
      </c>
      <c r="C17" s="162" t="s">
        <v>41</v>
      </c>
      <c r="D17" s="162">
        <v>0</v>
      </c>
      <c r="E17" s="162" t="s">
        <v>66</v>
      </c>
      <c r="F17" s="162">
        <v>19</v>
      </c>
      <c r="G17" s="231" t="s">
        <v>428</v>
      </c>
      <c r="H17" s="164" t="s">
        <v>3828</v>
      </c>
      <c r="I17" s="231" t="s">
        <v>20</v>
      </c>
      <c r="J17" s="231" t="s">
        <v>141</v>
      </c>
      <c r="K17" s="231">
        <v>2</v>
      </c>
      <c r="L17" s="165" t="s">
        <v>2209</v>
      </c>
      <c r="M17" s="165" t="s">
        <v>3764</v>
      </c>
      <c r="N17" s="64">
        <v>2</v>
      </c>
      <c r="O17" s="64">
        <v>0</v>
      </c>
      <c r="P17" s="64">
        <v>0</v>
      </c>
      <c r="Q17" s="64">
        <v>0</v>
      </c>
      <c r="R17" s="64">
        <f t="shared" ref="R17:R80" si="4">N17+O17+P17+Q17</f>
        <v>2</v>
      </c>
      <c r="S17" s="105" t="s">
        <v>4327</v>
      </c>
      <c r="T17" s="105" t="s">
        <v>172</v>
      </c>
      <c r="U17" s="159">
        <f t="shared" ref="U17:U80" si="5">N17+O17</f>
        <v>2</v>
      </c>
      <c r="V17" s="273">
        <v>1</v>
      </c>
      <c r="W17" s="100">
        <f t="shared" si="0"/>
        <v>0.5</v>
      </c>
      <c r="X17" s="105" t="str">
        <f t="shared" si="1"/>
        <v>En Riesgo de no Cumplimiento</v>
      </c>
      <c r="Y17" s="166"/>
      <c r="Z17" s="159">
        <f t="shared" si="2"/>
        <v>0</v>
      </c>
      <c r="AA17" s="159"/>
      <c r="AB17" s="100" t="str">
        <f t="shared" ref="AB17:AB80" si="6">IF(AA17="","No hay ejecución",IF(AND(Z17&gt;0), AA17/Z17,"No hay Programación"))</f>
        <v>No hay ejecución</v>
      </c>
      <c r="AC17" s="105" t="str">
        <f t="shared" si="3"/>
        <v>NA</v>
      </c>
      <c r="AD17" s="166"/>
      <c r="AE17" s="65">
        <f t="shared" ref="AE17:AE80" si="7">V17+AA17</f>
        <v>1</v>
      </c>
      <c r="AF17" s="100">
        <f t="shared" ref="AF17:AF80" si="8">IF(AE17="","No hay ejecución",IF(AND(AE17&gt;0), AE17/R17,"No hay Programación"))</f>
        <v>0.5</v>
      </c>
      <c r="AG17" s="105" t="str">
        <f t="shared" ref="AG17:AG80" si="9">IF(AF17="No hay ejecución","NA",IF(AF17&gt;=90%,"De acuerdo a lo programado",IF(AF17&gt;=70%,"Atraso Leve",IF(AF17&lt;70%,"Incumplimiento"))))</f>
        <v>Incumplimiento</v>
      </c>
      <c r="AH17" s="166"/>
      <c r="AI17" s="65" t="s">
        <v>502</v>
      </c>
      <c r="AJ17" s="105" t="s">
        <v>502</v>
      </c>
    </row>
    <row r="18" spans="1:36" s="59" customFormat="1" ht="37.049999999999997" customHeight="1" thickTop="1" thickBot="1">
      <c r="A18" s="63">
        <v>3</v>
      </c>
      <c r="B18" s="162" t="s">
        <v>400</v>
      </c>
      <c r="C18" s="162" t="s">
        <v>41</v>
      </c>
      <c r="D18" s="162">
        <v>0</v>
      </c>
      <c r="E18" s="162" t="s">
        <v>66</v>
      </c>
      <c r="F18" s="162">
        <v>19</v>
      </c>
      <c r="G18" s="231" t="s">
        <v>428</v>
      </c>
      <c r="H18" s="164" t="s">
        <v>4328</v>
      </c>
      <c r="I18" s="231" t="s">
        <v>18</v>
      </c>
      <c r="J18" s="231" t="s">
        <v>141</v>
      </c>
      <c r="K18" s="231">
        <v>7</v>
      </c>
      <c r="L18" s="165" t="s">
        <v>3769</v>
      </c>
      <c r="M18" s="165" t="s">
        <v>3764</v>
      </c>
      <c r="N18" s="64">
        <v>2</v>
      </c>
      <c r="O18" s="64">
        <v>0</v>
      </c>
      <c r="P18" s="64">
        <v>0</v>
      </c>
      <c r="Q18" s="64">
        <v>0</v>
      </c>
      <c r="R18" s="64">
        <f t="shared" si="4"/>
        <v>2</v>
      </c>
      <c r="S18" s="105" t="s">
        <v>4327</v>
      </c>
      <c r="T18" s="105" t="s">
        <v>172</v>
      </c>
      <c r="U18" s="159">
        <f t="shared" si="5"/>
        <v>2</v>
      </c>
      <c r="V18" s="273">
        <v>1</v>
      </c>
      <c r="W18" s="100">
        <f t="shared" si="0"/>
        <v>0.5</v>
      </c>
      <c r="X18" s="105" t="str">
        <f t="shared" si="1"/>
        <v>En Riesgo de no Cumplimiento</v>
      </c>
      <c r="Y18" s="166"/>
      <c r="Z18" s="159">
        <f t="shared" si="2"/>
        <v>0</v>
      </c>
      <c r="AA18" s="159"/>
      <c r="AB18" s="100" t="str">
        <f t="shared" si="6"/>
        <v>No hay ejecución</v>
      </c>
      <c r="AC18" s="105" t="str">
        <f t="shared" si="3"/>
        <v>NA</v>
      </c>
      <c r="AD18" s="166"/>
      <c r="AE18" s="65">
        <f t="shared" si="7"/>
        <v>1</v>
      </c>
      <c r="AF18" s="100">
        <f t="shared" si="8"/>
        <v>0.5</v>
      </c>
      <c r="AG18" s="105" t="str">
        <f t="shared" si="9"/>
        <v>Incumplimiento</v>
      </c>
      <c r="AH18" s="166"/>
      <c r="AI18" s="65" t="s">
        <v>502</v>
      </c>
      <c r="AJ18" s="105" t="s">
        <v>502</v>
      </c>
    </row>
    <row r="19" spans="1:36" s="59" customFormat="1" ht="37.049999999999997" customHeight="1" thickTop="1" thickBot="1">
      <c r="A19" s="63">
        <v>4</v>
      </c>
      <c r="B19" s="162" t="s">
        <v>400</v>
      </c>
      <c r="C19" s="162" t="s">
        <v>41</v>
      </c>
      <c r="D19" s="162">
        <v>0</v>
      </c>
      <c r="E19" s="162" t="s">
        <v>66</v>
      </c>
      <c r="F19" s="162">
        <v>19</v>
      </c>
      <c r="G19" s="231" t="s">
        <v>439</v>
      </c>
      <c r="H19" s="164" t="s">
        <v>4329</v>
      </c>
      <c r="I19" s="231" t="s">
        <v>20</v>
      </c>
      <c r="J19" s="231" t="s">
        <v>141</v>
      </c>
      <c r="K19" s="231">
        <v>2</v>
      </c>
      <c r="L19" s="165" t="s">
        <v>2214</v>
      </c>
      <c r="M19" s="165" t="s">
        <v>2215</v>
      </c>
      <c r="N19" s="64">
        <v>0</v>
      </c>
      <c r="O19" s="64">
        <v>2</v>
      </c>
      <c r="P19" s="64">
        <v>0</v>
      </c>
      <c r="Q19" s="64">
        <v>0</v>
      </c>
      <c r="R19" s="64">
        <f t="shared" si="4"/>
        <v>2</v>
      </c>
      <c r="S19" s="105" t="s">
        <v>4327</v>
      </c>
      <c r="T19" s="105" t="s">
        <v>172</v>
      </c>
      <c r="U19" s="159">
        <f t="shared" si="5"/>
        <v>2</v>
      </c>
      <c r="V19" s="273">
        <v>2</v>
      </c>
      <c r="W19" s="100">
        <f t="shared" si="0"/>
        <v>1</v>
      </c>
      <c r="X19" s="105" t="str">
        <f t="shared" si="1"/>
        <v>De acuerdo a lo programado</v>
      </c>
      <c r="Y19" s="166"/>
      <c r="Z19" s="159">
        <f t="shared" si="2"/>
        <v>0</v>
      </c>
      <c r="AA19" s="159"/>
      <c r="AB19" s="100" t="str">
        <f t="shared" si="6"/>
        <v>No hay ejecución</v>
      </c>
      <c r="AC19" s="105" t="str">
        <f t="shared" si="3"/>
        <v>NA</v>
      </c>
      <c r="AD19" s="166"/>
      <c r="AE19" s="65">
        <f t="shared" si="7"/>
        <v>2</v>
      </c>
      <c r="AF19" s="100">
        <f t="shared" si="8"/>
        <v>1</v>
      </c>
      <c r="AG19" s="105" t="str">
        <f t="shared" si="9"/>
        <v>De acuerdo a lo programado</v>
      </c>
      <c r="AH19" s="166"/>
      <c r="AI19" s="65" t="s">
        <v>502</v>
      </c>
      <c r="AJ19" s="105" t="s">
        <v>502</v>
      </c>
    </row>
    <row r="20" spans="1:36" s="59" customFormat="1" ht="37.049999999999997" customHeight="1" thickTop="1" thickBot="1">
      <c r="A20" s="63">
        <v>5</v>
      </c>
      <c r="B20" s="162" t="s">
        <v>400</v>
      </c>
      <c r="C20" s="162" t="s">
        <v>41</v>
      </c>
      <c r="D20" s="162">
        <v>0</v>
      </c>
      <c r="E20" s="162" t="s">
        <v>66</v>
      </c>
      <c r="F20" s="162">
        <v>19</v>
      </c>
      <c r="G20" s="231" t="s">
        <v>439</v>
      </c>
      <c r="H20" s="164" t="s">
        <v>4330</v>
      </c>
      <c r="I20" s="231" t="s">
        <v>20</v>
      </c>
      <c r="J20" s="231" t="s">
        <v>141</v>
      </c>
      <c r="K20" s="231">
        <v>2</v>
      </c>
      <c r="L20" s="165" t="s">
        <v>2214</v>
      </c>
      <c r="M20" s="165" t="s">
        <v>2215</v>
      </c>
      <c r="N20" s="64">
        <v>0</v>
      </c>
      <c r="O20" s="64">
        <v>0</v>
      </c>
      <c r="P20" s="64">
        <v>1</v>
      </c>
      <c r="Q20" s="64">
        <v>1</v>
      </c>
      <c r="R20" s="64">
        <f t="shared" si="4"/>
        <v>2</v>
      </c>
      <c r="S20" s="105" t="s">
        <v>4327</v>
      </c>
      <c r="T20" s="105" t="s">
        <v>172</v>
      </c>
      <c r="U20" s="159">
        <f t="shared" si="5"/>
        <v>0</v>
      </c>
      <c r="V20" s="273">
        <v>0</v>
      </c>
      <c r="W20" s="100" t="str">
        <f t="shared" si="0"/>
        <v>No hay Programación</v>
      </c>
      <c r="X20" s="105" t="str">
        <f t="shared" si="1"/>
        <v>De acuerdo a lo programado</v>
      </c>
      <c r="Y20" s="166"/>
      <c r="Z20" s="159">
        <f t="shared" si="2"/>
        <v>2</v>
      </c>
      <c r="AA20" s="159"/>
      <c r="AB20" s="100" t="str">
        <f t="shared" si="6"/>
        <v>No hay ejecución</v>
      </c>
      <c r="AC20" s="105" t="str">
        <f t="shared" si="3"/>
        <v>NA</v>
      </c>
      <c r="AD20" s="166"/>
      <c r="AE20" s="65">
        <f t="shared" si="7"/>
        <v>0</v>
      </c>
      <c r="AF20" s="100" t="str">
        <f t="shared" si="8"/>
        <v>No hay Programación</v>
      </c>
      <c r="AG20" s="105" t="str">
        <f t="shared" si="9"/>
        <v>De acuerdo a lo programado</v>
      </c>
      <c r="AH20" s="166"/>
      <c r="AI20" s="65" t="s">
        <v>502</v>
      </c>
      <c r="AJ20" s="105" t="s">
        <v>502</v>
      </c>
    </row>
    <row r="21" spans="1:36" s="59" customFormat="1" ht="37.049999999999997" customHeight="1" thickTop="1" thickBot="1">
      <c r="A21" s="63">
        <v>6</v>
      </c>
      <c r="B21" s="162" t="s">
        <v>400</v>
      </c>
      <c r="C21" s="162" t="s">
        <v>41</v>
      </c>
      <c r="D21" s="162">
        <v>0</v>
      </c>
      <c r="E21" s="162" t="s">
        <v>66</v>
      </c>
      <c r="F21" s="162">
        <v>19</v>
      </c>
      <c r="G21" s="231" t="s">
        <v>4331</v>
      </c>
      <c r="H21" s="164" t="s">
        <v>4332</v>
      </c>
      <c r="I21" s="231" t="s">
        <v>20</v>
      </c>
      <c r="J21" s="231" t="s">
        <v>141</v>
      </c>
      <c r="K21" s="231">
        <v>2</v>
      </c>
      <c r="L21" s="165" t="s">
        <v>3778</v>
      </c>
      <c r="M21" s="165" t="s">
        <v>643</v>
      </c>
      <c r="N21" s="64">
        <v>0</v>
      </c>
      <c r="O21" s="64">
        <v>1</v>
      </c>
      <c r="P21" s="64">
        <v>0</v>
      </c>
      <c r="Q21" s="64">
        <v>0</v>
      </c>
      <c r="R21" s="64">
        <f t="shared" si="4"/>
        <v>1</v>
      </c>
      <c r="S21" s="105" t="s">
        <v>4327</v>
      </c>
      <c r="T21" s="105" t="s">
        <v>172</v>
      </c>
      <c r="U21" s="159">
        <f t="shared" si="5"/>
        <v>1</v>
      </c>
      <c r="V21" s="273">
        <v>0</v>
      </c>
      <c r="W21" s="100">
        <f t="shared" si="0"/>
        <v>0</v>
      </c>
      <c r="X21" s="105" t="str">
        <f t="shared" si="1"/>
        <v>En Riesgo de no Cumplimiento</v>
      </c>
      <c r="Y21" s="166"/>
      <c r="Z21" s="159">
        <f t="shared" si="2"/>
        <v>0</v>
      </c>
      <c r="AA21" s="159"/>
      <c r="AB21" s="100" t="str">
        <f t="shared" si="6"/>
        <v>No hay ejecución</v>
      </c>
      <c r="AC21" s="105" t="str">
        <f t="shared" si="3"/>
        <v>NA</v>
      </c>
      <c r="AD21" s="166"/>
      <c r="AE21" s="65">
        <f t="shared" si="7"/>
        <v>0</v>
      </c>
      <c r="AF21" s="100" t="str">
        <f t="shared" si="8"/>
        <v>No hay Programación</v>
      </c>
      <c r="AG21" s="105" t="str">
        <f t="shared" si="9"/>
        <v>De acuerdo a lo programado</v>
      </c>
      <c r="AH21" s="166"/>
      <c r="AI21" s="65" t="s">
        <v>502</v>
      </c>
      <c r="AJ21" s="105" t="s">
        <v>502</v>
      </c>
    </row>
    <row r="22" spans="1:36" s="59" customFormat="1" ht="37.049999999999997" customHeight="1" thickTop="1" thickBot="1">
      <c r="A22" s="63">
        <v>7</v>
      </c>
      <c r="B22" s="162" t="s">
        <v>400</v>
      </c>
      <c r="C22" s="162" t="s">
        <v>41</v>
      </c>
      <c r="D22" s="162">
        <v>0</v>
      </c>
      <c r="E22" s="162" t="s">
        <v>66</v>
      </c>
      <c r="F22" s="162">
        <v>19</v>
      </c>
      <c r="G22" s="231" t="s">
        <v>4331</v>
      </c>
      <c r="H22" s="164" t="s">
        <v>4332</v>
      </c>
      <c r="I22" s="231" t="s">
        <v>20</v>
      </c>
      <c r="J22" s="231" t="s">
        <v>141</v>
      </c>
      <c r="K22" s="231">
        <v>2</v>
      </c>
      <c r="L22" s="165" t="s">
        <v>4022</v>
      </c>
      <c r="M22" s="165" t="s">
        <v>643</v>
      </c>
      <c r="N22" s="64">
        <v>1</v>
      </c>
      <c r="O22" s="64">
        <v>0</v>
      </c>
      <c r="P22" s="64">
        <v>0</v>
      </c>
      <c r="Q22" s="64">
        <v>0</v>
      </c>
      <c r="R22" s="64">
        <f t="shared" si="4"/>
        <v>1</v>
      </c>
      <c r="S22" s="105" t="s">
        <v>4327</v>
      </c>
      <c r="T22" s="105" t="s">
        <v>172</v>
      </c>
      <c r="U22" s="159">
        <f t="shared" si="5"/>
        <v>1</v>
      </c>
      <c r="V22" s="273">
        <v>1</v>
      </c>
      <c r="W22" s="100">
        <f t="shared" si="0"/>
        <v>1</v>
      </c>
      <c r="X22" s="105" t="str">
        <f t="shared" si="1"/>
        <v>De acuerdo a lo programado</v>
      </c>
      <c r="Y22" s="166"/>
      <c r="Z22" s="159">
        <f t="shared" si="2"/>
        <v>0</v>
      </c>
      <c r="AA22" s="159"/>
      <c r="AB22" s="100" t="str">
        <f t="shared" si="6"/>
        <v>No hay ejecución</v>
      </c>
      <c r="AC22" s="105" t="str">
        <f t="shared" si="3"/>
        <v>NA</v>
      </c>
      <c r="AD22" s="166"/>
      <c r="AE22" s="65">
        <f t="shared" si="7"/>
        <v>1</v>
      </c>
      <c r="AF22" s="100">
        <f t="shared" si="8"/>
        <v>1</v>
      </c>
      <c r="AG22" s="105" t="str">
        <f t="shared" si="9"/>
        <v>De acuerdo a lo programado</v>
      </c>
      <c r="AH22" s="166"/>
      <c r="AI22" s="65" t="s">
        <v>502</v>
      </c>
      <c r="AJ22" s="105" t="s">
        <v>502</v>
      </c>
    </row>
    <row r="23" spans="1:36" s="59" customFormat="1" ht="37.049999999999997" customHeight="1" thickTop="1" thickBot="1">
      <c r="A23" s="63">
        <v>8</v>
      </c>
      <c r="B23" s="162" t="s">
        <v>400</v>
      </c>
      <c r="C23" s="162" t="s">
        <v>41</v>
      </c>
      <c r="D23" s="162">
        <v>0</v>
      </c>
      <c r="E23" s="162" t="s">
        <v>66</v>
      </c>
      <c r="F23" s="162">
        <v>19</v>
      </c>
      <c r="G23" s="231" t="s">
        <v>4331</v>
      </c>
      <c r="H23" s="164" t="s">
        <v>4333</v>
      </c>
      <c r="I23" s="231" t="s">
        <v>20</v>
      </c>
      <c r="J23" s="231" t="s">
        <v>141</v>
      </c>
      <c r="K23" s="231">
        <v>2</v>
      </c>
      <c r="L23" s="165" t="s">
        <v>4086</v>
      </c>
      <c r="M23" s="165" t="s">
        <v>4334</v>
      </c>
      <c r="N23" s="64">
        <v>0</v>
      </c>
      <c r="O23" s="64">
        <v>1</v>
      </c>
      <c r="P23" s="64">
        <v>0</v>
      </c>
      <c r="Q23" s="64">
        <v>0</v>
      </c>
      <c r="R23" s="64">
        <f t="shared" si="4"/>
        <v>1</v>
      </c>
      <c r="S23" s="105" t="s">
        <v>4327</v>
      </c>
      <c r="T23" s="105" t="s">
        <v>172</v>
      </c>
      <c r="U23" s="159">
        <f t="shared" si="5"/>
        <v>1</v>
      </c>
      <c r="V23" s="273">
        <v>0</v>
      </c>
      <c r="W23" s="100">
        <f t="shared" si="0"/>
        <v>0</v>
      </c>
      <c r="X23" s="105" t="str">
        <f t="shared" si="1"/>
        <v>En Riesgo de no Cumplimiento</v>
      </c>
      <c r="Y23" s="166"/>
      <c r="Z23" s="159">
        <f t="shared" si="2"/>
        <v>0</v>
      </c>
      <c r="AA23" s="159"/>
      <c r="AB23" s="100" t="str">
        <f t="shared" si="6"/>
        <v>No hay ejecución</v>
      </c>
      <c r="AC23" s="105" t="str">
        <f t="shared" si="3"/>
        <v>NA</v>
      </c>
      <c r="AD23" s="166"/>
      <c r="AE23" s="65">
        <f t="shared" si="7"/>
        <v>0</v>
      </c>
      <c r="AF23" s="100" t="str">
        <f t="shared" si="8"/>
        <v>No hay Programación</v>
      </c>
      <c r="AG23" s="105" t="str">
        <f t="shared" si="9"/>
        <v>De acuerdo a lo programado</v>
      </c>
      <c r="AH23" s="166"/>
      <c r="AI23" s="65" t="s">
        <v>502</v>
      </c>
      <c r="AJ23" s="105" t="s">
        <v>502</v>
      </c>
    </row>
    <row r="24" spans="1:36" s="59" customFormat="1" ht="37.049999999999997" customHeight="1" thickTop="1" thickBot="1">
      <c r="A24" s="63">
        <v>9</v>
      </c>
      <c r="B24" s="162" t="s">
        <v>400</v>
      </c>
      <c r="C24" s="162" t="s">
        <v>41</v>
      </c>
      <c r="D24" s="162">
        <v>0</v>
      </c>
      <c r="E24" s="162" t="s">
        <v>66</v>
      </c>
      <c r="F24" s="162">
        <v>19</v>
      </c>
      <c r="G24" s="231" t="s">
        <v>4331</v>
      </c>
      <c r="H24" s="164" t="s">
        <v>4335</v>
      </c>
      <c r="I24" s="231" t="s">
        <v>18</v>
      </c>
      <c r="J24" s="231" t="s">
        <v>141</v>
      </c>
      <c r="K24" s="231">
        <v>7</v>
      </c>
      <c r="L24" s="165" t="s">
        <v>640</v>
      </c>
      <c r="M24" s="165" t="s">
        <v>636</v>
      </c>
      <c r="N24" s="64">
        <v>0</v>
      </c>
      <c r="O24" s="64">
        <v>0</v>
      </c>
      <c r="P24" s="64">
        <v>0</v>
      </c>
      <c r="Q24" s="64">
        <v>2</v>
      </c>
      <c r="R24" s="64">
        <f t="shared" si="4"/>
        <v>2</v>
      </c>
      <c r="S24" s="105" t="s">
        <v>4327</v>
      </c>
      <c r="T24" s="105" t="s">
        <v>172</v>
      </c>
      <c r="U24" s="273">
        <v>0</v>
      </c>
      <c r="V24" s="273">
        <v>0</v>
      </c>
      <c r="W24" s="100" t="str">
        <f t="shared" si="0"/>
        <v>No hay Programación</v>
      </c>
      <c r="X24" s="105" t="str">
        <f t="shared" si="1"/>
        <v>De acuerdo a lo programado</v>
      </c>
      <c r="Y24" s="166"/>
      <c r="Z24" s="159">
        <f t="shared" si="2"/>
        <v>2</v>
      </c>
      <c r="AA24" s="159"/>
      <c r="AB24" s="100" t="str">
        <f t="shared" si="6"/>
        <v>No hay ejecución</v>
      </c>
      <c r="AC24" s="105" t="str">
        <f t="shared" si="3"/>
        <v>NA</v>
      </c>
      <c r="AD24" s="166"/>
      <c r="AE24" s="65">
        <f t="shared" si="7"/>
        <v>0</v>
      </c>
      <c r="AF24" s="100" t="str">
        <f t="shared" si="8"/>
        <v>No hay Programación</v>
      </c>
      <c r="AG24" s="105" t="str">
        <f t="shared" si="9"/>
        <v>De acuerdo a lo programado</v>
      </c>
      <c r="AH24" s="166"/>
      <c r="AI24" s="65" t="s">
        <v>502</v>
      </c>
      <c r="AJ24" s="105" t="s">
        <v>502</v>
      </c>
    </row>
    <row r="25" spans="1:36" s="59" customFormat="1" ht="37.049999999999997" customHeight="1" thickTop="1" thickBot="1">
      <c r="A25" s="63">
        <v>10</v>
      </c>
      <c r="B25" s="162" t="s">
        <v>400</v>
      </c>
      <c r="C25" s="162" t="s">
        <v>41</v>
      </c>
      <c r="D25" s="162">
        <v>0</v>
      </c>
      <c r="E25" s="162" t="s">
        <v>66</v>
      </c>
      <c r="F25" s="162">
        <v>19</v>
      </c>
      <c r="G25" s="231" t="s">
        <v>428</v>
      </c>
      <c r="H25" s="164" t="s">
        <v>4326</v>
      </c>
      <c r="I25" s="231" t="s">
        <v>20</v>
      </c>
      <c r="J25" s="231" t="s">
        <v>141</v>
      </c>
      <c r="K25" s="231">
        <v>2</v>
      </c>
      <c r="L25" s="165" t="s">
        <v>2201</v>
      </c>
      <c r="M25" s="165" t="s">
        <v>3764</v>
      </c>
      <c r="N25" s="64">
        <v>1</v>
      </c>
      <c r="O25" s="64">
        <v>0</v>
      </c>
      <c r="P25" s="64">
        <v>0</v>
      </c>
      <c r="Q25" s="64">
        <v>0</v>
      </c>
      <c r="R25" s="64">
        <f t="shared" si="4"/>
        <v>1</v>
      </c>
      <c r="S25" s="105" t="s">
        <v>4336</v>
      </c>
      <c r="T25" s="105" t="s">
        <v>172</v>
      </c>
      <c r="U25" s="273">
        <v>0</v>
      </c>
      <c r="V25" s="273">
        <v>1</v>
      </c>
      <c r="W25" s="100" t="str">
        <f t="shared" si="0"/>
        <v>No hay Programación</v>
      </c>
      <c r="X25" s="105" t="str">
        <f t="shared" si="1"/>
        <v>De acuerdo a lo programado</v>
      </c>
      <c r="Y25" s="166" t="s">
        <v>4337</v>
      </c>
      <c r="Z25" s="159">
        <f t="shared" si="2"/>
        <v>0</v>
      </c>
      <c r="AA25" s="159"/>
      <c r="AB25" s="100" t="str">
        <f t="shared" si="6"/>
        <v>No hay ejecución</v>
      </c>
      <c r="AC25" s="105" t="str">
        <f t="shared" si="3"/>
        <v>NA</v>
      </c>
      <c r="AD25" s="166"/>
      <c r="AE25" s="65">
        <f t="shared" si="7"/>
        <v>1</v>
      </c>
      <c r="AF25" s="100">
        <f t="shared" si="8"/>
        <v>1</v>
      </c>
      <c r="AG25" s="105" t="str">
        <f t="shared" si="9"/>
        <v>De acuerdo a lo programado</v>
      </c>
      <c r="AH25" s="166"/>
      <c r="AI25" s="65" t="s">
        <v>502</v>
      </c>
      <c r="AJ25" s="105" t="s">
        <v>502</v>
      </c>
    </row>
    <row r="26" spans="1:36" s="59" customFormat="1" ht="37.049999999999997" customHeight="1" thickTop="1" thickBot="1">
      <c r="A26" s="63">
        <v>11</v>
      </c>
      <c r="B26" s="162" t="s">
        <v>400</v>
      </c>
      <c r="C26" s="162" t="s">
        <v>41</v>
      </c>
      <c r="D26" s="162">
        <v>0</v>
      </c>
      <c r="E26" s="162" t="s">
        <v>66</v>
      </c>
      <c r="F26" s="162">
        <v>19</v>
      </c>
      <c r="G26" s="231" t="s">
        <v>428</v>
      </c>
      <c r="H26" s="164" t="s">
        <v>3828</v>
      </c>
      <c r="I26" s="231" t="s">
        <v>20</v>
      </c>
      <c r="J26" s="231" t="s">
        <v>141</v>
      </c>
      <c r="K26" s="231">
        <v>2</v>
      </c>
      <c r="L26" s="165" t="s">
        <v>2209</v>
      </c>
      <c r="M26" s="165" t="s">
        <v>3764</v>
      </c>
      <c r="N26" s="64">
        <v>1</v>
      </c>
      <c r="O26" s="64">
        <v>0</v>
      </c>
      <c r="P26" s="64">
        <v>0</v>
      </c>
      <c r="Q26" s="64">
        <v>0</v>
      </c>
      <c r="R26" s="64">
        <f t="shared" si="4"/>
        <v>1</v>
      </c>
      <c r="S26" s="105" t="s">
        <v>4336</v>
      </c>
      <c r="T26" s="105" t="s">
        <v>172</v>
      </c>
      <c r="U26" s="273">
        <v>0</v>
      </c>
      <c r="V26" s="273">
        <v>1</v>
      </c>
      <c r="W26" s="100" t="str">
        <f t="shared" si="0"/>
        <v>No hay Programación</v>
      </c>
      <c r="X26" s="105" t="str">
        <f t="shared" si="1"/>
        <v>De acuerdo a lo programado</v>
      </c>
      <c r="Y26" s="166"/>
      <c r="Z26" s="159">
        <f t="shared" si="2"/>
        <v>0</v>
      </c>
      <c r="AA26" s="159"/>
      <c r="AB26" s="100" t="str">
        <f t="shared" si="6"/>
        <v>No hay ejecución</v>
      </c>
      <c r="AC26" s="105" t="str">
        <f t="shared" si="3"/>
        <v>NA</v>
      </c>
      <c r="AD26" s="166"/>
      <c r="AE26" s="65">
        <f t="shared" si="7"/>
        <v>1</v>
      </c>
      <c r="AF26" s="100">
        <f t="shared" si="8"/>
        <v>1</v>
      </c>
      <c r="AG26" s="105" t="str">
        <f t="shared" si="9"/>
        <v>De acuerdo a lo programado</v>
      </c>
      <c r="AH26" s="166"/>
      <c r="AI26" s="65" t="s">
        <v>502</v>
      </c>
      <c r="AJ26" s="105" t="s">
        <v>502</v>
      </c>
    </row>
    <row r="27" spans="1:36" s="59" customFormat="1" ht="37.049999999999997" customHeight="1" thickTop="1" thickBot="1">
      <c r="A27" s="63">
        <v>12</v>
      </c>
      <c r="B27" s="162" t="s">
        <v>400</v>
      </c>
      <c r="C27" s="162" t="s">
        <v>41</v>
      </c>
      <c r="D27" s="162">
        <v>0</v>
      </c>
      <c r="E27" s="162" t="s">
        <v>66</v>
      </c>
      <c r="F27" s="162">
        <v>19</v>
      </c>
      <c r="G27" s="231" t="s">
        <v>428</v>
      </c>
      <c r="H27" s="164" t="s">
        <v>4328</v>
      </c>
      <c r="I27" s="231" t="s">
        <v>18</v>
      </c>
      <c r="J27" s="231" t="s">
        <v>141</v>
      </c>
      <c r="K27" s="231">
        <v>7</v>
      </c>
      <c r="L27" s="165" t="s">
        <v>3769</v>
      </c>
      <c r="M27" s="165" t="s">
        <v>3764</v>
      </c>
      <c r="N27" s="64">
        <v>1</v>
      </c>
      <c r="O27" s="64">
        <v>0</v>
      </c>
      <c r="P27" s="64">
        <v>0</v>
      </c>
      <c r="Q27" s="64">
        <v>0</v>
      </c>
      <c r="R27" s="64">
        <f t="shared" si="4"/>
        <v>1</v>
      </c>
      <c r="S27" s="105" t="s">
        <v>4336</v>
      </c>
      <c r="T27" s="105" t="s">
        <v>172</v>
      </c>
      <c r="U27" s="273">
        <v>0</v>
      </c>
      <c r="V27" s="273">
        <v>1</v>
      </c>
      <c r="W27" s="100" t="str">
        <f t="shared" si="0"/>
        <v>No hay Programación</v>
      </c>
      <c r="X27" s="105" t="str">
        <f t="shared" si="1"/>
        <v>De acuerdo a lo programado</v>
      </c>
      <c r="Y27" s="166"/>
      <c r="Z27" s="159">
        <f t="shared" si="2"/>
        <v>0</v>
      </c>
      <c r="AA27" s="159"/>
      <c r="AB27" s="100" t="str">
        <f t="shared" si="6"/>
        <v>No hay ejecución</v>
      </c>
      <c r="AC27" s="105" t="str">
        <f t="shared" si="3"/>
        <v>NA</v>
      </c>
      <c r="AD27" s="166"/>
      <c r="AE27" s="65">
        <f t="shared" si="7"/>
        <v>1</v>
      </c>
      <c r="AF27" s="100">
        <f t="shared" si="8"/>
        <v>1</v>
      </c>
      <c r="AG27" s="105" t="str">
        <f t="shared" si="9"/>
        <v>De acuerdo a lo programado</v>
      </c>
      <c r="AH27" s="166"/>
      <c r="AI27" s="65" t="s">
        <v>502</v>
      </c>
      <c r="AJ27" s="105" t="s">
        <v>502</v>
      </c>
    </row>
    <row r="28" spans="1:36" s="59" customFormat="1" ht="37.049999999999997" customHeight="1" thickTop="1" thickBot="1">
      <c r="A28" s="63">
        <v>13</v>
      </c>
      <c r="B28" s="162" t="s">
        <v>400</v>
      </c>
      <c r="C28" s="162" t="s">
        <v>41</v>
      </c>
      <c r="D28" s="162">
        <v>0</v>
      </c>
      <c r="E28" s="162" t="s">
        <v>66</v>
      </c>
      <c r="F28" s="162">
        <v>19</v>
      </c>
      <c r="G28" s="231" t="s">
        <v>439</v>
      </c>
      <c r="H28" s="164" t="s">
        <v>4338</v>
      </c>
      <c r="I28" s="231" t="s">
        <v>20</v>
      </c>
      <c r="J28" s="231" t="s">
        <v>141</v>
      </c>
      <c r="K28" s="231">
        <v>2</v>
      </c>
      <c r="L28" s="165" t="s">
        <v>2214</v>
      </c>
      <c r="M28" s="165" t="s">
        <v>2215</v>
      </c>
      <c r="N28" s="64">
        <v>1</v>
      </c>
      <c r="O28" s="64">
        <v>0</v>
      </c>
      <c r="P28" s="64">
        <v>0</v>
      </c>
      <c r="Q28" s="64">
        <v>0</v>
      </c>
      <c r="R28" s="64">
        <f t="shared" si="4"/>
        <v>1</v>
      </c>
      <c r="S28" s="105" t="s">
        <v>4336</v>
      </c>
      <c r="T28" s="105" t="s">
        <v>172</v>
      </c>
      <c r="U28" s="273">
        <v>0</v>
      </c>
      <c r="V28" s="273">
        <v>1</v>
      </c>
      <c r="W28" s="100" t="str">
        <f t="shared" si="0"/>
        <v>No hay Programación</v>
      </c>
      <c r="X28" s="105" t="str">
        <f t="shared" si="1"/>
        <v>De acuerdo a lo programado</v>
      </c>
      <c r="Y28" s="166"/>
      <c r="Z28" s="159">
        <f t="shared" si="2"/>
        <v>0</v>
      </c>
      <c r="AA28" s="159"/>
      <c r="AB28" s="100" t="str">
        <f t="shared" si="6"/>
        <v>No hay ejecución</v>
      </c>
      <c r="AC28" s="105" t="str">
        <f t="shared" si="3"/>
        <v>NA</v>
      </c>
      <c r="AD28" s="166"/>
      <c r="AE28" s="65">
        <f t="shared" si="7"/>
        <v>1</v>
      </c>
      <c r="AF28" s="100">
        <f t="shared" si="8"/>
        <v>1</v>
      </c>
      <c r="AG28" s="105" t="str">
        <f t="shared" si="9"/>
        <v>De acuerdo a lo programado</v>
      </c>
      <c r="AH28" s="166"/>
      <c r="AI28" s="65">
        <f t="shared" ref="AI28" si="10">+R28*2500</f>
        <v>2500</v>
      </c>
      <c r="AJ28" s="105">
        <f t="shared" ref="AJ28" si="11">+R28*2000</f>
        <v>2000</v>
      </c>
    </row>
    <row r="29" spans="1:36" s="59" customFormat="1" ht="37.049999999999997" customHeight="1" thickTop="1" thickBot="1">
      <c r="A29" s="63">
        <v>14</v>
      </c>
      <c r="B29" s="162" t="s">
        <v>400</v>
      </c>
      <c r="C29" s="162" t="s">
        <v>41</v>
      </c>
      <c r="D29" s="162">
        <v>0</v>
      </c>
      <c r="E29" s="162" t="s">
        <v>66</v>
      </c>
      <c r="F29" s="162">
        <v>19</v>
      </c>
      <c r="G29" s="231" t="s">
        <v>428</v>
      </c>
      <c r="H29" s="164" t="s">
        <v>4339</v>
      </c>
      <c r="I29" s="231" t="s">
        <v>20</v>
      </c>
      <c r="J29" s="231" t="s">
        <v>141</v>
      </c>
      <c r="K29" s="231">
        <v>2</v>
      </c>
      <c r="L29" s="165" t="s">
        <v>2214</v>
      </c>
      <c r="M29" s="165" t="s">
        <v>2215</v>
      </c>
      <c r="N29" s="64">
        <v>1</v>
      </c>
      <c r="O29" s="64">
        <v>0</v>
      </c>
      <c r="P29" s="64">
        <v>0</v>
      </c>
      <c r="Q29" s="64">
        <v>0</v>
      </c>
      <c r="R29" s="64">
        <f t="shared" si="4"/>
        <v>1</v>
      </c>
      <c r="S29" s="105" t="s">
        <v>4336</v>
      </c>
      <c r="T29" s="105" t="s">
        <v>172</v>
      </c>
      <c r="U29" s="273">
        <v>0</v>
      </c>
      <c r="V29" s="273">
        <v>1</v>
      </c>
      <c r="W29" s="100" t="str">
        <f t="shared" si="0"/>
        <v>No hay Programación</v>
      </c>
      <c r="X29" s="105" t="str">
        <f t="shared" si="1"/>
        <v>De acuerdo a lo programado</v>
      </c>
      <c r="Y29" s="166"/>
      <c r="Z29" s="159">
        <f t="shared" si="2"/>
        <v>0</v>
      </c>
      <c r="AA29" s="159"/>
      <c r="AB29" s="100" t="str">
        <f t="shared" si="6"/>
        <v>No hay ejecución</v>
      </c>
      <c r="AC29" s="105" t="str">
        <f t="shared" si="3"/>
        <v>NA</v>
      </c>
      <c r="AD29" s="166"/>
      <c r="AE29" s="65">
        <f t="shared" si="7"/>
        <v>1</v>
      </c>
      <c r="AF29" s="100">
        <f t="shared" si="8"/>
        <v>1</v>
      </c>
      <c r="AG29" s="105" t="str">
        <f t="shared" si="9"/>
        <v>De acuerdo a lo programado</v>
      </c>
      <c r="AH29" s="166"/>
      <c r="AI29" s="65">
        <f>+R29*2500</f>
        <v>2500</v>
      </c>
      <c r="AJ29" s="105">
        <f>+R29*2000</f>
        <v>2000</v>
      </c>
    </row>
    <row r="30" spans="1:36" s="59" customFormat="1" ht="37.049999999999997" customHeight="1" thickTop="1" thickBot="1">
      <c r="A30" s="63">
        <v>15</v>
      </c>
      <c r="B30" s="162" t="s">
        <v>400</v>
      </c>
      <c r="C30" s="162" t="s">
        <v>41</v>
      </c>
      <c r="D30" s="162">
        <v>0</v>
      </c>
      <c r="E30" s="162" t="s">
        <v>66</v>
      </c>
      <c r="F30" s="162">
        <v>19</v>
      </c>
      <c r="G30" s="231" t="s">
        <v>450</v>
      </c>
      <c r="H30" s="164" t="s">
        <v>4340</v>
      </c>
      <c r="I30" s="231" t="s">
        <v>20</v>
      </c>
      <c r="J30" s="231" t="s">
        <v>141</v>
      </c>
      <c r="K30" s="231">
        <v>2</v>
      </c>
      <c r="L30" s="165" t="s">
        <v>2214</v>
      </c>
      <c r="M30" s="165" t="s">
        <v>2215</v>
      </c>
      <c r="N30" s="64">
        <v>1</v>
      </c>
      <c r="O30" s="64">
        <v>0</v>
      </c>
      <c r="P30" s="64">
        <v>0</v>
      </c>
      <c r="Q30" s="64">
        <v>0</v>
      </c>
      <c r="R30" s="64">
        <f t="shared" si="4"/>
        <v>1</v>
      </c>
      <c r="S30" s="105" t="s">
        <v>4336</v>
      </c>
      <c r="T30" s="105" t="s">
        <v>172</v>
      </c>
      <c r="U30" s="273">
        <v>0</v>
      </c>
      <c r="V30" s="273">
        <v>1</v>
      </c>
      <c r="W30" s="100" t="str">
        <f t="shared" si="0"/>
        <v>No hay Programación</v>
      </c>
      <c r="X30" s="105" t="str">
        <f t="shared" si="1"/>
        <v>De acuerdo a lo programado</v>
      </c>
      <c r="Y30" s="166"/>
      <c r="Z30" s="159">
        <f t="shared" si="2"/>
        <v>0</v>
      </c>
      <c r="AA30" s="159"/>
      <c r="AB30" s="100" t="str">
        <f t="shared" si="6"/>
        <v>No hay ejecución</v>
      </c>
      <c r="AC30" s="105" t="str">
        <f t="shared" si="3"/>
        <v>NA</v>
      </c>
      <c r="AD30" s="166"/>
      <c r="AE30" s="65">
        <f t="shared" si="7"/>
        <v>1</v>
      </c>
      <c r="AF30" s="100">
        <f t="shared" si="8"/>
        <v>1</v>
      </c>
      <c r="AG30" s="105" t="str">
        <f t="shared" si="9"/>
        <v>De acuerdo a lo programado</v>
      </c>
      <c r="AH30" s="166"/>
      <c r="AI30" s="65">
        <f t="shared" ref="AI30:AI32" si="12">+R30*2500</f>
        <v>2500</v>
      </c>
      <c r="AJ30" s="105">
        <f t="shared" ref="AJ30:AJ32" si="13">+R30*2000</f>
        <v>2000</v>
      </c>
    </row>
    <row r="31" spans="1:36" s="59" customFormat="1" ht="37.049999999999997" customHeight="1" thickTop="1" thickBot="1">
      <c r="A31" s="63">
        <v>16</v>
      </c>
      <c r="B31" s="162" t="s">
        <v>400</v>
      </c>
      <c r="C31" s="162" t="s">
        <v>41</v>
      </c>
      <c r="D31" s="162">
        <v>0</v>
      </c>
      <c r="E31" s="162" t="s">
        <v>66</v>
      </c>
      <c r="F31" s="162">
        <v>19</v>
      </c>
      <c r="G31" s="231" t="s">
        <v>450</v>
      </c>
      <c r="H31" s="164" t="s">
        <v>4341</v>
      </c>
      <c r="I31" s="231" t="s">
        <v>20</v>
      </c>
      <c r="J31" s="231" t="s">
        <v>141</v>
      </c>
      <c r="K31" s="231">
        <v>2</v>
      </c>
      <c r="L31" s="165" t="s">
        <v>2214</v>
      </c>
      <c r="M31" s="165" t="s">
        <v>2215</v>
      </c>
      <c r="N31" s="64">
        <v>0</v>
      </c>
      <c r="O31" s="64">
        <v>1</v>
      </c>
      <c r="P31" s="64">
        <v>0</v>
      </c>
      <c r="Q31" s="64">
        <v>0</v>
      </c>
      <c r="R31" s="64">
        <f t="shared" si="4"/>
        <v>1</v>
      </c>
      <c r="S31" s="105" t="s">
        <v>4336</v>
      </c>
      <c r="T31" s="105" t="s">
        <v>172</v>
      </c>
      <c r="U31" s="273">
        <v>23</v>
      </c>
      <c r="V31" s="273">
        <v>1</v>
      </c>
      <c r="W31" s="100">
        <f t="shared" si="0"/>
        <v>4.3478260869565216E-2</v>
      </c>
      <c r="X31" s="105" t="str">
        <f t="shared" si="1"/>
        <v>En Riesgo de no Cumplimiento</v>
      </c>
      <c r="Y31" s="166"/>
      <c r="Z31" s="159">
        <f t="shared" si="2"/>
        <v>0</v>
      </c>
      <c r="AA31" s="159"/>
      <c r="AB31" s="100" t="str">
        <f t="shared" si="6"/>
        <v>No hay ejecución</v>
      </c>
      <c r="AC31" s="105" t="str">
        <f t="shared" si="3"/>
        <v>NA</v>
      </c>
      <c r="AD31" s="166"/>
      <c r="AE31" s="65">
        <f t="shared" si="7"/>
        <v>1</v>
      </c>
      <c r="AF31" s="100">
        <f t="shared" si="8"/>
        <v>1</v>
      </c>
      <c r="AG31" s="105" t="str">
        <f t="shared" si="9"/>
        <v>De acuerdo a lo programado</v>
      </c>
      <c r="AH31" s="166"/>
      <c r="AI31" s="65">
        <f t="shared" si="12"/>
        <v>2500</v>
      </c>
      <c r="AJ31" s="105">
        <f t="shared" si="13"/>
        <v>2000</v>
      </c>
    </row>
    <row r="32" spans="1:36" s="59" customFormat="1" ht="37.049999999999997" customHeight="1" thickTop="1" thickBot="1">
      <c r="A32" s="63">
        <v>17</v>
      </c>
      <c r="B32" s="162" t="s">
        <v>400</v>
      </c>
      <c r="C32" s="162" t="s">
        <v>41</v>
      </c>
      <c r="D32" s="162">
        <v>0</v>
      </c>
      <c r="E32" s="162" t="s">
        <v>66</v>
      </c>
      <c r="F32" s="162">
        <v>19</v>
      </c>
      <c r="G32" s="231" t="s">
        <v>450</v>
      </c>
      <c r="H32" s="164" t="s">
        <v>4342</v>
      </c>
      <c r="I32" s="231" t="s">
        <v>20</v>
      </c>
      <c r="J32" s="231" t="s">
        <v>141</v>
      </c>
      <c r="K32" s="231">
        <v>2</v>
      </c>
      <c r="L32" s="165" t="s">
        <v>2214</v>
      </c>
      <c r="M32" s="165" t="s">
        <v>2215</v>
      </c>
      <c r="N32" s="64">
        <v>0</v>
      </c>
      <c r="O32" s="64">
        <v>1</v>
      </c>
      <c r="P32" s="64">
        <v>0</v>
      </c>
      <c r="Q32" s="64">
        <v>0</v>
      </c>
      <c r="R32" s="64">
        <f t="shared" si="4"/>
        <v>1</v>
      </c>
      <c r="S32" s="105" t="s">
        <v>4336</v>
      </c>
      <c r="T32" s="105" t="s">
        <v>172</v>
      </c>
      <c r="U32" s="273">
        <v>2</v>
      </c>
      <c r="V32" s="273">
        <v>1</v>
      </c>
      <c r="W32" s="100">
        <f t="shared" si="0"/>
        <v>0.5</v>
      </c>
      <c r="X32" s="105" t="str">
        <f t="shared" si="1"/>
        <v>En Riesgo de no Cumplimiento</v>
      </c>
      <c r="Y32" s="166"/>
      <c r="Z32" s="159">
        <f t="shared" si="2"/>
        <v>0</v>
      </c>
      <c r="AA32" s="159"/>
      <c r="AB32" s="100" t="str">
        <f t="shared" si="6"/>
        <v>No hay ejecución</v>
      </c>
      <c r="AC32" s="105" t="str">
        <f t="shared" si="3"/>
        <v>NA</v>
      </c>
      <c r="AD32" s="166"/>
      <c r="AE32" s="65">
        <f t="shared" si="7"/>
        <v>1</v>
      </c>
      <c r="AF32" s="100">
        <f t="shared" si="8"/>
        <v>1</v>
      </c>
      <c r="AG32" s="105" t="str">
        <f t="shared" si="9"/>
        <v>De acuerdo a lo programado</v>
      </c>
      <c r="AH32" s="166"/>
      <c r="AI32" s="65">
        <f t="shared" si="12"/>
        <v>2500</v>
      </c>
      <c r="AJ32" s="105">
        <f t="shared" si="13"/>
        <v>2000</v>
      </c>
    </row>
    <row r="33" spans="1:36" s="59" customFormat="1" ht="37.049999999999997" customHeight="1" thickTop="1" thickBot="1">
      <c r="A33" s="63">
        <v>18</v>
      </c>
      <c r="B33" s="162" t="s">
        <v>400</v>
      </c>
      <c r="C33" s="162" t="s">
        <v>41</v>
      </c>
      <c r="D33" s="162">
        <v>0</v>
      </c>
      <c r="E33" s="162" t="s">
        <v>66</v>
      </c>
      <c r="F33" s="162">
        <v>19</v>
      </c>
      <c r="G33" s="231" t="s">
        <v>4331</v>
      </c>
      <c r="H33" s="164" t="s">
        <v>4332</v>
      </c>
      <c r="I33" s="231" t="s">
        <v>20</v>
      </c>
      <c r="J33" s="231" t="s">
        <v>141</v>
      </c>
      <c r="K33" s="231">
        <v>2</v>
      </c>
      <c r="L33" s="165" t="s">
        <v>3778</v>
      </c>
      <c r="M33" s="165" t="s">
        <v>643</v>
      </c>
      <c r="N33" s="64">
        <v>0</v>
      </c>
      <c r="O33" s="64">
        <v>1</v>
      </c>
      <c r="P33" s="64">
        <v>0</v>
      </c>
      <c r="Q33" s="64">
        <v>0</v>
      </c>
      <c r="R33" s="64">
        <f t="shared" si="4"/>
        <v>1</v>
      </c>
      <c r="S33" s="105" t="s">
        <v>4336</v>
      </c>
      <c r="T33" s="105" t="s">
        <v>172</v>
      </c>
      <c r="U33" s="273">
        <v>2</v>
      </c>
      <c r="V33" s="273">
        <v>0</v>
      </c>
      <c r="W33" s="100">
        <f t="shared" si="0"/>
        <v>0</v>
      </c>
      <c r="X33" s="105" t="str">
        <f t="shared" si="1"/>
        <v>En Riesgo de no Cumplimiento</v>
      </c>
      <c r="Y33" s="166"/>
      <c r="Z33" s="159">
        <f t="shared" si="2"/>
        <v>0</v>
      </c>
      <c r="AA33" s="159"/>
      <c r="AB33" s="100" t="str">
        <f t="shared" si="6"/>
        <v>No hay ejecución</v>
      </c>
      <c r="AC33" s="105" t="str">
        <f t="shared" si="3"/>
        <v>NA</v>
      </c>
      <c r="AD33" s="166"/>
      <c r="AE33" s="65">
        <f t="shared" si="7"/>
        <v>0</v>
      </c>
      <c r="AF33" s="100" t="str">
        <f t="shared" si="8"/>
        <v>No hay Programación</v>
      </c>
      <c r="AG33" s="105" t="str">
        <f t="shared" si="9"/>
        <v>De acuerdo a lo programado</v>
      </c>
      <c r="AH33" s="166"/>
      <c r="AI33" s="65" t="s">
        <v>502</v>
      </c>
      <c r="AJ33" s="105" t="s">
        <v>502</v>
      </c>
    </row>
    <row r="34" spans="1:36" s="59" customFormat="1" ht="37.049999999999997" customHeight="1" thickTop="1" thickBot="1">
      <c r="A34" s="63">
        <v>19</v>
      </c>
      <c r="B34" s="162" t="s">
        <v>400</v>
      </c>
      <c r="C34" s="162" t="s">
        <v>41</v>
      </c>
      <c r="D34" s="162">
        <v>0</v>
      </c>
      <c r="E34" s="162" t="s">
        <v>66</v>
      </c>
      <c r="F34" s="162">
        <v>19</v>
      </c>
      <c r="G34" s="231" t="s">
        <v>4331</v>
      </c>
      <c r="H34" s="164" t="s">
        <v>4333</v>
      </c>
      <c r="I34" s="231" t="s">
        <v>20</v>
      </c>
      <c r="J34" s="231" t="s">
        <v>141</v>
      </c>
      <c r="K34" s="231">
        <v>2</v>
      </c>
      <c r="L34" s="165" t="s">
        <v>4086</v>
      </c>
      <c r="M34" s="165" t="s">
        <v>4334</v>
      </c>
      <c r="N34" s="64">
        <v>0</v>
      </c>
      <c r="O34" s="64">
        <v>1</v>
      </c>
      <c r="P34" s="64">
        <v>0</v>
      </c>
      <c r="Q34" s="64">
        <v>0</v>
      </c>
      <c r="R34" s="64">
        <f t="shared" si="4"/>
        <v>1</v>
      </c>
      <c r="S34" s="105" t="s">
        <v>4336</v>
      </c>
      <c r="T34" s="105" t="s">
        <v>172</v>
      </c>
      <c r="U34" s="273">
        <v>0</v>
      </c>
      <c r="V34" s="273">
        <v>0</v>
      </c>
      <c r="W34" s="100" t="str">
        <f t="shared" si="0"/>
        <v>No hay Programación</v>
      </c>
      <c r="X34" s="105" t="str">
        <f t="shared" si="1"/>
        <v>De acuerdo a lo programado</v>
      </c>
      <c r="Y34" s="166"/>
      <c r="Z34" s="159">
        <f t="shared" si="2"/>
        <v>0</v>
      </c>
      <c r="AA34" s="159"/>
      <c r="AB34" s="100" t="str">
        <f t="shared" si="6"/>
        <v>No hay ejecución</v>
      </c>
      <c r="AC34" s="105" t="str">
        <f t="shared" si="3"/>
        <v>NA</v>
      </c>
      <c r="AD34" s="166"/>
      <c r="AE34" s="65">
        <f t="shared" si="7"/>
        <v>0</v>
      </c>
      <c r="AF34" s="100" t="str">
        <f t="shared" si="8"/>
        <v>No hay Programación</v>
      </c>
      <c r="AG34" s="105" t="str">
        <f t="shared" si="9"/>
        <v>De acuerdo a lo programado</v>
      </c>
      <c r="AH34" s="166"/>
      <c r="AI34" s="65" t="s">
        <v>502</v>
      </c>
      <c r="AJ34" s="105" t="s">
        <v>502</v>
      </c>
    </row>
    <row r="35" spans="1:36" s="59" customFormat="1" ht="37.049999999999997" customHeight="1" thickTop="1" thickBot="1">
      <c r="A35" s="63">
        <v>20</v>
      </c>
      <c r="B35" s="162" t="s">
        <v>400</v>
      </c>
      <c r="C35" s="162" t="s">
        <v>41</v>
      </c>
      <c r="D35" s="162">
        <v>0</v>
      </c>
      <c r="E35" s="162" t="s">
        <v>66</v>
      </c>
      <c r="F35" s="162">
        <v>19</v>
      </c>
      <c r="G35" s="231" t="s">
        <v>428</v>
      </c>
      <c r="H35" s="164" t="s">
        <v>4326</v>
      </c>
      <c r="I35" s="231" t="s">
        <v>20</v>
      </c>
      <c r="J35" s="231" t="s">
        <v>141</v>
      </c>
      <c r="K35" s="231">
        <v>2</v>
      </c>
      <c r="L35" s="165" t="s">
        <v>2201</v>
      </c>
      <c r="M35" s="165" t="s">
        <v>3764</v>
      </c>
      <c r="N35" s="64">
        <v>1</v>
      </c>
      <c r="O35" s="64">
        <v>0</v>
      </c>
      <c r="P35" s="64">
        <v>0</v>
      </c>
      <c r="Q35" s="64">
        <v>0</v>
      </c>
      <c r="R35" s="64">
        <f t="shared" si="4"/>
        <v>1</v>
      </c>
      <c r="S35" s="105" t="s">
        <v>4343</v>
      </c>
      <c r="T35" s="105" t="s">
        <v>172</v>
      </c>
      <c r="U35" s="159">
        <f t="shared" si="5"/>
        <v>1</v>
      </c>
      <c r="V35" s="273">
        <v>1</v>
      </c>
      <c r="W35" s="100">
        <f t="shared" si="0"/>
        <v>1</v>
      </c>
      <c r="X35" s="105" t="str">
        <f t="shared" si="1"/>
        <v>De acuerdo a lo programado</v>
      </c>
      <c r="Y35" s="166"/>
      <c r="Z35" s="159">
        <f t="shared" si="2"/>
        <v>0</v>
      </c>
      <c r="AA35" s="159"/>
      <c r="AB35" s="100" t="str">
        <f t="shared" si="6"/>
        <v>No hay ejecución</v>
      </c>
      <c r="AC35" s="105" t="str">
        <f t="shared" si="3"/>
        <v>NA</v>
      </c>
      <c r="AD35" s="166"/>
      <c r="AE35" s="65">
        <f t="shared" si="7"/>
        <v>1</v>
      </c>
      <c r="AF35" s="100">
        <f t="shared" si="8"/>
        <v>1</v>
      </c>
      <c r="AG35" s="105" t="str">
        <f t="shared" si="9"/>
        <v>De acuerdo a lo programado</v>
      </c>
      <c r="AH35" s="166"/>
      <c r="AI35" s="65" t="s">
        <v>502</v>
      </c>
      <c r="AJ35" s="105" t="s">
        <v>502</v>
      </c>
    </row>
    <row r="36" spans="1:36" s="59" customFormat="1" ht="37.049999999999997" customHeight="1" thickTop="1" thickBot="1">
      <c r="A36" s="63">
        <v>21</v>
      </c>
      <c r="B36" s="162" t="s">
        <v>400</v>
      </c>
      <c r="C36" s="162" t="s">
        <v>41</v>
      </c>
      <c r="D36" s="162">
        <v>0</v>
      </c>
      <c r="E36" s="162" t="s">
        <v>66</v>
      </c>
      <c r="F36" s="162">
        <v>19</v>
      </c>
      <c r="G36" s="231" t="s">
        <v>428</v>
      </c>
      <c r="H36" s="164" t="s">
        <v>3828</v>
      </c>
      <c r="I36" s="231" t="s">
        <v>20</v>
      </c>
      <c r="J36" s="231" t="s">
        <v>141</v>
      </c>
      <c r="K36" s="231">
        <v>2</v>
      </c>
      <c r="L36" s="165" t="s">
        <v>2209</v>
      </c>
      <c r="M36" s="165" t="s">
        <v>3764</v>
      </c>
      <c r="N36" s="64">
        <v>1</v>
      </c>
      <c r="O36" s="64">
        <v>0</v>
      </c>
      <c r="P36" s="64">
        <v>0</v>
      </c>
      <c r="Q36" s="64">
        <v>0</v>
      </c>
      <c r="R36" s="64">
        <f t="shared" si="4"/>
        <v>1</v>
      </c>
      <c r="S36" s="105" t="s">
        <v>4343</v>
      </c>
      <c r="T36" s="105" t="s">
        <v>172</v>
      </c>
      <c r="U36" s="159">
        <f t="shared" si="5"/>
        <v>1</v>
      </c>
      <c r="V36" s="273">
        <v>1</v>
      </c>
      <c r="W36" s="100">
        <f t="shared" si="0"/>
        <v>1</v>
      </c>
      <c r="X36" s="105" t="str">
        <f t="shared" si="1"/>
        <v>De acuerdo a lo programado</v>
      </c>
      <c r="Y36" s="166"/>
      <c r="Z36" s="159">
        <f t="shared" si="2"/>
        <v>0</v>
      </c>
      <c r="AA36" s="159"/>
      <c r="AB36" s="100" t="str">
        <f t="shared" si="6"/>
        <v>No hay ejecución</v>
      </c>
      <c r="AC36" s="105" t="str">
        <f t="shared" si="3"/>
        <v>NA</v>
      </c>
      <c r="AD36" s="166"/>
      <c r="AE36" s="65">
        <f t="shared" si="7"/>
        <v>1</v>
      </c>
      <c r="AF36" s="100">
        <f t="shared" si="8"/>
        <v>1</v>
      </c>
      <c r="AG36" s="105" t="str">
        <f t="shared" si="9"/>
        <v>De acuerdo a lo programado</v>
      </c>
      <c r="AH36" s="166"/>
      <c r="AI36" s="65" t="s">
        <v>502</v>
      </c>
      <c r="AJ36" s="105" t="s">
        <v>502</v>
      </c>
    </row>
    <row r="37" spans="1:36" s="59" customFormat="1" ht="37.049999999999997" customHeight="1" thickTop="1" thickBot="1">
      <c r="A37" s="63">
        <v>22</v>
      </c>
      <c r="B37" s="162" t="s">
        <v>400</v>
      </c>
      <c r="C37" s="162" t="s">
        <v>41</v>
      </c>
      <c r="D37" s="162">
        <v>0</v>
      </c>
      <c r="E37" s="162" t="s">
        <v>66</v>
      </c>
      <c r="F37" s="162">
        <v>19</v>
      </c>
      <c r="G37" s="231" t="s">
        <v>428</v>
      </c>
      <c r="H37" s="164" t="s">
        <v>4328</v>
      </c>
      <c r="I37" s="231" t="s">
        <v>18</v>
      </c>
      <c r="J37" s="231" t="s">
        <v>141</v>
      </c>
      <c r="K37" s="231">
        <v>7</v>
      </c>
      <c r="L37" s="165" t="s">
        <v>3769</v>
      </c>
      <c r="M37" s="165" t="s">
        <v>3764</v>
      </c>
      <c r="N37" s="64">
        <v>1</v>
      </c>
      <c r="O37" s="64">
        <v>0</v>
      </c>
      <c r="P37" s="64">
        <v>0</v>
      </c>
      <c r="Q37" s="64">
        <v>0</v>
      </c>
      <c r="R37" s="64">
        <f t="shared" si="4"/>
        <v>1</v>
      </c>
      <c r="S37" s="105" t="s">
        <v>4343</v>
      </c>
      <c r="T37" s="105" t="s">
        <v>172</v>
      </c>
      <c r="U37" s="159">
        <f t="shared" si="5"/>
        <v>1</v>
      </c>
      <c r="V37" s="273">
        <v>1</v>
      </c>
      <c r="W37" s="100">
        <f t="shared" si="0"/>
        <v>1</v>
      </c>
      <c r="X37" s="105" t="str">
        <f t="shared" si="1"/>
        <v>De acuerdo a lo programado</v>
      </c>
      <c r="Y37" s="166"/>
      <c r="Z37" s="159">
        <f t="shared" si="2"/>
        <v>0</v>
      </c>
      <c r="AA37" s="159"/>
      <c r="AB37" s="100" t="str">
        <f t="shared" si="6"/>
        <v>No hay ejecución</v>
      </c>
      <c r="AC37" s="105" t="str">
        <f t="shared" si="3"/>
        <v>NA</v>
      </c>
      <c r="AD37" s="166"/>
      <c r="AE37" s="65">
        <f t="shared" si="7"/>
        <v>1</v>
      </c>
      <c r="AF37" s="100">
        <f t="shared" si="8"/>
        <v>1</v>
      </c>
      <c r="AG37" s="105" t="str">
        <f t="shared" si="9"/>
        <v>De acuerdo a lo programado</v>
      </c>
      <c r="AH37" s="166"/>
      <c r="AI37" s="65" t="s">
        <v>502</v>
      </c>
      <c r="AJ37" s="105" t="s">
        <v>502</v>
      </c>
    </row>
    <row r="38" spans="1:36" s="59" customFormat="1" ht="37.049999999999997" customHeight="1" thickTop="1" thickBot="1">
      <c r="A38" s="63">
        <v>23</v>
      </c>
      <c r="B38" s="162" t="s">
        <v>400</v>
      </c>
      <c r="C38" s="162" t="s">
        <v>41</v>
      </c>
      <c r="D38" s="162">
        <v>0</v>
      </c>
      <c r="E38" s="162" t="s">
        <v>66</v>
      </c>
      <c r="F38" s="162">
        <v>19</v>
      </c>
      <c r="G38" s="231" t="s">
        <v>439</v>
      </c>
      <c r="H38" s="164" t="s">
        <v>4339</v>
      </c>
      <c r="I38" s="231" t="s">
        <v>20</v>
      </c>
      <c r="J38" s="231" t="s">
        <v>141</v>
      </c>
      <c r="K38" s="231">
        <v>2</v>
      </c>
      <c r="L38" s="165" t="s">
        <v>2214</v>
      </c>
      <c r="M38" s="165" t="s">
        <v>2215</v>
      </c>
      <c r="N38" s="64">
        <v>0</v>
      </c>
      <c r="O38" s="64">
        <v>1</v>
      </c>
      <c r="P38" s="64">
        <v>1</v>
      </c>
      <c r="Q38" s="64">
        <v>0</v>
      </c>
      <c r="R38" s="64">
        <f t="shared" si="4"/>
        <v>2</v>
      </c>
      <c r="S38" s="105" t="s">
        <v>4343</v>
      </c>
      <c r="T38" s="105" t="s">
        <v>172</v>
      </c>
      <c r="U38" s="159">
        <f t="shared" si="5"/>
        <v>1</v>
      </c>
      <c r="V38" s="273">
        <v>4</v>
      </c>
      <c r="W38" s="100">
        <f t="shared" si="0"/>
        <v>4</v>
      </c>
      <c r="X38" s="105" t="str">
        <f t="shared" si="1"/>
        <v>De acuerdo a lo programado</v>
      </c>
      <c r="Y38" s="166"/>
      <c r="Z38" s="159">
        <f t="shared" si="2"/>
        <v>1</v>
      </c>
      <c r="AA38" s="159"/>
      <c r="AB38" s="100" t="str">
        <f t="shared" si="6"/>
        <v>No hay ejecución</v>
      </c>
      <c r="AC38" s="105" t="str">
        <f t="shared" si="3"/>
        <v>NA</v>
      </c>
      <c r="AD38" s="166"/>
      <c r="AE38" s="65">
        <f t="shared" si="7"/>
        <v>4</v>
      </c>
      <c r="AF38" s="100">
        <f t="shared" si="8"/>
        <v>2</v>
      </c>
      <c r="AG38" s="105" t="str">
        <f t="shared" si="9"/>
        <v>De acuerdo a lo programado</v>
      </c>
      <c r="AH38" s="166"/>
      <c r="AI38" s="65" t="s">
        <v>502</v>
      </c>
      <c r="AJ38" s="105" t="s">
        <v>502</v>
      </c>
    </row>
    <row r="39" spans="1:36" s="59" customFormat="1" ht="37.049999999999997" customHeight="1" thickTop="1" thickBot="1">
      <c r="A39" s="63">
        <v>24</v>
      </c>
      <c r="B39" s="162" t="s">
        <v>400</v>
      </c>
      <c r="C39" s="162" t="s">
        <v>41</v>
      </c>
      <c r="D39" s="162">
        <v>0</v>
      </c>
      <c r="E39" s="162" t="s">
        <v>66</v>
      </c>
      <c r="F39" s="162">
        <v>19</v>
      </c>
      <c r="G39" s="231" t="s">
        <v>4331</v>
      </c>
      <c r="H39" s="164" t="s">
        <v>4332</v>
      </c>
      <c r="I39" s="231" t="s">
        <v>20</v>
      </c>
      <c r="J39" s="231" t="s">
        <v>141</v>
      </c>
      <c r="K39" s="231">
        <v>2</v>
      </c>
      <c r="L39" s="165" t="s">
        <v>3778</v>
      </c>
      <c r="M39" s="165" t="s">
        <v>643</v>
      </c>
      <c r="N39" s="64">
        <v>0</v>
      </c>
      <c r="O39" s="64">
        <v>2</v>
      </c>
      <c r="P39" s="64">
        <v>0</v>
      </c>
      <c r="Q39" s="64">
        <v>0</v>
      </c>
      <c r="R39" s="64">
        <f t="shared" si="4"/>
        <v>2</v>
      </c>
      <c r="S39" s="105" t="s">
        <v>4343</v>
      </c>
      <c r="T39" s="105" t="s">
        <v>172</v>
      </c>
      <c r="U39" s="159">
        <f t="shared" si="5"/>
        <v>2</v>
      </c>
      <c r="V39" s="273">
        <v>2</v>
      </c>
      <c r="W39" s="100">
        <f t="shared" si="0"/>
        <v>1</v>
      </c>
      <c r="X39" s="105" t="str">
        <f t="shared" si="1"/>
        <v>De acuerdo a lo programado</v>
      </c>
      <c r="Y39" s="166"/>
      <c r="Z39" s="159">
        <f t="shared" si="2"/>
        <v>0</v>
      </c>
      <c r="AA39" s="159"/>
      <c r="AB39" s="100" t="str">
        <f t="shared" si="6"/>
        <v>No hay ejecución</v>
      </c>
      <c r="AC39" s="105" t="str">
        <f t="shared" si="3"/>
        <v>NA</v>
      </c>
      <c r="AD39" s="166"/>
      <c r="AE39" s="65">
        <f t="shared" si="7"/>
        <v>2</v>
      </c>
      <c r="AF39" s="100">
        <f t="shared" si="8"/>
        <v>1</v>
      </c>
      <c r="AG39" s="105" t="str">
        <f t="shared" si="9"/>
        <v>De acuerdo a lo programado</v>
      </c>
      <c r="AH39" s="166"/>
      <c r="AI39" s="65" t="s">
        <v>502</v>
      </c>
      <c r="AJ39" s="105" t="s">
        <v>502</v>
      </c>
    </row>
    <row r="40" spans="1:36" s="59" customFormat="1" ht="37.049999999999997" customHeight="1" thickTop="1" thickBot="1">
      <c r="A40" s="63">
        <v>25</v>
      </c>
      <c r="B40" s="162" t="s">
        <v>400</v>
      </c>
      <c r="C40" s="162" t="s">
        <v>41</v>
      </c>
      <c r="D40" s="162">
        <v>0</v>
      </c>
      <c r="E40" s="162" t="s">
        <v>66</v>
      </c>
      <c r="F40" s="162">
        <v>19</v>
      </c>
      <c r="G40" s="231" t="s">
        <v>4331</v>
      </c>
      <c r="H40" s="164" t="s">
        <v>4333</v>
      </c>
      <c r="I40" s="231" t="s">
        <v>20</v>
      </c>
      <c r="J40" s="231" t="s">
        <v>141</v>
      </c>
      <c r="K40" s="231">
        <v>2</v>
      </c>
      <c r="L40" s="165" t="s">
        <v>4086</v>
      </c>
      <c r="M40" s="165" t="s">
        <v>4334</v>
      </c>
      <c r="N40" s="64">
        <v>0</v>
      </c>
      <c r="O40" s="64">
        <v>2</v>
      </c>
      <c r="P40" s="64">
        <v>0</v>
      </c>
      <c r="Q40" s="64">
        <v>0</v>
      </c>
      <c r="R40" s="64">
        <f t="shared" si="4"/>
        <v>2</v>
      </c>
      <c r="S40" s="105" t="s">
        <v>4343</v>
      </c>
      <c r="T40" s="105" t="s">
        <v>172</v>
      </c>
      <c r="U40" s="159">
        <f t="shared" si="5"/>
        <v>2</v>
      </c>
      <c r="V40" s="273">
        <v>0</v>
      </c>
      <c r="W40" s="100">
        <f t="shared" si="0"/>
        <v>0</v>
      </c>
      <c r="X40" s="105" t="str">
        <f t="shared" si="1"/>
        <v>En Riesgo de no Cumplimiento</v>
      </c>
      <c r="Y40" s="166"/>
      <c r="Z40" s="159">
        <f t="shared" si="2"/>
        <v>0</v>
      </c>
      <c r="AA40" s="159"/>
      <c r="AB40" s="100" t="str">
        <f t="shared" si="6"/>
        <v>No hay ejecución</v>
      </c>
      <c r="AC40" s="105" t="str">
        <f t="shared" si="3"/>
        <v>NA</v>
      </c>
      <c r="AD40" s="166"/>
      <c r="AE40" s="65">
        <f t="shared" si="7"/>
        <v>0</v>
      </c>
      <c r="AF40" s="100" t="str">
        <f t="shared" si="8"/>
        <v>No hay Programación</v>
      </c>
      <c r="AG40" s="105" t="str">
        <f t="shared" si="9"/>
        <v>De acuerdo a lo programado</v>
      </c>
      <c r="AH40" s="166"/>
      <c r="AI40" s="65" t="s">
        <v>502</v>
      </c>
      <c r="AJ40" s="105" t="s">
        <v>502</v>
      </c>
    </row>
    <row r="41" spans="1:36" s="59" customFormat="1" ht="37.049999999999997" customHeight="1" thickTop="1" thickBot="1">
      <c r="A41" s="63">
        <v>26</v>
      </c>
      <c r="B41" s="162" t="s">
        <v>400</v>
      </c>
      <c r="C41" s="162" t="s">
        <v>41</v>
      </c>
      <c r="D41" s="162">
        <v>0</v>
      </c>
      <c r="E41" s="162" t="s">
        <v>66</v>
      </c>
      <c r="F41" s="162">
        <v>19</v>
      </c>
      <c r="G41" s="231" t="s">
        <v>428</v>
      </c>
      <c r="H41" s="164" t="s">
        <v>4344</v>
      </c>
      <c r="I41" s="231" t="s">
        <v>20</v>
      </c>
      <c r="J41" s="231" t="s">
        <v>141</v>
      </c>
      <c r="K41" s="231">
        <v>2</v>
      </c>
      <c r="L41" s="165" t="s">
        <v>2201</v>
      </c>
      <c r="M41" s="165" t="s">
        <v>3764</v>
      </c>
      <c r="N41" s="64">
        <v>1</v>
      </c>
      <c r="O41" s="64">
        <v>0</v>
      </c>
      <c r="P41" s="64">
        <v>0</v>
      </c>
      <c r="Q41" s="64">
        <v>0</v>
      </c>
      <c r="R41" s="64">
        <f t="shared" si="4"/>
        <v>1</v>
      </c>
      <c r="S41" s="105" t="s">
        <v>4345</v>
      </c>
      <c r="T41" s="105" t="s">
        <v>172</v>
      </c>
      <c r="U41" s="159">
        <f t="shared" si="5"/>
        <v>1</v>
      </c>
      <c r="V41" s="273">
        <v>1</v>
      </c>
      <c r="W41" s="100">
        <f t="shared" si="0"/>
        <v>1</v>
      </c>
      <c r="X41" s="105" t="str">
        <f t="shared" si="1"/>
        <v>De acuerdo a lo programado</v>
      </c>
      <c r="Y41" s="166"/>
      <c r="Z41" s="159">
        <f t="shared" si="2"/>
        <v>0</v>
      </c>
      <c r="AA41" s="159"/>
      <c r="AB41" s="100" t="str">
        <f t="shared" si="6"/>
        <v>No hay ejecución</v>
      </c>
      <c r="AC41" s="105" t="str">
        <f t="shared" si="3"/>
        <v>NA</v>
      </c>
      <c r="AD41" s="166"/>
      <c r="AE41" s="65">
        <f t="shared" si="7"/>
        <v>1</v>
      </c>
      <c r="AF41" s="100">
        <f t="shared" si="8"/>
        <v>1</v>
      </c>
      <c r="AG41" s="105" t="str">
        <f t="shared" si="9"/>
        <v>De acuerdo a lo programado</v>
      </c>
      <c r="AH41" s="166"/>
      <c r="AI41" s="65" t="s">
        <v>502</v>
      </c>
      <c r="AJ41" s="105" t="s">
        <v>502</v>
      </c>
    </row>
    <row r="42" spans="1:36" s="59" customFormat="1" ht="37.049999999999997" customHeight="1" thickTop="1" thickBot="1">
      <c r="A42" s="63">
        <v>27</v>
      </c>
      <c r="B42" s="162" t="s">
        <v>400</v>
      </c>
      <c r="C42" s="162" t="s">
        <v>41</v>
      </c>
      <c r="D42" s="162">
        <v>0</v>
      </c>
      <c r="E42" s="162" t="s">
        <v>66</v>
      </c>
      <c r="F42" s="162">
        <v>19</v>
      </c>
      <c r="G42" s="231" t="s">
        <v>428</v>
      </c>
      <c r="H42" s="164" t="s">
        <v>4346</v>
      </c>
      <c r="I42" s="231" t="s">
        <v>20</v>
      </c>
      <c r="J42" s="231" t="s">
        <v>141</v>
      </c>
      <c r="K42" s="231">
        <v>2</v>
      </c>
      <c r="L42" s="165" t="s">
        <v>2205</v>
      </c>
      <c r="M42" s="165" t="s">
        <v>3764</v>
      </c>
      <c r="N42" s="64">
        <v>1</v>
      </c>
      <c r="O42" s="64">
        <v>0</v>
      </c>
      <c r="P42" s="64">
        <v>0</v>
      </c>
      <c r="Q42" s="64">
        <v>0</v>
      </c>
      <c r="R42" s="64">
        <f t="shared" si="4"/>
        <v>1</v>
      </c>
      <c r="S42" s="105" t="s">
        <v>4345</v>
      </c>
      <c r="T42" s="105" t="s">
        <v>172</v>
      </c>
      <c r="U42" s="159">
        <f t="shared" si="5"/>
        <v>1</v>
      </c>
      <c r="V42" s="273">
        <v>1</v>
      </c>
      <c r="W42" s="100">
        <f t="shared" si="0"/>
        <v>1</v>
      </c>
      <c r="X42" s="105" t="str">
        <f t="shared" si="1"/>
        <v>De acuerdo a lo programado</v>
      </c>
      <c r="Y42" s="166"/>
      <c r="Z42" s="159">
        <f t="shared" si="2"/>
        <v>0</v>
      </c>
      <c r="AA42" s="159"/>
      <c r="AB42" s="100" t="str">
        <f t="shared" si="6"/>
        <v>No hay ejecución</v>
      </c>
      <c r="AC42" s="105" t="str">
        <f t="shared" si="3"/>
        <v>NA</v>
      </c>
      <c r="AD42" s="166"/>
      <c r="AE42" s="65">
        <f t="shared" si="7"/>
        <v>1</v>
      </c>
      <c r="AF42" s="100">
        <f t="shared" si="8"/>
        <v>1</v>
      </c>
      <c r="AG42" s="105" t="str">
        <f t="shared" si="9"/>
        <v>De acuerdo a lo programado</v>
      </c>
      <c r="AH42" s="166"/>
      <c r="AI42" s="65" t="s">
        <v>502</v>
      </c>
      <c r="AJ42" s="105" t="s">
        <v>502</v>
      </c>
    </row>
    <row r="43" spans="1:36" s="59" customFormat="1" ht="37.049999999999997" customHeight="1" thickTop="1" thickBot="1">
      <c r="A43" s="63">
        <v>28</v>
      </c>
      <c r="B43" s="162" t="s">
        <v>400</v>
      </c>
      <c r="C43" s="162" t="s">
        <v>41</v>
      </c>
      <c r="D43" s="162">
        <v>0</v>
      </c>
      <c r="E43" s="162" t="s">
        <v>66</v>
      </c>
      <c r="F43" s="162">
        <v>19</v>
      </c>
      <c r="G43" s="231" t="s">
        <v>428</v>
      </c>
      <c r="H43" s="164" t="s">
        <v>3828</v>
      </c>
      <c r="I43" s="231" t="s">
        <v>20</v>
      </c>
      <c r="J43" s="231" t="s">
        <v>141</v>
      </c>
      <c r="K43" s="231">
        <v>2</v>
      </c>
      <c r="L43" s="165" t="s">
        <v>2209</v>
      </c>
      <c r="M43" s="165" t="s">
        <v>2215</v>
      </c>
      <c r="N43" s="64">
        <v>1</v>
      </c>
      <c r="O43" s="64">
        <v>0</v>
      </c>
      <c r="P43" s="64">
        <v>0</v>
      </c>
      <c r="Q43" s="64">
        <v>0</v>
      </c>
      <c r="R43" s="64">
        <f t="shared" si="4"/>
        <v>1</v>
      </c>
      <c r="S43" s="105" t="s">
        <v>4345</v>
      </c>
      <c r="T43" s="105" t="s">
        <v>172</v>
      </c>
      <c r="U43" s="159">
        <f t="shared" si="5"/>
        <v>1</v>
      </c>
      <c r="V43" s="273">
        <v>1</v>
      </c>
      <c r="W43" s="100">
        <f t="shared" si="0"/>
        <v>1</v>
      </c>
      <c r="X43" s="105" t="str">
        <f t="shared" si="1"/>
        <v>De acuerdo a lo programado</v>
      </c>
      <c r="Y43" s="166"/>
      <c r="Z43" s="159">
        <f t="shared" si="2"/>
        <v>0</v>
      </c>
      <c r="AA43" s="159"/>
      <c r="AB43" s="100" t="str">
        <f t="shared" si="6"/>
        <v>No hay ejecución</v>
      </c>
      <c r="AC43" s="105" t="str">
        <f t="shared" si="3"/>
        <v>NA</v>
      </c>
      <c r="AD43" s="166"/>
      <c r="AE43" s="65">
        <f t="shared" si="7"/>
        <v>1</v>
      </c>
      <c r="AF43" s="100">
        <f t="shared" si="8"/>
        <v>1</v>
      </c>
      <c r="AG43" s="105" t="str">
        <f t="shared" si="9"/>
        <v>De acuerdo a lo programado</v>
      </c>
      <c r="AH43" s="166"/>
      <c r="AI43" s="65">
        <v>3000</v>
      </c>
      <c r="AJ43" s="105"/>
    </row>
    <row r="44" spans="1:36" s="59" customFormat="1" ht="37.049999999999997" customHeight="1" thickTop="1" thickBot="1">
      <c r="A44" s="63">
        <v>29</v>
      </c>
      <c r="B44" s="162" t="s">
        <v>400</v>
      </c>
      <c r="C44" s="162" t="s">
        <v>41</v>
      </c>
      <c r="D44" s="162">
        <v>0</v>
      </c>
      <c r="E44" s="162" t="s">
        <v>66</v>
      </c>
      <c r="F44" s="162">
        <v>19</v>
      </c>
      <c r="G44" s="231" t="s">
        <v>428</v>
      </c>
      <c r="H44" s="164" t="s">
        <v>4347</v>
      </c>
      <c r="I44" s="231" t="s">
        <v>20</v>
      </c>
      <c r="J44" s="231" t="s">
        <v>141</v>
      </c>
      <c r="K44" s="231">
        <v>2</v>
      </c>
      <c r="L44" s="165" t="s">
        <v>2209</v>
      </c>
      <c r="M44" s="165" t="s">
        <v>2215</v>
      </c>
      <c r="N44" s="64">
        <v>1</v>
      </c>
      <c r="O44" s="64">
        <v>0</v>
      </c>
      <c r="P44" s="64">
        <v>0</v>
      </c>
      <c r="Q44" s="64">
        <v>0</v>
      </c>
      <c r="R44" s="64">
        <f t="shared" si="4"/>
        <v>1</v>
      </c>
      <c r="S44" s="105" t="s">
        <v>4345</v>
      </c>
      <c r="T44" s="105" t="s">
        <v>172</v>
      </c>
      <c r="U44" s="159">
        <f t="shared" si="5"/>
        <v>1</v>
      </c>
      <c r="V44" s="273">
        <v>1</v>
      </c>
      <c r="W44" s="100">
        <f t="shared" si="0"/>
        <v>1</v>
      </c>
      <c r="X44" s="105" t="str">
        <f t="shared" si="1"/>
        <v>De acuerdo a lo programado</v>
      </c>
      <c r="Y44" s="166"/>
      <c r="Z44" s="159">
        <f t="shared" si="2"/>
        <v>0</v>
      </c>
      <c r="AA44" s="159"/>
      <c r="AB44" s="100" t="str">
        <f t="shared" si="6"/>
        <v>No hay ejecución</v>
      </c>
      <c r="AC44" s="105" t="str">
        <f t="shared" si="3"/>
        <v>NA</v>
      </c>
      <c r="AD44" s="166"/>
      <c r="AE44" s="65">
        <f t="shared" si="7"/>
        <v>1</v>
      </c>
      <c r="AF44" s="100">
        <f t="shared" si="8"/>
        <v>1</v>
      </c>
      <c r="AG44" s="105" t="str">
        <f t="shared" si="9"/>
        <v>De acuerdo a lo programado</v>
      </c>
      <c r="AH44" s="166"/>
      <c r="AI44" s="65">
        <v>3000</v>
      </c>
      <c r="AJ44" s="105"/>
    </row>
    <row r="45" spans="1:36" s="59" customFormat="1" ht="37.049999999999997" customHeight="1" thickTop="1" thickBot="1">
      <c r="A45" s="63">
        <v>30</v>
      </c>
      <c r="B45" s="162" t="s">
        <v>400</v>
      </c>
      <c r="C45" s="162" t="s">
        <v>41</v>
      </c>
      <c r="D45" s="162">
        <v>0</v>
      </c>
      <c r="E45" s="162" t="s">
        <v>66</v>
      </c>
      <c r="F45" s="162">
        <v>19</v>
      </c>
      <c r="G45" s="231" t="s">
        <v>428</v>
      </c>
      <c r="H45" s="164" t="s">
        <v>4328</v>
      </c>
      <c r="I45" s="231" t="s">
        <v>18</v>
      </c>
      <c r="J45" s="231" t="s">
        <v>141</v>
      </c>
      <c r="K45" s="231">
        <v>7</v>
      </c>
      <c r="L45" s="165" t="s">
        <v>3769</v>
      </c>
      <c r="M45" s="165" t="s">
        <v>4334</v>
      </c>
      <c r="N45" s="64">
        <v>1</v>
      </c>
      <c r="O45" s="64">
        <v>0</v>
      </c>
      <c r="P45" s="64">
        <v>0</v>
      </c>
      <c r="Q45" s="64">
        <v>0</v>
      </c>
      <c r="R45" s="64">
        <f t="shared" si="4"/>
        <v>1</v>
      </c>
      <c r="S45" s="105" t="s">
        <v>4345</v>
      </c>
      <c r="T45" s="105" t="s">
        <v>172</v>
      </c>
      <c r="U45" s="159">
        <f t="shared" si="5"/>
        <v>1</v>
      </c>
      <c r="V45" s="273">
        <v>1</v>
      </c>
      <c r="W45" s="100">
        <f t="shared" si="0"/>
        <v>1</v>
      </c>
      <c r="X45" s="105" t="str">
        <f t="shared" si="1"/>
        <v>De acuerdo a lo programado</v>
      </c>
      <c r="Y45" s="166"/>
      <c r="Z45" s="159">
        <f t="shared" si="2"/>
        <v>0</v>
      </c>
      <c r="AA45" s="159"/>
      <c r="AB45" s="100" t="str">
        <f t="shared" si="6"/>
        <v>No hay ejecución</v>
      </c>
      <c r="AC45" s="105" t="str">
        <f t="shared" si="3"/>
        <v>NA</v>
      </c>
      <c r="AD45" s="166"/>
      <c r="AE45" s="65">
        <f t="shared" si="7"/>
        <v>1</v>
      </c>
      <c r="AF45" s="100">
        <f t="shared" si="8"/>
        <v>1</v>
      </c>
      <c r="AG45" s="105" t="str">
        <f t="shared" si="9"/>
        <v>De acuerdo a lo programado</v>
      </c>
      <c r="AH45" s="166"/>
      <c r="AI45" s="65">
        <v>3000</v>
      </c>
      <c r="AJ45" s="105"/>
    </row>
    <row r="46" spans="1:36" s="59" customFormat="1" ht="37.049999999999997" customHeight="1" thickTop="1" thickBot="1">
      <c r="A46" s="63">
        <v>31</v>
      </c>
      <c r="B46" s="162" t="s">
        <v>400</v>
      </c>
      <c r="C46" s="162" t="s">
        <v>41</v>
      </c>
      <c r="D46" s="162">
        <v>0</v>
      </c>
      <c r="E46" s="162" t="s">
        <v>66</v>
      </c>
      <c r="F46" s="162">
        <v>19</v>
      </c>
      <c r="G46" s="231" t="s">
        <v>428</v>
      </c>
      <c r="H46" s="164" t="s">
        <v>4348</v>
      </c>
      <c r="I46" s="231" t="s">
        <v>18</v>
      </c>
      <c r="J46" s="231" t="s">
        <v>141</v>
      </c>
      <c r="K46" s="231">
        <v>7</v>
      </c>
      <c r="L46" s="165" t="s">
        <v>3769</v>
      </c>
      <c r="M46" s="165" t="s">
        <v>4334</v>
      </c>
      <c r="N46" s="64">
        <v>1</v>
      </c>
      <c r="O46" s="64">
        <v>0</v>
      </c>
      <c r="P46" s="64">
        <v>0</v>
      </c>
      <c r="Q46" s="64">
        <v>0</v>
      </c>
      <c r="R46" s="64">
        <f t="shared" si="4"/>
        <v>1</v>
      </c>
      <c r="S46" s="105" t="s">
        <v>4345</v>
      </c>
      <c r="T46" s="105" t="s">
        <v>172</v>
      </c>
      <c r="U46" s="159">
        <f t="shared" si="5"/>
        <v>1</v>
      </c>
      <c r="V46" s="273">
        <v>1</v>
      </c>
      <c r="W46" s="100">
        <f t="shared" si="0"/>
        <v>1</v>
      </c>
      <c r="X46" s="105" t="str">
        <f t="shared" si="1"/>
        <v>De acuerdo a lo programado</v>
      </c>
      <c r="Y46" s="166"/>
      <c r="Z46" s="159">
        <f t="shared" si="2"/>
        <v>0</v>
      </c>
      <c r="AA46" s="159"/>
      <c r="AB46" s="100" t="str">
        <f t="shared" si="6"/>
        <v>No hay ejecución</v>
      </c>
      <c r="AC46" s="105" t="str">
        <f t="shared" si="3"/>
        <v>NA</v>
      </c>
      <c r="AD46" s="166"/>
      <c r="AE46" s="65">
        <f t="shared" si="7"/>
        <v>1</v>
      </c>
      <c r="AF46" s="100">
        <f t="shared" si="8"/>
        <v>1</v>
      </c>
      <c r="AG46" s="105" t="str">
        <f t="shared" si="9"/>
        <v>De acuerdo a lo programado</v>
      </c>
      <c r="AH46" s="166"/>
      <c r="AI46" s="65">
        <v>3000</v>
      </c>
      <c r="AJ46" s="105"/>
    </row>
    <row r="47" spans="1:36" s="59" customFormat="1" ht="37.049999999999997" customHeight="1" thickTop="1" thickBot="1">
      <c r="A47" s="63">
        <v>32</v>
      </c>
      <c r="B47" s="162" t="s">
        <v>400</v>
      </c>
      <c r="C47" s="162" t="s">
        <v>41</v>
      </c>
      <c r="D47" s="162">
        <v>0</v>
      </c>
      <c r="E47" s="162" t="s">
        <v>66</v>
      </c>
      <c r="F47" s="162">
        <v>19</v>
      </c>
      <c r="G47" s="231" t="s">
        <v>439</v>
      </c>
      <c r="H47" s="164" t="s">
        <v>4349</v>
      </c>
      <c r="I47" s="231" t="s">
        <v>20</v>
      </c>
      <c r="J47" s="231" t="s">
        <v>141</v>
      </c>
      <c r="K47" s="231">
        <v>2</v>
      </c>
      <c r="L47" s="165" t="s">
        <v>2214</v>
      </c>
      <c r="M47" s="165" t="s">
        <v>2215</v>
      </c>
      <c r="N47" s="64">
        <v>0</v>
      </c>
      <c r="O47" s="64">
        <v>2</v>
      </c>
      <c r="P47" s="64">
        <v>2</v>
      </c>
      <c r="Q47" s="64">
        <v>0</v>
      </c>
      <c r="R47" s="64">
        <f t="shared" si="4"/>
        <v>4</v>
      </c>
      <c r="S47" s="105" t="s">
        <v>4345</v>
      </c>
      <c r="T47" s="105" t="s">
        <v>172</v>
      </c>
      <c r="U47" s="159">
        <f t="shared" si="5"/>
        <v>2</v>
      </c>
      <c r="V47" s="273">
        <v>2</v>
      </c>
      <c r="W47" s="100">
        <f t="shared" si="0"/>
        <v>1</v>
      </c>
      <c r="X47" s="105" t="str">
        <f t="shared" si="1"/>
        <v>De acuerdo a lo programado</v>
      </c>
      <c r="Y47" s="166"/>
      <c r="Z47" s="159">
        <f t="shared" si="2"/>
        <v>2</v>
      </c>
      <c r="AA47" s="159"/>
      <c r="AB47" s="100" t="str">
        <f t="shared" si="6"/>
        <v>No hay ejecución</v>
      </c>
      <c r="AC47" s="105" t="str">
        <f t="shared" si="3"/>
        <v>NA</v>
      </c>
      <c r="AD47" s="166"/>
      <c r="AE47" s="65">
        <f t="shared" si="7"/>
        <v>2</v>
      </c>
      <c r="AF47" s="100">
        <f t="shared" si="8"/>
        <v>0.5</v>
      </c>
      <c r="AG47" s="105" t="str">
        <f t="shared" si="9"/>
        <v>Incumplimiento</v>
      </c>
      <c r="AH47" s="166"/>
      <c r="AI47" s="65">
        <v>12000</v>
      </c>
      <c r="AJ47" s="105"/>
    </row>
    <row r="48" spans="1:36" s="59" customFormat="1" ht="37.049999999999997" customHeight="1" thickTop="1" thickBot="1">
      <c r="A48" s="63">
        <v>33</v>
      </c>
      <c r="B48" s="162" t="s">
        <v>400</v>
      </c>
      <c r="C48" s="162" t="s">
        <v>41</v>
      </c>
      <c r="D48" s="162">
        <v>0</v>
      </c>
      <c r="E48" s="162" t="s">
        <v>66</v>
      </c>
      <c r="F48" s="162">
        <v>19</v>
      </c>
      <c r="G48" s="231" t="s">
        <v>428</v>
      </c>
      <c r="H48" s="164" t="s">
        <v>3828</v>
      </c>
      <c r="I48" s="231" t="s">
        <v>20</v>
      </c>
      <c r="J48" s="231" t="s">
        <v>141</v>
      </c>
      <c r="K48" s="231">
        <v>2</v>
      </c>
      <c r="L48" s="165" t="s">
        <v>2209</v>
      </c>
      <c r="M48" s="165" t="s">
        <v>3764</v>
      </c>
      <c r="N48" s="64">
        <v>3</v>
      </c>
      <c r="O48" s="64">
        <v>0</v>
      </c>
      <c r="P48" s="64">
        <v>0</v>
      </c>
      <c r="Q48" s="64">
        <v>0</v>
      </c>
      <c r="R48" s="64">
        <f t="shared" si="4"/>
        <v>3</v>
      </c>
      <c r="S48" s="105" t="s">
        <v>4350</v>
      </c>
      <c r="T48" s="105" t="s">
        <v>172</v>
      </c>
      <c r="U48" s="159">
        <f t="shared" si="5"/>
        <v>3</v>
      </c>
      <c r="V48" s="64">
        <v>5</v>
      </c>
      <c r="W48" s="100">
        <f t="shared" si="0"/>
        <v>1.6666666666666667</v>
      </c>
      <c r="X48" s="105" t="str">
        <f t="shared" si="1"/>
        <v>De acuerdo a lo programado</v>
      </c>
      <c r="Y48" s="166"/>
      <c r="Z48" s="159">
        <f t="shared" si="2"/>
        <v>0</v>
      </c>
      <c r="AA48" s="159"/>
      <c r="AB48" s="100" t="str">
        <f t="shared" si="6"/>
        <v>No hay ejecución</v>
      </c>
      <c r="AC48" s="105" t="str">
        <f t="shared" si="3"/>
        <v>NA</v>
      </c>
      <c r="AD48" s="166"/>
      <c r="AE48" s="65">
        <f t="shared" si="7"/>
        <v>5</v>
      </c>
      <c r="AF48" s="100">
        <f t="shared" si="8"/>
        <v>1.6666666666666667</v>
      </c>
      <c r="AG48" s="105" t="str">
        <f t="shared" si="9"/>
        <v>De acuerdo a lo programado</v>
      </c>
      <c r="AH48" s="166"/>
      <c r="AI48" s="65" t="s">
        <v>502</v>
      </c>
      <c r="AJ48" s="105" t="s">
        <v>502</v>
      </c>
    </row>
    <row r="49" spans="1:36" s="59" customFormat="1" ht="37.049999999999997" customHeight="1" thickTop="1" thickBot="1">
      <c r="A49" s="63">
        <v>34</v>
      </c>
      <c r="B49" s="162" t="s">
        <v>400</v>
      </c>
      <c r="C49" s="162" t="s">
        <v>41</v>
      </c>
      <c r="D49" s="162">
        <v>0</v>
      </c>
      <c r="E49" s="162" t="s">
        <v>66</v>
      </c>
      <c r="F49" s="162">
        <v>19</v>
      </c>
      <c r="G49" s="231" t="s">
        <v>428</v>
      </c>
      <c r="H49" s="164" t="s">
        <v>4328</v>
      </c>
      <c r="I49" s="231" t="s">
        <v>18</v>
      </c>
      <c r="J49" s="231" t="s">
        <v>141</v>
      </c>
      <c r="K49" s="231">
        <v>7</v>
      </c>
      <c r="L49" s="165" t="s">
        <v>3769</v>
      </c>
      <c r="M49" s="165" t="s">
        <v>3764</v>
      </c>
      <c r="N49" s="64">
        <v>3</v>
      </c>
      <c r="O49" s="64">
        <v>0</v>
      </c>
      <c r="P49" s="64">
        <v>0</v>
      </c>
      <c r="Q49" s="64">
        <v>0</v>
      </c>
      <c r="R49" s="64">
        <f t="shared" si="4"/>
        <v>3</v>
      </c>
      <c r="S49" s="105" t="s">
        <v>4350</v>
      </c>
      <c r="T49" s="105" t="s">
        <v>172</v>
      </c>
      <c r="U49" s="159">
        <f t="shared" si="5"/>
        <v>3</v>
      </c>
      <c r="V49" s="64">
        <v>5</v>
      </c>
      <c r="W49" s="100">
        <f t="shared" si="0"/>
        <v>1.6666666666666667</v>
      </c>
      <c r="X49" s="105" t="str">
        <f t="shared" si="1"/>
        <v>De acuerdo a lo programado</v>
      </c>
      <c r="Y49" s="166"/>
      <c r="Z49" s="159">
        <f t="shared" si="2"/>
        <v>0</v>
      </c>
      <c r="AA49" s="159"/>
      <c r="AB49" s="100" t="str">
        <f t="shared" si="6"/>
        <v>No hay ejecución</v>
      </c>
      <c r="AC49" s="105" t="str">
        <f t="shared" si="3"/>
        <v>NA</v>
      </c>
      <c r="AD49" s="166"/>
      <c r="AE49" s="65">
        <f t="shared" si="7"/>
        <v>5</v>
      </c>
      <c r="AF49" s="100">
        <f t="shared" si="8"/>
        <v>1.6666666666666667</v>
      </c>
      <c r="AG49" s="105" t="str">
        <f t="shared" si="9"/>
        <v>De acuerdo a lo programado</v>
      </c>
      <c r="AH49" s="166"/>
      <c r="AI49" s="65" t="s">
        <v>502</v>
      </c>
      <c r="AJ49" s="105" t="s">
        <v>502</v>
      </c>
    </row>
    <row r="50" spans="1:36" s="59" customFormat="1" ht="37.049999999999997" customHeight="1" thickTop="1" thickBot="1">
      <c r="A50" s="63">
        <v>35</v>
      </c>
      <c r="B50" s="162" t="s">
        <v>400</v>
      </c>
      <c r="C50" s="162" t="s">
        <v>41</v>
      </c>
      <c r="D50" s="162">
        <v>0</v>
      </c>
      <c r="E50" s="162" t="s">
        <v>66</v>
      </c>
      <c r="F50" s="162">
        <v>19</v>
      </c>
      <c r="G50" s="231" t="s">
        <v>433</v>
      </c>
      <c r="H50" s="164" t="s">
        <v>4351</v>
      </c>
      <c r="I50" s="231" t="s">
        <v>20</v>
      </c>
      <c r="J50" s="231" t="s">
        <v>141</v>
      </c>
      <c r="K50" s="231">
        <v>2</v>
      </c>
      <c r="L50" s="165" t="s">
        <v>642</v>
      </c>
      <c r="M50" s="165" t="s">
        <v>674</v>
      </c>
      <c r="N50" s="64">
        <v>1</v>
      </c>
      <c r="O50" s="64">
        <v>0</v>
      </c>
      <c r="P50" s="64">
        <v>0</v>
      </c>
      <c r="Q50" s="64">
        <v>0</v>
      </c>
      <c r="R50" s="64">
        <f t="shared" si="4"/>
        <v>1</v>
      </c>
      <c r="S50" s="105" t="s">
        <v>4350</v>
      </c>
      <c r="T50" s="105" t="s">
        <v>172</v>
      </c>
      <c r="U50" s="159">
        <f t="shared" si="5"/>
        <v>1</v>
      </c>
      <c r="V50" s="64">
        <v>5</v>
      </c>
      <c r="W50" s="100">
        <f t="shared" si="0"/>
        <v>5</v>
      </c>
      <c r="X50" s="105" t="str">
        <f t="shared" si="1"/>
        <v>De acuerdo a lo programado</v>
      </c>
      <c r="Y50" s="166"/>
      <c r="Z50" s="159">
        <f t="shared" si="2"/>
        <v>0</v>
      </c>
      <c r="AA50" s="159"/>
      <c r="AB50" s="100" t="str">
        <f t="shared" si="6"/>
        <v>No hay ejecución</v>
      </c>
      <c r="AC50" s="105" t="str">
        <f t="shared" si="3"/>
        <v>NA</v>
      </c>
      <c r="AD50" s="166"/>
      <c r="AE50" s="65">
        <f t="shared" si="7"/>
        <v>5</v>
      </c>
      <c r="AF50" s="100">
        <f t="shared" si="8"/>
        <v>5</v>
      </c>
      <c r="AG50" s="105" t="str">
        <f t="shared" si="9"/>
        <v>De acuerdo a lo programado</v>
      </c>
      <c r="AH50" s="166"/>
      <c r="AI50" s="65" t="s">
        <v>502</v>
      </c>
      <c r="AJ50" s="105" t="s">
        <v>502</v>
      </c>
    </row>
    <row r="51" spans="1:36" s="59" customFormat="1" ht="37.049999999999997" customHeight="1" thickTop="1" thickBot="1">
      <c r="A51" s="63">
        <v>36</v>
      </c>
      <c r="B51" s="162" t="s">
        <v>400</v>
      </c>
      <c r="C51" s="162" t="s">
        <v>41</v>
      </c>
      <c r="D51" s="162">
        <v>0</v>
      </c>
      <c r="E51" s="162" t="s">
        <v>66</v>
      </c>
      <c r="F51" s="162">
        <v>19</v>
      </c>
      <c r="G51" s="231" t="s">
        <v>439</v>
      </c>
      <c r="H51" s="164" t="s">
        <v>4339</v>
      </c>
      <c r="I51" s="231" t="s">
        <v>20</v>
      </c>
      <c r="J51" s="231" t="s">
        <v>141</v>
      </c>
      <c r="K51" s="231">
        <v>2</v>
      </c>
      <c r="L51" s="165" t="s">
        <v>2214</v>
      </c>
      <c r="M51" s="165" t="s">
        <v>2215</v>
      </c>
      <c r="N51" s="64">
        <v>0</v>
      </c>
      <c r="O51" s="64">
        <v>0</v>
      </c>
      <c r="P51" s="64">
        <v>3</v>
      </c>
      <c r="Q51" s="64">
        <v>3</v>
      </c>
      <c r="R51" s="64">
        <f t="shared" si="4"/>
        <v>6</v>
      </c>
      <c r="S51" s="105" t="s">
        <v>4350</v>
      </c>
      <c r="T51" s="166" t="s">
        <v>4352</v>
      </c>
      <c r="U51" s="159">
        <f t="shared" si="5"/>
        <v>0</v>
      </c>
      <c r="V51" s="273">
        <v>0</v>
      </c>
      <c r="W51" s="100" t="str">
        <f t="shared" si="0"/>
        <v>No hay Programación</v>
      </c>
      <c r="X51" s="105" t="str">
        <f t="shared" si="1"/>
        <v>De acuerdo a lo programado</v>
      </c>
      <c r="Y51" s="166"/>
      <c r="Z51" s="159">
        <f t="shared" si="2"/>
        <v>6</v>
      </c>
      <c r="AA51" s="159"/>
      <c r="AB51" s="100" t="str">
        <f t="shared" si="6"/>
        <v>No hay ejecución</v>
      </c>
      <c r="AC51" s="105" t="str">
        <f t="shared" si="3"/>
        <v>NA</v>
      </c>
      <c r="AD51" s="166"/>
      <c r="AE51" s="65">
        <f t="shared" si="7"/>
        <v>0</v>
      </c>
      <c r="AF51" s="100" t="str">
        <f t="shared" si="8"/>
        <v>No hay Programación</v>
      </c>
      <c r="AG51" s="105" t="str">
        <f t="shared" si="9"/>
        <v>De acuerdo a lo programado</v>
      </c>
      <c r="AH51" s="166"/>
      <c r="AI51" s="65" t="s">
        <v>502</v>
      </c>
      <c r="AJ51" s="105" t="s">
        <v>502</v>
      </c>
    </row>
    <row r="52" spans="1:36" s="59" customFormat="1" ht="37.049999999999997" customHeight="1" thickTop="1" thickBot="1">
      <c r="A52" s="63">
        <v>37</v>
      </c>
      <c r="B52" s="162" t="s">
        <v>400</v>
      </c>
      <c r="C52" s="162" t="s">
        <v>41</v>
      </c>
      <c r="D52" s="162">
        <v>0</v>
      </c>
      <c r="E52" s="162" t="s">
        <v>66</v>
      </c>
      <c r="F52" s="162">
        <v>19</v>
      </c>
      <c r="G52" s="231" t="s">
        <v>4331</v>
      </c>
      <c r="H52" s="164" t="s">
        <v>4332</v>
      </c>
      <c r="I52" s="231" t="s">
        <v>20</v>
      </c>
      <c r="J52" s="231" t="s">
        <v>141</v>
      </c>
      <c r="K52" s="231">
        <v>2</v>
      </c>
      <c r="L52" s="165" t="s">
        <v>2247</v>
      </c>
      <c r="M52" s="165" t="s">
        <v>643</v>
      </c>
      <c r="N52" s="64">
        <v>0</v>
      </c>
      <c r="O52" s="64"/>
      <c r="P52" s="64">
        <v>1</v>
      </c>
      <c r="Q52" s="64">
        <v>2</v>
      </c>
      <c r="R52" s="64">
        <f t="shared" si="4"/>
        <v>3</v>
      </c>
      <c r="S52" s="105" t="s">
        <v>4350</v>
      </c>
      <c r="T52" s="166" t="s">
        <v>4353</v>
      </c>
      <c r="U52" s="159">
        <f t="shared" si="5"/>
        <v>0</v>
      </c>
      <c r="V52" s="273">
        <v>0</v>
      </c>
      <c r="W52" s="100" t="str">
        <f t="shared" si="0"/>
        <v>No hay Programación</v>
      </c>
      <c r="X52" s="105" t="str">
        <f t="shared" si="1"/>
        <v>De acuerdo a lo programado</v>
      </c>
      <c r="Y52" s="166"/>
      <c r="Z52" s="159">
        <f t="shared" si="2"/>
        <v>3</v>
      </c>
      <c r="AA52" s="159"/>
      <c r="AB52" s="100" t="str">
        <f t="shared" si="6"/>
        <v>No hay ejecución</v>
      </c>
      <c r="AC52" s="105" t="str">
        <f t="shared" si="3"/>
        <v>NA</v>
      </c>
      <c r="AD52" s="166"/>
      <c r="AE52" s="65">
        <f t="shared" si="7"/>
        <v>0</v>
      </c>
      <c r="AF52" s="100" t="str">
        <f t="shared" si="8"/>
        <v>No hay Programación</v>
      </c>
      <c r="AG52" s="105" t="str">
        <f t="shared" si="9"/>
        <v>De acuerdo a lo programado</v>
      </c>
      <c r="AH52" s="166"/>
      <c r="AI52" s="65" t="s">
        <v>502</v>
      </c>
      <c r="AJ52" s="105" t="s">
        <v>502</v>
      </c>
    </row>
    <row r="53" spans="1:36" s="59" customFormat="1" ht="37.049999999999997" customHeight="1" thickTop="1" thickBot="1">
      <c r="A53" s="63">
        <v>38</v>
      </c>
      <c r="B53" s="162" t="s">
        <v>400</v>
      </c>
      <c r="C53" s="162" t="s">
        <v>41</v>
      </c>
      <c r="D53" s="162">
        <v>0</v>
      </c>
      <c r="E53" s="162" t="s">
        <v>66</v>
      </c>
      <c r="F53" s="162">
        <v>19</v>
      </c>
      <c r="G53" s="231" t="s">
        <v>4331</v>
      </c>
      <c r="H53" s="164" t="s">
        <v>4332</v>
      </c>
      <c r="I53" s="231" t="s">
        <v>20</v>
      </c>
      <c r="J53" s="231" t="s">
        <v>141</v>
      </c>
      <c r="K53" s="231">
        <v>2</v>
      </c>
      <c r="L53" s="165" t="s">
        <v>4022</v>
      </c>
      <c r="M53" s="165" t="s">
        <v>643</v>
      </c>
      <c r="N53" s="64">
        <v>1</v>
      </c>
      <c r="O53" s="64">
        <v>0</v>
      </c>
      <c r="P53" s="64">
        <v>0</v>
      </c>
      <c r="Q53" s="64">
        <v>0</v>
      </c>
      <c r="R53" s="64">
        <f t="shared" si="4"/>
        <v>1</v>
      </c>
      <c r="S53" s="105" t="s">
        <v>4350</v>
      </c>
      <c r="T53" s="105" t="s">
        <v>172</v>
      </c>
      <c r="U53" s="159">
        <f t="shared" si="5"/>
        <v>1</v>
      </c>
      <c r="V53" s="273">
        <v>1</v>
      </c>
      <c r="W53" s="100">
        <f t="shared" si="0"/>
        <v>1</v>
      </c>
      <c r="X53" s="105" t="str">
        <f t="shared" si="1"/>
        <v>De acuerdo a lo programado</v>
      </c>
      <c r="Y53" s="166"/>
      <c r="Z53" s="159">
        <f t="shared" si="2"/>
        <v>0</v>
      </c>
      <c r="AA53" s="159"/>
      <c r="AB53" s="100" t="str">
        <f t="shared" si="6"/>
        <v>No hay ejecución</v>
      </c>
      <c r="AC53" s="105" t="str">
        <f t="shared" si="3"/>
        <v>NA</v>
      </c>
      <c r="AD53" s="166"/>
      <c r="AE53" s="65">
        <f t="shared" si="7"/>
        <v>1</v>
      </c>
      <c r="AF53" s="100">
        <f t="shared" si="8"/>
        <v>1</v>
      </c>
      <c r="AG53" s="105" t="str">
        <f t="shared" si="9"/>
        <v>De acuerdo a lo programado</v>
      </c>
      <c r="AH53" s="166"/>
      <c r="AI53" s="65" t="s">
        <v>502</v>
      </c>
      <c r="AJ53" s="105" t="s">
        <v>502</v>
      </c>
    </row>
    <row r="54" spans="1:36" s="59" customFormat="1" ht="37.049999999999997" customHeight="1" thickTop="1" thickBot="1">
      <c r="A54" s="63">
        <v>39</v>
      </c>
      <c r="B54" s="162" t="s">
        <v>400</v>
      </c>
      <c r="C54" s="162" t="s">
        <v>41</v>
      </c>
      <c r="D54" s="162">
        <v>0</v>
      </c>
      <c r="E54" s="162" t="s">
        <v>66</v>
      </c>
      <c r="F54" s="162">
        <v>19</v>
      </c>
      <c r="G54" s="231" t="s">
        <v>4331</v>
      </c>
      <c r="H54" s="164" t="s">
        <v>4333</v>
      </c>
      <c r="I54" s="231" t="s">
        <v>20</v>
      </c>
      <c r="J54" s="231" t="s">
        <v>141</v>
      </c>
      <c r="K54" s="231">
        <v>2</v>
      </c>
      <c r="L54" s="165" t="s">
        <v>4086</v>
      </c>
      <c r="M54" s="165" t="s">
        <v>4334</v>
      </c>
      <c r="N54" s="64">
        <v>1</v>
      </c>
      <c r="O54" s="64">
        <v>0</v>
      </c>
      <c r="P54" s="64">
        <v>0</v>
      </c>
      <c r="Q54" s="64">
        <v>0</v>
      </c>
      <c r="R54" s="64">
        <f t="shared" si="4"/>
        <v>1</v>
      </c>
      <c r="S54" s="105" t="s">
        <v>4350</v>
      </c>
      <c r="T54" s="105" t="s">
        <v>172</v>
      </c>
      <c r="U54" s="159">
        <f t="shared" si="5"/>
        <v>1</v>
      </c>
      <c r="V54" s="273">
        <v>1</v>
      </c>
      <c r="W54" s="100">
        <f t="shared" si="0"/>
        <v>1</v>
      </c>
      <c r="X54" s="105" t="str">
        <f t="shared" si="1"/>
        <v>De acuerdo a lo programado</v>
      </c>
      <c r="Y54" s="166"/>
      <c r="Z54" s="159">
        <f t="shared" si="2"/>
        <v>0</v>
      </c>
      <c r="AA54" s="159"/>
      <c r="AB54" s="100" t="str">
        <f t="shared" si="6"/>
        <v>No hay ejecución</v>
      </c>
      <c r="AC54" s="105" t="str">
        <f t="shared" si="3"/>
        <v>NA</v>
      </c>
      <c r="AD54" s="166"/>
      <c r="AE54" s="65">
        <f t="shared" si="7"/>
        <v>1</v>
      </c>
      <c r="AF54" s="100">
        <f t="shared" si="8"/>
        <v>1</v>
      </c>
      <c r="AG54" s="105" t="str">
        <f t="shared" si="9"/>
        <v>De acuerdo a lo programado</v>
      </c>
      <c r="AH54" s="166"/>
      <c r="AI54" s="65" t="s">
        <v>502</v>
      </c>
      <c r="AJ54" s="105" t="s">
        <v>502</v>
      </c>
    </row>
    <row r="55" spans="1:36" s="59" customFormat="1" ht="37.049999999999997" customHeight="1" thickTop="1" thickBot="1">
      <c r="A55" s="63">
        <v>40</v>
      </c>
      <c r="B55" s="162" t="s">
        <v>400</v>
      </c>
      <c r="C55" s="162" t="s">
        <v>41</v>
      </c>
      <c r="D55" s="162">
        <v>0</v>
      </c>
      <c r="E55" s="162" t="s">
        <v>66</v>
      </c>
      <c r="F55" s="162">
        <v>19</v>
      </c>
      <c r="G55" s="231" t="s">
        <v>428</v>
      </c>
      <c r="H55" s="164" t="s">
        <v>4326</v>
      </c>
      <c r="I55" s="231" t="s">
        <v>20</v>
      </c>
      <c r="J55" s="231" t="s">
        <v>141</v>
      </c>
      <c r="K55" s="231">
        <v>2</v>
      </c>
      <c r="L55" s="165" t="s">
        <v>2201</v>
      </c>
      <c r="M55" s="165" t="s">
        <v>3764</v>
      </c>
      <c r="N55" s="64">
        <v>1</v>
      </c>
      <c r="O55" s="64">
        <v>0</v>
      </c>
      <c r="P55" s="64">
        <v>0</v>
      </c>
      <c r="Q55" s="64">
        <v>0</v>
      </c>
      <c r="R55" s="64">
        <f t="shared" si="4"/>
        <v>1</v>
      </c>
      <c r="S55" s="105" t="s">
        <v>4354</v>
      </c>
      <c r="T55" s="105" t="s">
        <v>172</v>
      </c>
      <c r="U55" s="159">
        <f t="shared" si="5"/>
        <v>1</v>
      </c>
      <c r="V55" s="273">
        <v>1</v>
      </c>
      <c r="W55" s="100">
        <f t="shared" si="0"/>
        <v>1</v>
      </c>
      <c r="X55" s="105" t="str">
        <f t="shared" si="1"/>
        <v>De acuerdo a lo programado</v>
      </c>
      <c r="Y55" s="166"/>
      <c r="Z55" s="159">
        <f t="shared" si="2"/>
        <v>0</v>
      </c>
      <c r="AA55" s="159"/>
      <c r="AB55" s="100" t="str">
        <f t="shared" si="6"/>
        <v>No hay ejecución</v>
      </c>
      <c r="AC55" s="105" t="str">
        <f t="shared" si="3"/>
        <v>NA</v>
      </c>
      <c r="AD55" s="166"/>
      <c r="AE55" s="65">
        <f t="shared" si="7"/>
        <v>1</v>
      </c>
      <c r="AF55" s="100">
        <f t="shared" si="8"/>
        <v>1</v>
      </c>
      <c r="AG55" s="105" t="str">
        <f t="shared" si="9"/>
        <v>De acuerdo a lo programado</v>
      </c>
      <c r="AH55" s="166"/>
      <c r="AI55" s="65" t="s">
        <v>502</v>
      </c>
      <c r="AJ55" s="105" t="s">
        <v>502</v>
      </c>
    </row>
    <row r="56" spans="1:36" s="59" customFormat="1" ht="37.049999999999997" customHeight="1" thickTop="1" thickBot="1">
      <c r="A56" s="63">
        <v>41</v>
      </c>
      <c r="B56" s="162" t="s">
        <v>400</v>
      </c>
      <c r="C56" s="162" t="s">
        <v>41</v>
      </c>
      <c r="D56" s="162">
        <v>0</v>
      </c>
      <c r="E56" s="162" t="s">
        <v>66</v>
      </c>
      <c r="F56" s="162">
        <v>19</v>
      </c>
      <c r="G56" s="231" t="s">
        <v>428</v>
      </c>
      <c r="H56" s="164" t="s">
        <v>3828</v>
      </c>
      <c r="I56" s="231" t="s">
        <v>20</v>
      </c>
      <c r="J56" s="231" t="s">
        <v>141</v>
      </c>
      <c r="K56" s="231">
        <v>2</v>
      </c>
      <c r="L56" s="165" t="s">
        <v>2209</v>
      </c>
      <c r="M56" s="165" t="s">
        <v>2215</v>
      </c>
      <c r="N56" s="64">
        <v>1</v>
      </c>
      <c r="O56" s="64"/>
      <c r="P56" s="64">
        <v>0</v>
      </c>
      <c r="Q56" s="64">
        <v>0</v>
      </c>
      <c r="R56" s="64">
        <f t="shared" si="4"/>
        <v>1</v>
      </c>
      <c r="S56" s="105" t="s">
        <v>4354</v>
      </c>
      <c r="T56" s="105" t="s">
        <v>172</v>
      </c>
      <c r="U56" s="159">
        <f t="shared" si="5"/>
        <v>1</v>
      </c>
      <c r="V56" s="273">
        <v>1</v>
      </c>
      <c r="W56" s="100">
        <f t="shared" si="0"/>
        <v>1</v>
      </c>
      <c r="X56" s="105" t="str">
        <f t="shared" si="1"/>
        <v>De acuerdo a lo programado</v>
      </c>
      <c r="Y56" s="166"/>
      <c r="Z56" s="159">
        <f t="shared" si="2"/>
        <v>0</v>
      </c>
      <c r="AA56" s="159"/>
      <c r="AB56" s="100" t="str">
        <f t="shared" si="6"/>
        <v>No hay ejecución</v>
      </c>
      <c r="AC56" s="105" t="str">
        <f t="shared" si="3"/>
        <v>NA</v>
      </c>
      <c r="AD56" s="166"/>
      <c r="AE56" s="65">
        <f t="shared" si="7"/>
        <v>1</v>
      </c>
      <c r="AF56" s="100">
        <f t="shared" si="8"/>
        <v>1</v>
      </c>
      <c r="AG56" s="105" t="str">
        <f t="shared" si="9"/>
        <v>De acuerdo a lo programado</v>
      </c>
      <c r="AH56" s="166"/>
      <c r="AI56" s="65" t="s">
        <v>502</v>
      </c>
      <c r="AJ56" s="105" t="s">
        <v>502</v>
      </c>
    </row>
    <row r="57" spans="1:36" s="59" customFormat="1" ht="37.049999999999997" customHeight="1" thickTop="1" thickBot="1">
      <c r="A57" s="63">
        <v>42</v>
      </c>
      <c r="B57" s="162" t="s">
        <v>400</v>
      </c>
      <c r="C57" s="162" t="s">
        <v>41</v>
      </c>
      <c r="D57" s="162">
        <v>0</v>
      </c>
      <c r="E57" s="162" t="s">
        <v>66</v>
      </c>
      <c r="F57" s="162">
        <v>19</v>
      </c>
      <c r="G57" s="231" t="s">
        <v>428</v>
      </c>
      <c r="H57" s="164" t="s">
        <v>4328</v>
      </c>
      <c r="I57" s="231" t="s">
        <v>18</v>
      </c>
      <c r="J57" s="231" t="s">
        <v>141</v>
      </c>
      <c r="K57" s="231">
        <v>2</v>
      </c>
      <c r="L57" s="165" t="s">
        <v>3769</v>
      </c>
      <c r="M57" s="165" t="s">
        <v>4334</v>
      </c>
      <c r="N57" s="64">
        <v>0</v>
      </c>
      <c r="O57" s="64">
        <v>1</v>
      </c>
      <c r="P57" s="64">
        <v>0</v>
      </c>
      <c r="Q57" s="64">
        <v>0</v>
      </c>
      <c r="R57" s="64">
        <f t="shared" si="4"/>
        <v>1</v>
      </c>
      <c r="S57" s="105" t="s">
        <v>4354</v>
      </c>
      <c r="T57" s="105" t="s">
        <v>172</v>
      </c>
      <c r="U57" s="159">
        <f t="shared" si="5"/>
        <v>1</v>
      </c>
      <c r="V57" s="273">
        <v>0</v>
      </c>
      <c r="W57" s="100">
        <f t="shared" si="0"/>
        <v>0</v>
      </c>
      <c r="X57" s="105" t="str">
        <f t="shared" si="1"/>
        <v>En Riesgo de no Cumplimiento</v>
      </c>
      <c r="Y57" s="166"/>
      <c r="Z57" s="159">
        <f t="shared" si="2"/>
        <v>0</v>
      </c>
      <c r="AA57" s="159"/>
      <c r="AB57" s="100" t="str">
        <f t="shared" si="6"/>
        <v>No hay ejecución</v>
      </c>
      <c r="AC57" s="105" t="str">
        <f t="shared" si="3"/>
        <v>NA</v>
      </c>
      <c r="AD57" s="166"/>
      <c r="AE57" s="65">
        <f t="shared" si="7"/>
        <v>0</v>
      </c>
      <c r="AF57" s="100" t="str">
        <f t="shared" si="8"/>
        <v>No hay Programación</v>
      </c>
      <c r="AG57" s="105" t="str">
        <f t="shared" si="9"/>
        <v>De acuerdo a lo programado</v>
      </c>
      <c r="AH57" s="166"/>
      <c r="AI57" s="65" t="s">
        <v>502</v>
      </c>
      <c r="AJ57" s="105" t="s">
        <v>502</v>
      </c>
    </row>
    <row r="58" spans="1:36" s="59" customFormat="1" ht="37.049999999999997" customHeight="1" thickTop="1" thickBot="1">
      <c r="A58" s="63">
        <v>43</v>
      </c>
      <c r="B58" s="162" t="s">
        <v>400</v>
      </c>
      <c r="C58" s="162" t="s">
        <v>41</v>
      </c>
      <c r="D58" s="162">
        <v>0</v>
      </c>
      <c r="E58" s="162" t="s">
        <v>66</v>
      </c>
      <c r="F58" s="162">
        <v>19</v>
      </c>
      <c r="G58" s="231" t="s">
        <v>510</v>
      </c>
      <c r="H58" s="164" t="s">
        <v>4355</v>
      </c>
      <c r="I58" s="231" t="s">
        <v>20</v>
      </c>
      <c r="J58" s="231" t="s">
        <v>141</v>
      </c>
      <c r="K58" s="231">
        <v>2</v>
      </c>
      <c r="L58" s="165" t="s">
        <v>2214</v>
      </c>
      <c r="M58" s="165" t="s">
        <v>2215</v>
      </c>
      <c r="N58" s="64">
        <v>0</v>
      </c>
      <c r="O58" s="64">
        <v>0</v>
      </c>
      <c r="P58" s="64">
        <v>1</v>
      </c>
      <c r="Q58" s="64">
        <v>1</v>
      </c>
      <c r="R58" s="64">
        <f t="shared" si="4"/>
        <v>2</v>
      </c>
      <c r="S58" s="105" t="s">
        <v>4354</v>
      </c>
      <c r="T58" s="105" t="s">
        <v>172</v>
      </c>
      <c r="U58" s="159">
        <f t="shared" si="5"/>
        <v>0</v>
      </c>
      <c r="V58" s="273">
        <v>0</v>
      </c>
      <c r="W58" s="100" t="str">
        <f t="shared" si="0"/>
        <v>No hay Programación</v>
      </c>
      <c r="X58" s="105" t="str">
        <f t="shared" si="1"/>
        <v>De acuerdo a lo programado</v>
      </c>
      <c r="Y58" s="166"/>
      <c r="Z58" s="159">
        <f t="shared" si="2"/>
        <v>2</v>
      </c>
      <c r="AA58" s="159"/>
      <c r="AB58" s="100" t="str">
        <f t="shared" si="6"/>
        <v>No hay ejecución</v>
      </c>
      <c r="AC58" s="105" t="str">
        <f t="shared" si="3"/>
        <v>NA</v>
      </c>
      <c r="AD58" s="166"/>
      <c r="AE58" s="65">
        <f t="shared" si="7"/>
        <v>0</v>
      </c>
      <c r="AF58" s="100" t="str">
        <f t="shared" si="8"/>
        <v>No hay Programación</v>
      </c>
      <c r="AG58" s="105" t="str">
        <f t="shared" si="9"/>
        <v>De acuerdo a lo programado</v>
      </c>
      <c r="AH58" s="166"/>
      <c r="AI58" s="65" t="s">
        <v>502</v>
      </c>
      <c r="AJ58" s="105" t="s">
        <v>502</v>
      </c>
    </row>
    <row r="59" spans="1:36" s="59" customFormat="1" ht="37.049999999999997" customHeight="1" thickTop="1" thickBot="1">
      <c r="A59" s="63">
        <v>44</v>
      </c>
      <c r="B59" s="162" t="s">
        <v>400</v>
      </c>
      <c r="C59" s="162" t="s">
        <v>41</v>
      </c>
      <c r="D59" s="162">
        <v>0</v>
      </c>
      <c r="E59" s="162" t="s">
        <v>66</v>
      </c>
      <c r="F59" s="162">
        <v>19</v>
      </c>
      <c r="G59" s="231" t="s">
        <v>557</v>
      </c>
      <c r="H59" s="164" t="s">
        <v>4333</v>
      </c>
      <c r="I59" s="231" t="s">
        <v>20</v>
      </c>
      <c r="J59" s="231" t="s">
        <v>141</v>
      </c>
      <c r="K59" s="231">
        <v>2</v>
      </c>
      <c r="L59" s="165" t="s">
        <v>4143</v>
      </c>
      <c r="M59" s="165" t="s">
        <v>4334</v>
      </c>
      <c r="N59" s="64">
        <v>0</v>
      </c>
      <c r="O59" s="64">
        <v>1</v>
      </c>
      <c r="P59" s="64">
        <v>0</v>
      </c>
      <c r="Q59" s="64">
        <v>0</v>
      </c>
      <c r="R59" s="64">
        <f t="shared" si="4"/>
        <v>1</v>
      </c>
      <c r="S59" s="105" t="s">
        <v>4354</v>
      </c>
      <c r="T59" s="105" t="s">
        <v>172</v>
      </c>
      <c r="U59" s="159">
        <f t="shared" si="5"/>
        <v>1</v>
      </c>
      <c r="V59" s="273">
        <v>0</v>
      </c>
      <c r="W59" s="100">
        <f t="shared" si="0"/>
        <v>0</v>
      </c>
      <c r="X59" s="105" t="str">
        <f t="shared" si="1"/>
        <v>En Riesgo de no Cumplimiento</v>
      </c>
      <c r="Y59" s="166"/>
      <c r="Z59" s="159">
        <f t="shared" si="2"/>
        <v>0</v>
      </c>
      <c r="AA59" s="159"/>
      <c r="AB59" s="100" t="str">
        <f t="shared" si="6"/>
        <v>No hay ejecución</v>
      </c>
      <c r="AC59" s="105" t="str">
        <f t="shared" si="3"/>
        <v>NA</v>
      </c>
      <c r="AD59" s="166"/>
      <c r="AE59" s="65">
        <f t="shared" si="7"/>
        <v>0</v>
      </c>
      <c r="AF59" s="100" t="str">
        <f t="shared" si="8"/>
        <v>No hay Programación</v>
      </c>
      <c r="AG59" s="105" t="str">
        <f t="shared" si="9"/>
        <v>De acuerdo a lo programado</v>
      </c>
      <c r="AH59" s="166"/>
      <c r="AI59" s="65" t="s">
        <v>502</v>
      </c>
      <c r="AJ59" s="105" t="s">
        <v>502</v>
      </c>
    </row>
    <row r="60" spans="1:36" s="59" customFormat="1" ht="37.049999999999997" customHeight="1" thickTop="1" thickBot="1">
      <c r="A60" s="63">
        <v>45</v>
      </c>
      <c r="B60" s="162" t="s">
        <v>400</v>
      </c>
      <c r="C60" s="162" t="s">
        <v>41</v>
      </c>
      <c r="D60" s="162">
        <v>0</v>
      </c>
      <c r="E60" s="162" t="s">
        <v>66</v>
      </c>
      <c r="F60" s="162">
        <v>19</v>
      </c>
      <c r="G60" s="231" t="s">
        <v>428</v>
      </c>
      <c r="H60" s="164" t="s">
        <v>3828</v>
      </c>
      <c r="I60" s="231" t="s">
        <v>20</v>
      </c>
      <c r="J60" s="231" t="s">
        <v>141</v>
      </c>
      <c r="K60" s="231">
        <v>2</v>
      </c>
      <c r="L60" s="165" t="s">
        <v>2209</v>
      </c>
      <c r="M60" s="165" t="s">
        <v>636</v>
      </c>
      <c r="N60" s="64">
        <v>1</v>
      </c>
      <c r="O60" s="64">
        <v>0</v>
      </c>
      <c r="P60" s="64">
        <v>0</v>
      </c>
      <c r="Q60" s="64">
        <v>0</v>
      </c>
      <c r="R60" s="64">
        <f t="shared" si="4"/>
        <v>1</v>
      </c>
      <c r="S60" s="105" t="s">
        <v>4356</v>
      </c>
      <c r="T60" s="105" t="s">
        <v>172</v>
      </c>
      <c r="U60" s="159">
        <f t="shared" si="5"/>
        <v>1</v>
      </c>
      <c r="V60" s="273">
        <v>1</v>
      </c>
      <c r="W60" s="100">
        <f t="shared" si="0"/>
        <v>1</v>
      </c>
      <c r="X60" s="105" t="str">
        <f t="shared" si="1"/>
        <v>De acuerdo a lo programado</v>
      </c>
      <c r="Y60" s="166"/>
      <c r="Z60" s="159">
        <f t="shared" si="2"/>
        <v>0</v>
      </c>
      <c r="AA60" s="159"/>
      <c r="AB60" s="100" t="str">
        <f t="shared" si="6"/>
        <v>No hay ejecución</v>
      </c>
      <c r="AC60" s="105" t="str">
        <f t="shared" si="3"/>
        <v>NA</v>
      </c>
      <c r="AD60" s="166"/>
      <c r="AE60" s="65">
        <f t="shared" si="7"/>
        <v>1</v>
      </c>
      <c r="AF60" s="100">
        <f t="shared" si="8"/>
        <v>1</v>
      </c>
      <c r="AG60" s="105" t="str">
        <f t="shared" si="9"/>
        <v>De acuerdo a lo programado</v>
      </c>
      <c r="AH60" s="166"/>
      <c r="AI60" s="65">
        <v>2500</v>
      </c>
      <c r="AJ60" s="105"/>
    </row>
    <row r="61" spans="1:36" s="59" customFormat="1" ht="37.049999999999997" customHeight="1" thickTop="1" thickBot="1">
      <c r="A61" s="63">
        <v>46</v>
      </c>
      <c r="B61" s="162" t="s">
        <v>400</v>
      </c>
      <c r="C61" s="162" t="s">
        <v>41</v>
      </c>
      <c r="D61" s="162">
        <v>0</v>
      </c>
      <c r="E61" s="162" t="s">
        <v>66</v>
      </c>
      <c r="F61" s="162">
        <v>19</v>
      </c>
      <c r="G61" s="231" t="s">
        <v>428</v>
      </c>
      <c r="H61" s="164" t="s">
        <v>4328</v>
      </c>
      <c r="I61" s="231" t="s">
        <v>18</v>
      </c>
      <c r="J61" s="231" t="s">
        <v>141</v>
      </c>
      <c r="K61" s="231">
        <v>7</v>
      </c>
      <c r="L61" s="165" t="s">
        <v>3769</v>
      </c>
      <c r="M61" s="165" t="s">
        <v>636</v>
      </c>
      <c r="N61" s="64">
        <v>1</v>
      </c>
      <c r="O61" s="64">
        <v>0</v>
      </c>
      <c r="P61" s="64">
        <v>0</v>
      </c>
      <c r="Q61" s="64">
        <v>0</v>
      </c>
      <c r="R61" s="64">
        <f t="shared" si="4"/>
        <v>1</v>
      </c>
      <c r="S61" s="105" t="s">
        <v>4356</v>
      </c>
      <c r="T61" s="105" t="s">
        <v>172</v>
      </c>
      <c r="U61" s="159">
        <f t="shared" si="5"/>
        <v>1</v>
      </c>
      <c r="V61" s="273">
        <v>1</v>
      </c>
      <c r="W61" s="100">
        <f t="shared" si="0"/>
        <v>1</v>
      </c>
      <c r="X61" s="105" t="str">
        <f t="shared" si="1"/>
        <v>De acuerdo a lo programado</v>
      </c>
      <c r="Y61" s="166"/>
      <c r="Z61" s="159">
        <f t="shared" si="2"/>
        <v>0</v>
      </c>
      <c r="AA61" s="159"/>
      <c r="AB61" s="100" t="str">
        <f t="shared" si="6"/>
        <v>No hay ejecución</v>
      </c>
      <c r="AC61" s="105" t="str">
        <f t="shared" si="3"/>
        <v>NA</v>
      </c>
      <c r="AD61" s="166"/>
      <c r="AE61" s="65">
        <f t="shared" si="7"/>
        <v>1</v>
      </c>
      <c r="AF61" s="100">
        <f t="shared" si="8"/>
        <v>1</v>
      </c>
      <c r="AG61" s="105" t="str">
        <f t="shared" si="9"/>
        <v>De acuerdo a lo programado</v>
      </c>
      <c r="AH61" s="166"/>
      <c r="AI61" s="65">
        <v>2500</v>
      </c>
      <c r="AJ61" s="105"/>
    </row>
    <row r="62" spans="1:36" s="59" customFormat="1" ht="37.049999999999997" customHeight="1" thickTop="1" thickBot="1">
      <c r="A62" s="63">
        <v>47</v>
      </c>
      <c r="B62" s="162" t="s">
        <v>400</v>
      </c>
      <c r="C62" s="162" t="s">
        <v>41</v>
      </c>
      <c r="D62" s="162">
        <v>0</v>
      </c>
      <c r="E62" s="162" t="s">
        <v>66</v>
      </c>
      <c r="F62" s="162">
        <v>19</v>
      </c>
      <c r="G62" s="231" t="s">
        <v>447</v>
      </c>
      <c r="H62" s="164" t="s">
        <v>4357</v>
      </c>
      <c r="I62" s="231" t="s">
        <v>20</v>
      </c>
      <c r="J62" s="231" t="s">
        <v>141</v>
      </c>
      <c r="K62" s="231">
        <v>2</v>
      </c>
      <c r="L62" s="165" t="s">
        <v>2214</v>
      </c>
      <c r="M62" s="165" t="s">
        <v>2215</v>
      </c>
      <c r="N62" s="64">
        <v>0</v>
      </c>
      <c r="O62" s="64">
        <v>1</v>
      </c>
      <c r="P62" s="64">
        <v>1</v>
      </c>
      <c r="Q62" s="64">
        <v>0</v>
      </c>
      <c r="R62" s="64">
        <f t="shared" si="4"/>
        <v>2</v>
      </c>
      <c r="S62" s="105" t="s">
        <v>4356</v>
      </c>
      <c r="T62" s="105" t="s">
        <v>172</v>
      </c>
      <c r="U62" s="159">
        <f t="shared" si="5"/>
        <v>1</v>
      </c>
      <c r="V62" s="273">
        <v>1</v>
      </c>
      <c r="W62" s="100">
        <f t="shared" si="0"/>
        <v>1</v>
      </c>
      <c r="X62" s="105" t="str">
        <f t="shared" si="1"/>
        <v>De acuerdo a lo programado</v>
      </c>
      <c r="Y62" s="166"/>
      <c r="Z62" s="159">
        <f t="shared" si="2"/>
        <v>1</v>
      </c>
      <c r="AA62" s="159"/>
      <c r="AB62" s="100" t="str">
        <f t="shared" si="6"/>
        <v>No hay ejecución</v>
      </c>
      <c r="AC62" s="105" t="str">
        <f t="shared" si="3"/>
        <v>NA</v>
      </c>
      <c r="AD62" s="166"/>
      <c r="AE62" s="65">
        <f t="shared" si="7"/>
        <v>1</v>
      </c>
      <c r="AF62" s="100">
        <f t="shared" si="8"/>
        <v>0.5</v>
      </c>
      <c r="AG62" s="105" t="str">
        <f t="shared" si="9"/>
        <v>Incumplimiento</v>
      </c>
      <c r="AH62" s="166"/>
      <c r="AI62" s="65">
        <v>5000</v>
      </c>
      <c r="AJ62" s="105"/>
    </row>
    <row r="63" spans="1:36" s="59" customFormat="1" ht="37.049999999999997" customHeight="1" thickTop="1" thickBot="1">
      <c r="A63" s="63">
        <v>48</v>
      </c>
      <c r="B63" s="162" t="s">
        <v>400</v>
      </c>
      <c r="C63" s="162" t="s">
        <v>41</v>
      </c>
      <c r="D63" s="162">
        <v>0</v>
      </c>
      <c r="E63" s="162" t="s">
        <v>66</v>
      </c>
      <c r="F63" s="162">
        <v>19</v>
      </c>
      <c r="G63" s="231" t="s">
        <v>4331</v>
      </c>
      <c r="H63" s="164" t="s">
        <v>4332</v>
      </c>
      <c r="I63" s="231" t="s">
        <v>20</v>
      </c>
      <c r="J63" s="231" t="s">
        <v>141</v>
      </c>
      <c r="K63" s="231">
        <v>2</v>
      </c>
      <c r="L63" s="165" t="s">
        <v>642</v>
      </c>
      <c r="M63" s="165" t="s">
        <v>2215</v>
      </c>
      <c r="N63" s="64">
        <v>0</v>
      </c>
      <c r="O63" s="64">
        <v>1</v>
      </c>
      <c r="P63" s="64">
        <v>0</v>
      </c>
      <c r="Q63" s="64">
        <v>0</v>
      </c>
      <c r="R63" s="64">
        <f t="shared" si="4"/>
        <v>1</v>
      </c>
      <c r="S63" s="105" t="s">
        <v>4356</v>
      </c>
      <c r="T63" s="105" t="s">
        <v>172</v>
      </c>
      <c r="U63" s="159">
        <f t="shared" si="5"/>
        <v>1</v>
      </c>
      <c r="V63" s="273">
        <v>0</v>
      </c>
      <c r="W63" s="100">
        <f t="shared" si="0"/>
        <v>0</v>
      </c>
      <c r="X63" s="105" t="str">
        <f t="shared" si="1"/>
        <v>En Riesgo de no Cumplimiento</v>
      </c>
      <c r="Y63" s="166"/>
      <c r="Z63" s="159">
        <f t="shared" si="2"/>
        <v>0</v>
      </c>
      <c r="AA63" s="159"/>
      <c r="AB63" s="100" t="str">
        <f t="shared" si="6"/>
        <v>No hay ejecución</v>
      </c>
      <c r="AC63" s="105" t="str">
        <f t="shared" si="3"/>
        <v>NA</v>
      </c>
      <c r="AD63" s="166"/>
      <c r="AE63" s="65">
        <f t="shared" si="7"/>
        <v>0</v>
      </c>
      <c r="AF63" s="100" t="str">
        <f t="shared" si="8"/>
        <v>No hay Programación</v>
      </c>
      <c r="AG63" s="105" t="str">
        <f t="shared" si="9"/>
        <v>De acuerdo a lo programado</v>
      </c>
      <c r="AH63" s="166"/>
      <c r="AI63" s="65" t="s">
        <v>502</v>
      </c>
      <c r="AJ63" s="105" t="s">
        <v>502</v>
      </c>
    </row>
    <row r="64" spans="1:36" s="59" customFormat="1" ht="37.049999999999997" customHeight="1" thickTop="1" thickBot="1">
      <c r="A64" s="63">
        <v>49</v>
      </c>
      <c r="B64" s="162" t="s">
        <v>400</v>
      </c>
      <c r="C64" s="162" t="s">
        <v>41</v>
      </c>
      <c r="D64" s="162">
        <v>0</v>
      </c>
      <c r="E64" s="162" t="s">
        <v>66</v>
      </c>
      <c r="F64" s="162">
        <v>19</v>
      </c>
      <c r="G64" s="231" t="s">
        <v>4331</v>
      </c>
      <c r="H64" s="164" t="s">
        <v>4333</v>
      </c>
      <c r="I64" s="231" t="s">
        <v>20</v>
      </c>
      <c r="J64" s="231" t="s">
        <v>141</v>
      </c>
      <c r="K64" s="231">
        <v>2</v>
      </c>
      <c r="L64" s="165" t="s">
        <v>4086</v>
      </c>
      <c r="M64" s="165" t="s">
        <v>4334</v>
      </c>
      <c r="N64" s="64">
        <v>0</v>
      </c>
      <c r="O64" s="64">
        <v>1</v>
      </c>
      <c r="P64" s="64">
        <v>1</v>
      </c>
      <c r="Q64" s="64">
        <v>0</v>
      </c>
      <c r="R64" s="64">
        <f t="shared" si="4"/>
        <v>2</v>
      </c>
      <c r="S64" s="105" t="s">
        <v>4356</v>
      </c>
      <c r="T64" s="105" t="s">
        <v>172</v>
      </c>
      <c r="U64" s="159">
        <f t="shared" si="5"/>
        <v>1</v>
      </c>
      <c r="V64" s="273">
        <v>0</v>
      </c>
      <c r="W64" s="100">
        <f t="shared" si="0"/>
        <v>0</v>
      </c>
      <c r="X64" s="105" t="str">
        <f t="shared" si="1"/>
        <v>En Riesgo de no Cumplimiento</v>
      </c>
      <c r="Y64" s="166"/>
      <c r="Z64" s="159">
        <f t="shared" si="2"/>
        <v>1</v>
      </c>
      <c r="AA64" s="159"/>
      <c r="AB64" s="100" t="str">
        <f t="shared" si="6"/>
        <v>No hay ejecución</v>
      </c>
      <c r="AC64" s="105" t="str">
        <f t="shared" si="3"/>
        <v>NA</v>
      </c>
      <c r="AD64" s="166"/>
      <c r="AE64" s="65">
        <f t="shared" si="7"/>
        <v>0</v>
      </c>
      <c r="AF64" s="100" t="str">
        <f t="shared" si="8"/>
        <v>No hay Programación</v>
      </c>
      <c r="AG64" s="105" t="str">
        <f t="shared" si="9"/>
        <v>De acuerdo a lo programado</v>
      </c>
      <c r="AH64" s="166"/>
      <c r="AI64" s="65" t="s">
        <v>502</v>
      </c>
      <c r="AJ64" s="105" t="s">
        <v>502</v>
      </c>
    </row>
    <row r="65" spans="1:36" s="59" customFormat="1" ht="37.049999999999997" customHeight="1" thickTop="1" thickBot="1">
      <c r="A65" s="63">
        <v>50</v>
      </c>
      <c r="B65" s="162" t="s">
        <v>400</v>
      </c>
      <c r="C65" s="162" t="s">
        <v>41</v>
      </c>
      <c r="D65" s="162">
        <v>0</v>
      </c>
      <c r="E65" s="162" t="s">
        <v>66</v>
      </c>
      <c r="F65" s="162">
        <v>19</v>
      </c>
      <c r="G65" s="231" t="s">
        <v>428</v>
      </c>
      <c r="H65" s="164" t="s">
        <v>4326</v>
      </c>
      <c r="I65" s="231" t="s">
        <v>20</v>
      </c>
      <c r="J65" s="231" t="s">
        <v>141</v>
      </c>
      <c r="K65" s="231">
        <v>2</v>
      </c>
      <c r="L65" s="165" t="s">
        <v>2201</v>
      </c>
      <c r="M65" s="165" t="s">
        <v>3764</v>
      </c>
      <c r="N65" s="64">
        <v>4</v>
      </c>
      <c r="O65" s="64">
        <v>0</v>
      </c>
      <c r="P65" s="64">
        <v>0</v>
      </c>
      <c r="Q65" s="64">
        <v>0</v>
      </c>
      <c r="R65" s="64">
        <f t="shared" si="4"/>
        <v>4</v>
      </c>
      <c r="S65" s="105" t="s">
        <v>4358</v>
      </c>
      <c r="T65" s="105" t="s">
        <v>172</v>
      </c>
      <c r="U65" s="159">
        <f t="shared" si="5"/>
        <v>4</v>
      </c>
      <c r="V65" s="273">
        <v>4</v>
      </c>
      <c r="W65" s="100">
        <f t="shared" si="0"/>
        <v>1</v>
      </c>
      <c r="X65" s="105" t="str">
        <f t="shared" si="1"/>
        <v>De acuerdo a lo programado</v>
      </c>
      <c r="Y65" s="166"/>
      <c r="Z65" s="159">
        <f t="shared" si="2"/>
        <v>0</v>
      </c>
      <c r="AA65" s="159"/>
      <c r="AB65" s="100" t="str">
        <f t="shared" si="6"/>
        <v>No hay ejecución</v>
      </c>
      <c r="AC65" s="105" t="str">
        <f t="shared" si="3"/>
        <v>NA</v>
      </c>
      <c r="AD65" s="166"/>
      <c r="AE65" s="65">
        <f t="shared" si="7"/>
        <v>4</v>
      </c>
      <c r="AF65" s="100">
        <f t="shared" si="8"/>
        <v>1</v>
      </c>
      <c r="AG65" s="105" t="str">
        <f t="shared" si="9"/>
        <v>De acuerdo a lo programado</v>
      </c>
      <c r="AH65" s="166"/>
      <c r="AI65" s="65" t="s">
        <v>502</v>
      </c>
      <c r="AJ65" s="105" t="s">
        <v>502</v>
      </c>
    </row>
    <row r="66" spans="1:36" s="59" customFormat="1" ht="37.049999999999997" customHeight="1" thickTop="1" thickBot="1">
      <c r="A66" s="63">
        <v>51</v>
      </c>
      <c r="B66" s="162" t="s">
        <v>400</v>
      </c>
      <c r="C66" s="162" t="s">
        <v>41</v>
      </c>
      <c r="D66" s="162">
        <v>0</v>
      </c>
      <c r="E66" s="162" t="s">
        <v>66</v>
      </c>
      <c r="F66" s="162">
        <v>19</v>
      </c>
      <c r="G66" s="231" t="s">
        <v>428</v>
      </c>
      <c r="H66" s="164" t="s">
        <v>3828</v>
      </c>
      <c r="I66" s="231" t="s">
        <v>20</v>
      </c>
      <c r="J66" s="231" t="s">
        <v>141</v>
      </c>
      <c r="K66" s="231">
        <v>2</v>
      </c>
      <c r="L66" s="165" t="s">
        <v>2209</v>
      </c>
      <c r="M66" s="165" t="s">
        <v>3764</v>
      </c>
      <c r="N66" s="64">
        <v>4</v>
      </c>
      <c r="O66" s="64">
        <v>0</v>
      </c>
      <c r="P66" s="64">
        <v>0</v>
      </c>
      <c r="Q66" s="64">
        <v>0</v>
      </c>
      <c r="R66" s="64">
        <f t="shared" si="4"/>
        <v>4</v>
      </c>
      <c r="S66" s="105" t="s">
        <v>4358</v>
      </c>
      <c r="T66" s="105" t="s">
        <v>172</v>
      </c>
      <c r="U66" s="159">
        <f t="shared" si="5"/>
        <v>4</v>
      </c>
      <c r="V66" s="273">
        <v>4</v>
      </c>
      <c r="W66" s="100">
        <f t="shared" si="0"/>
        <v>1</v>
      </c>
      <c r="X66" s="105" t="str">
        <f t="shared" si="1"/>
        <v>De acuerdo a lo programado</v>
      </c>
      <c r="Y66" s="166"/>
      <c r="Z66" s="159">
        <f t="shared" si="2"/>
        <v>0</v>
      </c>
      <c r="AA66" s="159"/>
      <c r="AB66" s="100" t="str">
        <f t="shared" si="6"/>
        <v>No hay ejecución</v>
      </c>
      <c r="AC66" s="105" t="str">
        <f t="shared" si="3"/>
        <v>NA</v>
      </c>
      <c r="AD66" s="166"/>
      <c r="AE66" s="65">
        <f t="shared" si="7"/>
        <v>4</v>
      </c>
      <c r="AF66" s="100">
        <f t="shared" si="8"/>
        <v>1</v>
      </c>
      <c r="AG66" s="105" t="str">
        <f t="shared" si="9"/>
        <v>De acuerdo a lo programado</v>
      </c>
      <c r="AH66" s="166"/>
      <c r="AI66" s="65" t="s">
        <v>502</v>
      </c>
      <c r="AJ66" s="105" t="s">
        <v>502</v>
      </c>
    </row>
    <row r="67" spans="1:36" s="59" customFormat="1" ht="37.049999999999997" customHeight="1" thickTop="1" thickBot="1">
      <c r="A67" s="63">
        <v>52</v>
      </c>
      <c r="B67" s="162" t="s">
        <v>400</v>
      </c>
      <c r="C67" s="162" t="s">
        <v>41</v>
      </c>
      <c r="D67" s="162">
        <v>0</v>
      </c>
      <c r="E67" s="162" t="s">
        <v>66</v>
      </c>
      <c r="F67" s="162">
        <v>19</v>
      </c>
      <c r="G67" s="231" t="s">
        <v>428</v>
      </c>
      <c r="H67" s="164" t="s">
        <v>4328</v>
      </c>
      <c r="I67" s="231" t="s">
        <v>18</v>
      </c>
      <c r="J67" s="231" t="s">
        <v>141</v>
      </c>
      <c r="K67" s="231">
        <v>7</v>
      </c>
      <c r="L67" s="165" t="s">
        <v>3769</v>
      </c>
      <c r="M67" s="165" t="s">
        <v>3764</v>
      </c>
      <c r="N67" s="64">
        <v>4</v>
      </c>
      <c r="O67" s="64">
        <v>0</v>
      </c>
      <c r="P67" s="64">
        <v>0</v>
      </c>
      <c r="Q67" s="64">
        <v>0</v>
      </c>
      <c r="R67" s="64">
        <f t="shared" si="4"/>
        <v>4</v>
      </c>
      <c r="S67" s="105" t="s">
        <v>4358</v>
      </c>
      <c r="T67" s="105" t="s">
        <v>172</v>
      </c>
      <c r="U67" s="159">
        <f t="shared" si="5"/>
        <v>4</v>
      </c>
      <c r="V67" s="273">
        <v>4</v>
      </c>
      <c r="W67" s="100">
        <f t="shared" si="0"/>
        <v>1</v>
      </c>
      <c r="X67" s="105" t="str">
        <f t="shared" si="1"/>
        <v>De acuerdo a lo programado</v>
      </c>
      <c r="Y67" s="166"/>
      <c r="Z67" s="159">
        <f t="shared" si="2"/>
        <v>0</v>
      </c>
      <c r="AA67" s="159"/>
      <c r="AB67" s="100" t="str">
        <f t="shared" si="6"/>
        <v>No hay ejecución</v>
      </c>
      <c r="AC67" s="105" t="str">
        <f t="shared" si="3"/>
        <v>NA</v>
      </c>
      <c r="AD67" s="166"/>
      <c r="AE67" s="65">
        <f t="shared" si="7"/>
        <v>4</v>
      </c>
      <c r="AF67" s="100">
        <f t="shared" si="8"/>
        <v>1</v>
      </c>
      <c r="AG67" s="105" t="str">
        <f t="shared" si="9"/>
        <v>De acuerdo a lo programado</v>
      </c>
      <c r="AH67" s="166"/>
      <c r="AI67" s="65" t="s">
        <v>502</v>
      </c>
      <c r="AJ67" s="105" t="s">
        <v>502</v>
      </c>
    </row>
    <row r="68" spans="1:36" s="59" customFormat="1" ht="37.049999999999997" customHeight="1" thickTop="1" thickBot="1">
      <c r="A68" s="63">
        <v>53</v>
      </c>
      <c r="B68" s="162" t="s">
        <v>400</v>
      </c>
      <c r="C68" s="162" t="s">
        <v>41</v>
      </c>
      <c r="D68" s="162">
        <v>0</v>
      </c>
      <c r="E68" s="162" t="s">
        <v>66</v>
      </c>
      <c r="F68" s="162">
        <v>19</v>
      </c>
      <c r="G68" s="231" t="s">
        <v>439</v>
      </c>
      <c r="H68" s="164" t="s">
        <v>4339</v>
      </c>
      <c r="I68" s="231" t="s">
        <v>20</v>
      </c>
      <c r="J68" s="231" t="s">
        <v>141</v>
      </c>
      <c r="K68" s="231">
        <v>2</v>
      </c>
      <c r="L68" s="165" t="s">
        <v>2214</v>
      </c>
      <c r="M68" s="165" t="s">
        <v>2215</v>
      </c>
      <c r="N68" s="64">
        <v>4</v>
      </c>
      <c r="O68" s="64">
        <v>0</v>
      </c>
      <c r="P68" s="64">
        <v>0</v>
      </c>
      <c r="Q68" s="64">
        <v>0</v>
      </c>
      <c r="R68" s="64">
        <f t="shared" si="4"/>
        <v>4</v>
      </c>
      <c r="S68" s="105" t="s">
        <v>4358</v>
      </c>
      <c r="T68" s="105" t="s">
        <v>172</v>
      </c>
      <c r="U68" s="159">
        <f t="shared" si="5"/>
        <v>4</v>
      </c>
      <c r="V68" s="273">
        <v>4</v>
      </c>
      <c r="W68" s="100">
        <f t="shared" si="0"/>
        <v>1</v>
      </c>
      <c r="X68" s="105" t="str">
        <f t="shared" si="1"/>
        <v>De acuerdo a lo programado</v>
      </c>
      <c r="Y68" s="166"/>
      <c r="Z68" s="159">
        <f t="shared" si="2"/>
        <v>0</v>
      </c>
      <c r="AA68" s="159"/>
      <c r="AB68" s="100" t="str">
        <f t="shared" si="6"/>
        <v>No hay ejecución</v>
      </c>
      <c r="AC68" s="105" t="str">
        <f t="shared" si="3"/>
        <v>NA</v>
      </c>
      <c r="AD68" s="166"/>
      <c r="AE68" s="65">
        <f t="shared" si="7"/>
        <v>4</v>
      </c>
      <c r="AF68" s="100">
        <f t="shared" si="8"/>
        <v>1</v>
      </c>
      <c r="AG68" s="105" t="str">
        <f t="shared" si="9"/>
        <v>De acuerdo a lo programado</v>
      </c>
      <c r="AH68" s="166"/>
      <c r="AI68" s="65" t="s">
        <v>502</v>
      </c>
      <c r="AJ68" s="105" t="s">
        <v>502</v>
      </c>
    </row>
    <row r="69" spans="1:36" s="59" customFormat="1" ht="37.049999999999997" customHeight="1" thickTop="1" thickBot="1">
      <c r="A69" s="63">
        <v>54</v>
      </c>
      <c r="B69" s="162" t="s">
        <v>400</v>
      </c>
      <c r="C69" s="162" t="s">
        <v>41</v>
      </c>
      <c r="D69" s="162">
        <v>0</v>
      </c>
      <c r="E69" s="162" t="s">
        <v>66</v>
      </c>
      <c r="F69" s="162">
        <v>19</v>
      </c>
      <c r="G69" s="231" t="s">
        <v>4331</v>
      </c>
      <c r="H69" s="164" t="s">
        <v>4335</v>
      </c>
      <c r="I69" s="231" t="s">
        <v>18</v>
      </c>
      <c r="J69" s="231" t="s">
        <v>141</v>
      </c>
      <c r="K69" s="231">
        <v>7</v>
      </c>
      <c r="L69" s="165" t="s">
        <v>640</v>
      </c>
      <c r="M69" s="165" t="s">
        <v>636</v>
      </c>
      <c r="N69" s="64">
        <v>4</v>
      </c>
      <c r="O69" s="64">
        <v>0</v>
      </c>
      <c r="P69" s="64">
        <v>0</v>
      </c>
      <c r="Q69" s="64">
        <v>0</v>
      </c>
      <c r="R69" s="64">
        <f t="shared" si="4"/>
        <v>4</v>
      </c>
      <c r="S69" s="105" t="s">
        <v>4358</v>
      </c>
      <c r="T69" s="105" t="s">
        <v>172</v>
      </c>
      <c r="U69" s="159">
        <f t="shared" si="5"/>
        <v>4</v>
      </c>
      <c r="V69" s="273">
        <v>1</v>
      </c>
      <c r="W69" s="100">
        <f t="shared" si="0"/>
        <v>0.25</v>
      </c>
      <c r="X69" s="105" t="str">
        <f t="shared" si="1"/>
        <v>En Riesgo de no Cumplimiento</v>
      </c>
      <c r="Y69" s="166"/>
      <c r="Z69" s="159">
        <f t="shared" si="2"/>
        <v>0</v>
      </c>
      <c r="AA69" s="159"/>
      <c r="AB69" s="100" t="str">
        <f t="shared" si="6"/>
        <v>No hay ejecución</v>
      </c>
      <c r="AC69" s="105" t="str">
        <f t="shared" si="3"/>
        <v>NA</v>
      </c>
      <c r="AD69" s="166"/>
      <c r="AE69" s="65">
        <f t="shared" si="7"/>
        <v>1</v>
      </c>
      <c r="AF69" s="100">
        <f t="shared" si="8"/>
        <v>0.25</v>
      </c>
      <c r="AG69" s="105" t="str">
        <f t="shared" si="9"/>
        <v>Incumplimiento</v>
      </c>
      <c r="AH69" s="166"/>
      <c r="AI69" s="65" t="s">
        <v>502</v>
      </c>
      <c r="AJ69" s="105" t="s">
        <v>502</v>
      </c>
    </row>
    <row r="70" spans="1:36" s="59" customFormat="1" ht="37.049999999999997" customHeight="1" thickTop="1" thickBot="1">
      <c r="A70" s="63">
        <v>55</v>
      </c>
      <c r="B70" s="162" t="s">
        <v>400</v>
      </c>
      <c r="C70" s="162" t="s">
        <v>41</v>
      </c>
      <c r="D70" s="162">
        <v>0</v>
      </c>
      <c r="E70" s="162" t="s">
        <v>66</v>
      </c>
      <c r="F70" s="162">
        <v>19</v>
      </c>
      <c r="G70" s="231" t="s">
        <v>428</v>
      </c>
      <c r="H70" s="164" t="s">
        <v>4326</v>
      </c>
      <c r="I70" s="231" t="s">
        <v>20</v>
      </c>
      <c r="J70" s="231" t="s">
        <v>141</v>
      </c>
      <c r="K70" s="231">
        <v>2</v>
      </c>
      <c r="L70" s="165" t="s">
        <v>2201</v>
      </c>
      <c r="M70" s="165" t="s">
        <v>4334</v>
      </c>
      <c r="N70" s="64">
        <v>2</v>
      </c>
      <c r="O70" s="64">
        <v>0</v>
      </c>
      <c r="P70" s="64">
        <v>0</v>
      </c>
      <c r="Q70" s="64">
        <v>0</v>
      </c>
      <c r="R70" s="64">
        <f t="shared" si="4"/>
        <v>2</v>
      </c>
      <c r="S70" s="105" t="s">
        <v>4359</v>
      </c>
      <c r="T70" s="105" t="s">
        <v>172</v>
      </c>
      <c r="U70" s="159">
        <f t="shared" si="5"/>
        <v>2</v>
      </c>
      <c r="V70" s="273">
        <v>2</v>
      </c>
      <c r="W70" s="100">
        <f t="shared" si="0"/>
        <v>1</v>
      </c>
      <c r="X70" s="105" t="str">
        <f t="shared" si="1"/>
        <v>De acuerdo a lo programado</v>
      </c>
      <c r="Y70" s="166"/>
      <c r="Z70" s="159">
        <f t="shared" si="2"/>
        <v>0</v>
      </c>
      <c r="AA70" s="159"/>
      <c r="AB70" s="100" t="str">
        <f t="shared" si="6"/>
        <v>No hay ejecución</v>
      </c>
      <c r="AC70" s="105" t="str">
        <f t="shared" si="3"/>
        <v>NA</v>
      </c>
      <c r="AD70" s="166"/>
      <c r="AE70" s="65">
        <f t="shared" si="7"/>
        <v>2</v>
      </c>
      <c r="AF70" s="100">
        <f t="shared" si="8"/>
        <v>1</v>
      </c>
      <c r="AG70" s="105" t="str">
        <f t="shared" si="9"/>
        <v>De acuerdo a lo programado</v>
      </c>
      <c r="AH70" s="166"/>
      <c r="AI70" s="65" t="s">
        <v>502</v>
      </c>
      <c r="AJ70" s="105" t="s">
        <v>502</v>
      </c>
    </row>
    <row r="71" spans="1:36" s="59" customFormat="1" ht="37.049999999999997" customHeight="1" thickTop="1" thickBot="1">
      <c r="A71" s="63">
        <v>56</v>
      </c>
      <c r="B71" s="162" t="s">
        <v>400</v>
      </c>
      <c r="C71" s="162" t="s">
        <v>41</v>
      </c>
      <c r="D71" s="162">
        <v>0</v>
      </c>
      <c r="E71" s="162" t="s">
        <v>66</v>
      </c>
      <c r="F71" s="162">
        <v>19</v>
      </c>
      <c r="G71" s="231" t="s">
        <v>428</v>
      </c>
      <c r="H71" s="164" t="s">
        <v>3828</v>
      </c>
      <c r="I71" s="231" t="s">
        <v>20</v>
      </c>
      <c r="J71" s="231" t="s">
        <v>141</v>
      </c>
      <c r="K71" s="231">
        <v>2</v>
      </c>
      <c r="L71" s="165" t="s">
        <v>2209</v>
      </c>
      <c r="M71" s="165" t="s">
        <v>3764</v>
      </c>
      <c r="N71" s="64">
        <v>2</v>
      </c>
      <c r="O71" s="64">
        <v>0</v>
      </c>
      <c r="P71" s="64">
        <v>0</v>
      </c>
      <c r="Q71" s="64">
        <v>0</v>
      </c>
      <c r="R71" s="64">
        <f t="shared" si="4"/>
        <v>2</v>
      </c>
      <c r="S71" s="105" t="s">
        <v>4359</v>
      </c>
      <c r="T71" s="105" t="s">
        <v>172</v>
      </c>
      <c r="U71" s="159">
        <f t="shared" si="5"/>
        <v>2</v>
      </c>
      <c r="V71" s="273">
        <v>0</v>
      </c>
      <c r="W71" s="100">
        <f t="shared" si="0"/>
        <v>0</v>
      </c>
      <c r="X71" s="105" t="str">
        <f t="shared" si="1"/>
        <v>En Riesgo de no Cumplimiento</v>
      </c>
      <c r="Y71" s="166"/>
      <c r="Z71" s="159">
        <f t="shared" si="2"/>
        <v>0</v>
      </c>
      <c r="AA71" s="159"/>
      <c r="AB71" s="100" t="str">
        <f t="shared" si="6"/>
        <v>No hay ejecución</v>
      </c>
      <c r="AC71" s="105" t="str">
        <f t="shared" si="3"/>
        <v>NA</v>
      </c>
      <c r="AD71" s="166"/>
      <c r="AE71" s="65">
        <f t="shared" si="7"/>
        <v>0</v>
      </c>
      <c r="AF71" s="100" t="str">
        <f t="shared" si="8"/>
        <v>No hay Programación</v>
      </c>
      <c r="AG71" s="105" t="str">
        <f t="shared" si="9"/>
        <v>De acuerdo a lo programado</v>
      </c>
      <c r="AH71" s="166"/>
      <c r="AI71" s="65" t="s">
        <v>502</v>
      </c>
      <c r="AJ71" s="105" t="s">
        <v>502</v>
      </c>
    </row>
    <row r="72" spans="1:36" s="59" customFormat="1" ht="37.049999999999997" customHeight="1" thickTop="1" thickBot="1">
      <c r="A72" s="63">
        <v>57</v>
      </c>
      <c r="B72" s="162" t="s">
        <v>400</v>
      </c>
      <c r="C72" s="162" t="s">
        <v>41</v>
      </c>
      <c r="D72" s="162">
        <v>0</v>
      </c>
      <c r="E72" s="162" t="s">
        <v>66</v>
      </c>
      <c r="F72" s="162">
        <v>19</v>
      </c>
      <c r="G72" s="231" t="s">
        <v>428</v>
      </c>
      <c r="H72" s="164" t="s">
        <v>4328</v>
      </c>
      <c r="I72" s="231" t="s">
        <v>18</v>
      </c>
      <c r="J72" s="231" t="s">
        <v>141</v>
      </c>
      <c r="K72" s="231">
        <v>7</v>
      </c>
      <c r="L72" s="165" t="s">
        <v>3769</v>
      </c>
      <c r="M72" s="165" t="s">
        <v>3764</v>
      </c>
      <c r="N72" s="64">
        <v>2</v>
      </c>
      <c r="O72" s="64">
        <v>0</v>
      </c>
      <c r="P72" s="64">
        <v>0</v>
      </c>
      <c r="Q72" s="64">
        <v>0</v>
      </c>
      <c r="R72" s="64">
        <f t="shared" si="4"/>
        <v>2</v>
      </c>
      <c r="S72" s="105" t="s">
        <v>4359</v>
      </c>
      <c r="T72" s="105" t="s">
        <v>172</v>
      </c>
      <c r="U72" s="159">
        <f t="shared" si="5"/>
        <v>2</v>
      </c>
      <c r="V72" s="273">
        <v>0</v>
      </c>
      <c r="W72" s="100">
        <f t="shared" si="0"/>
        <v>0</v>
      </c>
      <c r="X72" s="105" t="str">
        <f t="shared" si="1"/>
        <v>En Riesgo de no Cumplimiento</v>
      </c>
      <c r="Y72" s="166"/>
      <c r="Z72" s="159">
        <f t="shared" si="2"/>
        <v>0</v>
      </c>
      <c r="AA72" s="159"/>
      <c r="AB72" s="100" t="str">
        <f t="shared" si="6"/>
        <v>No hay ejecución</v>
      </c>
      <c r="AC72" s="105" t="str">
        <f t="shared" si="3"/>
        <v>NA</v>
      </c>
      <c r="AD72" s="166"/>
      <c r="AE72" s="65">
        <f t="shared" si="7"/>
        <v>0</v>
      </c>
      <c r="AF72" s="100" t="str">
        <f t="shared" si="8"/>
        <v>No hay Programación</v>
      </c>
      <c r="AG72" s="105" t="str">
        <f t="shared" si="9"/>
        <v>De acuerdo a lo programado</v>
      </c>
      <c r="AH72" s="166"/>
      <c r="AI72" s="65" t="s">
        <v>502</v>
      </c>
      <c r="AJ72" s="105" t="s">
        <v>502</v>
      </c>
    </row>
    <row r="73" spans="1:36" s="59" customFormat="1" ht="37.049999999999997" customHeight="1" thickTop="1" thickBot="1">
      <c r="A73" s="63">
        <v>58</v>
      </c>
      <c r="B73" s="162" t="s">
        <v>400</v>
      </c>
      <c r="C73" s="162" t="s">
        <v>41</v>
      </c>
      <c r="D73" s="162">
        <v>0</v>
      </c>
      <c r="E73" s="162" t="s">
        <v>66</v>
      </c>
      <c r="F73" s="162">
        <v>19</v>
      </c>
      <c r="G73" s="231" t="s">
        <v>510</v>
      </c>
      <c r="H73" s="164" t="s">
        <v>4355</v>
      </c>
      <c r="I73" s="231" t="s">
        <v>20</v>
      </c>
      <c r="J73" s="231" t="s">
        <v>141</v>
      </c>
      <c r="K73" s="231">
        <v>2</v>
      </c>
      <c r="L73" s="165" t="s">
        <v>2214</v>
      </c>
      <c r="M73" s="165" t="s">
        <v>2215</v>
      </c>
      <c r="N73" s="64">
        <v>0</v>
      </c>
      <c r="O73" s="64">
        <v>2</v>
      </c>
      <c r="P73" s="64">
        <v>0</v>
      </c>
      <c r="Q73" s="64">
        <v>0</v>
      </c>
      <c r="R73" s="64">
        <f t="shared" si="4"/>
        <v>2</v>
      </c>
      <c r="S73" s="105" t="s">
        <v>4359</v>
      </c>
      <c r="T73" s="105" t="s">
        <v>172</v>
      </c>
      <c r="U73" s="159">
        <f t="shared" si="5"/>
        <v>2</v>
      </c>
      <c r="V73" s="273">
        <v>0</v>
      </c>
      <c r="W73" s="100">
        <f t="shared" si="0"/>
        <v>0</v>
      </c>
      <c r="X73" s="105" t="str">
        <f t="shared" si="1"/>
        <v>En Riesgo de no Cumplimiento</v>
      </c>
      <c r="Y73" s="166"/>
      <c r="Z73" s="159">
        <f t="shared" si="2"/>
        <v>0</v>
      </c>
      <c r="AA73" s="159"/>
      <c r="AB73" s="100" t="str">
        <f t="shared" si="6"/>
        <v>No hay ejecución</v>
      </c>
      <c r="AC73" s="105" t="str">
        <f t="shared" si="3"/>
        <v>NA</v>
      </c>
      <c r="AD73" s="166"/>
      <c r="AE73" s="65">
        <f t="shared" si="7"/>
        <v>0</v>
      </c>
      <c r="AF73" s="100" t="str">
        <f t="shared" si="8"/>
        <v>No hay Programación</v>
      </c>
      <c r="AG73" s="105" t="str">
        <f t="shared" si="9"/>
        <v>De acuerdo a lo programado</v>
      </c>
      <c r="AH73" s="166"/>
      <c r="AI73" s="65" t="s">
        <v>502</v>
      </c>
      <c r="AJ73" s="105" t="s">
        <v>502</v>
      </c>
    </row>
    <row r="74" spans="1:36" s="59" customFormat="1" ht="37.049999999999997" customHeight="1" thickTop="1" thickBot="1">
      <c r="A74" s="63">
        <v>59</v>
      </c>
      <c r="B74" s="162" t="s">
        <v>400</v>
      </c>
      <c r="C74" s="162" t="s">
        <v>41</v>
      </c>
      <c r="D74" s="162">
        <v>0</v>
      </c>
      <c r="E74" s="162" t="s">
        <v>66</v>
      </c>
      <c r="F74" s="162">
        <v>19</v>
      </c>
      <c r="G74" s="231" t="s">
        <v>439</v>
      </c>
      <c r="H74" s="164" t="s">
        <v>4360</v>
      </c>
      <c r="I74" s="231" t="s">
        <v>20</v>
      </c>
      <c r="J74" s="231" t="s">
        <v>141</v>
      </c>
      <c r="K74" s="231">
        <v>2</v>
      </c>
      <c r="L74" s="165" t="s">
        <v>2214</v>
      </c>
      <c r="M74" s="165" t="s">
        <v>2215</v>
      </c>
      <c r="N74" s="64">
        <v>0</v>
      </c>
      <c r="O74" s="64">
        <v>0</v>
      </c>
      <c r="P74" s="64">
        <v>2</v>
      </c>
      <c r="Q74" s="64">
        <v>0</v>
      </c>
      <c r="R74" s="64">
        <f t="shared" si="4"/>
        <v>2</v>
      </c>
      <c r="S74" s="105" t="s">
        <v>4361</v>
      </c>
      <c r="T74" s="105" t="s">
        <v>172</v>
      </c>
      <c r="U74" s="159">
        <f t="shared" si="5"/>
        <v>0</v>
      </c>
      <c r="V74" s="273">
        <v>0</v>
      </c>
      <c r="W74" s="100" t="str">
        <f t="shared" si="0"/>
        <v>No hay Programación</v>
      </c>
      <c r="X74" s="105" t="str">
        <f t="shared" si="1"/>
        <v>De acuerdo a lo programado</v>
      </c>
      <c r="Y74" s="166"/>
      <c r="Z74" s="159">
        <f t="shared" si="2"/>
        <v>2</v>
      </c>
      <c r="AA74" s="159"/>
      <c r="AB74" s="100" t="str">
        <f t="shared" si="6"/>
        <v>No hay ejecución</v>
      </c>
      <c r="AC74" s="105" t="str">
        <f t="shared" si="3"/>
        <v>NA</v>
      </c>
      <c r="AD74" s="166"/>
      <c r="AE74" s="65">
        <f t="shared" si="7"/>
        <v>0</v>
      </c>
      <c r="AF74" s="100" t="str">
        <f t="shared" si="8"/>
        <v>No hay Programación</v>
      </c>
      <c r="AG74" s="105" t="str">
        <f t="shared" si="9"/>
        <v>De acuerdo a lo programado</v>
      </c>
      <c r="AH74" s="166"/>
      <c r="AI74" s="65" t="s">
        <v>502</v>
      </c>
      <c r="AJ74" s="105" t="s">
        <v>502</v>
      </c>
    </row>
    <row r="75" spans="1:36" s="59" customFormat="1" ht="37.049999999999997" customHeight="1" thickTop="1" thickBot="1">
      <c r="A75" s="63">
        <v>60</v>
      </c>
      <c r="B75" s="162" t="s">
        <v>400</v>
      </c>
      <c r="C75" s="162" t="s">
        <v>41</v>
      </c>
      <c r="D75" s="162">
        <v>0</v>
      </c>
      <c r="E75" s="162" t="s">
        <v>66</v>
      </c>
      <c r="F75" s="162">
        <v>19</v>
      </c>
      <c r="G75" s="231" t="s">
        <v>4331</v>
      </c>
      <c r="H75" s="164" t="s">
        <v>4332</v>
      </c>
      <c r="I75" s="231" t="s">
        <v>20</v>
      </c>
      <c r="J75" s="231" t="s">
        <v>141</v>
      </c>
      <c r="K75" s="231">
        <v>2</v>
      </c>
      <c r="L75" s="165" t="s">
        <v>3778</v>
      </c>
      <c r="M75" s="165" t="s">
        <v>643</v>
      </c>
      <c r="N75" s="64">
        <v>1</v>
      </c>
      <c r="O75" s="64">
        <v>0</v>
      </c>
      <c r="P75" s="64">
        <v>0</v>
      </c>
      <c r="Q75" s="64">
        <v>0</v>
      </c>
      <c r="R75" s="64">
        <f t="shared" si="4"/>
        <v>1</v>
      </c>
      <c r="S75" s="105" t="s">
        <v>4359</v>
      </c>
      <c r="T75" s="105" t="s">
        <v>172</v>
      </c>
      <c r="U75" s="159">
        <f t="shared" si="5"/>
        <v>1</v>
      </c>
      <c r="V75" s="273">
        <v>2</v>
      </c>
      <c r="W75" s="100">
        <f t="shared" si="0"/>
        <v>2</v>
      </c>
      <c r="X75" s="105" t="str">
        <f t="shared" si="1"/>
        <v>De acuerdo a lo programado</v>
      </c>
      <c r="Y75" s="166" t="s">
        <v>4362</v>
      </c>
      <c r="Z75" s="159">
        <f t="shared" si="2"/>
        <v>0</v>
      </c>
      <c r="AA75" s="159"/>
      <c r="AB75" s="100" t="str">
        <f t="shared" si="6"/>
        <v>No hay ejecución</v>
      </c>
      <c r="AC75" s="105" t="str">
        <f t="shared" si="3"/>
        <v>NA</v>
      </c>
      <c r="AD75" s="166"/>
      <c r="AE75" s="65">
        <f t="shared" si="7"/>
        <v>2</v>
      </c>
      <c r="AF75" s="100">
        <f t="shared" si="8"/>
        <v>2</v>
      </c>
      <c r="AG75" s="105" t="str">
        <f t="shared" si="9"/>
        <v>De acuerdo a lo programado</v>
      </c>
      <c r="AH75" s="166"/>
      <c r="AI75" s="65" t="s">
        <v>502</v>
      </c>
      <c r="AJ75" s="105" t="s">
        <v>502</v>
      </c>
    </row>
    <row r="76" spans="1:36" s="59" customFormat="1" ht="37.049999999999997" customHeight="1" thickTop="1" thickBot="1">
      <c r="A76" s="63">
        <v>61</v>
      </c>
      <c r="B76" s="162" t="s">
        <v>400</v>
      </c>
      <c r="C76" s="162" t="s">
        <v>41</v>
      </c>
      <c r="D76" s="162">
        <v>0</v>
      </c>
      <c r="E76" s="162" t="s">
        <v>66</v>
      </c>
      <c r="F76" s="162">
        <v>19</v>
      </c>
      <c r="G76" s="231" t="s">
        <v>4331</v>
      </c>
      <c r="H76" s="164" t="s">
        <v>4333</v>
      </c>
      <c r="I76" s="231" t="s">
        <v>20</v>
      </c>
      <c r="J76" s="231" t="s">
        <v>141</v>
      </c>
      <c r="K76" s="231">
        <v>2</v>
      </c>
      <c r="L76" s="165" t="s">
        <v>4143</v>
      </c>
      <c r="M76" s="165" t="s">
        <v>4334</v>
      </c>
      <c r="N76" s="64">
        <v>0</v>
      </c>
      <c r="O76" s="64">
        <v>0</v>
      </c>
      <c r="P76" s="64">
        <v>0</v>
      </c>
      <c r="Q76" s="64">
        <v>1</v>
      </c>
      <c r="R76" s="64">
        <f t="shared" si="4"/>
        <v>1</v>
      </c>
      <c r="S76" s="105" t="s">
        <v>4359</v>
      </c>
      <c r="T76" s="105" t="s">
        <v>172</v>
      </c>
      <c r="U76" s="159">
        <f t="shared" si="5"/>
        <v>0</v>
      </c>
      <c r="V76" s="273">
        <v>1</v>
      </c>
      <c r="W76" s="100" t="str">
        <f t="shared" si="0"/>
        <v>No hay Programación</v>
      </c>
      <c r="X76" s="105" t="str">
        <f t="shared" si="1"/>
        <v>De acuerdo a lo programado</v>
      </c>
      <c r="Y76" s="166"/>
      <c r="Z76" s="159">
        <f t="shared" si="2"/>
        <v>1</v>
      </c>
      <c r="AA76" s="159"/>
      <c r="AB76" s="100" t="str">
        <f t="shared" si="6"/>
        <v>No hay ejecución</v>
      </c>
      <c r="AC76" s="105" t="str">
        <f t="shared" si="3"/>
        <v>NA</v>
      </c>
      <c r="AD76" s="166"/>
      <c r="AE76" s="65">
        <f t="shared" si="7"/>
        <v>1</v>
      </c>
      <c r="AF76" s="100">
        <f t="shared" si="8"/>
        <v>1</v>
      </c>
      <c r="AG76" s="105" t="str">
        <f t="shared" si="9"/>
        <v>De acuerdo a lo programado</v>
      </c>
      <c r="AH76" s="166"/>
      <c r="AI76" s="65" t="s">
        <v>502</v>
      </c>
      <c r="AJ76" s="105" t="s">
        <v>502</v>
      </c>
    </row>
    <row r="77" spans="1:36" s="59" customFormat="1" ht="37.049999999999997" customHeight="1" thickTop="1" thickBot="1">
      <c r="A77" s="63">
        <v>62</v>
      </c>
      <c r="B77" s="162" t="s">
        <v>400</v>
      </c>
      <c r="C77" s="162" t="s">
        <v>41</v>
      </c>
      <c r="D77" s="162">
        <v>0</v>
      </c>
      <c r="E77" s="162" t="s">
        <v>66</v>
      </c>
      <c r="F77" s="162">
        <v>19</v>
      </c>
      <c r="G77" s="231" t="s">
        <v>4331</v>
      </c>
      <c r="H77" s="164" t="s">
        <v>4333</v>
      </c>
      <c r="I77" s="231" t="s">
        <v>20</v>
      </c>
      <c r="J77" s="231" t="s">
        <v>141</v>
      </c>
      <c r="K77" s="231">
        <v>2</v>
      </c>
      <c r="L77" s="165" t="s">
        <v>4086</v>
      </c>
      <c r="M77" s="165" t="s">
        <v>4334</v>
      </c>
      <c r="N77" s="64">
        <v>1</v>
      </c>
      <c r="O77" s="64">
        <v>0</v>
      </c>
      <c r="P77" s="64">
        <v>0</v>
      </c>
      <c r="Q77" s="64">
        <v>0</v>
      </c>
      <c r="R77" s="64">
        <f t="shared" si="4"/>
        <v>1</v>
      </c>
      <c r="S77" s="105" t="s">
        <v>4359</v>
      </c>
      <c r="T77" s="166" t="s">
        <v>4363</v>
      </c>
      <c r="U77" s="159">
        <f t="shared" si="5"/>
        <v>1</v>
      </c>
      <c r="V77" s="273">
        <v>1</v>
      </c>
      <c r="W77" s="100">
        <f t="shared" si="0"/>
        <v>1</v>
      </c>
      <c r="X77" s="105" t="str">
        <f t="shared" si="1"/>
        <v>De acuerdo a lo programado</v>
      </c>
      <c r="Y77" s="166"/>
      <c r="Z77" s="159">
        <f t="shared" si="2"/>
        <v>0</v>
      </c>
      <c r="AA77" s="159"/>
      <c r="AB77" s="100" t="str">
        <f t="shared" si="6"/>
        <v>No hay ejecución</v>
      </c>
      <c r="AC77" s="105" t="str">
        <f t="shared" si="3"/>
        <v>NA</v>
      </c>
      <c r="AD77" s="166"/>
      <c r="AE77" s="65">
        <f t="shared" si="7"/>
        <v>1</v>
      </c>
      <c r="AF77" s="100">
        <f t="shared" si="8"/>
        <v>1</v>
      </c>
      <c r="AG77" s="105" t="str">
        <f t="shared" si="9"/>
        <v>De acuerdo a lo programado</v>
      </c>
      <c r="AH77" s="166"/>
      <c r="AI77" s="65" t="s">
        <v>502</v>
      </c>
      <c r="AJ77" s="105" t="s">
        <v>502</v>
      </c>
    </row>
    <row r="78" spans="1:36" s="59" customFormat="1" ht="37.049999999999997" customHeight="1" thickTop="1" thickBot="1">
      <c r="A78" s="63">
        <v>63</v>
      </c>
      <c r="B78" s="162" t="s">
        <v>400</v>
      </c>
      <c r="C78" s="162" t="s">
        <v>41</v>
      </c>
      <c r="D78" s="162">
        <v>0</v>
      </c>
      <c r="E78" s="162" t="s">
        <v>66</v>
      </c>
      <c r="F78" s="162">
        <v>19</v>
      </c>
      <c r="G78" s="231" t="s">
        <v>510</v>
      </c>
      <c r="H78" s="164" t="s">
        <v>4364</v>
      </c>
      <c r="I78" s="231" t="s">
        <v>18</v>
      </c>
      <c r="J78" s="231" t="s">
        <v>141</v>
      </c>
      <c r="K78" s="231">
        <v>7</v>
      </c>
      <c r="L78" s="165" t="s">
        <v>640</v>
      </c>
      <c r="M78" s="165" t="s">
        <v>4334</v>
      </c>
      <c r="N78" s="64">
        <v>0</v>
      </c>
      <c r="O78" s="64">
        <v>0</v>
      </c>
      <c r="P78" s="64">
        <v>1</v>
      </c>
      <c r="Q78" s="64">
        <v>0</v>
      </c>
      <c r="R78" s="64">
        <f t="shared" si="4"/>
        <v>1</v>
      </c>
      <c r="S78" s="105" t="s">
        <v>4359</v>
      </c>
      <c r="T78" s="105" t="s">
        <v>172</v>
      </c>
      <c r="U78" s="159">
        <f t="shared" si="5"/>
        <v>0</v>
      </c>
      <c r="V78" s="273">
        <v>0</v>
      </c>
      <c r="W78" s="100" t="str">
        <f t="shared" si="0"/>
        <v>No hay Programación</v>
      </c>
      <c r="X78" s="105" t="str">
        <f t="shared" si="1"/>
        <v>De acuerdo a lo programado</v>
      </c>
      <c r="Y78" s="166"/>
      <c r="Z78" s="159">
        <f t="shared" si="2"/>
        <v>1</v>
      </c>
      <c r="AA78" s="159"/>
      <c r="AB78" s="100" t="str">
        <f t="shared" si="6"/>
        <v>No hay ejecución</v>
      </c>
      <c r="AC78" s="105" t="str">
        <f t="shared" si="3"/>
        <v>NA</v>
      </c>
      <c r="AD78" s="166"/>
      <c r="AE78" s="65">
        <f t="shared" si="7"/>
        <v>0</v>
      </c>
      <c r="AF78" s="100" t="str">
        <f t="shared" si="8"/>
        <v>No hay Programación</v>
      </c>
      <c r="AG78" s="105" t="str">
        <f t="shared" si="9"/>
        <v>De acuerdo a lo programado</v>
      </c>
      <c r="AH78" s="166"/>
      <c r="AI78" s="65" t="s">
        <v>502</v>
      </c>
      <c r="AJ78" s="105" t="s">
        <v>502</v>
      </c>
    </row>
    <row r="79" spans="1:36" s="59" customFormat="1" ht="37.049999999999997" customHeight="1" thickTop="1" thickBot="1">
      <c r="A79" s="63">
        <v>64</v>
      </c>
      <c r="B79" s="162" t="s">
        <v>400</v>
      </c>
      <c r="C79" s="162" t="s">
        <v>41</v>
      </c>
      <c r="D79" s="162">
        <v>0</v>
      </c>
      <c r="E79" s="162" t="s">
        <v>66</v>
      </c>
      <c r="F79" s="162">
        <v>19</v>
      </c>
      <c r="G79" s="231" t="s">
        <v>439</v>
      </c>
      <c r="H79" s="164" t="s">
        <v>4335</v>
      </c>
      <c r="I79" s="231" t="s">
        <v>18</v>
      </c>
      <c r="J79" s="231" t="s">
        <v>141</v>
      </c>
      <c r="K79" s="231">
        <v>7</v>
      </c>
      <c r="L79" s="165" t="s">
        <v>640</v>
      </c>
      <c r="M79" s="165" t="s">
        <v>4334</v>
      </c>
      <c r="N79" s="64">
        <v>0</v>
      </c>
      <c r="O79" s="64">
        <v>0</v>
      </c>
      <c r="P79" s="64">
        <v>1</v>
      </c>
      <c r="Q79" s="64">
        <v>0</v>
      </c>
      <c r="R79" s="64">
        <f t="shared" si="4"/>
        <v>1</v>
      </c>
      <c r="S79" s="105" t="s">
        <v>4359</v>
      </c>
      <c r="T79" s="105" t="s">
        <v>172</v>
      </c>
      <c r="U79" s="159">
        <f t="shared" si="5"/>
        <v>0</v>
      </c>
      <c r="V79" s="273">
        <v>0</v>
      </c>
      <c r="W79" s="100" t="str">
        <f t="shared" si="0"/>
        <v>No hay Programación</v>
      </c>
      <c r="X79" s="105" t="str">
        <f t="shared" si="1"/>
        <v>De acuerdo a lo programado</v>
      </c>
      <c r="Y79" s="166"/>
      <c r="Z79" s="159">
        <f t="shared" si="2"/>
        <v>1</v>
      </c>
      <c r="AA79" s="159"/>
      <c r="AB79" s="100" t="str">
        <f t="shared" si="6"/>
        <v>No hay ejecución</v>
      </c>
      <c r="AC79" s="105" t="str">
        <f t="shared" si="3"/>
        <v>NA</v>
      </c>
      <c r="AD79" s="166"/>
      <c r="AE79" s="65">
        <f t="shared" si="7"/>
        <v>0</v>
      </c>
      <c r="AF79" s="100" t="str">
        <f t="shared" si="8"/>
        <v>No hay Programación</v>
      </c>
      <c r="AG79" s="105" t="str">
        <f t="shared" si="9"/>
        <v>De acuerdo a lo programado</v>
      </c>
      <c r="AH79" s="166"/>
      <c r="AI79" s="65" t="s">
        <v>502</v>
      </c>
      <c r="AJ79" s="105" t="s">
        <v>502</v>
      </c>
    </row>
    <row r="80" spans="1:36" s="59" customFormat="1" ht="37.049999999999997" customHeight="1" thickTop="1" thickBot="1">
      <c r="A80" s="63">
        <v>65</v>
      </c>
      <c r="B80" s="162" t="s">
        <v>400</v>
      </c>
      <c r="C80" s="162" t="s">
        <v>41</v>
      </c>
      <c r="D80" s="162">
        <v>0</v>
      </c>
      <c r="E80" s="162" t="s">
        <v>66</v>
      </c>
      <c r="F80" s="162">
        <v>19</v>
      </c>
      <c r="G80" s="231" t="s">
        <v>428</v>
      </c>
      <c r="H80" s="164" t="s">
        <v>4326</v>
      </c>
      <c r="I80" s="231" t="s">
        <v>20</v>
      </c>
      <c r="J80" s="231" t="s">
        <v>141</v>
      </c>
      <c r="K80" s="231">
        <v>2</v>
      </c>
      <c r="L80" s="165" t="s">
        <v>2201</v>
      </c>
      <c r="M80" s="165" t="s">
        <v>3764</v>
      </c>
      <c r="N80" s="64">
        <v>5</v>
      </c>
      <c r="O80" s="64">
        <v>0</v>
      </c>
      <c r="P80" s="64">
        <v>0</v>
      </c>
      <c r="Q80" s="64">
        <v>0</v>
      </c>
      <c r="R80" s="64">
        <f t="shared" si="4"/>
        <v>5</v>
      </c>
      <c r="S80" s="105" t="s">
        <v>4365</v>
      </c>
      <c r="T80" s="166" t="s">
        <v>4366</v>
      </c>
      <c r="U80" s="159">
        <f t="shared" si="5"/>
        <v>5</v>
      </c>
      <c r="V80" s="273">
        <v>5</v>
      </c>
      <c r="W80" s="100">
        <f t="shared" ref="W80:W143" si="14">IF(V80="","No hay ejecución",IF(AND(U80&gt;0), V80/U80,"No hay Programación"))</f>
        <v>1</v>
      </c>
      <c r="X80" s="105" t="str">
        <f t="shared" ref="X80:X143" si="15">IF(W80="No hay ejecución","NA",IF(W80&gt;=90%,"De acuerdo a lo programado",IF(W80&gt;=70%,"Atraso Leve",IF(W80&lt;70%,"En Riesgo de no Cumplimiento"))))</f>
        <v>De acuerdo a lo programado</v>
      </c>
      <c r="Y80" s="166"/>
      <c r="Z80" s="159">
        <f t="shared" ref="Z80:Z143" si="16">P80+Q80</f>
        <v>0</v>
      </c>
      <c r="AA80" s="159"/>
      <c r="AB80" s="100" t="str">
        <f t="shared" si="6"/>
        <v>No hay ejecución</v>
      </c>
      <c r="AC80" s="105" t="str">
        <f t="shared" ref="AC80:AC143" si="17">IF(AB80="No hay ejecución","NA",IF(AB80&gt;=90%,"De acuerdo a lo programado",IF(AB80&gt;=70%,"Atraso Leve",IF(AB80&lt;70%,"En Riesgo de no Cumplimiento"))))</f>
        <v>NA</v>
      </c>
      <c r="AD80" s="166"/>
      <c r="AE80" s="65">
        <f t="shared" si="7"/>
        <v>5</v>
      </c>
      <c r="AF80" s="100">
        <f t="shared" si="8"/>
        <v>1</v>
      </c>
      <c r="AG80" s="105" t="str">
        <f t="shared" si="9"/>
        <v>De acuerdo a lo programado</v>
      </c>
      <c r="AH80" s="166"/>
      <c r="AI80" s="65" t="s">
        <v>502</v>
      </c>
      <c r="AJ80" s="105" t="s">
        <v>502</v>
      </c>
    </row>
    <row r="81" spans="1:36" s="59" customFormat="1" ht="37.049999999999997" customHeight="1" thickTop="1" thickBot="1">
      <c r="A81" s="63">
        <v>66</v>
      </c>
      <c r="B81" s="162" t="s">
        <v>400</v>
      </c>
      <c r="C81" s="162" t="s">
        <v>41</v>
      </c>
      <c r="D81" s="162">
        <v>0</v>
      </c>
      <c r="E81" s="162" t="s">
        <v>66</v>
      </c>
      <c r="F81" s="162">
        <v>19</v>
      </c>
      <c r="G81" s="231" t="s">
        <v>428</v>
      </c>
      <c r="H81" s="164" t="s">
        <v>3828</v>
      </c>
      <c r="I81" s="231" t="s">
        <v>20</v>
      </c>
      <c r="J81" s="231" t="s">
        <v>141</v>
      </c>
      <c r="K81" s="231">
        <v>2</v>
      </c>
      <c r="L81" s="165" t="s">
        <v>2209</v>
      </c>
      <c r="M81" s="165" t="s">
        <v>3764</v>
      </c>
      <c r="N81" s="64">
        <v>3</v>
      </c>
      <c r="O81" s="64">
        <v>2</v>
      </c>
      <c r="P81" s="64">
        <v>0</v>
      </c>
      <c r="Q81" s="64">
        <v>0</v>
      </c>
      <c r="R81" s="64">
        <f t="shared" ref="R81:R144" si="18">N81+O81+P81+Q81</f>
        <v>5</v>
      </c>
      <c r="S81" s="105" t="s">
        <v>4365</v>
      </c>
      <c r="T81" s="166" t="s">
        <v>4366</v>
      </c>
      <c r="U81" s="159">
        <f t="shared" ref="U81:V139" si="19">N81+O81</f>
        <v>5</v>
      </c>
      <c r="V81" s="273">
        <v>5</v>
      </c>
      <c r="W81" s="100">
        <f t="shared" si="14"/>
        <v>1</v>
      </c>
      <c r="X81" s="105" t="str">
        <f t="shared" si="15"/>
        <v>De acuerdo a lo programado</v>
      </c>
      <c r="Y81" s="166"/>
      <c r="Z81" s="159">
        <f t="shared" si="16"/>
        <v>0</v>
      </c>
      <c r="AA81" s="159"/>
      <c r="AB81" s="100" t="str">
        <f t="shared" ref="AB81:AB144" si="20">IF(AA81="","No hay ejecución",IF(AND(Z81&gt;0), AA81/Z81,"No hay Programación"))</f>
        <v>No hay ejecución</v>
      </c>
      <c r="AC81" s="105" t="str">
        <f t="shared" si="17"/>
        <v>NA</v>
      </c>
      <c r="AD81" s="166"/>
      <c r="AE81" s="65">
        <f t="shared" ref="AE81:AE144" si="21">V81+AA81</f>
        <v>5</v>
      </c>
      <c r="AF81" s="100">
        <f t="shared" ref="AF81:AF144" si="22">IF(AE81="","No hay ejecución",IF(AND(AE81&gt;0), AE81/R81,"No hay Programación"))</f>
        <v>1</v>
      </c>
      <c r="AG81" s="105" t="str">
        <f t="shared" ref="AG81:AG144" si="23">IF(AF81="No hay ejecución","NA",IF(AF81&gt;=90%,"De acuerdo a lo programado",IF(AF81&gt;=70%,"Atraso Leve",IF(AF81&lt;70%,"Incumplimiento"))))</f>
        <v>De acuerdo a lo programado</v>
      </c>
      <c r="AH81" s="166"/>
      <c r="AI81" s="65" t="s">
        <v>502</v>
      </c>
      <c r="AJ81" s="105" t="s">
        <v>502</v>
      </c>
    </row>
    <row r="82" spans="1:36" s="59" customFormat="1" ht="37.049999999999997" customHeight="1" thickTop="1" thickBot="1">
      <c r="A82" s="63">
        <v>67</v>
      </c>
      <c r="B82" s="162" t="s">
        <v>400</v>
      </c>
      <c r="C82" s="162" t="s">
        <v>41</v>
      </c>
      <c r="D82" s="162">
        <v>0</v>
      </c>
      <c r="E82" s="162" t="s">
        <v>66</v>
      </c>
      <c r="F82" s="162">
        <v>19</v>
      </c>
      <c r="G82" s="231" t="s">
        <v>428</v>
      </c>
      <c r="H82" s="164" t="s">
        <v>4328</v>
      </c>
      <c r="I82" s="231" t="s">
        <v>18</v>
      </c>
      <c r="J82" s="231" t="s">
        <v>141</v>
      </c>
      <c r="K82" s="231">
        <v>7</v>
      </c>
      <c r="L82" s="165" t="s">
        <v>3769</v>
      </c>
      <c r="M82" s="165" t="s">
        <v>3764</v>
      </c>
      <c r="N82" s="64">
        <v>3</v>
      </c>
      <c r="O82" s="64">
        <v>2</v>
      </c>
      <c r="P82" s="64">
        <v>0</v>
      </c>
      <c r="Q82" s="64">
        <v>0</v>
      </c>
      <c r="R82" s="64">
        <f t="shared" si="18"/>
        <v>5</v>
      </c>
      <c r="S82" s="105" t="s">
        <v>4365</v>
      </c>
      <c r="T82" s="166" t="s">
        <v>4366</v>
      </c>
      <c r="U82" s="159">
        <f t="shared" si="19"/>
        <v>5</v>
      </c>
      <c r="V82" s="273">
        <v>5</v>
      </c>
      <c r="W82" s="100">
        <f t="shared" si="14"/>
        <v>1</v>
      </c>
      <c r="X82" s="105" t="str">
        <f t="shared" si="15"/>
        <v>De acuerdo a lo programado</v>
      </c>
      <c r="Y82" s="166"/>
      <c r="Z82" s="159">
        <f t="shared" si="16"/>
        <v>0</v>
      </c>
      <c r="AA82" s="159"/>
      <c r="AB82" s="100" t="str">
        <f t="shared" si="20"/>
        <v>No hay ejecución</v>
      </c>
      <c r="AC82" s="105" t="str">
        <f t="shared" si="17"/>
        <v>NA</v>
      </c>
      <c r="AD82" s="166"/>
      <c r="AE82" s="65">
        <f t="shared" si="21"/>
        <v>5</v>
      </c>
      <c r="AF82" s="100">
        <f t="shared" si="22"/>
        <v>1</v>
      </c>
      <c r="AG82" s="105" t="str">
        <f t="shared" si="23"/>
        <v>De acuerdo a lo programado</v>
      </c>
      <c r="AH82" s="166"/>
      <c r="AI82" s="65" t="s">
        <v>502</v>
      </c>
      <c r="AJ82" s="105" t="s">
        <v>502</v>
      </c>
    </row>
    <row r="83" spans="1:36" s="59" customFormat="1" ht="37.049999999999997" customHeight="1" thickTop="1" thickBot="1">
      <c r="A83" s="63">
        <v>68</v>
      </c>
      <c r="B83" s="162" t="s">
        <v>400</v>
      </c>
      <c r="C83" s="162" t="s">
        <v>41</v>
      </c>
      <c r="D83" s="162">
        <v>0</v>
      </c>
      <c r="E83" s="162" t="s">
        <v>66</v>
      </c>
      <c r="F83" s="162">
        <v>19</v>
      </c>
      <c r="G83" s="231" t="s">
        <v>439</v>
      </c>
      <c r="H83" s="164" t="s">
        <v>4367</v>
      </c>
      <c r="I83" s="231" t="s">
        <v>20</v>
      </c>
      <c r="J83" s="231" t="s">
        <v>141</v>
      </c>
      <c r="K83" s="231">
        <v>2</v>
      </c>
      <c r="L83" s="165" t="s">
        <v>2214</v>
      </c>
      <c r="M83" s="165" t="s">
        <v>2215</v>
      </c>
      <c r="N83" s="64">
        <v>1</v>
      </c>
      <c r="O83" s="64">
        <v>1</v>
      </c>
      <c r="P83" s="64">
        <v>1</v>
      </c>
      <c r="Q83" s="64">
        <v>1</v>
      </c>
      <c r="R83" s="64">
        <f t="shared" si="18"/>
        <v>4</v>
      </c>
      <c r="S83" s="105" t="s">
        <v>4365</v>
      </c>
      <c r="T83" s="166" t="s">
        <v>4366</v>
      </c>
      <c r="U83" s="159">
        <f t="shared" si="19"/>
        <v>2</v>
      </c>
      <c r="V83" s="273">
        <v>3</v>
      </c>
      <c r="W83" s="100">
        <f t="shared" si="14"/>
        <v>1.5</v>
      </c>
      <c r="X83" s="105" t="str">
        <f t="shared" si="15"/>
        <v>De acuerdo a lo programado</v>
      </c>
      <c r="Y83" s="166"/>
      <c r="Z83" s="159">
        <f t="shared" si="16"/>
        <v>2</v>
      </c>
      <c r="AA83" s="159"/>
      <c r="AB83" s="100" t="str">
        <f t="shared" si="20"/>
        <v>No hay ejecución</v>
      </c>
      <c r="AC83" s="105" t="str">
        <f t="shared" si="17"/>
        <v>NA</v>
      </c>
      <c r="AD83" s="166"/>
      <c r="AE83" s="65">
        <f t="shared" si="21"/>
        <v>3</v>
      </c>
      <c r="AF83" s="100">
        <f t="shared" si="22"/>
        <v>0.75</v>
      </c>
      <c r="AG83" s="105" t="str">
        <f t="shared" si="23"/>
        <v>Atraso Leve</v>
      </c>
      <c r="AH83" s="166"/>
      <c r="AI83" s="65" t="s">
        <v>502</v>
      </c>
      <c r="AJ83" s="105" t="s">
        <v>502</v>
      </c>
    </row>
    <row r="84" spans="1:36" s="59" customFormat="1" ht="37.049999999999997" customHeight="1" thickTop="1" thickBot="1">
      <c r="A84" s="63">
        <v>69</v>
      </c>
      <c r="B84" s="162" t="s">
        <v>400</v>
      </c>
      <c r="C84" s="162" t="s">
        <v>41</v>
      </c>
      <c r="D84" s="162">
        <v>0</v>
      </c>
      <c r="E84" s="162" t="s">
        <v>66</v>
      </c>
      <c r="F84" s="162">
        <v>19</v>
      </c>
      <c r="G84" s="231" t="s">
        <v>439</v>
      </c>
      <c r="H84" s="164" t="s">
        <v>4339</v>
      </c>
      <c r="I84" s="231" t="s">
        <v>20</v>
      </c>
      <c r="J84" s="231" t="s">
        <v>141</v>
      </c>
      <c r="K84" s="231">
        <v>2</v>
      </c>
      <c r="L84" s="165" t="s">
        <v>2214</v>
      </c>
      <c r="M84" s="165" t="s">
        <v>2215</v>
      </c>
      <c r="N84" s="64">
        <v>0</v>
      </c>
      <c r="O84" s="64">
        <v>1</v>
      </c>
      <c r="P84" s="64">
        <v>1</v>
      </c>
      <c r="Q84" s="64">
        <v>1</v>
      </c>
      <c r="R84" s="64">
        <f t="shared" si="18"/>
        <v>3</v>
      </c>
      <c r="S84" s="105" t="s">
        <v>4365</v>
      </c>
      <c r="T84" s="166" t="s">
        <v>4366</v>
      </c>
      <c r="U84" s="159">
        <f t="shared" si="19"/>
        <v>1</v>
      </c>
      <c r="V84" s="273">
        <v>2</v>
      </c>
      <c r="W84" s="100">
        <f t="shared" si="14"/>
        <v>2</v>
      </c>
      <c r="X84" s="105" t="str">
        <f t="shared" si="15"/>
        <v>De acuerdo a lo programado</v>
      </c>
      <c r="Y84" s="166"/>
      <c r="Z84" s="159">
        <f t="shared" si="16"/>
        <v>2</v>
      </c>
      <c r="AA84" s="159"/>
      <c r="AB84" s="100" t="str">
        <f t="shared" si="20"/>
        <v>No hay ejecución</v>
      </c>
      <c r="AC84" s="105" t="str">
        <f t="shared" si="17"/>
        <v>NA</v>
      </c>
      <c r="AD84" s="166"/>
      <c r="AE84" s="65">
        <f t="shared" si="21"/>
        <v>2</v>
      </c>
      <c r="AF84" s="100">
        <f t="shared" si="22"/>
        <v>0.66666666666666663</v>
      </c>
      <c r="AG84" s="105" t="str">
        <f t="shared" si="23"/>
        <v>Incumplimiento</v>
      </c>
      <c r="AH84" s="166"/>
      <c r="AI84" s="65" t="s">
        <v>502</v>
      </c>
      <c r="AJ84" s="105" t="s">
        <v>502</v>
      </c>
    </row>
    <row r="85" spans="1:36" s="59" customFormat="1" ht="37.049999999999997" customHeight="1" thickTop="1" thickBot="1">
      <c r="A85" s="63">
        <v>70</v>
      </c>
      <c r="B85" s="162" t="s">
        <v>400</v>
      </c>
      <c r="C85" s="162" t="s">
        <v>41</v>
      </c>
      <c r="D85" s="162">
        <v>0</v>
      </c>
      <c r="E85" s="162" t="s">
        <v>66</v>
      </c>
      <c r="F85" s="162">
        <v>19</v>
      </c>
      <c r="G85" s="231" t="s">
        <v>439</v>
      </c>
      <c r="H85" s="164" t="s">
        <v>4330</v>
      </c>
      <c r="I85" s="231" t="s">
        <v>20</v>
      </c>
      <c r="J85" s="231" t="s">
        <v>141</v>
      </c>
      <c r="K85" s="231">
        <v>2</v>
      </c>
      <c r="L85" s="165" t="s">
        <v>2214</v>
      </c>
      <c r="M85" s="165" t="s">
        <v>2215</v>
      </c>
      <c r="N85" s="64">
        <v>0</v>
      </c>
      <c r="O85" s="64">
        <v>0</v>
      </c>
      <c r="P85" s="64">
        <v>4</v>
      </c>
      <c r="Q85" s="64">
        <v>4</v>
      </c>
      <c r="R85" s="64">
        <f t="shared" si="18"/>
        <v>8</v>
      </c>
      <c r="S85" s="105" t="s">
        <v>4365</v>
      </c>
      <c r="T85" s="166" t="s">
        <v>4366</v>
      </c>
      <c r="U85" s="159">
        <f t="shared" si="19"/>
        <v>0</v>
      </c>
      <c r="V85" s="273">
        <v>3</v>
      </c>
      <c r="W85" s="100" t="str">
        <f t="shared" si="14"/>
        <v>No hay Programación</v>
      </c>
      <c r="X85" s="105" t="str">
        <f t="shared" si="15"/>
        <v>De acuerdo a lo programado</v>
      </c>
      <c r="Y85" s="166"/>
      <c r="Z85" s="159">
        <f t="shared" si="16"/>
        <v>8</v>
      </c>
      <c r="AA85" s="159"/>
      <c r="AB85" s="100" t="str">
        <f t="shared" si="20"/>
        <v>No hay ejecución</v>
      </c>
      <c r="AC85" s="105" t="str">
        <f t="shared" si="17"/>
        <v>NA</v>
      </c>
      <c r="AD85" s="166"/>
      <c r="AE85" s="65">
        <f t="shared" si="21"/>
        <v>3</v>
      </c>
      <c r="AF85" s="100">
        <f t="shared" si="22"/>
        <v>0.375</v>
      </c>
      <c r="AG85" s="105" t="str">
        <f t="shared" si="23"/>
        <v>Incumplimiento</v>
      </c>
      <c r="AH85" s="166"/>
      <c r="AI85" s="65" t="s">
        <v>502</v>
      </c>
      <c r="AJ85" s="105" t="s">
        <v>502</v>
      </c>
    </row>
    <row r="86" spans="1:36" s="59" customFormat="1" ht="37.049999999999997" customHeight="1" thickTop="1" thickBot="1">
      <c r="A86" s="63">
        <v>71</v>
      </c>
      <c r="B86" s="162" t="s">
        <v>400</v>
      </c>
      <c r="C86" s="162" t="s">
        <v>41</v>
      </c>
      <c r="D86" s="162">
        <v>0</v>
      </c>
      <c r="E86" s="162" t="s">
        <v>66</v>
      </c>
      <c r="F86" s="162">
        <v>19</v>
      </c>
      <c r="G86" s="231" t="s">
        <v>4331</v>
      </c>
      <c r="H86" s="164" t="s">
        <v>4335</v>
      </c>
      <c r="I86" s="231" t="s">
        <v>18</v>
      </c>
      <c r="J86" s="231" t="s">
        <v>141</v>
      </c>
      <c r="K86" s="231">
        <v>7</v>
      </c>
      <c r="L86" s="165" t="s">
        <v>640</v>
      </c>
      <c r="M86" s="165" t="s">
        <v>4334</v>
      </c>
      <c r="N86" s="64">
        <v>0</v>
      </c>
      <c r="O86" s="64">
        <v>0</v>
      </c>
      <c r="P86" s="64">
        <v>2</v>
      </c>
      <c r="Q86" s="64">
        <v>3</v>
      </c>
      <c r="R86" s="64">
        <f t="shared" si="18"/>
        <v>5</v>
      </c>
      <c r="S86" s="105" t="s">
        <v>4365</v>
      </c>
      <c r="T86" s="166" t="s">
        <v>4366</v>
      </c>
      <c r="U86" s="159">
        <f t="shared" si="19"/>
        <v>0</v>
      </c>
      <c r="V86" s="273">
        <v>3</v>
      </c>
      <c r="W86" s="100" t="str">
        <f t="shared" si="14"/>
        <v>No hay Programación</v>
      </c>
      <c r="X86" s="105" t="str">
        <f t="shared" si="15"/>
        <v>De acuerdo a lo programado</v>
      </c>
      <c r="Y86" s="166"/>
      <c r="Z86" s="159">
        <f t="shared" si="16"/>
        <v>5</v>
      </c>
      <c r="AA86" s="159"/>
      <c r="AB86" s="100" t="str">
        <f t="shared" si="20"/>
        <v>No hay ejecución</v>
      </c>
      <c r="AC86" s="105" t="str">
        <f t="shared" si="17"/>
        <v>NA</v>
      </c>
      <c r="AD86" s="166"/>
      <c r="AE86" s="65">
        <f t="shared" si="21"/>
        <v>3</v>
      </c>
      <c r="AF86" s="100">
        <f t="shared" si="22"/>
        <v>0.6</v>
      </c>
      <c r="AG86" s="105" t="str">
        <f t="shared" si="23"/>
        <v>Incumplimiento</v>
      </c>
      <c r="AH86" s="166"/>
      <c r="AI86" s="65" t="s">
        <v>502</v>
      </c>
      <c r="AJ86" s="105" t="s">
        <v>502</v>
      </c>
    </row>
    <row r="87" spans="1:36" s="59" customFormat="1" ht="37.049999999999997" customHeight="1" thickTop="1" thickBot="1">
      <c r="A87" s="63">
        <v>72</v>
      </c>
      <c r="B87" s="162" t="s">
        <v>403</v>
      </c>
      <c r="C87" s="162" t="s">
        <v>46</v>
      </c>
      <c r="D87" s="162" t="s">
        <v>123</v>
      </c>
      <c r="E87" s="162" t="s">
        <v>147</v>
      </c>
      <c r="F87" s="162">
        <v>18</v>
      </c>
      <c r="G87" s="231" t="s">
        <v>442</v>
      </c>
      <c r="H87" s="164" t="s">
        <v>3787</v>
      </c>
      <c r="I87" s="231" t="s">
        <v>20</v>
      </c>
      <c r="J87" s="231" t="s">
        <v>336</v>
      </c>
      <c r="K87" s="231">
        <v>4</v>
      </c>
      <c r="L87" s="165" t="s">
        <v>2214</v>
      </c>
      <c r="M87" s="165" t="s">
        <v>2215</v>
      </c>
      <c r="N87" s="64">
        <v>5</v>
      </c>
      <c r="O87" s="64">
        <v>5</v>
      </c>
      <c r="P87" s="64">
        <v>5</v>
      </c>
      <c r="Q87" s="64">
        <v>5</v>
      </c>
      <c r="R87" s="64">
        <f t="shared" si="18"/>
        <v>20</v>
      </c>
      <c r="S87" s="105" t="s">
        <v>4336</v>
      </c>
      <c r="T87" s="105" t="s">
        <v>172</v>
      </c>
      <c r="U87" s="159">
        <f t="shared" si="19"/>
        <v>10</v>
      </c>
      <c r="V87" s="273">
        <v>7</v>
      </c>
      <c r="W87" s="100">
        <f t="shared" si="14"/>
        <v>0.7</v>
      </c>
      <c r="X87" s="105" t="str">
        <f t="shared" si="15"/>
        <v>Atraso Leve</v>
      </c>
      <c r="Y87" s="166"/>
      <c r="Z87" s="159">
        <f t="shared" si="16"/>
        <v>10</v>
      </c>
      <c r="AA87" s="159"/>
      <c r="AB87" s="100" t="str">
        <f t="shared" si="20"/>
        <v>No hay ejecución</v>
      </c>
      <c r="AC87" s="105" t="str">
        <f t="shared" si="17"/>
        <v>NA</v>
      </c>
      <c r="AD87" s="166"/>
      <c r="AE87" s="65">
        <f t="shared" si="21"/>
        <v>7</v>
      </c>
      <c r="AF87" s="100">
        <f t="shared" si="22"/>
        <v>0.35</v>
      </c>
      <c r="AG87" s="105" t="str">
        <f t="shared" si="23"/>
        <v>Incumplimiento</v>
      </c>
      <c r="AH87" s="166"/>
      <c r="AI87" s="65">
        <v>50000</v>
      </c>
      <c r="AJ87" s="105">
        <v>40000</v>
      </c>
    </row>
    <row r="88" spans="1:36" s="59" customFormat="1" ht="37.049999999999997" customHeight="1" thickTop="1" thickBot="1">
      <c r="A88" s="63">
        <v>73</v>
      </c>
      <c r="B88" s="162" t="s">
        <v>403</v>
      </c>
      <c r="C88" s="162" t="s">
        <v>46</v>
      </c>
      <c r="D88" s="162" t="s">
        <v>123</v>
      </c>
      <c r="E88" s="162" t="s">
        <v>147</v>
      </c>
      <c r="F88" s="162">
        <v>18</v>
      </c>
      <c r="G88" s="231" t="s">
        <v>425</v>
      </c>
      <c r="H88" s="164" t="s">
        <v>3792</v>
      </c>
      <c r="I88" s="231" t="s">
        <v>20</v>
      </c>
      <c r="J88" s="231" t="s">
        <v>336</v>
      </c>
      <c r="K88" s="231">
        <v>4</v>
      </c>
      <c r="L88" s="165" t="s">
        <v>2214</v>
      </c>
      <c r="M88" s="165" t="s">
        <v>2215</v>
      </c>
      <c r="N88" s="64">
        <v>3</v>
      </c>
      <c r="O88" s="64">
        <v>3</v>
      </c>
      <c r="P88" s="64">
        <v>3</v>
      </c>
      <c r="Q88" s="64">
        <v>3</v>
      </c>
      <c r="R88" s="64">
        <f t="shared" si="18"/>
        <v>12</v>
      </c>
      <c r="S88" s="105" t="s">
        <v>4336</v>
      </c>
      <c r="T88" s="105" t="s">
        <v>172</v>
      </c>
      <c r="U88" s="159">
        <f t="shared" si="19"/>
        <v>6</v>
      </c>
      <c r="V88" s="273">
        <v>6</v>
      </c>
      <c r="W88" s="100">
        <f t="shared" si="14"/>
        <v>1</v>
      </c>
      <c r="X88" s="105" t="str">
        <f t="shared" si="15"/>
        <v>De acuerdo a lo programado</v>
      </c>
      <c r="Y88" s="166"/>
      <c r="Z88" s="159">
        <f t="shared" si="16"/>
        <v>6</v>
      </c>
      <c r="AA88" s="159"/>
      <c r="AB88" s="100" t="str">
        <f t="shared" si="20"/>
        <v>No hay ejecución</v>
      </c>
      <c r="AC88" s="105" t="str">
        <f t="shared" si="17"/>
        <v>NA</v>
      </c>
      <c r="AD88" s="166"/>
      <c r="AE88" s="65">
        <f t="shared" si="21"/>
        <v>6</v>
      </c>
      <c r="AF88" s="100">
        <f t="shared" si="22"/>
        <v>0.5</v>
      </c>
      <c r="AG88" s="105" t="str">
        <f t="shared" si="23"/>
        <v>Incumplimiento</v>
      </c>
      <c r="AH88" s="166"/>
      <c r="AI88" s="65">
        <v>30000</v>
      </c>
      <c r="AJ88" s="105">
        <v>24000</v>
      </c>
    </row>
    <row r="89" spans="1:36" s="59" customFormat="1" ht="37.049999999999997" customHeight="1" thickTop="1" thickBot="1">
      <c r="A89" s="63">
        <v>74</v>
      </c>
      <c r="B89" s="162" t="s">
        <v>403</v>
      </c>
      <c r="C89" s="162" t="s">
        <v>46</v>
      </c>
      <c r="D89" s="162" t="s">
        <v>123</v>
      </c>
      <c r="E89" s="162" t="s">
        <v>147</v>
      </c>
      <c r="F89" s="162">
        <v>18</v>
      </c>
      <c r="G89" s="231" t="s">
        <v>430</v>
      </c>
      <c r="H89" s="164" t="s">
        <v>3795</v>
      </c>
      <c r="I89" s="231" t="s">
        <v>20</v>
      </c>
      <c r="J89" s="231" t="s">
        <v>336</v>
      </c>
      <c r="K89" s="231">
        <v>4</v>
      </c>
      <c r="L89" s="165" t="s">
        <v>2214</v>
      </c>
      <c r="M89" s="165" t="s">
        <v>2215</v>
      </c>
      <c r="N89" s="64">
        <v>3</v>
      </c>
      <c r="O89" s="64">
        <v>3</v>
      </c>
      <c r="P89" s="64">
        <v>3</v>
      </c>
      <c r="Q89" s="64">
        <v>3</v>
      </c>
      <c r="R89" s="64">
        <f t="shared" si="18"/>
        <v>12</v>
      </c>
      <c r="S89" s="105" t="s">
        <v>4336</v>
      </c>
      <c r="T89" s="105" t="s">
        <v>172</v>
      </c>
      <c r="U89" s="159">
        <f t="shared" si="19"/>
        <v>6</v>
      </c>
      <c r="V89" s="273">
        <v>4</v>
      </c>
      <c r="W89" s="100">
        <f t="shared" si="14"/>
        <v>0.66666666666666663</v>
      </c>
      <c r="X89" s="105" t="str">
        <f t="shared" si="15"/>
        <v>En Riesgo de no Cumplimiento</v>
      </c>
      <c r="Y89" s="166" t="s">
        <v>4368</v>
      </c>
      <c r="Z89" s="159">
        <f t="shared" si="16"/>
        <v>6</v>
      </c>
      <c r="AA89" s="159"/>
      <c r="AB89" s="100" t="str">
        <f t="shared" si="20"/>
        <v>No hay ejecución</v>
      </c>
      <c r="AC89" s="105" t="str">
        <f t="shared" si="17"/>
        <v>NA</v>
      </c>
      <c r="AD89" s="166"/>
      <c r="AE89" s="65">
        <f t="shared" si="21"/>
        <v>4</v>
      </c>
      <c r="AF89" s="100">
        <f t="shared" si="22"/>
        <v>0.33333333333333331</v>
      </c>
      <c r="AG89" s="105" t="str">
        <f t="shared" si="23"/>
        <v>Incumplimiento</v>
      </c>
      <c r="AH89" s="166"/>
      <c r="AI89" s="65">
        <v>30000</v>
      </c>
      <c r="AJ89" s="105">
        <v>24000</v>
      </c>
    </row>
    <row r="90" spans="1:36" s="59" customFormat="1" ht="37.049999999999997" customHeight="1" thickTop="1" thickBot="1">
      <c r="A90" s="63">
        <v>75</v>
      </c>
      <c r="B90" s="162" t="s">
        <v>403</v>
      </c>
      <c r="C90" s="162" t="s">
        <v>46</v>
      </c>
      <c r="D90" s="162" t="s">
        <v>123</v>
      </c>
      <c r="E90" s="162" t="s">
        <v>147</v>
      </c>
      <c r="F90" s="162">
        <v>18</v>
      </c>
      <c r="G90" s="231" t="s">
        <v>442</v>
      </c>
      <c r="H90" s="164" t="s">
        <v>4369</v>
      </c>
      <c r="I90" s="231" t="s">
        <v>20</v>
      </c>
      <c r="J90" s="231" t="s">
        <v>336</v>
      </c>
      <c r="K90" s="231">
        <v>4</v>
      </c>
      <c r="L90" s="165" t="s">
        <v>2214</v>
      </c>
      <c r="M90" s="165" t="s">
        <v>2215</v>
      </c>
      <c r="N90" s="64">
        <v>0</v>
      </c>
      <c r="O90" s="64">
        <v>2</v>
      </c>
      <c r="P90" s="64">
        <v>2</v>
      </c>
      <c r="Q90" s="64">
        <v>0</v>
      </c>
      <c r="R90" s="64">
        <f t="shared" si="18"/>
        <v>4</v>
      </c>
      <c r="S90" s="105" t="s">
        <v>4343</v>
      </c>
      <c r="T90" s="105" t="s">
        <v>172</v>
      </c>
      <c r="U90" s="159">
        <f t="shared" si="19"/>
        <v>2</v>
      </c>
      <c r="V90" s="273">
        <v>6</v>
      </c>
      <c r="W90" s="100">
        <f t="shared" si="14"/>
        <v>3</v>
      </c>
      <c r="X90" s="105" t="str">
        <f t="shared" si="15"/>
        <v>De acuerdo a lo programado</v>
      </c>
      <c r="Y90" s="166"/>
      <c r="Z90" s="159">
        <f t="shared" si="16"/>
        <v>2</v>
      </c>
      <c r="AA90" s="159"/>
      <c r="AB90" s="100" t="str">
        <f t="shared" si="20"/>
        <v>No hay ejecución</v>
      </c>
      <c r="AC90" s="105" t="str">
        <f t="shared" si="17"/>
        <v>NA</v>
      </c>
      <c r="AD90" s="166"/>
      <c r="AE90" s="65">
        <f t="shared" si="21"/>
        <v>6</v>
      </c>
      <c r="AF90" s="100">
        <f t="shared" si="22"/>
        <v>1.5</v>
      </c>
      <c r="AG90" s="105" t="str">
        <f t="shared" si="23"/>
        <v>De acuerdo a lo programado</v>
      </c>
      <c r="AH90" s="166"/>
      <c r="AI90" s="65" t="s">
        <v>502</v>
      </c>
      <c r="AJ90" s="105" t="s">
        <v>502</v>
      </c>
    </row>
    <row r="91" spans="1:36" s="59" customFormat="1" ht="37.049999999999997" customHeight="1" thickTop="1" thickBot="1">
      <c r="A91" s="63">
        <v>76</v>
      </c>
      <c r="B91" s="162" t="s">
        <v>403</v>
      </c>
      <c r="C91" s="162" t="s">
        <v>46</v>
      </c>
      <c r="D91" s="162" t="s">
        <v>123</v>
      </c>
      <c r="E91" s="162" t="s">
        <v>147</v>
      </c>
      <c r="F91" s="162">
        <v>18</v>
      </c>
      <c r="G91" s="231" t="s">
        <v>442</v>
      </c>
      <c r="H91" s="164" t="s">
        <v>4370</v>
      </c>
      <c r="I91" s="231" t="s">
        <v>20</v>
      </c>
      <c r="J91" s="231" t="s">
        <v>336</v>
      </c>
      <c r="K91" s="231">
        <v>4</v>
      </c>
      <c r="L91" s="165" t="s">
        <v>2214</v>
      </c>
      <c r="M91" s="165" t="s">
        <v>2215</v>
      </c>
      <c r="N91" s="64">
        <v>0</v>
      </c>
      <c r="O91" s="64">
        <v>3</v>
      </c>
      <c r="P91" s="64">
        <v>3</v>
      </c>
      <c r="Q91" s="64">
        <v>0</v>
      </c>
      <c r="R91" s="64">
        <f t="shared" si="18"/>
        <v>6</v>
      </c>
      <c r="S91" s="105" t="s">
        <v>4343</v>
      </c>
      <c r="T91" s="105" t="s">
        <v>172</v>
      </c>
      <c r="U91" s="159">
        <f t="shared" si="19"/>
        <v>3</v>
      </c>
      <c r="V91" s="273">
        <v>9</v>
      </c>
      <c r="W91" s="100">
        <f t="shared" si="14"/>
        <v>3</v>
      </c>
      <c r="X91" s="105" t="str">
        <f t="shared" si="15"/>
        <v>De acuerdo a lo programado</v>
      </c>
      <c r="Y91" s="166"/>
      <c r="Z91" s="159">
        <f t="shared" si="16"/>
        <v>3</v>
      </c>
      <c r="AA91" s="159"/>
      <c r="AB91" s="100" t="str">
        <f t="shared" si="20"/>
        <v>No hay ejecución</v>
      </c>
      <c r="AC91" s="105" t="str">
        <f t="shared" si="17"/>
        <v>NA</v>
      </c>
      <c r="AD91" s="166"/>
      <c r="AE91" s="65">
        <f t="shared" si="21"/>
        <v>9</v>
      </c>
      <c r="AF91" s="100">
        <f t="shared" si="22"/>
        <v>1.5</v>
      </c>
      <c r="AG91" s="105" t="str">
        <f t="shared" si="23"/>
        <v>De acuerdo a lo programado</v>
      </c>
      <c r="AH91" s="166"/>
      <c r="AI91" s="65" t="s">
        <v>502</v>
      </c>
      <c r="AJ91" s="105" t="s">
        <v>502</v>
      </c>
    </row>
    <row r="92" spans="1:36" s="59" customFormat="1" ht="37.049999999999997" customHeight="1" thickTop="1" thickBot="1">
      <c r="A92" s="63">
        <v>77</v>
      </c>
      <c r="B92" s="162" t="s">
        <v>403</v>
      </c>
      <c r="C92" s="162" t="s">
        <v>46</v>
      </c>
      <c r="D92" s="162" t="s">
        <v>123</v>
      </c>
      <c r="E92" s="162" t="s">
        <v>147</v>
      </c>
      <c r="F92" s="162">
        <v>18</v>
      </c>
      <c r="G92" s="231" t="s">
        <v>442</v>
      </c>
      <c r="H92" s="164" t="s">
        <v>4371</v>
      </c>
      <c r="I92" s="231" t="s">
        <v>20</v>
      </c>
      <c r="J92" s="231" t="s">
        <v>336</v>
      </c>
      <c r="K92" s="231">
        <v>4</v>
      </c>
      <c r="L92" s="165" t="s">
        <v>2214</v>
      </c>
      <c r="M92" s="165" t="s">
        <v>2215</v>
      </c>
      <c r="N92" s="64">
        <v>0</v>
      </c>
      <c r="O92" s="64">
        <v>2</v>
      </c>
      <c r="P92" s="64">
        <v>2</v>
      </c>
      <c r="Q92" s="64">
        <v>0</v>
      </c>
      <c r="R92" s="64">
        <f t="shared" si="18"/>
        <v>4</v>
      </c>
      <c r="S92" s="105" t="s">
        <v>4343</v>
      </c>
      <c r="T92" s="105" t="s">
        <v>172</v>
      </c>
      <c r="U92" s="159">
        <f t="shared" si="19"/>
        <v>2</v>
      </c>
      <c r="V92" s="273">
        <v>4</v>
      </c>
      <c r="W92" s="100">
        <f t="shared" si="14"/>
        <v>2</v>
      </c>
      <c r="X92" s="105" t="str">
        <f t="shared" si="15"/>
        <v>De acuerdo a lo programado</v>
      </c>
      <c r="Y92" s="166"/>
      <c r="Z92" s="159">
        <f t="shared" si="16"/>
        <v>2</v>
      </c>
      <c r="AA92" s="159"/>
      <c r="AB92" s="100" t="str">
        <f t="shared" si="20"/>
        <v>No hay ejecución</v>
      </c>
      <c r="AC92" s="105" t="str">
        <f t="shared" si="17"/>
        <v>NA</v>
      </c>
      <c r="AD92" s="166"/>
      <c r="AE92" s="65">
        <f t="shared" si="21"/>
        <v>4</v>
      </c>
      <c r="AF92" s="100">
        <f t="shared" si="22"/>
        <v>1</v>
      </c>
      <c r="AG92" s="105" t="str">
        <f t="shared" si="23"/>
        <v>De acuerdo a lo programado</v>
      </c>
      <c r="AH92" s="166"/>
      <c r="AI92" s="65" t="s">
        <v>502</v>
      </c>
      <c r="AJ92" s="105" t="s">
        <v>502</v>
      </c>
    </row>
    <row r="93" spans="1:36" s="59" customFormat="1" ht="37.049999999999997" customHeight="1" thickTop="1" thickBot="1">
      <c r="A93" s="63">
        <v>78</v>
      </c>
      <c r="B93" s="162" t="s">
        <v>403</v>
      </c>
      <c r="C93" s="162" t="s">
        <v>46</v>
      </c>
      <c r="D93" s="162" t="s">
        <v>123</v>
      </c>
      <c r="E93" s="162" t="s">
        <v>147</v>
      </c>
      <c r="F93" s="162">
        <v>18</v>
      </c>
      <c r="G93" s="231" t="s">
        <v>430</v>
      </c>
      <c r="H93" s="164" t="s">
        <v>4372</v>
      </c>
      <c r="I93" s="231" t="s">
        <v>20</v>
      </c>
      <c r="J93" s="231" t="s">
        <v>336</v>
      </c>
      <c r="K93" s="231">
        <v>4</v>
      </c>
      <c r="L93" s="165" t="s">
        <v>2214</v>
      </c>
      <c r="M93" s="165" t="s">
        <v>2215</v>
      </c>
      <c r="N93" s="64">
        <v>0</v>
      </c>
      <c r="O93" s="64">
        <v>1</v>
      </c>
      <c r="P93" s="64">
        <v>0</v>
      </c>
      <c r="Q93" s="64">
        <v>1</v>
      </c>
      <c r="R93" s="64">
        <f t="shared" si="18"/>
        <v>2</v>
      </c>
      <c r="S93" s="105" t="s">
        <v>4343</v>
      </c>
      <c r="T93" s="105" t="s">
        <v>172</v>
      </c>
      <c r="U93" s="159">
        <f t="shared" si="19"/>
        <v>1</v>
      </c>
      <c r="V93" s="273">
        <v>2</v>
      </c>
      <c r="W93" s="100">
        <f t="shared" si="14"/>
        <v>2</v>
      </c>
      <c r="X93" s="105" t="str">
        <f t="shared" si="15"/>
        <v>De acuerdo a lo programado</v>
      </c>
      <c r="Y93" s="166"/>
      <c r="Z93" s="159">
        <f t="shared" si="16"/>
        <v>1</v>
      </c>
      <c r="AA93" s="159"/>
      <c r="AB93" s="100" t="str">
        <f t="shared" si="20"/>
        <v>No hay ejecución</v>
      </c>
      <c r="AC93" s="105" t="str">
        <f t="shared" si="17"/>
        <v>NA</v>
      </c>
      <c r="AD93" s="166"/>
      <c r="AE93" s="65">
        <f t="shared" si="21"/>
        <v>2</v>
      </c>
      <c r="AF93" s="100">
        <f t="shared" si="22"/>
        <v>1</v>
      </c>
      <c r="AG93" s="105" t="str">
        <f t="shared" si="23"/>
        <v>De acuerdo a lo programado</v>
      </c>
      <c r="AH93" s="166"/>
      <c r="AI93" s="65" t="s">
        <v>502</v>
      </c>
      <c r="AJ93" s="105" t="s">
        <v>502</v>
      </c>
    </row>
    <row r="94" spans="1:36" s="59" customFormat="1" ht="37.049999999999997" customHeight="1" thickTop="1" thickBot="1">
      <c r="A94" s="63">
        <v>79</v>
      </c>
      <c r="B94" s="162" t="s">
        <v>403</v>
      </c>
      <c r="C94" s="162" t="s">
        <v>46</v>
      </c>
      <c r="D94" s="162" t="s">
        <v>123</v>
      </c>
      <c r="E94" s="162" t="s">
        <v>147</v>
      </c>
      <c r="F94" s="162">
        <v>18</v>
      </c>
      <c r="G94" s="231" t="s">
        <v>422</v>
      </c>
      <c r="H94" s="164" t="s">
        <v>3787</v>
      </c>
      <c r="I94" s="231" t="s">
        <v>20</v>
      </c>
      <c r="J94" s="231" t="s">
        <v>336</v>
      </c>
      <c r="K94" s="231">
        <v>4</v>
      </c>
      <c r="L94" s="165" t="s">
        <v>2214</v>
      </c>
      <c r="M94" s="165" t="s">
        <v>2215</v>
      </c>
      <c r="N94" s="64">
        <v>0</v>
      </c>
      <c r="O94" s="64">
        <v>4</v>
      </c>
      <c r="P94" s="64">
        <v>0</v>
      </c>
      <c r="Q94" s="64">
        <v>0</v>
      </c>
      <c r="R94" s="64">
        <f t="shared" si="18"/>
        <v>4</v>
      </c>
      <c r="S94" s="105" t="s">
        <v>4327</v>
      </c>
      <c r="T94" s="105" t="s">
        <v>172</v>
      </c>
      <c r="U94" s="159">
        <f t="shared" si="19"/>
        <v>4</v>
      </c>
      <c r="V94" s="273">
        <v>1</v>
      </c>
      <c r="W94" s="100">
        <f t="shared" si="14"/>
        <v>0.25</v>
      </c>
      <c r="X94" s="105" t="str">
        <f t="shared" si="15"/>
        <v>En Riesgo de no Cumplimiento</v>
      </c>
      <c r="Y94" s="166"/>
      <c r="Z94" s="159">
        <f t="shared" si="16"/>
        <v>0</v>
      </c>
      <c r="AA94" s="159"/>
      <c r="AB94" s="100" t="str">
        <f t="shared" si="20"/>
        <v>No hay ejecución</v>
      </c>
      <c r="AC94" s="105" t="str">
        <f t="shared" si="17"/>
        <v>NA</v>
      </c>
      <c r="AD94" s="166"/>
      <c r="AE94" s="65">
        <f t="shared" si="21"/>
        <v>1</v>
      </c>
      <c r="AF94" s="100">
        <f t="shared" si="22"/>
        <v>0.25</v>
      </c>
      <c r="AG94" s="105" t="str">
        <f t="shared" si="23"/>
        <v>Incumplimiento</v>
      </c>
      <c r="AH94" s="166"/>
      <c r="AI94" s="65" t="s">
        <v>502</v>
      </c>
      <c r="AJ94" s="105" t="s">
        <v>502</v>
      </c>
    </row>
    <row r="95" spans="1:36" s="59" customFormat="1" ht="37.049999999999997" customHeight="1" thickTop="1" thickBot="1">
      <c r="A95" s="63">
        <v>80</v>
      </c>
      <c r="B95" s="162" t="s">
        <v>403</v>
      </c>
      <c r="C95" s="162" t="s">
        <v>46</v>
      </c>
      <c r="D95" s="162" t="s">
        <v>123</v>
      </c>
      <c r="E95" s="162" t="s">
        <v>147</v>
      </c>
      <c r="F95" s="162">
        <v>18</v>
      </c>
      <c r="G95" s="231" t="s">
        <v>422</v>
      </c>
      <c r="H95" s="164" t="s">
        <v>3791</v>
      </c>
      <c r="I95" s="231" t="s">
        <v>20</v>
      </c>
      <c r="J95" s="231" t="s">
        <v>336</v>
      </c>
      <c r="K95" s="231">
        <v>4</v>
      </c>
      <c r="L95" s="165" t="s">
        <v>2214</v>
      </c>
      <c r="M95" s="165" t="s">
        <v>2215</v>
      </c>
      <c r="N95" s="64">
        <v>0</v>
      </c>
      <c r="O95" s="64">
        <v>1</v>
      </c>
      <c r="P95" s="64">
        <v>1</v>
      </c>
      <c r="Q95" s="64">
        <v>0</v>
      </c>
      <c r="R95" s="64">
        <f t="shared" si="18"/>
        <v>2</v>
      </c>
      <c r="S95" s="105" t="s">
        <v>4327</v>
      </c>
      <c r="T95" s="105" t="s">
        <v>172</v>
      </c>
      <c r="U95" s="159">
        <f t="shared" si="19"/>
        <v>1</v>
      </c>
      <c r="V95" s="273">
        <v>0</v>
      </c>
      <c r="W95" s="100">
        <f t="shared" si="14"/>
        <v>0</v>
      </c>
      <c r="X95" s="105" t="str">
        <f t="shared" si="15"/>
        <v>En Riesgo de no Cumplimiento</v>
      </c>
      <c r="Y95" s="166"/>
      <c r="Z95" s="159">
        <f t="shared" si="16"/>
        <v>1</v>
      </c>
      <c r="AA95" s="159"/>
      <c r="AB95" s="100" t="str">
        <f t="shared" si="20"/>
        <v>No hay ejecución</v>
      </c>
      <c r="AC95" s="105" t="str">
        <f t="shared" si="17"/>
        <v>NA</v>
      </c>
      <c r="AD95" s="166"/>
      <c r="AE95" s="65">
        <f t="shared" si="21"/>
        <v>0</v>
      </c>
      <c r="AF95" s="100" t="str">
        <f t="shared" si="22"/>
        <v>No hay Programación</v>
      </c>
      <c r="AG95" s="105" t="str">
        <f t="shared" si="23"/>
        <v>De acuerdo a lo programado</v>
      </c>
      <c r="AH95" s="166"/>
      <c r="AI95" s="65" t="s">
        <v>502</v>
      </c>
      <c r="AJ95" s="105" t="s">
        <v>502</v>
      </c>
    </row>
    <row r="96" spans="1:36" s="59" customFormat="1" ht="37.049999999999997" customHeight="1" thickTop="1" thickBot="1">
      <c r="A96" s="63">
        <v>81</v>
      </c>
      <c r="B96" s="162" t="s">
        <v>403</v>
      </c>
      <c r="C96" s="162" t="s">
        <v>46</v>
      </c>
      <c r="D96" s="162" t="s">
        <v>123</v>
      </c>
      <c r="E96" s="162" t="s">
        <v>147</v>
      </c>
      <c r="F96" s="162">
        <v>18</v>
      </c>
      <c r="G96" s="231" t="s">
        <v>442</v>
      </c>
      <c r="H96" s="164" t="s">
        <v>4373</v>
      </c>
      <c r="I96" s="231" t="s">
        <v>20</v>
      </c>
      <c r="J96" s="231" t="s">
        <v>336</v>
      </c>
      <c r="K96" s="231">
        <v>4</v>
      </c>
      <c r="L96" s="165" t="s">
        <v>2214</v>
      </c>
      <c r="M96" s="165" t="s">
        <v>2215</v>
      </c>
      <c r="N96" s="64">
        <v>0</v>
      </c>
      <c r="O96" s="64">
        <v>2</v>
      </c>
      <c r="P96" s="64">
        <v>2</v>
      </c>
      <c r="Q96" s="64">
        <v>0</v>
      </c>
      <c r="R96" s="64">
        <f t="shared" si="18"/>
        <v>4</v>
      </c>
      <c r="S96" s="105" t="s">
        <v>4345</v>
      </c>
      <c r="T96" s="105" t="s">
        <v>172</v>
      </c>
      <c r="U96" s="159">
        <f t="shared" si="19"/>
        <v>2</v>
      </c>
      <c r="V96" s="273">
        <v>1</v>
      </c>
      <c r="W96" s="100">
        <f t="shared" si="14"/>
        <v>0.5</v>
      </c>
      <c r="X96" s="105" t="str">
        <f t="shared" si="15"/>
        <v>En Riesgo de no Cumplimiento</v>
      </c>
      <c r="Y96" s="166"/>
      <c r="Z96" s="159">
        <f t="shared" si="16"/>
        <v>2</v>
      </c>
      <c r="AA96" s="159"/>
      <c r="AB96" s="100" t="str">
        <f t="shared" si="20"/>
        <v>No hay ejecución</v>
      </c>
      <c r="AC96" s="105" t="str">
        <f t="shared" si="17"/>
        <v>NA</v>
      </c>
      <c r="AD96" s="166"/>
      <c r="AE96" s="65">
        <f t="shared" si="21"/>
        <v>1</v>
      </c>
      <c r="AF96" s="100">
        <f t="shared" si="22"/>
        <v>0.25</v>
      </c>
      <c r="AG96" s="105" t="str">
        <f t="shared" si="23"/>
        <v>Incumplimiento</v>
      </c>
      <c r="AH96" s="166"/>
      <c r="AI96" s="65">
        <v>12000</v>
      </c>
      <c r="AJ96" s="105"/>
    </row>
    <row r="97" spans="1:36" s="59" customFormat="1" ht="37.049999999999997" customHeight="1" thickTop="1" thickBot="1">
      <c r="A97" s="63">
        <v>82</v>
      </c>
      <c r="B97" s="162" t="s">
        <v>403</v>
      </c>
      <c r="C97" s="162" t="s">
        <v>46</v>
      </c>
      <c r="D97" s="162" t="s">
        <v>123</v>
      </c>
      <c r="E97" s="162" t="s">
        <v>147</v>
      </c>
      <c r="F97" s="162">
        <v>18</v>
      </c>
      <c r="G97" s="231" t="s">
        <v>442</v>
      </c>
      <c r="H97" s="164" t="s">
        <v>4374</v>
      </c>
      <c r="I97" s="231" t="s">
        <v>20</v>
      </c>
      <c r="J97" s="231" t="s">
        <v>336</v>
      </c>
      <c r="K97" s="231">
        <v>4</v>
      </c>
      <c r="L97" s="165" t="s">
        <v>2214</v>
      </c>
      <c r="M97" s="165" t="s">
        <v>2215</v>
      </c>
      <c r="N97" s="64">
        <v>0</v>
      </c>
      <c r="O97" s="64">
        <v>14</v>
      </c>
      <c r="P97" s="64">
        <v>14</v>
      </c>
      <c r="Q97" s="64">
        <v>0</v>
      </c>
      <c r="R97" s="64">
        <f t="shared" si="18"/>
        <v>28</v>
      </c>
      <c r="S97" s="105" t="s">
        <v>4345</v>
      </c>
      <c r="T97" s="105" t="s">
        <v>172</v>
      </c>
      <c r="U97" s="159">
        <f t="shared" si="19"/>
        <v>14</v>
      </c>
      <c r="V97" s="273">
        <v>4</v>
      </c>
      <c r="W97" s="100">
        <f t="shared" si="14"/>
        <v>0.2857142857142857</v>
      </c>
      <c r="X97" s="105" t="str">
        <f t="shared" si="15"/>
        <v>En Riesgo de no Cumplimiento</v>
      </c>
      <c r="Y97" s="166"/>
      <c r="Z97" s="159">
        <f t="shared" si="16"/>
        <v>14</v>
      </c>
      <c r="AA97" s="159"/>
      <c r="AB97" s="100" t="str">
        <f t="shared" si="20"/>
        <v>No hay ejecución</v>
      </c>
      <c r="AC97" s="105" t="str">
        <f t="shared" si="17"/>
        <v>NA</v>
      </c>
      <c r="AD97" s="166"/>
      <c r="AE97" s="65">
        <f t="shared" si="21"/>
        <v>4</v>
      </c>
      <c r="AF97" s="100">
        <f t="shared" si="22"/>
        <v>0.14285714285714285</v>
      </c>
      <c r="AG97" s="105" t="str">
        <f t="shared" si="23"/>
        <v>Incumplimiento</v>
      </c>
      <c r="AH97" s="166"/>
      <c r="AI97" s="65">
        <v>84000</v>
      </c>
      <c r="AJ97" s="105"/>
    </row>
    <row r="98" spans="1:36" s="59" customFormat="1" ht="37.049999999999997" customHeight="1" thickTop="1" thickBot="1">
      <c r="A98" s="63">
        <v>83</v>
      </c>
      <c r="B98" s="162" t="s">
        <v>403</v>
      </c>
      <c r="C98" s="162" t="s">
        <v>46</v>
      </c>
      <c r="D98" s="162" t="s">
        <v>123</v>
      </c>
      <c r="E98" s="162" t="s">
        <v>147</v>
      </c>
      <c r="F98" s="162">
        <v>18</v>
      </c>
      <c r="G98" s="231" t="s">
        <v>442</v>
      </c>
      <c r="H98" s="164" t="s">
        <v>3787</v>
      </c>
      <c r="I98" s="231" t="s">
        <v>20</v>
      </c>
      <c r="J98" s="231" t="s">
        <v>336</v>
      </c>
      <c r="K98" s="231">
        <v>4</v>
      </c>
      <c r="L98" s="165" t="s">
        <v>2214</v>
      </c>
      <c r="M98" s="165" t="s">
        <v>2215</v>
      </c>
      <c r="N98" s="64">
        <v>0</v>
      </c>
      <c r="O98" s="64">
        <v>5</v>
      </c>
      <c r="P98" s="64">
        <v>0</v>
      </c>
      <c r="Q98" s="64">
        <v>0</v>
      </c>
      <c r="R98" s="64">
        <f t="shared" si="18"/>
        <v>5</v>
      </c>
      <c r="S98" s="105" t="s">
        <v>4350</v>
      </c>
      <c r="T98" s="105" t="s">
        <v>172</v>
      </c>
      <c r="U98" s="159">
        <f t="shared" si="19"/>
        <v>5</v>
      </c>
      <c r="V98" s="273">
        <v>4</v>
      </c>
      <c r="W98" s="100">
        <f t="shared" si="14"/>
        <v>0.8</v>
      </c>
      <c r="X98" s="105" t="str">
        <f t="shared" si="15"/>
        <v>Atraso Leve</v>
      </c>
      <c r="Y98" s="166"/>
      <c r="Z98" s="159">
        <f t="shared" si="16"/>
        <v>0</v>
      </c>
      <c r="AA98" s="159"/>
      <c r="AB98" s="100" t="str">
        <f t="shared" si="20"/>
        <v>No hay ejecución</v>
      </c>
      <c r="AC98" s="105" t="str">
        <f t="shared" si="17"/>
        <v>NA</v>
      </c>
      <c r="AD98" s="166"/>
      <c r="AE98" s="65">
        <f t="shared" si="21"/>
        <v>4</v>
      </c>
      <c r="AF98" s="100">
        <f t="shared" si="22"/>
        <v>0.8</v>
      </c>
      <c r="AG98" s="105" t="str">
        <f t="shared" si="23"/>
        <v>Atraso Leve</v>
      </c>
      <c r="AH98" s="166"/>
      <c r="AI98" s="65" t="s">
        <v>502</v>
      </c>
      <c r="AJ98" s="105" t="s">
        <v>502</v>
      </c>
    </row>
    <row r="99" spans="1:36" s="59" customFormat="1" ht="37.049999999999997" customHeight="1" thickTop="1" thickBot="1">
      <c r="A99" s="63">
        <v>84</v>
      </c>
      <c r="B99" s="162" t="s">
        <v>403</v>
      </c>
      <c r="C99" s="162" t="s">
        <v>46</v>
      </c>
      <c r="D99" s="162" t="s">
        <v>123</v>
      </c>
      <c r="E99" s="162" t="s">
        <v>147</v>
      </c>
      <c r="F99" s="162">
        <v>18</v>
      </c>
      <c r="G99" s="231" t="s">
        <v>442</v>
      </c>
      <c r="H99" s="164" t="s">
        <v>3788</v>
      </c>
      <c r="I99" s="231" t="s">
        <v>20</v>
      </c>
      <c r="J99" s="231" t="s">
        <v>336</v>
      </c>
      <c r="K99" s="231">
        <v>4</v>
      </c>
      <c r="L99" s="165" t="s">
        <v>2214</v>
      </c>
      <c r="M99" s="165" t="s">
        <v>2215</v>
      </c>
      <c r="N99" s="64">
        <v>0</v>
      </c>
      <c r="O99" s="64"/>
      <c r="P99" s="64"/>
      <c r="Q99" s="64">
        <v>5</v>
      </c>
      <c r="R99" s="64">
        <f t="shared" si="18"/>
        <v>5</v>
      </c>
      <c r="S99" s="105" t="s">
        <v>4350</v>
      </c>
      <c r="T99" s="105" t="s">
        <v>172</v>
      </c>
      <c r="U99" s="159">
        <f t="shared" si="19"/>
        <v>0</v>
      </c>
      <c r="V99" s="273">
        <v>0</v>
      </c>
      <c r="W99" s="100" t="str">
        <f t="shared" si="14"/>
        <v>No hay Programación</v>
      </c>
      <c r="X99" s="105" t="str">
        <f t="shared" si="15"/>
        <v>De acuerdo a lo programado</v>
      </c>
      <c r="Y99" s="166"/>
      <c r="Z99" s="159">
        <f t="shared" si="16"/>
        <v>5</v>
      </c>
      <c r="AA99" s="159"/>
      <c r="AB99" s="100" t="str">
        <f t="shared" si="20"/>
        <v>No hay ejecución</v>
      </c>
      <c r="AC99" s="105" t="str">
        <f t="shared" si="17"/>
        <v>NA</v>
      </c>
      <c r="AD99" s="166"/>
      <c r="AE99" s="65">
        <f t="shared" si="21"/>
        <v>0</v>
      </c>
      <c r="AF99" s="100" t="str">
        <f t="shared" si="22"/>
        <v>No hay Programación</v>
      </c>
      <c r="AG99" s="105" t="str">
        <f t="shared" si="23"/>
        <v>De acuerdo a lo programado</v>
      </c>
      <c r="AH99" s="166"/>
      <c r="AI99" s="65" t="s">
        <v>502</v>
      </c>
      <c r="AJ99" s="105" t="s">
        <v>502</v>
      </c>
    </row>
    <row r="100" spans="1:36" s="59" customFormat="1" ht="37.049999999999997" customHeight="1" thickTop="1" thickBot="1">
      <c r="A100" s="63">
        <v>85</v>
      </c>
      <c r="B100" s="162" t="s">
        <v>403</v>
      </c>
      <c r="C100" s="162" t="s">
        <v>46</v>
      </c>
      <c r="D100" s="162" t="s">
        <v>123</v>
      </c>
      <c r="E100" s="162" t="s">
        <v>147</v>
      </c>
      <c r="F100" s="162">
        <v>18</v>
      </c>
      <c r="G100" s="231" t="s">
        <v>442</v>
      </c>
      <c r="H100" s="164" t="s">
        <v>4369</v>
      </c>
      <c r="I100" s="231" t="s">
        <v>20</v>
      </c>
      <c r="J100" s="231" t="s">
        <v>336</v>
      </c>
      <c r="K100" s="231">
        <v>4</v>
      </c>
      <c r="L100" s="165" t="s">
        <v>2214</v>
      </c>
      <c r="M100" s="165" t="s">
        <v>2215</v>
      </c>
      <c r="N100" s="64">
        <v>0</v>
      </c>
      <c r="O100" s="64">
        <v>2</v>
      </c>
      <c r="P100" s="64">
        <v>2</v>
      </c>
      <c r="Q100" s="64">
        <v>0</v>
      </c>
      <c r="R100" s="64">
        <f t="shared" si="18"/>
        <v>4</v>
      </c>
      <c r="S100" s="105" t="s">
        <v>4375</v>
      </c>
      <c r="T100" s="105" t="s">
        <v>172</v>
      </c>
      <c r="U100" s="159">
        <f t="shared" si="19"/>
        <v>2</v>
      </c>
      <c r="V100" s="273">
        <v>2</v>
      </c>
      <c r="W100" s="100">
        <f t="shared" si="14"/>
        <v>1</v>
      </c>
      <c r="X100" s="105" t="str">
        <f t="shared" si="15"/>
        <v>De acuerdo a lo programado</v>
      </c>
      <c r="Y100" s="166"/>
      <c r="Z100" s="159">
        <f t="shared" si="16"/>
        <v>2</v>
      </c>
      <c r="AA100" s="159"/>
      <c r="AB100" s="100" t="str">
        <f t="shared" si="20"/>
        <v>No hay ejecución</v>
      </c>
      <c r="AC100" s="105" t="str">
        <f t="shared" si="17"/>
        <v>NA</v>
      </c>
      <c r="AD100" s="166"/>
      <c r="AE100" s="65">
        <f t="shared" si="21"/>
        <v>2</v>
      </c>
      <c r="AF100" s="100">
        <f t="shared" si="22"/>
        <v>0.5</v>
      </c>
      <c r="AG100" s="105" t="str">
        <f t="shared" si="23"/>
        <v>Incumplimiento</v>
      </c>
      <c r="AH100" s="166"/>
      <c r="AI100" s="65" t="s">
        <v>502</v>
      </c>
      <c r="AJ100" s="105" t="s">
        <v>502</v>
      </c>
    </row>
    <row r="101" spans="1:36" s="59" customFormat="1" ht="37.049999999999997" customHeight="1" thickTop="1" thickBot="1">
      <c r="A101" s="63">
        <v>86</v>
      </c>
      <c r="B101" s="162" t="s">
        <v>403</v>
      </c>
      <c r="C101" s="162" t="s">
        <v>46</v>
      </c>
      <c r="D101" s="162" t="s">
        <v>123</v>
      </c>
      <c r="E101" s="162" t="s">
        <v>147</v>
      </c>
      <c r="F101" s="162">
        <v>18</v>
      </c>
      <c r="G101" s="231" t="s">
        <v>422</v>
      </c>
      <c r="H101" s="164" t="s">
        <v>4376</v>
      </c>
      <c r="I101" s="231" t="s">
        <v>20</v>
      </c>
      <c r="J101" s="231" t="s">
        <v>336</v>
      </c>
      <c r="K101" s="231">
        <v>4</v>
      </c>
      <c r="L101" s="165" t="s">
        <v>2214</v>
      </c>
      <c r="M101" s="165" t="s">
        <v>2215</v>
      </c>
      <c r="N101" s="64">
        <v>0</v>
      </c>
      <c r="O101" s="64">
        <v>7</v>
      </c>
      <c r="P101" s="64">
        <v>7</v>
      </c>
      <c r="Q101" s="64">
        <v>0</v>
      </c>
      <c r="R101" s="64">
        <f t="shared" si="18"/>
        <v>14</v>
      </c>
      <c r="S101" s="105" t="s">
        <v>4375</v>
      </c>
      <c r="T101" s="105" t="s">
        <v>172</v>
      </c>
      <c r="U101" s="159">
        <f t="shared" si="19"/>
        <v>7</v>
      </c>
      <c r="V101" s="273">
        <v>7</v>
      </c>
      <c r="W101" s="100">
        <f t="shared" si="14"/>
        <v>1</v>
      </c>
      <c r="X101" s="105" t="str">
        <f t="shared" si="15"/>
        <v>De acuerdo a lo programado</v>
      </c>
      <c r="Y101" s="166"/>
      <c r="Z101" s="159">
        <f t="shared" si="16"/>
        <v>7</v>
      </c>
      <c r="AA101" s="159"/>
      <c r="AB101" s="100" t="str">
        <f t="shared" si="20"/>
        <v>No hay ejecución</v>
      </c>
      <c r="AC101" s="105" t="str">
        <f t="shared" si="17"/>
        <v>NA</v>
      </c>
      <c r="AD101" s="166"/>
      <c r="AE101" s="65">
        <f t="shared" si="21"/>
        <v>7</v>
      </c>
      <c r="AF101" s="100">
        <f t="shared" si="22"/>
        <v>0.5</v>
      </c>
      <c r="AG101" s="105" t="str">
        <f t="shared" si="23"/>
        <v>Incumplimiento</v>
      </c>
      <c r="AH101" s="166"/>
      <c r="AI101" s="65" t="s">
        <v>502</v>
      </c>
      <c r="AJ101" s="105" t="s">
        <v>502</v>
      </c>
    </row>
    <row r="102" spans="1:36" s="59" customFormat="1" ht="37.049999999999997" customHeight="1" thickTop="1" thickBot="1">
      <c r="A102" s="63">
        <v>87</v>
      </c>
      <c r="B102" s="162" t="s">
        <v>403</v>
      </c>
      <c r="C102" s="162" t="s">
        <v>46</v>
      </c>
      <c r="D102" s="162" t="s">
        <v>123</v>
      </c>
      <c r="E102" s="162" t="s">
        <v>147</v>
      </c>
      <c r="F102" s="162">
        <v>18</v>
      </c>
      <c r="G102" s="231" t="s">
        <v>422</v>
      </c>
      <c r="H102" s="164" t="s">
        <v>3791</v>
      </c>
      <c r="I102" s="231" t="s">
        <v>20</v>
      </c>
      <c r="J102" s="231" t="s">
        <v>336</v>
      </c>
      <c r="K102" s="231">
        <v>4</v>
      </c>
      <c r="L102" s="165" t="s">
        <v>2214</v>
      </c>
      <c r="M102" s="165" t="s">
        <v>2215</v>
      </c>
      <c r="N102" s="64">
        <v>0</v>
      </c>
      <c r="O102" s="64">
        <v>5</v>
      </c>
      <c r="P102" s="64">
        <v>5</v>
      </c>
      <c r="Q102" s="64">
        <v>0</v>
      </c>
      <c r="R102" s="64">
        <f t="shared" si="18"/>
        <v>10</v>
      </c>
      <c r="S102" s="105" t="s">
        <v>4375</v>
      </c>
      <c r="T102" s="105" t="s">
        <v>172</v>
      </c>
      <c r="U102" s="159">
        <f t="shared" si="19"/>
        <v>5</v>
      </c>
      <c r="V102" s="273">
        <v>5</v>
      </c>
      <c r="W102" s="100">
        <f t="shared" si="14"/>
        <v>1</v>
      </c>
      <c r="X102" s="105" t="str">
        <f t="shared" si="15"/>
        <v>De acuerdo a lo programado</v>
      </c>
      <c r="Y102" s="166"/>
      <c r="Z102" s="159">
        <f t="shared" si="16"/>
        <v>5</v>
      </c>
      <c r="AA102" s="159"/>
      <c r="AB102" s="100" t="str">
        <f t="shared" si="20"/>
        <v>No hay ejecución</v>
      </c>
      <c r="AC102" s="105" t="str">
        <f t="shared" si="17"/>
        <v>NA</v>
      </c>
      <c r="AD102" s="166"/>
      <c r="AE102" s="65">
        <f t="shared" si="21"/>
        <v>5</v>
      </c>
      <c r="AF102" s="100">
        <f t="shared" si="22"/>
        <v>0.5</v>
      </c>
      <c r="AG102" s="105" t="str">
        <f t="shared" si="23"/>
        <v>Incumplimiento</v>
      </c>
      <c r="AH102" s="166"/>
      <c r="AI102" s="65" t="s">
        <v>502</v>
      </c>
      <c r="AJ102" s="105" t="s">
        <v>502</v>
      </c>
    </row>
    <row r="103" spans="1:36" s="59" customFormat="1" ht="37.049999999999997" customHeight="1" thickTop="1" thickBot="1">
      <c r="A103" s="63">
        <v>88</v>
      </c>
      <c r="B103" s="162" t="s">
        <v>403</v>
      </c>
      <c r="C103" s="162" t="s">
        <v>46</v>
      </c>
      <c r="D103" s="162" t="s">
        <v>123</v>
      </c>
      <c r="E103" s="162" t="s">
        <v>147</v>
      </c>
      <c r="F103" s="162">
        <v>18</v>
      </c>
      <c r="G103" s="231" t="s">
        <v>422</v>
      </c>
      <c r="H103" s="164" t="s">
        <v>3793</v>
      </c>
      <c r="I103" s="231" t="s">
        <v>20</v>
      </c>
      <c r="J103" s="231" t="s">
        <v>336</v>
      </c>
      <c r="K103" s="231">
        <v>4</v>
      </c>
      <c r="L103" s="165" t="s">
        <v>2214</v>
      </c>
      <c r="M103" s="165" t="s">
        <v>2215</v>
      </c>
      <c r="N103" s="64">
        <v>0</v>
      </c>
      <c r="O103" s="64">
        <v>2</v>
      </c>
      <c r="P103" s="64">
        <v>2</v>
      </c>
      <c r="Q103" s="64">
        <v>0</v>
      </c>
      <c r="R103" s="64">
        <f t="shared" si="18"/>
        <v>4</v>
      </c>
      <c r="S103" s="105" t="s">
        <v>4375</v>
      </c>
      <c r="T103" s="105" t="s">
        <v>172</v>
      </c>
      <c r="U103" s="159">
        <f t="shared" si="19"/>
        <v>2</v>
      </c>
      <c r="V103" s="273">
        <v>2</v>
      </c>
      <c r="W103" s="100">
        <f t="shared" si="14"/>
        <v>1</v>
      </c>
      <c r="X103" s="105" t="str">
        <f t="shared" si="15"/>
        <v>De acuerdo a lo programado</v>
      </c>
      <c r="Y103" s="166"/>
      <c r="Z103" s="159">
        <f t="shared" si="16"/>
        <v>2</v>
      </c>
      <c r="AA103" s="159"/>
      <c r="AB103" s="100" t="str">
        <f t="shared" si="20"/>
        <v>No hay ejecución</v>
      </c>
      <c r="AC103" s="105" t="str">
        <f t="shared" si="17"/>
        <v>NA</v>
      </c>
      <c r="AD103" s="166"/>
      <c r="AE103" s="65">
        <f t="shared" si="21"/>
        <v>2</v>
      </c>
      <c r="AF103" s="100">
        <f t="shared" si="22"/>
        <v>0.5</v>
      </c>
      <c r="AG103" s="105" t="str">
        <f t="shared" si="23"/>
        <v>Incumplimiento</v>
      </c>
      <c r="AH103" s="166"/>
      <c r="AI103" s="65" t="s">
        <v>502</v>
      </c>
      <c r="AJ103" s="105" t="s">
        <v>502</v>
      </c>
    </row>
    <row r="104" spans="1:36" s="59" customFormat="1" ht="37.049999999999997" customHeight="1" thickTop="1" thickBot="1">
      <c r="A104" s="63">
        <v>89</v>
      </c>
      <c r="B104" s="162" t="s">
        <v>403</v>
      </c>
      <c r="C104" s="162" t="s">
        <v>46</v>
      </c>
      <c r="D104" s="162" t="s">
        <v>123</v>
      </c>
      <c r="E104" s="162" t="s">
        <v>147</v>
      </c>
      <c r="F104" s="162">
        <v>18</v>
      </c>
      <c r="G104" s="231" t="s">
        <v>422</v>
      </c>
      <c r="H104" s="164" t="s">
        <v>4377</v>
      </c>
      <c r="I104" s="231" t="s">
        <v>20</v>
      </c>
      <c r="J104" s="231" t="s">
        <v>336</v>
      </c>
      <c r="K104" s="231">
        <v>4</v>
      </c>
      <c r="L104" s="165" t="s">
        <v>2214</v>
      </c>
      <c r="M104" s="165" t="s">
        <v>2215</v>
      </c>
      <c r="N104" s="64"/>
      <c r="O104" s="64"/>
      <c r="P104" s="64">
        <v>3</v>
      </c>
      <c r="Q104" s="64">
        <v>3</v>
      </c>
      <c r="R104" s="64">
        <f t="shared" si="18"/>
        <v>6</v>
      </c>
      <c r="S104" s="105" t="s">
        <v>4354</v>
      </c>
      <c r="T104" s="105" t="s">
        <v>172</v>
      </c>
      <c r="U104" s="159">
        <f t="shared" si="19"/>
        <v>0</v>
      </c>
      <c r="V104" s="273">
        <v>0</v>
      </c>
      <c r="W104" s="100" t="str">
        <f t="shared" si="14"/>
        <v>No hay Programación</v>
      </c>
      <c r="X104" s="105" t="str">
        <f t="shared" si="15"/>
        <v>De acuerdo a lo programado</v>
      </c>
      <c r="Y104" s="166"/>
      <c r="Z104" s="159">
        <f t="shared" si="16"/>
        <v>6</v>
      </c>
      <c r="AA104" s="159"/>
      <c r="AB104" s="100" t="str">
        <f t="shared" si="20"/>
        <v>No hay ejecución</v>
      </c>
      <c r="AC104" s="105" t="str">
        <f t="shared" si="17"/>
        <v>NA</v>
      </c>
      <c r="AD104" s="166"/>
      <c r="AE104" s="65">
        <f t="shared" si="21"/>
        <v>0</v>
      </c>
      <c r="AF104" s="100" t="str">
        <f t="shared" si="22"/>
        <v>No hay Programación</v>
      </c>
      <c r="AG104" s="105" t="str">
        <f t="shared" si="23"/>
        <v>De acuerdo a lo programado</v>
      </c>
      <c r="AH104" s="166"/>
      <c r="AI104" s="65" t="s">
        <v>502</v>
      </c>
      <c r="AJ104" s="105" t="s">
        <v>502</v>
      </c>
    </row>
    <row r="105" spans="1:36" s="59" customFormat="1" ht="37.049999999999997" customHeight="1" thickTop="1" thickBot="1">
      <c r="A105" s="63">
        <v>90</v>
      </c>
      <c r="B105" s="162" t="s">
        <v>403</v>
      </c>
      <c r="C105" s="162" t="s">
        <v>46</v>
      </c>
      <c r="D105" s="162" t="s">
        <v>123</v>
      </c>
      <c r="E105" s="162" t="s">
        <v>147</v>
      </c>
      <c r="F105" s="162">
        <v>18</v>
      </c>
      <c r="G105" s="231" t="s">
        <v>422</v>
      </c>
      <c r="H105" s="164" t="s">
        <v>3791</v>
      </c>
      <c r="I105" s="231" t="s">
        <v>20</v>
      </c>
      <c r="J105" s="231" t="s">
        <v>336</v>
      </c>
      <c r="K105" s="231">
        <v>4</v>
      </c>
      <c r="L105" s="165" t="s">
        <v>2214</v>
      </c>
      <c r="M105" s="165" t="s">
        <v>2215</v>
      </c>
      <c r="N105" s="64">
        <v>2</v>
      </c>
      <c r="O105" s="64">
        <v>2</v>
      </c>
      <c r="P105" s="64">
        <v>2</v>
      </c>
      <c r="Q105" s="64">
        <v>2</v>
      </c>
      <c r="R105" s="64">
        <f t="shared" si="18"/>
        <v>8</v>
      </c>
      <c r="S105" s="105" t="s">
        <v>4354</v>
      </c>
      <c r="T105" s="105" t="s">
        <v>172</v>
      </c>
      <c r="U105" s="159">
        <f t="shared" si="19"/>
        <v>4</v>
      </c>
      <c r="V105" s="273">
        <v>4</v>
      </c>
      <c r="W105" s="100">
        <f t="shared" si="14"/>
        <v>1</v>
      </c>
      <c r="X105" s="105" t="str">
        <f t="shared" si="15"/>
        <v>De acuerdo a lo programado</v>
      </c>
      <c r="Y105" s="166"/>
      <c r="Z105" s="159">
        <f t="shared" si="16"/>
        <v>4</v>
      </c>
      <c r="AA105" s="159"/>
      <c r="AB105" s="100" t="str">
        <f t="shared" si="20"/>
        <v>No hay ejecución</v>
      </c>
      <c r="AC105" s="105" t="str">
        <f t="shared" si="17"/>
        <v>NA</v>
      </c>
      <c r="AD105" s="166"/>
      <c r="AE105" s="65">
        <f t="shared" si="21"/>
        <v>4</v>
      </c>
      <c r="AF105" s="100">
        <f t="shared" si="22"/>
        <v>0.5</v>
      </c>
      <c r="AG105" s="105" t="str">
        <f t="shared" si="23"/>
        <v>Incumplimiento</v>
      </c>
      <c r="AH105" s="166"/>
      <c r="AI105" s="65" t="s">
        <v>502</v>
      </c>
      <c r="AJ105" s="105" t="s">
        <v>502</v>
      </c>
    </row>
    <row r="106" spans="1:36" s="59" customFormat="1" ht="37.049999999999997" customHeight="1" thickTop="1" thickBot="1">
      <c r="A106" s="63">
        <v>91</v>
      </c>
      <c r="B106" s="162" t="s">
        <v>403</v>
      </c>
      <c r="C106" s="162" t="s">
        <v>46</v>
      </c>
      <c r="D106" s="162" t="s">
        <v>123</v>
      </c>
      <c r="E106" s="162" t="s">
        <v>147</v>
      </c>
      <c r="F106" s="162">
        <v>18</v>
      </c>
      <c r="G106" s="231" t="s">
        <v>422</v>
      </c>
      <c r="H106" s="164" t="s">
        <v>4378</v>
      </c>
      <c r="I106" s="231" t="s">
        <v>20</v>
      </c>
      <c r="J106" s="231" t="s">
        <v>336</v>
      </c>
      <c r="K106" s="231">
        <v>4</v>
      </c>
      <c r="L106" s="165" t="s">
        <v>2214</v>
      </c>
      <c r="M106" s="165" t="s">
        <v>3764</v>
      </c>
      <c r="N106" s="64">
        <v>0</v>
      </c>
      <c r="O106" s="64">
        <v>10</v>
      </c>
      <c r="P106" s="64">
        <v>10</v>
      </c>
      <c r="Q106" s="64">
        <v>0</v>
      </c>
      <c r="R106" s="64">
        <f t="shared" si="18"/>
        <v>20</v>
      </c>
      <c r="S106" s="105" t="s">
        <v>4356</v>
      </c>
      <c r="T106" s="105" t="s">
        <v>172</v>
      </c>
      <c r="U106" s="159">
        <f t="shared" si="19"/>
        <v>10</v>
      </c>
      <c r="V106" s="273">
        <v>7</v>
      </c>
      <c r="W106" s="100">
        <f t="shared" si="14"/>
        <v>0.7</v>
      </c>
      <c r="X106" s="105" t="str">
        <f t="shared" si="15"/>
        <v>Atraso Leve</v>
      </c>
      <c r="Y106" s="166"/>
      <c r="Z106" s="159">
        <f t="shared" si="16"/>
        <v>10</v>
      </c>
      <c r="AA106" s="159"/>
      <c r="AB106" s="100" t="str">
        <f t="shared" si="20"/>
        <v>No hay ejecución</v>
      </c>
      <c r="AC106" s="105" t="str">
        <f t="shared" si="17"/>
        <v>NA</v>
      </c>
      <c r="AD106" s="166"/>
      <c r="AE106" s="65">
        <f t="shared" si="21"/>
        <v>7</v>
      </c>
      <c r="AF106" s="100">
        <f t="shared" si="22"/>
        <v>0.35</v>
      </c>
      <c r="AG106" s="105" t="str">
        <f t="shared" si="23"/>
        <v>Incumplimiento</v>
      </c>
      <c r="AH106" s="166"/>
      <c r="AI106" s="65">
        <v>50000</v>
      </c>
      <c r="AJ106" s="105"/>
    </row>
    <row r="107" spans="1:36" s="59" customFormat="1" ht="37.049999999999997" customHeight="1" thickTop="1" thickBot="1">
      <c r="A107" s="63">
        <v>92</v>
      </c>
      <c r="B107" s="162" t="s">
        <v>403</v>
      </c>
      <c r="C107" s="162" t="s">
        <v>46</v>
      </c>
      <c r="D107" s="162" t="s">
        <v>123</v>
      </c>
      <c r="E107" s="162" t="s">
        <v>147</v>
      </c>
      <c r="F107" s="162">
        <v>18</v>
      </c>
      <c r="G107" s="231" t="s">
        <v>422</v>
      </c>
      <c r="H107" s="164" t="s">
        <v>4379</v>
      </c>
      <c r="I107" s="231" t="s">
        <v>20</v>
      </c>
      <c r="J107" s="231" t="s">
        <v>336</v>
      </c>
      <c r="K107" s="231">
        <v>4</v>
      </c>
      <c r="L107" s="165" t="s">
        <v>2214</v>
      </c>
      <c r="M107" s="165" t="s">
        <v>3764</v>
      </c>
      <c r="N107" s="64">
        <v>0</v>
      </c>
      <c r="O107" s="64">
        <v>2</v>
      </c>
      <c r="P107" s="64">
        <v>2</v>
      </c>
      <c r="Q107" s="64">
        <v>0</v>
      </c>
      <c r="R107" s="64">
        <f t="shared" si="18"/>
        <v>4</v>
      </c>
      <c r="S107" s="105" t="s">
        <v>4356</v>
      </c>
      <c r="T107" s="105" t="s">
        <v>172</v>
      </c>
      <c r="U107" s="159">
        <f t="shared" si="19"/>
        <v>2</v>
      </c>
      <c r="V107" s="273">
        <v>1</v>
      </c>
      <c r="W107" s="100">
        <f t="shared" si="14"/>
        <v>0.5</v>
      </c>
      <c r="X107" s="105" t="str">
        <f t="shared" si="15"/>
        <v>En Riesgo de no Cumplimiento</v>
      </c>
      <c r="Y107" s="166"/>
      <c r="Z107" s="159">
        <f t="shared" si="16"/>
        <v>2</v>
      </c>
      <c r="AA107" s="159"/>
      <c r="AB107" s="100" t="str">
        <f t="shared" si="20"/>
        <v>No hay ejecución</v>
      </c>
      <c r="AC107" s="105" t="str">
        <f t="shared" si="17"/>
        <v>NA</v>
      </c>
      <c r="AD107" s="166"/>
      <c r="AE107" s="65">
        <f t="shared" si="21"/>
        <v>1</v>
      </c>
      <c r="AF107" s="100">
        <f t="shared" si="22"/>
        <v>0.25</v>
      </c>
      <c r="AG107" s="105" t="str">
        <f t="shared" si="23"/>
        <v>Incumplimiento</v>
      </c>
      <c r="AH107" s="166"/>
      <c r="AI107" s="65">
        <v>10000</v>
      </c>
      <c r="AJ107" s="105"/>
    </row>
    <row r="108" spans="1:36" s="59" customFormat="1" ht="37.049999999999997" customHeight="1" thickTop="1" thickBot="1">
      <c r="A108" s="63">
        <v>93</v>
      </c>
      <c r="B108" s="162" t="s">
        <v>403</v>
      </c>
      <c r="C108" s="162" t="s">
        <v>46</v>
      </c>
      <c r="D108" s="162" t="s">
        <v>123</v>
      </c>
      <c r="E108" s="162" t="s">
        <v>147</v>
      </c>
      <c r="F108" s="162">
        <v>18</v>
      </c>
      <c r="G108" s="231" t="s">
        <v>422</v>
      </c>
      <c r="H108" s="164" t="s">
        <v>4380</v>
      </c>
      <c r="I108" s="231" t="s">
        <v>20</v>
      </c>
      <c r="J108" s="231" t="s">
        <v>336</v>
      </c>
      <c r="K108" s="231">
        <v>4</v>
      </c>
      <c r="L108" s="165" t="s">
        <v>2214</v>
      </c>
      <c r="M108" s="165" t="s">
        <v>3764</v>
      </c>
      <c r="N108" s="64">
        <v>0</v>
      </c>
      <c r="O108" s="64">
        <v>1</v>
      </c>
      <c r="P108" s="64">
        <v>1</v>
      </c>
      <c r="Q108" s="64">
        <v>0</v>
      </c>
      <c r="R108" s="64">
        <f t="shared" si="18"/>
        <v>2</v>
      </c>
      <c r="S108" s="105" t="s">
        <v>4356</v>
      </c>
      <c r="T108" s="105" t="s">
        <v>172</v>
      </c>
      <c r="U108" s="159">
        <f t="shared" si="19"/>
        <v>1</v>
      </c>
      <c r="V108" s="273">
        <v>1</v>
      </c>
      <c r="W108" s="100">
        <f t="shared" si="14"/>
        <v>1</v>
      </c>
      <c r="X108" s="105" t="str">
        <f t="shared" si="15"/>
        <v>De acuerdo a lo programado</v>
      </c>
      <c r="Y108" s="166"/>
      <c r="Z108" s="159">
        <f t="shared" si="16"/>
        <v>1</v>
      </c>
      <c r="AA108" s="159"/>
      <c r="AB108" s="100" t="str">
        <f t="shared" si="20"/>
        <v>No hay ejecución</v>
      </c>
      <c r="AC108" s="105" t="str">
        <f t="shared" si="17"/>
        <v>NA</v>
      </c>
      <c r="AD108" s="166"/>
      <c r="AE108" s="65">
        <f t="shared" si="21"/>
        <v>1</v>
      </c>
      <c r="AF108" s="100">
        <f t="shared" si="22"/>
        <v>0.5</v>
      </c>
      <c r="AG108" s="105" t="str">
        <f t="shared" si="23"/>
        <v>Incumplimiento</v>
      </c>
      <c r="AH108" s="166"/>
      <c r="AI108" s="65">
        <v>5000</v>
      </c>
      <c r="AJ108" s="105"/>
    </row>
    <row r="109" spans="1:36" s="59" customFormat="1" ht="37.049999999999997" customHeight="1" thickTop="1" thickBot="1">
      <c r="A109" s="63">
        <v>94</v>
      </c>
      <c r="B109" s="162" t="s">
        <v>403</v>
      </c>
      <c r="C109" s="162" t="s">
        <v>46</v>
      </c>
      <c r="D109" s="162" t="s">
        <v>123</v>
      </c>
      <c r="E109" s="162" t="s">
        <v>147</v>
      </c>
      <c r="F109" s="162">
        <v>18</v>
      </c>
      <c r="G109" s="231" t="s">
        <v>422</v>
      </c>
      <c r="H109" s="164" t="s">
        <v>4381</v>
      </c>
      <c r="I109" s="231" t="s">
        <v>20</v>
      </c>
      <c r="J109" s="231" t="s">
        <v>336</v>
      </c>
      <c r="K109" s="231">
        <v>4</v>
      </c>
      <c r="L109" s="165" t="s">
        <v>2214</v>
      </c>
      <c r="M109" s="165" t="s">
        <v>3764</v>
      </c>
      <c r="N109" s="64">
        <v>0</v>
      </c>
      <c r="O109" s="64">
        <v>2</v>
      </c>
      <c r="P109" s="64">
        <v>2</v>
      </c>
      <c r="Q109" s="64">
        <v>0</v>
      </c>
      <c r="R109" s="64">
        <f t="shared" si="18"/>
        <v>4</v>
      </c>
      <c r="S109" s="105" t="s">
        <v>4356</v>
      </c>
      <c r="T109" s="105" t="s">
        <v>172</v>
      </c>
      <c r="U109" s="159">
        <f t="shared" si="19"/>
        <v>2</v>
      </c>
      <c r="V109" s="273">
        <v>1</v>
      </c>
      <c r="W109" s="100">
        <f t="shared" si="14"/>
        <v>0.5</v>
      </c>
      <c r="X109" s="105" t="str">
        <f t="shared" si="15"/>
        <v>En Riesgo de no Cumplimiento</v>
      </c>
      <c r="Y109" s="166"/>
      <c r="Z109" s="159">
        <f t="shared" si="16"/>
        <v>2</v>
      </c>
      <c r="AA109" s="159"/>
      <c r="AB109" s="100" t="str">
        <f t="shared" si="20"/>
        <v>No hay ejecución</v>
      </c>
      <c r="AC109" s="105" t="str">
        <f t="shared" si="17"/>
        <v>NA</v>
      </c>
      <c r="AD109" s="166"/>
      <c r="AE109" s="65">
        <f t="shared" si="21"/>
        <v>1</v>
      </c>
      <c r="AF109" s="100">
        <f t="shared" si="22"/>
        <v>0.25</v>
      </c>
      <c r="AG109" s="105" t="str">
        <f t="shared" si="23"/>
        <v>Incumplimiento</v>
      </c>
      <c r="AH109" s="166"/>
      <c r="AI109" s="65">
        <v>10000</v>
      </c>
      <c r="AJ109" s="105"/>
    </row>
    <row r="110" spans="1:36" s="59" customFormat="1" ht="37.049999999999997" customHeight="1" thickTop="1" thickBot="1">
      <c r="A110" s="63">
        <v>95</v>
      </c>
      <c r="B110" s="162" t="s">
        <v>403</v>
      </c>
      <c r="C110" s="162" t="s">
        <v>46</v>
      </c>
      <c r="D110" s="162" t="s">
        <v>123</v>
      </c>
      <c r="E110" s="162" t="s">
        <v>147</v>
      </c>
      <c r="F110" s="162">
        <v>18</v>
      </c>
      <c r="G110" s="231" t="s">
        <v>422</v>
      </c>
      <c r="H110" s="164" t="s">
        <v>3787</v>
      </c>
      <c r="I110" s="231" t="s">
        <v>20</v>
      </c>
      <c r="J110" s="231" t="s">
        <v>336</v>
      </c>
      <c r="K110" s="231">
        <v>4</v>
      </c>
      <c r="L110" s="165" t="s">
        <v>2214</v>
      </c>
      <c r="M110" s="165" t="s">
        <v>2215</v>
      </c>
      <c r="N110" s="64">
        <v>25</v>
      </c>
      <c r="O110" s="64">
        <v>25</v>
      </c>
      <c r="P110" s="64">
        <v>25</v>
      </c>
      <c r="Q110" s="64">
        <v>25</v>
      </c>
      <c r="R110" s="64">
        <f t="shared" si="18"/>
        <v>100</v>
      </c>
      <c r="S110" s="105" t="s">
        <v>4358</v>
      </c>
      <c r="T110" s="105" t="s">
        <v>172</v>
      </c>
      <c r="U110" s="159">
        <f t="shared" si="19"/>
        <v>50</v>
      </c>
      <c r="V110" s="273">
        <v>50</v>
      </c>
      <c r="W110" s="100">
        <f t="shared" si="14"/>
        <v>1</v>
      </c>
      <c r="X110" s="105" t="str">
        <f t="shared" si="15"/>
        <v>De acuerdo a lo programado</v>
      </c>
      <c r="Y110" s="166"/>
      <c r="Z110" s="159">
        <f t="shared" si="16"/>
        <v>50</v>
      </c>
      <c r="AA110" s="159"/>
      <c r="AB110" s="100" t="str">
        <f t="shared" si="20"/>
        <v>No hay ejecución</v>
      </c>
      <c r="AC110" s="105" t="str">
        <f t="shared" si="17"/>
        <v>NA</v>
      </c>
      <c r="AD110" s="166"/>
      <c r="AE110" s="65">
        <f t="shared" si="21"/>
        <v>50</v>
      </c>
      <c r="AF110" s="100">
        <f t="shared" si="22"/>
        <v>0.5</v>
      </c>
      <c r="AG110" s="105" t="str">
        <f t="shared" si="23"/>
        <v>Incumplimiento</v>
      </c>
      <c r="AH110" s="166"/>
      <c r="AI110" s="65" t="s">
        <v>502</v>
      </c>
      <c r="AJ110" s="105" t="s">
        <v>502</v>
      </c>
    </row>
    <row r="111" spans="1:36" s="59" customFormat="1" ht="37.049999999999997" customHeight="1" thickTop="1" thickBot="1">
      <c r="A111" s="63">
        <v>96</v>
      </c>
      <c r="B111" s="162" t="s">
        <v>403</v>
      </c>
      <c r="C111" s="162" t="s">
        <v>46</v>
      </c>
      <c r="D111" s="162" t="s">
        <v>123</v>
      </c>
      <c r="E111" s="162" t="s">
        <v>147</v>
      </c>
      <c r="F111" s="162">
        <v>18</v>
      </c>
      <c r="G111" s="231" t="s">
        <v>422</v>
      </c>
      <c r="H111" s="164" t="s">
        <v>3791</v>
      </c>
      <c r="I111" s="231" t="s">
        <v>20</v>
      </c>
      <c r="J111" s="231" t="s">
        <v>336</v>
      </c>
      <c r="K111" s="231">
        <v>4</v>
      </c>
      <c r="L111" s="165" t="s">
        <v>2214</v>
      </c>
      <c r="M111" s="165" t="s">
        <v>2215</v>
      </c>
      <c r="N111" s="64">
        <v>5</v>
      </c>
      <c r="O111" s="64">
        <v>5</v>
      </c>
      <c r="P111" s="64">
        <v>5</v>
      </c>
      <c r="Q111" s="64">
        <v>5</v>
      </c>
      <c r="R111" s="64">
        <f t="shared" si="18"/>
        <v>20</v>
      </c>
      <c r="S111" s="105" t="s">
        <v>4358</v>
      </c>
      <c r="T111" s="105" t="s">
        <v>172</v>
      </c>
      <c r="U111" s="159">
        <f t="shared" si="19"/>
        <v>10</v>
      </c>
      <c r="V111" s="273">
        <v>10</v>
      </c>
      <c r="W111" s="100">
        <f t="shared" si="14"/>
        <v>1</v>
      </c>
      <c r="X111" s="105" t="str">
        <f t="shared" si="15"/>
        <v>De acuerdo a lo programado</v>
      </c>
      <c r="Y111" s="166"/>
      <c r="Z111" s="159">
        <f t="shared" si="16"/>
        <v>10</v>
      </c>
      <c r="AA111" s="159"/>
      <c r="AB111" s="100" t="str">
        <f t="shared" si="20"/>
        <v>No hay ejecución</v>
      </c>
      <c r="AC111" s="105" t="str">
        <f t="shared" si="17"/>
        <v>NA</v>
      </c>
      <c r="AD111" s="166"/>
      <c r="AE111" s="65">
        <f t="shared" si="21"/>
        <v>10</v>
      </c>
      <c r="AF111" s="100">
        <f t="shared" si="22"/>
        <v>0.5</v>
      </c>
      <c r="AG111" s="105" t="str">
        <f t="shared" si="23"/>
        <v>Incumplimiento</v>
      </c>
      <c r="AH111" s="166"/>
      <c r="AI111" s="65" t="s">
        <v>502</v>
      </c>
      <c r="AJ111" s="105" t="s">
        <v>502</v>
      </c>
    </row>
    <row r="112" spans="1:36" s="59" customFormat="1" ht="37.049999999999997" customHeight="1" thickTop="1" thickBot="1">
      <c r="A112" s="63">
        <v>97</v>
      </c>
      <c r="B112" s="162" t="s">
        <v>403</v>
      </c>
      <c r="C112" s="162" t="s">
        <v>46</v>
      </c>
      <c r="D112" s="162" t="s">
        <v>123</v>
      </c>
      <c r="E112" s="162" t="s">
        <v>147</v>
      </c>
      <c r="F112" s="162">
        <v>18</v>
      </c>
      <c r="G112" s="231" t="s">
        <v>422</v>
      </c>
      <c r="H112" s="164" t="s">
        <v>3793</v>
      </c>
      <c r="I112" s="231" t="s">
        <v>20</v>
      </c>
      <c r="J112" s="231" t="s">
        <v>336</v>
      </c>
      <c r="K112" s="231">
        <v>4</v>
      </c>
      <c r="L112" s="165" t="s">
        <v>2214</v>
      </c>
      <c r="M112" s="165" t="s">
        <v>2215</v>
      </c>
      <c r="N112" s="64">
        <v>5</v>
      </c>
      <c r="O112" s="64">
        <v>5</v>
      </c>
      <c r="P112" s="64">
        <v>5</v>
      </c>
      <c r="Q112" s="64">
        <v>5</v>
      </c>
      <c r="R112" s="64">
        <f t="shared" si="18"/>
        <v>20</v>
      </c>
      <c r="S112" s="105" t="s">
        <v>4358</v>
      </c>
      <c r="T112" s="105" t="s">
        <v>172</v>
      </c>
      <c r="U112" s="159">
        <f t="shared" si="19"/>
        <v>10</v>
      </c>
      <c r="V112" s="273">
        <v>10</v>
      </c>
      <c r="W112" s="100">
        <f t="shared" si="14"/>
        <v>1</v>
      </c>
      <c r="X112" s="105" t="str">
        <f t="shared" si="15"/>
        <v>De acuerdo a lo programado</v>
      </c>
      <c r="Y112" s="166"/>
      <c r="Z112" s="159">
        <f t="shared" si="16"/>
        <v>10</v>
      </c>
      <c r="AA112" s="159"/>
      <c r="AB112" s="100" t="str">
        <f t="shared" si="20"/>
        <v>No hay ejecución</v>
      </c>
      <c r="AC112" s="105" t="str">
        <f t="shared" si="17"/>
        <v>NA</v>
      </c>
      <c r="AD112" s="166"/>
      <c r="AE112" s="65">
        <f t="shared" si="21"/>
        <v>10</v>
      </c>
      <c r="AF112" s="100">
        <f t="shared" si="22"/>
        <v>0.5</v>
      </c>
      <c r="AG112" s="105" t="str">
        <f t="shared" si="23"/>
        <v>Incumplimiento</v>
      </c>
      <c r="AH112" s="166"/>
      <c r="AI112" s="65" t="s">
        <v>502</v>
      </c>
      <c r="AJ112" s="105" t="s">
        <v>502</v>
      </c>
    </row>
    <row r="113" spans="1:36" s="59" customFormat="1" ht="37.049999999999997" customHeight="1" thickTop="1" thickBot="1">
      <c r="A113" s="63">
        <v>98</v>
      </c>
      <c r="B113" s="162" t="s">
        <v>403</v>
      </c>
      <c r="C113" s="162" t="s">
        <v>46</v>
      </c>
      <c r="D113" s="162" t="s">
        <v>123</v>
      </c>
      <c r="E113" s="162" t="s">
        <v>147</v>
      </c>
      <c r="F113" s="162">
        <v>18</v>
      </c>
      <c r="G113" s="231" t="s">
        <v>422</v>
      </c>
      <c r="H113" s="164" t="s">
        <v>3795</v>
      </c>
      <c r="I113" s="231" t="s">
        <v>20</v>
      </c>
      <c r="J113" s="231" t="s">
        <v>336</v>
      </c>
      <c r="K113" s="231">
        <v>4</v>
      </c>
      <c r="L113" s="165" t="s">
        <v>2214</v>
      </c>
      <c r="M113" s="165" t="s">
        <v>2215</v>
      </c>
      <c r="N113" s="64">
        <v>5</v>
      </c>
      <c r="O113" s="64">
        <v>5</v>
      </c>
      <c r="P113" s="64">
        <v>5</v>
      </c>
      <c r="Q113" s="64">
        <v>5</v>
      </c>
      <c r="R113" s="64">
        <f t="shared" si="18"/>
        <v>20</v>
      </c>
      <c r="S113" s="105" t="s">
        <v>4358</v>
      </c>
      <c r="T113" s="105" t="s">
        <v>172</v>
      </c>
      <c r="U113" s="159">
        <f t="shared" si="19"/>
        <v>10</v>
      </c>
      <c r="V113" s="273">
        <v>10</v>
      </c>
      <c r="W113" s="100">
        <f t="shared" si="14"/>
        <v>1</v>
      </c>
      <c r="X113" s="105" t="str">
        <f t="shared" si="15"/>
        <v>De acuerdo a lo programado</v>
      </c>
      <c r="Y113" s="166"/>
      <c r="Z113" s="159">
        <f t="shared" si="16"/>
        <v>10</v>
      </c>
      <c r="AA113" s="159"/>
      <c r="AB113" s="100" t="str">
        <f t="shared" si="20"/>
        <v>No hay ejecución</v>
      </c>
      <c r="AC113" s="105" t="str">
        <f t="shared" si="17"/>
        <v>NA</v>
      </c>
      <c r="AD113" s="166"/>
      <c r="AE113" s="65">
        <f t="shared" si="21"/>
        <v>10</v>
      </c>
      <c r="AF113" s="100">
        <f t="shared" si="22"/>
        <v>0.5</v>
      </c>
      <c r="AG113" s="105" t="str">
        <f t="shared" si="23"/>
        <v>Incumplimiento</v>
      </c>
      <c r="AH113" s="166"/>
      <c r="AI113" s="65" t="s">
        <v>502</v>
      </c>
      <c r="AJ113" s="105" t="s">
        <v>502</v>
      </c>
    </row>
    <row r="114" spans="1:36" s="59" customFormat="1" ht="37.049999999999997" customHeight="1" thickTop="1" thickBot="1">
      <c r="A114" s="63">
        <v>99</v>
      </c>
      <c r="B114" s="162" t="s">
        <v>400</v>
      </c>
      <c r="C114" s="162" t="s">
        <v>46</v>
      </c>
      <c r="D114" s="162" t="s">
        <v>123</v>
      </c>
      <c r="E114" s="162" t="s">
        <v>147</v>
      </c>
      <c r="F114" s="162">
        <v>18</v>
      </c>
      <c r="G114" s="231" t="s">
        <v>442</v>
      </c>
      <c r="H114" s="164" t="s">
        <v>3788</v>
      </c>
      <c r="I114" s="231" t="s">
        <v>20</v>
      </c>
      <c r="J114" s="231" t="s">
        <v>336</v>
      </c>
      <c r="K114" s="231">
        <v>4</v>
      </c>
      <c r="L114" s="165" t="s">
        <v>2214</v>
      </c>
      <c r="M114" s="165" t="s">
        <v>2215</v>
      </c>
      <c r="N114" s="64">
        <v>0</v>
      </c>
      <c r="O114" s="64">
        <v>6</v>
      </c>
      <c r="P114" s="64">
        <v>6</v>
      </c>
      <c r="Q114" s="64">
        <v>6</v>
      </c>
      <c r="R114" s="64">
        <f t="shared" si="18"/>
        <v>18</v>
      </c>
      <c r="S114" s="105" t="s">
        <v>4359</v>
      </c>
      <c r="T114" s="105" t="s">
        <v>172</v>
      </c>
      <c r="U114" s="159">
        <f t="shared" si="19"/>
        <v>6</v>
      </c>
      <c r="V114" s="273">
        <v>5</v>
      </c>
      <c r="W114" s="100">
        <f t="shared" si="14"/>
        <v>0.83333333333333337</v>
      </c>
      <c r="X114" s="105" t="str">
        <f t="shared" si="15"/>
        <v>Atraso Leve</v>
      </c>
      <c r="Y114" s="166"/>
      <c r="Z114" s="159">
        <f t="shared" si="16"/>
        <v>12</v>
      </c>
      <c r="AA114" s="159"/>
      <c r="AB114" s="100" t="str">
        <f t="shared" si="20"/>
        <v>No hay ejecución</v>
      </c>
      <c r="AC114" s="105" t="str">
        <f t="shared" si="17"/>
        <v>NA</v>
      </c>
      <c r="AD114" s="166"/>
      <c r="AE114" s="65">
        <f t="shared" si="21"/>
        <v>5</v>
      </c>
      <c r="AF114" s="100">
        <f t="shared" si="22"/>
        <v>0.27777777777777779</v>
      </c>
      <c r="AG114" s="105" t="str">
        <f t="shared" si="23"/>
        <v>Incumplimiento</v>
      </c>
      <c r="AH114" s="166"/>
      <c r="AI114" s="65" t="s">
        <v>502</v>
      </c>
      <c r="AJ114" s="105" t="s">
        <v>502</v>
      </c>
    </row>
    <row r="115" spans="1:36" s="59" customFormat="1" ht="37.049999999999997" customHeight="1" thickTop="1" thickBot="1">
      <c r="A115" s="63">
        <v>100</v>
      </c>
      <c r="B115" s="162" t="s">
        <v>403</v>
      </c>
      <c r="C115" s="162" t="s">
        <v>46</v>
      </c>
      <c r="D115" s="162" t="s">
        <v>123</v>
      </c>
      <c r="E115" s="162" t="s">
        <v>147</v>
      </c>
      <c r="F115" s="162">
        <v>18</v>
      </c>
      <c r="G115" s="231" t="s">
        <v>422</v>
      </c>
      <c r="H115" s="164" t="s">
        <v>3791</v>
      </c>
      <c r="I115" s="231" t="s">
        <v>20</v>
      </c>
      <c r="J115" s="231" t="s">
        <v>336</v>
      </c>
      <c r="K115" s="231">
        <v>4</v>
      </c>
      <c r="L115" s="165" t="s">
        <v>2214</v>
      </c>
      <c r="M115" s="165" t="s">
        <v>2215</v>
      </c>
      <c r="N115" s="64">
        <v>0</v>
      </c>
      <c r="O115" s="64">
        <v>9</v>
      </c>
      <c r="P115" s="64">
        <v>9</v>
      </c>
      <c r="Q115" s="64">
        <v>9</v>
      </c>
      <c r="R115" s="64">
        <f t="shared" si="18"/>
        <v>27</v>
      </c>
      <c r="S115" s="105" t="s">
        <v>4359</v>
      </c>
      <c r="T115" s="105" t="s">
        <v>172</v>
      </c>
      <c r="U115" s="159">
        <f t="shared" si="19"/>
        <v>9</v>
      </c>
      <c r="V115" s="273">
        <v>0</v>
      </c>
      <c r="W115" s="100">
        <f t="shared" si="14"/>
        <v>0</v>
      </c>
      <c r="X115" s="105" t="str">
        <f t="shared" si="15"/>
        <v>En Riesgo de no Cumplimiento</v>
      </c>
      <c r="Y115" s="166"/>
      <c r="Z115" s="159">
        <f t="shared" si="16"/>
        <v>18</v>
      </c>
      <c r="AA115" s="159"/>
      <c r="AB115" s="100" t="str">
        <f t="shared" si="20"/>
        <v>No hay ejecución</v>
      </c>
      <c r="AC115" s="105" t="str">
        <f t="shared" si="17"/>
        <v>NA</v>
      </c>
      <c r="AD115" s="166"/>
      <c r="AE115" s="65">
        <f t="shared" si="21"/>
        <v>0</v>
      </c>
      <c r="AF115" s="100" t="str">
        <f t="shared" si="22"/>
        <v>No hay Programación</v>
      </c>
      <c r="AG115" s="105" t="str">
        <f t="shared" si="23"/>
        <v>De acuerdo a lo programado</v>
      </c>
      <c r="AH115" s="166"/>
      <c r="AI115" s="65" t="s">
        <v>502</v>
      </c>
      <c r="AJ115" s="105" t="s">
        <v>502</v>
      </c>
    </row>
    <row r="116" spans="1:36" s="59" customFormat="1" ht="37.049999999999997" customHeight="1" thickTop="1" thickBot="1">
      <c r="A116" s="63">
        <v>101</v>
      </c>
      <c r="B116" s="162" t="s">
        <v>403</v>
      </c>
      <c r="C116" s="162" t="s">
        <v>46</v>
      </c>
      <c r="D116" s="162" t="s">
        <v>123</v>
      </c>
      <c r="E116" s="162" t="s">
        <v>147</v>
      </c>
      <c r="F116" s="162">
        <v>18</v>
      </c>
      <c r="G116" s="231" t="s">
        <v>422</v>
      </c>
      <c r="H116" s="164" t="s">
        <v>3792</v>
      </c>
      <c r="I116" s="231" t="s">
        <v>20</v>
      </c>
      <c r="J116" s="231" t="s">
        <v>336</v>
      </c>
      <c r="K116" s="231">
        <v>4</v>
      </c>
      <c r="L116" s="165" t="s">
        <v>2214</v>
      </c>
      <c r="M116" s="165" t="s">
        <v>2215</v>
      </c>
      <c r="N116" s="64">
        <v>0</v>
      </c>
      <c r="O116" s="64">
        <v>3</v>
      </c>
      <c r="P116" s="64">
        <v>3</v>
      </c>
      <c r="Q116" s="64">
        <v>3</v>
      </c>
      <c r="R116" s="64">
        <f t="shared" si="18"/>
        <v>9</v>
      </c>
      <c r="S116" s="105" t="s">
        <v>4359</v>
      </c>
      <c r="T116" s="105" t="s">
        <v>172</v>
      </c>
      <c r="U116" s="159">
        <f t="shared" si="19"/>
        <v>3</v>
      </c>
      <c r="V116" s="273">
        <v>0</v>
      </c>
      <c r="W116" s="100">
        <f t="shared" si="14"/>
        <v>0</v>
      </c>
      <c r="X116" s="105" t="str">
        <f t="shared" si="15"/>
        <v>En Riesgo de no Cumplimiento</v>
      </c>
      <c r="Y116" s="166"/>
      <c r="Z116" s="159">
        <f t="shared" si="16"/>
        <v>6</v>
      </c>
      <c r="AA116" s="159"/>
      <c r="AB116" s="100" t="str">
        <f t="shared" si="20"/>
        <v>No hay ejecución</v>
      </c>
      <c r="AC116" s="105" t="str">
        <f t="shared" si="17"/>
        <v>NA</v>
      </c>
      <c r="AD116" s="166"/>
      <c r="AE116" s="65">
        <f t="shared" si="21"/>
        <v>0</v>
      </c>
      <c r="AF116" s="100" t="str">
        <f t="shared" si="22"/>
        <v>No hay Programación</v>
      </c>
      <c r="AG116" s="105" t="str">
        <f t="shared" si="23"/>
        <v>De acuerdo a lo programado</v>
      </c>
      <c r="AH116" s="166"/>
      <c r="AI116" s="65" t="s">
        <v>502</v>
      </c>
      <c r="AJ116" s="105" t="s">
        <v>502</v>
      </c>
    </row>
    <row r="117" spans="1:36" s="59" customFormat="1" ht="37.049999999999997" customHeight="1" thickTop="1" thickBot="1">
      <c r="A117" s="63">
        <v>102</v>
      </c>
      <c r="B117" s="162" t="s">
        <v>403</v>
      </c>
      <c r="C117" s="162" t="s">
        <v>46</v>
      </c>
      <c r="D117" s="162" t="s">
        <v>123</v>
      </c>
      <c r="E117" s="162" t="s">
        <v>147</v>
      </c>
      <c r="F117" s="162">
        <v>18</v>
      </c>
      <c r="G117" s="231" t="s">
        <v>442</v>
      </c>
      <c r="H117" s="164" t="s">
        <v>3787</v>
      </c>
      <c r="I117" s="231" t="s">
        <v>20</v>
      </c>
      <c r="J117" s="231" t="s">
        <v>336</v>
      </c>
      <c r="K117" s="231">
        <v>4</v>
      </c>
      <c r="L117" s="165" t="s">
        <v>2214</v>
      </c>
      <c r="M117" s="165" t="s">
        <v>2215</v>
      </c>
      <c r="N117" s="64">
        <v>0</v>
      </c>
      <c r="O117" s="64">
        <v>1</v>
      </c>
      <c r="P117" s="64">
        <v>1</v>
      </c>
      <c r="Q117" s="64">
        <v>1</v>
      </c>
      <c r="R117" s="64">
        <f t="shared" si="18"/>
        <v>3</v>
      </c>
      <c r="S117" s="105" t="s">
        <v>4365</v>
      </c>
      <c r="T117" s="166" t="s">
        <v>4366</v>
      </c>
      <c r="U117" s="159">
        <f t="shared" si="19"/>
        <v>1</v>
      </c>
      <c r="V117" s="273">
        <v>2</v>
      </c>
      <c r="W117" s="100">
        <f t="shared" si="14"/>
        <v>2</v>
      </c>
      <c r="X117" s="105" t="str">
        <f t="shared" si="15"/>
        <v>De acuerdo a lo programado</v>
      </c>
      <c r="Y117" s="166"/>
      <c r="Z117" s="159">
        <f t="shared" si="16"/>
        <v>2</v>
      </c>
      <c r="AA117" s="159"/>
      <c r="AB117" s="100" t="str">
        <f t="shared" si="20"/>
        <v>No hay ejecución</v>
      </c>
      <c r="AC117" s="105" t="str">
        <f t="shared" si="17"/>
        <v>NA</v>
      </c>
      <c r="AD117" s="166"/>
      <c r="AE117" s="65">
        <f t="shared" si="21"/>
        <v>2</v>
      </c>
      <c r="AF117" s="100">
        <f t="shared" si="22"/>
        <v>0.66666666666666663</v>
      </c>
      <c r="AG117" s="105" t="str">
        <f t="shared" si="23"/>
        <v>Incumplimiento</v>
      </c>
      <c r="AH117" s="166"/>
      <c r="AI117" s="65" t="s">
        <v>502</v>
      </c>
      <c r="AJ117" s="105" t="s">
        <v>502</v>
      </c>
    </row>
    <row r="118" spans="1:36" s="59" customFormat="1" ht="37.049999999999997" customHeight="1" thickTop="1" thickBot="1">
      <c r="A118" s="63">
        <v>103</v>
      </c>
      <c r="B118" s="162" t="s">
        <v>403</v>
      </c>
      <c r="C118" s="162" t="s">
        <v>46</v>
      </c>
      <c r="D118" s="162" t="s">
        <v>123</v>
      </c>
      <c r="E118" s="162" t="s">
        <v>147</v>
      </c>
      <c r="F118" s="162">
        <v>18</v>
      </c>
      <c r="G118" s="231" t="s">
        <v>442</v>
      </c>
      <c r="H118" s="164" t="s">
        <v>3788</v>
      </c>
      <c r="I118" s="231" t="s">
        <v>20</v>
      </c>
      <c r="J118" s="231" t="s">
        <v>336</v>
      </c>
      <c r="K118" s="231">
        <v>4</v>
      </c>
      <c r="L118" s="165" t="s">
        <v>2214</v>
      </c>
      <c r="M118" s="165" t="s">
        <v>2215</v>
      </c>
      <c r="N118" s="64">
        <v>0</v>
      </c>
      <c r="O118" s="64">
        <v>2</v>
      </c>
      <c r="P118" s="64">
        <v>2</v>
      </c>
      <c r="Q118" s="64">
        <v>2</v>
      </c>
      <c r="R118" s="64">
        <f t="shared" si="18"/>
        <v>6</v>
      </c>
      <c r="S118" s="105" t="s">
        <v>4365</v>
      </c>
      <c r="T118" s="166" t="s">
        <v>4366</v>
      </c>
      <c r="U118" s="159">
        <f t="shared" si="19"/>
        <v>2</v>
      </c>
      <c r="V118" s="273">
        <v>3</v>
      </c>
      <c r="W118" s="100">
        <f t="shared" si="14"/>
        <v>1.5</v>
      </c>
      <c r="X118" s="105" t="str">
        <f t="shared" si="15"/>
        <v>De acuerdo a lo programado</v>
      </c>
      <c r="Y118" s="166"/>
      <c r="Z118" s="159">
        <f t="shared" si="16"/>
        <v>4</v>
      </c>
      <c r="AA118" s="159"/>
      <c r="AB118" s="100" t="str">
        <f t="shared" si="20"/>
        <v>No hay ejecución</v>
      </c>
      <c r="AC118" s="105" t="str">
        <f t="shared" si="17"/>
        <v>NA</v>
      </c>
      <c r="AD118" s="166"/>
      <c r="AE118" s="65">
        <f t="shared" si="21"/>
        <v>3</v>
      </c>
      <c r="AF118" s="100">
        <f t="shared" si="22"/>
        <v>0.5</v>
      </c>
      <c r="AG118" s="105" t="str">
        <f t="shared" si="23"/>
        <v>Incumplimiento</v>
      </c>
      <c r="AH118" s="166"/>
      <c r="AI118" s="65" t="s">
        <v>502</v>
      </c>
      <c r="AJ118" s="105" t="s">
        <v>502</v>
      </c>
    </row>
    <row r="119" spans="1:36" s="59" customFormat="1" ht="37.049999999999997" customHeight="1" thickTop="1" thickBot="1">
      <c r="A119" s="63">
        <v>104</v>
      </c>
      <c r="B119" s="162" t="s">
        <v>400</v>
      </c>
      <c r="C119" s="162" t="s">
        <v>41</v>
      </c>
      <c r="D119" s="162">
        <v>0</v>
      </c>
      <c r="E119" s="162" t="s">
        <v>66</v>
      </c>
      <c r="F119" s="162">
        <v>19</v>
      </c>
      <c r="G119" s="231" t="s">
        <v>447</v>
      </c>
      <c r="H119" s="164" t="s">
        <v>4382</v>
      </c>
      <c r="I119" s="231" t="s">
        <v>20</v>
      </c>
      <c r="J119" s="231" t="s">
        <v>336</v>
      </c>
      <c r="K119" s="231">
        <v>4</v>
      </c>
      <c r="L119" s="165" t="s">
        <v>2214</v>
      </c>
      <c r="M119" s="165" t="s">
        <v>2215</v>
      </c>
      <c r="N119" s="64">
        <v>0</v>
      </c>
      <c r="O119" s="64">
        <v>4</v>
      </c>
      <c r="P119" s="64">
        <v>4</v>
      </c>
      <c r="Q119" s="64">
        <v>4</v>
      </c>
      <c r="R119" s="64">
        <f t="shared" si="18"/>
        <v>12</v>
      </c>
      <c r="S119" s="105" t="s">
        <v>4365</v>
      </c>
      <c r="T119" s="166" t="s">
        <v>4366</v>
      </c>
      <c r="U119" s="159">
        <f t="shared" si="19"/>
        <v>4</v>
      </c>
      <c r="V119" s="273">
        <v>4</v>
      </c>
      <c r="W119" s="100">
        <f t="shared" si="14"/>
        <v>1</v>
      </c>
      <c r="X119" s="105" t="str">
        <f t="shared" si="15"/>
        <v>De acuerdo a lo programado</v>
      </c>
      <c r="Y119" s="166"/>
      <c r="Z119" s="159">
        <f t="shared" si="16"/>
        <v>8</v>
      </c>
      <c r="AA119" s="159"/>
      <c r="AB119" s="100" t="str">
        <f t="shared" si="20"/>
        <v>No hay ejecución</v>
      </c>
      <c r="AC119" s="105" t="str">
        <f t="shared" si="17"/>
        <v>NA</v>
      </c>
      <c r="AD119" s="166"/>
      <c r="AE119" s="65">
        <f t="shared" si="21"/>
        <v>4</v>
      </c>
      <c r="AF119" s="100">
        <f t="shared" si="22"/>
        <v>0.33333333333333331</v>
      </c>
      <c r="AG119" s="105" t="str">
        <f t="shared" si="23"/>
        <v>Incumplimiento</v>
      </c>
      <c r="AH119" s="166"/>
      <c r="AI119" s="65" t="s">
        <v>502</v>
      </c>
      <c r="AJ119" s="105" t="s">
        <v>502</v>
      </c>
    </row>
    <row r="120" spans="1:36" s="59" customFormat="1" ht="37.049999999999997" customHeight="1" thickTop="1" thickBot="1">
      <c r="A120" s="63">
        <v>105</v>
      </c>
      <c r="B120" s="162" t="s">
        <v>400</v>
      </c>
      <c r="C120" s="162">
        <v>0</v>
      </c>
      <c r="D120" s="162">
        <v>0</v>
      </c>
      <c r="E120" s="162" t="s">
        <v>41</v>
      </c>
      <c r="F120" s="162">
        <v>18</v>
      </c>
      <c r="G120" s="231" t="s">
        <v>464</v>
      </c>
      <c r="H120" s="164" t="s">
        <v>4383</v>
      </c>
      <c r="I120" s="231" t="s">
        <v>20</v>
      </c>
      <c r="J120" s="231" t="s">
        <v>336</v>
      </c>
      <c r="K120" s="231">
        <v>4</v>
      </c>
      <c r="L120" s="165" t="s">
        <v>2214</v>
      </c>
      <c r="M120" s="165" t="s">
        <v>2215</v>
      </c>
      <c r="N120" s="64">
        <v>3</v>
      </c>
      <c r="O120" s="64">
        <v>3</v>
      </c>
      <c r="P120" s="64">
        <v>3</v>
      </c>
      <c r="Q120" s="64">
        <v>3</v>
      </c>
      <c r="R120" s="64">
        <f t="shared" si="18"/>
        <v>12</v>
      </c>
      <c r="S120" s="105" t="s">
        <v>4365</v>
      </c>
      <c r="T120" s="166" t="s">
        <v>4366</v>
      </c>
      <c r="U120" s="159">
        <f t="shared" si="19"/>
        <v>6</v>
      </c>
      <c r="V120" s="273">
        <v>3</v>
      </c>
      <c r="W120" s="100">
        <f t="shared" si="14"/>
        <v>0.5</v>
      </c>
      <c r="X120" s="105" t="str">
        <f t="shared" si="15"/>
        <v>En Riesgo de no Cumplimiento</v>
      </c>
      <c r="Y120" s="166"/>
      <c r="Z120" s="159">
        <f t="shared" si="16"/>
        <v>6</v>
      </c>
      <c r="AA120" s="159"/>
      <c r="AB120" s="100" t="str">
        <f t="shared" si="20"/>
        <v>No hay ejecución</v>
      </c>
      <c r="AC120" s="105" t="str">
        <f t="shared" si="17"/>
        <v>NA</v>
      </c>
      <c r="AD120" s="166"/>
      <c r="AE120" s="65">
        <f t="shared" si="21"/>
        <v>3</v>
      </c>
      <c r="AF120" s="100">
        <f t="shared" si="22"/>
        <v>0.25</v>
      </c>
      <c r="AG120" s="105" t="str">
        <f t="shared" si="23"/>
        <v>Incumplimiento</v>
      </c>
      <c r="AH120" s="166"/>
      <c r="AI120" s="65" t="s">
        <v>502</v>
      </c>
      <c r="AJ120" s="105" t="s">
        <v>502</v>
      </c>
    </row>
    <row r="121" spans="1:36" s="59" customFormat="1" ht="37.049999999999997" customHeight="1" thickTop="1" thickBot="1">
      <c r="A121" s="63">
        <v>106</v>
      </c>
      <c r="B121" s="162" t="s">
        <v>403</v>
      </c>
      <c r="C121" s="162" t="s">
        <v>46</v>
      </c>
      <c r="D121" s="162" t="s">
        <v>123</v>
      </c>
      <c r="E121" s="162" t="s">
        <v>147</v>
      </c>
      <c r="F121" s="162">
        <v>18</v>
      </c>
      <c r="G121" s="231" t="s">
        <v>442</v>
      </c>
      <c r="H121" s="164" t="s">
        <v>3790</v>
      </c>
      <c r="I121" s="231" t="s">
        <v>20</v>
      </c>
      <c r="J121" s="231" t="s">
        <v>336</v>
      </c>
      <c r="K121" s="231">
        <v>4</v>
      </c>
      <c r="L121" s="165" t="s">
        <v>2214</v>
      </c>
      <c r="M121" s="165" t="s">
        <v>2215</v>
      </c>
      <c r="N121" s="64">
        <v>5</v>
      </c>
      <c r="O121" s="64">
        <v>5</v>
      </c>
      <c r="P121" s="64">
        <v>6</v>
      </c>
      <c r="Q121" s="64">
        <v>6</v>
      </c>
      <c r="R121" s="64">
        <f t="shared" si="18"/>
        <v>22</v>
      </c>
      <c r="S121" s="105" t="s">
        <v>4365</v>
      </c>
      <c r="T121" s="166" t="s">
        <v>4366</v>
      </c>
      <c r="U121" s="159">
        <f t="shared" si="19"/>
        <v>10</v>
      </c>
      <c r="V121" s="273">
        <v>11</v>
      </c>
      <c r="W121" s="100">
        <f t="shared" si="14"/>
        <v>1.1000000000000001</v>
      </c>
      <c r="X121" s="105" t="str">
        <f t="shared" si="15"/>
        <v>De acuerdo a lo programado</v>
      </c>
      <c r="Y121" s="166"/>
      <c r="Z121" s="159">
        <f t="shared" si="16"/>
        <v>12</v>
      </c>
      <c r="AA121" s="159"/>
      <c r="AB121" s="100" t="str">
        <f t="shared" si="20"/>
        <v>No hay ejecución</v>
      </c>
      <c r="AC121" s="105" t="str">
        <f t="shared" si="17"/>
        <v>NA</v>
      </c>
      <c r="AD121" s="166"/>
      <c r="AE121" s="65">
        <f t="shared" si="21"/>
        <v>11</v>
      </c>
      <c r="AF121" s="100">
        <f t="shared" si="22"/>
        <v>0.5</v>
      </c>
      <c r="AG121" s="105" t="str">
        <f t="shared" si="23"/>
        <v>Incumplimiento</v>
      </c>
      <c r="AH121" s="166"/>
      <c r="AI121" s="65" t="s">
        <v>502</v>
      </c>
      <c r="AJ121" s="105" t="s">
        <v>502</v>
      </c>
    </row>
    <row r="122" spans="1:36" s="59" customFormat="1" ht="37.049999999999997" customHeight="1" thickTop="1" thickBot="1">
      <c r="A122" s="63">
        <v>107</v>
      </c>
      <c r="B122" s="162" t="s">
        <v>403</v>
      </c>
      <c r="C122" s="162" t="s">
        <v>46</v>
      </c>
      <c r="D122" s="162" t="s">
        <v>123</v>
      </c>
      <c r="E122" s="162" t="s">
        <v>147</v>
      </c>
      <c r="F122" s="162">
        <v>18</v>
      </c>
      <c r="G122" s="231" t="s">
        <v>442</v>
      </c>
      <c r="H122" s="164" t="s">
        <v>3791</v>
      </c>
      <c r="I122" s="231" t="s">
        <v>20</v>
      </c>
      <c r="J122" s="231" t="s">
        <v>336</v>
      </c>
      <c r="K122" s="231">
        <v>4</v>
      </c>
      <c r="L122" s="165" t="s">
        <v>2214</v>
      </c>
      <c r="M122" s="165" t="s">
        <v>2215</v>
      </c>
      <c r="N122" s="64">
        <v>0</v>
      </c>
      <c r="O122" s="64">
        <v>8</v>
      </c>
      <c r="P122" s="64">
        <v>8</v>
      </c>
      <c r="Q122" s="64">
        <v>8</v>
      </c>
      <c r="R122" s="64">
        <f t="shared" si="18"/>
        <v>24</v>
      </c>
      <c r="S122" s="105" t="s">
        <v>4365</v>
      </c>
      <c r="T122" s="166" t="s">
        <v>4366</v>
      </c>
      <c r="U122" s="159">
        <f t="shared" si="19"/>
        <v>8</v>
      </c>
      <c r="V122" s="273">
        <v>7</v>
      </c>
      <c r="W122" s="100">
        <f t="shared" si="14"/>
        <v>0.875</v>
      </c>
      <c r="X122" s="105" t="str">
        <f t="shared" si="15"/>
        <v>Atraso Leve</v>
      </c>
      <c r="Y122" s="166"/>
      <c r="Z122" s="159">
        <f t="shared" si="16"/>
        <v>16</v>
      </c>
      <c r="AA122" s="159"/>
      <c r="AB122" s="100" t="str">
        <f t="shared" si="20"/>
        <v>No hay ejecución</v>
      </c>
      <c r="AC122" s="105" t="str">
        <f t="shared" si="17"/>
        <v>NA</v>
      </c>
      <c r="AD122" s="166"/>
      <c r="AE122" s="65">
        <f t="shared" si="21"/>
        <v>7</v>
      </c>
      <c r="AF122" s="100">
        <f t="shared" si="22"/>
        <v>0.29166666666666669</v>
      </c>
      <c r="AG122" s="105" t="str">
        <f t="shared" si="23"/>
        <v>Incumplimiento</v>
      </c>
      <c r="AH122" s="166"/>
      <c r="AI122" s="65" t="s">
        <v>502</v>
      </c>
      <c r="AJ122" s="105" t="s">
        <v>502</v>
      </c>
    </row>
    <row r="123" spans="1:36" s="59" customFormat="1" ht="37.049999999999997" customHeight="1" thickTop="1" thickBot="1">
      <c r="A123" s="63">
        <v>108</v>
      </c>
      <c r="B123" s="162" t="s">
        <v>403</v>
      </c>
      <c r="C123" s="162" t="s">
        <v>46</v>
      </c>
      <c r="D123" s="162" t="s">
        <v>123</v>
      </c>
      <c r="E123" s="162" t="s">
        <v>147</v>
      </c>
      <c r="F123" s="162">
        <v>18</v>
      </c>
      <c r="G123" s="231" t="s">
        <v>442</v>
      </c>
      <c r="H123" s="164" t="s">
        <v>3793</v>
      </c>
      <c r="I123" s="231" t="s">
        <v>20</v>
      </c>
      <c r="J123" s="231" t="s">
        <v>336</v>
      </c>
      <c r="K123" s="231">
        <v>4</v>
      </c>
      <c r="L123" s="165" t="s">
        <v>2214</v>
      </c>
      <c r="M123" s="165" t="s">
        <v>2215</v>
      </c>
      <c r="N123" s="64">
        <v>0</v>
      </c>
      <c r="O123" s="64">
        <v>1</v>
      </c>
      <c r="P123" s="64">
        <v>1</v>
      </c>
      <c r="Q123" s="64">
        <v>0</v>
      </c>
      <c r="R123" s="64">
        <f t="shared" si="18"/>
        <v>2</v>
      </c>
      <c r="S123" s="105" t="s">
        <v>4365</v>
      </c>
      <c r="T123" s="166" t="s">
        <v>4366</v>
      </c>
      <c r="U123" s="159">
        <f t="shared" si="19"/>
        <v>1</v>
      </c>
      <c r="V123" s="273">
        <v>0</v>
      </c>
      <c r="W123" s="100">
        <f t="shared" si="14"/>
        <v>0</v>
      </c>
      <c r="X123" s="105" t="str">
        <f t="shared" si="15"/>
        <v>En Riesgo de no Cumplimiento</v>
      </c>
      <c r="Y123" s="166"/>
      <c r="Z123" s="159">
        <f t="shared" si="16"/>
        <v>1</v>
      </c>
      <c r="AA123" s="159"/>
      <c r="AB123" s="100" t="str">
        <f t="shared" si="20"/>
        <v>No hay ejecución</v>
      </c>
      <c r="AC123" s="105" t="str">
        <f t="shared" si="17"/>
        <v>NA</v>
      </c>
      <c r="AD123" s="166"/>
      <c r="AE123" s="65">
        <f t="shared" si="21"/>
        <v>0</v>
      </c>
      <c r="AF123" s="100" t="str">
        <f t="shared" si="22"/>
        <v>No hay Programación</v>
      </c>
      <c r="AG123" s="105" t="str">
        <f t="shared" si="23"/>
        <v>De acuerdo a lo programado</v>
      </c>
      <c r="AH123" s="166"/>
      <c r="AI123" s="65" t="s">
        <v>502</v>
      </c>
      <c r="AJ123" s="105" t="s">
        <v>502</v>
      </c>
    </row>
    <row r="124" spans="1:36" s="59" customFormat="1" ht="37.049999999999997" customHeight="1" thickTop="1" thickBot="1">
      <c r="A124" s="63">
        <v>109</v>
      </c>
      <c r="B124" s="162" t="s">
        <v>403</v>
      </c>
      <c r="C124" s="162" t="s">
        <v>51</v>
      </c>
      <c r="D124" s="162" t="s">
        <v>123</v>
      </c>
      <c r="E124" s="162" t="s">
        <v>151</v>
      </c>
      <c r="F124" s="162">
        <v>18</v>
      </c>
      <c r="G124" s="231" t="s">
        <v>422</v>
      </c>
      <c r="H124" s="164" t="s">
        <v>3803</v>
      </c>
      <c r="I124" s="231" t="s">
        <v>20</v>
      </c>
      <c r="J124" s="231" t="s">
        <v>336</v>
      </c>
      <c r="K124" s="231">
        <v>4</v>
      </c>
      <c r="L124" s="165" t="s">
        <v>3807</v>
      </c>
      <c r="M124" s="165" t="s">
        <v>2215</v>
      </c>
      <c r="N124" s="64">
        <v>2</v>
      </c>
      <c r="O124" s="64">
        <v>0</v>
      </c>
      <c r="P124" s="64">
        <v>0</v>
      </c>
      <c r="Q124" s="64">
        <v>0</v>
      </c>
      <c r="R124" s="64">
        <f t="shared" si="18"/>
        <v>2</v>
      </c>
      <c r="S124" s="105" t="s">
        <v>4336</v>
      </c>
      <c r="T124" s="105" t="s">
        <v>172</v>
      </c>
      <c r="U124" s="159">
        <f t="shared" si="19"/>
        <v>2</v>
      </c>
      <c r="V124" s="273">
        <v>2</v>
      </c>
      <c r="W124" s="100">
        <f t="shared" si="14"/>
        <v>1</v>
      </c>
      <c r="X124" s="105" t="str">
        <f t="shared" si="15"/>
        <v>De acuerdo a lo programado</v>
      </c>
      <c r="Y124" s="166"/>
      <c r="Z124" s="159">
        <f t="shared" si="16"/>
        <v>0</v>
      </c>
      <c r="AA124" s="159"/>
      <c r="AB124" s="100" t="str">
        <f t="shared" si="20"/>
        <v>No hay ejecución</v>
      </c>
      <c r="AC124" s="105" t="str">
        <f t="shared" si="17"/>
        <v>NA</v>
      </c>
      <c r="AD124" s="166"/>
      <c r="AE124" s="65">
        <f t="shared" si="21"/>
        <v>2</v>
      </c>
      <c r="AF124" s="100">
        <f t="shared" si="22"/>
        <v>1</v>
      </c>
      <c r="AG124" s="105" t="str">
        <f t="shared" si="23"/>
        <v>De acuerdo a lo programado</v>
      </c>
      <c r="AH124" s="166"/>
      <c r="AI124" s="65">
        <f t="shared" ref="AI124:AI125" si="24">+R124*2500</f>
        <v>5000</v>
      </c>
      <c r="AJ124" s="105">
        <f t="shared" ref="AJ124:AJ125" si="25">+R124*2000</f>
        <v>4000</v>
      </c>
    </row>
    <row r="125" spans="1:36" s="59" customFormat="1" ht="37.049999999999997" customHeight="1" thickTop="1" thickBot="1">
      <c r="A125" s="63">
        <v>110</v>
      </c>
      <c r="B125" s="162" t="s">
        <v>403</v>
      </c>
      <c r="C125" s="162" t="s">
        <v>51</v>
      </c>
      <c r="D125" s="162" t="s">
        <v>123</v>
      </c>
      <c r="E125" s="162" t="s">
        <v>151</v>
      </c>
      <c r="F125" s="162">
        <v>18</v>
      </c>
      <c r="G125" s="231" t="s">
        <v>422</v>
      </c>
      <c r="H125" s="164" t="s">
        <v>3804</v>
      </c>
      <c r="I125" s="231" t="s">
        <v>20</v>
      </c>
      <c r="J125" s="231" t="s">
        <v>336</v>
      </c>
      <c r="K125" s="231">
        <v>4</v>
      </c>
      <c r="L125" s="165" t="s">
        <v>3807</v>
      </c>
      <c r="M125" s="165" t="s">
        <v>2215</v>
      </c>
      <c r="N125" s="64">
        <v>2</v>
      </c>
      <c r="O125" s="64">
        <v>0</v>
      </c>
      <c r="P125" s="64">
        <v>0</v>
      </c>
      <c r="Q125" s="64">
        <v>0</v>
      </c>
      <c r="R125" s="64">
        <f t="shared" si="18"/>
        <v>2</v>
      </c>
      <c r="S125" s="105" t="s">
        <v>4336</v>
      </c>
      <c r="T125" s="105" t="s">
        <v>172</v>
      </c>
      <c r="U125" s="159">
        <f t="shared" si="19"/>
        <v>2</v>
      </c>
      <c r="V125" s="273">
        <v>2</v>
      </c>
      <c r="W125" s="100">
        <f t="shared" si="14"/>
        <v>1</v>
      </c>
      <c r="X125" s="105" t="str">
        <f t="shared" si="15"/>
        <v>De acuerdo a lo programado</v>
      </c>
      <c r="Y125" s="166"/>
      <c r="Z125" s="159">
        <f t="shared" si="16"/>
        <v>0</v>
      </c>
      <c r="AA125" s="159"/>
      <c r="AB125" s="100" t="str">
        <f t="shared" si="20"/>
        <v>No hay ejecución</v>
      </c>
      <c r="AC125" s="105" t="str">
        <f t="shared" si="17"/>
        <v>NA</v>
      </c>
      <c r="AD125" s="166"/>
      <c r="AE125" s="65">
        <f t="shared" si="21"/>
        <v>2</v>
      </c>
      <c r="AF125" s="100">
        <f t="shared" si="22"/>
        <v>1</v>
      </c>
      <c r="AG125" s="105" t="str">
        <f t="shared" si="23"/>
        <v>De acuerdo a lo programado</v>
      </c>
      <c r="AH125" s="166"/>
      <c r="AI125" s="65">
        <f t="shared" si="24"/>
        <v>5000</v>
      </c>
      <c r="AJ125" s="105">
        <f t="shared" si="25"/>
        <v>4000</v>
      </c>
    </row>
    <row r="126" spans="1:36" s="59" customFormat="1" ht="37.049999999999997" customHeight="1" thickTop="1" thickBot="1">
      <c r="A126" s="63">
        <v>111</v>
      </c>
      <c r="B126" s="162" t="s">
        <v>403</v>
      </c>
      <c r="C126" s="162" t="s">
        <v>51</v>
      </c>
      <c r="D126" s="162" t="s">
        <v>123</v>
      </c>
      <c r="E126" s="162" t="s">
        <v>151</v>
      </c>
      <c r="F126" s="162">
        <v>18</v>
      </c>
      <c r="G126" s="231" t="s">
        <v>422</v>
      </c>
      <c r="H126" s="164" t="s">
        <v>4384</v>
      </c>
      <c r="I126" s="231" t="s">
        <v>18</v>
      </c>
      <c r="J126" s="231" t="s">
        <v>336</v>
      </c>
      <c r="K126" s="231">
        <v>4</v>
      </c>
      <c r="L126" s="165" t="s">
        <v>640</v>
      </c>
      <c r="M126" s="165" t="s">
        <v>636</v>
      </c>
      <c r="N126" s="64">
        <v>0</v>
      </c>
      <c r="O126" s="64">
        <v>0</v>
      </c>
      <c r="P126" s="64">
        <v>0</v>
      </c>
      <c r="Q126" s="64">
        <v>1</v>
      </c>
      <c r="R126" s="64">
        <f t="shared" si="18"/>
        <v>1</v>
      </c>
      <c r="S126" s="105" t="s">
        <v>4336</v>
      </c>
      <c r="T126" s="105" t="s">
        <v>172</v>
      </c>
      <c r="U126" s="159">
        <f t="shared" si="19"/>
        <v>0</v>
      </c>
      <c r="V126" s="273">
        <v>0</v>
      </c>
      <c r="W126" s="100" t="str">
        <f t="shared" si="14"/>
        <v>No hay Programación</v>
      </c>
      <c r="X126" s="105" t="str">
        <f t="shared" si="15"/>
        <v>De acuerdo a lo programado</v>
      </c>
      <c r="Y126" s="166"/>
      <c r="Z126" s="159">
        <f t="shared" si="16"/>
        <v>1</v>
      </c>
      <c r="AA126" s="159"/>
      <c r="AB126" s="100" t="str">
        <f t="shared" si="20"/>
        <v>No hay ejecución</v>
      </c>
      <c r="AC126" s="105" t="str">
        <f t="shared" si="17"/>
        <v>NA</v>
      </c>
      <c r="AD126" s="166"/>
      <c r="AE126" s="65">
        <f t="shared" si="21"/>
        <v>0</v>
      </c>
      <c r="AF126" s="100" t="str">
        <f t="shared" si="22"/>
        <v>No hay Programación</v>
      </c>
      <c r="AG126" s="105" t="str">
        <f t="shared" si="23"/>
        <v>De acuerdo a lo programado</v>
      </c>
      <c r="AH126" s="166"/>
      <c r="AI126" s="65" t="s">
        <v>502</v>
      </c>
      <c r="AJ126" s="105" t="s">
        <v>502</v>
      </c>
    </row>
    <row r="127" spans="1:36" s="59" customFormat="1" ht="37.049999999999997" customHeight="1" thickTop="1" thickBot="1">
      <c r="A127" s="63">
        <v>112</v>
      </c>
      <c r="B127" s="162" t="s">
        <v>403</v>
      </c>
      <c r="C127" s="162" t="s">
        <v>51</v>
      </c>
      <c r="D127" s="162" t="s">
        <v>123</v>
      </c>
      <c r="E127" s="162" t="s">
        <v>151</v>
      </c>
      <c r="F127" s="162">
        <v>18</v>
      </c>
      <c r="G127" s="231" t="s">
        <v>422</v>
      </c>
      <c r="H127" s="164" t="s">
        <v>3803</v>
      </c>
      <c r="I127" s="231" t="s">
        <v>20</v>
      </c>
      <c r="J127" s="231" t="s">
        <v>336</v>
      </c>
      <c r="K127" s="231">
        <v>4</v>
      </c>
      <c r="L127" s="165" t="s">
        <v>3807</v>
      </c>
      <c r="M127" s="165" t="s">
        <v>2215</v>
      </c>
      <c r="N127" s="64">
        <v>1</v>
      </c>
      <c r="O127" s="64">
        <v>0</v>
      </c>
      <c r="P127" s="64">
        <v>0</v>
      </c>
      <c r="Q127" s="64">
        <v>1</v>
      </c>
      <c r="R127" s="64">
        <f t="shared" si="18"/>
        <v>2</v>
      </c>
      <c r="S127" s="105" t="s">
        <v>4343</v>
      </c>
      <c r="T127" s="105" t="s">
        <v>172</v>
      </c>
      <c r="U127" s="159">
        <f t="shared" si="19"/>
        <v>1</v>
      </c>
      <c r="V127" s="273">
        <v>0</v>
      </c>
      <c r="W127" s="100">
        <f t="shared" si="14"/>
        <v>0</v>
      </c>
      <c r="X127" s="105" t="str">
        <f t="shared" si="15"/>
        <v>En Riesgo de no Cumplimiento</v>
      </c>
      <c r="Y127" s="166"/>
      <c r="Z127" s="159">
        <f t="shared" si="16"/>
        <v>1</v>
      </c>
      <c r="AA127" s="159"/>
      <c r="AB127" s="100" t="str">
        <f t="shared" si="20"/>
        <v>No hay ejecución</v>
      </c>
      <c r="AC127" s="105" t="str">
        <f t="shared" si="17"/>
        <v>NA</v>
      </c>
      <c r="AD127" s="166"/>
      <c r="AE127" s="65">
        <f t="shared" si="21"/>
        <v>0</v>
      </c>
      <c r="AF127" s="100" t="str">
        <f t="shared" si="22"/>
        <v>No hay Programación</v>
      </c>
      <c r="AG127" s="105" t="str">
        <f t="shared" si="23"/>
        <v>De acuerdo a lo programado</v>
      </c>
      <c r="AH127" s="166"/>
      <c r="AI127" s="65" t="s">
        <v>502</v>
      </c>
      <c r="AJ127" s="105" t="s">
        <v>502</v>
      </c>
    </row>
    <row r="128" spans="1:36" s="59" customFormat="1" ht="37.049999999999997" customHeight="1" thickTop="1" thickBot="1">
      <c r="A128" s="63">
        <v>113</v>
      </c>
      <c r="B128" s="162" t="s">
        <v>403</v>
      </c>
      <c r="C128" s="162" t="s">
        <v>51</v>
      </c>
      <c r="D128" s="162" t="s">
        <v>123</v>
      </c>
      <c r="E128" s="162" t="s">
        <v>151</v>
      </c>
      <c r="F128" s="162">
        <v>18</v>
      </c>
      <c r="G128" s="231" t="s">
        <v>422</v>
      </c>
      <c r="H128" s="164" t="s">
        <v>3803</v>
      </c>
      <c r="I128" s="231" t="s">
        <v>20</v>
      </c>
      <c r="J128" s="231" t="s">
        <v>336</v>
      </c>
      <c r="K128" s="231">
        <v>4</v>
      </c>
      <c r="L128" s="165" t="s">
        <v>3807</v>
      </c>
      <c r="M128" s="165" t="s">
        <v>2215</v>
      </c>
      <c r="N128" s="64">
        <v>0</v>
      </c>
      <c r="O128" s="64">
        <v>0</v>
      </c>
      <c r="P128" s="64">
        <v>3</v>
      </c>
      <c r="Q128" s="64">
        <v>0</v>
      </c>
      <c r="R128" s="64">
        <f t="shared" si="18"/>
        <v>3</v>
      </c>
      <c r="S128" s="105" t="s">
        <v>4345</v>
      </c>
      <c r="T128" s="105" t="s">
        <v>172</v>
      </c>
      <c r="U128" s="159">
        <f t="shared" si="19"/>
        <v>0</v>
      </c>
      <c r="V128" s="273">
        <v>3</v>
      </c>
      <c r="W128" s="100" t="str">
        <f t="shared" si="14"/>
        <v>No hay Programación</v>
      </c>
      <c r="X128" s="105" t="str">
        <f t="shared" si="15"/>
        <v>De acuerdo a lo programado</v>
      </c>
      <c r="Y128" s="166"/>
      <c r="Z128" s="159">
        <f t="shared" si="16"/>
        <v>3</v>
      </c>
      <c r="AA128" s="159"/>
      <c r="AB128" s="100" t="str">
        <f t="shared" si="20"/>
        <v>No hay ejecución</v>
      </c>
      <c r="AC128" s="105" t="str">
        <f t="shared" si="17"/>
        <v>NA</v>
      </c>
      <c r="AD128" s="166"/>
      <c r="AE128" s="65">
        <f t="shared" si="21"/>
        <v>3</v>
      </c>
      <c r="AF128" s="100">
        <f t="shared" si="22"/>
        <v>1</v>
      </c>
      <c r="AG128" s="105" t="str">
        <f t="shared" si="23"/>
        <v>De acuerdo a lo programado</v>
      </c>
      <c r="AH128" s="166"/>
      <c r="AI128" s="65">
        <v>9000</v>
      </c>
      <c r="AJ128" s="105"/>
    </row>
    <row r="129" spans="1:36" s="59" customFormat="1" ht="37.049999999999997" customHeight="1" thickTop="1" thickBot="1">
      <c r="A129" s="63">
        <v>114</v>
      </c>
      <c r="B129" s="162" t="s">
        <v>403</v>
      </c>
      <c r="C129" s="162" t="s">
        <v>51</v>
      </c>
      <c r="D129" s="162" t="s">
        <v>123</v>
      </c>
      <c r="E129" s="162" t="s">
        <v>151</v>
      </c>
      <c r="F129" s="162">
        <v>18</v>
      </c>
      <c r="G129" s="231" t="s">
        <v>422</v>
      </c>
      <c r="H129" s="164" t="s">
        <v>3804</v>
      </c>
      <c r="I129" s="231" t="s">
        <v>20</v>
      </c>
      <c r="J129" s="231" t="s">
        <v>336</v>
      </c>
      <c r="K129" s="231">
        <v>4</v>
      </c>
      <c r="L129" s="165" t="s">
        <v>3807</v>
      </c>
      <c r="M129" s="165" t="s">
        <v>2215</v>
      </c>
      <c r="N129" s="64">
        <v>0</v>
      </c>
      <c r="O129" s="64">
        <v>0</v>
      </c>
      <c r="P129" s="64">
        <v>3</v>
      </c>
      <c r="Q129" s="64">
        <v>0</v>
      </c>
      <c r="R129" s="64">
        <f t="shared" si="18"/>
        <v>3</v>
      </c>
      <c r="S129" s="105" t="s">
        <v>4345</v>
      </c>
      <c r="T129" s="105" t="s">
        <v>172</v>
      </c>
      <c r="U129" s="159">
        <f t="shared" si="19"/>
        <v>0</v>
      </c>
      <c r="V129" s="273">
        <v>3</v>
      </c>
      <c r="W129" s="100" t="str">
        <f t="shared" si="14"/>
        <v>No hay Programación</v>
      </c>
      <c r="X129" s="105" t="str">
        <f t="shared" si="15"/>
        <v>De acuerdo a lo programado</v>
      </c>
      <c r="Y129" s="166"/>
      <c r="Z129" s="159">
        <f t="shared" si="16"/>
        <v>3</v>
      </c>
      <c r="AA129" s="159"/>
      <c r="AB129" s="100" t="str">
        <f t="shared" si="20"/>
        <v>No hay ejecución</v>
      </c>
      <c r="AC129" s="105" t="str">
        <f t="shared" si="17"/>
        <v>NA</v>
      </c>
      <c r="AD129" s="166"/>
      <c r="AE129" s="65">
        <f t="shared" si="21"/>
        <v>3</v>
      </c>
      <c r="AF129" s="100">
        <f t="shared" si="22"/>
        <v>1</v>
      </c>
      <c r="AG129" s="105" t="str">
        <f t="shared" si="23"/>
        <v>De acuerdo a lo programado</v>
      </c>
      <c r="AH129" s="166"/>
      <c r="AI129" s="65">
        <v>9000</v>
      </c>
      <c r="AJ129" s="105"/>
    </row>
    <row r="130" spans="1:36" s="59" customFormat="1" ht="37.049999999999997" customHeight="1" thickTop="1" thickBot="1">
      <c r="A130" s="63">
        <v>115</v>
      </c>
      <c r="B130" s="162" t="s">
        <v>403</v>
      </c>
      <c r="C130" s="162" t="s">
        <v>51</v>
      </c>
      <c r="D130" s="162" t="s">
        <v>123</v>
      </c>
      <c r="E130" s="162" t="s">
        <v>151</v>
      </c>
      <c r="F130" s="162">
        <v>18</v>
      </c>
      <c r="G130" s="231" t="s">
        <v>476</v>
      </c>
      <c r="H130" s="164" t="s">
        <v>4385</v>
      </c>
      <c r="I130" s="231" t="s">
        <v>20</v>
      </c>
      <c r="J130" s="231" t="s">
        <v>336</v>
      </c>
      <c r="K130" s="231">
        <v>4</v>
      </c>
      <c r="L130" s="165" t="s">
        <v>642</v>
      </c>
      <c r="M130" s="165" t="s">
        <v>643</v>
      </c>
      <c r="N130" s="64">
        <v>0</v>
      </c>
      <c r="O130" s="64">
        <v>1</v>
      </c>
      <c r="P130" s="64">
        <v>0</v>
      </c>
      <c r="Q130" s="64">
        <v>0</v>
      </c>
      <c r="R130" s="64">
        <f t="shared" si="18"/>
        <v>1</v>
      </c>
      <c r="S130" s="105" t="s">
        <v>4386</v>
      </c>
      <c r="T130" s="105" t="s">
        <v>172</v>
      </c>
      <c r="U130" s="159">
        <f t="shared" si="19"/>
        <v>1</v>
      </c>
      <c r="V130" s="273">
        <v>0</v>
      </c>
      <c r="W130" s="100">
        <f t="shared" si="14"/>
        <v>0</v>
      </c>
      <c r="X130" s="105" t="str">
        <f t="shared" si="15"/>
        <v>En Riesgo de no Cumplimiento</v>
      </c>
      <c r="Y130" s="166"/>
      <c r="Z130" s="159">
        <f t="shared" si="16"/>
        <v>0</v>
      </c>
      <c r="AA130" s="159"/>
      <c r="AB130" s="100" t="str">
        <f t="shared" si="20"/>
        <v>No hay ejecución</v>
      </c>
      <c r="AC130" s="105" t="str">
        <f t="shared" si="17"/>
        <v>NA</v>
      </c>
      <c r="AD130" s="166"/>
      <c r="AE130" s="65">
        <f t="shared" si="21"/>
        <v>0</v>
      </c>
      <c r="AF130" s="100" t="str">
        <f t="shared" si="22"/>
        <v>No hay Programación</v>
      </c>
      <c r="AG130" s="105" t="str">
        <f t="shared" si="23"/>
        <v>De acuerdo a lo programado</v>
      </c>
      <c r="AH130" s="166"/>
      <c r="AI130" s="65" t="s">
        <v>502</v>
      </c>
      <c r="AJ130" s="105" t="s">
        <v>502</v>
      </c>
    </row>
    <row r="131" spans="1:36" s="59" customFormat="1" ht="37.049999999999997" customHeight="1" thickTop="1" thickBot="1">
      <c r="A131" s="63">
        <v>116</v>
      </c>
      <c r="B131" s="162" t="s">
        <v>403</v>
      </c>
      <c r="C131" s="162" t="s">
        <v>51</v>
      </c>
      <c r="D131" s="162" t="s">
        <v>123</v>
      </c>
      <c r="E131" s="162" t="s">
        <v>151</v>
      </c>
      <c r="F131" s="162">
        <v>18</v>
      </c>
      <c r="G131" s="231" t="s">
        <v>422</v>
      </c>
      <c r="H131" s="164" t="s">
        <v>3803</v>
      </c>
      <c r="I131" s="231" t="s">
        <v>20</v>
      </c>
      <c r="J131" s="231" t="s">
        <v>336</v>
      </c>
      <c r="K131" s="231">
        <v>4</v>
      </c>
      <c r="L131" s="165" t="s">
        <v>3807</v>
      </c>
      <c r="M131" s="165" t="s">
        <v>2215</v>
      </c>
      <c r="N131" s="64">
        <v>0</v>
      </c>
      <c r="O131" s="64">
        <v>0</v>
      </c>
      <c r="P131" s="64">
        <v>0</v>
      </c>
      <c r="Q131" s="64">
        <v>1</v>
      </c>
      <c r="R131" s="64">
        <f t="shared" si="18"/>
        <v>1</v>
      </c>
      <c r="S131" s="105" t="s">
        <v>4387</v>
      </c>
      <c r="T131" s="105" t="s">
        <v>172</v>
      </c>
      <c r="U131" s="159">
        <f t="shared" si="19"/>
        <v>0</v>
      </c>
      <c r="V131" s="273">
        <v>0</v>
      </c>
      <c r="W131" s="100" t="str">
        <f t="shared" si="14"/>
        <v>No hay Programación</v>
      </c>
      <c r="X131" s="105" t="str">
        <f t="shared" si="15"/>
        <v>De acuerdo a lo programado</v>
      </c>
      <c r="Y131" s="166"/>
      <c r="Z131" s="159">
        <f t="shared" si="16"/>
        <v>1</v>
      </c>
      <c r="AA131" s="159"/>
      <c r="AB131" s="100" t="str">
        <f t="shared" si="20"/>
        <v>No hay ejecución</v>
      </c>
      <c r="AC131" s="105" t="str">
        <f t="shared" si="17"/>
        <v>NA</v>
      </c>
      <c r="AD131" s="166"/>
      <c r="AE131" s="65">
        <f t="shared" si="21"/>
        <v>0</v>
      </c>
      <c r="AF131" s="100" t="str">
        <f t="shared" si="22"/>
        <v>No hay Programación</v>
      </c>
      <c r="AG131" s="105" t="str">
        <f t="shared" si="23"/>
        <v>De acuerdo a lo programado</v>
      </c>
      <c r="AH131" s="166"/>
      <c r="AI131" s="65" t="s">
        <v>502</v>
      </c>
      <c r="AJ131" s="105" t="s">
        <v>502</v>
      </c>
    </row>
    <row r="132" spans="1:36" s="59" customFormat="1" ht="37.049999999999997" customHeight="1" thickTop="1" thickBot="1">
      <c r="A132" s="63">
        <v>117</v>
      </c>
      <c r="B132" s="162" t="s">
        <v>403</v>
      </c>
      <c r="C132" s="162" t="s">
        <v>51</v>
      </c>
      <c r="D132" s="162" t="s">
        <v>123</v>
      </c>
      <c r="E132" s="162" t="s">
        <v>151</v>
      </c>
      <c r="F132" s="162">
        <v>18</v>
      </c>
      <c r="G132" s="231" t="s">
        <v>422</v>
      </c>
      <c r="H132" s="164" t="s">
        <v>3804</v>
      </c>
      <c r="I132" s="231" t="s">
        <v>20</v>
      </c>
      <c r="J132" s="231" t="s">
        <v>336</v>
      </c>
      <c r="K132" s="231">
        <v>4</v>
      </c>
      <c r="L132" s="165" t="s">
        <v>3807</v>
      </c>
      <c r="M132" s="165" t="s">
        <v>2215</v>
      </c>
      <c r="N132" s="64">
        <v>0</v>
      </c>
      <c r="O132" s="64">
        <v>0</v>
      </c>
      <c r="P132" s="64">
        <v>0</v>
      </c>
      <c r="Q132" s="64">
        <v>1</v>
      </c>
      <c r="R132" s="64">
        <f t="shared" si="18"/>
        <v>1</v>
      </c>
      <c r="S132" s="105" t="s">
        <v>4387</v>
      </c>
      <c r="T132" s="105" t="s">
        <v>172</v>
      </c>
      <c r="U132" s="159">
        <f t="shared" si="19"/>
        <v>0</v>
      </c>
      <c r="V132" s="273">
        <v>0</v>
      </c>
      <c r="W132" s="100" t="str">
        <f t="shared" si="14"/>
        <v>No hay Programación</v>
      </c>
      <c r="X132" s="105" t="str">
        <f t="shared" si="15"/>
        <v>De acuerdo a lo programado</v>
      </c>
      <c r="Y132" s="166"/>
      <c r="Z132" s="159">
        <f t="shared" si="16"/>
        <v>1</v>
      </c>
      <c r="AA132" s="159"/>
      <c r="AB132" s="100" t="str">
        <f t="shared" si="20"/>
        <v>No hay ejecución</v>
      </c>
      <c r="AC132" s="105" t="str">
        <f t="shared" si="17"/>
        <v>NA</v>
      </c>
      <c r="AD132" s="166"/>
      <c r="AE132" s="65">
        <f t="shared" si="21"/>
        <v>0</v>
      </c>
      <c r="AF132" s="100" t="str">
        <f t="shared" si="22"/>
        <v>No hay Programación</v>
      </c>
      <c r="AG132" s="105" t="str">
        <f t="shared" si="23"/>
        <v>De acuerdo a lo programado</v>
      </c>
      <c r="AH132" s="166"/>
      <c r="AI132" s="65" t="s">
        <v>502</v>
      </c>
      <c r="AJ132" s="105" t="s">
        <v>502</v>
      </c>
    </row>
    <row r="133" spans="1:36" s="59" customFormat="1" ht="37.049999999999997" customHeight="1" thickTop="1" thickBot="1">
      <c r="A133" s="63">
        <v>118</v>
      </c>
      <c r="B133" s="162" t="s">
        <v>403</v>
      </c>
      <c r="C133" s="162" t="s">
        <v>51</v>
      </c>
      <c r="D133" s="162" t="s">
        <v>123</v>
      </c>
      <c r="E133" s="162" t="s">
        <v>151</v>
      </c>
      <c r="F133" s="162">
        <v>18</v>
      </c>
      <c r="G133" s="231" t="s">
        <v>422</v>
      </c>
      <c r="H133" s="164" t="s">
        <v>4384</v>
      </c>
      <c r="I133" s="231" t="s">
        <v>18</v>
      </c>
      <c r="J133" s="231" t="s">
        <v>336</v>
      </c>
      <c r="K133" s="231">
        <v>4</v>
      </c>
      <c r="L133" s="165" t="s">
        <v>640</v>
      </c>
      <c r="M133" s="165" t="s">
        <v>636</v>
      </c>
      <c r="N133" s="64">
        <v>0</v>
      </c>
      <c r="O133" s="64">
        <v>0</v>
      </c>
      <c r="P133" s="64">
        <v>0</v>
      </c>
      <c r="Q133" s="64">
        <v>1</v>
      </c>
      <c r="R133" s="64">
        <f t="shared" si="18"/>
        <v>1</v>
      </c>
      <c r="S133" s="105" t="s">
        <v>4387</v>
      </c>
      <c r="T133" s="105" t="s">
        <v>172</v>
      </c>
      <c r="U133" s="159">
        <f t="shared" si="19"/>
        <v>0</v>
      </c>
      <c r="V133" s="273">
        <v>0</v>
      </c>
      <c r="W133" s="100" t="str">
        <f t="shared" si="14"/>
        <v>No hay Programación</v>
      </c>
      <c r="X133" s="105" t="str">
        <f t="shared" si="15"/>
        <v>De acuerdo a lo programado</v>
      </c>
      <c r="Y133" s="166"/>
      <c r="Z133" s="159">
        <f t="shared" si="16"/>
        <v>1</v>
      </c>
      <c r="AA133" s="159"/>
      <c r="AB133" s="100" t="str">
        <f t="shared" si="20"/>
        <v>No hay ejecución</v>
      </c>
      <c r="AC133" s="105" t="str">
        <f t="shared" si="17"/>
        <v>NA</v>
      </c>
      <c r="AD133" s="166"/>
      <c r="AE133" s="65">
        <f t="shared" si="21"/>
        <v>0</v>
      </c>
      <c r="AF133" s="100" t="str">
        <f t="shared" si="22"/>
        <v>No hay Programación</v>
      </c>
      <c r="AG133" s="105" t="str">
        <f t="shared" si="23"/>
        <v>De acuerdo a lo programado</v>
      </c>
      <c r="AH133" s="166"/>
      <c r="AI133" s="65" t="s">
        <v>502</v>
      </c>
      <c r="AJ133" s="105" t="s">
        <v>502</v>
      </c>
    </row>
    <row r="134" spans="1:36" s="59" customFormat="1" ht="37.049999999999997" customHeight="1" thickTop="1" thickBot="1">
      <c r="A134" s="63">
        <v>119</v>
      </c>
      <c r="B134" s="162" t="s">
        <v>403</v>
      </c>
      <c r="C134" s="162" t="s">
        <v>51</v>
      </c>
      <c r="D134" s="162" t="s">
        <v>123</v>
      </c>
      <c r="E134" s="162" t="s">
        <v>151</v>
      </c>
      <c r="F134" s="162">
        <v>18</v>
      </c>
      <c r="G134" s="231" t="s">
        <v>422</v>
      </c>
      <c r="H134" s="164" t="s">
        <v>4388</v>
      </c>
      <c r="I134" s="231" t="s">
        <v>18</v>
      </c>
      <c r="J134" s="231" t="s">
        <v>336</v>
      </c>
      <c r="K134" s="231">
        <v>4</v>
      </c>
      <c r="L134" s="165" t="s">
        <v>640</v>
      </c>
      <c r="M134" s="165" t="s">
        <v>636</v>
      </c>
      <c r="N134" s="64">
        <v>0</v>
      </c>
      <c r="O134" s="64">
        <v>0</v>
      </c>
      <c r="P134" s="64">
        <v>0</v>
      </c>
      <c r="Q134" s="64">
        <v>1</v>
      </c>
      <c r="R134" s="64">
        <f t="shared" si="18"/>
        <v>1</v>
      </c>
      <c r="S134" s="105" t="s">
        <v>4387</v>
      </c>
      <c r="T134" s="105" t="s">
        <v>172</v>
      </c>
      <c r="U134" s="159">
        <f t="shared" si="19"/>
        <v>0</v>
      </c>
      <c r="V134" s="273">
        <v>0</v>
      </c>
      <c r="W134" s="100" t="str">
        <f t="shared" si="14"/>
        <v>No hay Programación</v>
      </c>
      <c r="X134" s="105" t="str">
        <f t="shared" si="15"/>
        <v>De acuerdo a lo programado</v>
      </c>
      <c r="Y134" s="166"/>
      <c r="Z134" s="159">
        <f t="shared" si="16"/>
        <v>1</v>
      </c>
      <c r="AA134" s="159"/>
      <c r="AB134" s="100" t="str">
        <f t="shared" si="20"/>
        <v>No hay ejecución</v>
      </c>
      <c r="AC134" s="105" t="str">
        <f t="shared" si="17"/>
        <v>NA</v>
      </c>
      <c r="AD134" s="166"/>
      <c r="AE134" s="65">
        <f t="shared" si="21"/>
        <v>0</v>
      </c>
      <c r="AF134" s="100" t="str">
        <f t="shared" si="22"/>
        <v>No hay Programación</v>
      </c>
      <c r="AG134" s="105" t="str">
        <f t="shared" si="23"/>
        <v>De acuerdo a lo programado</v>
      </c>
      <c r="AH134" s="166"/>
      <c r="AI134" s="65" t="s">
        <v>502</v>
      </c>
      <c r="AJ134" s="105" t="s">
        <v>502</v>
      </c>
    </row>
    <row r="135" spans="1:36" s="59" customFormat="1" ht="37.049999999999997" customHeight="1" thickTop="1" thickBot="1">
      <c r="A135" s="63">
        <v>120</v>
      </c>
      <c r="B135" s="162" t="s">
        <v>403</v>
      </c>
      <c r="C135" s="162" t="s">
        <v>51</v>
      </c>
      <c r="D135" s="162" t="s">
        <v>123</v>
      </c>
      <c r="E135" s="162" t="s">
        <v>151</v>
      </c>
      <c r="F135" s="162">
        <v>18</v>
      </c>
      <c r="G135" s="231" t="s">
        <v>422</v>
      </c>
      <c r="H135" s="164" t="s">
        <v>4389</v>
      </c>
      <c r="I135" s="231" t="s">
        <v>20</v>
      </c>
      <c r="J135" s="231" t="s">
        <v>336</v>
      </c>
      <c r="K135" s="231">
        <v>4</v>
      </c>
      <c r="L135" s="165" t="s">
        <v>2209</v>
      </c>
      <c r="M135" s="165" t="s">
        <v>2215</v>
      </c>
      <c r="N135" s="64">
        <v>1</v>
      </c>
      <c r="O135" s="64">
        <v>0</v>
      </c>
      <c r="P135" s="64">
        <v>0</v>
      </c>
      <c r="Q135" s="64">
        <v>0</v>
      </c>
      <c r="R135" s="64">
        <f t="shared" si="18"/>
        <v>1</v>
      </c>
      <c r="S135" s="105" t="s">
        <v>4390</v>
      </c>
      <c r="T135" s="105" t="s">
        <v>172</v>
      </c>
      <c r="U135" s="159">
        <f t="shared" si="19"/>
        <v>1</v>
      </c>
      <c r="V135" s="273">
        <v>1</v>
      </c>
      <c r="W135" s="100">
        <f t="shared" si="14"/>
        <v>1</v>
      </c>
      <c r="X135" s="105" t="str">
        <f t="shared" si="15"/>
        <v>De acuerdo a lo programado</v>
      </c>
      <c r="Y135" s="166"/>
      <c r="Z135" s="159">
        <f t="shared" si="16"/>
        <v>0</v>
      </c>
      <c r="AA135" s="159"/>
      <c r="AB135" s="100" t="str">
        <f t="shared" si="20"/>
        <v>No hay ejecución</v>
      </c>
      <c r="AC135" s="105" t="str">
        <f t="shared" si="17"/>
        <v>NA</v>
      </c>
      <c r="AD135" s="166"/>
      <c r="AE135" s="65">
        <f t="shared" si="21"/>
        <v>1</v>
      </c>
      <c r="AF135" s="100">
        <f t="shared" si="22"/>
        <v>1</v>
      </c>
      <c r="AG135" s="105" t="str">
        <f t="shared" si="23"/>
        <v>De acuerdo a lo programado</v>
      </c>
      <c r="AH135" s="166"/>
      <c r="AI135" s="65" t="s">
        <v>502</v>
      </c>
      <c r="AJ135" s="105" t="s">
        <v>502</v>
      </c>
    </row>
    <row r="136" spans="1:36" s="59" customFormat="1" ht="37.049999999999997" customHeight="1" thickTop="1" thickBot="1">
      <c r="A136" s="63">
        <v>121</v>
      </c>
      <c r="B136" s="162" t="s">
        <v>403</v>
      </c>
      <c r="C136" s="162" t="s">
        <v>51</v>
      </c>
      <c r="D136" s="162" t="s">
        <v>123</v>
      </c>
      <c r="E136" s="162" t="s">
        <v>151</v>
      </c>
      <c r="F136" s="162">
        <v>18</v>
      </c>
      <c r="G136" s="231" t="s">
        <v>422</v>
      </c>
      <c r="H136" s="164" t="s">
        <v>4391</v>
      </c>
      <c r="I136" s="231" t="s">
        <v>20</v>
      </c>
      <c r="J136" s="231" t="s">
        <v>336</v>
      </c>
      <c r="K136" s="231">
        <v>4</v>
      </c>
      <c r="L136" s="165" t="s">
        <v>3769</v>
      </c>
      <c r="M136" s="165" t="s">
        <v>2215</v>
      </c>
      <c r="N136" s="64">
        <v>1</v>
      </c>
      <c r="O136" s="64">
        <v>0</v>
      </c>
      <c r="P136" s="64">
        <v>0</v>
      </c>
      <c r="Q136" s="64">
        <v>0</v>
      </c>
      <c r="R136" s="64">
        <f t="shared" si="18"/>
        <v>1</v>
      </c>
      <c r="S136" s="105" t="s">
        <v>4390</v>
      </c>
      <c r="T136" s="105" t="s">
        <v>172</v>
      </c>
      <c r="U136" s="159">
        <f t="shared" si="19"/>
        <v>1</v>
      </c>
      <c r="V136" s="273">
        <v>1</v>
      </c>
      <c r="W136" s="100">
        <f t="shared" si="14"/>
        <v>1</v>
      </c>
      <c r="X136" s="105" t="str">
        <f t="shared" si="15"/>
        <v>De acuerdo a lo programado</v>
      </c>
      <c r="Y136" s="166"/>
      <c r="Z136" s="159">
        <f t="shared" si="16"/>
        <v>0</v>
      </c>
      <c r="AA136" s="159"/>
      <c r="AB136" s="100" t="str">
        <f t="shared" si="20"/>
        <v>No hay ejecución</v>
      </c>
      <c r="AC136" s="105" t="str">
        <f t="shared" si="17"/>
        <v>NA</v>
      </c>
      <c r="AD136" s="166"/>
      <c r="AE136" s="65">
        <f t="shared" si="21"/>
        <v>1</v>
      </c>
      <c r="AF136" s="100">
        <f t="shared" si="22"/>
        <v>1</v>
      </c>
      <c r="AG136" s="105" t="str">
        <f t="shared" si="23"/>
        <v>De acuerdo a lo programado</v>
      </c>
      <c r="AH136" s="166"/>
      <c r="AI136" s="65" t="s">
        <v>502</v>
      </c>
      <c r="AJ136" s="105" t="s">
        <v>502</v>
      </c>
    </row>
    <row r="137" spans="1:36" s="59" customFormat="1" ht="37.049999999999997" customHeight="1" thickTop="1" thickBot="1">
      <c r="A137" s="63">
        <v>122</v>
      </c>
      <c r="B137" s="162" t="s">
        <v>403</v>
      </c>
      <c r="C137" s="162" t="s">
        <v>51</v>
      </c>
      <c r="D137" s="162" t="s">
        <v>123</v>
      </c>
      <c r="E137" s="162" t="s">
        <v>151</v>
      </c>
      <c r="F137" s="162">
        <v>18</v>
      </c>
      <c r="G137" s="231" t="s">
        <v>422</v>
      </c>
      <c r="H137" s="164" t="s">
        <v>3804</v>
      </c>
      <c r="I137" s="231" t="s">
        <v>20</v>
      </c>
      <c r="J137" s="231" t="s">
        <v>336</v>
      </c>
      <c r="K137" s="231">
        <v>4</v>
      </c>
      <c r="L137" s="165" t="s">
        <v>3807</v>
      </c>
      <c r="M137" s="165" t="s">
        <v>2215</v>
      </c>
      <c r="N137" s="64">
        <v>0</v>
      </c>
      <c r="O137" s="64">
        <v>1</v>
      </c>
      <c r="P137" s="64">
        <v>0</v>
      </c>
      <c r="Q137" s="64"/>
      <c r="R137" s="64">
        <f t="shared" si="18"/>
        <v>1</v>
      </c>
      <c r="S137" s="105" t="s">
        <v>4390</v>
      </c>
      <c r="T137" s="105" t="s">
        <v>172</v>
      </c>
      <c r="U137" s="159">
        <f t="shared" si="19"/>
        <v>1</v>
      </c>
      <c r="V137" s="273">
        <v>1</v>
      </c>
      <c r="W137" s="100">
        <f t="shared" si="14"/>
        <v>1</v>
      </c>
      <c r="X137" s="105" t="str">
        <f t="shared" si="15"/>
        <v>De acuerdo a lo programado</v>
      </c>
      <c r="Y137" s="166"/>
      <c r="Z137" s="159">
        <f t="shared" si="16"/>
        <v>0</v>
      </c>
      <c r="AA137" s="159"/>
      <c r="AB137" s="100" t="str">
        <f t="shared" si="20"/>
        <v>No hay ejecución</v>
      </c>
      <c r="AC137" s="105" t="str">
        <f t="shared" si="17"/>
        <v>NA</v>
      </c>
      <c r="AD137" s="166"/>
      <c r="AE137" s="65">
        <f t="shared" si="21"/>
        <v>1</v>
      </c>
      <c r="AF137" s="100">
        <f t="shared" si="22"/>
        <v>1</v>
      </c>
      <c r="AG137" s="105" t="str">
        <f t="shared" si="23"/>
        <v>De acuerdo a lo programado</v>
      </c>
      <c r="AH137" s="166"/>
      <c r="AI137" s="65" t="s">
        <v>502</v>
      </c>
      <c r="AJ137" s="105" t="s">
        <v>502</v>
      </c>
    </row>
    <row r="138" spans="1:36" s="59" customFormat="1" ht="37.049999999999997" customHeight="1" thickTop="1" thickBot="1">
      <c r="A138" s="63">
        <v>123</v>
      </c>
      <c r="B138" s="162" t="s">
        <v>403</v>
      </c>
      <c r="C138" s="162" t="s">
        <v>51</v>
      </c>
      <c r="D138" s="162" t="s">
        <v>123</v>
      </c>
      <c r="E138" s="162" t="s">
        <v>151</v>
      </c>
      <c r="F138" s="162">
        <v>18</v>
      </c>
      <c r="G138" s="231" t="s">
        <v>422</v>
      </c>
      <c r="H138" s="164" t="s">
        <v>4384</v>
      </c>
      <c r="I138" s="231" t="s">
        <v>18</v>
      </c>
      <c r="J138" s="231" t="s">
        <v>336</v>
      </c>
      <c r="K138" s="231">
        <v>4</v>
      </c>
      <c r="L138" s="165" t="s">
        <v>640</v>
      </c>
      <c r="M138" s="165" t="s">
        <v>636</v>
      </c>
      <c r="N138" s="64">
        <v>0</v>
      </c>
      <c r="O138" s="64">
        <v>1</v>
      </c>
      <c r="P138" s="64">
        <v>1</v>
      </c>
      <c r="Q138" s="64">
        <v>0</v>
      </c>
      <c r="R138" s="64">
        <f t="shared" si="18"/>
        <v>2</v>
      </c>
      <c r="S138" s="105" t="s">
        <v>4390</v>
      </c>
      <c r="T138" s="105" t="s">
        <v>172</v>
      </c>
      <c r="U138" s="159">
        <f t="shared" si="19"/>
        <v>1</v>
      </c>
      <c r="V138" s="273">
        <v>1</v>
      </c>
      <c r="W138" s="100">
        <f t="shared" si="14"/>
        <v>1</v>
      </c>
      <c r="X138" s="105" t="str">
        <f t="shared" si="15"/>
        <v>De acuerdo a lo programado</v>
      </c>
      <c r="Y138" s="166"/>
      <c r="Z138" s="159">
        <f t="shared" si="16"/>
        <v>1</v>
      </c>
      <c r="AA138" s="159"/>
      <c r="AB138" s="100" t="str">
        <f t="shared" si="20"/>
        <v>No hay ejecución</v>
      </c>
      <c r="AC138" s="105" t="str">
        <f t="shared" si="17"/>
        <v>NA</v>
      </c>
      <c r="AD138" s="166"/>
      <c r="AE138" s="65">
        <f t="shared" si="21"/>
        <v>1</v>
      </c>
      <c r="AF138" s="100">
        <f t="shared" si="22"/>
        <v>0.5</v>
      </c>
      <c r="AG138" s="105" t="str">
        <f t="shared" si="23"/>
        <v>Incumplimiento</v>
      </c>
      <c r="AH138" s="166"/>
      <c r="AI138" s="65" t="s">
        <v>502</v>
      </c>
      <c r="AJ138" s="105" t="s">
        <v>502</v>
      </c>
    </row>
    <row r="139" spans="1:36" s="59" customFormat="1" ht="37.049999999999997" customHeight="1" thickTop="1" thickBot="1">
      <c r="A139" s="63">
        <v>124</v>
      </c>
      <c r="B139" s="162" t="s">
        <v>403</v>
      </c>
      <c r="C139" s="162" t="s">
        <v>51</v>
      </c>
      <c r="D139" s="162" t="s">
        <v>123</v>
      </c>
      <c r="E139" s="162" t="s">
        <v>151</v>
      </c>
      <c r="F139" s="162">
        <v>18</v>
      </c>
      <c r="G139" s="231" t="s">
        <v>422</v>
      </c>
      <c r="H139" s="164" t="s">
        <v>3803</v>
      </c>
      <c r="I139" s="231" t="s">
        <v>20</v>
      </c>
      <c r="J139" s="231" t="s">
        <v>336</v>
      </c>
      <c r="K139" s="231">
        <v>4</v>
      </c>
      <c r="L139" s="165" t="s">
        <v>2201</v>
      </c>
      <c r="M139" s="165" t="s">
        <v>2215</v>
      </c>
      <c r="N139" s="64">
        <v>1</v>
      </c>
      <c r="O139" s="64">
        <v>0</v>
      </c>
      <c r="P139" s="64">
        <v>0</v>
      </c>
      <c r="Q139" s="64">
        <v>0</v>
      </c>
      <c r="R139" s="64">
        <f t="shared" si="18"/>
        <v>1</v>
      </c>
      <c r="S139" s="105" t="s">
        <v>4354</v>
      </c>
      <c r="T139" s="105" t="s">
        <v>172</v>
      </c>
      <c r="U139" s="159">
        <f t="shared" si="19"/>
        <v>1</v>
      </c>
      <c r="V139" s="159">
        <f t="shared" si="19"/>
        <v>0</v>
      </c>
      <c r="W139" s="100">
        <f t="shared" si="14"/>
        <v>0</v>
      </c>
      <c r="X139" s="105" t="str">
        <f t="shared" si="15"/>
        <v>En Riesgo de no Cumplimiento</v>
      </c>
      <c r="Y139" s="166"/>
      <c r="Z139" s="159">
        <f t="shared" si="16"/>
        <v>0</v>
      </c>
      <c r="AA139" s="159"/>
      <c r="AB139" s="100" t="str">
        <f t="shared" si="20"/>
        <v>No hay ejecución</v>
      </c>
      <c r="AC139" s="105" t="str">
        <f t="shared" si="17"/>
        <v>NA</v>
      </c>
      <c r="AD139" s="166"/>
      <c r="AE139" s="65">
        <f t="shared" si="21"/>
        <v>0</v>
      </c>
      <c r="AF139" s="100" t="str">
        <f t="shared" si="22"/>
        <v>No hay Programación</v>
      </c>
      <c r="AG139" s="105" t="str">
        <f t="shared" si="23"/>
        <v>De acuerdo a lo programado</v>
      </c>
      <c r="AH139" s="166"/>
      <c r="AI139" s="65" t="s">
        <v>502</v>
      </c>
      <c r="AJ139" s="105" t="s">
        <v>502</v>
      </c>
    </row>
    <row r="140" spans="1:36" s="59" customFormat="1" ht="37.049999999999997" customHeight="1" thickTop="1" thickBot="1">
      <c r="A140" s="63">
        <v>125</v>
      </c>
      <c r="B140" s="162" t="s">
        <v>403</v>
      </c>
      <c r="C140" s="162" t="s">
        <v>51</v>
      </c>
      <c r="D140" s="162" t="s">
        <v>123</v>
      </c>
      <c r="E140" s="162" t="s">
        <v>151</v>
      </c>
      <c r="F140" s="162">
        <v>18</v>
      </c>
      <c r="G140" s="231" t="s">
        <v>422</v>
      </c>
      <c r="H140" s="164" t="s">
        <v>3804</v>
      </c>
      <c r="I140" s="231" t="s">
        <v>20</v>
      </c>
      <c r="J140" s="231" t="s">
        <v>336</v>
      </c>
      <c r="K140" s="231">
        <v>4</v>
      </c>
      <c r="L140" s="165" t="s">
        <v>3807</v>
      </c>
      <c r="M140" s="165" t="s">
        <v>636</v>
      </c>
      <c r="N140" s="64">
        <v>0</v>
      </c>
      <c r="O140" s="64">
        <v>0</v>
      </c>
      <c r="P140" s="64">
        <v>0</v>
      </c>
      <c r="Q140" s="64">
        <v>1</v>
      </c>
      <c r="R140" s="64">
        <f t="shared" si="18"/>
        <v>1</v>
      </c>
      <c r="S140" s="105" t="s">
        <v>4354</v>
      </c>
      <c r="T140" s="105" t="s">
        <v>172</v>
      </c>
      <c r="U140" s="159">
        <f t="shared" ref="U140:V175" si="26">N140+O140</f>
        <v>0</v>
      </c>
      <c r="V140" s="159">
        <f t="shared" si="26"/>
        <v>0</v>
      </c>
      <c r="W140" s="100" t="str">
        <f t="shared" si="14"/>
        <v>No hay Programación</v>
      </c>
      <c r="X140" s="105" t="str">
        <f t="shared" si="15"/>
        <v>De acuerdo a lo programado</v>
      </c>
      <c r="Y140" s="166"/>
      <c r="Z140" s="159">
        <f t="shared" si="16"/>
        <v>1</v>
      </c>
      <c r="AA140" s="159"/>
      <c r="AB140" s="100" t="str">
        <f t="shared" si="20"/>
        <v>No hay ejecución</v>
      </c>
      <c r="AC140" s="105" t="str">
        <f t="shared" si="17"/>
        <v>NA</v>
      </c>
      <c r="AD140" s="166"/>
      <c r="AE140" s="65">
        <f t="shared" si="21"/>
        <v>0</v>
      </c>
      <c r="AF140" s="100" t="str">
        <f t="shared" si="22"/>
        <v>No hay Programación</v>
      </c>
      <c r="AG140" s="105" t="str">
        <f t="shared" si="23"/>
        <v>De acuerdo a lo programado</v>
      </c>
      <c r="AH140" s="166"/>
      <c r="AI140" s="65" t="s">
        <v>502</v>
      </c>
      <c r="AJ140" s="105" t="s">
        <v>502</v>
      </c>
    </row>
    <row r="141" spans="1:36" s="59" customFormat="1" ht="37.049999999999997" customHeight="1" thickTop="1" thickBot="1">
      <c r="A141" s="63">
        <v>126</v>
      </c>
      <c r="B141" s="162" t="s">
        <v>403</v>
      </c>
      <c r="C141" s="162" t="s">
        <v>51</v>
      </c>
      <c r="D141" s="162" t="s">
        <v>123</v>
      </c>
      <c r="E141" s="162" t="s">
        <v>151</v>
      </c>
      <c r="F141" s="162">
        <v>18</v>
      </c>
      <c r="G141" s="231" t="s">
        <v>422</v>
      </c>
      <c r="H141" s="164" t="s">
        <v>4384</v>
      </c>
      <c r="I141" s="231" t="s">
        <v>18</v>
      </c>
      <c r="J141" s="231" t="s">
        <v>336</v>
      </c>
      <c r="K141" s="231">
        <v>4</v>
      </c>
      <c r="L141" s="165" t="s">
        <v>640</v>
      </c>
      <c r="M141" s="165" t="s">
        <v>636</v>
      </c>
      <c r="N141" s="64">
        <v>0</v>
      </c>
      <c r="O141" s="64">
        <v>0</v>
      </c>
      <c r="P141" s="64">
        <v>0</v>
      </c>
      <c r="Q141" s="64">
        <v>1</v>
      </c>
      <c r="R141" s="64">
        <f t="shared" si="18"/>
        <v>1</v>
      </c>
      <c r="S141" s="105" t="s">
        <v>4354</v>
      </c>
      <c r="T141" s="105" t="s">
        <v>172</v>
      </c>
      <c r="U141" s="159">
        <f t="shared" si="26"/>
        <v>0</v>
      </c>
      <c r="V141" s="159">
        <f t="shared" si="26"/>
        <v>0</v>
      </c>
      <c r="W141" s="100" t="str">
        <f t="shared" si="14"/>
        <v>No hay Programación</v>
      </c>
      <c r="X141" s="105" t="str">
        <f t="shared" si="15"/>
        <v>De acuerdo a lo programado</v>
      </c>
      <c r="Y141" s="166"/>
      <c r="Z141" s="159">
        <f t="shared" si="16"/>
        <v>1</v>
      </c>
      <c r="AA141" s="159"/>
      <c r="AB141" s="100" t="str">
        <f t="shared" si="20"/>
        <v>No hay ejecución</v>
      </c>
      <c r="AC141" s="105" t="str">
        <f t="shared" si="17"/>
        <v>NA</v>
      </c>
      <c r="AD141" s="166"/>
      <c r="AE141" s="65">
        <f t="shared" si="21"/>
        <v>0</v>
      </c>
      <c r="AF141" s="100" t="str">
        <f t="shared" si="22"/>
        <v>No hay Programación</v>
      </c>
      <c r="AG141" s="105" t="str">
        <f t="shared" si="23"/>
        <v>De acuerdo a lo programado</v>
      </c>
      <c r="AH141" s="166"/>
      <c r="AI141" s="65" t="s">
        <v>502</v>
      </c>
      <c r="AJ141" s="105" t="s">
        <v>502</v>
      </c>
    </row>
    <row r="142" spans="1:36" s="59" customFormat="1" ht="37.049999999999997" customHeight="1" thickTop="1" thickBot="1">
      <c r="A142" s="63">
        <v>127</v>
      </c>
      <c r="B142" s="162" t="s">
        <v>403</v>
      </c>
      <c r="C142" s="162" t="s">
        <v>51</v>
      </c>
      <c r="D142" s="162" t="s">
        <v>123</v>
      </c>
      <c r="E142" s="162" t="s">
        <v>151</v>
      </c>
      <c r="F142" s="162">
        <v>18</v>
      </c>
      <c r="G142" s="231" t="s">
        <v>422</v>
      </c>
      <c r="H142" s="164" t="s">
        <v>4388</v>
      </c>
      <c r="I142" s="231" t="s">
        <v>18</v>
      </c>
      <c r="J142" s="231" t="s">
        <v>336</v>
      </c>
      <c r="K142" s="231">
        <v>4</v>
      </c>
      <c r="L142" s="165" t="s">
        <v>640</v>
      </c>
      <c r="M142" s="165" t="s">
        <v>636</v>
      </c>
      <c r="N142" s="64">
        <v>0</v>
      </c>
      <c r="O142" s="64">
        <v>0</v>
      </c>
      <c r="P142" s="64">
        <v>0</v>
      </c>
      <c r="Q142" s="64">
        <v>1</v>
      </c>
      <c r="R142" s="64">
        <f t="shared" si="18"/>
        <v>1</v>
      </c>
      <c r="S142" s="105" t="s">
        <v>4354</v>
      </c>
      <c r="T142" s="105" t="s">
        <v>172</v>
      </c>
      <c r="U142" s="159">
        <f t="shared" si="26"/>
        <v>0</v>
      </c>
      <c r="V142" s="159">
        <f t="shared" si="26"/>
        <v>0</v>
      </c>
      <c r="W142" s="100" t="str">
        <f t="shared" si="14"/>
        <v>No hay Programación</v>
      </c>
      <c r="X142" s="105" t="str">
        <f t="shared" si="15"/>
        <v>De acuerdo a lo programado</v>
      </c>
      <c r="Y142" s="166"/>
      <c r="Z142" s="159">
        <f t="shared" si="16"/>
        <v>1</v>
      </c>
      <c r="AA142" s="159"/>
      <c r="AB142" s="100" t="str">
        <f t="shared" si="20"/>
        <v>No hay ejecución</v>
      </c>
      <c r="AC142" s="105" t="str">
        <f t="shared" si="17"/>
        <v>NA</v>
      </c>
      <c r="AD142" s="166"/>
      <c r="AE142" s="65">
        <f t="shared" si="21"/>
        <v>0</v>
      </c>
      <c r="AF142" s="100" t="str">
        <f t="shared" si="22"/>
        <v>No hay Programación</v>
      </c>
      <c r="AG142" s="105" t="str">
        <f t="shared" si="23"/>
        <v>De acuerdo a lo programado</v>
      </c>
      <c r="AH142" s="166"/>
      <c r="AI142" s="65" t="s">
        <v>502</v>
      </c>
      <c r="AJ142" s="105" t="s">
        <v>502</v>
      </c>
    </row>
    <row r="143" spans="1:36" s="59" customFormat="1" ht="37.049999999999997" customHeight="1" thickTop="1" thickBot="1">
      <c r="A143" s="63">
        <v>128</v>
      </c>
      <c r="B143" s="162" t="s">
        <v>403</v>
      </c>
      <c r="C143" s="162" t="s">
        <v>51</v>
      </c>
      <c r="D143" s="162" t="s">
        <v>123</v>
      </c>
      <c r="E143" s="162" t="s">
        <v>151</v>
      </c>
      <c r="F143" s="162">
        <v>18</v>
      </c>
      <c r="G143" s="231" t="s">
        <v>422</v>
      </c>
      <c r="H143" s="164" t="s">
        <v>3803</v>
      </c>
      <c r="I143" s="231" t="s">
        <v>20</v>
      </c>
      <c r="J143" s="231" t="s">
        <v>336</v>
      </c>
      <c r="K143" s="231">
        <v>4</v>
      </c>
      <c r="L143" s="165" t="s">
        <v>3807</v>
      </c>
      <c r="M143" s="165" t="s">
        <v>2215</v>
      </c>
      <c r="N143" s="64">
        <v>0</v>
      </c>
      <c r="O143" s="64">
        <v>0</v>
      </c>
      <c r="P143" s="64">
        <v>0</v>
      </c>
      <c r="Q143" s="64">
        <v>3</v>
      </c>
      <c r="R143" s="64">
        <f t="shared" si="18"/>
        <v>3</v>
      </c>
      <c r="S143" s="105" t="s">
        <v>4356</v>
      </c>
      <c r="T143" s="105" t="s">
        <v>172</v>
      </c>
      <c r="U143" s="159">
        <f t="shared" si="26"/>
        <v>0</v>
      </c>
      <c r="V143" s="273">
        <v>0</v>
      </c>
      <c r="W143" s="100" t="str">
        <f t="shared" si="14"/>
        <v>No hay Programación</v>
      </c>
      <c r="X143" s="105" t="str">
        <f t="shared" si="15"/>
        <v>De acuerdo a lo programado</v>
      </c>
      <c r="Y143" s="166"/>
      <c r="Z143" s="159">
        <f t="shared" si="16"/>
        <v>3</v>
      </c>
      <c r="AA143" s="159"/>
      <c r="AB143" s="100" t="str">
        <f t="shared" si="20"/>
        <v>No hay ejecución</v>
      </c>
      <c r="AC143" s="105" t="str">
        <f t="shared" si="17"/>
        <v>NA</v>
      </c>
      <c r="AD143" s="166"/>
      <c r="AE143" s="65">
        <f t="shared" si="21"/>
        <v>0</v>
      </c>
      <c r="AF143" s="100" t="str">
        <f t="shared" si="22"/>
        <v>No hay Programación</v>
      </c>
      <c r="AG143" s="105" t="str">
        <f t="shared" si="23"/>
        <v>De acuerdo a lo programado</v>
      </c>
      <c r="AH143" s="166"/>
      <c r="AI143" s="65" t="s">
        <v>502</v>
      </c>
      <c r="AJ143" s="105" t="s">
        <v>502</v>
      </c>
    </row>
    <row r="144" spans="1:36" s="59" customFormat="1" ht="37.049999999999997" customHeight="1" thickTop="1" thickBot="1">
      <c r="A144" s="63">
        <v>129</v>
      </c>
      <c r="B144" s="162" t="s">
        <v>403</v>
      </c>
      <c r="C144" s="162" t="s">
        <v>51</v>
      </c>
      <c r="D144" s="162" t="s">
        <v>123</v>
      </c>
      <c r="E144" s="162" t="s">
        <v>151</v>
      </c>
      <c r="F144" s="162">
        <v>18</v>
      </c>
      <c r="G144" s="231" t="s">
        <v>422</v>
      </c>
      <c r="H144" s="164" t="s">
        <v>4392</v>
      </c>
      <c r="I144" s="231" t="s">
        <v>20</v>
      </c>
      <c r="J144" s="231" t="s">
        <v>336</v>
      </c>
      <c r="K144" s="231">
        <v>4</v>
      </c>
      <c r="L144" s="165" t="s">
        <v>642</v>
      </c>
      <c r="M144" s="165" t="s">
        <v>2215</v>
      </c>
      <c r="N144" s="64">
        <v>0</v>
      </c>
      <c r="O144" s="64">
        <v>0</v>
      </c>
      <c r="P144" s="64">
        <v>1</v>
      </c>
      <c r="Q144" s="64">
        <v>0</v>
      </c>
      <c r="R144" s="64">
        <f t="shared" si="18"/>
        <v>1</v>
      </c>
      <c r="S144" s="105" t="s">
        <v>4356</v>
      </c>
      <c r="T144" s="105" t="s">
        <v>172</v>
      </c>
      <c r="U144" s="159">
        <f t="shared" si="26"/>
        <v>0</v>
      </c>
      <c r="V144" s="273">
        <v>0</v>
      </c>
      <c r="W144" s="100" t="str">
        <f t="shared" ref="W144:W207" si="27">IF(V144="","No hay ejecución",IF(AND(U144&gt;0), V144/U144,"No hay Programación"))</f>
        <v>No hay Programación</v>
      </c>
      <c r="X144" s="105" t="str">
        <f t="shared" ref="X144:X207" si="28">IF(W144="No hay ejecución","NA",IF(W144&gt;=90%,"De acuerdo a lo programado",IF(W144&gt;=70%,"Atraso Leve",IF(W144&lt;70%,"En Riesgo de no Cumplimiento"))))</f>
        <v>De acuerdo a lo programado</v>
      </c>
      <c r="Y144" s="166"/>
      <c r="Z144" s="159">
        <f t="shared" ref="Z144:Z207" si="29">P144+Q144</f>
        <v>1</v>
      </c>
      <c r="AA144" s="159"/>
      <c r="AB144" s="100" t="str">
        <f t="shared" si="20"/>
        <v>No hay ejecución</v>
      </c>
      <c r="AC144" s="105" t="str">
        <f t="shared" ref="AC144:AC207" si="30">IF(AB144="No hay ejecución","NA",IF(AB144&gt;=90%,"De acuerdo a lo programado",IF(AB144&gt;=70%,"Atraso Leve",IF(AB144&lt;70%,"En Riesgo de no Cumplimiento"))))</f>
        <v>NA</v>
      </c>
      <c r="AD144" s="166"/>
      <c r="AE144" s="65">
        <f t="shared" si="21"/>
        <v>0</v>
      </c>
      <c r="AF144" s="100" t="str">
        <f t="shared" si="22"/>
        <v>No hay Programación</v>
      </c>
      <c r="AG144" s="105" t="str">
        <f t="shared" si="23"/>
        <v>De acuerdo a lo programado</v>
      </c>
      <c r="AH144" s="166"/>
      <c r="AI144" s="65" t="s">
        <v>502</v>
      </c>
      <c r="AJ144" s="105" t="s">
        <v>502</v>
      </c>
    </row>
    <row r="145" spans="1:36" s="59" customFormat="1" ht="37.049999999999997" customHeight="1" thickTop="1" thickBot="1">
      <c r="A145" s="63">
        <v>130</v>
      </c>
      <c r="B145" s="162" t="s">
        <v>403</v>
      </c>
      <c r="C145" s="162" t="s">
        <v>51</v>
      </c>
      <c r="D145" s="162" t="s">
        <v>123</v>
      </c>
      <c r="E145" s="162" t="s">
        <v>151</v>
      </c>
      <c r="F145" s="162">
        <v>18</v>
      </c>
      <c r="G145" s="231" t="s">
        <v>422</v>
      </c>
      <c r="H145" s="164" t="s">
        <v>4393</v>
      </c>
      <c r="I145" s="231" t="s">
        <v>20</v>
      </c>
      <c r="J145" s="231" t="s">
        <v>336</v>
      </c>
      <c r="K145" s="231">
        <v>4</v>
      </c>
      <c r="L145" s="165" t="s">
        <v>4086</v>
      </c>
      <c r="M145" s="165" t="s">
        <v>4334</v>
      </c>
      <c r="N145" s="64">
        <v>0</v>
      </c>
      <c r="O145" s="64">
        <v>0</v>
      </c>
      <c r="P145" s="64">
        <v>1</v>
      </c>
      <c r="Q145" s="64">
        <v>1</v>
      </c>
      <c r="R145" s="64">
        <f t="shared" ref="R145:R157" si="31">N145+O145+P145+Q145</f>
        <v>2</v>
      </c>
      <c r="S145" s="105" t="s">
        <v>4356</v>
      </c>
      <c r="T145" s="105" t="s">
        <v>172</v>
      </c>
      <c r="U145" s="159">
        <f t="shared" si="26"/>
        <v>0</v>
      </c>
      <c r="V145" s="273">
        <v>0</v>
      </c>
      <c r="W145" s="100" t="str">
        <f t="shared" si="27"/>
        <v>No hay Programación</v>
      </c>
      <c r="X145" s="105" t="str">
        <f t="shared" si="28"/>
        <v>De acuerdo a lo programado</v>
      </c>
      <c r="Y145" s="166"/>
      <c r="Z145" s="159">
        <f t="shared" si="29"/>
        <v>2</v>
      </c>
      <c r="AA145" s="159"/>
      <c r="AB145" s="100" t="str">
        <f t="shared" ref="AB145:AB208" si="32">IF(AA145="","No hay ejecución",IF(AND(Z145&gt;0), AA145/Z145,"No hay Programación"))</f>
        <v>No hay ejecución</v>
      </c>
      <c r="AC145" s="105" t="str">
        <f t="shared" si="30"/>
        <v>NA</v>
      </c>
      <c r="AD145" s="166"/>
      <c r="AE145" s="65">
        <f t="shared" ref="AE145:AE208" si="33">V145+AA145</f>
        <v>0</v>
      </c>
      <c r="AF145" s="100" t="str">
        <f t="shared" ref="AF145:AF208" si="34">IF(AE145="","No hay ejecución",IF(AND(AE145&gt;0), AE145/R145,"No hay Programación"))</f>
        <v>No hay Programación</v>
      </c>
      <c r="AG145" s="105" t="str">
        <f t="shared" ref="AG145:AG208" si="35">IF(AF145="No hay ejecución","NA",IF(AF145&gt;=90%,"De acuerdo a lo programado",IF(AF145&gt;=70%,"Atraso Leve",IF(AF145&lt;70%,"Incumplimiento"))))</f>
        <v>De acuerdo a lo programado</v>
      </c>
      <c r="AH145" s="166"/>
      <c r="AI145" s="65" t="s">
        <v>502</v>
      </c>
      <c r="AJ145" s="105" t="s">
        <v>502</v>
      </c>
    </row>
    <row r="146" spans="1:36" s="59" customFormat="1" ht="37.049999999999997" customHeight="1" thickTop="1" thickBot="1">
      <c r="A146" s="63">
        <v>131</v>
      </c>
      <c r="B146" s="162" t="s">
        <v>403</v>
      </c>
      <c r="C146" s="162" t="s">
        <v>51</v>
      </c>
      <c r="D146" s="162" t="s">
        <v>123</v>
      </c>
      <c r="E146" s="162" t="s">
        <v>151</v>
      </c>
      <c r="F146" s="162">
        <v>18</v>
      </c>
      <c r="G146" s="231" t="s">
        <v>422</v>
      </c>
      <c r="H146" s="164" t="s">
        <v>3803</v>
      </c>
      <c r="I146" s="231" t="s">
        <v>20</v>
      </c>
      <c r="J146" s="231" t="s">
        <v>336</v>
      </c>
      <c r="K146" s="231">
        <v>4</v>
      </c>
      <c r="L146" s="165" t="s">
        <v>3807</v>
      </c>
      <c r="M146" s="165" t="s">
        <v>2215</v>
      </c>
      <c r="N146" s="64">
        <v>1</v>
      </c>
      <c r="O146" s="64">
        <v>1</v>
      </c>
      <c r="P146" s="64">
        <v>1</v>
      </c>
      <c r="Q146" s="64">
        <v>1</v>
      </c>
      <c r="R146" s="64">
        <f t="shared" si="31"/>
        <v>4</v>
      </c>
      <c r="S146" s="105" t="s">
        <v>4358</v>
      </c>
      <c r="T146" s="105" t="s">
        <v>172</v>
      </c>
      <c r="U146" s="159">
        <f t="shared" si="26"/>
        <v>2</v>
      </c>
      <c r="V146" s="273">
        <v>2</v>
      </c>
      <c r="W146" s="100">
        <f t="shared" si="27"/>
        <v>1</v>
      </c>
      <c r="X146" s="105" t="str">
        <f t="shared" si="28"/>
        <v>De acuerdo a lo programado</v>
      </c>
      <c r="Y146" s="166"/>
      <c r="Z146" s="159">
        <f t="shared" si="29"/>
        <v>2</v>
      </c>
      <c r="AA146" s="159"/>
      <c r="AB146" s="100" t="str">
        <f t="shared" si="32"/>
        <v>No hay ejecución</v>
      </c>
      <c r="AC146" s="105" t="str">
        <f t="shared" si="30"/>
        <v>NA</v>
      </c>
      <c r="AD146" s="166"/>
      <c r="AE146" s="65">
        <f t="shared" si="33"/>
        <v>2</v>
      </c>
      <c r="AF146" s="100">
        <f t="shared" si="34"/>
        <v>0.5</v>
      </c>
      <c r="AG146" s="105" t="str">
        <f t="shared" si="35"/>
        <v>Incumplimiento</v>
      </c>
      <c r="AH146" s="166"/>
      <c r="AI146" s="65" t="s">
        <v>502</v>
      </c>
      <c r="AJ146" s="105" t="s">
        <v>502</v>
      </c>
    </row>
    <row r="147" spans="1:36" s="59" customFormat="1" ht="37.049999999999997" customHeight="1" thickTop="1" thickBot="1">
      <c r="A147" s="63">
        <v>132</v>
      </c>
      <c r="B147" s="162" t="s">
        <v>403</v>
      </c>
      <c r="C147" s="162" t="s">
        <v>51</v>
      </c>
      <c r="D147" s="162" t="s">
        <v>123</v>
      </c>
      <c r="E147" s="162" t="s">
        <v>151</v>
      </c>
      <c r="F147" s="162">
        <v>18</v>
      </c>
      <c r="G147" s="231" t="s">
        <v>422</v>
      </c>
      <c r="H147" s="164" t="s">
        <v>3804</v>
      </c>
      <c r="I147" s="231" t="s">
        <v>20</v>
      </c>
      <c r="J147" s="231" t="s">
        <v>336</v>
      </c>
      <c r="K147" s="231">
        <v>4</v>
      </c>
      <c r="L147" s="165" t="s">
        <v>3807</v>
      </c>
      <c r="M147" s="165" t="s">
        <v>2215</v>
      </c>
      <c r="N147" s="64">
        <v>1</v>
      </c>
      <c r="O147" s="64">
        <v>1</v>
      </c>
      <c r="P147" s="64">
        <v>1</v>
      </c>
      <c r="Q147" s="64">
        <v>1</v>
      </c>
      <c r="R147" s="64">
        <f t="shared" si="31"/>
        <v>4</v>
      </c>
      <c r="S147" s="105" t="s">
        <v>4358</v>
      </c>
      <c r="T147" s="105" t="s">
        <v>172</v>
      </c>
      <c r="U147" s="159">
        <f t="shared" si="26"/>
        <v>2</v>
      </c>
      <c r="V147" s="273">
        <v>2</v>
      </c>
      <c r="W147" s="100">
        <f t="shared" si="27"/>
        <v>1</v>
      </c>
      <c r="X147" s="105" t="str">
        <f t="shared" si="28"/>
        <v>De acuerdo a lo programado</v>
      </c>
      <c r="Y147" s="166"/>
      <c r="Z147" s="159">
        <f t="shared" si="29"/>
        <v>2</v>
      </c>
      <c r="AA147" s="159"/>
      <c r="AB147" s="100" t="str">
        <f t="shared" si="32"/>
        <v>No hay ejecución</v>
      </c>
      <c r="AC147" s="105" t="str">
        <f t="shared" si="30"/>
        <v>NA</v>
      </c>
      <c r="AD147" s="166"/>
      <c r="AE147" s="65">
        <f t="shared" si="33"/>
        <v>2</v>
      </c>
      <c r="AF147" s="100">
        <f t="shared" si="34"/>
        <v>0.5</v>
      </c>
      <c r="AG147" s="105" t="str">
        <f t="shared" si="35"/>
        <v>Incumplimiento</v>
      </c>
      <c r="AH147" s="166"/>
      <c r="AI147" s="65" t="s">
        <v>502</v>
      </c>
      <c r="AJ147" s="105" t="s">
        <v>502</v>
      </c>
    </row>
    <row r="148" spans="1:36" s="59" customFormat="1" ht="37.049999999999997" customHeight="1" thickTop="1" thickBot="1">
      <c r="A148" s="63">
        <v>133</v>
      </c>
      <c r="B148" s="162" t="s">
        <v>403</v>
      </c>
      <c r="C148" s="162" t="s">
        <v>51</v>
      </c>
      <c r="D148" s="162" t="s">
        <v>123</v>
      </c>
      <c r="E148" s="162" t="s">
        <v>151</v>
      </c>
      <c r="F148" s="162">
        <v>18</v>
      </c>
      <c r="G148" s="231" t="s">
        <v>422</v>
      </c>
      <c r="H148" s="164" t="s">
        <v>4384</v>
      </c>
      <c r="I148" s="231" t="s">
        <v>18</v>
      </c>
      <c r="J148" s="231" t="s">
        <v>336</v>
      </c>
      <c r="K148" s="231">
        <v>4</v>
      </c>
      <c r="L148" s="165" t="s">
        <v>640</v>
      </c>
      <c r="M148" s="165" t="s">
        <v>636</v>
      </c>
      <c r="N148" s="64">
        <v>0</v>
      </c>
      <c r="O148" s="64">
        <v>0</v>
      </c>
      <c r="P148" s="64">
        <v>0</v>
      </c>
      <c r="Q148" s="64">
        <v>1</v>
      </c>
      <c r="R148" s="64">
        <f t="shared" si="31"/>
        <v>1</v>
      </c>
      <c r="S148" s="105" t="s">
        <v>4358</v>
      </c>
      <c r="T148" s="105" t="s">
        <v>172</v>
      </c>
      <c r="U148" s="159">
        <f t="shared" si="26"/>
        <v>0</v>
      </c>
      <c r="V148" s="273">
        <v>0</v>
      </c>
      <c r="W148" s="100" t="str">
        <f t="shared" si="27"/>
        <v>No hay Programación</v>
      </c>
      <c r="X148" s="105" t="str">
        <f t="shared" si="28"/>
        <v>De acuerdo a lo programado</v>
      </c>
      <c r="Y148" s="166"/>
      <c r="Z148" s="159">
        <f t="shared" si="29"/>
        <v>1</v>
      </c>
      <c r="AA148" s="159"/>
      <c r="AB148" s="100" t="str">
        <f t="shared" si="32"/>
        <v>No hay ejecución</v>
      </c>
      <c r="AC148" s="105" t="str">
        <f t="shared" si="30"/>
        <v>NA</v>
      </c>
      <c r="AD148" s="166"/>
      <c r="AE148" s="65">
        <f t="shared" si="33"/>
        <v>0</v>
      </c>
      <c r="AF148" s="100" t="str">
        <f t="shared" si="34"/>
        <v>No hay Programación</v>
      </c>
      <c r="AG148" s="105" t="str">
        <f t="shared" si="35"/>
        <v>De acuerdo a lo programado</v>
      </c>
      <c r="AH148" s="166"/>
      <c r="AI148" s="65" t="s">
        <v>502</v>
      </c>
      <c r="AJ148" s="105" t="s">
        <v>502</v>
      </c>
    </row>
    <row r="149" spans="1:36" s="59" customFormat="1" ht="37.049999999999997" customHeight="1" thickTop="1" thickBot="1">
      <c r="A149" s="63">
        <v>134</v>
      </c>
      <c r="B149" s="162" t="s">
        <v>403</v>
      </c>
      <c r="C149" s="162" t="s">
        <v>51</v>
      </c>
      <c r="D149" s="162" t="s">
        <v>123</v>
      </c>
      <c r="E149" s="162" t="s">
        <v>151</v>
      </c>
      <c r="F149" s="162">
        <v>18</v>
      </c>
      <c r="G149" s="231" t="s">
        <v>422</v>
      </c>
      <c r="H149" s="164" t="s">
        <v>4388</v>
      </c>
      <c r="I149" s="231" t="s">
        <v>18</v>
      </c>
      <c r="J149" s="231" t="s">
        <v>336</v>
      </c>
      <c r="K149" s="231">
        <v>4</v>
      </c>
      <c r="L149" s="165" t="s">
        <v>640</v>
      </c>
      <c r="M149" s="165" t="s">
        <v>636</v>
      </c>
      <c r="N149" s="64">
        <v>0</v>
      </c>
      <c r="O149" s="64">
        <v>0</v>
      </c>
      <c r="P149" s="64">
        <v>0</v>
      </c>
      <c r="Q149" s="64">
        <v>1</v>
      </c>
      <c r="R149" s="64">
        <f t="shared" si="31"/>
        <v>1</v>
      </c>
      <c r="S149" s="105" t="s">
        <v>4358</v>
      </c>
      <c r="T149" s="105" t="s">
        <v>172</v>
      </c>
      <c r="U149" s="159">
        <f t="shared" si="26"/>
        <v>0</v>
      </c>
      <c r="V149" s="273">
        <v>0</v>
      </c>
      <c r="W149" s="100" t="str">
        <f t="shared" si="27"/>
        <v>No hay Programación</v>
      </c>
      <c r="X149" s="105" t="str">
        <f t="shared" si="28"/>
        <v>De acuerdo a lo programado</v>
      </c>
      <c r="Y149" s="166"/>
      <c r="Z149" s="159">
        <f t="shared" si="29"/>
        <v>1</v>
      </c>
      <c r="AA149" s="159"/>
      <c r="AB149" s="100" t="str">
        <f t="shared" si="32"/>
        <v>No hay ejecución</v>
      </c>
      <c r="AC149" s="105" t="str">
        <f t="shared" si="30"/>
        <v>NA</v>
      </c>
      <c r="AD149" s="166"/>
      <c r="AE149" s="65">
        <f t="shared" si="33"/>
        <v>0</v>
      </c>
      <c r="AF149" s="100" t="str">
        <f t="shared" si="34"/>
        <v>No hay Programación</v>
      </c>
      <c r="AG149" s="105" t="str">
        <f t="shared" si="35"/>
        <v>De acuerdo a lo programado</v>
      </c>
      <c r="AH149" s="166"/>
      <c r="AI149" s="65" t="s">
        <v>502</v>
      </c>
      <c r="AJ149" s="105" t="s">
        <v>502</v>
      </c>
    </row>
    <row r="150" spans="1:36" s="59" customFormat="1" ht="37.049999999999997" customHeight="1" thickTop="1" thickBot="1">
      <c r="A150" s="63">
        <v>135</v>
      </c>
      <c r="B150" s="162" t="s">
        <v>403</v>
      </c>
      <c r="C150" s="162" t="s">
        <v>51</v>
      </c>
      <c r="D150" s="162" t="s">
        <v>123</v>
      </c>
      <c r="E150" s="162" t="s">
        <v>151</v>
      </c>
      <c r="F150" s="162">
        <v>18</v>
      </c>
      <c r="G150" s="231" t="s">
        <v>422</v>
      </c>
      <c r="H150" s="164" t="s">
        <v>3803</v>
      </c>
      <c r="I150" s="231" t="s">
        <v>20</v>
      </c>
      <c r="J150" s="231" t="s">
        <v>336</v>
      </c>
      <c r="K150" s="231">
        <v>4</v>
      </c>
      <c r="L150" s="165" t="s">
        <v>3807</v>
      </c>
      <c r="M150" s="165" t="s">
        <v>3764</v>
      </c>
      <c r="N150" s="64">
        <v>0</v>
      </c>
      <c r="O150" s="64">
        <v>3</v>
      </c>
      <c r="P150" s="64">
        <v>0</v>
      </c>
      <c r="Q150" s="64">
        <v>0</v>
      </c>
      <c r="R150" s="64">
        <f t="shared" si="31"/>
        <v>3</v>
      </c>
      <c r="S150" s="105" t="s">
        <v>4359</v>
      </c>
      <c r="T150" s="105" t="s">
        <v>172</v>
      </c>
      <c r="U150" s="159">
        <f t="shared" si="26"/>
        <v>3</v>
      </c>
      <c r="V150" s="273">
        <v>3</v>
      </c>
      <c r="W150" s="100">
        <f t="shared" si="27"/>
        <v>1</v>
      </c>
      <c r="X150" s="105" t="str">
        <f t="shared" si="28"/>
        <v>De acuerdo a lo programado</v>
      </c>
      <c r="Y150" s="166"/>
      <c r="Z150" s="159">
        <f t="shared" si="29"/>
        <v>0</v>
      </c>
      <c r="AA150" s="159"/>
      <c r="AB150" s="100" t="str">
        <f t="shared" si="32"/>
        <v>No hay ejecución</v>
      </c>
      <c r="AC150" s="105" t="str">
        <f t="shared" si="30"/>
        <v>NA</v>
      </c>
      <c r="AD150" s="166"/>
      <c r="AE150" s="65">
        <f t="shared" si="33"/>
        <v>3</v>
      </c>
      <c r="AF150" s="100">
        <f t="shared" si="34"/>
        <v>1</v>
      </c>
      <c r="AG150" s="105" t="str">
        <f t="shared" si="35"/>
        <v>De acuerdo a lo programado</v>
      </c>
      <c r="AH150" s="166"/>
      <c r="AI150" s="65" t="s">
        <v>502</v>
      </c>
      <c r="AJ150" s="105" t="s">
        <v>502</v>
      </c>
    </row>
    <row r="151" spans="1:36" s="59" customFormat="1" ht="37.049999999999997" customHeight="1" thickTop="1" thickBot="1">
      <c r="A151" s="63">
        <v>136</v>
      </c>
      <c r="B151" s="162" t="s">
        <v>403</v>
      </c>
      <c r="C151" s="162" t="s">
        <v>51</v>
      </c>
      <c r="D151" s="162" t="s">
        <v>123</v>
      </c>
      <c r="E151" s="162" t="s">
        <v>151</v>
      </c>
      <c r="F151" s="162">
        <v>18</v>
      </c>
      <c r="G151" s="231" t="s">
        <v>422</v>
      </c>
      <c r="H151" s="164" t="s">
        <v>3804</v>
      </c>
      <c r="I151" s="231" t="s">
        <v>20</v>
      </c>
      <c r="J151" s="231" t="s">
        <v>336</v>
      </c>
      <c r="K151" s="231">
        <v>4</v>
      </c>
      <c r="L151" s="165" t="s">
        <v>3807</v>
      </c>
      <c r="M151" s="165" t="s">
        <v>3764</v>
      </c>
      <c r="N151" s="64">
        <v>0</v>
      </c>
      <c r="O151" s="64">
        <v>3</v>
      </c>
      <c r="P151" s="64">
        <v>0</v>
      </c>
      <c r="Q151" s="64">
        <v>0</v>
      </c>
      <c r="R151" s="64">
        <f t="shared" si="31"/>
        <v>3</v>
      </c>
      <c r="S151" s="105" t="s">
        <v>4359</v>
      </c>
      <c r="T151" s="105" t="s">
        <v>172</v>
      </c>
      <c r="U151" s="159">
        <f t="shared" si="26"/>
        <v>3</v>
      </c>
      <c r="V151" s="273">
        <v>3</v>
      </c>
      <c r="W151" s="100">
        <f t="shared" si="27"/>
        <v>1</v>
      </c>
      <c r="X151" s="105" t="str">
        <f t="shared" si="28"/>
        <v>De acuerdo a lo programado</v>
      </c>
      <c r="Y151" s="166"/>
      <c r="Z151" s="159">
        <f t="shared" si="29"/>
        <v>0</v>
      </c>
      <c r="AA151" s="159"/>
      <c r="AB151" s="100" t="str">
        <f t="shared" si="32"/>
        <v>No hay ejecución</v>
      </c>
      <c r="AC151" s="105" t="str">
        <f t="shared" si="30"/>
        <v>NA</v>
      </c>
      <c r="AD151" s="166"/>
      <c r="AE151" s="65">
        <f t="shared" si="33"/>
        <v>3</v>
      </c>
      <c r="AF151" s="100">
        <f t="shared" si="34"/>
        <v>1</v>
      </c>
      <c r="AG151" s="105" t="str">
        <f t="shared" si="35"/>
        <v>De acuerdo a lo programado</v>
      </c>
      <c r="AH151" s="166"/>
      <c r="AI151" s="65" t="s">
        <v>502</v>
      </c>
      <c r="AJ151" s="105" t="s">
        <v>502</v>
      </c>
    </row>
    <row r="152" spans="1:36" s="59" customFormat="1" ht="37.049999999999997" customHeight="1" thickTop="1" thickBot="1">
      <c r="A152" s="63">
        <v>137</v>
      </c>
      <c r="B152" s="162" t="s">
        <v>403</v>
      </c>
      <c r="C152" s="162" t="s">
        <v>51</v>
      </c>
      <c r="D152" s="162" t="s">
        <v>123</v>
      </c>
      <c r="E152" s="162" t="s">
        <v>151</v>
      </c>
      <c r="F152" s="162">
        <v>18</v>
      </c>
      <c r="G152" s="231" t="s">
        <v>422</v>
      </c>
      <c r="H152" s="164" t="s">
        <v>4384</v>
      </c>
      <c r="I152" s="231" t="s">
        <v>18</v>
      </c>
      <c r="J152" s="231" t="s">
        <v>336</v>
      </c>
      <c r="K152" s="231">
        <v>4</v>
      </c>
      <c r="L152" s="165" t="s">
        <v>640</v>
      </c>
      <c r="M152" s="165" t="s">
        <v>4334</v>
      </c>
      <c r="N152" s="64">
        <v>0</v>
      </c>
      <c r="O152" s="64">
        <v>0</v>
      </c>
      <c r="P152" s="64">
        <v>0</v>
      </c>
      <c r="Q152" s="64">
        <v>3</v>
      </c>
      <c r="R152" s="64">
        <f t="shared" si="31"/>
        <v>3</v>
      </c>
      <c r="S152" s="105" t="s">
        <v>4359</v>
      </c>
      <c r="T152" s="105" t="s">
        <v>172</v>
      </c>
      <c r="U152" s="159">
        <f t="shared" si="26"/>
        <v>0</v>
      </c>
      <c r="V152" s="273">
        <v>0</v>
      </c>
      <c r="W152" s="100" t="str">
        <f t="shared" si="27"/>
        <v>No hay Programación</v>
      </c>
      <c r="X152" s="105" t="str">
        <f t="shared" si="28"/>
        <v>De acuerdo a lo programado</v>
      </c>
      <c r="Y152" s="166"/>
      <c r="Z152" s="159">
        <f t="shared" si="29"/>
        <v>3</v>
      </c>
      <c r="AA152" s="159"/>
      <c r="AB152" s="100" t="str">
        <f t="shared" si="32"/>
        <v>No hay ejecución</v>
      </c>
      <c r="AC152" s="105" t="str">
        <f t="shared" si="30"/>
        <v>NA</v>
      </c>
      <c r="AD152" s="166"/>
      <c r="AE152" s="65">
        <f t="shared" si="33"/>
        <v>0</v>
      </c>
      <c r="AF152" s="100" t="str">
        <f t="shared" si="34"/>
        <v>No hay Programación</v>
      </c>
      <c r="AG152" s="105" t="str">
        <f t="shared" si="35"/>
        <v>De acuerdo a lo programado</v>
      </c>
      <c r="AH152" s="166"/>
      <c r="AI152" s="65" t="s">
        <v>502</v>
      </c>
      <c r="AJ152" s="105" t="s">
        <v>502</v>
      </c>
    </row>
    <row r="153" spans="1:36" s="59" customFormat="1" ht="37.049999999999997" customHeight="1" thickTop="1" thickBot="1">
      <c r="A153" s="63">
        <v>138</v>
      </c>
      <c r="B153" s="162" t="s">
        <v>403</v>
      </c>
      <c r="C153" s="162" t="s">
        <v>51</v>
      </c>
      <c r="D153" s="162" t="s">
        <v>123</v>
      </c>
      <c r="E153" s="162" t="s">
        <v>151</v>
      </c>
      <c r="F153" s="162">
        <v>18</v>
      </c>
      <c r="G153" s="231" t="s">
        <v>422</v>
      </c>
      <c r="H153" s="164" t="s">
        <v>4388</v>
      </c>
      <c r="I153" s="231" t="s">
        <v>18</v>
      </c>
      <c r="J153" s="231" t="s">
        <v>336</v>
      </c>
      <c r="K153" s="231">
        <v>4</v>
      </c>
      <c r="L153" s="165" t="s">
        <v>640</v>
      </c>
      <c r="M153" s="165" t="s">
        <v>4334</v>
      </c>
      <c r="N153" s="64">
        <v>0</v>
      </c>
      <c r="O153" s="64">
        <v>0</v>
      </c>
      <c r="P153" s="64">
        <v>0</v>
      </c>
      <c r="Q153" s="64">
        <v>3</v>
      </c>
      <c r="R153" s="64">
        <f t="shared" si="31"/>
        <v>3</v>
      </c>
      <c r="S153" s="105" t="s">
        <v>4359</v>
      </c>
      <c r="T153" s="105" t="s">
        <v>172</v>
      </c>
      <c r="U153" s="159">
        <f t="shared" si="26"/>
        <v>0</v>
      </c>
      <c r="V153" s="273">
        <v>0</v>
      </c>
      <c r="W153" s="100" t="str">
        <f t="shared" si="27"/>
        <v>No hay Programación</v>
      </c>
      <c r="X153" s="105" t="str">
        <f t="shared" si="28"/>
        <v>De acuerdo a lo programado</v>
      </c>
      <c r="Y153" s="166"/>
      <c r="Z153" s="159">
        <f t="shared" si="29"/>
        <v>3</v>
      </c>
      <c r="AA153" s="159"/>
      <c r="AB153" s="100" t="str">
        <f t="shared" si="32"/>
        <v>No hay ejecución</v>
      </c>
      <c r="AC153" s="105" t="str">
        <f t="shared" si="30"/>
        <v>NA</v>
      </c>
      <c r="AD153" s="166"/>
      <c r="AE153" s="65">
        <f t="shared" si="33"/>
        <v>0</v>
      </c>
      <c r="AF153" s="100" t="str">
        <f t="shared" si="34"/>
        <v>No hay Programación</v>
      </c>
      <c r="AG153" s="105" t="str">
        <f t="shared" si="35"/>
        <v>De acuerdo a lo programado</v>
      </c>
      <c r="AH153" s="166"/>
      <c r="AI153" s="65" t="s">
        <v>502</v>
      </c>
      <c r="AJ153" s="105" t="s">
        <v>502</v>
      </c>
    </row>
    <row r="154" spans="1:36" s="59" customFormat="1" ht="37.049999999999997" customHeight="1" thickTop="1" thickBot="1">
      <c r="A154" s="63">
        <v>139</v>
      </c>
      <c r="B154" s="162" t="s">
        <v>403</v>
      </c>
      <c r="C154" s="162" t="s">
        <v>51</v>
      </c>
      <c r="D154" s="162" t="s">
        <v>123</v>
      </c>
      <c r="E154" s="162" t="s">
        <v>151</v>
      </c>
      <c r="F154" s="162">
        <v>18</v>
      </c>
      <c r="G154" s="231" t="s">
        <v>422</v>
      </c>
      <c r="H154" s="164" t="s">
        <v>3803</v>
      </c>
      <c r="I154" s="231" t="s">
        <v>20</v>
      </c>
      <c r="J154" s="231" t="s">
        <v>336</v>
      </c>
      <c r="K154" s="231">
        <v>4</v>
      </c>
      <c r="L154" s="165" t="s">
        <v>3807</v>
      </c>
      <c r="M154" s="165" t="s">
        <v>2215</v>
      </c>
      <c r="N154" s="64">
        <v>0</v>
      </c>
      <c r="O154" s="64">
        <v>2</v>
      </c>
      <c r="P154" s="64">
        <v>1</v>
      </c>
      <c r="Q154" s="64">
        <v>0</v>
      </c>
      <c r="R154" s="64">
        <f t="shared" si="31"/>
        <v>3</v>
      </c>
      <c r="S154" s="105" t="s">
        <v>4365</v>
      </c>
      <c r="T154" s="166" t="s">
        <v>4366</v>
      </c>
      <c r="U154" s="159">
        <f t="shared" si="26"/>
        <v>2</v>
      </c>
      <c r="V154" s="273">
        <v>2</v>
      </c>
      <c r="W154" s="100">
        <f t="shared" si="27"/>
        <v>1</v>
      </c>
      <c r="X154" s="105" t="str">
        <f t="shared" si="28"/>
        <v>De acuerdo a lo programado</v>
      </c>
      <c r="Y154" s="166"/>
      <c r="Z154" s="159">
        <f t="shared" si="29"/>
        <v>1</v>
      </c>
      <c r="AA154" s="159"/>
      <c r="AB154" s="100" t="str">
        <f t="shared" si="32"/>
        <v>No hay ejecución</v>
      </c>
      <c r="AC154" s="105" t="str">
        <f t="shared" si="30"/>
        <v>NA</v>
      </c>
      <c r="AD154" s="166"/>
      <c r="AE154" s="65">
        <f t="shared" si="33"/>
        <v>2</v>
      </c>
      <c r="AF154" s="100">
        <f t="shared" si="34"/>
        <v>0.66666666666666663</v>
      </c>
      <c r="AG154" s="105" t="str">
        <f t="shared" si="35"/>
        <v>Incumplimiento</v>
      </c>
      <c r="AH154" s="166"/>
      <c r="AI154" s="65" t="s">
        <v>502</v>
      </c>
      <c r="AJ154" s="105" t="s">
        <v>502</v>
      </c>
    </row>
    <row r="155" spans="1:36" s="59" customFormat="1" ht="37.049999999999997" customHeight="1" thickTop="1" thickBot="1">
      <c r="A155" s="63">
        <v>140</v>
      </c>
      <c r="B155" s="162" t="s">
        <v>403</v>
      </c>
      <c r="C155" s="162" t="s">
        <v>51</v>
      </c>
      <c r="D155" s="162" t="s">
        <v>123</v>
      </c>
      <c r="E155" s="162" t="s">
        <v>151</v>
      </c>
      <c r="F155" s="162">
        <v>18</v>
      </c>
      <c r="G155" s="231" t="s">
        <v>422</v>
      </c>
      <c r="H155" s="164" t="s">
        <v>3804</v>
      </c>
      <c r="I155" s="231" t="s">
        <v>20</v>
      </c>
      <c r="J155" s="231" t="s">
        <v>336</v>
      </c>
      <c r="K155" s="231">
        <v>4</v>
      </c>
      <c r="L155" s="165" t="s">
        <v>3807</v>
      </c>
      <c r="M155" s="165" t="s">
        <v>2215</v>
      </c>
      <c r="N155" s="64">
        <v>0</v>
      </c>
      <c r="O155" s="64">
        <v>4</v>
      </c>
      <c r="P155" s="64">
        <v>2</v>
      </c>
      <c r="Q155" s="64">
        <v>0</v>
      </c>
      <c r="R155" s="64">
        <f t="shared" si="31"/>
        <v>6</v>
      </c>
      <c r="S155" s="105" t="s">
        <v>4365</v>
      </c>
      <c r="T155" s="166" t="s">
        <v>4366</v>
      </c>
      <c r="U155" s="159">
        <f t="shared" si="26"/>
        <v>4</v>
      </c>
      <c r="V155" s="273">
        <v>4</v>
      </c>
      <c r="W155" s="100">
        <f t="shared" si="27"/>
        <v>1</v>
      </c>
      <c r="X155" s="105" t="str">
        <f t="shared" si="28"/>
        <v>De acuerdo a lo programado</v>
      </c>
      <c r="Y155" s="166"/>
      <c r="Z155" s="159">
        <f t="shared" si="29"/>
        <v>2</v>
      </c>
      <c r="AA155" s="159"/>
      <c r="AB155" s="100" t="str">
        <f t="shared" si="32"/>
        <v>No hay ejecución</v>
      </c>
      <c r="AC155" s="105" t="str">
        <f t="shared" si="30"/>
        <v>NA</v>
      </c>
      <c r="AD155" s="166"/>
      <c r="AE155" s="65">
        <f t="shared" si="33"/>
        <v>4</v>
      </c>
      <c r="AF155" s="100">
        <f t="shared" si="34"/>
        <v>0.66666666666666663</v>
      </c>
      <c r="AG155" s="105" t="str">
        <f t="shared" si="35"/>
        <v>Incumplimiento</v>
      </c>
      <c r="AH155" s="166"/>
      <c r="AI155" s="65" t="s">
        <v>502</v>
      </c>
      <c r="AJ155" s="105" t="s">
        <v>502</v>
      </c>
    </row>
    <row r="156" spans="1:36" s="59" customFormat="1" ht="37.049999999999997" customHeight="1" thickTop="1" thickBot="1">
      <c r="A156" s="63">
        <v>141</v>
      </c>
      <c r="B156" s="162" t="s">
        <v>403</v>
      </c>
      <c r="C156" s="162" t="s">
        <v>51</v>
      </c>
      <c r="D156" s="162" t="s">
        <v>123</v>
      </c>
      <c r="E156" s="162" t="s">
        <v>151</v>
      </c>
      <c r="F156" s="162">
        <v>18</v>
      </c>
      <c r="G156" s="231" t="s">
        <v>422</v>
      </c>
      <c r="H156" s="164" t="s">
        <v>4384</v>
      </c>
      <c r="I156" s="231" t="s">
        <v>18</v>
      </c>
      <c r="J156" s="231" t="s">
        <v>336</v>
      </c>
      <c r="K156" s="231">
        <v>4</v>
      </c>
      <c r="L156" s="165" t="s">
        <v>640</v>
      </c>
      <c r="M156" s="165" t="s">
        <v>636</v>
      </c>
      <c r="N156" s="64">
        <v>0</v>
      </c>
      <c r="O156" s="64">
        <v>0</v>
      </c>
      <c r="P156" s="64">
        <v>0</v>
      </c>
      <c r="Q156" s="64">
        <v>3</v>
      </c>
      <c r="R156" s="64">
        <f t="shared" si="31"/>
        <v>3</v>
      </c>
      <c r="S156" s="105" t="s">
        <v>4365</v>
      </c>
      <c r="T156" s="166" t="s">
        <v>4366</v>
      </c>
      <c r="U156" s="159">
        <f t="shared" si="26"/>
        <v>0</v>
      </c>
      <c r="V156" s="273">
        <v>0</v>
      </c>
      <c r="W156" s="100" t="str">
        <f t="shared" si="27"/>
        <v>No hay Programación</v>
      </c>
      <c r="X156" s="105" t="str">
        <f t="shared" si="28"/>
        <v>De acuerdo a lo programado</v>
      </c>
      <c r="Y156" s="166"/>
      <c r="Z156" s="159">
        <f t="shared" si="29"/>
        <v>3</v>
      </c>
      <c r="AA156" s="159"/>
      <c r="AB156" s="100" t="str">
        <f t="shared" si="32"/>
        <v>No hay ejecución</v>
      </c>
      <c r="AC156" s="105" t="str">
        <f t="shared" si="30"/>
        <v>NA</v>
      </c>
      <c r="AD156" s="166"/>
      <c r="AE156" s="65">
        <f t="shared" si="33"/>
        <v>0</v>
      </c>
      <c r="AF156" s="100" t="str">
        <f t="shared" si="34"/>
        <v>No hay Programación</v>
      </c>
      <c r="AG156" s="105" t="str">
        <f t="shared" si="35"/>
        <v>De acuerdo a lo programado</v>
      </c>
      <c r="AH156" s="166"/>
      <c r="AI156" s="65" t="s">
        <v>502</v>
      </c>
      <c r="AJ156" s="105" t="s">
        <v>502</v>
      </c>
    </row>
    <row r="157" spans="1:36" s="59" customFormat="1" ht="37.049999999999997" customHeight="1" thickTop="1" thickBot="1">
      <c r="A157" s="63">
        <v>142</v>
      </c>
      <c r="B157" s="162" t="s">
        <v>403</v>
      </c>
      <c r="C157" s="162" t="s">
        <v>51</v>
      </c>
      <c r="D157" s="162" t="s">
        <v>123</v>
      </c>
      <c r="E157" s="162" t="s">
        <v>151</v>
      </c>
      <c r="F157" s="162">
        <v>18</v>
      </c>
      <c r="G157" s="231" t="s">
        <v>422</v>
      </c>
      <c r="H157" s="164" t="s">
        <v>4388</v>
      </c>
      <c r="I157" s="231" t="s">
        <v>18</v>
      </c>
      <c r="J157" s="231" t="s">
        <v>336</v>
      </c>
      <c r="K157" s="231">
        <v>4</v>
      </c>
      <c r="L157" s="165" t="s">
        <v>640</v>
      </c>
      <c r="M157" s="165" t="s">
        <v>636</v>
      </c>
      <c r="N157" s="64">
        <v>0</v>
      </c>
      <c r="O157" s="64">
        <v>0</v>
      </c>
      <c r="P157" s="64">
        <v>0</v>
      </c>
      <c r="Q157" s="64">
        <v>3</v>
      </c>
      <c r="R157" s="64">
        <f t="shared" si="31"/>
        <v>3</v>
      </c>
      <c r="S157" s="105" t="s">
        <v>4365</v>
      </c>
      <c r="T157" s="166" t="s">
        <v>4366</v>
      </c>
      <c r="U157" s="159">
        <f t="shared" si="26"/>
        <v>0</v>
      </c>
      <c r="V157" s="273">
        <v>0</v>
      </c>
      <c r="W157" s="100" t="str">
        <f t="shared" si="27"/>
        <v>No hay Programación</v>
      </c>
      <c r="X157" s="105" t="str">
        <f t="shared" si="28"/>
        <v>De acuerdo a lo programado</v>
      </c>
      <c r="Y157" s="166"/>
      <c r="Z157" s="159">
        <f t="shared" si="29"/>
        <v>3</v>
      </c>
      <c r="AA157" s="159"/>
      <c r="AB157" s="100" t="str">
        <f t="shared" si="32"/>
        <v>No hay ejecución</v>
      </c>
      <c r="AC157" s="105" t="str">
        <f t="shared" si="30"/>
        <v>NA</v>
      </c>
      <c r="AD157" s="166"/>
      <c r="AE157" s="65">
        <f t="shared" si="33"/>
        <v>0</v>
      </c>
      <c r="AF157" s="100" t="str">
        <f t="shared" si="34"/>
        <v>No hay Programación</v>
      </c>
      <c r="AG157" s="105" t="str">
        <f t="shared" si="35"/>
        <v>De acuerdo a lo programado</v>
      </c>
      <c r="AH157" s="166"/>
      <c r="AI157" s="65" t="s">
        <v>502</v>
      </c>
      <c r="AJ157" s="105" t="s">
        <v>502</v>
      </c>
    </row>
    <row r="158" spans="1:36" s="59" customFormat="1" ht="37.049999999999997" customHeight="1" thickTop="1" thickBot="1">
      <c r="A158" s="63">
        <v>143</v>
      </c>
      <c r="B158" s="162" t="s">
        <v>400</v>
      </c>
      <c r="C158" s="162">
        <v>0</v>
      </c>
      <c r="D158" s="162">
        <v>0</v>
      </c>
      <c r="E158" s="162" t="s">
        <v>41</v>
      </c>
      <c r="F158" s="162">
        <v>18</v>
      </c>
      <c r="G158" s="231" t="s">
        <v>428</v>
      </c>
      <c r="H158" s="164" t="s">
        <v>4326</v>
      </c>
      <c r="I158" s="231" t="s">
        <v>20</v>
      </c>
      <c r="J158" s="231" t="s">
        <v>129</v>
      </c>
      <c r="K158" s="231">
        <v>1</v>
      </c>
      <c r="L158" s="165" t="s">
        <v>3763</v>
      </c>
      <c r="M158" s="165" t="s">
        <v>3764</v>
      </c>
      <c r="N158" s="64">
        <v>30</v>
      </c>
      <c r="O158" s="64">
        <v>0</v>
      </c>
      <c r="P158" s="64">
        <v>0</v>
      </c>
      <c r="Q158" s="64">
        <v>0</v>
      </c>
      <c r="R158" s="64">
        <f>N158+O158+P158+Q158</f>
        <v>30</v>
      </c>
      <c r="S158" s="105" t="s">
        <v>4336</v>
      </c>
      <c r="T158" s="105" t="s">
        <v>172</v>
      </c>
      <c r="U158" s="159">
        <f t="shared" si="26"/>
        <v>30</v>
      </c>
      <c r="V158" s="273">
        <v>30</v>
      </c>
      <c r="W158" s="100">
        <f t="shared" si="27"/>
        <v>1</v>
      </c>
      <c r="X158" s="105" t="str">
        <f t="shared" si="28"/>
        <v>De acuerdo a lo programado</v>
      </c>
      <c r="Y158" s="166"/>
      <c r="Z158" s="159">
        <f t="shared" si="29"/>
        <v>0</v>
      </c>
      <c r="AA158" s="159"/>
      <c r="AB158" s="100" t="str">
        <f t="shared" si="32"/>
        <v>No hay ejecución</v>
      </c>
      <c r="AC158" s="105" t="str">
        <f t="shared" si="30"/>
        <v>NA</v>
      </c>
      <c r="AD158" s="166"/>
      <c r="AE158" s="65">
        <f t="shared" si="33"/>
        <v>30</v>
      </c>
      <c r="AF158" s="100">
        <f t="shared" si="34"/>
        <v>1</v>
      </c>
      <c r="AG158" s="105" t="str">
        <f t="shared" si="35"/>
        <v>De acuerdo a lo programado</v>
      </c>
      <c r="AH158" s="166"/>
      <c r="AI158" s="65" t="s">
        <v>502</v>
      </c>
      <c r="AJ158" s="105" t="s">
        <v>502</v>
      </c>
    </row>
    <row r="159" spans="1:36" s="59" customFormat="1" ht="37.049999999999997" customHeight="1" thickTop="1" thickBot="1">
      <c r="A159" s="63">
        <v>144</v>
      </c>
      <c r="B159" s="162" t="s">
        <v>400</v>
      </c>
      <c r="C159" s="162">
        <v>0</v>
      </c>
      <c r="D159" s="162">
        <v>0</v>
      </c>
      <c r="E159" s="162" t="s">
        <v>41</v>
      </c>
      <c r="F159" s="162">
        <v>18</v>
      </c>
      <c r="G159" s="231" t="s">
        <v>428</v>
      </c>
      <c r="H159" s="164" t="s">
        <v>3828</v>
      </c>
      <c r="I159" s="231" t="s">
        <v>20</v>
      </c>
      <c r="J159" s="231" t="s">
        <v>129</v>
      </c>
      <c r="K159" s="231">
        <v>1</v>
      </c>
      <c r="L159" s="165" t="s">
        <v>3763</v>
      </c>
      <c r="M159" s="165" t="s">
        <v>3764</v>
      </c>
      <c r="N159" s="64">
        <v>30</v>
      </c>
      <c r="O159" s="64">
        <v>0</v>
      </c>
      <c r="P159" s="64">
        <v>0</v>
      </c>
      <c r="Q159" s="64">
        <v>0</v>
      </c>
      <c r="R159" s="64">
        <f t="shared" ref="R159:R173" si="36">N159+O159+P159+Q159</f>
        <v>30</v>
      </c>
      <c r="S159" s="105" t="s">
        <v>4336</v>
      </c>
      <c r="T159" s="105" t="s">
        <v>172</v>
      </c>
      <c r="U159" s="159">
        <f t="shared" si="26"/>
        <v>30</v>
      </c>
      <c r="V159" s="273">
        <v>30</v>
      </c>
      <c r="W159" s="100">
        <f t="shared" si="27"/>
        <v>1</v>
      </c>
      <c r="X159" s="105" t="str">
        <f t="shared" si="28"/>
        <v>De acuerdo a lo programado</v>
      </c>
      <c r="Y159" s="166"/>
      <c r="Z159" s="159">
        <f t="shared" si="29"/>
        <v>0</v>
      </c>
      <c r="AA159" s="159"/>
      <c r="AB159" s="100" t="str">
        <f t="shared" si="32"/>
        <v>No hay ejecución</v>
      </c>
      <c r="AC159" s="105" t="str">
        <f t="shared" si="30"/>
        <v>NA</v>
      </c>
      <c r="AD159" s="166"/>
      <c r="AE159" s="65">
        <f t="shared" si="33"/>
        <v>30</v>
      </c>
      <c r="AF159" s="100">
        <f t="shared" si="34"/>
        <v>1</v>
      </c>
      <c r="AG159" s="105" t="str">
        <f t="shared" si="35"/>
        <v>De acuerdo a lo programado</v>
      </c>
      <c r="AH159" s="166"/>
      <c r="AI159" s="65" t="s">
        <v>502</v>
      </c>
      <c r="AJ159" s="105" t="s">
        <v>502</v>
      </c>
    </row>
    <row r="160" spans="1:36" s="59" customFormat="1" ht="37.049999999999997" customHeight="1" thickTop="1" thickBot="1">
      <c r="A160" s="63">
        <v>145</v>
      </c>
      <c r="B160" s="162" t="s">
        <v>400</v>
      </c>
      <c r="C160" s="162">
        <v>0</v>
      </c>
      <c r="D160" s="162">
        <v>0</v>
      </c>
      <c r="E160" s="162" t="s">
        <v>41</v>
      </c>
      <c r="F160" s="162">
        <v>18</v>
      </c>
      <c r="G160" s="231" t="s">
        <v>428</v>
      </c>
      <c r="H160" s="164" t="s">
        <v>4328</v>
      </c>
      <c r="I160" s="231" t="s">
        <v>18</v>
      </c>
      <c r="J160" s="231" t="s">
        <v>129</v>
      </c>
      <c r="K160" s="231">
        <v>6</v>
      </c>
      <c r="L160" s="165" t="s">
        <v>3769</v>
      </c>
      <c r="M160" s="165" t="s">
        <v>636</v>
      </c>
      <c r="N160" s="64">
        <v>30</v>
      </c>
      <c r="O160" s="64">
        <v>0</v>
      </c>
      <c r="P160" s="64">
        <v>0</v>
      </c>
      <c r="Q160" s="64">
        <v>0</v>
      </c>
      <c r="R160" s="64">
        <f t="shared" si="36"/>
        <v>30</v>
      </c>
      <c r="S160" s="105" t="s">
        <v>4336</v>
      </c>
      <c r="T160" s="105" t="s">
        <v>172</v>
      </c>
      <c r="U160" s="159">
        <f t="shared" si="26"/>
        <v>30</v>
      </c>
      <c r="V160" s="273">
        <v>30</v>
      </c>
      <c r="W160" s="100">
        <f t="shared" si="27"/>
        <v>1</v>
      </c>
      <c r="X160" s="105" t="str">
        <f t="shared" si="28"/>
        <v>De acuerdo a lo programado</v>
      </c>
      <c r="Y160" s="166"/>
      <c r="Z160" s="159">
        <f t="shared" si="29"/>
        <v>0</v>
      </c>
      <c r="AA160" s="159"/>
      <c r="AB160" s="100" t="str">
        <f t="shared" si="32"/>
        <v>No hay ejecución</v>
      </c>
      <c r="AC160" s="105" t="str">
        <f t="shared" si="30"/>
        <v>NA</v>
      </c>
      <c r="AD160" s="166"/>
      <c r="AE160" s="65">
        <f t="shared" si="33"/>
        <v>30</v>
      </c>
      <c r="AF160" s="100">
        <f t="shared" si="34"/>
        <v>1</v>
      </c>
      <c r="AG160" s="105" t="str">
        <f t="shared" si="35"/>
        <v>De acuerdo a lo programado</v>
      </c>
      <c r="AH160" s="166"/>
      <c r="AI160" s="65" t="s">
        <v>502</v>
      </c>
      <c r="AJ160" s="105" t="s">
        <v>502</v>
      </c>
    </row>
    <row r="161" spans="1:36" s="59" customFormat="1" ht="37.049999999999997" customHeight="1" thickTop="1" thickBot="1">
      <c r="A161" s="63">
        <v>146</v>
      </c>
      <c r="B161" s="162" t="s">
        <v>400</v>
      </c>
      <c r="C161" s="162">
        <v>0</v>
      </c>
      <c r="D161" s="162">
        <v>0</v>
      </c>
      <c r="E161" s="162" t="s">
        <v>41</v>
      </c>
      <c r="F161" s="162">
        <v>18</v>
      </c>
      <c r="G161" s="231" t="s">
        <v>510</v>
      </c>
      <c r="H161" s="164" t="s">
        <v>4355</v>
      </c>
      <c r="I161" s="231" t="s">
        <v>20</v>
      </c>
      <c r="J161" s="231" t="s">
        <v>129</v>
      </c>
      <c r="K161" s="231">
        <v>1</v>
      </c>
      <c r="L161" s="165" t="s">
        <v>2214</v>
      </c>
      <c r="M161" s="165" t="s">
        <v>2215</v>
      </c>
      <c r="N161" s="64">
        <v>0</v>
      </c>
      <c r="O161" s="64">
        <v>2</v>
      </c>
      <c r="P161" s="64">
        <v>2</v>
      </c>
      <c r="Q161" s="64">
        <v>2</v>
      </c>
      <c r="R161" s="64">
        <f t="shared" si="36"/>
        <v>6</v>
      </c>
      <c r="S161" s="105" t="s">
        <v>4336</v>
      </c>
      <c r="T161" s="105" t="s">
        <v>172</v>
      </c>
      <c r="U161" s="159">
        <f t="shared" si="26"/>
        <v>2</v>
      </c>
      <c r="V161" s="273">
        <v>2</v>
      </c>
      <c r="W161" s="100">
        <f t="shared" si="27"/>
        <v>1</v>
      </c>
      <c r="X161" s="105" t="str">
        <f t="shared" si="28"/>
        <v>De acuerdo a lo programado</v>
      </c>
      <c r="Y161" s="166"/>
      <c r="Z161" s="159">
        <f t="shared" si="29"/>
        <v>4</v>
      </c>
      <c r="AA161" s="159"/>
      <c r="AB161" s="100" t="str">
        <f t="shared" si="32"/>
        <v>No hay ejecución</v>
      </c>
      <c r="AC161" s="105" t="str">
        <f t="shared" si="30"/>
        <v>NA</v>
      </c>
      <c r="AD161" s="166"/>
      <c r="AE161" s="65">
        <f t="shared" si="33"/>
        <v>2</v>
      </c>
      <c r="AF161" s="100">
        <f t="shared" si="34"/>
        <v>0.33333333333333331</v>
      </c>
      <c r="AG161" s="105" t="str">
        <f t="shared" si="35"/>
        <v>Incumplimiento</v>
      </c>
      <c r="AH161" s="166"/>
      <c r="AI161" s="65">
        <f t="shared" ref="AI161:AI172" si="37">+R161*2500</f>
        <v>15000</v>
      </c>
      <c r="AJ161" s="105">
        <f t="shared" ref="AJ161:AJ172" si="38">+R161*2000</f>
        <v>12000</v>
      </c>
    </row>
    <row r="162" spans="1:36" s="59" customFormat="1" ht="37.049999999999997" customHeight="1" thickTop="1" thickBot="1">
      <c r="A162" s="63">
        <v>147</v>
      </c>
      <c r="B162" s="162" t="s">
        <v>400</v>
      </c>
      <c r="C162" s="162">
        <v>0</v>
      </c>
      <c r="D162" s="162">
        <v>0</v>
      </c>
      <c r="E162" s="162" t="s">
        <v>41</v>
      </c>
      <c r="F162" s="162">
        <v>18</v>
      </c>
      <c r="G162" s="231" t="s">
        <v>510</v>
      </c>
      <c r="H162" s="164" t="s">
        <v>4394</v>
      </c>
      <c r="I162" s="231" t="s">
        <v>20</v>
      </c>
      <c r="J162" s="231" t="s">
        <v>129</v>
      </c>
      <c r="K162" s="231">
        <v>1</v>
      </c>
      <c r="L162" s="165" t="s">
        <v>2214</v>
      </c>
      <c r="M162" s="165" t="s">
        <v>2215</v>
      </c>
      <c r="N162" s="64">
        <v>0</v>
      </c>
      <c r="O162" s="64">
        <v>8</v>
      </c>
      <c r="P162" s="64">
        <v>8</v>
      </c>
      <c r="Q162" s="64">
        <v>8</v>
      </c>
      <c r="R162" s="64">
        <f t="shared" si="36"/>
        <v>24</v>
      </c>
      <c r="S162" s="105" t="s">
        <v>4336</v>
      </c>
      <c r="T162" s="105" t="s">
        <v>172</v>
      </c>
      <c r="U162" s="159">
        <f t="shared" si="26"/>
        <v>8</v>
      </c>
      <c r="V162" s="273">
        <v>8</v>
      </c>
      <c r="W162" s="100">
        <f t="shared" si="27"/>
        <v>1</v>
      </c>
      <c r="X162" s="105" t="str">
        <f t="shared" si="28"/>
        <v>De acuerdo a lo programado</v>
      </c>
      <c r="Y162" s="166"/>
      <c r="Z162" s="159">
        <f t="shared" si="29"/>
        <v>16</v>
      </c>
      <c r="AA162" s="159"/>
      <c r="AB162" s="100" t="str">
        <f t="shared" si="32"/>
        <v>No hay ejecución</v>
      </c>
      <c r="AC162" s="105" t="str">
        <f t="shared" si="30"/>
        <v>NA</v>
      </c>
      <c r="AD162" s="166"/>
      <c r="AE162" s="65">
        <f t="shared" si="33"/>
        <v>8</v>
      </c>
      <c r="AF162" s="100">
        <f t="shared" si="34"/>
        <v>0.33333333333333331</v>
      </c>
      <c r="AG162" s="105" t="str">
        <f t="shared" si="35"/>
        <v>Incumplimiento</v>
      </c>
      <c r="AH162" s="166"/>
      <c r="AI162" s="65">
        <f t="shared" si="37"/>
        <v>60000</v>
      </c>
      <c r="AJ162" s="105">
        <f t="shared" si="38"/>
        <v>48000</v>
      </c>
    </row>
    <row r="163" spans="1:36" s="59" customFormat="1" ht="37.049999999999997" customHeight="1" thickTop="1" thickBot="1">
      <c r="A163" s="63">
        <v>148</v>
      </c>
      <c r="B163" s="162" t="s">
        <v>400</v>
      </c>
      <c r="C163" s="162">
        <v>0</v>
      </c>
      <c r="D163" s="162">
        <v>0</v>
      </c>
      <c r="E163" s="162" t="s">
        <v>41</v>
      </c>
      <c r="F163" s="162">
        <v>18</v>
      </c>
      <c r="G163" s="231" t="s">
        <v>439</v>
      </c>
      <c r="H163" s="164" t="s">
        <v>4338</v>
      </c>
      <c r="I163" s="231" t="s">
        <v>20</v>
      </c>
      <c r="J163" s="231" t="s">
        <v>129</v>
      </c>
      <c r="K163" s="231">
        <v>1</v>
      </c>
      <c r="L163" s="165" t="s">
        <v>2214</v>
      </c>
      <c r="M163" s="165" t="s">
        <v>2215</v>
      </c>
      <c r="N163" s="64">
        <v>3</v>
      </c>
      <c r="O163" s="64">
        <v>3</v>
      </c>
      <c r="P163" s="64">
        <v>3</v>
      </c>
      <c r="Q163" s="64">
        <v>0</v>
      </c>
      <c r="R163" s="64">
        <f t="shared" si="36"/>
        <v>9</v>
      </c>
      <c r="S163" s="105" t="s">
        <v>4336</v>
      </c>
      <c r="T163" s="105" t="s">
        <v>172</v>
      </c>
      <c r="U163" s="159">
        <f t="shared" si="26"/>
        <v>6</v>
      </c>
      <c r="V163" s="273">
        <v>6</v>
      </c>
      <c r="W163" s="100">
        <f t="shared" si="27"/>
        <v>1</v>
      </c>
      <c r="X163" s="105" t="str">
        <f t="shared" si="28"/>
        <v>De acuerdo a lo programado</v>
      </c>
      <c r="Y163" s="166"/>
      <c r="Z163" s="159">
        <f t="shared" si="29"/>
        <v>3</v>
      </c>
      <c r="AA163" s="159"/>
      <c r="AB163" s="100" t="str">
        <f t="shared" si="32"/>
        <v>No hay ejecución</v>
      </c>
      <c r="AC163" s="105" t="str">
        <f t="shared" si="30"/>
        <v>NA</v>
      </c>
      <c r="AD163" s="166"/>
      <c r="AE163" s="65">
        <f t="shared" si="33"/>
        <v>6</v>
      </c>
      <c r="AF163" s="100">
        <f t="shared" si="34"/>
        <v>0.66666666666666663</v>
      </c>
      <c r="AG163" s="105" t="str">
        <f t="shared" si="35"/>
        <v>Incumplimiento</v>
      </c>
      <c r="AH163" s="166"/>
      <c r="AI163" s="65">
        <f t="shared" si="37"/>
        <v>22500</v>
      </c>
      <c r="AJ163" s="105">
        <f t="shared" si="38"/>
        <v>18000</v>
      </c>
    </row>
    <row r="164" spans="1:36" s="59" customFormat="1" ht="37.049999999999997" customHeight="1" thickTop="1" thickBot="1">
      <c r="A164" s="63">
        <v>149</v>
      </c>
      <c r="B164" s="162" t="s">
        <v>400</v>
      </c>
      <c r="C164" s="162">
        <v>0</v>
      </c>
      <c r="D164" s="162">
        <v>0</v>
      </c>
      <c r="E164" s="162" t="s">
        <v>41</v>
      </c>
      <c r="F164" s="162">
        <v>18</v>
      </c>
      <c r="G164" s="231" t="s">
        <v>439</v>
      </c>
      <c r="H164" s="164" t="s">
        <v>4395</v>
      </c>
      <c r="I164" s="231" t="s">
        <v>20</v>
      </c>
      <c r="J164" s="231" t="s">
        <v>129</v>
      </c>
      <c r="K164" s="231">
        <v>1</v>
      </c>
      <c r="L164" s="165" t="s">
        <v>2214</v>
      </c>
      <c r="M164" s="165" t="s">
        <v>2215</v>
      </c>
      <c r="N164" s="64">
        <v>0</v>
      </c>
      <c r="O164" s="64">
        <v>1</v>
      </c>
      <c r="P164" s="64">
        <v>1</v>
      </c>
      <c r="Q164" s="64">
        <v>1</v>
      </c>
      <c r="R164" s="64">
        <f t="shared" si="36"/>
        <v>3</v>
      </c>
      <c r="S164" s="105" t="s">
        <v>4336</v>
      </c>
      <c r="T164" s="105" t="s">
        <v>172</v>
      </c>
      <c r="U164" s="159">
        <f t="shared" si="26"/>
        <v>1</v>
      </c>
      <c r="V164" s="273">
        <v>1</v>
      </c>
      <c r="W164" s="100">
        <f t="shared" si="27"/>
        <v>1</v>
      </c>
      <c r="X164" s="105" t="str">
        <f t="shared" si="28"/>
        <v>De acuerdo a lo programado</v>
      </c>
      <c r="Y164" s="166"/>
      <c r="Z164" s="159">
        <f t="shared" si="29"/>
        <v>2</v>
      </c>
      <c r="AA164" s="159"/>
      <c r="AB164" s="100" t="str">
        <f t="shared" si="32"/>
        <v>No hay ejecución</v>
      </c>
      <c r="AC164" s="105" t="str">
        <f t="shared" si="30"/>
        <v>NA</v>
      </c>
      <c r="AD164" s="166"/>
      <c r="AE164" s="65">
        <f t="shared" si="33"/>
        <v>1</v>
      </c>
      <c r="AF164" s="100">
        <f t="shared" si="34"/>
        <v>0.33333333333333331</v>
      </c>
      <c r="AG164" s="105" t="str">
        <f t="shared" si="35"/>
        <v>Incumplimiento</v>
      </c>
      <c r="AH164" s="166"/>
      <c r="AI164" s="65">
        <f t="shared" si="37"/>
        <v>7500</v>
      </c>
      <c r="AJ164" s="105">
        <f t="shared" si="38"/>
        <v>6000</v>
      </c>
    </row>
    <row r="165" spans="1:36" s="59" customFormat="1" ht="37.049999999999997" customHeight="1" thickTop="1" thickBot="1">
      <c r="A165" s="63">
        <v>150</v>
      </c>
      <c r="B165" s="162" t="s">
        <v>400</v>
      </c>
      <c r="C165" s="162">
        <v>0</v>
      </c>
      <c r="D165" s="162">
        <v>0</v>
      </c>
      <c r="E165" s="162" t="s">
        <v>41</v>
      </c>
      <c r="F165" s="162">
        <v>18</v>
      </c>
      <c r="G165" s="231" t="s">
        <v>439</v>
      </c>
      <c r="H165" s="164" t="s">
        <v>4367</v>
      </c>
      <c r="I165" s="231" t="s">
        <v>20</v>
      </c>
      <c r="J165" s="231" t="s">
        <v>129</v>
      </c>
      <c r="K165" s="231">
        <v>1</v>
      </c>
      <c r="L165" s="165" t="s">
        <v>2214</v>
      </c>
      <c r="M165" s="165" t="s">
        <v>2215</v>
      </c>
      <c r="N165" s="64"/>
      <c r="O165" s="64">
        <v>3</v>
      </c>
      <c r="P165" s="64">
        <v>3</v>
      </c>
      <c r="Q165" s="64">
        <v>3</v>
      </c>
      <c r="R165" s="64">
        <f t="shared" si="36"/>
        <v>9</v>
      </c>
      <c r="S165" s="105" t="s">
        <v>4336</v>
      </c>
      <c r="T165" s="105" t="s">
        <v>172</v>
      </c>
      <c r="U165" s="159">
        <f t="shared" si="26"/>
        <v>3</v>
      </c>
      <c r="V165" s="273">
        <v>3</v>
      </c>
      <c r="W165" s="100">
        <f t="shared" si="27"/>
        <v>1</v>
      </c>
      <c r="X165" s="105" t="str">
        <f t="shared" si="28"/>
        <v>De acuerdo a lo programado</v>
      </c>
      <c r="Y165" s="166"/>
      <c r="Z165" s="159">
        <f t="shared" si="29"/>
        <v>6</v>
      </c>
      <c r="AA165" s="159"/>
      <c r="AB165" s="100" t="str">
        <f t="shared" si="32"/>
        <v>No hay ejecución</v>
      </c>
      <c r="AC165" s="105" t="str">
        <f t="shared" si="30"/>
        <v>NA</v>
      </c>
      <c r="AD165" s="166"/>
      <c r="AE165" s="65">
        <f t="shared" si="33"/>
        <v>3</v>
      </c>
      <c r="AF165" s="100">
        <f t="shared" si="34"/>
        <v>0.33333333333333331</v>
      </c>
      <c r="AG165" s="105" t="str">
        <f t="shared" si="35"/>
        <v>Incumplimiento</v>
      </c>
      <c r="AH165" s="166"/>
      <c r="AI165" s="65">
        <f t="shared" si="37"/>
        <v>22500</v>
      </c>
      <c r="AJ165" s="105">
        <f t="shared" si="38"/>
        <v>18000</v>
      </c>
    </row>
    <row r="166" spans="1:36" s="59" customFormat="1" ht="37.049999999999997" customHeight="1" thickTop="1" thickBot="1">
      <c r="A166" s="63">
        <v>151</v>
      </c>
      <c r="B166" s="162" t="s">
        <v>400</v>
      </c>
      <c r="C166" s="162">
        <v>0</v>
      </c>
      <c r="D166" s="162">
        <v>0</v>
      </c>
      <c r="E166" s="162" t="s">
        <v>41</v>
      </c>
      <c r="F166" s="162">
        <v>18</v>
      </c>
      <c r="G166" s="231" t="s">
        <v>450</v>
      </c>
      <c r="H166" s="164" t="s">
        <v>4340</v>
      </c>
      <c r="I166" s="231" t="s">
        <v>20</v>
      </c>
      <c r="J166" s="231" t="s">
        <v>129</v>
      </c>
      <c r="K166" s="231">
        <v>1</v>
      </c>
      <c r="L166" s="165" t="s">
        <v>2214</v>
      </c>
      <c r="M166" s="165" t="s">
        <v>2215</v>
      </c>
      <c r="N166" s="64">
        <v>1</v>
      </c>
      <c r="O166" s="64">
        <v>2</v>
      </c>
      <c r="P166" s="64">
        <v>0</v>
      </c>
      <c r="Q166" s="64">
        <v>0</v>
      </c>
      <c r="R166" s="64">
        <f t="shared" si="36"/>
        <v>3</v>
      </c>
      <c r="S166" s="105" t="s">
        <v>4336</v>
      </c>
      <c r="T166" s="105" t="s">
        <v>172</v>
      </c>
      <c r="U166" s="159">
        <f t="shared" si="26"/>
        <v>3</v>
      </c>
      <c r="V166" s="273">
        <v>3</v>
      </c>
      <c r="W166" s="100">
        <f t="shared" si="27"/>
        <v>1</v>
      </c>
      <c r="X166" s="105" t="str">
        <f t="shared" si="28"/>
        <v>De acuerdo a lo programado</v>
      </c>
      <c r="Y166" s="166"/>
      <c r="Z166" s="159">
        <f t="shared" si="29"/>
        <v>0</v>
      </c>
      <c r="AA166" s="159"/>
      <c r="AB166" s="100" t="str">
        <f t="shared" si="32"/>
        <v>No hay ejecución</v>
      </c>
      <c r="AC166" s="105" t="str">
        <f t="shared" si="30"/>
        <v>NA</v>
      </c>
      <c r="AD166" s="166"/>
      <c r="AE166" s="65">
        <f t="shared" si="33"/>
        <v>3</v>
      </c>
      <c r="AF166" s="100">
        <f t="shared" si="34"/>
        <v>1</v>
      </c>
      <c r="AG166" s="105" t="str">
        <f t="shared" si="35"/>
        <v>De acuerdo a lo programado</v>
      </c>
      <c r="AH166" s="166"/>
      <c r="AI166" s="65">
        <f t="shared" si="37"/>
        <v>7500</v>
      </c>
      <c r="AJ166" s="105">
        <f t="shared" si="38"/>
        <v>6000</v>
      </c>
    </row>
    <row r="167" spans="1:36" s="59" customFormat="1" ht="37.049999999999997" customHeight="1" thickTop="1" thickBot="1">
      <c r="A167" s="63">
        <v>152</v>
      </c>
      <c r="B167" s="162" t="s">
        <v>400</v>
      </c>
      <c r="C167" s="162">
        <v>0</v>
      </c>
      <c r="D167" s="162">
        <v>0</v>
      </c>
      <c r="E167" s="162" t="s">
        <v>41</v>
      </c>
      <c r="F167" s="162">
        <v>18</v>
      </c>
      <c r="G167" s="231" t="s">
        <v>450</v>
      </c>
      <c r="H167" s="164" t="s">
        <v>4341</v>
      </c>
      <c r="I167" s="231" t="s">
        <v>20</v>
      </c>
      <c r="J167" s="231" t="s">
        <v>129</v>
      </c>
      <c r="K167" s="231">
        <v>1</v>
      </c>
      <c r="L167" s="165" t="s">
        <v>2214</v>
      </c>
      <c r="M167" s="165" t="s">
        <v>2215</v>
      </c>
      <c r="N167" s="64">
        <v>0</v>
      </c>
      <c r="O167" s="64">
        <v>1</v>
      </c>
      <c r="P167" s="64">
        <v>1</v>
      </c>
      <c r="Q167" s="64">
        <v>0</v>
      </c>
      <c r="R167" s="64">
        <f t="shared" si="36"/>
        <v>2</v>
      </c>
      <c r="S167" s="105" t="s">
        <v>4336</v>
      </c>
      <c r="T167" s="105" t="s">
        <v>172</v>
      </c>
      <c r="U167" s="159">
        <f t="shared" si="26"/>
        <v>1</v>
      </c>
      <c r="V167" s="273">
        <v>1</v>
      </c>
      <c r="W167" s="100">
        <f t="shared" si="27"/>
        <v>1</v>
      </c>
      <c r="X167" s="105" t="str">
        <f t="shared" si="28"/>
        <v>De acuerdo a lo programado</v>
      </c>
      <c r="Y167" s="166"/>
      <c r="Z167" s="159">
        <f t="shared" si="29"/>
        <v>1</v>
      </c>
      <c r="AA167" s="159"/>
      <c r="AB167" s="100" t="str">
        <f t="shared" si="32"/>
        <v>No hay ejecución</v>
      </c>
      <c r="AC167" s="105" t="str">
        <f t="shared" si="30"/>
        <v>NA</v>
      </c>
      <c r="AD167" s="166"/>
      <c r="AE167" s="65">
        <f t="shared" si="33"/>
        <v>1</v>
      </c>
      <c r="AF167" s="100">
        <f t="shared" si="34"/>
        <v>0.5</v>
      </c>
      <c r="AG167" s="105" t="str">
        <f t="shared" si="35"/>
        <v>Incumplimiento</v>
      </c>
      <c r="AH167" s="166"/>
      <c r="AI167" s="65">
        <f t="shared" si="37"/>
        <v>5000</v>
      </c>
      <c r="AJ167" s="105">
        <f t="shared" si="38"/>
        <v>4000</v>
      </c>
    </row>
    <row r="168" spans="1:36" s="59" customFormat="1" ht="37.049999999999997" customHeight="1" thickTop="1" thickBot="1">
      <c r="A168" s="63">
        <v>153</v>
      </c>
      <c r="B168" s="162" t="s">
        <v>400</v>
      </c>
      <c r="C168" s="162">
        <v>0</v>
      </c>
      <c r="D168" s="162">
        <v>0</v>
      </c>
      <c r="E168" s="162" t="s">
        <v>41</v>
      </c>
      <c r="F168" s="162">
        <v>18</v>
      </c>
      <c r="G168" s="231" t="s">
        <v>450</v>
      </c>
      <c r="H168" s="164" t="s">
        <v>4342</v>
      </c>
      <c r="I168" s="231" t="s">
        <v>20</v>
      </c>
      <c r="J168" s="231" t="s">
        <v>129</v>
      </c>
      <c r="K168" s="231">
        <v>1</v>
      </c>
      <c r="L168" s="165" t="s">
        <v>2214</v>
      </c>
      <c r="M168" s="165" t="s">
        <v>2215</v>
      </c>
      <c r="N168" s="64">
        <v>0</v>
      </c>
      <c r="O168" s="64">
        <v>1</v>
      </c>
      <c r="P168" s="64">
        <v>0</v>
      </c>
      <c r="Q168" s="64">
        <v>0</v>
      </c>
      <c r="R168" s="64">
        <f t="shared" si="36"/>
        <v>1</v>
      </c>
      <c r="S168" s="105" t="s">
        <v>4336</v>
      </c>
      <c r="T168" s="105" t="s">
        <v>172</v>
      </c>
      <c r="U168" s="159">
        <f t="shared" si="26"/>
        <v>1</v>
      </c>
      <c r="V168" s="273">
        <v>1</v>
      </c>
      <c r="W168" s="100">
        <f t="shared" si="27"/>
        <v>1</v>
      </c>
      <c r="X168" s="105" t="str">
        <f t="shared" si="28"/>
        <v>De acuerdo a lo programado</v>
      </c>
      <c r="Y168" s="166"/>
      <c r="Z168" s="159">
        <f t="shared" si="29"/>
        <v>0</v>
      </c>
      <c r="AA168" s="159"/>
      <c r="AB168" s="100" t="str">
        <f t="shared" si="32"/>
        <v>No hay ejecución</v>
      </c>
      <c r="AC168" s="105" t="str">
        <f t="shared" si="30"/>
        <v>NA</v>
      </c>
      <c r="AD168" s="166"/>
      <c r="AE168" s="65">
        <f t="shared" si="33"/>
        <v>1</v>
      </c>
      <c r="AF168" s="100">
        <f t="shared" si="34"/>
        <v>1</v>
      </c>
      <c r="AG168" s="105" t="str">
        <f t="shared" si="35"/>
        <v>De acuerdo a lo programado</v>
      </c>
      <c r="AH168" s="166"/>
      <c r="AI168" s="65">
        <f t="shared" si="37"/>
        <v>2500</v>
      </c>
      <c r="AJ168" s="105">
        <f t="shared" si="38"/>
        <v>2000</v>
      </c>
    </row>
    <row r="169" spans="1:36" s="59" customFormat="1" ht="37.049999999999997" customHeight="1" thickTop="1" thickBot="1">
      <c r="A169" s="63">
        <v>154</v>
      </c>
      <c r="B169" s="162" t="s">
        <v>400</v>
      </c>
      <c r="C169" s="162">
        <v>0</v>
      </c>
      <c r="D169" s="162">
        <v>0</v>
      </c>
      <c r="E169" s="162" t="s">
        <v>41</v>
      </c>
      <c r="F169" s="162">
        <v>18</v>
      </c>
      <c r="G169" s="231" t="s">
        <v>450</v>
      </c>
      <c r="H169" s="164" t="s">
        <v>4396</v>
      </c>
      <c r="I169" s="231" t="s">
        <v>20</v>
      </c>
      <c r="J169" s="231" t="s">
        <v>129</v>
      </c>
      <c r="K169" s="231">
        <v>1</v>
      </c>
      <c r="L169" s="165" t="s">
        <v>2214</v>
      </c>
      <c r="M169" s="165" t="s">
        <v>2215</v>
      </c>
      <c r="N169" s="64">
        <v>0</v>
      </c>
      <c r="O169" s="64">
        <v>5</v>
      </c>
      <c r="P169" s="64">
        <v>5</v>
      </c>
      <c r="Q169" s="64">
        <v>5</v>
      </c>
      <c r="R169" s="64">
        <f t="shared" si="36"/>
        <v>15</v>
      </c>
      <c r="S169" s="105" t="s">
        <v>4336</v>
      </c>
      <c r="T169" s="105" t="s">
        <v>172</v>
      </c>
      <c r="U169" s="159">
        <f t="shared" si="26"/>
        <v>5</v>
      </c>
      <c r="V169" s="273">
        <v>5</v>
      </c>
      <c r="W169" s="100">
        <f t="shared" si="27"/>
        <v>1</v>
      </c>
      <c r="X169" s="105" t="str">
        <f t="shared" si="28"/>
        <v>De acuerdo a lo programado</v>
      </c>
      <c r="Y169" s="166"/>
      <c r="Z169" s="159">
        <f t="shared" si="29"/>
        <v>10</v>
      </c>
      <c r="AA169" s="159"/>
      <c r="AB169" s="100" t="str">
        <f t="shared" si="32"/>
        <v>No hay ejecución</v>
      </c>
      <c r="AC169" s="105" t="str">
        <f t="shared" si="30"/>
        <v>NA</v>
      </c>
      <c r="AD169" s="166"/>
      <c r="AE169" s="65">
        <f t="shared" si="33"/>
        <v>5</v>
      </c>
      <c r="AF169" s="100">
        <f t="shared" si="34"/>
        <v>0.33333333333333331</v>
      </c>
      <c r="AG169" s="105" t="str">
        <f t="shared" si="35"/>
        <v>Incumplimiento</v>
      </c>
      <c r="AH169" s="166"/>
      <c r="AI169" s="65">
        <f t="shared" si="37"/>
        <v>37500</v>
      </c>
      <c r="AJ169" s="105">
        <f t="shared" si="38"/>
        <v>30000</v>
      </c>
    </row>
    <row r="170" spans="1:36" s="59" customFormat="1" ht="37.049999999999997" customHeight="1" thickTop="1" thickBot="1">
      <c r="A170" s="63">
        <v>155</v>
      </c>
      <c r="B170" s="162" t="s">
        <v>400</v>
      </c>
      <c r="C170" s="162" t="s">
        <v>41</v>
      </c>
      <c r="D170" s="162">
        <v>0</v>
      </c>
      <c r="E170" s="162" t="s">
        <v>66</v>
      </c>
      <c r="F170" s="162">
        <v>19</v>
      </c>
      <c r="G170" s="231" t="s">
        <v>4331</v>
      </c>
      <c r="H170" s="164" t="s">
        <v>4364</v>
      </c>
      <c r="I170" s="231" t="s">
        <v>18</v>
      </c>
      <c r="J170" s="231" t="s">
        <v>129</v>
      </c>
      <c r="K170" s="231">
        <v>6</v>
      </c>
      <c r="L170" s="165" t="s">
        <v>640</v>
      </c>
      <c r="M170" s="165" t="s">
        <v>636</v>
      </c>
      <c r="N170" s="64">
        <v>0</v>
      </c>
      <c r="O170" s="64">
        <v>0</v>
      </c>
      <c r="P170" s="64">
        <v>1</v>
      </c>
      <c r="Q170" s="64">
        <v>0</v>
      </c>
      <c r="R170" s="64">
        <f t="shared" si="36"/>
        <v>1</v>
      </c>
      <c r="S170" s="105" t="s">
        <v>4336</v>
      </c>
      <c r="T170" s="105" t="s">
        <v>172</v>
      </c>
      <c r="U170" s="159">
        <f t="shared" si="26"/>
        <v>0</v>
      </c>
      <c r="V170" s="273">
        <v>0</v>
      </c>
      <c r="W170" s="100" t="str">
        <f t="shared" si="27"/>
        <v>No hay Programación</v>
      </c>
      <c r="X170" s="105" t="str">
        <f t="shared" si="28"/>
        <v>De acuerdo a lo programado</v>
      </c>
      <c r="Y170" s="166"/>
      <c r="Z170" s="159">
        <f t="shared" si="29"/>
        <v>1</v>
      </c>
      <c r="AA170" s="159"/>
      <c r="AB170" s="100" t="str">
        <f t="shared" si="32"/>
        <v>No hay ejecución</v>
      </c>
      <c r="AC170" s="105" t="str">
        <f t="shared" si="30"/>
        <v>NA</v>
      </c>
      <c r="AD170" s="166"/>
      <c r="AE170" s="65">
        <f t="shared" si="33"/>
        <v>0</v>
      </c>
      <c r="AF170" s="100" t="str">
        <f t="shared" si="34"/>
        <v>No hay Programación</v>
      </c>
      <c r="AG170" s="105" t="str">
        <f t="shared" si="35"/>
        <v>De acuerdo a lo programado</v>
      </c>
      <c r="AH170" s="166"/>
      <c r="AI170" s="65" t="s">
        <v>502</v>
      </c>
      <c r="AJ170" s="105" t="s">
        <v>502</v>
      </c>
    </row>
    <row r="171" spans="1:36" s="59" customFormat="1" ht="37.049999999999997" customHeight="1" thickTop="1" thickBot="1">
      <c r="A171" s="63">
        <v>156</v>
      </c>
      <c r="B171" s="162" t="s">
        <v>400</v>
      </c>
      <c r="C171" s="162" t="s">
        <v>41</v>
      </c>
      <c r="D171" s="162">
        <v>0</v>
      </c>
      <c r="E171" s="162" t="s">
        <v>66</v>
      </c>
      <c r="F171" s="162">
        <v>19</v>
      </c>
      <c r="G171" s="231" t="s">
        <v>4331</v>
      </c>
      <c r="H171" s="164" t="s">
        <v>4397</v>
      </c>
      <c r="I171" s="231" t="s">
        <v>18</v>
      </c>
      <c r="J171" s="231" t="s">
        <v>129</v>
      </c>
      <c r="K171" s="231">
        <v>6</v>
      </c>
      <c r="L171" s="165" t="s">
        <v>640</v>
      </c>
      <c r="M171" s="165" t="s">
        <v>636</v>
      </c>
      <c r="N171" s="64">
        <v>0</v>
      </c>
      <c r="O171" s="64">
        <v>3</v>
      </c>
      <c r="P171" s="64">
        <v>0</v>
      </c>
      <c r="Q171" s="64">
        <v>0</v>
      </c>
      <c r="R171" s="64">
        <f t="shared" si="36"/>
        <v>3</v>
      </c>
      <c r="S171" s="105" t="s">
        <v>4336</v>
      </c>
      <c r="T171" s="105" t="s">
        <v>172</v>
      </c>
      <c r="U171" s="159">
        <f t="shared" si="26"/>
        <v>3</v>
      </c>
      <c r="V171" s="273">
        <v>3</v>
      </c>
      <c r="W171" s="100">
        <f t="shared" si="27"/>
        <v>1</v>
      </c>
      <c r="X171" s="105" t="str">
        <f t="shared" si="28"/>
        <v>De acuerdo a lo programado</v>
      </c>
      <c r="Y171" s="166"/>
      <c r="Z171" s="159">
        <f t="shared" si="29"/>
        <v>0</v>
      </c>
      <c r="AA171" s="159"/>
      <c r="AB171" s="100" t="str">
        <f t="shared" si="32"/>
        <v>No hay ejecución</v>
      </c>
      <c r="AC171" s="105" t="str">
        <f t="shared" si="30"/>
        <v>NA</v>
      </c>
      <c r="AD171" s="166"/>
      <c r="AE171" s="65">
        <f t="shared" si="33"/>
        <v>3</v>
      </c>
      <c r="AF171" s="100">
        <f t="shared" si="34"/>
        <v>1</v>
      </c>
      <c r="AG171" s="105" t="str">
        <f t="shared" si="35"/>
        <v>De acuerdo a lo programado</v>
      </c>
      <c r="AH171" s="166"/>
      <c r="AI171" s="65" t="s">
        <v>502</v>
      </c>
      <c r="AJ171" s="105" t="s">
        <v>502</v>
      </c>
    </row>
    <row r="172" spans="1:36" s="59" customFormat="1" ht="37.049999999999997" customHeight="1" thickTop="1" thickBot="1">
      <c r="A172" s="63">
        <v>157</v>
      </c>
      <c r="B172" s="162" t="s">
        <v>400</v>
      </c>
      <c r="C172" s="162">
        <v>0</v>
      </c>
      <c r="D172" s="162">
        <v>0</v>
      </c>
      <c r="E172" s="162" t="s">
        <v>41</v>
      </c>
      <c r="F172" s="162">
        <v>18</v>
      </c>
      <c r="G172" s="231" t="s">
        <v>442</v>
      </c>
      <c r="H172" s="164" t="s">
        <v>4398</v>
      </c>
      <c r="I172" s="231" t="s">
        <v>20</v>
      </c>
      <c r="J172" s="231" t="s">
        <v>129</v>
      </c>
      <c r="K172" s="231">
        <v>1</v>
      </c>
      <c r="L172" s="165" t="s">
        <v>2214</v>
      </c>
      <c r="M172" s="165" t="s">
        <v>2215</v>
      </c>
      <c r="N172" s="64">
        <v>0</v>
      </c>
      <c r="O172" s="64">
        <v>1</v>
      </c>
      <c r="P172" s="64">
        <v>0</v>
      </c>
      <c r="Q172" s="64">
        <v>0</v>
      </c>
      <c r="R172" s="64">
        <f t="shared" si="36"/>
        <v>1</v>
      </c>
      <c r="S172" s="105" t="s">
        <v>4336</v>
      </c>
      <c r="T172" s="105" t="s">
        <v>172</v>
      </c>
      <c r="U172" s="159">
        <f t="shared" si="26"/>
        <v>1</v>
      </c>
      <c r="V172" s="273">
        <v>1</v>
      </c>
      <c r="W172" s="100">
        <f t="shared" si="27"/>
        <v>1</v>
      </c>
      <c r="X172" s="105" t="str">
        <f t="shared" si="28"/>
        <v>De acuerdo a lo programado</v>
      </c>
      <c r="Y172" s="166"/>
      <c r="Z172" s="159">
        <f t="shared" si="29"/>
        <v>0</v>
      </c>
      <c r="AA172" s="159"/>
      <c r="AB172" s="100" t="str">
        <f t="shared" si="32"/>
        <v>No hay ejecución</v>
      </c>
      <c r="AC172" s="105" t="str">
        <f t="shared" si="30"/>
        <v>NA</v>
      </c>
      <c r="AD172" s="166"/>
      <c r="AE172" s="65">
        <f t="shared" si="33"/>
        <v>1</v>
      </c>
      <c r="AF172" s="100">
        <f t="shared" si="34"/>
        <v>1</v>
      </c>
      <c r="AG172" s="105" t="str">
        <f t="shared" si="35"/>
        <v>De acuerdo a lo programado</v>
      </c>
      <c r="AH172" s="166"/>
      <c r="AI172" s="65">
        <f t="shared" si="37"/>
        <v>2500</v>
      </c>
      <c r="AJ172" s="105">
        <f t="shared" si="38"/>
        <v>2000</v>
      </c>
    </row>
    <row r="173" spans="1:36" s="59" customFormat="1" ht="37.049999999999997" customHeight="1" thickTop="1" thickBot="1">
      <c r="A173" s="63">
        <v>158</v>
      </c>
      <c r="B173" s="162" t="s">
        <v>400</v>
      </c>
      <c r="C173" s="162">
        <v>0</v>
      </c>
      <c r="D173" s="162">
        <v>0</v>
      </c>
      <c r="E173" s="162" t="s">
        <v>41</v>
      </c>
      <c r="F173" s="162">
        <v>18</v>
      </c>
      <c r="G173" s="231" t="s">
        <v>447</v>
      </c>
      <c r="H173" s="164" t="s">
        <v>4399</v>
      </c>
      <c r="I173" s="231" t="s">
        <v>18</v>
      </c>
      <c r="J173" s="231" t="s">
        <v>129</v>
      </c>
      <c r="K173" s="231">
        <v>6</v>
      </c>
      <c r="L173" s="165" t="s">
        <v>640</v>
      </c>
      <c r="M173" s="165" t="s">
        <v>636</v>
      </c>
      <c r="N173" s="64">
        <v>0</v>
      </c>
      <c r="O173" s="64">
        <v>1</v>
      </c>
      <c r="P173" s="64">
        <v>0</v>
      </c>
      <c r="Q173" s="64">
        <v>0</v>
      </c>
      <c r="R173" s="64">
        <f t="shared" si="36"/>
        <v>1</v>
      </c>
      <c r="S173" s="105" t="s">
        <v>4336</v>
      </c>
      <c r="T173" s="105" t="s">
        <v>172</v>
      </c>
      <c r="U173" s="159">
        <f t="shared" si="26"/>
        <v>1</v>
      </c>
      <c r="V173" s="273">
        <v>1</v>
      </c>
      <c r="W173" s="100">
        <f t="shared" si="27"/>
        <v>1</v>
      </c>
      <c r="X173" s="105" t="str">
        <f t="shared" si="28"/>
        <v>De acuerdo a lo programado</v>
      </c>
      <c r="Y173" s="166"/>
      <c r="Z173" s="159">
        <f t="shared" si="29"/>
        <v>0</v>
      </c>
      <c r="AA173" s="159"/>
      <c r="AB173" s="100" t="str">
        <f t="shared" si="32"/>
        <v>No hay ejecución</v>
      </c>
      <c r="AC173" s="105" t="str">
        <f t="shared" si="30"/>
        <v>NA</v>
      </c>
      <c r="AD173" s="166"/>
      <c r="AE173" s="65">
        <f t="shared" si="33"/>
        <v>1</v>
      </c>
      <c r="AF173" s="100">
        <f t="shared" si="34"/>
        <v>1</v>
      </c>
      <c r="AG173" s="105" t="str">
        <f t="shared" si="35"/>
        <v>De acuerdo a lo programado</v>
      </c>
      <c r="AH173" s="166"/>
      <c r="AI173" s="65" t="s">
        <v>502</v>
      </c>
      <c r="AJ173" s="105" t="s">
        <v>502</v>
      </c>
    </row>
    <row r="174" spans="1:36" s="59" customFormat="1" ht="37.049999999999997" customHeight="1" thickTop="1" thickBot="1">
      <c r="A174" s="63">
        <v>159</v>
      </c>
      <c r="B174" s="162" t="s">
        <v>400</v>
      </c>
      <c r="C174" s="162">
        <v>0</v>
      </c>
      <c r="D174" s="162">
        <v>0</v>
      </c>
      <c r="E174" s="162" t="s">
        <v>41</v>
      </c>
      <c r="F174" s="162">
        <v>18</v>
      </c>
      <c r="G174" s="231" t="s">
        <v>4331</v>
      </c>
      <c r="H174" s="164" t="s">
        <v>4400</v>
      </c>
      <c r="I174" s="231" t="s">
        <v>20</v>
      </c>
      <c r="J174" s="231" t="s">
        <v>129</v>
      </c>
      <c r="K174" s="231">
        <v>1</v>
      </c>
      <c r="L174" s="165" t="s">
        <v>3778</v>
      </c>
      <c r="M174" s="165" t="s">
        <v>643</v>
      </c>
      <c r="N174" s="64">
        <v>0</v>
      </c>
      <c r="O174" s="64">
        <v>1</v>
      </c>
      <c r="P174" s="64">
        <v>0</v>
      </c>
      <c r="Q174" s="64">
        <v>0</v>
      </c>
      <c r="R174" s="64">
        <f>N174+O174+P174+Q174</f>
        <v>1</v>
      </c>
      <c r="S174" s="105" t="s">
        <v>4336</v>
      </c>
      <c r="T174" s="105" t="s">
        <v>172</v>
      </c>
      <c r="U174" s="159">
        <f t="shared" si="26"/>
        <v>1</v>
      </c>
      <c r="V174" s="273">
        <v>1</v>
      </c>
      <c r="W174" s="100">
        <f t="shared" si="27"/>
        <v>1</v>
      </c>
      <c r="X174" s="105" t="str">
        <f t="shared" si="28"/>
        <v>De acuerdo a lo programado</v>
      </c>
      <c r="Y174" s="166" t="s">
        <v>4401</v>
      </c>
      <c r="Z174" s="159">
        <f t="shared" si="29"/>
        <v>0</v>
      </c>
      <c r="AA174" s="159"/>
      <c r="AB174" s="100" t="str">
        <f t="shared" si="32"/>
        <v>No hay ejecución</v>
      </c>
      <c r="AC174" s="105" t="str">
        <f t="shared" si="30"/>
        <v>NA</v>
      </c>
      <c r="AD174" s="166"/>
      <c r="AE174" s="65">
        <f t="shared" si="33"/>
        <v>1</v>
      </c>
      <c r="AF174" s="100">
        <f t="shared" si="34"/>
        <v>1</v>
      </c>
      <c r="AG174" s="105" t="str">
        <f t="shared" si="35"/>
        <v>De acuerdo a lo programado</v>
      </c>
      <c r="AH174" s="166"/>
      <c r="AI174" s="65" t="s">
        <v>502</v>
      </c>
      <c r="AJ174" s="105" t="s">
        <v>502</v>
      </c>
    </row>
    <row r="175" spans="1:36" s="59" customFormat="1" ht="37.049999999999997" customHeight="1" thickTop="1" thickBot="1">
      <c r="A175" s="63">
        <v>160</v>
      </c>
      <c r="B175" s="162" t="s">
        <v>400</v>
      </c>
      <c r="C175" s="162">
        <v>0</v>
      </c>
      <c r="D175" s="162">
        <v>0</v>
      </c>
      <c r="E175" s="162" t="s">
        <v>41</v>
      </c>
      <c r="F175" s="162">
        <v>18</v>
      </c>
      <c r="G175" s="231" t="s">
        <v>557</v>
      </c>
      <c r="H175" s="164" t="s">
        <v>4402</v>
      </c>
      <c r="I175" s="231" t="s">
        <v>20</v>
      </c>
      <c r="J175" s="231" t="s">
        <v>129</v>
      </c>
      <c r="K175" s="231">
        <v>1</v>
      </c>
      <c r="L175" s="165" t="s">
        <v>4086</v>
      </c>
      <c r="M175" s="165" t="s">
        <v>636</v>
      </c>
      <c r="N175" s="64">
        <v>0</v>
      </c>
      <c r="O175" s="64">
        <v>1</v>
      </c>
      <c r="P175" s="64">
        <v>0</v>
      </c>
      <c r="Q175" s="64">
        <v>0</v>
      </c>
      <c r="R175" s="64">
        <f t="shared" ref="R175:R238" si="39">N175+O175+P175+Q175</f>
        <v>1</v>
      </c>
      <c r="S175" s="105" t="s">
        <v>4336</v>
      </c>
      <c r="T175" s="105" t="s">
        <v>172</v>
      </c>
      <c r="U175" s="159">
        <f t="shared" si="26"/>
        <v>1</v>
      </c>
      <c r="V175" s="273">
        <v>0</v>
      </c>
      <c r="W175" s="100">
        <f t="shared" si="27"/>
        <v>0</v>
      </c>
      <c r="X175" s="105" t="str">
        <f t="shared" si="28"/>
        <v>En Riesgo de no Cumplimiento</v>
      </c>
      <c r="Y175" s="166"/>
      <c r="Z175" s="159">
        <f t="shared" si="29"/>
        <v>0</v>
      </c>
      <c r="AA175" s="159"/>
      <c r="AB175" s="100" t="str">
        <f t="shared" si="32"/>
        <v>No hay ejecución</v>
      </c>
      <c r="AC175" s="105" t="str">
        <f t="shared" si="30"/>
        <v>NA</v>
      </c>
      <c r="AD175" s="166"/>
      <c r="AE175" s="65">
        <f t="shared" si="33"/>
        <v>0</v>
      </c>
      <c r="AF175" s="100" t="str">
        <f t="shared" si="34"/>
        <v>No hay Programación</v>
      </c>
      <c r="AG175" s="105" t="str">
        <f t="shared" si="35"/>
        <v>De acuerdo a lo programado</v>
      </c>
      <c r="AH175" s="166"/>
      <c r="AI175" s="65" t="s">
        <v>502</v>
      </c>
      <c r="AJ175" s="105" t="s">
        <v>502</v>
      </c>
    </row>
    <row r="176" spans="1:36" s="59" customFormat="1" ht="37.049999999999997" customHeight="1" thickTop="1" thickBot="1">
      <c r="A176" s="63">
        <v>161</v>
      </c>
      <c r="B176" s="162" t="s">
        <v>400</v>
      </c>
      <c r="C176" s="162">
        <v>0</v>
      </c>
      <c r="D176" s="162">
        <v>0</v>
      </c>
      <c r="E176" s="162" t="s">
        <v>41</v>
      </c>
      <c r="F176" s="162">
        <v>18</v>
      </c>
      <c r="G176" s="231" t="s">
        <v>428</v>
      </c>
      <c r="H176" s="164" t="s">
        <v>4326</v>
      </c>
      <c r="I176" s="231" t="s">
        <v>20</v>
      </c>
      <c r="J176" s="231" t="s">
        <v>129</v>
      </c>
      <c r="K176" s="231">
        <v>1</v>
      </c>
      <c r="L176" s="165" t="s">
        <v>3763</v>
      </c>
      <c r="M176" s="165" t="s">
        <v>3764</v>
      </c>
      <c r="N176" s="64">
        <v>61</v>
      </c>
      <c r="O176" s="64">
        <v>0</v>
      </c>
      <c r="P176" s="64">
        <v>0</v>
      </c>
      <c r="Q176" s="64">
        <v>0</v>
      </c>
      <c r="R176" s="64">
        <f t="shared" si="39"/>
        <v>61</v>
      </c>
      <c r="S176" s="105" t="s">
        <v>4343</v>
      </c>
      <c r="T176" s="105" t="s">
        <v>172</v>
      </c>
      <c r="U176" s="159">
        <f t="shared" ref="U176:U239" si="40">N176+O176</f>
        <v>61</v>
      </c>
      <c r="V176" s="273">
        <v>61</v>
      </c>
      <c r="W176" s="100">
        <f t="shared" si="27"/>
        <v>1</v>
      </c>
      <c r="X176" s="105" t="str">
        <f t="shared" si="28"/>
        <v>De acuerdo a lo programado</v>
      </c>
      <c r="Y176" s="166"/>
      <c r="Z176" s="159">
        <f t="shared" si="29"/>
        <v>0</v>
      </c>
      <c r="AA176" s="159"/>
      <c r="AB176" s="100" t="str">
        <f t="shared" si="32"/>
        <v>No hay ejecución</v>
      </c>
      <c r="AC176" s="105" t="str">
        <f t="shared" si="30"/>
        <v>NA</v>
      </c>
      <c r="AD176" s="166"/>
      <c r="AE176" s="65">
        <f t="shared" si="33"/>
        <v>61</v>
      </c>
      <c r="AF176" s="100">
        <f t="shared" si="34"/>
        <v>1</v>
      </c>
      <c r="AG176" s="105" t="str">
        <f t="shared" si="35"/>
        <v>De acuerdo a lo programado</v>
      </c>
      <c r="AH176" s="166"/>
      <c r="AI176" s="65">
        <v>265000</v>
      </c>
      <c r="AJ176" s="105" t="s">
        <v>502</v>
      </c>
    </row>
    <row r="177" spans="1:36" s="59" customFormat="1" ht="37.049999999999997" customHeight="1" thickTop="1" thickBot="1">
      <c r="A177" s="63">
        <v>162</v>
      </c>
      <c r="B177" s="162" t="s">
        <v>400</v>
      </c>
      <c r="C177" s="162">
        <v>0</v>
      </c>
      <c r="D177" s="162">
        <v>0</v>
      </c>
      <c r="E177" s="162" t="s">
        <v>41</v>
      </c>
      <c r="F177" s="162">
        <v>18</v>
      </c>
      <c r="G177" s="231" t="s">
        <v>428</v>
      </c>
      <c r="H177" s="164" t="s">
        <v>3828</v>
      </c>
      <c r="I177" s="231" t="s">
        <v>20</v>
      </c>
      <c r="J177" s="231" t="s">
        <v>129</v>
      </c>
      <c r="K177" s="231">
        <v>1</v>
      </c>
      <c r="L177" s="165" t="s">
        <v>3763</v>
      </c>
      <c r="M177" s="165" t="s">
        <v>3764</v>
      </c>
      <c r="N177" s="64">
        <v>61</v>
      </c>
      <c r="O177" s="64">
        <v>0</v>
      </c>
      <c r="P177" s="64">
        <v>0</v>
      </c>
      <c r="Q177" s="64">
        <v>0</v>
      </c>
      <c r="R177" s="64">
        <f t="shared" si="39"/>
        <v>61</v>
      </c>
      <c r="S177" s="105" t="s">
        <v>4343</v>
      </c>
      <c r="T177" s="105" t="s">
        <v>172</v>
      </c>
      <c r="U177" s="159">
        <f t="shared" si="40"/>
        <v>61</v>
      </c>
      <c r="V177" s="273">
        <v>61</v>
      </c>
      <c r="W177" s="100">
        <f t="shared" si="27"/>
        <v>1</v>
      </c>
      <c r="X177" s="105" t="str">
        <f t="shared" si="28"/>
        <v>De acuerdo a lo programado</v>
      </c>
      <c r="Y177" s="166"/>
      <c r="Z177" s="159">
        <f t="shared" si="29"/>
        <v>0</v>
      </c>
      <c r="AA177" s="159"/>
      <c r="AB177" s="100" t="str">
        <f t="shared" si="32"/>
        <v>No hay ejecución</v>
      </c>
      <c r="AC177" s="105" t="str">
        <f t="shared" si="30"/>
        <v>NA</v>
      </c>
      <c r="AD177" s="166"/>
      <c r="AE177" s="65">
        <f t="shared" si="33"/>
        <v>61</v>
      </c>
      <c r="AF177" s="100">
        <f t="shared" si="34"/>
        <v>1</v>
      </c>
      <c r="AG177" s="105" t="str">
        <f t="shared" si="35"/>
        <v>De acuerdo a lo programado</v>
      </c>
      <c r="AH177" s="166"/>
      <c r="AI177" s="65" t="s">
        <v>502</v>
      </c>
      <c r="AJ177" s="105" t="s">
        <v>502</v>
      </c>
    </row>
    <row r="178" spans="1:36" s="59" customFormat="1" ht="37.049999999999997" customHeight="1" thickTop="1" thickBot="1">
      <c r="A178" s="63">
        <v>163</v>
      </c>
      <c r="B178" s="162" t="s">
        <v>400</v>
      </c>
      <c r="C178" s="162">
        <v>0</v>
      </c>
      <c r="D178" s="162">
        <v>0</v>
      </c>
      <c r="E178" s="162" t="s">
        <v>41</v>
      </c>
      <c r="F178" s="162">
        <v>18</v>
      </c>
      <c r="G178" s="231" t="s">
        <v>428</v>
      </c>
      <c r="H178" s="164" t="s">
        <v>4328</v>
      </c>
      <c r="I178" s="231" t="s">
        <v>18</v>
      </c>
      <c r="J178" s="231" t="s">
        <v>129</v>
      </c>
      <c r="K178" s="231">
        <v>6</v>
      </c>
      <c r="L178" s="165" t="s">
        <v>640</v>
      </c>
      <c r="M178" s="165" t="s">
        <v>636</v>
      </c>
      <c r="N178" s="64">
        <v>61</v>
      </c>
      <c r="O178" s="64">
        <v>0</v>
      </c>
      <c r="P178" s="64">
        <v>0</v>
      </c>
      <c r="Q178" s="64">
        <v>0</v>
      </c>
      <c r="R178" s="64">
        <f t="shared" si="39"/>
        <v>61</v>
      </c>
      <c r="S178" s="105" t="s">
        <v>4343</v>
      </c>
      <c r="T178" s="105" t="s">
        <v>172</v>
      </c>
      <c r="U178" s="159">
        <f t="shared" si="40"/>
        <v>61</v>
      </c>
      <c r="V178" s="273">
        <v>61</v>
      </c>
      <c r="W178" s="100">
        <f t="shared" si="27"/>
        <v>1</v>
      </c>
      <c r="X178" s="105" t="str">
        <f t="shared" si="28"/>
        <v>De acuerdo a lo programado</v>
      </c>
      <c r="Y178" s="166"/>
      <c r="Z178" s="159">
        <f t="shared" si="29"/>
        <v>0</v>
      </c>
      <c r="AA178" s="159"/>
      <c r="AB178" s="100" t="str">
        <f t="shared" si="32"/>
        <v>No hay ejecución</v>
      </c>
      <c r="AC178" s="105" t="str">
        <f t="shared" si="30"/>
        <v>NA</v>
      </c>
      <c r="AD178" s="166"/>
      <c r="AE178" s="65">
        <f t="shared" si="33"/>
        <v>61</v>
      </c>
      <c r="AF178" s="100">
        <f t="shared" si="34"/>
        <v>1</v>
      </c>
      <c r="AG178" s="105" t="str">
        <f t="shared" si="35"/>
        <v>De acuerdo a lo programado</v>
      </c>
      <c r="AH178" s="166"/>
      <c r="AI178" s="65" t="s">
        <v>502</v>
      </c>
      <c r="AJ178" s="105" t="s">
        <v>502</v>
      </c>
    </row>
    <row r="179" spans="1:36" s="59" customFormat="1" ht="37.049999999999997" customHeight="1" thickTop="1" thickBot="1">
      <c r="A179" s="63">
        <v>164</v>
      </c>
      <c r="B179" s="162" t="s">
        <v>400</v>
      </c>
      <c r="C179" s="162">
        <v>0</v>
      </c>
      <c r="D179" s="162">
        <v>0</v>
      </c>
      <c r="E179" s="162" t="s">
        <v>41</v>
      </c>
      <c r="F179" s="162">
        <v>18</v>
      </c>
      <c r="G179" s="231" t="s">
        <v>510</v>
      </c>
      <c r="H179" s="164" t="s">
        <v>4403</v>
      </c>
      <c r="I179" s="231" t="s">
        <v>20</v>
      </c>
      <c r="J179" s="231" t="s">
        <v>129</v>
      </c>
      <c r="K179" s="231">
        <v>1</v>
      </c>
      <c r="L179" s="165" t="s">
        <v>2214</v>
      </c>
      <c r="M179" s="165" t="s">
        <v>3764</v>
      </c>
      <c r="N179" s="64">
        <v>0</v>
      </c>
      <c r="O179" s="64">
        <v>3</v>
      </c>
      <c r="P179" s="64">
        <v>3</v>
      </c>
      <c r="Q179" s="64">
        <v>0</v>
      </c>
      <c r="R179" s="64">
        <f t="shared" si="39"/>
        <v>6</v>
      </c>
      <c r="S179" s="105" t="s">
        <v>4343</v>
      </c>
      <c r="T179" s="105" t="s">
        <v>172</v>
      </c>
      <c r="U179" s="159">
        <f t="shared" si="40"/>
        <v>3</v>
      </c>
      <c r="V179" s="273">
        <v>6</v>
      </c>
      <c r="W179" s="100">
        <f t="shared" si="27"/>
        <v>2</v>
      </c>
      <c r="X179" s="105" t="str">
        <f t="shared" si="28"/>
        <v>De acuerdo a lo programado</v>
      </c>
      <c r="Y179" s="166"/>
      <c r="Z179" s="159">
        <f t="shared" si="29"/>
        <v>3</v>
      </c>
      <c r="AA179" s="159"/>
      <c r="AB179" s="100" t="str">
        <f t="shared" si="32"/>
        <v>No hay ejecución</v>
      </c>
      <c r="AC179" s="105" t="str">
        <f t="shared" si="30"/>
        <v>NA</v>
      </c>
      <c r="AD179" s="166"/>
      <c r="AE179" s="65">
        <f t="shared" si="33"/>
        <v>6</v>
      </c>
      <c r="AF179" s="100">
        <f t="shared" si="34"/>
        <v>1</v>
      </c>
      <c r="AG179" s="105" t="str">
        <f t="shared" si="35"/>
        <v>De acuerdo a lo programado</v>
      </c>
      <c r="AH179" s="166"/>
      <c r="AI179" s="65" t="s">
        <v>502</v>
      </c>
      <c r="AJ179" s="105" t="s">
        <v>502</v>
      </c>
    </row>
    <row r="180" spans="1:36" s="59" customFormat="1" ht="37.049999999999997" customHeight="1" thickTop="1" thickBot="1">
      <c r="A180" s="63">
        <v>165</v>
      </c>
      <c r="B180" s="162" t="s">
        <v>400</v>
      </c>
      <c r="C180" s="162">
        <v>0</v>
      </c>
      <c r="D180" s="162">
        <v>0</v>
      </c>
      <c r="E180" s="162" t="s">
        <v>41</v>
      </c>
      <c r="F180" s="162">
        <v>18</v>
      </c>
      <c r="G180" s="231" t="s">
        <v>510</v>
      </c>
      <c r="H180" s="164" t="s">
        <v>4404</v>
      </c>
      <c r="I180" s="231" t="s">
        <v>20</v>
      </c>
      <c r="J180" s="231" t="s">
        <v>129</v>
      </c>
      <c r="K180" s="231">
        <v>1</v>
      </c>
      <c r="L180" s="165" t="s">
        <v>2214</v>
      </c>
      <c r="M180" s="165" t="s">
        <v>3764</v>
      </c>
      <c r="N180" s="64">
        <v>0</v>
      </c>
      <c r="O180" s="64">
        <v>14</v>
      </c>
      <c r="P180" s="64">
        <v>14</v>
      </c>
      <c r="Q180" s="64">
        <v>0</v>
      </c>
      <c r="R180" s="64">
        <f t="shared" si="39"/>
        <v>28</v>
      </c>
      <c r="S180" s="105" t="s">
        <v>4343</v>
      </c>
      <c r="T180" s="105" t="s">
        <v>172</v>
      </c>
      <c r="U180" s="159">
        <f t="shared" si="40"/>
        <v>14</v>
      </c>
      <c r="V180" s="273">
        <v>66</v>
      </c>
      <c r="W180" s="100">
        <f t="shared" si="27"/>
        <v>4.7142857142857144</v>
      </c>
      <c r="X180" s="105" t="str">
        <f t="shared" si="28"/>
        <v>De acuerdo a lo programado</v>
      </c>
      <c r="Y180" s="166"/>
      <c r="Z180" s="159">
        <f t="shared" si="29"/>
        <v>14</v>
      </c>
      <c r="AA180" s="159"/>
      <c r="AB180" s="100" t="str">
        <f t="shared" si="32"/>
        <v>No hay ejecución</v>
      </c>
      <c r="AC180" s="105" t="str">
        <f t="shared" si="30"/>
        <v>NA</v>
      </c>
      <c r="AD180" s="166"/>
      <c r="AE180" s="65">
        <f t="shared" si="33"/>
        <v>66</v>
      </c>
      <c r="AF180" s="100">
        <f t="shared" si="34"/>
        <v>2.3571428571428572</v>
      </c>
      <c r="AG180" s="105" t="str">
        <f t="shared" si="35"/>
        <v>De acuerdo a lo programado</v>
      </c>
      <c r="AH180" s="166"/>
      <c r="AI180" s="65" t="s">
        <v>502</v>
      </c>
      <c r="AJ180" s="105" t="s">
        <v>502</v>
      </c>
    </row>
    <row r="181" spans="1:36" s="59" customFormat="1" ht="37.049999999999997" customHeight="1" thickTop="1" thickBot="1">
      <c r="A181" s="63">
        <v>166</v>
      </c>
      <c r="B181" s="162" t="s">
        <v>400</v>
      </c>
      <c r="C181" s="162">
        <v>0</v>
      </c>
      <c r="D181" s="162">
        <v>0</v>
      </c>
      <c r="E181" s="162" t="s">
        <v>41</v>
      </c>
      <c r="F181" s="162">
        <v>18</v>
      </c>
      <c r="G181" s="231" t="s">
        <v>510</v>
      </c>
      <c r="H181" s="164" t="s">
        <v>4404</v>
      </c>
      <c r="I181" s="231" t="s">
        <v>20</v>
      </c>
      <c r="J181" s="231" t="s">
        <v>129</v>
      </c>
      <c r="K181" s="231">
        <v>1</v>
      </c>
      <c r="L181" s="165" t="s">
        <v>2214</v>
      </c>
      <c r="M181" s="165" t="s">
        <v>3764</v>
      </c>
      <c r="N181" s="64">
        <v>0</v>
      </c>
      <c r="O181" s="64">
        <v>14</v>
      </c>
      <c r="P181" s="64">
        <v>14</v>
      </c>
      <c r="Q181" s="64">
        <v>14</v>
      </c>
      <c r="R181" s="64">
        <f t="shared" si="39"/>
        <v>42</v>
      </c>
      <c r="S181" s="105" t="s">
        <v>4343</v>
      </c>
      <c r="T181" s="105" t="s">
        <v>172</v>
      </c>
      <c r="U181" s="159">
        <f t="shared" si="40"/>
        <v>14</v>
      </c>
      <c r="V181" s="273">
        <v>36</v>
      </c>
      <c r="W181" s="100">
        <f t="shared" si="27"/>
        <v>2.5714285714285716</v>
      </c>
      <c r="X181" s="105" t="str">
        <f t="shared" si="28"/>
        <v>De acuerdo a lo programado</v>
      </c>
      <c r="Y181" s="166"/>
      <c r="Z181" s="159">
        <f t="shared" si="29"/>
        <v>28</v>
      </c>
      <c r="AA181" s="159"/>
      <c r="AB181" s="100" t="str">
        <f t="shared" si="32"/>
        <v>No hay ejecución</v>
      </c>
      <c r="AC181" s="105" t="str">
        <f t="shared" si="30"/>
        <v>NA</v>
      </c>
      <c r="AD181" s="166"/>
      <c r="AE181" s="65">
        <f t="shared" si="33"/>
        <v>36</v>
      </c>
      <c r="AF181" s="100">
        <f t="shared" si="34"/>
        <v>0.8571428571428571</v>
      </c>
      <c r="AG181" s="105" t="str">
        <f t="shared" si="35"/>
        <v>Atraso Leve</v>
      </c>
      <c r="AH181" s="166"/>
      <c r="AI181" s="65" t="s">
        <v>502</v>
      </c>
      <c r="AJ181" s="105" t="s">
        <v>502</v>
      </c>
    </row>
    <row r="182" spans="1:36" s="59" customFormat="1" ht="37.049999999999997" customHeight="1" thickTop="1" thickBot="1">
      <c r="A182" s="63">
        <v>167</v>
      </c>
      <c r="B182" s="162" t="s">
        <v>400</v>
      </c>
      <c r="C182" s="162">
        <v>0</v>
      </c>
      <c r="D182" s="162">
        <v>0</v>
      </c>
      <c r="E182" s="162" t="s">
        <v>41</v>
      </c>
      <c r="F182" s="162">
        <v>18</v>
      </c>
      <c r="G182" s="231" t="s">
        <v>510</v>
      </c>
      <c r="H182" s="164" t="s">
        <v>4405</v>
      </c>
      <c r="I182" s="231" t="s">
        <v>20</v>
      </c>
      <c r="J182" s="231" t="s">
        <v>129</v>
      </c>
      <c r="K182" s="231">
        <v>1</v>
      </c>
      <c r="L182" s="165" t="s">
        <v>2214</v>
      </c>
      <c r="M182" s="165" t="s">
        <v>3764</v>
      </c>
      <c r="N182" s="64">
        <v>0</v>
      </c>
      <c r="O182" s="64">
        <v>2</v>
      </c>
      <c r="P182" s="64">
        <v>0</v>
      </c>
      <c r="Q182" s="64">
        <v>2</v>
      </c>
      <c r="R182" s="64">
        <f t="shared" si="39"/>
        <v>4</v>
      </c>
      <c r="S182" s="105" t="s">
        <v>4343</v>
      </c>
      <c r="T182" s="105" t="s">
        <v>172</v>
      </c>
      <c r="U182" s="159">
        <f t="shared" si="40"/>
        <v>2</v>
      </c>
      <c r="V182" s="273">
        <v>8</v>
      </c>
      <c r="W182" s="100">
        <f t="shared" si="27"/>
        <v>4</v>
      </c>
      <c r="X182" s="105" t="str">
        <f t="shared" si="28"/>
        <v>De acuerdo a lo programado</v>
      </c>
      <c r="Y182" s="166"/>
      <c r="Z182" s="159">
        <f t="shared" si="29"/>
        <v>2</v>
      </c>
      <c r="AA182" s="159"/>
      <c r="AB182" s="100" t="str">
        <f t="shared" si="32"/>
        <v>No hay ejecución</v>
      </c>
      <c r="AC182" s="105" t="str">
        <f t="shared" si="30"/>
        <v>NA</v>
      </c>
      <c r="AD182" s="166"/>
      <c r="AE182" s="65">
        <f t="shared" si="33"/>
        <v>8</v>
      </c>
      <c r="AF182" s="100">
        <f t="shared" si="34"/>
        <v>2</v>
      </c>
      <c r="AG182" s="105" t="str">
        <f t="shared" si="35"/>
        <v>De acuerdo a lo programado</v>
      </c>
      <c r="AH182" s="166"/>
      <c r="AI182" s="65" t="s">
        <v>502</v>
      </c>
      <c r="AJ182" s="105" t="s">
        <v>502</v>
      </c>
    </row>
    <row r="183" spans="1:36" s="59" customFormat="1" ht="37.049999999999997" customHeight="1" thickTop="1" thickBot="1">
      <c r="A183" s="63">
        <v>168</v>
      </c>
      <c r="B183" s="162" t="s">
        <v>400</v>
      </c>
      <c r="C183" s="162">
        <v>0</v>
      </c>
      <c r="D183" s="162">
        <v>0</v>
      </c>
      <c r="E183" s="162" t="s">
        <v>41</v>
      </c>
      <c r="F183" s="162">
        <v>18</v>
      </c>
      <c r="G183" s="231" t="s">
        <v>510</v>
      </c>
      <c r="H183" s="164" t="s">
        <v>4406</v>
      </c>
      <c r="I183" s="231" t="s">
        <v>20</v>
      </c>
      <c r="J183" s="231" t="s">
        <v>129</v>
      </c>
      <c r="K183" s="231">
        <v>1</v>
      </c>
      <c r="L183" s="165" t="s">
        <v>2214</v>
      </c>
      <c r="M183" s="165" t="s">
        <v>3764</v>
      </c>
      <c r="N183" s="64">
        <v>0</v>
      </c>
      <c r="O183" s="64">
        <v>4</v>
      </c>
      <c r="P183" s="64">
        <v>4</v>
      </c>
      <c r="Q183" s="64">
        <v>0</v>
      </c>
      <c r="R183" s="64">
        <f t="shared" si="39"/>
        <v>8</v>
      </c>
      <c r="S183" s="105" t="s">
        <v>4343</v>
      </c>
      <c r="T183" s="105" t="s">
        <v>172</v>
      </c>
      <c r="U183" s="159">
        <f t="shared" si="40"/>
        <v>4</v>
      </c>
      <c r="V183" s="273">
        <v>6</v>
      </c>
      <c r="W183" s="100">
        <f t="shared" si="27"/>
        <v>1.5</v>
      </c>
      <c r="X183" s="105" t="str">
        <f t="shared" si="28"/>
        <v>De acuerdo a lo programado</v>
      </c>
      <c r="Y183" s="166"/>
      <c r="Z183" s="159">
        <f t="shared" si="29"/>
        <v>4</v>
      </c>
      <c r="AA183" s="159"/>
      <c r="AB183" s="100" t="str">
        <f t="shared" si="32"/>
        <v>No hay ejecución</v>
      </c>
      <c r="AC183" s="105" t="str">
        <f t="shared" si="30"/>
        <v>NA</v>
      </c>
      <c r="AD183" s="166"/>
      <c r="AE183" s="65">
        <f t="shared" si="33"/>
        <v>6</v>
      </c>
      <c r="AF183" s="100">
        <f t="shared" si="34"/>
        <v>0.75</v>
      </c>
      <c r="AG183" s="105" t="str">
        <f t="shared" si="35"/>
        <v>Atraso Leve</v>
      </c>
      <c r="AH183" s="166"/>
      <c r="AI183" s="65" t="s">
        <v>502</v>
      </c>
      <c r="AJ183" s="105" t="s">
        <v>502</v>
      </c>
    </row>
    <row r="184" spans="1:36" s="59" customFormat="1" ht="37.049999999999997" customHeight="1" thickTop="1" thickBot="1">
      <c r="A184" s="63">
        <v>169</v>
      </c>
      <c r="B184" s="162" t="s">
        <v>400</v>
      </c>
      <c r="C184" s="162">
        <v>0</v>
      </c>
      <c r="D184" s="162">
        <v>0</v>
      </c>
      <c r="E184" s="162" t="s">
        <v>41</v>
      </c>
      <c r="F184" s="162">
        <v>18</v>
      </c>
      <c r="G184" s="231" t="s">
        <v>439</v>
      </c>
      <c r="H184" s="164" t="s">
        <v>4407</v>
      </c>
      <c r="I184" s="231" t="s">
        <v>20</v>
      </c>
      <c r="J184" s="231" t="s">
        <v>129</v>
      </c>
      <c r="K184" s="231">
        <v>1</v>
      </c>
      <c r="L184" s="165" t="s">
        <v>2214</v>
      </c>
      <c r="M184" s="165" t="s">
        <v>3764</v>
      </c>
      <c r="N184" s="64">
        <v>8</v>
      </c>
      <c r="O184" s="64">
        <v>0</v>
      </c>
      <c r="P184" s="64">
        <v>0</v>
      </c>
      <c r="Q184" s="64">
        <v>0</v>
      </c>
      <c r="R184" s="64">
        <f t="shared" si="39"/>
        <v>8</v>
      </c>
      <c r="S184" s="105" t="s">
        <v>4343</v>
      </c>
      <c r="T184" s="105" t="s">
        <v>172</v>
      </c>
      <c r="U184" s="159">
        <f t="shared" si="40"/>
        <v>8</v>
      </c>
      <c r="V184" s="273">
        <v>9</v>
      </c>
      <c r="W184" s="100">
        <f t="shared" si="27"/>
        <v>1.125</v>
      </c>
      <c r="X184" s="105" t="str">
        <f t="shared" si="28"/>
        <v>De acuerdo a lo programado</v>
      </c>
      <c r="Y184" s="166"/>
      <c r="Z184" s="159">
        <f t="shared" si="29"/>
        <v>0</v>
      </c>
      <c r="AA184" s="159"/>
      <c r="AB184" s="100" t="str">
        <f t="shared" si="32"/>
        <v>No hay ejecución</v>
      </c>
      <c r="AC184" s="105" t="str">
        <f t="shared" si="30"/>
        <v>NA</v>
      </c>
      <c r="AD184" s="166"/>
      <c r="AE184" s="65">
        <f t="shared" si="33"/>
        <v>9</v>
      </c>
      <c r="AF184" s="100">
        <f t="shared" si="34"/>
        <v>1.125</v>
      </c>
      <c r="AG184" s="105" t="str">
        <f t="shared" si="35"/>
        <v>De acuerdo a lo programado</v>
      </c>
      <c r="AH184" s="166"/>
      <c r="AI184" s="65" t="s">
        <v>502</v>
      </c>
      <c r="AJ184" s="105" t="s">
        <v>502</v>
      </c>
    </row>
    <row r="185" spans="1:36" s="59" customFormat="1" ht="37.049999999999997" customHeight="1" thickTop="1" thickBot="1">
      <c r="A185" s="63">
        <v>170</v>
      </c>
      <c r="B185" s="162" t="s">
        <v>400</v>
      </c>
      <c r="C185" s="162">
        <v>0</v>
      </c>
      <c r="D185" s="162">
        <v>0</v>
      </c>
      <c r="E185" s="162" t="s">
        <v>41</v>
      </c>
      <c r="F185" s="162">
        <v>18</v>
      </c>
      <c r="G185" s="231" t="s">
        <v>439</v>
      </c>
      <c r="H185" s="164" t="s">
        <v>4338</v>
      </c>
      <c r="I185" s="231" t="s">
        <v>20</v>
      </c>
      <c r="J185" s="231" t="s">
        <v>129</v>
      </c>
      <c r="K185" s="231">
        <v>1</v>
      </c>
      <c r="L185" s="165" t="s">
        <v>2214</v>
      </c>
      <c r="M185" s="165" t="s">
        <v>3764</v>
      </c>
      <c r="N185" s="64">
        <v>0</v>
      </c>
      <c r="O185" s="64">
        <v>1</v>
      </c>
      <c r="P185" s="64">
        <v>0</v>
      </c>
      <c r="Q185" s="64">
        <v>1</v>
      </c>
      <c r="R185" s="64">
        <f t="shared" si="39"/>
        <v>2</v>
      </c>
      <c r="S185" s="105" t="s">
        <v>4343</v>
      </c>
      <c r="T185" s="105" t="s">
        <v>172</v>
      </c>
      <c r="U185" s="159">
        <f t="shared" si="40"/>
        <v>1</v>
      </c>
      <c r="V185" s="273">
        <v>4</v>
      </c>
      <c r="W185" s="100">
        <f t="shared" si="27"/>
        <v>4</v>
      </c>
      <c r="X185" s="105" t="str">
        <f t="shared" si="28"/>
        <v>De acuerdo a lo programado</v>
      </c>
      <c r="Y185" s="166"/>
      <c r="Z185" s="159">
        <f t="shared" si="29"/>
        <v>1</v>
      </c>
      <c r="AA185" s="159"/>
      <c r="AB185" s="100" t="str">
        <f t="shared" si="32"/>
        <v>No hay ejecución</v>
      </c>
      <c r="AC185" s="105" t="str">
        <f t="shared" si="30"/>
        <v>NA</v>
      </c>
      <c r="AD185" s="166"/>
      <c r="AE185" s="65">
        <f t="shared" si="33"/>
        <v>4</v>
      </c>
      <c r="AF185" s="100">
        <f t="shared" si="34"/>
        <v>2</v>
      </c>
      <c r="AG185" s="105" t="str">
        <f t="shared" si="35"/>
        <v>De acuerdo a lo programado</v>
      </c>
      <c r="AH185" s="166"/>
      <c r="AI185" s="65" t="s">
        <v>502</v>
      </c>
      <c r="AJ185" s="105" t="s">
        <v>502</v>
      </c>
    </row>
    <row r="186" spans="1:36" s="59" customFormat="1" ht="37.049999999999997" customHeight="1" thickTop="1" thickBot="1">
      <c r="A186" s="63">
        <v>171</v>
      </c>
      <c r="B186" s="162" t="s">
        <v>400</v>
      </c>
      <c r="C186" s="162">
        <v>0</v>
      </c>
      <c r="D186" s="162">
        <v>0</v>
      </c>
      <c r="E186" s="162" t="s">
        <v>41</v>
      </c>
      <c r="F186" s="162">
        <v>18</v>
      </c>
      <c r="G186" s="231" t="s">
        <v>439</v>
      </c>
      <c r="H186" s="164" t="s">
        <v>4395</v>
      </c>
      <c r="I186" s="231" t="s">
        <v>20</v>
      </c>
      <c r="J186" s="231" t="s">
        <v>129</v>
      </c>
      <c r="K186" s="231">
        <v>1</v>
      </c>
      <c r="L186" s="165" t="s">
        <v>2214</v>
      </c>
      <c r="M186" s="165" t="s">
        <v>3764</v>
      </c>
      <c r="N186" s="64">
        <v>0</v>
      </c>
      <c r="O186" s="64">
        <v>9</v>
      </c>
      <c r="P186" s="64">
        <v>9</v>
      </c>
      <c r="Q186" s="64">
        <v>0</v>
      </c>
      <c r="R186" s="64">
        <f t="shared" si="39"/>
        <v>18</v>
      </c>
      <c r="S186" s="105" t="s">
        <v>4343</v>
      </c>
      <c r="T186" s="105" t="s">
        <v>172</v>
      </c>
      <c r="U186" s="159">
        <f t="shared" si="40"/>
        <v>9</v>
      </c>
      <c r="V186" s="273">
        <v>22</v>
      </c>
      <c r="W186" s="100">
        <f t="shared" si="27"/>
        <v>2.4444444444444446</v>
      </c>
      <c r="X186" s="105" t="str">
        <f t="shared" si="28"/>
        <v>De acuerdo a lo programado</v>
      </c>
      <c r="Y186" s="166"/>
      <c r="Z186" s="159">
        <f t="shared" si="29"/>
        <v>9</v>
      </c>
      <c r="AA186" s="159"/>
      <c r="AB186" s="100" t="str">
        <f t="shared" si="32"/>
        <v>No hay ejecución</v>
      </c>
      <c r="AC186" s="105" t="str">
        <f t="shared" si="30"/>
        <v>NA</v>
      </c>
      <c r="AD186" s="166"/>
      <c r="AE186" s="65">
        <f t="shared" si="33"/>
        <v>22</v>
      </c>
      <c r="AF186" s="100">
        <f t="shared" si="34"/>
        <v>1.2222222222222223</v>
      </c>
      <c r="AG186" s="105" t="str">
        <f t="shared" si="35"/>
        <v>De acuerdo a lo programado</v>
      </c>
      <c r="AH186" s="166"/>
      <c r="AI186" s="65" t="s">
        <v>502</v>
      </c>
      <c r="AJ186" s="105" t="s">
        <v>502</v>
      </c>
    </row>
    <row r="187" spans="1:36" s="59" customFormat="1" ht="37.049999999999997" customHeight="1" thickTop="1" thickBot="1">
      <c r="A187" s="63">
        <v>172</v>
      </c>
      <c r="B187" s="162" t="s">
        <v>400</v>
      </c>
      <c r="C187" s="162">
        <v>0</v>
      </c>
      <c r="D187" s="162">
        <v>0</v>
      </c>
      <c r="E187" s="162" t="s">
        <v>41</v>
      </c>
      <c r="F187" s="162">
        <v>18</v>
      </c>
      <c r="G187" s="231" t="s">
        <v>450</v>
      </c>
      <c r="H187" s="164" t="s">
        <v>4340</v>
      </c>
      <c r="I187" s="231" t="s">
        <v>20</v>
      </c>
      <c r="J187" s="231" t="s">
        <v>129</v>
      </c>
      <c r="K187" s="231">
        <v>1</v>
      </c>
      <c r="L187" s="165" t="s">
        <v>2214</v>
      </c>
      <c r="M187" s="165" t="s">
        <v>3764</v>
      </c>
      <c r="N187" s="64">
        <v>0</v>
      </c>
      <c r="O187" s="64">
        <v>4</v>
      </c>
      <c r="P187" s="64">
        <v>4</v>
      </c>
      <c r="Q187" s="64">
        <v>0</v>
      </c>
      <c r="R187" s="64">
        <f t="shared" si="39"/>
        <v>8</v>
      </c>
      <c r="S187" s="105" t="s">
        <v>4343</v>
      </c>
      <c r="T187" s="105" t="s">
        <v>172</v>
      </c>
      <c r="U187" s="159">
        <f t="shared" si="40"/>
        <v>4</v>
      </c>
      <c r="V187" s="273">
        <v>7</v>
      </c>
      <c r="W187" s="100">
        <f t="shared" si="27"/>
        <v>1.75</v>
      </c>
      <c r="X187" s="105" t="str">
        <f t="shared" si="28"/>
        <v>De acuerdo a lo programado</v>
      </c>
      <c r="Y187" s="166"/>
      <c r="Z187" s="159">
        <f t="shared" si="29"/>
        <v>4</v>
      </c>
      <c r="AA187" s="159"/>
      <c r="AB187" s="100" t="str">
        <f t="shared" si="32"/>
        <v>No hay ejecución</v>
      </c>
      <c r="AC187" s="105" t="str">
        <f t="shared" si="30"/>
        <v>NA</v>
      </c>
      <c r="AD187" s="166"/>
      <c r="AE187" s="65">
        <f t="shared" si="33"/>
        <v>7</v>
      </c>
      <c r="AF187" s="100">
        <f t="shared" si="34"/>
        <v>0.875</v>
      </c>
      <c r="AG187" s="105" t="str">
        <f t="shared" si="35"/>
        <v>Atraso Leve</v>
      </c>
      <c r="AH187" s="166"/>
      <c r="AI187" s="65" t="s">
        <v>502</v>
      </c>
      <c r="AJ187" s="105" t="s">
        <v>502</v>
      </c>
    </row>
    <row r="188" spans="1:36" s="59" customFormat="1" ht="37.049999999999997" customHeight="1" thickTop="1" thickBot="1">
      <c r="A188" s="63">
        <v>173</v>
      </c>
      <c r="B188" s="162" t="s">
        <v>400</v>
      </c>
      <c r="C188" s="162">
        <v>0</v>
      </c>
      <c r="D188" s="162">
        <v>0</v>
      </c>
      <c r="E188" s="162" t="s">
        <v>41</v>
      </c>
      <c r="F188" s="162">
        <v>18</v>
      </c>
      <c r="G188" s="231" t="s">
        <v>450</v>
      </c>
      <c r="H188" s="164" t="s">
        <v>4340</v>
      </c>
      <c r="I188" s="231" t="s">
        <v>20</v>
      </c>
      <c r="J188" s="231" t="s">
        <v>129</v>
      </c>
      <c r="K188" s="231">
        <v>1</v>
      </c>
      <c r="L188" s="165" t="s">
        <v>2214</v>
      </c>
      <c r="M188" s="165" t="s">
        <v>3764</v>
      </c>
      <c r="N188" s="64">
        <v>4</v>
      </c>
      <c r="O188" s="64">
        <v>5</v>
      </c>
      <c r="P188" s="64">
        <v>9</v>
      </c>
      <c r="Q188" s="64">
        <v>0</v>
      </c>
      <c r="R188" s="64">
        <f t="shared" si="39"/>
        <v>18</v>
      </c>
      <c r="S188" s="105" t="s">
        <v>4343</v>
      </c>
      <c r="T188" s="105" t="s">
        <v>172</v>
      </c>
      <c r="U188" s="159">
        <f t="shared" si="40"/>
        <v>9</v>
      </c>
      <c r="V188" s="273">
        <v>18</v>
      </c>
      <c r="W188" s="100">
        <f t="shared" si="27"/>
        <v>2</v>
      </c>
      <c r="X188" s="105" t="str">
        <f t="shared" si="28"/>
        <v>De acuerdo a lo programado</v>
      </c>
      <c r="Y188" s="166"/>
      <c r="Z188" s="159">
        <f t="shared" si="29"/>
        <v>9</v>
      </c>
      <c r="AA188" s="159"/>
      <c r="AB188" s="100" t="str">
        <f t="shared" si="32"/>
        <v>No hay ejecución</v>
      </c>
      <c r="AC188" s="105" t="str">
        <f t="shared" si="30"/>
        <v>NA</v>
      </c>
      <c r="AD188" s="166"/>
      <c r="AE188" s="65">
        <f t="shared" si="33"/>
        <v>18</v>
      </c>
      <c r="AF188" s="100">
        <f t="shared" si="34"/>
        <v>1</v>
      </c>
      <c r="AG188" s="105" t="str">
        <f t="shared" si="35"/>
        <v>De acuerdo a lo programado</v>
      </c>
      <c r="AH188" s="166"/>
      <c r="AI188" s="65" t="s">
        <v>502</v>
      </c>
      <c r="AJ188" s="105" t="s">
        <v>502</v>
      </c>
    </row>
    <row r="189" spans="1:36" s="59" customFormat="1" ht="37.049999999999997" customHeight="1" thickTop="1" thickBot="1">
      <c r="A189" s="63">
        <v>174</v>
      </c>
      <c r="B189" s="162" t="s">
        <v>400</v>
      </c>
      <c r="C189" s="162">
        <v>0</v>
      </c>
      <c r="D189" s="162">
        <v>0</v>
      </c>
      <c r="E189" s="162" t="s">
        <v>41</v>
      </c>
      <c r="F189" s="162">
        <v>18</v>
      </c>
      <c r="G189" s="231" t="s">
        <v>450</v>
      </c>
      <c r="H189" s="164" t="s">
        <v>4408</v>
      </c>
      <c r="I189" s="231" t="s">
        <v>20</v>
      </c>
      <c r="J189" s="231" t="s">
        <v>129</v>
      </c>
      <c r="K189" s="231">
        <v>1</v>
      </c>
      <c r="L189" s="165" t="s">
        <v>2214</v>
      </c>
      <c r="M189" s="165" t="s">
        <v>3764</v>
      </c>
      <c r="N189" s="64">
        <v>0</v>
      </c>
      <c r="O189" s="64">
        <v>1</v>
      </c>
      <c r="P189" s="64">
        <v>1</v>
      </c>
      <c r="Q189" s="64">
        <v>0</v>
      </c>
      <c r="R189" s="64">
        <f t="shared" si="39"/>
        <v>2</v>
      </c>
      <c r="S189" s="105" t="s">
        <v>4343</v>
      </c>
      <c r="T189" s="105" t="s">
        <v>172</v>
      </c>
      <c r="U189" s="159">
        <f t="shared" si="40"/>
        <v>1</v>
      </c>
      <c r="V189" s="273">
        <v>2</v>
      </c>
      <c r="W189" s="100">
        <f t="shared" si="27"/>
        <v>2</v>
      </c>
      <c r="X189" s="105" t="str">
        <f t="shared" si="28"/>
        <v>De acuerdo a lo programado</v>
      </c>
      <c r="Y189" s="166"/>
      <c r="Z189" s="159">
        <f t="shared" si="29"/>
        <v>1</v>
      </c>
      <c r="AA189" s="159"/>
      <c r="AB189" s="100" t="str">
        <f t="shared" si="32"/>
        <v>No hay ejecución</v>
      </c>
      <c r="AC189" s="105" t="str">
        <f t="shared" si="30"/>
        <v>NA</v>
      </c>
      <c r="AD189" s="166"/>
      <c r="AE189" s="65">
        <f t="shared" si="33"/>
        <v>2</v>
      </c>
      <c r="AF189" s="100">
        <f t="shared" si="34"/>
        <v>1</v>
      </c>
      <c r="AG189" s="105" t="str">
        <f t="shared" si="35"/>
        <v>De acuerdo a lo programado</v>
      </c>
      <c r="AH189" s="166"/>
      <c r="AI189" s="65" t="s">
        <v>502</v>
      </c>
      <c r="AJ189" s="105" t="s">
        <v>502</v>
      </c>
    </row>
    <row r="190" spans="1:36" s="59" customFormat="1" ht="37.049999999999997" customHeight="1" thickTop="1" thickBot="1">
      <c r="A190" s="63">
        <v>175</v>
      </c>
      <c r="B190" s="162" t="s">
        <v>400</v>
      </c>
      <c r="C190" s="162">
        <v>0</v>
      </c>
      <c r="D190" s="162">
        <v>0</v>
      </c>
      <c r="E190" s="162" t="s">
        <v>41</v>
      </c>
      <c r="F190" s="162">
        <v>18</v>
      </c>
      <c r="G190" s="231" t="s">
        <v>428</v>
      </c>
      <c r="H190" s="164" t="s">
        <v>4326</v>
      </c>
      <c r="I190" s="231" t="s">
        <v>20</v>
      </c>
      <c r="J190" s="231" t="s">
        <v>129</v>
      </c>
      <c r="K190" s="231">
        <v>1</v>
      </c>
      <c r="L190" s="165" t="s">
        <v>3763</v>
      </c>
      <c r="M190" s="165" t="s">
        <v>3764</v>
      </c>
      <c r="N190" s="64">
        <v>13</v>
      </c>
      <c r="O190" s="64">
        <v>0</v>
      </c>
      <c r="P190" s="64">
        <v>0</v>
      </c>
      <c r="Q190" s="64">
        <v>0</v>
      </c>
      <c r="R190" s="64">
        <f t="shared" si="39"/>
        <v>13</v>
      </c>
      <c r="S190" s="105" t="s">
        <v>4327</v>
      </c>
      <c r="T190" s="105" t="s">
        <v>172</v>
      </c>
      <c r="U190" s="159">
        <f t="shared" si="40"/>
        <v>13</v>
      </c>
      <c r="V190" s="273">
        <v>13</v>
      </c>
      <c r="W190" s="100">
        <f t="shared" si="27"/>
        <v>1</v>
      </c>
      <c r="X190" s="105" t="str">
        <f t="shared" si="28"/>
        <v>De acuerdo a lo programado</v>
      </c>
      <c r="Y190" s="166"/>
      <c r="Z190" s="159">
        <f t="shared" si="29"/>
        <v>0</v>
      </c>
      <c r="AA190" s="159"/>
      <c r="AB190" s="100" t="str">
        <f t="shared" si="32"/>
        <v>No hay ejecución</v>
      </c>
      <c r="AC190" s="105" t="str">
        <f t="shared" si="30"/>
        <v>NA</v>
      </c>
      <c r="AD190" s="166"/>
      <c r="AE190" s="65">
        <f t="shared" si="33"/>
        <v>13</v>
      </c>
      <c r="AF190" s="100">
        <f t="shared" si="34"/>
        <v>1</v>
      </c>
      <c r="AG190" s="105" t="str">
        <f t="shared" si="35"/>
        <v>De acuerdo a lo programado</v>
      </c>
      <c r="AH190" s="166"/>
      <c r="AI190" s="65" t="s">
        <v>502</v>
      </c>
      <c r="AJ190" s="105" t="s">
        <v>502</v>
      </c>
    </row>
    <row r="191" spans="1:36" s="59" customFormat="1" ht="37.049999999999997" customHeight="1" thickTop="1" thickBot="1">
      <c r="A191" s="63">
        <v>176</v>
      </c>
      <c r="B191" s="162" t="s">
        <v>400</v>
      </c>
      <c r="C191" s="162">
        <v>0</v>
      </c>
      <c r="D191" s="162">
        <v>0</v>
      </c>
      <c r="E191" s="162" t="s">
        <v>41</v>
      </c>
      <c r="F191" s="162">
        <v>18</v>
      </c>
      <c r="G191" s="231" t="s">
        <v>428</v>
      </c>
      <c r="H191" s="164" t="s">
        <v>3828</v>
      </c>
      <c r="I191" s="231" t="s">
        <v>20</v>
      </c>
      <c r="J191" s="231" t="s">
        <v>129</v>
      </c>
      <c r="K191" s="231">
        <v>1</v>
      </c>
      <c r="L191" s="165" t="s">
        <v>3763</v>
      </c>
      <c r="M191" s="165" t="s">
        <v>3764</v>
      </c>
      <c r="N191" s="64">
        <v>11</v>
      </c>
      <c r="O191" s="64">
        <v>2</v>
      </c>
      <c r="P191" s="64">
        <v>0</v>
      </c>
      <c r="Q191" s="64">
        <v>0</v>
      </c>
      <c r="R191" s="64">
        <f t="shared" si="39"/>
        <v>13</v>
      </c>
      <c r="S191" s="105" t="s">
        <v>4327</v>
      </c>
      <c r="T191" s="105" t="s">
        <v>172</v>
      </c>
      <c r="U191" s="159">
        <f t="shared" si="40"/>
        <v>13</v>
      </c>
      <c r="V191" s="273">
        <v>13</v>
      </c>
      <c r="W191" s="100">
        <f t="shared" si="27"/>
        <v>1</v>
      </c>
      <c r="X191" s="105" t="str">
        <f t="shared" si="28"/>
        <v>De acuerdo a lo programado</v>
      </c>
      <c r="Y191" s="166"/>
      <c r="Z191" s="159">
        <f t="shared" si="29"/>
        <v>0</v>
      </c>
      <c r="AA191" s="159"/>
      <c r="AB191" s="100" t="str">
        <f t="shared" si="32"/>
        <v>No hay ejecución</v>
      </c>
      <c r="AC191" s="105" t="str">
        <f t="shared" si="30"/>
        <v>NA</v>
      </c>
      <c r="AD191" s="166"/>
      <c r="AE191" s="65">
        <f t="shared" si="33"/>
        <v>13</v>
      </c>
      <c r="AF191" s="100">
        <f t="shared" si="34"/>
        <v>1</v>
      </c>
      <c r="AG191" s="105" t="str">
        <f t="shared" si="35"/>
        <v>De acuerdo a lo programado</v>
      </c>
      <c r="AH191" s="166"/>
      <c r="AI191" s="65" t="s">
        <v>502</v>
      </c>
      <c r="AJ191" s="105" t="s">
        <v>502</v>
      </c>
    </row>
    <row r="192" spans="1:36" s="59" customFormat="1" ht="37.049999999999997" customHeight="1" thickTop="1" thickBot="1">
      <c r="A192" s="63">
        <v>177</v>
      </c>
      <c r="B192" s="162" t="s">
        <v>400</v>
      </c>
      <c r="C192" s="162">
        <v>0</v>
      </c>
      <c r="D192" s="162">
        <v>0</v>
      </c>
      <c r="E192" s="162" t="s">
        <v>41</v>
      </c>
      <c r="F192" s="162">
        <v>18</v>
      </c>
      <c r="G192" s="231" t="s">
        <v>428</v>
      </c>
      <c r="H192" s="164" t="s">
        <v>4328</v>
      </c>
      <c r="I192" s="231" t="s">
        <v>18</v>
      </c>
      <c r="J192" s="231" t="s">
        <v>129</v>
      </c>
      <c r="K192" s="231">
        <v>6</v>
      </c>
      <c r="L192" s="165" t="s">
        <v>640</v>
      </c>
      <c r="M192" s="165" t="s">
        <v>636</v>
      </c>
      <c r="N192" s="64">
        <v>11</v>
      </c>
      <c r="O192" s="64">
        <v>2</v>
      </c>
      <c r="P192" s="64">
        <v>0</v>
      </c>
      <c r="Q192" s="64">
        <v>0</v>
      </c>
      <c r="R192" s="64">
        <f t="shared" si="39"/>
        <v>13</v>
      </c>
      <c r="S192" s="105" t="s">
        <v>4327</v>
      </c>
      <c r="T192" s="105" t="s">
        <v>172</v>
      </c>
      <c r="U192" s="159">
        <f t="shared" si="40"/>
        <v>13</v>
      </c>
      <c r="V192" s="273">
        <v>13</v>
      </c>
      <c r="W192" s="100">
        <f t="shared" si="27"/>
        <v>1</v>
      </c>
      <c r="X192" s="105" t="str">
        <f t="shared" si="28"/>
        <v>De acuerdo a lo programado</v>
      </c>
      <c r="Y192" s="166"/>
      <c r="Z192" s="159">
        <f t="shared" si="29"/>
        <v>0</v>
      </c>
      <c r="AA192" s="159"/>
      <c r="AB192" s="100" t="str">
        <f t="shared" si="32"/>
        <v>No hay ejecución</v>
      </c>
      <c r="AC192" s="105" t="str">
        <f t="shared" si="30"/>
        <v>NA</v>
      </c>
      <c r="AD192" s="166"/>
      <c r="AE192" s="65">
        <f t="shared" si="33"/>
        <v>13</v>
      </c>
      <c r="AF192" s="100">
        <f t="shared" si="34"/>
        <v>1</v>
      </c>
      <c r="AG192" s="105" t="str">
        <f t="shared" si="35"/>
        <v>De acuerdo a lo programado</v>
      </c>
      <c r="AH192" s="166"/>
      <c r="AI192" s="65" t="s">
        <v>502</v>
      </c>
      <c r="AJ192" s="105" t="s">
        <v>502</v>
      </c>
    </row>
    <row r="193" spans="1:36" s="59" customFormat="1" ht="37.049999999999997" customHeight="1" thickTop="1" thickBot="1">
      <c r="A193" s="63">
        <v>178</v>
      </c>
      <c r="B193" s="162" t="s">
        <v>400</v>
      </c>
      <c r="C193" s="162">
        <v>0</v>
      </c>
      <c r="D193" s="162">
        <v>0</v>
      </c>
      <c r="E193" s="162" t="s">
        <v>41</v>
      </c>
      <c r="F193" s="162">
        <v>18</v>
      </c>
      <c r="G193" s="231" t="s">
        <v>510</v>
      </c>
      <c r="H193" s="164" t="s">
        <v>4394</v>
      </c>
      <c r="I193" s="231" t="s">
        <v>20</v>
      </c>
      <c r="J193" s="231" t="s">
        <v>129</v>
      </c>
      <c r="K193" s="231">
        <v>1</v>
      </c>
      <c r="L193" s="165" t="s">
        <v>2214</v>
      </c>
      <c r="M193" s="165" t="s">
        <v>3764</v>
      </c>
      <c r="N193" s="64">
        <v>0</v>
      </c>
      <c r="O193" s="64">
        <v>1</v>
      </c>
      <c r="P193" s="64">
        <v>2</v>
      </c>
      <c r="Q193" s="64">
        <v>1</v>
      </c>
      <c r="R193" s="64">
        <f t="shared" si="39"/>
        <v>4</v>
      </c>
      <c r="S193" s="105" t="s">
        <v>4327</v>
      </c>
      <c r="T193" s="105" t="s">
        <v>172</v>
      </c>
      <c r="U193" s="159">
        <f t="shared" si="40"/>
        <v>1</v>
      </c>
      <c r="V193" s="273">
        <v>7</v>
      </c>
      <c r="W193" s="100">
        <f t="shared" si="27"/>
        <v>7</v>
      </c>
      <c r="X193" s="105" t="str">
        <f t="shared" si="28"/>
        <v>De acuerdo a lo programado</v>
      </c>
      <c r="Y193" s="166"/>
      <c r="Z193" s="159">
        <f t="shared" si="29"/>
        <v>3</v>
      </c>
      <c r="AA193" s="159"/>
      <c r="AB193" s="100" t="str">
        <f t="shared" si="32"/>
        <v>No hay ejecución</v>
      </c>
      <c r="AC193" s="105" t="str">
        <f t="shared" si="30"/>
        <v>NA</v>
      </c>
      <c r="AD193" s="166"/>
      <c r="AE193" s="65">
        <f t="shared" si="33"/>
        <v>7</v>
      </c>
      <c r="AF193" s="100">
        <f t="shared" si="34"/>
        <v>1.75</v>
      </c>
      <c r="AG193" s="105" t="str">
        <f t="shared" si="35"/>
        <v>De acuerdo a lo programado</v>
      </c>
      <c r="AH193" s="166"/>
      <c r="AI193" s="65" t="s">
        <v>502</v>
      </c>
      <c r="AJ193" s="105" t="s">
        <v>502</v>
      </c>
    </row>
    <row r="194" spans="1:36" s="59" customFormat="1" ht="37.049999999999997" customHeight="1" thickTop="1" thickBot="1">
      <c r="A194" s="63">
        <v>179</v>
      </c>
      <c r="B194" s="162" t="s">
        <v>400</v>
      </c>
      <c r="C194" s="162">
        <v>0</v>
      </c>
      <c r="D194" s="162">
        <v>0</v>
      </c>
      <c r="E194" s="162" t="s">
        <v>41</v>
      </c>
      <c r="F194" s="162">
        <v>18</v>
      </c>
      <c r="G194" s="231" t="s">
        <v>510</v>
      </c>
      <c r="H194" s="164" t="s">
        <v>4409</v>
      </c>
      <c r="I194" s="231" t="s">
        <v>20</v>
      </c>
      <c r="J194" s="231" t="s">
        <v>129</v>
      </c>
      <c r="K194" s="231">
        <v>1</v>
      </c>
      <c r="L194" s="165" t="s">
        <v>3778</v>
      </c>
      <c r="M194" s="165" t="s">
        <v>643</v>
      </c>
      <c r="N194" s="64">
        <v>0</v>
      </c>
      <c r="O194" s="64">
        <v>0</v>
      </c>
      <c r="P194" s="64">
        <v>1</v>
      </c>
      <c r="Q194" s="64">
        <v>0</v>
      </c>
      <c r="R194" s="64">
        <f t="shared" si="39"/>
        <v>1</v>
      </c>
      <c r="S194" s="105" t="s">
        <v>4327</v>
      </c>
      <c r="T194" s="105" t="s">
        <v>172</v>
      </c>
      <c r="U194" s="159">
        <f t="shared" si="40"/>
        <v>0</v>
      </c>
      <c r="V194" s="273">
        <v>0</v>
      </c>
      <c r="W194" s="100" t="str">
        <f t="shared" si="27"/>
        <v>No hay Programación</v>
      </c>
      <c r="X194" s="105" t="str">
        <f t="shared" si="28"/>
        <v>De acuerdo a lo programado</v>
      </c>
      <c r="Y194" s="166"/>
      <c r="Z194" s="159">
        <f t="shared" si="29"/>
        <v>1</v>
      </c>
      <c r="AA194" s="159"/>
      <c r="AB194" s="100" t="str">
        <f t="shared" si="32"/>
        <v>No hay ejecución</v>
      </c>
      <c r="AC194" s="105" t="str">
        <f t="shared" si="30"/>
        <v>NA</v>
      </c>
      <c r="AD194" s="166"/>
      <c r="AE194" s="65">
        <f t="shared" si="33"/>
        <v>0</v>
      </c>
      <c r="AF194" s="100" t="str">
        <f t="shared" si="34"/>
        <v>No hay Programación</v>
      </c>
      <c r="AG194" s="105" t="str">
        <f t="shared" si="35"/>
        <v>De acuerdo a lo programado</v>
      </c>
      <c r="AH194" s="166"/>
      <c r="AI194" s="65" t="s">
        <v>502</v>
      </c>
      <c r="AJ194" s="105" t="s">
        <v>502</v>
      </c>
    </row>
    <row r="195" spans="1:36" s="59" customFormat="1" ht="37.049999999999997" customHeight="1" thickTop="1" thickBot="1">
      <c r="A195" s="63">
        <v>180</v>
      </c>
      <c r="B195" s="162" t="s">
        <v>400</v>
      </c>
      <c r="C195" s="162">
        <v>0</v>
      </c>
      <c r="D195" s="162">
        <v>0</v>
      </c>
      <c r="E195" s="162" t="s">
        <v>41</v>
      </c>
      <c r="F195" s="162">
        <v>18</v>
      </c>
      <c r="G195" s="231" t="s">
        <v>510</v>
      </c>
      <c r="H195" s="164" t="s">
        <v>4410</v>
      </c>
      <c r="I195" s="231" t="s">
        <v>20</v>
      </c>
      <c r="J195" s="231" t="s">
        <v>129</v>
      </c>
      <c r="K195" s="231">
        <v>1</v>
      </c>
      <c r="L195" s="165" t="s">
        <v>4086</v>
      </c>
      <c r="M195" s="165" t="s">
        <v>4334</v>
      </c>
      <c r="N195" s="64">
        <v>0</v>
      </c>
      <c r="O195" s="64">
        <v>0</v>
      </c>
      <c r="P195" s="64">
        <v>1</v>
      </c>
      <c r="Q195" s="64">
        <v>0</v>
      </c>
      <c r="R195" s="64">
        <f t="shared" si="39"/>
        <v>1</v>
      </c>
      <c r="S195" s="105" t="s">
        <v>4327</v>
      </c>
      <c r="T195" s="105" t="s">
        <v>172</v>
      </c>
      <c r="U195" s="159">
        <f t="shared" si="40"/>
        <v>0</v>
      </c>
      <c r="V195" s="273">
        <v>0</v>
      </c>
      <c r="W195" s="100" t="str">
        <f t="shared" si="27"/>
        <v>No hay Programación</v>
      </c>
      <c r="X195" s="105" t="str">
        <f t="shared" si="28"/>
        <v>De acuerdo a lo programado</v>
      </c>
      <c r="Y195" s="166"/>
      <c r="Z195" s="159">
        <f t="shared" si="29"/>
        <v>1</v>
      </c>
      <c r="AA195" s="159"/>
      <c r="AB195" s="100" t="str">
        <f t="shared" si="32"/>
        <v>No hay ejecución</v>
      </c>
      <c r="AC195" s="105" t="str">
        <f t="shared" si="30"/>
        <v>NA</v>
      </c>
      <c r="AD195" s="166"/>
      <c r="AE195" s="65">
        <f t="shared" si="33"/>
        <v>0</v>
      </c>
      <c r="AF195" s="100" t="str">
        <f t="shared" si="34"/>
        <v>No hay Programación</v>
      </c>
      <c r="AG195" s="105" t="str">
        <f t="shared" si="35"/>
        <v>De acuerdo a lo programado</v>
      </c>
      <c r="AH195" s="166"/>
      <c r="AI195" s="65" t="s">
        <v>502</v>
      </c>
      <c r="AJ195" s="105" t="s">
        <v>502</v>
      </c>
    </row>
    <row r="196" spans="1:36" s="59" customFormat="1" ht="37.049999999999997" customHeight="1" thickTop="1" thickBot="1">
      <c r="A196" s="63">
        <v>181</v>
      </c>
      <c r="B196" s="162" t="s">
        <v>400</v>
      </c>
      <c r="C196" s="162">
        <v>0</v>
      </c>
      <c r="D196" s="162">
        <v>0</v>
      </c>
      <c r="E196" s="162" t="s">
        <v>41</v>
      </c>
      <c r="F196" s="162">
        <v>18</v>
      </c>
      <c r="G196" s="231" t="s">
        <v>439</v>
      </c>
      <c r="H196" s="164" t="s">
        <v>4395</v>
      </c>
      <c r="I196" s="231" t="s">
        <v>20</v>
      </c>
      <c r="J196" s="231" t="s">
        <v>129</v>
      </c>
      <c r="K196" s="231">
        <v>1</v>
      </c>
      <c r="L196" s="165" t="s">
        <v>2214</v>
      </c>
      <c r="M196" s="165" t="s">
        <v>3764</v>
      </c>
      <c r="N196" s="64">
        <v>0</v>
      </c>
      <c r="O196" s="64">
        <v>1</v>
      </c>
      <c r="P196" s="64">
        <v>1</v>
      </c>
      <c r="Q196" s="64">
        <v>0</v>
      </c>
      <c r="R196" s="64">
        <f t="shared" si="39"/>
        <v>2</v>
      </c>
      <c r="S196" s="105" t="s">
        <v>4327</v>
      </c>
      <c r="T196" s="105" t="s">
        <v>172</v>
      </c>
      <c r="U196" s="159">
        <f t="shared" si="40"/>
        <v>1</v>
      </c>
      <c r="V196" s="273">
        <v>6</v>
      </c>
      <c r="W196" s="100">
        <f t="shared" si="27"/>
        <v>6</v>
      </c>
      <c r="X196" s="105" t="str">
        <f t="shared" si="28"/>
        <v>De acuerdo a lo programado</v>
      </c>
      <c r="Y196" s="166"/>
      <c r="Z196" s="159">
        <f t="shared" si="29"/>
        <v>1</v>
      </c>
      <c r="AA196" s="159"/>
      <c r="AB196" s="100" t="str">
        <f t="shared" si="32"/>
        <v>No hay ejecución</v>
      </c>
      <c r="AC196" s="105" t="str">
        <f t="shared" si="30"/>
        <v>NA</v>
      </c>
      <c r="AD196" s="166"/>
      <c r="AE196" s="65">
        <f t="shared" si="33"/>
        <v>6</v>
      </c>
      <c r="AF196" s="100">
        <f t="shared" si="34"/>
        <v>3</v>
      </c>
      <c r="AG196" s="105" t="str">
        <f t="shared" si="35"/>
        <v>De acuerdo a lo programado</v>
      </c>
      <c r="AH196" s="166"/>
      <c r="AI196" s="65" t="s">
        <v>502</v>
      </c>
      <c r="AJ196" s="105" t="s">
        <v>502</v>
      </c>
    </row>
    <row r="197" spans="1:36" s="59" customFormat="1" ht="37.049999999999997" customHeight="1" thickTop="1" thickBot="1">
      <c r="A197" s="63">
        <v>182</v>
      </c>
      <c r="B197" s="162" t="s">
        <v>400</v>
      </c>
      <c r="C197" s="162">
        <v>0</v>
      </c>
      <c r="D197" s="162">
        <v>0</v>
      </c>
      <c r="E197" s="162" t="s">
        <v>41</v>
      </c>
      <c r="F197" s="162">
        <v>18</v>
      </c>
      <c r="G197" s="231" t="s">
        <v>450</v>
      </c>
      <c r="H197" s="164" t="s">
        <v>4340</v>
      </c>
      <c r="I197" s="231" t="s">
        <v>20</v>
      </c>
      <c r="J197" s="231" t="s">
        <v>129</v>
      </c>
      <c r="K197" s="231">
        <v>1</v>
      </c>
      <c r="L197" s="165" t="s">
        <v>2214</v>
      </c>
      <c r="M197" s="165" t="s">
        <v>3764</v>
      </c>
      <c r="N197" s="64">
        <v>0</v>
      </c>
      <c r="O197" s="64">
        <v>4</v>
      </c>
      <c r="P197" s="64">
        <v>2</v>
      </c>
      <c r="Q197" s="64">
        <v>2</v>
      </c>
      <c r="R197" s="64">
        <f t="shared" si="39"/>
        <v>8</v>
      </c>
      <c r="S197" s="105" t="s">
        <v>4327</v>
      </c>
      <c r="T197" s="105" t="s">
        <v>172</v>
      </c>
      <c r="U197" s="159">
        <f t="shared" si="40"/>
        <v>4</v>
      </c>
      <c r="V197" s="273">
        <v>15</v>
      </c>
      <c r="W197" s="100">
        <f t="shared" si="27"/>
        <v>3.75</v>
      </c>
      <c r="X197" s="105" t="str">
        <f t="shared" si="28"/>
        <v>De acuerdo a lo programado</v>
      </c>
      <c r="Y197" s="166"/>
      <c r="Z197" s="159">
        <f t="shared" si="29"/>
        <v>4</v>
      </c>
      <c r="AA197" s="159"/>
      <c r="AB197" s="100" t="str">
        <f t="shared" si="32"/>
        <v>No hay ejecución</v>
      </c>
      <c r="AC197" s="105" t="str">
        <f t="shared" si="30"/>
        <v>NA</v>
      </c>
      <c r="AD197" s="166"/>
      <c r="AE197" s="65">
        <f t="shared" si="33"/>
        <v>15</v>
      </c>
      <c r="AF197" s="100">
        <f t="shared" si="34"/>
        <v>1.875</v>
      </c>
      <c r="AG197" s="105" t="str">
        <f t="shared" si="35"/>
        <v>De acuerdo a lo programado</v>
      </c>
      <c r="AH197" s="166"/>
      <c r="AI197" s="65" t="s">
        <v>502</v>
      </c>
      <c r="AJ197" s="105" t="s">
        <v>502</v>
      </c>
    </row>
    <row r="198" spans="1:36" s="59" customFormat="1" ht="37.049999999999997" customHeight="1" thickTop="1" thickBot="1">
      <c r="A198" s="63">
        <v>183</v>
      </c>
      <c r="B198" s="162" t="s">
        <v>400</v>
      </c>
      <c r="C198" s="162">
        <v>0</v>
      </c>
      <c r="D198" s="162">
        <v>0</v>
      </c>
      <c r="E198" s="162" t="s">
        <v>41</v>
      </c>
      <c r="F198" s="162">
        <v>18</v>
      </c>
      <c r="G198" s="231" t="s">
        <v>450</v>
      </c>
      <c r="H198" s="164" t="s">
        <v>4411</v>
      </c>
      <c r="I198" s="231" t="s">
        <v>20</v>
      </c>
      <c r="J198" s="231" t="s">
        <v>129</v>
      </c>
      <c r="K198" s="231">
        <v>1</v>
      </c>
      <c r="L198" s="165" t="s">
        <v>2214</v>
      </c>
      <c r="M198" s="165" t="s">
        <v>3764</v>
      </c>
      <c r="N198" s="64">
        <v>0</v>
      </c>
      <c r="O198" s="64">
        <v>0</v>
      </c>
      <c r="P198" s="64">
        <v>2</v>
      </c>
      <c r="Q198" s="64">
        <v>2</v>
      </c>
      <c r="R198" s="64">
        <f t="shared" si="39"/>
        <v>4</v>
      </c>
      <c r="S198" s="105" t="s">
        <v>4327</v>
      </c>
      <c r="T198" s="105" t="s">
        <v>172</v>
      </c>
      <c r="U198" s="159">
        <f t="shared" si="40"/>
        <v>0</v>
      </c>
      <c r="V198" s="273">
        <v>10</v>
      </c>
      <c r="W198" s="100" t="str">
        <f t="shared" si="27"/>
        <v>No hay Programación</v>
      </c>
      <c r="X198" s="105" t="str">
        <f t="shared" si="28"/>
        <v>De acuerdo a lo programado</v>
      </c>
      <c r="Y198" s="166"/>
      <c r="Z198" s="159">
        <f t="shared" si="29"/>
        <v>4</v>
      </c>
      <c r="AA198" s="159"/>
      <c r="AB198" s="100" t="str">
        <f t="shared" si="32"/>
        <v>No hay ejecución</v>
      </c>
      <c r="AC198" s="105" t="str">
        <f t="shared" si="30"/>
        <v>NA</v>
      </c>
      <c r="AD198" s="166"/>
      <c r="AE198" s="65">
        <f t="shared" si="33"/>
        <v>10</v>
      </c>
      <c r="AF198" s="100">
        <f t="shared" si="34"/>
        <v>2.5</v>
      </c>
      <c r="AG198" s="105" t="str">
        <f t="shared" si="35"/>
        <v>De acuerdo a lo programado</v>
      </c>
      <c r="AH198" s="166"/>
      <c r="AI198" s="65" t="s">
        <v>502</v>
      </c>
      <c r="AJ198" s="105" t="s">
        <v>502</v>
      </c>
    </row>
    <row r="199" spans="1:36" s="59" customFormat="1" ht="37.049999999999997" customHeight="1" thickTop="1" thickBot="1">
      <c r="A199" s="63">
        <v>184</v>
      </c>
      <c r="B199" s="162" t="s">
        <v>400</v>
      </c>
      <c r="C199" s="162">
        <v>0</v>
      </c>
      <c r="D199" s="162">
        <v>0</v>
      </c>
      <c r="E199" s="162" t="s">
        <v>41</v>
      </c>
      <c r="F199" s="162">
        <v>18</v>
      </c>
      <c r="G199" s="231" t="s">
        <v>450</v>
      </c>
      <c r="H199" s="164" t="s">
        <v>4341</v>
      </c>
      <c r="I199" s="231" t="s">
        <v>20</v>
      </c>
      <c r="J199" s="231" t="s">
        <v>129</v>
      </c>
      <c r="K199" s="231">
        <v>1</v>
      </c>
      <c r="L199" s="165" t="s">
        <v>2214</v>
      </c>
      <c r="M199" s="165" t="s">
        <v>3764</v>
      </c>
      <c r="N199" s="64">
        <v>0</v>
      </c>
      <c r="O199" s="64">
        <v>0</v>
      </c>
      <c r="P199" s="64">
        <v>1</v>
      </c>
      <c r="Q199" s="64">
        <v>1</v>
      </c>
      <c r="R199" s="64">
        <f t="shared" si="39"/>
        <v>2</v>
      </c>
      <c r="S199" s="105" t="s">
        <v>4327</v>
      </c>
      <c r="T199" s="105" t="s">
        <v>172</v>
      </c>
      <c r="U199" s="159">
        <f t="shared" si="40"/>
        <v>0</v>
      </c>
      <c r="V199" s="273">
        <v>0</v>
      </c>
      <c r="W199" s="100" t="str">
        <f t="shared" si="27"/>
        <v>No hay Programación</v>
      </c>
      <c r="X199" s="105" t="str">
        <f t="shared" si="28"/>
        <v>De acuerdo a lo programado</v>
      </c>
      <c r="Y199" s="166"/>
      <c r="Z199" s="159">
        <f t="shared" si="29"/>
        <v>2</v>
      </c>
      <c r="AA199" s="159"/>
      <c r="AB199" s="100" t="str">
        <f t="shared" si="32"/>
        <v>No hay ejecución</v>
      </c>
      <c r="AC199" s="105" t="str">
        <f t="shared" si="30"/>
        <v>NA</v>
      </c>
      <c r="AD199" s="166"/>
      <c r="AE199" s="65">
        <f t="shared" si="33"/>
        <v>0</v>
      </c>
      <c r="AF199" s="100" t="str">
        <f t="shared" si="34"/>
        <v>No hay Programación</v>
      </c>
      <c r="AG199" s="105" t="str">
        <f t="shared" si="35"/>
        <v>De acuerdo a lo programado</v>
      </c>
      <c r="AH199" s="166"/>
      <c r="AI199" s="65" t="s">
        <v>502</v>
      </c>
      <c r="AJ199" s="105" t="s">
        <v>502</v>
      </c>
    </row>
    <row r="200" spans="1:36" s="59" customFormat="1" ht="37.049999999999997" customHeight="1" thickTop="1" thickBot="1">
      <c r="A200" s="63">
        <v>185</v>
      </c>
      <c r="B200" s="162"/>
      <c r="C200" s="162"/>
      <c r="D200" s="162"/>
      <c r="E200" s="162"/>
      <c r="F200" s="162"/>
      <c r="G200" s="231" t="s">
        <v>450</v>
      </c>
      <c r="H200" s="164" t="s">
        <v>4412</v>
      </c>
      <c r="I200" s="231" t="s">
        <v>20</v>
      </c>
      <c r="J200" s="231" t="s">
        <v>129</v>
      </c>
      <c r="K200" s="231">
        <v>1</v>
      </c>
      <c r="L200" s="165" t="s">
        <v>2214</v>
      </c>
      <c r="M200" s="165" t="s">
        <v>3764</v>
      </c>
      <c r="N200" s="64">
        <v>0</v>
      </c>
      <c r="O200" s="64">
        <v>0</v>
      </c>
      <c r="P200" s="64">
        <v>1</v>
      </c>
      <c r="Q200" s="64">
        <v>1</v>
      </c>
      <c r="R200" s="64">
        <f t="shared" si="39"/>
        <v>2</v>
      </c>
      <c r="S200" s="105" t="s">
        <v>4327</v>
      </c>
      <c r="T200" s="105" t="s">
        <v>172</v>
      </c>
      <c r="U200" s="159">
        <f t="shared" si="40"/>
        <v>0</v>
      </c>
      <c r="V200" s="273">
        <v>9</v>
      </c>
      <c r="W200" s="100" t="str">
        <f t="shared" si="27"/>
        <v>No hay Programación</v>
      </c>
      <c r="X200" s="105" t="str">
        <f t="shared" si="28"/>
        <v>De acuerdo a lo programado</v>
      </c>
      <c r="Y200" s="166"/>
      <c r="Z200" s="159">
        <f t="shared" si="29"/>
        <v>2</v>
      </c>
      <c r="AA200" s="159"/>
      <c r="AB200" s="100" t="str">
        <f t="shared" si="32"/>
        <v>No hay ejecución</v>
      </c>
      <c r="AC200" s="105" t="str">
        <f t="shared" si="30"/>
        <v>NA</v>
      </c>
      <c r="AD200" s="166"/>
      <c r="AE200" s="65">
        <f t="shared" si="33"/>
        <v>9</v>
      </c>
      <c r="AF200" s="100">
        <f t="shared" si="34"/>
        <v>4.5</v>
      </c>
      <c r="AG200" s="105" t="str">
        <f t="shared" si="35"/>
        <v>De acuerdo a lo programado</v>
      </c>
      <c r="AH200" s="166"/>
      <c r="AI200" s="65" t="s">
        <v>502</v>
      </c>
      <c r="AJ200" s="105" t="s">
        <v>502</v>
      </c>
    </row>
    <row r="201" spans="1:36" s="59" customFormat="1" ht="37.049999999999997" customHeight="1" thickTop="1" thickBot="1">
      <c r="A201" s="63">
        <v>186</v>
      </c>
      <c r="B201" s="162"/>
      <c r="C201" s="162"/>
      <c r="D201" s="162"/>
      <c r="E201" s="162"/>
      <c r="F201" s="162"/>
      <c r="G201" s="231" t="s">
        <v>450</v>
      </c>
      <c r="H201" s="164" t="s">
        <v>4413</v>
      </c>
      <c r="I201" s="231" t="s">
        <v>20</v>
      </c>
      <c r="J201" s="231" t="s">
        <v>129</v>
      </c>
      <c r="K201" s="231">
        <v>1</v>
      </c>
      <c r="L201" s="165" t="s">
        <v>4086</v>
      </c>
      <c r="M201" s="165" t="s">
        <v>4334</v>
      </c>
      <c r="N201" s="64">
        <v>1</v>
      </c>
      <c r="O201" s="64">
        <v>0</v>
      </c>
      <c r="P201" s="64">
        <v>0</v>
      </c>
      <c r="Q201" s="64">
        <v>0</v>
      </c>
      <c r="R201" s="64">
        <f t="shared" si="39"/>
        <v>1</v>
      </c>
      <c r="S201" s="105" t="s">
        <v>4327</v>
      </c>
      <c r="T201" s="105" t="s">
        <v>172</v>
      </c>
      <c r="U201" s="159">
        <f t="shared" si="40"/>
        <v>1</v>
      </c>
      <c r="V201" s="273">
        <v>1</v>
      </c>
      <c r="W201" s="100">
        <f t="shared" si="27"/>
        <v>1</v>
      </c>
      <c r="X201" s="105" t="str">
        <f t="shared" si="28"/>
        <v>De acuerdo a lo programado</v>
      </c>
      <c r="Y201" s="166"/>
      <c r="Z201" s="159">
        <f t="shared" si="29"/>
        <v>0</v>
      </c>
      <c r="AA201" s="159"/>
      <c r="AB201" s="100" t="str">
        <f t="shared" si="32"/>
        <v>No hay ejecución</v>
      </c>
      <c r="AC201" s="105" t="str">
        <f t="shared" si="30"/>
        <v>NA</v>
      </c>
      <c r="AD201" s="166"/>
      <c r="AE201" s="65">
        <f t="shared" si="33"/>
        <v>1</v>
      </c>
      <c r="AF201" s="100">
        <f t="shared" si="34"/>
        <v>1</v>
      </c>
      <c r="AG201" s="105" t="str">
        <f t="shared" si="35"/>
        <v>De acuerdo a lo programado</v>
      </c>
      <c r="AH201" s="166"/>
      <c r="AI201" s="65" t="s">
        <v>502</v>
      </c>
      <c r="AJ201" s="105" t="s">
        <v>502</v>
      </c>
    </row>
    <row r="202" spans="1:36" s="59" customFormat="1" ht="37.049999999999997" customHeight="1" thickTop="1" thickBot="1">
      <c r="A202" s="63">
        <v>187</v>
      </c>
      <c r="B202" s="162" t="s">
        <v>400</v>
      </c>
      <c r="C202" s="162" t="s">
        <v>41</v>
      </c>
      <c r="D202" s="162">
        <v>0</v>
      </c>
      <c r="E202" s="162" t="s">
        <v>66</v>
      </c>
      <c r="F202" s="162">
        <v>19</v>
      </c>
      <c r="G202" s="231" t="s">
        <v>4331</v>
      </c>
      <c r="H202" s="164" t="s">
        <v>4414</v>
      </c>
      <c r="I202" s="231" t="s">
        <v>18</v>
      </c>
      <c r="J202" s="231" t="s">
        <v>129</v>
      </c>
      <c r="K202" s="231">
        <v>6</v>
      </c>
      <c r="L202" s="165" t="s">
        <v>640</v>
      </c>
      <c r="M202" s="165" t="s">
        <v>636</v>
      </c>
      <c r="N202" s="64">
        <v>0</v>
      </c>
      <c r="O202" s="64">
        <v>0</v>
      </c>
      <c r="P202" s="64">
        <v>0</v>
      </c>
      <c r="Q202" s="64">
        <v>1</v>
      </c>
      <c r="R202" s="64">
        <f t="shared" si="39"/>
        <v>1</v>
      </c>
      <c r="S202" s="105" t="s">
        <v>4327</v>
      </c>
      <c r="T202" s="105" t="s">
        <v>172</v>
      </c>
      <c r="U202" s="159">
        <f t="shared" si="40"/>
        <v>0</v>
      </c>
      <c r="V202" s="273">
        <v>0</v>
      </c>
      <c r="W202" s="100" t="str">
        <f t="shared" si="27"/>
        <v>No hay Programación</v>
      </c>
      <c r="X202" s="105" t="str">
        <f t="shared" si="28"/>
        <v>De acuerdo a lo programado</v>
      </c>
      <c r="Y202" s="166"/>
      <c r="Z202" s="159">
        <f t="shared" si="29"/>
        <v>1</v>
      </c>
      <c r="AA202" s="159"/>
      <c r="AB202" s="100" t="str">
        <f t="shared" si="32"/>
        <v>No hay ejecución</v>
      </c>
      <c r="AC202" s="105" t="str">
        <f t="shared" si="30"/>
        <v>NA</v>
      </c>
      <c r="AD202" s="166"/>
      <c r="AE202" s="65">
        <f t="shared" si="33"/>
        <v>0</v>
      </c>
      <c r="AF202" s="100" t="str">
        <f t="shared" si="34"/>
        <v>No hay Programación</v>
      </c>
      <c r="AG202" s="105" t="str">
        <f t="shared" si="35"/>
        <v>De acuerdo a lo programado</v>
      </c>
      <c r="AH202" s="166"/>
      <c r="AI202" s="65" t="s">
        <v>502</v>
      </c>
      <c r="AJ202" s="105" t="s">
        <v>502</v>
      </c>
    </row>
    <row r="203" spans="1:36" s="59" customFormat="1" ht="37.049999999999997" customHeight="1" thickTop="1" thickBot="1">
      <c r="A203" s="63">
        <v>188</v>
      </c>
      <c r="B203" s="162" t="s">
        <v>400</v>
      </c>
      <c r="C203" s="162" t="s">
        <v>41</v>
      </c>
      <c r="D203" s="162">
        <v>0</v>
      </c>
      <c r="E203" s="162" t="s">
        <v>66</v>
      </c>
      <c r="F203" s="162">
        <v>19</v>
      </c>
      <c r="G203" s="231" t="s">
        <v>4331</v>
      </c>
      <c r="H203" s="164" t="s">
        <v>4364</v>
      </c>
      <c r="I203" s="231" t="s">
        <v>18</v>
      </c>
      <c r="J203" s="231" t="s">
        <v>129</v>
      </c>
      <c r="K203" s="231">
        <v>6</v>
      </c>
      <c r="L203" s="165" t="s">
        <v>640</v>
      </c>
      <c r="M203" s="165" t="s">
        <v>636</v>
      </c>
      <c r="N203" s="64">
        <v>0</v>
      </c>
      <c r="O203" s="64">
        <v>0</v>
      </c>
      <c r="P203" s="64">
        <v>0</v>
      </c>
      <c r="Q203" s="64">
        <v>2</v>
      </c>
      <c r="R203" s="64">
        <f t="shared" si="39"/>
        <v>2</v>
      </c>
      <c r="S203" s="105" t="s">
        <v>4327</v>
      </c>
      <c r="T203" s="105" t="s">
        <v>172</v>
      </c>
      <c r="U203" s="159">
        <f t="shared" si="40"/>
        <v>0</v>
      </c>
      <c r="V203" s="273">
        <v>0</v>
      </c>
      <c r="W203" s="100" t="str">
        <f t="shared" si="27"/>
        <v>No hay Programación</v>
      </c>
      <c r="X203" s="105" t="str">
        <f t="shared" si="28"/>
        <v>De acuerdo a lo programado</v>
      </c>
      <c r="Y203" s="166"/>
      <c r="Z203" s="159">
        <f t="shared" si="29"/>
        <v>2</v>
      </c>
      <c r="AA203" s="159"/>
      <c r="AB203" s="100" t="str">
        <f t="shared" si="32"/>
        <v>No hay ejecución</v>
      </c>
      <c r="AC203" s="105" t="str">
        <f t="shared" si="30"/>
        <v>NA</v>
      </c>
      <c r="AD203" s="166"/>
      <c r="AE203" s="65">
        <f t="shared" si="33"/>
        <v>0</v>
      </c>
      <c r="AF203" s="100" t="str">
        <f t="shared" si="34"/>
        <v>No hay Programación</v>
      </c>
      <c r="AG203" s="105" t="str">
        <f t="shared" si="35"/>
        <v>De acuerdo a lo programado</v>
      </c>
      <c r="AH203" s="166"/>
      <c r="AI203" s="65" t="s">
        <v>502</v>
      </c>
      <c r="AJ203" s="105" t="s">
        <v>502</v>
      </c>
    </row>
    <row r="204" spans="1:36" s="59" customFormat="1" ht="37.049999999999997" customHeight="1" thickTop="1" thickBot="1">
      <c r="A204" s="63">
        <v>189</v>
      </c>
      <c r="B204" s="162" t="s">
        <v>400</v>
      </c>
      <c r="C204" s="162" t="s">
        <v>41</v>
      </c>
      <c r="D204" s="162">
        <v>0</v>
      </c>
      <c r="E204" s="162" t="s">
        <v>66</v>
      </c>
      <c r="F204" s="162">
        <v>19</v>
      </c>
      <c r="G204" s="231" t="s">
        <v>4331</v>
      </c>
      <c r="H204" s="164" t="s">
        <v>4397</v>
      </c>
      <c r="I204" s="231" t="s">
        <v>18</v>
      </c>
      <c r="J204" s="231" t="s">
        <v>129</v>
      </c>
      <c r="K204" s="231">
        <v>6</v>
      </c>
      <c r="L204" s="165" t="s">
        <v>640</v>
      </c>
      <c r="M204" s="165" t="s">
        <v>636</v>
      </c>
      <c r="N204" s="64">
        <v>0</v>
      </c>
      <c r="O204" s="64">
        <v>0</v>
      </c>
      <c r="P204" s="64">
        <v>0</v>
      </c>
      <c r="Q204" s="64">
        <v>8</v>
      </c>
      <c r="R204" s="64">
        <f t="shared" si="39"/>
        <v>8</v>
      </c>
      <c r="S204" s="105" t="s">
        <v>4327</v>
      </c>
      <c r="T204" s="105" t="s">
        <v>172</v>
      </c>
      <c r="U204" s="159">
        <f t="shared" si="40"/>
        <v>0</v>
      </c>
      <c r="V204" s="273">
        <v>0</v>
      </c>
      <c r="W204" s="100" t="str">
        <f t="shared" si="27"/>
        <v>No hay Programación</v>
      </c>
      <c r="X204" s="105" t="str">
        <f t="shared" si="28"/>
        <v>De acuerdo a lo programado</v>
      </c>
      <c r="Y204" s="166"/>
      <c r="Z204" s="159">
        <f t="shared" si="29"/>
        <v>8</v>
      </c>
      <c r="AA204" s="159"/>
      <c r="AB204" s="100" t="str">
        <f t="shared" si="32"/>
        <v>No hay ejecución</v>
      </c>
      <c r="AC204" s="105" t="str">
        <f t="shared" si="30"/>
        <v>NA</v>
      </c>
      <c r="AD204" s="166"/>
      <c r="AE204" s="65">
        <f t="shared" si="33"/>
        <v>0</v>
      </c>
      <c r="AF204" s="100" t="str">
        <f t="shared" si="34"/>
        <v>No hay Programación</v>
      </c>
      <c r="AG204" s="105" t="str">
        <f t="shared" si="35"/>
        <v>De acuerdo a lo programado</v>
      </c>
      <c r="AH204" s="166"/>
      <c r="AI204" s="65" t="s">
        <v>502</v>
      </c>
      <c r="AJ204" s="105" t="s">
        <v>502</v>
      </c>
    </row>
    <row r="205" spans="1:36" s="59" customFormat="1" ht="37.049999999999997" customHeight="1" thickTop="1" thickBot="1">
      <c r="A205" s="63">
        <v>190</v>
      </c>
      <c r="B205" s="162" t="s">
        <v>400</v>
      </c>
      <c r="C205" s="162" t="s">
        <v>41</v>
      </c>
      <c r="D205" s="162">
        <v>0</v>
      </c>
      <c r="E205" s="162" t="s">
        <v>66</v>
      </c>
      <c r="F205" s="162">
        <v>19</v>
      </c>
      <c r="G205" s="231" t="s">
        <v>4331</v>
      </c>
      <c r="H205" s="164" t="s">
        <v>4335</v>
      </c>
      <c r="I205" s="231" t="s">
        <v>18</v>
      </c>
      <c r="J205" s="231" t="s">
        <v>129</v>
      </c>
      <c r="K205" s="231">
        <v>6</v>
      </c>
      <c r="L205" s="165" t="s">
        <v>640</v>
      </c>
      <c r="M205" s="165" t="s">
        <v>636</v>
      </c>
      <c r="N205" s="64">
        <v>0</v>
      </c>
      <c r="O205" s="64">
        <v>0</v>
      </c>
      <c r="P205" s="64">
        <v>0</v>
      </c>
      <c r="Q205" s="64">
        <v>1</v>
      </c>
      <c r="R205" s="64">
        <f t="shared" si="39"/>
        <v>1</v>
      </c>
      <c r="S205" s="105" t="s">
        <v>4327</v>
      </c>
      <c r="T205" s="105" t="s">
        <v>172</v>
      </c>
      <c r="U205" s="159">
        <f t="shared" si="40"/>
        <v>0</v>
      </c>
      <c r="V205" s="273">
        <v>0</v>
      </c>
      <c r="W205" s="100" t="str">
        <f t="shared" si="27"/>
        <v>No hay Programación</v>
      </c>
      <c r="X205" s="105" t="str">
        <f t="shared" si="28"/>
        <v>De acuerdo a lo programado</v>
      </c>
      <c r="Y205" s="166"/>
      <c r="Z205" s="159">
        <f t="shared" si="29"/>
        <v>1</v>
      </c>
      <c r="AA205" s="159"/>
      <c r="AB205" s="100" t="str">
        <f t="shared" si="32"/>
        <v>No hay ejecución</v>
      </c>
      <c r="AC205" s="105" t="str">
        <f t="shared" si="30"/>
        <v>NA</v>
      </c>
      <c r="AD205" s="166"/>
      <c r="AE205" s="65">
        <f t="shared" si="33"/>
        <v>0</v>
      </c>
      <c r="AF205" s="100" t="str">
        <f t="shared" si="34"/>
        <v>No hay Programación</v>
      </c>
      <c r="AG205" s="105" t="str">
        <f t="shared" si="35"/>
        <v>De acuerdo a lo programado</v>
      </c>
      <c r="AH205" s="166"/>
      <c r="AI205" s="65" t="s">
        <v>502</v>
      </c>
      <c r="AJ205" s="105" t="s">
        <v>502</v>
      </c>
    </row>
    <row r="206" spans="1:36" s="59" customFormat="1" ht="37.049999999999997" customHeight="1" thickTop="1" thickBot="1">
      <c r="A206" s="63">
        <v>191</v>
      </c>
      <c r="B206" s="162" t="s">
        <v>400</v>
      </c>
      <c r="C206" s="162">
        <v>0</v>
      </c>
      <c r="D206" s="162">
        <v>0</v>
      </c>
      <c r="E206" s="162" t="s">
        <v>41</v>
      </c>
      <c r="F206" s="162">
        <v>18</v>
      </c>
      <c r="G206" s="231" t="s">
        <v>442</v>
      </c>
      <c r="H206" s="164" t="s">
        <v>4415</v>
      </c>
      <c r="I206" s="231" t="s">
        <v>20</v>
      </c>
      <c r="J206" s="231" t="s">
        <v>129</v>
      </c>
      <c r="K206" s="231">
        <v>1</v>
      </c>
      <c r="L206" s="165" t="s">
        <v>2214</v>
      </c>
      <c r="M206" s="165" t="s">
        <v>3764</v>
      </c>
      <c r="N206" s="64">
        <v>0</v>
      </c>
      <c r="O206" s="64">
        <v>1</v>
      </c>
      <c r="P206" s="64">
        <v>1</v>
      </c>
      <c r="Q206" s="64">
        <v>0</v>
      </c>
      <c r="R206" s="64">
        <f t="shared" si="39"/>
        <v>2</v>
      </c>
      <c r="S206" s="105" t="s">
        <v>4327</v>
      </c>
      <c r="T206" s="105" t="s">
        <v>172</v>
      </c>
      <c r="U206" s="159">
        <f t="shared" si="40"/>
        <v>1</v>
      </c>
      <c r="V206" s="273">
        <v>0</v>
      </c>
      <c r="W206" s="100">
        <f t="shared" si="27"/>
        <v>0</v>
      </c>
      <c r="X206" s="105" t="str">
        <f t="shared" si="28"/>
        <v>En Riesgo de no Cumplimiento</v>
      </c>
      <c r="Y206" s="166"/>
      <c r="Z206" s="159">
        <f t="shared" si="29"/>
        <v>1</v>
      </c>
      <c r="AA206" s="159"/>
      <c r="AB206" s="100" t="str">
        <f t="shared" si="32"/>
        <v>No hay ejecución</v>
      </c>
      <c r="AC206" s="105" t="str">
        <f t="shared" si="30"/>
        <v>NA</v>
      </c>
      <c r="AD206" s="166"/>
      <c r="AE206" s="65">
        <f t="shared" si="33"/>
        <v>0</v>
      </c>
      <c r="AF206" s="100" t="str">
        <f t="shared" si="34"/>
        <v>No hay Programación</v>
      </c>
      <c r="AG206" s="105" t="str">
        <f t="shared" si="35"/>
        <v>De acuerdo a lo programado</v>
      </c>
      <c r="AH206" s="166"/>
      <c r="AI206" s="65" t="s">
        <v>502</v>
      </c>
      <c r="AJ206" s="105" t="s">
        <v>502</v>
      </c>
    </row>
    <row r="207" spans="1:36" s="59" customFormat="1" ht="37.049999999999997" customHeight="1" thickTop="1" thickBot="1">
      <c r="A207" s="63">
        <v>192</v>
      </c>
      <c r="B207" s="162" t="s">
        <v>400</v>
      </c>
      <c r="C207" s="162">
        <v>0</v>
      </c>
      <c r="D207" s="162">
        <v>0</v>
      </c>
      <c r="E207" s="162" t="s">
        <v>41</v>
      </c>
      <c r="F207" s="162">
        <v>18</v>
      </c>
      <c r="G207" s="231" t="s">
        <v>4416</v>
      </c>
      <c r="H207" s="164" t="s">
        <v>4417</v>
      </c>
      <c r="I207" s="231" t="s">
        <v>20</v>
      </c>
      <c r="J207" s="231" t="s">
        <v>129</v>
      </c>
      <c r="K207" s="231">
        <v>1</v>
      </c>
      <c r="L207" s="165" t="s">
        <v>2214</v>
      </c>
      <c r="M207" s="165" t="s">
        <v>3764</v>
      </c>
      <c r="N207" s="64">
        <v>0</v>
      </c>
      <c r="O207" s="64">
        <v>0</v>
      </c>
      <c r="P207" s="64">
        <v>1</v>
      </c>
      <c r="Q207" s="64">
        <v>1</v>
      </c>
      <c r="R207" s="64">
        <f t="shared" si="39"/>
        <v>2</v>
      </c>
      <c r="S207" s="105" t="s">
        <v>4327</v>
      </c>
      <c r="T207" s="105" t="s">
        <v>172</v>
      </c>
      <c r="U207" s="159">
        <f t="shared" si="40"/>
        <v>0</v>
      </c>
      <c r="V207" s="273">
        <v>0</v>
      </c>
      <c r="W207" s="100" t="str">
        <f t="shared" si="27"/>
        <v>No hay Programación</v>
      </c>
      <c r="X207" s="105" t="str">
        <f t="shared" si="28"/>
        <v>De acuerdo a lo programado</v>
      </c>
      <c r="Y207" s="166"/>
      <c r="Z207" s="159">
        <f t="shared" si="29"/>
        <v>2</v>
      </c>
      <c r="AA207" s="159"/>
      <c r="AB207" s="100" t="str">
        <f t="shared" si="32"/>
        <v>No hay ejecución</v>
      </c>
      <c r="AC207" s="105" t="str">
        <f t="shared" si="30"/>
        <v>NA</v>
      </c>
      <c r="AD207" s="166"/>
      <c r="AE207" s="65">
        <f t="shared" si="33"/>
        <v>0</v>
      </c>
      <c r="AF207" s="100" t="str">
        <f t="shared" si="34"/>
        <v>No hay Programación</v>
      </c>
      <c r="AG207" s="105" t="str">
        <f t="shared" si="35"/>
        <v>De acuerdo a lo programado</v>
      </c>
      <c r="AH207" s="166"/>
      <c r="AI207" s="65" t="s">
        <v>502</v>
      </c>
      <c r="AJ207" s="105" t="s">
        <v>502</v>
      </c>
    </row>
    <row r="208" spans="1:36" s="59" customFormat="1" ht="37.049999999999997" customHeight="1" thickTop="1" thickBot="1">
      <c r="A208" s="63">
        <v>193</v>
      </c>
      <c r="B208" s="162" t="s">
        <v>400</v>
      </c>
      <c r="C208" s="162">
        <v>0</v>
      </c>
      <c r="D208" s="162">
        <v>0</v>
      </c>
      <c r="E208" s="162" t="s">
        <v>41</v>
      </c>
      <c r="F208" s="162">
        <v>18</v>
      </c>
      <c r="G208" s="231" t="s">
        <v>4416</v>
      </c>
      <c r="H208" s="164" t="s">
        <v>4418</v>
      </c>
      <c r="I208" s="231" t="s">
        <v>18</v>
      </c>
      <c r="J208" s="231" t="s">
        <v>129</v>
      </c>
      <c r="K208" s="231">
        <v>6</v>
      </c>
      <c r="L208" s="165" t="s">
        <v>640</v>
      </c>
      <c r="M208" s="165" t="s">
        <v>636</v>
      </c>
      <c r="N208" s="64">
        <v>0</v>
      </c>
      <c r="O208" s="64">
        <v>0</v>
      </c>
      <c r="P208" s="64">
        <v>0</v>
      </c>
      <c r="Q208" s="64">
        <v>1</v>
      </c>
      <c r="R208" s="64">
        <f t="shared" si="39"/>
        <v>1</v>
      </c>
      <c r="S208" s="105" t="s">
        <v>4327</v>
      </c>
      <c r="T208" s="105" t="s">
        <v>172</v>
      </c>
      <c r="U208" s="159">
        <f t="shared" si="40"/>
        <v>0</v>
      </c>
      <c r="V208" s="273">
        <v>0</v>
      </c>
      <c r="W208" s="100" t="str">
        <f t="shared" ref="W208:W271" si="41">IF(V208="","No hay ejecución",IF(AND(U208&gt;0), V208/U208,"No hay Programación"))</f>
        <v>No hay Programación</v>
      </c>
      <c r="X208" s="105" t="str">
        <f t="shared" ref="X208:X271" si="42">IF(W208="No hay ejecución","NA",IF(W208&gt;=90%,"De acuerdo a lo programado",IF(W208&gt;=70%,"Atraso Leve",IF(W208&lt;70%,"En Riesgo de no Cumplimiento"))))</f>
        <v>De acuerdo a lo programado</v>
      </c>
      <c r="Y208" s="166"/>
      <c r="Z208" s="159">
        <f t="shared" ref="Z208:Z271" si="43">P208+Q208</f>
        <v>1</v>
      </c>
      <c r="AA208" s="159"/>
      <c r="AB208" s="100" t="str">
        <f t="shared" si="32"/>
        <v>No hay ejecución</v>
      </c>
      <c r="AC208" s="105" t="str">
        <f t="shared" ref="AC208:AC271" si="44">IF(AB208="No hay ejecución","NA",IF(AB208&gt;=90%,"De acuerdo a lo programado",IF(AB208&gt;=70%,"Atraso Leve",IF(AB208&lt;70%,"En Riesgo de no Cumplimiento"))))</f>
        <v>NA</v>
      </c>
      <c r="AD208" s="166"/>
      <c r="AE208" s="65">
        <f t="shared" si="33"/>
        <v>0</v>
      </c>
      <c r="AF208" s="100" t="str">
        <f t="shared" si="34"/>
        <v>No hay Programación</v>
      </c>
      <c r="AG208" s="105" t="str">
        <f t="shared" si="35"/>
        <v>De acuerdo a lo programado</v>
      </c>
      <c r="AH208" s="166"/>
      <c r="AI208" s="65" t="s">
        <v>502</v>
      </c>
      <c r="AJ208" s="105" t="s">
        <v>502</v>
      </c>
    </row>
    <row r="209" spans="1:36" s="59" customFormat="1" ht="37.049999999999997" customHeight="1" thickTop="1" thickBot="1">
      <c r="A209" s="63">
        <v>194</v>
      </c>
      <c r="B209" s="162" t="s">
        <v>400</v>
      </c>
      <c r="C209" s="162">
        <v>0</v>
      </c>
      <c r="D209" s="162">
        <v>0</v>
      </c>
      <c r="E209" s="162" t="s">
        <v>41</v>
      </c>
      <c r="F209" s="162">
        <v>18</v>
      </c>
      <c r="G209" s="231" t="s">
        <v>428</v>
      </c>
      <c r="H209" s="164" t="s">
        <v>4326</v>
      </c>
      <c r="I209" s="231" t="s">
        <v>20</v>
      </c>
      <c r="J209" s="231" t="s">
        <v>129</v>
      </c>
      <c r="K209" s="231">
        <v>1</v>
      </c>
      <c r="L209" s="165" t="s">
        <v>3763</v>
      </c>
      <c r="M209" s="165" t="s">
        <v>3764</v>
      </c>
      <c r="N209" s="64">
        <v>103</v>
      </c>
      <c r="O209" s="64">
        <v>0</v>
      </c>
      <c r="P209" s="64">
        <v>0</v>
      </c>
      <c r="Q209" s="64">
        <v>0</v>
      </c>
      <c r="R209" s="64">
        <f t="shared" si="39"/>
        <v>103</v>
      </c>
      <c r="S209" s="105" t="s">
        <v>4345</v>
      </c>
      <c r="T209" s="105" t="s">
        <v>172</v>
      </c>
      <c r="U209" s="159">
        <f t="shared" si="40"/>
        <v>103</v>
      </c>
      <c r="V209" s="273">
        <v>120</v>
      </c>
      <c r="W209" s="100">
        <f t="shared" si="41"/>
        <v>1.1650485436893203</v>
      </c>
      <c r="X209" s="105" t="str">
        <f t="shared" si="42"/>
        <v>De acuerdo a lo programado</v>
      </c>
      <c r="Y209" s="166"/>
      <c r="Z209" s="159">
        <f t="shared" si="43"/>
        <v>0</v>
      </c>
      <c r="AA209" s="159"/>
      <c r="AB209" s="100" t="str">
        <f t="shared" ref="AB209:AB272" si="45">IF(AA209="","No hay ejecución",IF(AND(Z209&gt;0), AA209/Z209,"No hay Programación"))</f>
        <v>No hay ejecución</v>
      </c>
      <c r="AC209" s="105" t="str">
        <f t="shared" si="44"/>
        <v>NA</v>
      </c>
      <c r="AD209" s="166"/>
      <c r="AE209" s="65">
        <f t="shared" ref="AE209:AE272" si="46">V209+AA209</f>
        <v>120</v>
      </c>
      <c r="AF209" s="100">
        <f t="shared" ref="AF209:AF272" si="47">IF(AE209="","No hay ejecución",IF(AND(AE209&gt;0), AE209/R209,"No hay Programación"))</f>
        <v>1.1650485436893203</v>
      </c>
      <c r="AG209" s="105" t="str">
        <f t="shared" ref="AG209:AG272" si="48">IF(AF209="No hay ejecución","NA",IF(AF209&gt;=90%,"De acuerdo a lo programado",IF(AF209&gt;=70%,"Atraso Leve",IF(AF209&lt;70%,"Incumplimiento"))))</f>
        <v>De acuerdo a lo programado</v>
      </c>
      <c r="AH209" s="166"/>
      <c r="AI209" s="65">
        <f>3000*R209</f>
        <v>309000</v>
      </c>
      <c r="AJ209" s="105" t="s">
        <v>502</v>
      </c>
    </row>
    <row r="210" spans="1:36" s="59" customFormat="1" ht="37.049999999999997" customHeight="1" thickTop="1" thickBot="1">
      <c r="A210" s="63">
        <v>195</v>
      </c>
      <c r="B210" s="162" t="s">
        <v>400</v>
      </c>
      <c r="C210" s="162">
        <v>0</v>
      </c>
      <c r="D210" s="162">
        <v>0</v>
      </c>
      <c r="E210" s="162" t="s">
        <v>41</v>
      </c>
      <c r="F210" s="162">
        <v>18</v>
      </c>
      <c r="G210" s="231" t="s">
        <v>428</v>
      </c>
      <c r="H210" s="164" t="s">
        <v>3828</v>
      </c>
      <c r="I210" s="231" t="s">
        <v>20</v>
      </c>
      <c r="J210" s="231" t="s">
        <v>129</v>
      </c>
      <c r="K210" s="231">
        <v>1</v>
      </c>
      <c r="L210" s="165" t="s">
        <v>3763</v>
      </c>
      <c r="M210" s="165" t="s">
        <v>3764</v>
      </c>
      <c r="N210" s="64">
        <v>103</v>
      </c>
      <c r="O210" s="64">
        <v>0</v>
      </c>
      <c r="P210" s="64">
        <v>0</v>
      </c>
      <c r="Q210" s="64">
        <v>0</v>
      </c>
      <c r="R210" s="64">
        <f t="shared" si="39"/>
        <v>103</v>
      </c>
      <c r="S210" s="105" t="s">
        <v>4345</v>
      </c>
      <c r="T210" s="105" t="s">
        <v>172</v>
      </c>
      <c r="U210" s="159">
        <f t="shared" si="40"/>
        <v>103</v>
      </c>
      <c r="V210" s="273">
        <v>48</v>
      </c>
      <c r="W210" s="100">
        <f t="shared" si="41"/>
        <v>0.46601941747572817</v>
      </c>
      <c r="X210" s="105" t="str">
        <f t="shared" si="42"/>
        <v>En Riesgo de no Cumplimiento</v>
      </c>
      <c r="Y210" s="166"/>
      <c r="Z210" s="159">
        <f t="shared" si="43"/>
        <v>0</v>
      </c>
      <c r="AA210" s="159"/>
      <c r="AB210" s="100" t="str">
        <f t="shared" si="45"/>
        <v>No hay ejecución</v>
      </c>
      <c r="AC210" s="105" t="str">
        <f t="shared" si="44"/>
        <v>NA</v>
      </c>
      <c r="AD210" s="166"/>
      <c r="AE210" s="65">
        <f t="shared" si="46"/>
        <v>48</v>
      </c>
      <c r="AF210" s="100">
        <f t="shared" si="47"/>
        <v>0.46601941747572817</v>
      </c>
      <c r="AG210" s="105" t="str">
        <f t="shared" si="48"/>
        <v>Incumplimiento</v>
      </c>
      <c r="AH210" s="166"/>
      <c r="AI210" s="65">
        <f>3000*R210</f>
        <v>309000</v>
      </c>
      <c r="AJ210" s="105" t="s">
        <v>502</v>
      </c>
    </row>
    <row r="211" spans="1:36" s="59" customFormat="1" ht="37.049999999999997" customHeight="1" thickTop="1" thickBot="1">
      <c r="A211" s="63">
        <v>196</v>
      </c>
      <c r="B211" s="162" t="s">
        <v>400</v>
      </c>
      <c r="C211" s="162">
        <v>0</v>
      </c>
      <c r="D211" s="162">
        <v>0</v>
      </c>
      <c r="E211" s="162" t="s">
        <v>41</v>
      </c>
      <c r="F211" s="162">
        <v>18</v>
      </c>
      <c r="G211" s="231" t="s">
        <v>428</v>
      </c>
      <c r="H211" s="164" t="s">
        <v>4328</v>
      </c>
      <c r="I211" s="231" t="s">
        <v>18</v>
      </c>
      <c r="J211" s="231" t="s">
        <v>129</v>
      </c>
      <c r="K211" s="231">
        <v>6</v>
      </c>
      <c r="L211" s="165" t="s">
        <v>640</v>
      </c>
      <c r="M211" s="165" t="s">
        <v>636</v>
      </c>
      <c r="N211" s="64">
        <v>103</v>
      </c>
      <c r="O211" s="64">
        <v>0</v>
      </c>
      <c r="P211" s="64">
        <v>0</v>
      </c>
      <c r="Q211" s="64">
        <v>0</v>
      </c>
      <c r="R211" s="64">
        <f t="shared" si="39"/>
        <v>103</v>
      </c>
      <c r="S211" s="105" t="s">
        <v>4345</v>
      </c>
      <c r="T211" s="105" t="s">
        <v>172</v>
      </c>
      <c r="U211" s="159">
        <f t="shared" si="40"/>
        <v>103</v>
      </c>
      <c r="V211" s="273">
        <v>45</v>
      </c>
      <c r="W211" s="100">
        <f t="shared" si="41"/>
        <v>0.43689320388349512</v>
      </c>
      <c r="X211" s="105" t="str">
        <f t="shared" si="42"/>
        <v>En Riesgo de no Cumplimiento</v>
      </c>
      <c r="Y211" s="166"/>
      <c r="Z211" s="159">
        <f t="shared" si="43"/>
        <v>0</v>
      </c>
      <c r="AA211" s="159"/>
      <c r="AB211" s="100" t="str">
        <f t="shared" si="45"/>
        <v>No hay ejecución</v>
      </c>
      <c r="AC211" s="105" t="str">
        <f t="shared" si="44"/>
        <v>NA</v>
      </c>
      <c r="AD211" s="166"/>
      <c r="AE211" s="65">
        <f t="shared" si="46"/>
        <v>45</v>
      </c>
      <c r="AF211" s="100">
        <f t="shared" si="47"/>
        <v>0.43689320388349512</v>
      </c>
      <c r="AG211" s="105" t="str">
        <f t="shared" si="48"/>
        <v>Incumplimiento</v>
      </c>
      <c r="AH211" s="166"/>
      <c r="AI211" s="65">
        <f>3000*R211</f>
        <v>309000</v>
      </c>
      <c r="AJ211" s="105" t="s">
        <v>502</v>
      </c>
    </row>
    <row r="212" spans="1:36" s="59" customFormat="1" ht="37.049999999999997" customHeight="1" thickTop="1" thickBot="1">
      <c r="A212" s="63">
        <v>197</v>
      </c>
      <c r="B212" s="162" t="s">
        <v>400</v>
      </c>
      <c r="C212" s="162">
        <v>0</v>
      </c>
      <c r="D212" s="162">
        <v>0</v>
      </c>
      <c r="E212" s="162" t="s">
        <v>41</v>
      </c>
      <c r="F212" s="162">
        <v>18</v>
      </c>
      <c r="G212" s="231" t="s">
        <v>510</v>
      </c>
      <c r="H212" s="164" t="s">
        <v>4419</v>
      </c>
      <c r="I212" s="231" t="s">
        <v>20</v>
      </c>
      <c r="J212" s="231" t="s">
        <v>129</v>
      </c>
      <c r="K212" s="231">
        <v>1</v>
      </c>
      <c r="L212" s="165" t="s">
        <v>2214</v>
      </c>
      <c r="M212" s="165" t="s">
        <v>3764</v>
      </c>
      <c r="N212" s="64">
        <v>0</v>
      </c>
      <c r="O212" s="64">
        <v>12</v>
      </c>
      <c r="P212" s="64">
        <v>12</v>
      </c>
      <c r="Q212" s="64">
        <v>6</v>
      </c>
      <c r="R212" s="64">
        <f t="shared" si="39"/>
        <v>30</v>
      </c>
      <c r="S212" s="105" t="s">
        <v>4345</v>
      </c>
      <c r="T212" s="105" t="s">
        <v>172</v>
      </c>
      <c r="U212" s="159">
        <f t="shared" si="40"/>
        <v>12</v>
      </c>
      <c r="V212" s="273">
        <v>12</v>
      </c>
      <c r="W212" s="100">
        <f t="shared" si="41"/>
        <v>1</v>
      </c>
      <c r="X212" s="105" t="str">
        <f t="shared" si="42"/>
        <v>De acuerdo a lo programado</v>
      </c>
      <c r="Y212" s="166"/>
      <c r="Z212" s="159">
        <f t="shared" si="43"/>
        <v>18</v>
      </c>
      <c r="AA212" s="159"/>
      <c r="AB212" s="100" t="str">
        <f t="shared" si="45"/>
        <v>No hay ejecución</v>
      </c>
      <c r="AC212" s="105" t="str">
        <f t="shared" si="44"/>
        <v>NA</v>
      </c>
      <c r="AD212" s="166"/>
      <c r="AE212" s="65">
        <f t="shared" si="46"/>
        <v>12</v>
      </c>
      <c r="AF212" s="100">
        <f t="shared" si="47"/>
        <v>0.4</v>
      </c>
      <c r="AG212" s="105" t="str">
        <f t="shared" si="48"/>
        <v>Incumplimiento</v>
      </c>
      <c r="AH212" s="166"/>
      <c r="AI212" s="65">
        <f t="shared" ref="AI212:AI222" si="49">3000*R212</f>
        <v>90000</v>
      </c>
      <c r="AJ212" s="105" t="s">
        <v>502</v>
      </c>
    </row>
    <row r="213" spans="1:36" s="59" customFormat="1" ht="37.049999999999997" customHeight="1" thickTop="1" thickBot="1">
      <c r="A213" s="63">
        <v>198</v>
      </c>
      <c r="B213" s="162" t="s">
        <v>400</v>
      </c>
      <c r="C213" s="162">
        <v>0</v>
      </c>
      <c r="D213" s="162">
        <v>0</v>
      </c>
      <c r="E213" s="162" t="s">
        <v>41</v>
      </c>
      <c r="F213" s="162">
        <v>18</v>
      </c>
      <c r="G213" s="231" t="s">
        <v>510</v>
      </c>
      <c r="H213" s="164" t="s">
        <v>4420</v>
      </c>
      <c r="I213" s="231" t="s">
        <v>20</v>
      </c>
      <c r="J213" s="231" t="s">
        <v>129</v>
      </c>
      <c r="K213" s="231">
        <v>1</v>
      </c>
      <c r="L213" s="165" t="s">
        <v>2214</v>
      </c>
      <c r="M213" s="165" t="s">
        <v>3764</v>
      </c>
      <c r="N213" s="64">
        <v>0</v>
      </c>
      <c r="O213" s="64">
        <v>12</v>
      </c>
      <c r="P213" s="64">
        <v>12</v>
      </c>
      <c r="Q213" s="64">
        <v>6</v>
      </c>
      <c r="R213" s="64">
        <f t="shared" si="39"/>
        <v>30</v>
      </c>
      <c r="S213" s="105" t="s">
        <v>4345</v>
      </c>
      <c r="T213" s="105" t="s">
        <v>172</v>
      </c>
      <c r="U213" s="159">
        <f t="shared" si="40"/>
        <v>12</v>
      </c>
      <c r="V213" s="273">
        <v>5</v>
      </c>
      <c r="W213" s="100">
        <f t="shared" si="41"/>
        <v>0.41666666666666669</v>
      </c>
      <c r="X213" s="105" t="str">
        <f t="shared" si="42"/>
        <v>En Riesgo de no Cumplimiento</v>
      </c>
      <c r="Y213" s="166"/>
      <c r="Z213" s="159">
        <f t="shared" si="43"/>
        <v>18</v>
      </c>
      <c r="AA213" s="159"/>
      <c r="AB213" s="100" t="str">
        <f t="shared" si="45"/>
        <v>No hay ejecución</v>
      </c>
      <c r="AC213" s="105" t="str">
        <f t="shared" si="44"/>
        <v>NA</v>
      </c>
      <c r="AD213" s="166"/>
      <c r="AE213" s="65">
        <f t="shared" si="46"/>
        <v>5</v>
      </c>
      <c r="AF213" s="100">
        <f t="shared" si="47"/>
        <v>0.16666666666666666</v>
      </c>
      <c r="AG213" s="105" t="str">
        <f t="shared" si="48"/>
        <v>Incumplimiento</v>
      </c>
      <c r="AH213" s="166"/>
      <c r="AI213" s="65">
        <f t="shared" si="49"/>
        <v>90000</v>
      </c>
      <c r="AJ213" s="105" t="s">
        <v>502</v>
      </c>
    </row>
    <row r="214" spans="1:36" s="59" customFormat="1" ht="37.049999999999997" customHeight="1" thickTop="1" thickBot="1">
      <c r="A214" s="63">
        <v>199</v>
      </c>
      <c r="B214" s="162" t="s">
        <v>400</v>
      </c>
      <c r="C214" s="162">
        <v>0</v>
      </c>
      <c r="D214" s="162">
        <v>0</v>
      </c>
      <c r="E214" s="162" t="s">
        <v>41</v>
      </c>
      <c r="F214" s="162">
        <v>18</v>
      </c>
      <c r="G214" s="231" t="s">
        <v>510</v>
      </c>
      <c r="H214" s="164" t="s">
        <v>4421</v>
      </c>
      <c r="I214" s="231" t="s">
        <v>20</v>
      </c>
      <c r="J214" s="231" t="s">
        <v>129</v>
      </c>
      <c r="K214" s="231">
        <v>1</v>
      </c>
      <c r="L214" s="165" t="s">
        <v>2214</v>
      </c>
      <c r="M214" s="165" t="s">
        <v>3764</v>
      </c>
      <c r="N214" s="64">
        <v>0</v>
      </c>
      <c r="O214" s="64">
        <v>45</v>
      </c>
      <c r="P214" s="64">
        <v>45</v>
      </c>
      <c r="Q214" s="64">
        <v>0</v>
      </c>
      <c r="R214" s="64">
        <f t="shared" si="39"/>
        <v>90</v>
      </c>
      <c r="S214" s="105" t="s">
        <v>4345</v>
      </c>
      <c r="T214" s="105" t="s">
        <v>172</v>
      </c>
      <c r="U214" s="159">
        <f t="shared" si="40"/>
        <v>45</v>
      </c>
      <c r="V214" s="273">
        <v>23</v>
      </c>
      <c r="W214" s="100">
        <f t="shared" si="41"/>
        <v>0.51111111111111107</v>
      </c>
      <c r="X214" s="105" t="str">
        <f t="shared" si="42"/>
        <v>En Riesgo de no Cumplimiento</v>
      </c>
      <c r="Y214" s="166"/>
      <c r="Z214" s="159">
        <f t="shared" si="43"/>
        <v>45</v>
      </c>
      <c r="AA214" s="159"/>
      <c r="AB214" s="100" t="str">
        <f t="shared" si="45"/>
        <v>No hay ejecución</v>
      </c>
      <c r="AC214" s="105" t="str">
        <f t="shared" si="44"/>
        <v>NA</v>
      </c>
      <c r="AD214" s="166"/>
      <c r="AE214" s="65">
        <f t="shared" si="46"/>
        <v>23</v>
      </c>
      <c r="AF214" s="100">
        <f t="shared" si="47"/>
        <v>0.25555555555555554</v>
      </c>
      <c r="AG214" s="105" t="str">
        <f t="shared" si="48"/>
        <v>Incumplimiento</v>
      </c>
      <c r="AH214" s="166"/>
      <c r="AI214" s="65">
        <f t="shared" si="49"/>
        <v>270000</v>
      </c>
      <c r="AJ214" s="105" t="s">
        <v>502</v>
      </c>
    </row>
    <row r="215" spans="1:36" s="59" customFormat="1" ht="37.049999999999997" customHeight="1" thickTop="1" thickBot="1">
      <c r="A215" s="63">
        <v>200</v>
      </c>
      <c r="B215" s="162" t="s">
        <v>400</v>
      </c>
      <c r="C215" s="162">
        <v>0</v>
      </c>
      <c r="D215" s="162">
        <v>0</v>
      </c>
      <c r="E215" s="162" t="s">
        <v>41</v>
      </c>
      <c r="F215" s="162">
        <v>18</v>
      </c>
      <c r="G215" s="231" t="s">
        <v>510</v>
      </c>
      <c r="H215" s="164" t="s">
        <v>4409</v>
      </c>
      <c r="I215" s="231" t="s">
        <v>20</v>
      </c>
      <c r="J215" s="231" t="s">
        <v>129</v>
      </c>
      <c r="K215" s="231">
        <v>1</v>
      </c>
      <c r="L215" s="165" t="s">
        <v>2214</v>
      </c>
      <c r="M215" s="165" t="s">
        <v>3764</v>
      </c>
      <c r="N215" s="64">
        <v>0</v>
      </c>
      <c r="O215" s="64">
        <v>3</v>
      </c>
      <c r="P215" s="64">
        <v>3</v>
      </c>
      <c r="Q215" s="64">
        <v>0</v>
      </c>
      <c r="R215" s="64">
        <f t="shared" si="39"/>
        <v>6</v>
      </c>
      <c r="S215" s="105" t="s">
        <v>4345</v>
      </c>
      <c r="T215" s="105" t="s">
        <v>172</v>
      </c>
      <c r="U215" s="159">
        <f t="shared" si="40"/>
        <v>3</v>
      </c>
      <c r="V215" s="273">
        <v>0</v>
      </c>
      <c r="W215" s="100">
        <f t="shared" si="41"/>
        <v>0</v>
      </c>
      <c r="X215" s="105" t="str">
        <f t="shared" si="42"/>
        <v>En Riesgo de no Cumplimiento</v>
      </c>
      <c r="Y215" s="166"/>
      <c r="Z215" s="159">
        <f t="shared" si="43"/>
        <v>3</v>
      </c>
      <c r="AA215" s="159"/>
      <c r="AB215" s="100" t="str">
        <f t="shared" si="45"/>
        <v>No hay ejecución</v>
      </c>
      <c r="AC215" s="105" t="str">
        <f t="shared" si="44"/>
        <v>NA</v>
      </c>
      <c r="AD215" s="166"/>
      <c r="AE215" s="65">
        <f t="shared" si="46"/>
        <v>0</v>
      </c>
      <c r="AF215" s="100" t="str">
        <f t="shared" si="47"/>
        <v>No hay Programación</v>
      </c>
      <c r="AG215" s="105" t="str">
        <f t="shared" si="48"/>
        <v>De acuerdo a lo programado</v>
      </c>
      <c r="AH215" s="166"/>
      <c r="AI215" s="65">
        <f t="shared" si="49"/>
        <v>18000</v>
      </c>
      <c r="AJ215" s="105" t="s">
        <v>502</v>
      </c>
    </row>
    <row r="216" spans="1:36" s="59" customFormat="1" ht="37.049999999999997" customHeight="1" thickTop="1" thickBot="1">
      <c r="A216" s="63">
        <v>201</v>
      </c>
      <c r="B216" s="162" t="s">
        <v>400</v>
      </c>
      <c r="C216" s="162">
        <v>0</v>
      </c>
      <c r="D216" s="162">
        <v>0</v>
      </c>
      <c r="E216" s="162" t="s">
        <v>41</v>
      </c>
      <c r="F216" s="162">
        <v>18</v>
      </c>
      <c r="G216" s="231" t="s">
        <v>510</v>
      </c>
      <c r="H216" s="164" t="s">
        <v>4410</v>
      </c>
      <c r="I216" s="231" t="s">
        <v>20</v>
      </c>
      <c r="J216" s="231" t="s">
        <v>129</v>
      </c>
      <c r="K216" s="231">
        <v>1</v>
      </c>
      <c r="L216" s="165" t="s">
        <v>2214</v>
      </c>
      <c r="M216" s="165" t="s">
        <v>3764</v>
      </c>
      <c r="N216" s="64">
        <v>0</v>
      </c>
      <c r="O216" s="64">
        <v>3</v>
      </c>
      <c r="P216" s="64">
        <v>3</v>
      </c>
      <c r="Q216" s="64">
        <v>0</v>
      </c>
      <c r="R216" s="64">
        <f t="shared" si="39"/>
        <v>6</v>
      </c>
      <c r="S216" s="105" t="s">
        <v>4345</v>
      </c>
      <c r="T216" s="105" t="s">
        <v>172</v>
      </c>
      <c r="U216" s="159">
        <f t="shared" si="40"/>
        <v>3</v>
      </c>
      <c r="V216" s="273">
        <v>0</v>
      </c>
      <c r="W216" s="100">
        <f t="shared" si="41"/>
        <v>0</v>
      </c>
      <c r="X216" s="105" t="str">
        <f t="shared" si="42"/>
        <v>En Riesgo de no Cumplimiento</v>
      </c>
      <c r="Y216" s="166"/>
      <c r="Z216" s="159">
        <f t="shared" si="43"/>
        <v>3</v>
      </c>
      <c r="AA216" s="159"/>
      <c r="AB216" s="100" t="str">
        <f t="shared" si="45"/>
        <v>No hay ejecución</v>
      </c>
      <c r="AC216" s="105" t="str">
        <f t="shared" si="44"/>
        <v>NA</v>
      </c>
      <c r="AD216" s="166"/>
      <c r="AE216" s="65">
        <f t="shared" si="46"/>
        <v>0</v>
      </c>
      <c r="AF216" s="100" t="str">
        <f t="shared" si="47"/>
        <v>No hay Programación</v>
      </c>
      <c r="AG216" s="105" t="str">
        <f t="shared" si="48"/>
        <v>De acuerdo a lo programado</v>
      </c>
      <c r="AH216" s="166"/>
      <c r="AI216" s="65">
        <f t="shared" si="49"/>
        <v>18000</v>
      </c>
      <c r="AJ216" s="105" t="s">
        <v>502</v>
      </c>
    </row>
    <row r="217" spans="1:36" s="59" customFormat="1" ht="37.049999999999997" customHeight="1" thickTop="1" thickBot="1">
      <c r="A217" s="63">
        <v>202</v>
      </c>
      <c r="B217" s="162" t="s">
        <v>400</v>
      </c>
      <c r="C217" s="162">
        <v>0</v>
      </c>
      <c r="D217" s="162">
        <v>0</v>
      </c>
      <c r="E217" s="162" t="s">
        <v>41</v>
      </c>
      <c r="F217" s="162">
        <v>18</v>
      </c>
      <c r="G217" s="231" t="s">
        <v>439</v>
      </c>
      <c r="H217" s="164" t="s">
        <v>4338</v>
      </c>
      <c r="I217" s="231" t="s">
        <v>20</v>
      </c>
      <c r="J217" s="231" t="s">
        <v>129</v>
      </c>
      <c r="K217" s="231">
        <v>1</v>
      </c>
      <c r="L217" s="165" t="s">
        <v>2214</v>
      </c>
      <c r="M217" s="165" t="s">
        <v>3764</v>
      </c>
      <c r="N217" s="64">
        <v>0</v>
      </c>
      <c r="O217" s="64">
        <v>10</v>
      </c>
      <c r="P217" s="64">
        <v>10</v>
      </c>
      <c r="Q217" s="64">
        <v>0</v>
      </c>
      <c r="R217" s="64">
        <f t="shared" si="39"/>
        <v>20</v>
      </c>
      <c r="S217" s="105" t="s">
        <v>4345</v>
      </c>
      <c r="T217" s="105" t="s">
        <v>172</v>
      </c>
      <c r="U217" s="159">
        <f t="shared" si="40"/>
        <v>10</v>
      </c>
      <c r="V217" s="273">
        <v>5</v>
      </c>
      <c r="W217" s="100">
        <f t="shared" si="41"/>
        <v>0.5</v>
      </c>
      <c r="X217" s="105" t="str">
        <f t="shared" si="42"/>
        <v>En Riesgo de no Cumplimiento</v>
      </c>
      <c r="Y217" s="166"/>
      <c r="Z217" s="159">
        <f t="shared" si="43"/>
        <v>10</v>
      </c>
      <c r="AA217" s="159"/>
      <c r="AB217" s="100" t="str">
        <f t="shared" si="45"/>
        <v>No hay ejecución</v>
      </c>
      <c r="AC217" s="105" t="str">
        <f t="shared" si="44"/>
        <v>NA</v>
      </c>
      <c r="AD217" s="166"/>
      <c r="AE217" s="65">
        <f t="shared" si="46"/>
        <v>5</v>
      </c>
      <c r="AF217" s="100">
        <f t="shared" si="47"/>
        <v>0.25</v>
      </c>
      <c r="AG217" s="105" t="str">
        <f t="shared" si="48"/>
        <v>Incumplimiento</v>
      </c>
      <c r="AH217" s="166"/>
      <c r="AI217" s="65">
        <f t="shared" si="49"/>
        <v>60000</v>
      </c>
      <c r="AJ217" s="105" t="s">
        <v>502</v>
      </c>
    </row>
    <row r="218" spans="1:36" s="59" customFormat="1" ht="37.049999999999997" customHeight="1" thickTop="1" thickBot="1">
      <c r="A218" s="63">
        <v>203</v>
      </c>
      <c r="B218" s="162" t="s">
        <v>400</v>
      </c>
      <c r="C218" s="162">
        <v>0</v>
      </c>
      <c r="D218" s="162">
        <v>0</v>
      </c>
      <c r="E218" s="162" t="s">
        <v>41</v>
      </c>
      <c r="F218" s="162">
        <v>18</v>
      </c>
      <c r="G218" s="231" t="s">
        <v>450</v>
      </c>
      <c r="H218" s="164" t="s">
        <v>4340</v>
      </c>
      <c r="I218" s="231" t="s">
        <v>20</v>
      </c>
      <c r="J218" s="231" t="s">
        <v>129</v>
      </c>
      <c r="K218" s="231">
        <v>1</v>
      </c>
      <c r="L218" s="165" t="s">
        <v>2214</v>
      </c>
      <c r="M218" s="165" t="s">
        <v>3764</v>
      </c>
      <c r="N218" s="64">
        <v>0</v>
      </c>
      <c r="O218" s="64">
        <v>7</v>
      </c>
      <c r="P218" s="64">
        <v>7</v>
      </c>
      <c r="Q218" s="64">
        <v>2</v>
      </c>
      <c r="R218" s="64">
        <f t="shared" si="39"/>
        <v>16</v>
      </c>
      <c r="S218" s="105" t="s">
        <v>4345</v>
      </c>
      <c r="T218" s="105" t="s">
        <v>172</v>
      </c>
      <c r="U218" s="159">
        <f t="shared" si="40"/>
        <v>7</v>
      </c>
      <c r="V218" s="273">
        <v>7</v>
      </c>
      <c r="W218" s="100">
        <f t="shared" si="41"/>
        <v>1</v>
      </c>
      <c r="X218" s="105" t="str">
        <f t="shared" si="42"/>
        <v>De acuerdo a lo programado</v>
      </c>
      <c r="Y218" s="166"/>
      <c r="Z218" s="159">
        <f t="shared" si="43"/>
        <v>9</v>
      </c>
      <c r="AA218" s="159"/>
      <c r="AB218" s="100" t="str">
        <f t="shared" si="45"/>
        <v>No hay ejecución</v>
      </c>
      <c r="AC218" s="105" t="str">
        <f t="shared" si="44"/>
        <v>NA</v>
      </c>
      <c r="AD218" s="166"/>
      <c r="AE218" s="65">
        <f t="shared" si="46"/>
        <v>7</v>
      </c>
      <c r="AF218" s="100">
        <f t="shared" si="47"/>
        <v>0.4375</v>
      </c>
      <c r="AG218" s="105" t="str">
        <f t="shared" si="48"/>
        <v>Incumplimiento</v>
      </c>
      <c r="AH218" s="166"/>
      <c r="AI218" s="65">
        <f t="shared" si="49"/>
        <v>48000</v>
      </c>
      <c r="AJ218" s="105" t="s">
        <v>502</v>
      </c>
    </row>
    <row r="219" spans="1:36" s="59" customFormat="1" ht="37.049999999999997" customHeight="1" thickTop="1" thickBot="1">
      <c r="A219" s="63">
        <v>204</v>
      </c>
      <c r="B219" s="162" t="s">
        <v>400</v>
      </c>
      <c r="C219" s="162">
        <v>0</v>
      </c>
      <c r="D219" s="162">
        <v>0</v>
      </c>
      <c r="E219" s="162" t="s">
        <v>41</v>
      </c>
      <c r="F219" s="162">
        <v>18</v>
      </c>
      <c r="G219" s="231" t="s">
        <v>450</v>
      </c>
      <c r="H219" s="164" t="s">
        <v>4422</v>
      </c>
      <c r="I219" s="231" t="s">
        <v>20</v>
      </c>
      <c r="J219" s="231" t="s">
        <v>129</v>
      </c>
      <c r="K219" s="231">
        <v>1</v>
      </c>
      <c r="L219" s="165" t="s">
        <v>2214</v>
      </c>
      <c r="M219" s="165" t="s">
        <v>3764</v>
      </c>
      <c r="N219" s="64">
        <v>0</v>
      </c>
      <c r="O219" s="64">
        <v>5</v>
      </c>
      <c r="P219" s="64">
        <v>5</v>
      </c>
      <c r="Q219" s="64">
        <v>2</v>
      </c>
      <c r="R219" s="64">
        <f t="shared" si="39"/>
        <v>12</v>
      </c>
      <c r="S219" s="105" t="s">
        <v>4345</v>
      </c>
      <c r="T219" s="105" t="s">
        <v>172</v>
      </c>
      <c r="U219" s="159">
        <f t="shared" si="40"/>
        <v>5</v>
      </c>
      <c r="V219" s="273">
        <v>3</v>
      </c>
      <c r="W219" s="100">
        <f t="shared" si="41"/>
        <v>0.6</v>
      </c>
      <c r="X219" s="105" t="str">
        <f t="shared" si="42"/>
        <v>En Riesgo de no Cumplimiento</v>
      </c>
      <c r="Y219" s="166"/>
      <c r="Z219" s="159">
        <f t="shared" si="43"/>
        <v>7</v>
      </c>
      <c r="AA219" s="159"/>
      <c r="AB219" s="100" t="str">
        <f t="shared" si="45"/>
        <v>No hay ejecución</v>
      </c>
      <c r="AC219" s="105" t="str">
        <f t="shared" si="44"/>
        <v>NA</v>
      </c>
      <c r="AD219" s="166"/>
      <c r="AE219" s="65">
        <f t="shared" si="46"/>
        <v>3</v>
      </c>
      <c r="AF219" s="100">
        <f t="shared" si="47"/>
        <v>0.25</v>
      </c>
      <c r="AG219" s="105" t="str">
        <f t="shared" si="48"/>
        <v>Incumplimiento</v>
      </c>
      <c r="AH219" s="166"/>
      <c r="AI219" s="65">
        <f t="shared" si="49"/>
        <v>36000</v>
      </c>
      <c r="AJ219" s="105" t="s">
        <v>502</v>
      </c>
    </row>
    <row r="220" spans="1:36" s="59" customFormat="1" ht="37.049999999999997" customHeight="1" thickTop="1" thickBot="1">
      <c r="A220" s="63">
        <v>205</v>
      </c>
      <c r="B220" s="162" t="s">
        <v>400</v>
      </c>
      <c r="C220" s="162">
        <v>0</v>
      </c>
      <c r="D220" s="162">
        <v>0</v>
      </c>
      <c r="E220" s="162" t="s">
        <v>41</v>
      </c>
      <c r="F220" s="162">
        <v>18</v>
      </c>
      <c r="G220" s="231" t="s">
        <v>450</v>
      </c>
      <c r="H220" s="164" t="s">
        <v>4423</v>
      </c>
      <c r="I220" s="231" t="s">
        <v>20</v>
      </c>
      <c r="J220" s="231" t="s">
        <v>129</v>
      </c>
      <c r="K220" s="231">
        <v>1</v>
      </c>
      <c r="L220" s="165" t="s">
        <v>2214</v>
      </c>
      <c r="M220" s="165" t="s">
        <v>3764</v>
      </c>
      <c r="N220" s="64">
        <v>0</v>
      </c>
      <c r="O220" s="64">
        <v>3</v>
      </c>
      <c r="P220" s="64">
        <v>3</v>
      </c>
      <c r="Q220" s="64">
        <v>0</v>
      </c>
      <c r="R220" s="64">
        <f t="shared" si="39"/>
        <v>6</v>
      </c>
      <c r="S220" s="105" t="s">
        <v>4345</v>
      </c>
      <c r="T220" s="105" t="s">
        <v>172</v>
      </c>
      <c r="U220" s="159">
        <f t="shared" si="40"/>
        <v>3</v>
      </c>
      <c r="V220" s="273">
        <v>6</v>
      </c>
      <c r="W220" s="100">
        <f t="shared" si="41"/>
        <v>2</v>
      </c>
      <c r="X220" s="105" t="str">
        <f t="shared" si="42"/>
        <v>De acuerdo a lo programado</v>
      </c>
      <c r="Y220" s="166"/>
      <c r="Z220" s="159">
        <f t="shared" si="43"/>
        <v>3</v>
      </c>
      <c r="AA220" s="159"/>
      <c r="AB220" s="100" t="str">
        <f t="shared" si="45"/>
        <v>No hay ejecución</v>
      </c>
      <c r="AC220" s="105" t="str">
        <f t="shared" si="44"/>
        <v>NA</v>
      </c>
      <c r="AD220" s="166"/>
      <c r="AE220" s="65">
        <f t="shared" si="46"/>
        <v>6</v>
      </c>
      <c r="AF220" s="100">
        <f t="shared" si="47"/>
        <v>1</v>
      </c>
      <c r="AG220" s="105" t="str">
        <f t="shared" si="48"/>
        <v>De acuerdo a lo programado</v>
      </c>
      <c r="AH220" s="166"/>
      <c r="AI220" s="65">
        <f t="shared" si="49"/>
        <v>18000</v>
      </c>
      <c r="AJ220" s="105" t="s">
        <v>502</v>
      </c>
    </row>
    <row r="221" spans="1:36" s="59" customFormat="1" ht="37.049999999999997" customHeight="1" thickTop="1" thickBot="1">
      <c r="A221" s="63">
        <v>206</v>
      </c>
      <c r="B221" s="162" t="s">
        <v>400</v>
      </c>
      <c r="C221" s="162">
        <v>0</v>
      </c>
      <c r="D221" s="162">
        <v>0</v>
      </c>
      <c r="E221" s="162" t="s">
        <v>41</v>
      </c>
      <c r="F221" s="162">
        <v>18</v>
      </c>
      <c r="G221" s="231" t="s">
        <v>450</v>
      </c>
      <c r="H221" s="164" t="s">
        <v>4424</v>
      </c>
      <c r="I221" s="231" t="s">
        <v>20</v>
      </c>
      <c r="J221" s="231" t="s">
        <v>129</v>
      </c>
      <c r="K221" s="231">
        <v>1</v>
      </c>
      <c r="L221" s="165" t="s">
        <v>2214</v>
      </c>
      <c r="M221" s="165" t="s">
        <v>3764</v>
      </c>
      <c r="N221" s="64">
        <v>0</v>
      </c>
      <c r="O221" s="64">
        <v>3</v>
      </c>
      <c r="P221" s="64">
        <v>3</v>
      </c>
      <c r="Q221" s="64">
        <v>0</v>
      </c>
      <c r="R221" s="64">
        <f t="shared" si="39"/>
        <v>6</v>
      </c>
      <c r="S221" s="105" t="s">
        <v>4345</v>
      </c>
      <c r="T221" s="105" t="s">
        <v>172</v>
      </c>
      <c r="U221" s="159">
        <f t="shared" si="40"/>
        <v>3</v>
      </c>
      <c r="V221" s="273">
        <v>3</v>
      </c>
      <c r="W221" s="100">
        <f t="shared" si="41"/>
        <v>1</v>
      </c>
      <c r="X221" s="105" t="str">
        <f t="shared" si="42"/>
        <v>De acuerdo a lo programado</v>
      </c>
      <c r="Y221" s="166"/>
      <c r="Z221" s="159">
        <f t="shared" si="43"/>
        <v>3</v>
      </c>
      <c r="AA221" s="159"/>
      <c r="AB221" s="100" t="str">
        <f t="shared" si="45"/>
        <v>No hay ejecución</v>
      </c>
      <c r="AC221" s="105" t="str">
        <f t="shared" si="44"/>
        <v>NA</v>
      </c>
      <c r="AD221" s="166"/>
      <c r="AE221" s="65">
        <f t="shared" si="46"/>
        <v>3</v>
      </c>
      <c r="AF221" s="100">
        <f t="shared" si="47"/>
        <v>0.5</v>
      </c>
      <c r="AG221" s="105" t="str">
        <f t="shared" si="48"/>
        <v>Incumplimiento</v>
      </c>
      <c r="AH221" s="166"/>
      <c r="AI221" s="65">
        <f t="shared" si="49"/>
        <v>18000</v>
      </c>
      <c r="AJ221" s="105" t="s">
        <v>502</v>
      </c>
    </row>
    <row r="222" spans="1:36" s="59" customFormat="1" ht="37.049999999999997" customHeight="1" thickTop="1" thickBot="1">
      <c r="A222" s="63">
        <v>207</v>
      </c>
      <c r="B222" s="162" t="s">
        <v>400</v>
      </c>
      <c r="C222" s="162">
        <v>0</v>
      </c>
      <c r="D222" s="162">
        <v>0</v>
      </c>
      <c r="E222" s="162" t="s">
        <v>41</v>
      </c>
      <c r="F222" s="162">
        <v>18</v>
      </c>
      <c r="G222" s="231" t="s">
        <v>4331</v>
      </c>
      <c r="H222" s="164" t="s">
        <v>4400</v>
      </c>
      <c r="I222" s="231" t="s">
        <v>20</v>
      </c>
      <c r="J222" s="231" t="s">
        <v>129</v>
      </c>
      <c r="K222" s="231">
        <v>1</v>
      </c>
      <c r="L222" s="165" t="s">
        <v>3778</v>
      </c>
      <c r="M222" s="165" t="s">
        <v>643</v>
      </c>
      <c r="N222" s="64">
        <v>0</v>
      </c>
      <c r="O222" s="64">
        <v>1</v>
      </c>
      <c r="P222" s="64">
        <v>1</v>
      </c>
      <c r="Q222" s="64">
        <v>0</v>
      </c>
      <c r="R222" s="64">
        <f t="shared" si="39"/>
        <v>2</v>
      </c>
      <c r="S222" s="105" t="s">
        <v>4345</v>
      </c>
      <c r="T222" s="105" t="s">
        <v>172</v>
      </c>
      <c r="U222" s="159">
        <f t="shared" si="40"/>
        <v>1</v>
      </c>
      <c r="V222" s="273">
        <v>6</v>
      </c>
      <c r="W222" s="100">
        <f t="shared" si="41"/>
        <v>6</v>
      </c>
      <c r="X222" s="105" t="str">
        <f t="shared" si="42"/>
        <v>De acuerdo a lo programado</v>
      </c>
      <c r="Y222" s="166"/>
      <c r="Z222" s="159">
        <f t="shared" si="43"/>
        <v>1</v>
      </c>
      <c r="AA222" s="159"/>
      <c r="AB222" s="100" t="str">
        <f t="shared" si="45"/>
        <v>No hay ejecución</v>
      </c>
      <c r="AC222" s="105" t="str">
        <f t="shared" si="44"/>
        <v>NA</v>
      </c>
      <c r="AD222" s="166"/>
      <c r="AE222" s="65">
        <f t="shared" si="46"/>
        <v>6</v>
      </c>
      <c r="AF222" s="100">
        <f t="shared" si="47"/>
        <v>3</v>
      </c>
      <c r="AG222" s="105" t="str">
        <f t="shared" si="48"/>
        <v>De acuerdo a lo programado</v>
      </c>
      <c r="AH222" s="166"/>
      <c r="AI222" s="65">
        <f t="shared" si="49"/>
        <v>6000</v>
      </c>
      <c r="AJ222" s="105" t="s">
        <v>502</v>
      </c>
    </row>
    <row r="223" spans="1:36" s="59" customFormat="1" ht="37.049999999999997" customHeight="1" thickTop="1" thickBot="1">
      <c r="A223" s="63">
        <v>208</v>
      </c>
      <c r="B223" s="162" t="s">
        <v>400</v>
      </c>
      <c r="C223" s="162">
        <v>0</v>
      </c>
      <c r="D223" s="162">
        <v>0</v>
      </c>
      <c r="E223" s="162" t="s">
        <v>41</v>
      </c>
      <c r="F223" s="162">
        <v>18</v>
      </c>
      <c r="G223" s="231" t="s">
        <v>557</v>
      </c>
      <c r="H223" s="164" t="s">
        <v>4402</v>
      </c>
      <c r="I223" s="231" t="s">
        <v>20</v>
      </c>
      <c r="J223" s="231" t="s">
        <v>129</v>
      </c>
      <c r="K223" s="231">
        <v>1</v>
      </c>
      <c r="L223" s="165" t="s">
        <v>4086</v>
      </c>
      <c r="M223" s="165" t="s">
        <v>636</v>
      </c>
      <c r="N223" s="64">
        <v>0</v>
      </c>
      <c r="O223" s="64">
        <v>1</v>
      </c>
      <c r="P223" s="64">
        <v>1</v>
      </c>
      <c r="Q223" s="64">
        <v>0</v>
      </c>
      <c r="R223" s="64">
        <f t="shared" si="39"/>
        <v>2</v>
      </c>
      <c r="S223" s="105" t="s">
        <v>4345</v>
      </c>
      <c r="T223" s="105" t="s">
        <v>172</v>
      </c>
      <c r="U223" s="159">
        <f t="shared" si="40"/>
        <v>1</v>
      </c>
      <c r="V223" s="273">
        <v>1</v>
      </c>
      <c r="W223" s="100">
        <f t="shared" si="41"/>
        <v>1</v>
      </c>
      <c r="X223" s="105" t="str">
        <f t="shared" si="42"/>
        <v>De acuerdo a lo programado</v>
      </c>
      <c r="Y223" s="166"/>
      <c r="Z223" s="159">
        <f t="shared" si="43"/>
        <v>1</v>
      </c>
      <c r="AA223" s="159"/>
      <c r="AB223" s="100" t="str">
        <f t="shared" si="45"/>
        <v>No hay ejecución</v>
      </c>
      <c r="AC223" s="105" t="str">
        <f t="shared" si="44"/>
        <v>NA</v>
      </c>
      <c r="AD223" s="166"/>
      <c r="AE223" s="65">
        <f t="shared" si="46"/>
        <v>1</v>
      </c>
      <c r="AF223" s="100">
        <f t="shared" si="47"/>
        <v>0.5</v>
      </c>
      <c r="AG223" s="105" t="str">
        <f t="shared" si="48"/>
        <v>Incumplimiento</v>
      </c>
      <c r="AH223" s="166"/>
      <c r="AI223" s="65" t="s">
        <v>502</v>
      </c>
      <c r="AJ223" s="105" t="s">
        <v>502</v>
      </c>
    </row>
    <row r="224" spans="1:36" s="59" customFormat="1" ht="37.049999999999997" customHeight="1" thickTop="1" thickBot="1">
      <c r="A224" s="63">
        <v>209</v>
      </c>
      <c r="B224" s="162" t="s">
        <v>400</v>
      </c>
      <c r="C224" s="162">
        <v>0</v>
      </c>
      <c r="D224" s="162">
        <v>0</v>
      </c>
      <c r="E224" s="162" t="s">
        <v>41</v>
      </c>
      <c r="F224" s="162">
        <v>18</v>
      </c>
      <c r="G224" s="231" t="s">
        <v>428</v>
      </c>
      <c r="H224" s="164" t="s">
        <v>4425</v>
      </c>
      <c r="I224" s="231" t="s">
        <v>20</v>
      </c>
      <c r="J224" s="231" t="s">
        <v>129</v>
      </c>
      <c r="K224" s="231">
        <v>1</v>
      </c>
      <c r="L224" s="165" t="s">
        <v>3763</v>
      </c>
      <c r="M224" s="165" t="s">
        <v>3764</v>
      </c>
      <c r="N224" s="64">
        <v>30</v>
      </c>
      <c r="O224" s="64">
        <v>36</v>
      </c>
      <c r="P224" s="64">
        <v>0</v>
      </c>
      <c r="Q224" s="64">
        <v>0</v>
      </c>
      <c r="R224" s="64">
        <f t="shared" si="39"/>
        <v>66</v>
      </c>
      <c r="S224" s="105" t="s">
        <v>4386</v>
      </c>
      <c r="T224" s="105" t="s">
        <v>172</v>
      </c>
      <c r="U224" s="159">
        <f t="shared" si="40"/>
        <v>66</v>
      </c>
      <c r="V224" s="273">
        <v>40</v>
      </c>
      <c r="W224" s="100">
        <f t="shared" si="41"/>
        <v>0.60606060606060608</v>
      </c>
      <c r="X224" s="105" t="str">
        <f t="shared" si="42"/>
        <v>En Riesgo de no Cumplimiento</v>
      </c>
      <c r="Y224" s="166"/>
      <c r="Z224" s="159">
        <f t="shared" si="43"/>
        <v>0</v>
      </c>
      <c r="AA224" s="159"/>
      <c r="AB224" s="100" t="str">
        <f t="shared" si="45"/>
        <v>No hay ejecución</v>
      </c>
      <c r="AC224" s="105" t="str">
        <f t="shared" si="44"/>
        <v>NA</v>
      </c>
      <c r="AD224" s="166"/>
      <c r="AE224" s="65">
        <f t="shared" si="46"/>
        <v>40</v>
      </c>
      <c r="AF224" s="100">
        <f t="shared" si="47"/>
        <v>0.60606060606060608</v>
      </c>
      <c r="AG224" s="105" t="str">
        <f t="shared" si="48"/>
        <v>Incumplimiento</v>
      </c>
      <c r="AH224" s="166"/>
      <c r="AI224" s="65" t="s">
        <v>502</v>
      </c>
      <c r="AJ224" s="105" t="s">
        <v>502</v>
      </c>
    </row>
    <row r="225" spans="1:36" s="59" customFormat="1" ht="37.049999999999997" customHeight="1" thickTop="1" thickBot="1">
      <c r="A225" s="63">
        <v>210</v>
      </c>
      <c r="B225" s="162" t="s">
        <v>400</v>
      </c>
      <c r="C225" s="162">
        <v>0</v>
      </c>
      <c r="D225" s="162">
        <v>0</v>
      </c>
      <c r="E225" s="162" t="s">
        <v>41</v>
      </c>
      <c r="F225" s="162">
        <v>18</v>
      </c>
      <c r="G225" s="231" t="s">
        <v>510</v>
      </c>
      <c r="H225" s="164" t="s">
        <v>4426</v>
      </c>
      <c r="I225" s="231" t="s">
        <v>20</v>
      </c>
      <c r="J225" s="231" t="s">
        <v>129</v>
      </c>
      <c r="K225" s="231">
        <v>1</v>
      </c>
      <c r="L225" s="165" t="s">
        <v>2214</v>
      </c>
      <c r="M225" s="165" t="s">
        <v>3764</v>
      </c>
      <c r="N225" s="64">
        <v>6</v>
      </c>
      <c r="O225" s="64">
        <v>6</v>
      </c>
      <c r="P225" s="64">
        <v>6</v>
      </c>
      <c r="Q225" s="64">
        <v>6</v>
      </c>
      <c r="R225" s="64">
        <f t="shared" si="39"/>
        <v>24</v>
      </c>
      <c r="S225" s="105" t="s">
        <v>4386</v>
      </c>
      <c r="T225" s="105" t="s">
        <v>172</v>
      </c>
      <c r="U225" s="159">
        <f t="shared" si="40"/>
        <v>12</v>
      </c>
      <c r="V225" s="273">
        <v>9</v>
      </c>
      <c r="W225" s="100">
        <f t="shared" si="41"/>
        <v>0.75</v>
      </c>
      <c r="X225" s="105" t="str">
        <f t="shared" si="42"/>
        <v>Atraso Leve</v>
      </c>
      <c r="Y225" s="166"/>
      <c r="Z225" s="159">
        <f t="shared" si="43"/>
        <v>12</v>
      </c>
      <c r="AA225" s="159"/>
      <c r="AB225" s="100" t="str">
        <f t="shared" si="45"/>
        <v>No hay ejecución</v>
      </c>
      <c r="AC225" s="105" t="str">
        <f t="shared" si="44"/>
        <v>NA</v>
      </c>
      <c r="AD225" s="166"/>
      <c r="AE225" s="65">
        <f t="shared" si="46"/>
        <v>9</v>
      </c>
      <c r="AF225" s="100">
        <f t="shared" si="47"/>
        <v>0.375</v>
      </c>
      <c r="AG225" s="105" t="str">
        <f t="shared" si="48"/>
        <v>Incumplimiento</v>
      </c>
      <c r="AH225" s="166"/>
      <c r="AI225" s="65" t="s">
        <v>502</v>
      </c>
      <c r="AJ225" s="105" t="s">
        <v>502</v>
      </c>
    </row>
    <row r="226" spans="1:36" s="59" customFormat="1" ht="37.049999999999997" customHeight="1" thickTop="1" thickBot="1">
      <c r="A226" s="63">
        <v>211</v>
      </c>
      <c r="B226" s="162" t="s">
        <v>400</v>
      </c>
      <c r="C226" s="162">
        <v>0</v>
      </c>
      <c r="D226" s="162">
        <v>0</v>
      </c>
      <c r="E226" s="162" t="s">
        <v>41</v>
      </c>
      <c r="F226" s="162">
        <v>18</v>
      </c>
      <c r="G226" s="231" t="s">
        <v>510</v>
      </c>
      <c r="H226" s="164" t="s">
        <v>4427</v>
      </c>
      <c r="I226" s="231" t="s">
        <v>20</v>
      </c>
      <c r="J226" s="231" t="s">
        <v>129</v>
      </c>
      <c r="K226" s="231">
        <v>1</v>
      </c>
      <c r="L226" s="165" t="s">
        <v>2214</v>
      </c>
      <c r="M226" s="165" t="s">
        <v>3764</v>
      </c>
      <c r="N226" s="64">
        <v>3</v>
      </c>
      <c r="O226" s="64">
        <v>4</v>
      </c>
      <c r="P226" s="64">
        <v>4</v>
      </c>
      <c r="Q226" s="64">
        <v>4</v>
      </c>
      <c r="R226" s="64">
        <f t="shared" si="39"/>
        <v>15</v>
      </c>
      <c r="S226" s="105" t="s">
        <v>4386</v>
      </c>
      <c r="T226" s="105" t="s">
        <v>172</v>
      </c>
      <c r="U226" s="159">
        <f t="shared" si="40"/>
        <v>7</v>
      </c>
      <c r="V226" s="273">
        <v>23</v>
      </c>
      <c r="W226" s="100">
        <f t="shared" si="41"/>
        <v>3.2857142857142856</v>
      </c>
      <c r="X226" s="105" t="str">
        <f t="shared" si="42"/>
        <v>De acuerdo a lo programado</v>
      </c>
      <c r="Y226" s="166"/>
      <c r="Z226" s="159">
        <f t="shared" si="43"/>
        <v>8</v>
      </c>
      <c r="AA226" s="159"/>
      <c r="AB226" s="100" t="str">
        <f t="shared" si="45"/>
        <v>No hay ejecución</v>
      </c>
      <c r="AC226" s="105" t="str">
        <f t="shared" si="44"/>
        <v>NA</v>
      </c>
      <c r="AD226" s="166"/>
      <c r="AE226" s="65">
        <f t="shared" si="46"/>
        <v>23</v>
      </c>
      <c r="AF226" s="100">
        <f t="shared" si="47"/>
        <v>1.5333333333333334</v>
      </c>
      <c r="AG226" s="105" t="str">
        <f t="shared" si="48"/>
        <v>De acuerdo a lo programado</v>
      </c>
      <c r="AH226" s="166"/>
      <c r="AI226" s="65" t="s">
        <v>502</v>
      </c>
      <c r="AJ226" s="105" t="s">
        <v>502</v>
      </c>
    </row>
    <row r="227" spans="1:36" s="59" customFormat="1" ht="37.049999999999997" customHeight="1" thickTop="1" thickBot="1">
      <c r="A227" s="63">
        <v>212</v>
      </c>
      <c r="B227" s="162" t="s">
        <v>400</v>
      </c>
      <c r="C227" s="162">
        <v>0</v>
      </c>
      <c r="D227" s="162">
        <v>0</v>
      </c>
      <c r="E227" s="162" t="s">
        <v>41</v>
      </c>
      <c r="F227" s="162">
        <v>18</v>
      </c>
      <c r="G227" s="231" t="s">
        <v>4331</v>
      </c>
      <c r="H227" s="164" t="s">
        <v>4428</v>
      </c>
      <c r="I227" s="231" t="s">
        <v>20</v>
      </c>
      <c r="J227" s="231" t="s">
        <v>129</v>
      </c>
      <c r="K227" s="231">
        <v>1</v>
      </c>
      <c r="L227" s="165" t="s">
        <v>3778</v>
      </c>
      <c r="M227" s="165" t="s">
        <v>643</v>
      </c>
      <c r="N227" s="64">
        <v>0</v>
      </c>
      <c r="O227" s="64">
        <v>1</v>
      </c>
      <c r="P227" s="64">
        <v>0</v>
      </c>
      <c r="Q227" s="64">
        <v>0</v>
      </c>
      <c r="R227" s="64">
        <f t="shared" si="39"/>
        <v>1</v>
      </c>
      <c r="S227" s="105" t="s">
        <v>4386</v>
      </c>
      <c r="T227" s="105" t="s">
        <v>172</v>
      </c>
      <c r="U227" s="159">
        <f t="shared" si="40"/>
        <v>1</v>
      </c>
      <c r="V227" s="273">
        <v>1</v>
      </c>
      <c r="W227" s="100">
        <f t="shared" si="41"/>
        <v>1</v>
      </c>
      <c r="X227" s="105" t="str">
        <f t="shared" si="42"/>
        <v>De acuerdo a lo programado</v>
      </c>
      <c r="Y227" s="166"/>
      <c r="Z227" s="159">
        <f t="shared" si="43"/>
        <v>0</v>
      </c>
      <c r="AA227" s="159"/>
      <c r="AB227" s="100" t="str">
        <f t="shared" si="45"/>
        <v>No hay ejecución</v>
      </c>
      <c r="AC227" s="105" t="str">
        <f t="shared" si="44"/>
        <v>NA</v>
      </c>
      <c r="AD227" s="166"/>
      <c r="AE227" s="65">
        <f t="shared" si="46"/>
        <v>1</v>
      </c>
      <c r="AF227" s="100">
        <f t="shared" si="47"/>
        <v>1</v>
      </c>
      <c r="AG227" s="105" t="str">
        <f t="shared" si="48"/>
        <v>De acuerdo a lo programado</v>
      </c>
      <c r="AH227" s="166"/>
      <c r="AI227" s="65" t="s">
        <v>502</v>
      </c>
      <c r="AJ227" s="105" t="s">
        <v>502</v>
      </c>
    </row>
    <row r="228" spans="1:36" s="59" customFormat="1" ht="37.049999999999997" customHeight="1" thickTop="1" thickBot="1">
      <c r="A228" s="63">
        <v>213</v>
      </c>
      <c r="B228" s="162" t="s">
        <v>400</v>
      </c>
      <c r="C228" s="162">
        <v>0</v>
      </c>
      <c r="D228" s="162">
        <v>0</v>
      </c>
      <c r="E228" s="162" t="s">
        <v>41</v>
      </c>
      <c r="F228" s="162">
        <v>18</v>
      </c>
      <c r="G228" s="231" t="s">
        <v>4331</v>
      </c>
      <c r="H228" s="164" t="s">
        <v>4429</v>
      </c>
      <c r="I228" s="231" t="s">
        <v>20</v>
      </c>
      <c r="J228" s="231" t="s">
        <v>129</v>
      </c>
      <c r="K228" s="231">
        <v>1</v>
      </c>
      <c r="L228" s="165" t="s">
        <v>3778</v>
      </c>
      <c r="M228" s="165" t="s">
        <v>643</v>
      </c>
      <c r="N228" s="64">
        <v>0</v>
      </c>
      <c r="O228" s="64">
        <v>1</v>
      </c>
      <c r="P228" s="64">
        <v>0</v>
      </c>
      <c r="Q228" s="64">
        <v>0</v>
      </c>
      <c r="R228" s="64">
        <f t="shared" si="39"/>
        <v>1</v>
      </c>
      <c r="S228" s="105" t="s">
        <v>4386</v>
      </c>
      <c r="T228" s="105" t="s">
        <v>172</v>
      </c>
      <c r="U228" s="159">
        <f t="shared" si="40"/>
        <v>1</v>
      </c>
      <c r="V228" s="273">
        <v>1</v>
      </c>
      <c r="W228" s="100">
        <f t="shared" si="41"/>
        <v>1</v>
      </c>
      <c r="X228" s="105" t="str">
        <f t="shared" si="42"/>
        <v>De acuerdo a lo programado</v>
      </c>
      <c r="Y228" s="166"/>
      <c r="Z228" s="159">
        <f t="shared" si="43"/>
        <v>0</v>
      </c>
      <c r="AA228" s="159"/>
      <c r="AB228" s="100" t="str">
        <f t="shared" si="45"/>
        <v>No hay ejecución</v>
      </c>
      <c r="AC228" s="105" t="str">
        <f t="shared" si="44"/>
        <v>NA</v>
      </c>
      <c r="AD228" s="166"/>
      <c r="AE228" s="65">
        <f t="shared" si="46"/>
        <v>1</v>
      </c>
      <c r="AF228" s="100">
        <f t="shared" si="47"/>
        <v>1</v>
      </c>
      <c r="AG228" s="105" t="str">
        <f t="shared" si="48"/>
        <v>De acuerdo a lo programado</v>
      </c>
      <c r="AH228" s="166"/>
      <c r="AI228" s="65" t="s">
        <v>502</v>
      </c>
      <c r="AJ228" s="105" t="s">
        <v>502</v>
      </c>
    </row>
    <row r="229" spans="1:36" s="59" customFormat="1" ht="37.049999999999997" customHeight="1" thickTop="1" thickBot="1">
      <c r="A229" s="63">
        <v>214</v>
      </c>
      <c r="B229" s="162" t="s">
        <v>400</v>
      </c>
      <c r="C229" s="162">
        <v>0</v>
      </c>
      <c r="D229" s="162">
        <v>0</v>
      </c>
      <c r="E229" s="162" t="s">
        <v>41</v>
      </c>
      <c r="F229" s="162">
        <v>18</v>
      </c>
      <c r="G229" s="231" t="s">
        <v>4331</v>
      </c>
      <c r="H229" s="164" t="s">
        <v>4430</v>
      </c>
      <c r="I229" s="231" t="s">
        <v>20</v>
      </c>
      <c r="J229" s="231" t="s">
        <v>129</v>
      </c>
      <c r="K229" s="231">
        <v>1</v>
      </c>
      <c r="L229" s="165" t="s">
        <v>3778</v>
      </c>
      <c r="M229" s="165" t="s">
        <v>643</v>
      </c>
      <c r="N229" s="64">
        <v>1</v>
      </c>
      <c r="O229" s="64">
        <v>0</v>
      </c>
      <c r="P229" s="64">
        <v>0</v>
      </c>
      <c r="Q229" s="64">
        <v>0</v>
      </c>
      <c r="R229" s="64">
        <f t="shared" si="39"/>
        <v>1</v>
      </c>
      <c r="S229" s="105" t="s">
        <v>4386</v>
      </c>
      <c r="T229" s="105" t="s">
        <v>172</v>
      </c>
      <c r="U229" s="159">
        <f t="shared" si="40"/>
        <v>1</v>
      </c>
      <c r="V229" s="273">
        <v>1</v>
      </c>
      <c r="W229" s="100">
        <f t="shared" si="41"/>
        <v>1</v>
      </c>
      <c r="X229" s="105" t="str">
        <f t="shared" si="42"/>
        <v>De acuerdo a lo programado</v>
      </c>
      <c r="Y229" s="166"/>
      <c r="Z229" s="159">
        <f t="shared" si="43"/>
        <v>0</v>
      </c>
      <c r="AA229" s="159"/>
      <c r="AB229" s="100" t="str">
        <f t="shared" si="45"/>
        <v>No hay ejecución</v>
      </c>
      <c r="AC229" s="105" t="str">
        <f t="shared" si="44"/>
        <v>NA</v>
      </c>
      <c r="AD229" s="166"/>
      <c r="AE229" s="65">
        <f t="shared" si="46"/>
        <v>1</v>
      </c>
      <c r="AF229" s="100">
        <f t="shared" si="47"/>
        <v>1</v>
      </c>
      <c r="AG229" s="105" t="str">
        <f t="shared" si="48"/>
        <v>De acuerdo a lo programado</v>
      </c>
      <c r="AH229" s="166"/>
      <c r="AI229" s="65" t="s">
        <v>502</v>
      </c>
      <c r="AJ229" s="105" t="s">
        <v>502</v>
      </c>
    </row>
    <row r="230" spans="1:36" s="59" customFormat="1" ht="37.049999999999997" customHeight="1" thickTop="1" thickBot="1">
      <c r="A230" s="63">
        <v>215</v>
      </c>
      <c r="B230" s="162" t="s">
        <v>400</v>
      </c>
      <c r="C230" s="162">
        <v>0</v>
      </c>
      <c r="D230" s="162">
        <v>0</v>
      </c>
      <c r="E230" s="162" t="s">
        <v>41</v>
      </c>
      <c r="F230" s="162">
        <v>18</v>
      </c>
      <c r="G230" s="231" t="s">
        <v>439</v>
      </c>
      <c r="H230" s="164" t="s">
        <v>4338</v>
      </c>
      <c r="I230" s="231" t="s">
        <v>20</v>
      </c>
      <c r="J230" s="231" t="s">
        <v>129</v>
      </c>
      <c r="K230" s="231">
        <v>1</v>
      </c>
      <c r="L230" s="165" t="s">
        <v>2214</v>
      </c>
      <c r="M230" s="165" t="s">
        <v>3764</v>
      </c>
      <c r="N230" s="64">
        <v>13</v>
      </c>
      <c r="O230" s="64">
        <v>27</v>
      </c>
      <c r="P230" s="64">
        <v>8</v>
      </c>
      <c r="Q230" s="64">
        <v>8</v>
      </c>
      <c r="R230" s="64">
        <f t="shared" si="39"/>
        <v>56</v>
      </c>
      <c r="S230" s="105" t="s">
        <v>4386</v>
      </c>
      <c r="T230" s="105" t="s">
        <v>172</v>
      </c>
      <c r="U230" s="159">
        <f t="shared" si="40"/>
        <v>40</v>
      </c>
      <c r="V230" s="273">
        <v>30</v>
      </c>
      <c r="W230" s="100">
        <f t="shared" si="41"/>
        <v>0.75</v>
      </c>
      <c r="X230" s="105" t="str">
        <f t="shared" si="42"/>
        <v>Atraso Leve</v>
      </c>
      <c r="Y230" s="166"/>
      <c r="Z230" s="159">
        <f t="shared" si="43"/>
        <v>16</v>
      </c>
      <c r="AA230" s="159"/>
      <c r="AB230" s="100" t="str">
        <f t="shared" si="45"/>
        <v>No hay ejecución</v>
      </c>
      <c r="AC230" s="105" t="str">
        <f t="shared" si="44"/>
        <v>NA</v>
      </c>
      <c r="AD230" s="166"/>
      <c r="AE230" s="65">
        <f t="shared" si="46"/>
        <v>30</v>
      </c>
      <c r="AF230" s="100">
        <f t="shared" si="47"/>
        <v>0.5357142857142857</v>
      </c>
      <c r="AG230" s="105" t="str">
        <f t="shared" si="48"/>
        <v>Incumplimiento</v>
      </c>
      <c r="AH230" s="166"/>
      <c r="AI230" s="65" t="s">
        <v>502</v>
      </c>
      <c r="AJ230" s="105" t="s">
        <v>502</v>
      </c>
    </row>
    <row r="231" spans="1:36" s="59" customFormat="1" ht="37.049999999999997" customHeight="1" thickTop="1" thickBot="1">
      <c r="A231" s="63">
        <v>216</v>
      </c>
      <c r="B231" s="162" t="s">
        <v>400</v>
      </c>
      <c r="C231" s="162">
        <v>0</v>
      </c>
      <c r="D231" s="162">
        <v>0</v>
      </c>
      <c r="E231" s="162" t="s">
        <v>41</v>
      </c>
      <c r="F231" s="162">
        <v>18</v>
      </c>
      <c r="G231" s="231" t="s">
        <v>450</v>
      </c>
      <c r="H231" s="164" t="s">
        <v>4340</v>
      </c>
      <c r="I231" s="231" t="s">
        <v>20</v>
      </c>
      <c r="J231" s="231" t="s">
        <v>129</v>
      </c>
      <c r="K231" s="231">
        <v>1</v>
      </c>
      <c r="L231" s="165" t="s">
        <v>2214</v>
      </c>
      <c r="M231" s="165" t="s">
        <v>3764</v>
      </c>
      <c r="N231" s="64">
        <v>1</v>
      </c>
      <c r="O231" s="64">
        <v>1</v>
      </c>
      <c r="P231" s="64">
        <v>1</v>
      </c>
      <c r="Q231" s="64">
        <v>0</v>
      </c>
      <c r="R231" s="64">
        <f t="shared" si="39"/>
        <v>3</v>
      </c>
      <c r="S231" s="105" t="s">
        <v>4386</v>
      </c>
      <c r="T231" s="105" t="s">
        <v>172</v>
      </c>
      <c r="U231" s="159">
        <f t="shared" si="40"/>
        <v>2</v>
      </c>
      <c r="V231" s="273">
        <v>4</v>
      </c>
      <c r="W231" s="100">
        <f t="shared" si="41"/>
        <v>2</v>
      </c>
      <c r="X231" s="105" t="str">
        <f t="shared" si="42"/>
        <v>De acuerdo a lo programado</v>
      </c>
      <c r="Y231" s="166"/>
      <c r="Z231" s="159">
        <f t="shared" si="43"/>
        <v>1</v>
      </c>
      <c r="AA231" s="159"/>
      <c r="AB231" s="100" t="str">
        <f t="shared" si="45"/>
        <v>No hay ejecución</v>
      </c>
      <c r="AC231" s="105" t="str">
        <f t="shared" si="44"/>
        <v>NA</v>
      </c>
      <c r="AD231" s="166"/>
      <c r="AE231" s="65">
        <f t="shared" si="46"/>
        <v>4</v>
      </c>
      <c r="AF231" s="100">
        <f t="shared" si="47"/>
        <v>1.3333333333333333</v>
      </c>
      <c r="AG231" s="105" t="str">
        <f t="shared" si="48"/>
        <v>De acuerdo a lo programado</v>
      </c>
      <c r="AH231" s="166"/>
      <c r="AI231" s="65" t="s">
        <v>502</v>
      </c>
      <c r="AJ231" s="105" t="s">
        <v>502</v>
      </c>
    </row>
    <row r="232" spans="1:36" s="59" customFormat="1" ht="37.049999999999997" customHeight="1" thickTop="1" thickBot="1">
      <c r="A232" s="63">
        <v>217</v>
      </c>
      <c r="B232" s="162" t="s">
        <v>400</v>
      </c>
      <c r="C232" s="162">
        <v>0</v>
      </c>
      <c r="D232" s="162">
        <v>0</v>
      </c>
      <c r="E232" s="162" t="s">
        <v>41</v>
      </c>
      <c r="F232" s="162">
        <v>18</v>
      </c>
      <c r="G232" s="231" t="s">
        <v>4331</v>
      </c>
      <c r="H232" s="164" t="s">
        <v>4431</v>
      </c>
      <c r="I232" s="231" t="s">
        <v>20</v>
      </c>
      <c r="J232" s="231" t="s">
        <v>129</v>
      </c>
      <c r="K232" s="231">
        <v>1</v>
      </c>
      <c r="L232" s="165" t="s">
        <v>3778</v>
      </c>
      <c r="M232" s="165" t="s">
        <v>643</v>
      </c>
      <c r="N232" s="64">
        <v>0</v>
      </c>
      <c r="O232" s="64">
        <v>0</v>
      </c>
      <c r="P232" s="64">
        <v>1</v>
      </c>
      <c r="Q232" s="64">
        <v>0</v>
      </c>
      <c r="R232" s="64">
        <f t="shared" si="39"/>
        <v>1</v>
      </c>
      <c r="S232" s="105" t="s">
        <v>4386</v>
      </c>
      <c r="T232" s="105" t="s">
        <v>172</v>
      </c>
      <c r="U232" s="159">
        <f t="shared" si="40"/>
        <v>0</v>
      </c>
      <c r="V232" s="273">
        <v>1</v>
      </c>
      <c r="W232" s="100" t="str">
        <f t="shared" si="41"/>
        <v>No hay Programación</v>
      </c>
      <c r="X232" s="105" t="str">
        <f t="shared" si="42"/>
        <v>De acuerdo a lo programado</v>
      </c>
      <c r="Y232" s="166"/>
      <c r="Z232" s="159">
        <f t="shared" si="43"/>
        <v>1</v>
      </c>
      <c r="AA232" s="159"/>
      <c r="AB232" s="100" t="str">
        <f t="shared" si="45"/>
        <v>No hay ejecución</v>
      </c>
      <c r="AC232" s="105" t="str">
        <f t="shared" si="44"/>
        <v>NA</v>
      </c>
      <c r="AD232" s="166"/>
      <c r="AE232" s="65">
        <f t="shared" si="46"/>
        <v>1</v>
      </c>
      <c r="AF232" s="100">
        <f t="shared" si="47"/>
        <v>1</v>
      </c>
      <c r="AG232" s="105" t="str">
        <f t="shared" si="48"/>
        <v>De acuerdo a lo programado</v>
      </c>
      <c r="AH232" s="166"/>
      <c r="AI232" s="65" t="s">
        <v>502</v>
      </c>
      <c r="AJ232" s="105" t="s">
        <v>502</v>
      </c>
    </row>
    <row r="233" spans="1:36" s="59" customFormat="1" ht="37.049999999999997" customHeight="1" thickTop="1" thickBot="1">
      <c r="A233" s="63">
        <v>218</v>
      </c>
      <c r="B233" s="162" t="s">
        <v>400</v>
      </c>
      <c r="C233" s="162">
        <v>0</v>
      </c>
      <c r="D233" s="162">
        <v>0</v>
      </c>
      <c r="E233" s="162" t="s">
        <v>41</v>
      </c>
      <c r="F233" s="162">
        <v>18</v>
      </c>
      <c r="G233" s="231" t="s">
        <v>4331</v>
      </c>
      <c r="H233" s="164" t="s">
        <v>4432</v>
      </c>
      <c r="I233" s="231" t="s">
        <v>20</v>
      </c>
      <c r="J233" s="231" t="s">
        <v>129</v>
      </c>
      <c r="K233" s="231">
        <v>1</v>
      </c>
      <c r="L233" s="165" t="s">
        <v>3778</v>
      </c>
      <c r="M233" s="165" t="s">
        <v>643</v>
      </c>
      <c r="N233" s="64">
        <v>0</v>
      </c>
      <c r="O233" s="64">
        <v>0</v>
      </c>
      <c r="P233" s="64">
        <v>1</v>
      </c>
      <c r="Q233" s="64">
        <v>0</v>
      </c>
      <c r="R233" s="64">
        <f t="shared" si="39"/>
        <v>1</v>
      </c>
      <c r="S233" s="105" t="s">
        <v>4386</v>
      </c>
      <c r="T233" s="105" t="s">
        <v>172</v>
      </c>
      <c r="U233" s="159">
        <f t="shared" si="40"/>
        <v>0</v>
      </c>
      <c r="V233" s="273">
        <v>1</v>
      </c>
      <c r="W233" s="100" t="str">
        <f t="shared" si="41"/>
        <v>No hay Programación</v>
      </c>
      <c r="X233" s="105" t="str">
        <f t="shared" si="42"/>
        <v>De acuerdo a lo programado</v>
      </c>
      <c r="Y233" s="166"/>
      <c r="Z233" s="159">
        <f t="shared" si="43"/>
        <v>1</v>
      </c>
      <c r="AA233" s="159"/>
      <c r="AB233" s="100" t="str">
        <f t="shared" si="45"/>
        <v>No hay ejecución</v>
      </c>
      <c r="AC233" s="105" t="str">
        <f t="shared" si="44"/>
        <v>NA</v>
      </c>
      <c r="AD233" s="166"/>
      <c r="AE233" s="65">
        <f t="shared" si="46"/>
        <v>1</v>
      </c>
      <c r="AF233" s="100">
        <f t="shared" si="47"/>
        <v>1</v>
      </c>
      <c r="AG233" s="105" t="str">
        <f t="shared" si="48"/>
        <v>De acuerdo a lo programado</v>
      </c>
      <c r="AH233" s="166"/>
      <c r="AI233" s="65" t="s">
        <v>502</v>
      </c>
      <c r="AJ233" s="105" t="s">
        <v>502</v>
      </c>
    </row>
    <row r="234" spans="1:36" s="59" customFormat="1" ht="37.049999999999997" customHeight="1" thickTop="1" thickBot="1">
      <c r="A234" s="63">
        <v>219</v>
      </c>
      <c r="B234" s="162" t="s">
        <v>400</v>
      </c>
      <c r="C234" s="162">
        <v>0</v>
      </c>
      <c r="D234" s="162">
        <v>0</v>
      </c>
      <c r="E234" s="162" t="s">
        <v>41</v>
      </c>
      <c r="F234" s="162">
        <v>18</v>
      </c>
      <c r="G234" s="231" t="s">
        <v>4331</v>
      </c>
      <c r="H234" s="164" t="s">
        <v>4433</v>
      </c>
      <c r="I234" s="231" t="s">
        <v>18</v>
      </c>
      <c r="J234" s="231" t="s">
        <v>129</v>
      </c>
      <c r="K234" s="231">
        <v>1</v>
      </c>
      <c r="L234" s="165" t="s">
        <v>3778</v>
      </c>
      <c r="M234" s="165" t="s">
        <v>643</v>
      </c>
      <c r="N234" s="64">
        <v>0</v>
      </c>
      <c r="O234" s="64">
        <v>1</v>
      </c>
      <c r="P234" s="64">
        <v>0</v>
      </c>
      <c r="Q234" s="64">
        <v>0</v>
      </c>
      <c r="R234" s="64">
        <f t="shared" si="39"/>
        <v>1</v>
      </c>
      <c r="S234" s="105" t="s">
        <v>4386</v>
      </c>
      <c r="T234" s="105" t="s">
        <v>172</v>
      </c>
      <c r="U234" s="159">
        <f t="shared" si="40"/>
        <v>1</v>
      </c>
      <c r="V234" s="273">
        <v>1</v>
      </c>
      <c r="W234" s="100">
        <f t="shared" si="41"/>
        <v>1</v>
      </c>
      <c r="X234" s="105" t="str">
        <f t="shared" si="42"/>
        <v>De acuerdo a lo programado</v>
      </c>
      <c r="Y234" s="166"/>
      <c r="Z234" s="159">
        <f t="shared" si="43"/>
        <v>0</v>
      </c>
      <c r="AA234" s="159"/>
      <c r="AB234" s="100" t="str">
        <f t="shared" si="45"/>
        <v>No hay ejecución</v>
      </c>
      <c r="AC234" s="105" t="str">
        <f t="shared" si="44"/>
        <v>NA</v>
      </c>
      <c r="AD234" s="166"/>
      <c r="AE234" s="65">
        <f t="shared" si="46"/>
        <v>1</v>
      </c>
      <c r="AF234" s="100">
        <f t="shared" si="47"/>
        <v>1</v>
      </c>
      <c r="AG234" s="105" t="str">
        <f t="shared" si="48"/>
        <v>De acuerdo a lo programado</v>
      </c>
      <c r="AH234" s="166"/>
      <c r="AI234" s="65" t="s">
        <v>502</v>
      </c>
      <c r="AJ234" s="105" t="s">
        <v>502</v>
      </c>
    </row>
    <row r="235" spans="1:36" s="59" customFormat="1" ht="37.049999999999997" customHeight="1" thickTop="1" thickBot="1">
      <c r="A235" s="63">
        <v>220</v>
      </c>
      <c r="B235" s="162" t="s">
        <v>400</v>
      </c>
      <c r="C235" s="162">
        <v>0</v>
      </c>
      <c r="D235" s="162">
        <v>0</v>
      </c>
      <c r="E235" s="162" t="s">
        <v>41</v>
      </c>
      <c r="F235" s="162">
        <v>18</v>
      </c>
      <c r="G235" s="231" t="s">
        <v>4331</v>
      </c>
      <c r="H235" s="164" t="s">
        <v>4434</v>
      </c>
      <c r="I235" s="231" t="s">
        <v>18</v>
      </c>
      <c r="J235" s="231" t="s">
        <v>129</v>
      </c>
      <c r="K235" s="231">
        <v>1</v>
      </c>
      <c r="L235" s="165" t="s">
        <v>3834</v>
      </c>
      <c r="M235" s="165" t="s">
        <v>643</v>
      </c>
      <c r="N235" s="64">
        <v>1</v>
      </c>
      <c r="O235" s="64">
        <v>0</v>
      </c>
      <c r="P235" s="64">
        <v>0</v>
      </c>
      <c r="Q235" s="64">
        <v>0</v>
      </c>
      <c r="R235" s="64">
        <f t="shared" si="39"/>
        <v>1</v>
      </c>
      <c r="S235" s="105" t="s">
        <v>4386</v>
      </c>
      <c r="T235" s="105" t="s">
        <v>172</v>
      </c>
      <c r="U235" s="159">
        <f t="shared" si="40"/>
        <v>1</v>
      </c>
      <c r="V235" s="273">
        <v>1</v>
      </c>
      <c r="W235" s="100">
        <f t="shared" si="41"/>
        <v>1</v>
      </c>
      <c r="X235" s="105" t="str">
        <f t="shared" si="42"/>
        <v>De acuerdo a lo programado</v>
      </c>
      <c r="Y235" s="166"/>
      <c r="Z235" s="159">
        <f t="shared" si="43"/>
        <v>0</v>
      </c>
      <c r="AA235" s="159"/>
      <c r="AB235" s="100" t="str">
        <f t="shared" si="45"/>
        <v>No hay ejecución</v>
      </c>
      <c r="AC235" s="105" t="str">
        <f t="shared" si="44"/>
        <v>NA</v>
      </c>
      <c r="AD235" s="166"/>
      <c r="AE235" s="65">
        <f t="shared" si="46"/>
        <v>1</v>
      </c>
      <c r="AF235" s="100">
        <f t="shared" si="47"/>
        <v>1</v>
      </c>
      <c r="AG235" s="105" t="str">
        <f t="shared" si="48"/>
        <v>De acuerdo a lo programado</v>
      </c>
      <c r="AH235" s="166"/>
      <c r="AI235" s="65" t="s">
        <v>502</v>
      </c>
      <c r="AJ235" s="105" t="s">
        <v>502</v>
      </c>
    </row>
    <row r="236" spans="1:36" s="59" customFormat="1" ht="37.049999999999997" customHeight="1" thickTop="1" thickBot="1">
      <c r="A236" s="63">
        <v>221</v>
      </c>
      <c r="B236" s="162" t="s">
        <v>400</v>
      </c>
      <c r="C236" s="162">
        <v>0</v>
      </c>
      <c r="D236" s="162">
        <v>0</v>
      </c>
      <c r="E236" s="162" t="s">
        <v>41</v>
      </c>
      <c r="F236" s="162">
        <v>18</v>
      </c>
      <c r="G236" s="231" t="s">
        <v>4331</v>
      </c>
      <c r="H236" s="164" t="s">
        <v>4435</v>
      </c>
      <c r="I236" s="231" t="s">
        <v>18</v>
      </c>
      <c r="J236" s="231" t="s">
        <v>129</v>
      </c>
      <c r="K236" s="231">
        <v>1</v>
      </c>
      <c r="L236" s="165" t="s">
        <v>3778</v>
      </c>
      <c r="M236" s="165" t="s">
        <v>643</v>
      </c>
      <c r="N236" s="64">
        <v>1</v>
      </c>
      <c r="O236" s="64">
        <v>0</v>
      </c>
      <c r="P236" s="64">
        <v>0</v>
      </c>
      <c r="Q236" s="64">
        <v>0</v>
      </c>
      <c r="R236" s="64">
        <f t="shared" si="39"/>
        <v>1</v>
      </c>
      <c r="S236" s="105" t="s">
        <v>4386</v>
      </c>
      <c r="T236" s="105" t="s">
        <v>172</v>
      </c>
      <c r="U236" s="159">
        <f t="shared" si="40"/>
        <v>1</v>
      </c>
      <c r="V236" s="273">
        <v>0</v>
      </c>
      <c r="W236" s="100">
        <f t="shared" si="41"/>
        <v>0</v>
      </c>
      <c r="X236" s="105" t="str">
        <f t="shared" si="42"/>
        <v>En Riesgo de no Cumplimiento</v>
      </c>
      <c r="Y236" s="166"/>
      <c r="Z236" s="159">
        <f t="shared" si="43"/>
        <v>0</v>
      </c>
      <c r="AA236" s="159"/>
      <c r="AB236" s="100" t="str">
        <f t="shared" si="45"/>
        <v>No hay ejecución</v>
      </c>
      <c r="AC236" s="105" t="str">
        <f t="shared" si="44"/>
        <v>NA</v>
      </c>
      <c r="AD236" s="166"/>
      <c r="AE236" s="65">
        <f t="shared" si="46"/>
        <v>0</v>
      </c>
      <c r="AF236" s="100" t="str">
        <f t="shared" si="47"/>
        <v>No hay Programación</v>
      </c>
      <c r="AG236" s="105" t="str">
        <f t="shared" si="48"/>
        <v>De acuerdo a lo programado</v>
      </c>
      <c r="AH236" s="166"/>
      <c r="AI236" s="65" t="s">
        <v>502</v>
      </c>
      <c r="AJ236" s="105" t="s">
        <v>502</v>
      </c>
    </row>
    <row r="237" spans="1:36" s="59" customFormat="1" ht="37.049999999999997" customHeight="1" thickTop="1" thickBot="1">
      <c r="A237" s="63">
        <v>222</v>
      </c>
      <c r="B237" s="162" t="s">
        <v>400</v>
      </c>
      <c r="C237" s="162">
        <v>0</v>
      </c>
      <c r="D237" s="162">
        <v>0</v>
      </c>
      <c r="E237" s="162" t="s">
        <v>41</v>
      </c>
      <c r="F237" s="162">
        <v>18</v>
      </c>
      <c r="G237" s="231" t="s">
        <v>442</v>
      </c>
      <c r="H237" s="164" t="s">
        <v>4436</v>
      </c>
      <c r="I237" s="231" t="s">
        <v>20</v>
      </c>
      <c r="J237" s="231" t="s">
        <v>129</v>
      </c>
      <c r="K237" s="231">
        <v>1</v>
      </c>
      <c r="L237" s="165" t="s">
        <v>2214</v>
      </c>
      <c r="M237" s="165" t="s">
        <v>3764</v>
      </c>
      <c r="N237" s="64">
        <v>5</v>
      </c>
      <c r="O237" s="64">
        <v>7</v>
      </c>
      <c r="P237" s="64">
        <v>8</v>
      </c>
      <c r="Q237" s="64">
        <v>7</v>
      </c>
      <c r="R237" s="64">
        <f t="shared" si="39"/>
        <v>27</v>
      </c>
      <c r="S237" s="105" t="s">
        <v>4386</v>
      </c>
      <c r="T237" s="105" t="s">
        <v>172</v>
      </c>
      <c r="U237" s="159">
        <f t="shared" si="40"/>
        <v>12</v>
      </c>
      <c r="V237" s="273">
        <v>16</v>
      </c>
      <c r="W237" s="100">
        <f t="shared" si="41"/>
        <v>1.3333333333333333</v>
      </c>
      <c r="X237" s="105" t="str">
        <f t="shared" si="42"/>
        <v>De acuerdo a lo programado</v>
      </c>
      <c r="Y237" s="166"/>
      <c r="Z237" s="159">
        <f t="shared" si="43"/>
        <v>15</v>
      </c>
      <c r="AA237" s="159"/>
      <c r="AB237" s="100" t="str">
        <f t="shared" si="45"/>
        <v>No hay ejecución</v>
      </c>
      <c r="AC237" s="105" t="str">
        <f t="shared" si="44"/>
        <v>NA</v>
      </c>
      <c r="AD237" s="166"/>
      <c r="AE237" s="65">
        <f t="shared" si="46"/>
        <v>16</v>
      </c>
      <c r="AF237" s="100">
        <f t="shared" si="47"/>
        <v>0.59259259259259256</v>
      </c>
      <c r="AG237" s="105" t="str">
        <f t="shared" si="48"/>
        <v>Incumplimiento</v>
      </c>
      <c r="AH237" s="166"/>
      <c r="AI237" s="65" t="s">
        <v>502</v>
      </c>
      <c r="AJ237" s="105" t="s">
        <v>502</v>
      </c>
    </row>
    <row r="238" spans="1:36" s="59" customFormat="1" ht="37.049999999999997" customHeight="1" thickTop="1" thickBot="1">
      <c r="A238" s="63">
        <v>223</v>
      </c>
      <c r="B238" s="162" t="s">
        <v>400</v>
      </c>
      <c r="C238" s="162">
        <v>0</v>
      </c>
      <c r="D238" s="162">
        <v>0</v>
      </c>
      <c r="E238" s="162" t="s">
        <v>41</v>
      </c>
      <c r="F238" s="162">
        <v>18</v>
      </c>
      <c r="G238" s="231" t="s">
        <v>4416</v>
      </c>
      <c r="H238" s="164" t="s">
        <v>4437</v>
      </c>
      <c r="I238" s="231" t="s">
        <v>18</v>
      </c>
      <c r="J238" s="231" t="s">
        <v>129</v>
      </c>
      <c r="K238" s="231">
        <v>1</v>
      </c>
      <c r="L238" s="165" t="s">
        <v>2214</v>
      </c>
      <c r="M238" s="165" t="s">
        <v>3764</v>
      </c>
      <c r="N238" s="64">
        <v>1</v>
      </c>
      <c r="O238" s="64">
        <v>1</v>
      </c>
      <c r="P238" s="64">
        <v>1</v>
      </c>
      <c r="Q238" s="64">
        <v>0</v>
      </c>
      <c r="R238" s="64">
        <f t="shared" si="39"/>
        <v>3</v>
      </c>
      <c r="S238" s="105" t="s">
        <v>4386</v>
      </c>
      <c r="T238" s="105" t="s">
        <v>172</v>
      </c>
      <c r="U238" s="159">
        <f t="shared" si="40"/>
        <v>2</v>
      </c>
      <c r="V238" s="273">
        <v>2</v>
      </c>
      <c r="W238" s="100">
        <f t="shared" si="41"/>
        <v>1</v>
      </c>
      <c r="X238" s="105" t="str">
        <f t="shared" si="42"/>
        <v>De acuerdo a lo programado</v>
      </c>
      <c r="Y238" s="166"/>
      <c r="Z238" s="159">
        <f t="shared" si="43"/>
        <v>1</v>
      </c>
      <c r="AA238" s="159"/>
      <c r="AB238" s="100" t="str">
        <f t="shared" si="45"/>
        <v>No hay ejecución</v>
      </c>
      <c r="AC238" s="105" t="str">
        <f t="shared" si="44"/>
        <v>NA</v>
      </c>
      <c r="AD238" s="166"/>
      <c r="AE238" s="65">
        <f t="shared" si="46"/>
        <v>2</v>
      </c>
      <c r="AF238" s="100">
        <f t="shared" si="47"/>
        <v>0.66666666666666663</v>
      </c>
      <c r="AG238" s="105" t="str">
        <f t="shared" si="48"/>
        <v>Incumplimiento</v>
      </c>
      <c r="AH238" s="166"/>
      <c r="AI238" s="65" t="s">
        <v>502</v>
      </c>
      <c r="AJ238" s="105" t="s">
        <v>502</v>
      </c>
    </row>
    <row r="239" spans="1:36" s="59" customFormat="1" ht="37.049999999999997" customHeight="1" thickTop="1" thickBot="1">
      <c r="A239" s="63">
        <v>224</v>
      </c>
      <c r="B239" s="162" t="s">
        <v>400</v>
      </c>
      <c r="C239" s="162">
        <v>0</v>
      </c>
      <c r="D239" s="162">
        <v>0</v>
      </c>
      <c r="E239" s="162" t="s">
        <v>41</v>
      </c>
      <c r="F239" s="162">
        <v>18</v>
      </c>
      <c r="G239" s="231" t="s">
        <v>447</v>
      </c>
      <c r="H239" s="164" t="s">
        <v>4438</v>
      </c>
      <c r="I239" s="231" t="s">
        <v>18</v>
      </c>
      <c r="J239" s="231" t="s">
        <v>129</v>
      </c>
      <c r="K239" s="231">
        <v>6</v>
      </c>
      <c r="L239" s="165" t="s">
        <v>2214</v>
      </c>
      <c r="M239" s="165" t="s">
        <v>3764</v>
      </c>
      <c r="N239" s="64">
        <v>0</v>
      </c>
      <c r="O239" s="64">
        <v>1</v>
      </c>
      <c r="P239" s="64">
        <v>0</v>
      </c>
      <c r="Q239" s="64">
        <v>0</v>
      </c>
      <c r="R239" s="64">
        <f t="shared" ref="R239:R302" si="50">N239+O239+P239+Q239</f>
        <v>1</v>
      </c>
      <c r="S239" s="105" t="s">
        <v>4439</v>
      </c>
      <c r="T239" s="105" t="s">
        <v>172</v>
      </c>
      <c r="U239" s="159">
        <f t="shared" si="40"/>
        <v>1</v>
      </c>
      <c r="V239" s="273">
        <v>4</v>
      </c>
      <c r="W239" s="100">
        <f t="shared" si="41"/>
        <v>4</v>
      </c>
      <c r="X239" s="105" t="str">
        <f t="shared" si="42"/>
        <v>De acuerdo a lo programado</v>
      </c>
      <c r="Y239" s="166"/>
      <c r="Z239" s="159">
        <f t="shared" si="43"/>
        <v>0</v>
      </c>
      <c r="AA239" s="159"/>
      <c r="AB239" s="100" t="str">
        <f t="shared" si="45"/>
        <v>No hay ejecución</v>
      </c>
      <c r="AC239" s="105" t="str">
        <f t="shared" si="44"/>
        <v>NA</v>
      </c>
      <c r="AD239" s="166"/>
      <c r="AE239" s="65">
        <f t="shared" si="46"/>
        <v>4</v>
      </c>
      <c r="AF239" s="100">
        <f t="shared" si="47"/>
        <v>4</v>
      </c>
      <c r="AG239" s="105" t="str">
        <f t="shared" si="48"/>
        <v>De acuerdo a lo programado</v>
      </c>
      <c r="AH239" s="166"/>
      <c r="AI239" s="65" t="s">
        <v>502</v>
      </c>
      <c r="AJ239" s="105" t="s">
        <v>502</v>
      </c>
    </row>
    <row r="240" spans="1:36" s="59" customFormat="1" ht="37.049999999999997" customHeight="1" thickTop="1" thickBot="1">
      <c r="A240" s="63">
        <v>225</v>
      </c>
      <c r="B240" s="162" t="s">
        <v>400</v>
      </c>
      <c r="C240" s="162">
        <v>0</v>
      </c>
      <c r="D240" s="162">
        <v>0</v>
      </c>
      <c r="E240" s="162" t="s">
        <v>41</v>
      </c>
      <c r="F240" s="162">
        <v>18</v>
      </c>
      <c r="G240" s="231" t="s">
        <v>430</v>
      </c>
      <c r="H240" s="164" t="s">
        <v>4440</v>
      </c>
      <c r="I240" s="231" t="s">
        <v>20</v>
      </c>
      <c r="J240" s="231" t="s">
        <v>129</v>
      </c>
      <c r="K240" s="231">
        <v>1</v>
      </c>
      <c r="L240" s="165" t="s">
        <v>2214</v>
      </c>
      <c r="M240" s="165" t="s">
        <v>3764</v>
      </c>
      <c r="N240" s="64">
        <v>0</v>
      </c>
      <c r="O240" s="64">
        <v>2</v>
      </c>
      <c r="P240" s="64">
        <v>1</v>
      </c>
      <c r="Q240" s="64">
        <v>1</v>
      </c>
      <c r="R240" s="64">
        <f t="shared" si="50"/>
        <v>4</v>
      </c>
      <c r="S240" s="105" t="s">
        <v>4386</v>
      </c>
      <c r="T240" s="105" t="s">
        <v>172</v>
      </c>
      <c r="U240" s="159">
        <f t="shared" ref="U240:U303" si="51">N240+O240</f>
        <v>2</v>
      </c>
      <c r="V240" s="273">
        <v>0</v>
      </c>
      <c r="W240" s="100">
        <f t="shared" si="41"/>
        <v>0</v>
      </c>
      <c r="X240" s="105" t="str">
        <f t="shared" si="42"/>
        <v>En Riesgo de no Cumplimiento</v>
      </c>
      <c r="Y240" s="166"/>
      <c r="Z240" s="159">
        <f t="shared" si="43"/>
        <v>2</v>
      </c>
      <c r="AA240" s="159"/>
      <c r="AB240" s="100" t="str">
        <f t="shared" si="45"/>
        <v>No hay ejecución</v>
      </c>
      <c r="AC240" s="105" t="str">
        <f t="shared" si="44"/>
        <v>NA</v>
      </c>
      <c r="AD240" s="166"/>
      <c r="AE240" s="65">
        <f t="shared" si="46"/>
        <v>0</v>
      </c>
      <c r="AF240" s="100" t="str">
        <f t="shared" si="47"/>
        <v>No hay Programación</v>
      </c>
      <c r="AG240" s="105" t="str">
        <f t="shared" si="48"/>
        <v>De acuerdo a lo programado</v>
      </c>
      <c r="AH240" s="166"/>
      <c r="AI240" s="65" t="s">
        <v>502</v>
      </c>
      <c r="AJ240" s="105" t="s">
        <v>502</v>
      </c>
    </row>
    <row r="241" spans="1:36" s="59" customFormat="1" ht="37.049999999999997" customHeight="1" thickTop="1" thickBot="1">
      <c r="A241" s="63">
        <v>226</v>
      </c>
      <c r="B241" s="162" t="s">
        <v>400</v>
      </c>
      <c r="C241" s="162">
        <v>0</v>
      </c>
      <c r="D241" s="162">
        <v>0</v>
      </c>
      <c r="E241" s="162" t="s">
        <v>41</v>
      </c>
      <c r="F241" s="162">
        <v>18</v>
      </c>
      <c r="G241" s="231" t="s">
        <v>4331</v>
      </c>
      <c r="H241" s="164" t="s">
        <v>4441</v>
      </c>
      <c r="I241" s="231" t="s">
        <v>20</v>
      </c>
      <c r="J241" s="231" t="s">
        <v>129</v>
      </c>
      <c r="K241" s="231">
        <v>1</v>
      </c>
      <c r="L241" s="165" t="s">
        <v>3778</v>
      </c>
      <c r="M241" s="165" t="s">
        <v>643</v>
      </c>
      <c r="N241" s="64">
        <v>0</v>
      </c>
      <c r="O241" s="64">
        <v>1</v>
      </c>
      <c r="P241" s="64">
        <v>0</v>
      </c>
      <c r="Q241" s="64">
        <v>0</v>
      </c>
      <c r="R241" s="64">
        <f t="shared" si="50"/>
        <v>1</v>
      </c>
      <c r="S241" s="105" t="s">
        <v>4386</v>
      </c>
      <c r="T241" s="105" t="s">
        <v>172</v>
      </c>
      <c r="U241" s="159">
        <f t="shared" si="51"/>
        <v>1</v>
      </c>
      <c r="V241" s="273">
        <v>0</v>
      </c>
      <c r="W241" s="100">
        <f t="shared" si="41"/>
        <v>0</v>
      </c>
      <c r="X241" s="105" t="str">
        <f t="shared" si="42"/>
        <v>En Riesgo de no Cumplimiento</v>
      </c>
      <c r="Y241" s="166"/>
      <c r="Z241" s="159">
        <f t="shared" si="43"/>
        <v>0</v>
      </c>
      <c r="AA241" s="159"/>
      <c r="AB241" s="100" t="str">
        <f t="shared" si="45"/>
        <v>No hay ejecución</v>
      </c>
      <c r="AC241" s="105" t="str">
        <f t="shared" si="44"/>
        <v>NA</v>
      </c>
      <c r="AD241" s="166"/>
      <c r="AE241" s="65">
        <f t="shared" si="46"/>
        <v>0</v>
      </c>
      <c r="AF241" s="100" t="str">
        <f t="shared" si="47"/>
        <v>No hay Programación</v>
      </c>
      <c r="AG241" s="105" t="str">
        <f t="shared" si="48"/>
        <v>De acuerdo a lo programado</v>
      </c>
      <c r="AH241" s="166"/>
      <c r="AI241" s="65" t="s">
        <v>502</v>
      </c>
      <c r="AJ241" s="105" t="s">
        <v>502</v>
      </c>
    </row>
    <row r="242" spans="1:36" s="59" customFormat="1" ht="37.049999999999997" customHeight="1" thickTop="1" thickBot="1">
      <c r="A242" s="63">
        <v>227</v>
      </c>
      <c r="B242" s="162" t="s">
        <v>400</v>
      </c>
      <c r="C242" s="162">
        <v>0</v>
      </c>
      <c r="D242" s="162">
        <v>0</v>
      </c>
      <c r="E242" s="162" t="s">
        <v>41</v>
      </c>
      <c r="F242" s="162">
        <v>18</v>
      </c>
      <c r="G242" s="231" t="s">
        <v>456</v>
      </c>
      <c r="H242" s="164" t="s">
        <v>4442</v>
      </c>
      <c r="I242" s="231" t="s">
        <v>20</v>
      </c>
      <c r="J242" s="231" t="s">
        <v>129</v>
      </c>
      <c r="K242" s="231">
        <v>1</v>
      </c>
      <c r="L242" s="165" t="s">
        <v>2214</v>
      </c>
      <c r="M242" s="165" t="s">
        <v>3764</v>
      </c>
      <c r="N242" s="64">
        <v>2</v>
      </c>
      <c r="O242" s="64">
        <v>7</v>
      </c>
      <c r="P242" s="64">
        <v>6</v>
      </c>
      <c r="Q242" s="64">
        <v>6</v>
      </c>
      <c r="R242" s="64">
        <f t="shared" si="50"/>
        <v>21</v>
      </c>
      <c r="S242" s="105" t="s">
        <v>4386</v>
      </c>
      <c r="T242" s="105" t="s">
        <v>172</v>
      </c>
      <c r="U242" s="159">
        <f t="shared" si="51"/>
        <v>9</v>
      </c>
      <c r="V242" s="273">
        <v>3</v>
      </c>
      <c r="W242" s="100">
        <f t="shared" si="41"/>
        <v>0.33333333333333331</v>
      </c>
      <c r="X242" s="105" t="str">
        <f t="shared" si="42"/>
        <v>En Riesgo de no Cumplimiento</v>
      </c>
      <c r="Y242" s="166"/>
      <c r="Z242" s="159">
        <f t="shared" si="43"/>
        <v>12</v>
      </c>
      <c r="AA242" s="159"/>
      <c r="AB242" s="100" t="str">
        <f t="shared" si="45"/>
        <v>No hay ejecución</v>
      </c>
      <c r="AC242" s="105" t="str">
        <f t="shared" si="44"/>
        <v>NA</v>
      </c>
      <c r="AD242" s="166"/>
      <c r="AE242" s="65">
        <f t="shared" si="46"/>
        <v>3</v>
      </c>
      <c r="AF242" s="100">
        <f t="shared" si="47"/>
        <v>0.14285714285714285</v>
      </c>
      <c r="AG242" s="105" t="str">
        <f t="shared" si="48"/>
        <v>Incumplimiento</v>
      </c>
      <c r="AH242" s="166"/>
      <c r="AI242" s="65" t="s">
        <v>502</v>
      </c>
      <c r="AJ242" s="105" t="s">
        <v>502</v>
      </c>
    </row>
    <row r="243" spans="1:36" s="59" customFormat="1" ht="37.049999999999997" customHeight="1" thickTop="1" thickBot="1">
      <c r="A243" s="63">
        <v>228</v>
      </c>
      <c r="B243" s="162" t="s">
        <v>400</v>
      </c>
      <c r="C243" s="162">
        <v>0</v>
      </c>
      <c r="D243" s="162">
        <v>0</v>
      </c>
      <c r="E243" s="162" t="s">
        <v>41</v>
      </c>
      <c r="F243" s="162">
        <v>18</v>
      </c>
      <c r="G243" s="231" t="s">
        <v>428</v>
      </c>
      <c r="H243" s="164" t="s">
        <v>4326</v>
      </c>
      <c r="I243" s="231" t="s">
        <v>20</v>
      </c>
      <c r="J243" s="231" t="s">
        <v>129</v>
      </c>
      <c r="K243" s="231">
        <v>1</v>
      </c>
      <c r="L243" s="165" t="s">
        <v>3763</v>
      </c>
      <c r="M243" s="165" t="s">
        <v>3764</v>
      </c>
      <c r="N243" s="64">
        <v>33</v>
      </c>
      <c r="O243" s="64">
        <v>0</v>
      </c>
      <c r="P243" s="64">
        <v>0</v>
      </c>
      <c r="Q243" s="64">
        <v>0</v>
      </c>
      <c r="R243" s="64">
        <f t="shared" si="50"/>
        <v>33</v>
      </c>
      <c r="S243" s="105" t="s">
        <v>4350</v>
      </c>
      <c r="T243" s="166" t="s">
        <v>4443</v>
      </c>
      <c r="U243" s="159">
        <f t="shared" si="51"/>
        <v>33</v>
      </c>
      <c r="V243" s="273">
        <v>8</v>
      </c>
      <c r="W243" s="100">
        <f t="shared" si="41"/>
        <v>0.24242424242424243</v>
      </c>
      <c r="X243" s="105" t="str">
        <f t="shared" si="42"/>
        <v>En Riesgo de no Cumplimiento</v>
      </c>
      <c r="Y243" s="166"/>
      <c r="Z243" s="159">
        <f t="shared" si="43"/>
        <v>0</v>
      </c>
      <c r="AA243" s="159"/>
      <c r="AB243" s="100" t="str">
        <f t="shared" si="45"/>
        <v>No hay ejecución</v>
      </c>
      <c r="AC243" s="105" t="str">
        <f t="shared" si="44"/>
        <v>NA</v>
      </c>
      <c r="AD243" s="166"/>
      <c r="AE243" s="65">
        <f t="shared" si="46"/>
        <v>8</v>
      </c>
      <c r="AF243" s="100">
        <f t="shared" si="47"/>
        <v>0.24242424242424243</v>
      </c>
      <c r="AG243" s="105" t="str">
        <f t="shared" si="48"/>
        <v>Incumplimiento</v>
      </c>
      <c r="AH243" s="166"/>
      <c r="AI243" s="65" t="s">
        <v>502</v>
      </c>
      <c r="AJ243" s="105" t="s">
        <v>502</v>
      </c>
    </row>
    <row r="244" spans="1:36" s="59" customFormat="1" ht="37.049999999999997" customHeight="1" thickTop="1" thickBot="1">
      <c r="A244" s="63">
        <v>229</v>
      </c>
      <c r="B244" s="162" t="s">
        <v>400</v>
      </c>
      <c r="C244" s="162">
        <v>0</v>
      </c>
      <c r="D244" s="162">
        <v>0</v>
      </c>
      <c r="E244" s="162" t="s">
        <v>41</v>
      </c>
      <c r="F244" s="162">
        <v>18</v>
      </c>
      <c r="G244" s="231" t="s">
        <v>428</v>
      </c>
      <c r="H244" s="164" t="s">
        <v>3828</v>
      </c>
      <c r="I244" s="231" t="s">
        <v>20</v>
      </c>
      <c r="J244" s="231" t="s">
        <v>129</v>
      </c>
      <c r="K244" s="231">
        <v>1</v>
      </c>
      <c r="L244" s="165" t="s">
        <v>3763</v>
      </c>
      <c r="M244" s="165" t="s">
        <v>3764</v>
      </c>
      <c r="N244" s="64">
        <v>68</v>
      </c>
      <c r="O244" s="64">
        <v>0</v>
      </c>
      <c r="P244" s="64">
        <v>0</v>
      </c>
      <c r="Q244" s="64">
        <v>0</v>
      </c>
      <c r="R244" s="64">
        <f t="shared" si="50"/>
        <v>68</v>
      </c>
      <c r="S244" s="105" t="s">
        <v>4350</v>
      </c>
      <c r="T244" s="105" t="s">
        <v>172</v>
      </c>
      <c r="U244" s="159">
        <f t="shared" si="51"/>
        <v>68</v>
      </c>
      <c r="V244" s="273">
        <v>65</v>
      </c>
      <c r="W244" s="100">
        <f t="shared" si="41"/>
        <v>0.95588235294117652</v>
      </c>
      <c r="X244" s="105" t="str">
        <f t="shared" si="42"/>
        <v>De acuerdo a lo programado</v>
      </c>
      <c r="Y244" s="166"/>
      <c r="Z244" s="159">
        <f t="shared" si="43"/>
        <v>0</v>
      </c>
      <c r="AA244" s="159"/>
      <c r="AB244" s="100" t="str">
        <f t="shared" si="45"/>
        <v>No hay ejecución</v>
      </c>
      <c r="AC244" s="105" t="str">
        <f t="shared" si="44"/>
        <v>NA</v>
      </c>
      <c r="AD244" s="166"/>
      <c r="AE244" s="65">
        <f t="shared" si="46"/>
        <v>65</v>
      </c>
      <c r="AF244" s="100">
        <f t="shared" si="47"/>
        <v>0.95588235294117652</v>
      </c>
      <c r="AG244" s="105" t="str">
        <f t="shared" si="48"/>
        <v>De acuerdo a lo programado</v>
      </c>
      <c r="AH244" s="166"/>
      <c r="AI244" s="65" t="s">
        <v>502</v>
      </c>
      <c r="AJ244" s="105" t="s">
        <v>502</v>
      </c>
    </row>
    <row r="245" spans="1:36" s="59" customFormat="1" ht="37.049999999999997" customHeight="1" thickTop="1" thickBot="1">
      <c r="A245" s="63">
        <v>230</v>
      </c>
      <c r="B245" s="162" t="s">
        <v>400</v>
      </c>
      <c r="C245" s="162">
        <v>0</v>
      </c>
      <c r="D245" s="162">
        <v>0</v>
      </c>
      <c r="E245" s="162" t="s">
        <v>41</v>
      </c>
      <c r="F245" s="162">
        <v>18</v>
      </c>
      <c r="G245" s="231" t="s">
        <v>428</v>
      </c>
      <c r="H245" s="164" t="s">
        <v>4328</v>
      </c>
      <c r="I245" s="231" t="s">
        <v>18</v>
      </c>
      <c r="J245" s="231" t="s">
        <v>129</v>
      </c>
      <c r="K245" s="231">
        <v>6</v>
      </c>
      <c r="L245" s="165" t="s">
        <v>640</v>
      </c>
      <c r="M245" s="165" t="s">
        <v>636</v>
      </c>
      <c r="N245" s="64">
        <v>0</v>
      </c>
      <c r="O245" s="64">
        <v>68</v>
      </c>
      <c r="P245" s="64">
        <v>0</v>
      </c>
      <c r="Q245" s="64">
        <v>0</v>
      </c>
      <c r="R245" s="64">
        <f t="shared" si="50"/>
        <v>68</v>
      </c>
      <c r="S245" s="105" t="s">
        <v>4350</v>
      </c>
      <c r="T245" s="105" t="s">
        <v>172</v>
      </c>
      <c r="U245" s="159">
        <f t="shared" si="51"/>
        <v>68</v>
      </c>
      <c r="V245" s="273">
        <v>54</v>
      </c>
      <c r="W245" s="100">
        <f t="shared" si="41"/>
        <v>0.79411764705882348</v>
      </c>
      <c r="X245" s="105" t="str">
        <f t="shared" si="42"/>
        <v>Atraso Leve</v>
      </c>
      <c r="Y245" s="166"/>
      <c r="Z245" s="159">
        <f t="shared" si="43"/>
        <v>0</v>
      </c>
      <c r="AA245" s="159"/>
      <c r="AB245" s="100" t="str">
        <f t="shared" si="45"/>
        <v>No hay ejecución</v>
      </c>
      <c r="AC245" s="105" t="str">
        <f t="shared" si="44"/>
        <v>NA</v>
      </c>
      <c r="AD245" s="166"/>
      <c r="AE245" s="65">
        <f t="shared" si="46"/>
        <v>54</v>
      </c>
      <c r="AF245" s="100">
        <f t="shared" si="47"/>
        <v>0.79411764705882348</v>
      </c>
      <c r="AG245" s="105" t="str">
        <f t="shared" si="48"/>
        <v>Atraso Leve</v>
      </c>
      <c r="AH245" s="166"/>
      <c r="AI245" s="65" t="s">
        <v>502</v>
      </c>
      <c r="AJ245" s="105" t="s">
        <v>502</v>
      </c>
    </row>
    <row r="246" spans="1:36" s="59" customFormat="1" ht="37.049999999999997" customHeight="1" thickTop="1" thickBot="1">
      <c r="A246" s="63">
        <v>231</v>
      </c>
      <c r="B246" s="162" t="s">
        <v>400</v>
      </c>
      <c r="C246" s="162">
        <v>0</v>
      </c>
      <c r="D246" s="162">
        <v>0</v>
      </c>
      <c r="E246" s="162" t="s">
        <v>41</v>
      </c>
      <c r="F246" s="162">
        <v>18</v>
      </c>
      <c r="G246" s="231" t="s">
        <v>510</v>
      </c>
      <c r="H246" s="164" t="s">
        <v>4444</v>
      </c>
      <c r="I246" s="231" t="s">
        <v>20</v>
      </c>
      <c r="J246" s="231" t="s">
        <v>129</v>
      </c>
      <c r="K246" s="231">
        <v>1</v>
      </c>
      <c r="L246" s="165" t="s">
        <v>2214</v>
      </c>
      <c r="M246" s="165" t="s">
        <v>636</v>
      </c>
      <c r="N246" s="64">
        <v>0</v>
      </c>
      <c r="O246" s="64">
        <v>0</v>
      </c>
      <c r="P246" s="64">
        <v>0</v>
      </c>
      <c r="Q246" s="64">
        <v>35</v>
      </c>
      <c r="R246" s="64">
        <f t="shared" si="50"/>
        <v>35</v>
      </c>
      <c r="S246" s="105" t="s">
        <v>4350</v>
      </c>
      <c r="T246" s="105" t="s">
        <v>172</v>
      </c>
      <c r="U246" s="159">
        <f t="shared" si="51"/>
        <v>0</v>
      </c>
      <c r="V246" s="273">
        <v>0</v>
      </c>
      <c r="W246" s="100" t="str">
        <f t="shared" si="41"/>
        <v>No hay Programación</v>
      </c>
      <c r="X246" s="105" t="str">
        <f t="shared" si="42"/>
        <v>De acuerdo a lo programado</v>
      </c>
      <c r="Y246" s="166"/>
      <c r="Z246" s="159">
        <f t="shared" si="43"/>
        <v>35</v>
      </c>
      <c r="AA246" s="159"/>
      <c r="AB246" s="100" t="str">
        <f t="shared" si="45"/>
        <v>No hay ejecución</v>
      </c>
      <c r="AC246" s="105" t="str">
        <f t="shared" si="44"/>
        <v>NA</v>
      </c>
      <c r="AD246" s="166"/>
      <c r="AE246" s="65">
        <f t="shared" si="46"/>
        <v>0</v>
      </c>
      <c r="AF246" s="100" t="str">
        <f t="shared" si="47"/>
        <v>No hay Programación</v>
      </c>
      <c r="AG246" s="105" t="str">
        <f t="shared" si="48"/>
        <v>De acuerdo a lo programado</v>
      </c>
      <c r="AH246" s="166"/>
      <c r="AI246" s="65" t="s">
        <v>502</v>
      </c>
      <c r="AJ246" s="105" t="s">
        <v>502</v>
      </c>
    </row>
    <row r="247" spans="1:36" s="59" customFormat="1" ht="37.049999999999997" customHeight="1" thickTop="1" thickBot="1">
      <c r="A247" s="63">
        <v>232</v>
      </c>
      <c r="B247" s="162" t="s">
        <v>400</v>
      </c>
      <c r="C247" s="162">
        <v>0</v>
      </c>
      <c r="D247" s="162">
        <v>0</v>
      </c>
      <c r="E247" s="162" t="s">
        <v>41</v>
      </c>
      <c r="F247" s="162">
        <v>18</v>
      </c>
      <c r="G247" s="231" t="s">
        <v>439</v>
      </c>
      <c r="H247" s="164" t="s">
        <v>4445</v>
      </c>
      <c r="I247" s="231" t="s">
        <v>20</v>
      </c>
      <c r="J247" s="231" t="s">
        <v>129</v>
      </c>
      <c r="K247" s="231">
        <v>1</v>
      </c>
      <c r="L247" s="165" t="s">
        <v>2214</v>
      </c>
      <c r="M247" s="165" t="s">
        <v>3764</v>
      </c>
      <c r="N247" s="64">
        <v>0</v>
      </c>
      <c r="O247" s="64">
        <v>0</v>
      </c>
      <c r="P247" s="64">
        <v>0</v>
      </c>
      <c r="Q247" s="64">
        <v>35</v>
      </c>
      <c r="R247" s="64">
        <f t="shared" si="50"/>
        <v>35</v>
      </c>
      <c r="S247" s="105" t="s">
        <v>4350</v>
      </c>
      <c r="T247" s="105" t="s">
        <v>172</v>
      </c>
      <c r="U247" s="159">
        <f t="shared" si="51"/>
        <v>0</v>
      </c>
      <c r="V247" s="273">
        <v>0</v>
      </c>
      <c r="W247" s="100" t="str">
        <f t="shared" si="41"/>
        <v>No hay Programación</v>
      </c>
      <c r="X247" s="105" t="str">
        <f t="shared" si="42"/>
        <v>De acuerdo a lo programado</v>
      </c>
      <c r="Y247" s="166"/>
      <c r="Z247" s="159">
        <f t="shared" si="43"/>
        <v>35</v>
      </c>
      <c r="AA247" s="159"/>
      <c r="AB247" s="100" t="str">
        <f t="shared" si="45"/>
        <v>No hay ejecución</v>
      </c>
      <c r="AC247" s="105" t="str">
        <f t="shared" si="44"/>
        <v>NA</v>
      </c>
      <c r="AD247" s="166"/>
      <c r="AE247" s="65">
        <f t="shared" si="46"/>
        <v>0</v>
      </c>
      <c r="AF247" s="100" t="str">
        <f t="shared" si="47"/>
        <v>No hay Programación</v>
      </c>
      <c r="AG247" s="105" t="str">
        <f t="shared" si="48"/>
        <v>De acuerdo a lo programado</v>
      </c>
      <c r="AH247" s="166"/>
      <c r="AI247" s="65" t="s">
        <v>502</v>
      </c>
      <c r="AJ247" s="105" t="s">
        <v>502</v>
      </c>
    </row>
    <row r="248" spans="1:36" s="59" customFormat="1" ht="37.049999999999997" customHeight="1" thickTop="1" thickBot="1">
      <c r="A248" s="63">
        <v>233</v>
      </c>
      <c r="B248" s="162" t="s">
        <v>400</v>
      </c>
      <c r="C248" s="162">
        <v>0</v>
      </c>
      <c r="D248" s="162">
        <v>0</v>
      </c>
      <c r="E248" s="162" t="s">
        <v>41</v>
      </c>
      <c r="F248" s="162">
        <v>18</v>
      </c>
      <c r="G248" s="231" t="s">
        <v>428</v>
      </c>
      <c r="H248" s="164" t="s">
        <v>4326</v>
      </c>
      <c r="I248" s="231" t="s">
        <v>20</v>
      </c>
      <c r="J248" s="231" t="s">
        <v>129</v>
      </c>
      <c r="K248" s="231">
        <v>1</v>
      </c>
      <c r="L248" s="165" t="s">
        <v>2201</v>
      </c>
      <c r="M248" s="165" t="s">
        <v>636</v>
      </c>
      <c r="N248" s="64">
        <v>52</v>
      </c>
      <c r="O248" s="64">
        <v>0</v>
      </c>
      <c r="P248" s="64">
        <v>0</v>
      </c>
      <c r="Q248" s="64">
        <v>0</v>
      </c>
      <c r="R248" s="64">
        <f t="shared" si="50"/>
        <v>52</v>
      </c>
      <c r="S248" s="105" t="s">
        <v>4375</v>
      </c>
      <c r="T248" s="105" t="s">
        <v>172</v>
      </c>
      <c r="U248" s="159">
        <f t="shared" si="51"/>
        <v>52</v>
      </c>
      <c r="V248" s="273">
        <v>52</v>
      </c>
      <c r="W248" s="100">
        <f t="shared" si="41"/>
        <v>1</v>
      </c>
      <c r="X248" s="105" t="str">
        <f t="shared" si="42"/>
        <v>De acuerdo a lo programado</v>
      </c>
      <c r="Y248" s="166"/>
      <c r="Z248" s="159">
        <f t="shared" si="43"/>
        <v>0</v>
      </c>
      <c r="AA248" s="159"/>
      <c r="AB248" s="100" t="str">
        <f t="shared" si="45"/>
        <v>No hay ejecución</v>
      </c>
      <c r="AC248" s="105" t="str">
        <f t="shared" si="44"/>
        <v>NA</v>
      </c>
      <c r="AD248" s="166"/>
      <c r="AE248" s="65">
        <f t="shared" si="46"/>
        <v>52</v>
      </c>
      <c r="AF248" s="100">
        <f t="shared" si="47"/>
        <v>1</v>
      </c>
      <c r="AG248" s="105" t="str">
        <f t="shared" si="48"/>
        <v>De acuerdo a lo programado</v>
      </c>
      <c r="AH248" s="166"/>
      <c r="AI248" s="65" t="s">
        <v>502</v>
      </c>
      <c r="AJ248" s="105" t="s">
        <v>502</v>
      </c>
    </row>
    <row r="249" spans="1:36" s="59" customFormat="1" ht="37.049999999999997" customHeight="1" thickTop="1" thickBot="1">
      <c r="A249" s="63">
        <v>234</v>
      </c>
      <c r="B249" s="162" t="s">
        <v>400</v>
      </c>
      <c r="C249" s="162">
        <v>0</v>
      </c>
      <c r="D249" s="162">
        <v>0</v>
      </c>
      <c r="E249" s="162" t="s">
        <v>41</v>
      </c>
      <c r="F249" s="162">
        <v>18</v>
      </c>
      <c r="G249" s="231" t="s">
        <v>428</v>
      </c>
      <c r="H249" s="164" t="s">
        <v>3828</v>
      </c>
      <c r="I249" s="231" t="s">
        <v>20</v>
      </c>
      <c r="J249" s="231" t="s">
        <v>129</v>
      </c>
      <c r="K249" s="231">
        <v>1</v>
      </c>
      <c r="L249" s="165" t="s">
        <v>2209</v>
      </c>
      <c r="M249" s="165" t="s">
        <v>2215</v>
      </c>
      <c r="N249" s="64">
        <v>52</v>
      </c>
      <c r="O249" s="64">
        <v>0</v>
      </c>
      <c r="P249" s="64">
        <v>0</v>
      </c>
      <c r="Q249" s="64">
        <v>0</v>
      </c>
      <c r="R249" s="64">
        <f t="shared" si="50"/>
        <v>52</v>
      </c>
      <c r="S249" s="105" t="s">
        <v>4375</v>
      </c>
      <c r="T249" s="105" t="s">
        <v>172</v>
      </c>
      <c r="U249" s="159">
        <f t="shared" si="51"/>
        <v>52</v>
      </c>
      <c r="V249" s="273">
        <v>52</v>
      </c>
      <c r="W249" s="100">
        <f t="shared" si="41"/>
        <v>1</v>
      </c>
      <c r="X249" s="105" t="str">
        <f t="shared" si="42"/>
        <v>De acuerdo a lo programado</v>
      </c>
      <c r="Y249" s="166"/>
      <c r="Z249" s="159">
        <f t="shared" si="43"/>
        <v>0</v>
      </c>
      <c r="AA249" s="159"/>
      <c r="AB249" s="100" t="str">
        <f t="shared" si="45"/>
        <v>No hay ejecución</v>
      </c>
      <c r="AC249" s="105" t="str">
        <f t="shared" si="44"/>
        <v>NA</v>
      </c>
      <c r="AD249" s="166"/>
      <c r="AE249" s="65">
        <f t="shared" si="46"/>
        <v>52</v>
      </c>
      <c r="AF249" s="100">
        <f t="shared" si="47"/>
        <v>1</v>
      </c>
      <c r="AG249" s="105" t="str">
        <f t="shared" si="48"/>
        <v>De acuerdo a lo programado</v>
      </c>
      <c r="AH249" s="166"/>
      <c r="AI249" s="65" t="s">
        <v>502</v>
      </c>
      <c r="AJ249" s="105" t="s">
        <v>502</v>
      </c>
    </row>
    <row r="250" spans="1:36" s="59" customFormat="1" ht="37.049999999999997" customHeight="1" thickTop="1" thickBot="1">
      <c r="A250" s="63">
        <v>235</v>
      </c>
      <c r="B250" s="162" t="s">
        <v>400</v>
      </c>
      <c r="C250" s="162">
        <v>0</v>
      </c>
      <c r="D250" s="162">
        <v>0</v>
      </c>
      <c r="E250" s="162" t="s">
        <v>41</v>
      </c>
      <c r="F250" s="162">
        <v>18</v>
      </c>
      <c r="G250" s="231" t="s">
        <v>428</v>
      </c>
      <c r="H250" s="164" t="s">
        <v>4328</v>
      </c>
      <c r="I250" s="231" t="s">
        <v>18</v>
      </c>
      <c r="J250" s="231" t="s">
        <v>129</v>
      </c>
      <c r="K250" s="231">
        <v>6</v>
      </c>
      <c r="L250" s="165" t="s">
        <v>3769</v>
      </c>
      <c r="M250" s="165" t="s">
        <v>4334</v>
      </c>
      <c r="N250" s="64">
        <v>52</v>
      </c>
      <c r="O250" s="64">
        <v>0</v>
      </c>
      <c r="P250" s="64">
        <v>0</v>
      </c>
      <c r="Q250" s="64">
        <v>0</v>
      </c>
      <c r="R250" s="64">
        <f t="shared" si="50"/>
        <v>52</v>
      </c>
      <c r="S250" s="105" t="s">
        <v>4375</v>
      </c>
      <c r="T250" s="105" t="s">
        <v>172</v>
      </c>
      <c r="U250" s="159">
        <f t="shared" si="51"/>
        <v>52</v>
      </c>
      <c r="V250" s="273">
        <v>52</v>
      </c>
      <c r="W250" s="100">
        <f t="shared" si="41"/>
        <v>1</v>
      </c>
      <c r="X250" s="105" t="str">
        <f t="shared" si="42"/>
        <v>De acuerdo a lo programado</v>
      </c>
      <c r="Y250" s="166"/>
      <c r="Z250" s="159">
        <f t="shared" si="43"/>
        <v>0</v>
      </c>
      <c r="AA250" s="159"/>
      <c r="AB250" s="100" t="str">
        <f t="shared" si="45"/>
        <v>No hay ejecución</v>
      </c>
      <c r="AC250" s="105" t="str">
        <f t="shared" si="44"/>
        <v>NA</v>
      </c>
      <c r="AD250" s="166"/>
      <c r="AE250" s="65">
        <f t="shared" si="46"/>
        <v>52</v>
      </c>
      <c r="AF250" s="100">
        <f t="shared" si="47"/>
        <v>1</v>
      </c>
      <c r="AG250" s="105" t="str">
        <f t="shared" si="48"/>
        <v>De acuerdo a lo programado</v>
      </c>
      <c r="AH250" s="166"/>
      <c r="AI250" s="65" t="s">
        <v>502</v>
      </c>
      <c r="AJ250" s="105" t="s">
        <v>502</v>
      </c>
    </row>
    <row r="251" spans="1:36" s="59" customFormat="1" ht="37.049999999999997" customHeight="1" thickTop="1" thickBot="1">
      <c r="A251" s="63">
        <v>236</v>
      </c>
      <c r="B251" s="162" t="s">
        <v>400</v>
      </c>
      <c r="C251" s="162">
        <v>0</v>
      </c>
      <c r="D251" s="162">
        <v>0</v>
      </c>
      <c r="E251" s="162" t="s">
        <v>41</v>
      </c>
      <c r="F251" s="162">
        <v>18</v>
      </c>
      <c r="G251" s="231" t="s">
        <v>510</v>
      </c>
      <c r="H251" s="164" t="s">
        <v>4446</v>
      </c>
      <c r="I251" s="231" t="s">
        <v>20</v>
      </c>
      <c r="J251" s="231" t="s">
        <v>129</v>
      </c>
      <c r="K251" s="231">
        <v>1</v>
      </c>
      <c r="L251" s="165" t="s">
        <v>2214</v>
      </c>
      <c r="M251" s="165" t="s">
        <v>2215</v>
      </c>
      <c r="N251" s="64">
        <v>0</v>
      </c>
      <c r="O251" s="64">
        <v>14</v>
      </c>
      <c r="P251" s="64">
        <v>14</v>
      </c>
      <c r="Q251" s="64"/>
      <c r="R251" s="64">
        <f t="shared" si="50"/>
        <v>28</v>
      </c>
      <c r="S251" s="105" t="s">
        <v>4447</v>
      </c>
      <c r="T251" s="105" t="s">
        <v>172</v>
      </c>
      <c r="U251" s="159">
        <f t="shared" si="51"/>
        <v>14</v>
      </c>
      <c r="V251" s="273">
        <v>14</v>
      </c>
      <c r="W251" s="100">
        <f t="shared" si="41"/>
        <v>1</v>
      </c>
      <c r="X251" s="105" t="str">
        <f t="shared" si="42"/>
        <v>De acuerdo a lo programado</v>
      </c>
      <c r="Y251" s="166"/>
      <c r="Z251" s="159">
        <f t="shared" si="43"/>
        <v>14</v>
      </c>
      <c r="AA251" s="159"/>
      <c r="AB251" s="100" t="str">
        <f t="shared" si="45"/>
        <v>No hay ejecución</v>
      </c>
      <c r="AC251" s="105" t="str">
        <f t="shared" si="44"/>
        <v>NA</v>
      </c>
      <c r="AD251" s="166"/>
      <c r="AE251" s="65">
        <f t="shared" si="46"/>
        <v>14</v>
      </c>
      <c r="AF251" s="100">
        <f t="shared" si="47"/>
        <v>0.5</v>
      </c>
      <c r="AG251" s="105" t="str">
        <f t="shared" si="48"/>
        <v>Incumplimiento</v>
      </c>
      <c r="AH251" s="166"/>
      <c r="AI251" s="65" t="s">
        <v>502</v>
      </c>
      <c r="AJ251" s="105" t="s">
        <v>502</v>
      </c>
    </row>
    <row r="252" spans="1:36" s="59" customFormat="1" ht="37.049999999999997" customHeight="1" thickTop="1" thickBot="1">
      <c r="A252" s="63">
        <v>237</v>
      </c>
      <c r="B252" s="162" t="s">
        <v>400</v>
      </c>
      <c r="C252" s="162">
        <v>0</v>
      </c>
      <c r="D252" s="162">
        <v>0</v>
      </c>
      <c r="E252" s="162" t="s">
        <v>41</v>
      </c>
      <c r="F252" s="162">
        <v>18</v>
      </c>
      <c r="G252" s="231" t="s">
        <v>510</v>
      </c>
      <c r="H252" s="164" t="s">
        <v>4409</v>
      </c>
      <c r="I252" s="231" t="s">
        <v>20</v>
      </c>
      <c r="J252" s="231" t="s">
        <v>129</v>
      </c>
      <c r="K252" s="231">
        <v>1</v>
      </c>
      <c r="L252" s="165" t="s">
        <v>3778</v>
      </c>
      <c r="M252" s="165" t="s">
        <v>643</v>
      </c>
      <c r="N252" s="64">
        <v>0</v>
      </c>
      <c r="O252" s="64">
        <v>1</v>
      </c>
      <c r="P252" s="64">
        <v>0</v>
      </c>
      <c r="Q252" s="64">
        <v>0</v>
      </c>
      <c r="R252" s="64">
        <f t="shared" si="50"/>
        <v>1</v>
      </c>
      <c r="S252" s="105" t="s">
        <v>4447</v>
      </c>
      <c r="T252" s="105" t="s">
        <v>172</v>
      </c>
      <c r="U252" s="159">
        <f t="shared" si="51"/>
        <v>1</v>
      </c>
      <c r="V252" s="273">
        <v>1</v>
      </c>
      <c r="W252" s="100">
        <f t="shared" si="41"/>
        <v>1</v>
      </c>
      <c r="X252" s="105" t="str">
        <f t="shared" si="42"/>
        <v>De acuerdo a lo programado</v>
      </c>
      <c r="Y252" s="166"/>
      <c r="Z252" s="159">
        <f t="shared" si="43"/>
        <v>0</v>
      </c>
      <c r="AA252" s="159"/>
      <c r="AB252" s="100" t="str">
        <f t="shared" si="45"/>
        <v>No hay ejecución</v>
      </c>
      <c r="AC252" s="105" t="str">
        <f t="shared" si="44"/>
        <v>NA</v>
      </c>
      <c r="AD252" s="166"/>
      <c r="AE252" s="65">
        <f t="shared" si="46"/>
        <v>1</v>
      </c>
      <c r="AF252" s="100">
        <f t="shared" si="47"/>
        <v>1</v>
      </c>
      <c r="AG252" s="105" t="str">
        <f t="shared" si="48"/>
        <v>De acuerdo a lo programado</v>
      </c>
      <c r="AH252" s="166"/>
      <c r="AI252" s="65" t="s">
        <v>502</v>
      </c>
      <c r="AJ252" s="105" t="s">
        <v>502</v>
      </c>
    </row>
    <row r="253" spans="1:36" s="59" customFormat="1" ht="37.049999999999997" customHeight="1" thickTop="1" thickBot="1">
      <c r="A253" s="63">
        <v>238</v>
      </c>
      <c r="B253" s="162" t="s">
        <v>400</v>
      </c>
      <c r="C253" s="162">
        <v>0</v>
      </c>
      <c r="D253" s="162">
        <v>0</v>
      </c>
      <c r="E253" s="162" t="s">
        <v>41</v>
      </c>
      <c r="F253" s="162">
        <v>18</v>
      </c>
      <c r="G253" s="231" t="s">
        <v>439</v>
      </c>
      <c r="H253" s="164" t="s">
        <v>4404</v>
      </c>
      <c r="I253" s="231" t="s">
        <v>20</v>
      </c>
      <c r="J253" s="231" t="s">
        <v>129</v>
      </c>
      <c r="K253" s="231">
        <v>1</v>
      </c>
      <c r="L253" s="165" t="s">
        <v>3778</v>
      </c>
      <c r="M253" s="165" t="s">
        <v>643</v>
      </c>
      <c r="N253" s="64">
        <v>0</v>
      </c>
      <c r="O253" s="64">
        <v>17</v>
      </c>
      <c r="P253" s="64">
        <v>17</v>
      </c>
      <c r="Q253" s="64">
        <v>0</v>
      </c>
      <c r="R253" s="64">
        <f t="shared" si="50"/>
        <v>34</v>
      </c>
      <c r="S253" s="105" t="s">
        <v>4448</v>
      </c>
      <c r="T253" s="105" t="s">
        <v>172</v>
      </c>
      <c r="U253" s="159">
        <f t="shared" si="51"/>
        <v>17</v>
      </c>
      <c r="V253" s="273">
        <v>0</v>
      </c>
      <c r="W253" s="100">
        <f t="shared" si="41"/>
        <v>0</v>
      </c>
      <c r="X253" s="105" t="str">
        <f t="shared" si="42"/>
        <v>En Riesgo de no Cumplimiento</v>
      </c>
      <c r="Y253" s="166"/>
      <c r="Z253" s="159">
        <f t="shared" si="43"/>
        <v>17</v>
      </c>
      <c r="AA253" s="159"/>
      <c r="AB253" s="100" t="str">
        <f t="shared" si="45"/>
        <v>No hay ejecución</v>
      </c>
      <c r="AC253" s="105" t="str">
        <f t="shared" si="44"/>
        <v>NA</v>
      </c>
      <c r="AD253" s="166"/>
      <c r="AE253" s="65">
        <f t="shared" si="46"/>
        <v>0</v>
      </c>
      <c r="AF253" s="100" t="str">
        <f t="shared" si="47"/>
        <v>No hay Programación</v>
      </c>
      <c r="AG253" s="105" t="str">
        <f t="shared" si="48"/>
        <v>De acuerdo a lo programado</v>
      </c>
      <c r="AH253" s="166"/>
      <c r="AI253" s="65" t="s">
        <v>502</v>
      </c>
      <c r="AJ253" s="105" t="s">
        <v>502</v>
      </c>
    </row>
    <row r="254" spans="1:36" s="59" customFormat="1" ht="37.049999999999997" customHeight="1" thickTop="1" thickBot="1">
      <c r="A254" s="63">
        <v>239</v>
      </c>
      <c r="B254" s="162" t="s">
        <v>400</v>
      </c>
      <c r="C254" s="162">
        <v>0</v>
      </c>
      <c r="D254" s="162">
        <v>0</v>
      </c>
      <c r="E254" s="162" t="s">
        <v>41</v>
      </c>
      <c r="F254" s="162">
        <v>18</v>
      </c>
      <c r="G254" s="231" t="s">
        <v>450</v>
      </c>
      <c r="H254" s="164" t="s">
        <v>4340</v>
      </c>
      <c r="I254" s="231" t="s">
        <v>20</v>
      </c>
      <c r="J254" s="231" t="s">
        <v>129</v>
      </c>
      <c r="K254" s="231">
        <v>1</v>
      </c>
      <c r="L254" s="165" t="s">
        <v>2214</v>
      </c>
      <c r="M254" s="165" t="s">
        <v>2215</v>
      </c>
      <c r="N254" s="64">
        <v>0</v>
      </c>
      <c r="O254" s="64">
        <v>1</v>
      </c>
      <c r="P254" s="64">
        <v>1</v>
      </c>
      <c r="Q254" s="64">
        <v>0</v>
      </c>
      <c r="R254" s="64">
        <f t="shared" si="50"/>
        <v>2</v>
      </c>
      <c r="S254" s="105" t="s">
        <v>4447</v>
      </c>
      <c r="T254" s="105" t="s">
        <v>172</v>
      </c>
      <c r="U254" s="159">
        <f t="shared" si="51"/>
        <v>1</v>
      </c>
      <c r="V254" s="273">
        <v>1</v>
      </c>
      <c r="W254" s="100">
        <f t="shared" si="41"/>
        <v>1</v>
      </c>
      <c r="X254" s="105" t="str">
        <f t="shared" si="42"/>
        <v>De acuerdo a lo programado</v>
      </c>
      <c r="Y254" s="166"/>
      <c r="Z254" s="159">
        <f t="shared" si="43"/>
        <v>1</v>
      </c>
      <c r="AA254" s="159"/>
      <c r="AB254" s="100" t="str">
        <f t="shared" si="45"/>
        <v>No hay ejecución</v>
      </c>
      <c r="AC254" s="105" t="str">
        <f t="shared" si="44"/>
        <v>NA</v>
      </c>
      <c r="AD254" s="166"/>
      <c r="AE254" s="65">
        <f t="shared" si="46"/>
        <v>1</v>
      </c>
      <c r="AF254" s="100">
        <f t="shared" si="47"/>
        <v>0.5</v>
      </c>
      <c r="AG254" s="105" t="str">
        <f t="shared" si="48"/>
        <v>Incumplimiento</v>
      </c>
      <c r="AH254" s="166"/>
      <c r="AI254" s="65" t="s">
        <v>502</v>
      </c>
      <c r="AJ254" s="105" t="s">
        <v>502</v>
      </c>
    </row>
    <row r="255" spans="1:36" s="59" customFormat="1" ht="37.049999999999997" customHeight="1" thickTop="1" thickBot="1">
      <c r="A255" s="63">
        <v>240</v>
      </c>
      <c r="B255" s="162" t="s">
        <v>400</v>
      </c>
      <c r="C255" s="162">
        <v>0</v>
      </c>
      <c r="D255" s="162">
        <v>0</v>
      </c>
      <c r="E255" s="162" t="s">
        <v>41</v>
      </c>
      <c r="F255" s="162">
        <v>18</v>
      </c>
      <c r="G255" s="231" t="s">
        <v>450</v>
      </c>
      <c r="H255" s="164" t="s">
        <v>4342</v>
      </c>
      <c r="I255" s="231" t="s">
        <v>20</v>
      </c>
      <c r="J255" s="231" t="s">
        <v>129</v>
      </c>
      <c r="K255" s="231">
        <v>1</v>
      </c>
      <c r="L255" s="165" t="s">
        <v>2214</v>
      </c>
      <c r="M255" s="165" t="s">
        <v>2215</v>
      </c>
      <c r="N255" s="64">
        <v>0</v>
      </c>
      <c r="O255" s="64">
        <v>15</v>
      </c>
      <c r="P255" s="64">
        <v>15</v>
      </c>
      <c r="Q255" s="64">
        <v>0</v>
      </c>
      <c r="R255" s="64">
        <f t="shared" si="50"/>
        <v>30</v>
      </c>
      <c r="S255" s="105" t="s">
        <v>4390</v>
      </c>
      <c r="T255" s="105" t="s">
        <v>172</v>
      </c>
      <c r="U255" s="159">
        <f t="shared" si="51"/>
        <v>15</v>
      </c>
      <c r="V255" s="273">
        <v>15</v>
      </c>
      <c r="W255" s="100">
        <f t="shared" si="41"/>
        <v>1</v>
      </c>
      <c r="X255" s="105" t="str">
        <f t="shared" si="42"/>
        <v>De acuerdo a lo programado</v>
      </c>
      <c r="Y255" s="166"/>
      <c r="Z255" s="159">
        <f t="shared" si="43"/>
        <v>15</v>
      </c>
      <c r="AA255" s="159"/>
      <c r="AB255" s="100" t="str">
        <f t="shared" si="45"/>
        <v>No hay ejecución</v>
      </c>
      <c r="AC255" s="105" t="str">
        <f t="shared" si="44"/>
        <v>NA</v>
      </c>
      <c r="AD255" s="166"/>
      <c r="AE255" s="65">
        <f t="shared" si="46"/>
        <v>15</v>
      </c>
      <c r="AF255" s="100">
        <f t="shared" si="47"/>
        <v>0.5</v>
      </c>
      <c r="AG255" s="105" t="str">
        <f t="shared" si="48"/>
        <v>Incumplimiento</v>
      </c>
      <c r="AH255" s="166"/>
      <c r="AI255" s="65" t="s">
        <v>502</v>
      </c>
      <c r="AJ255" s="105" t="s">
        <v>502</v>
      </c>
    </row>
    <row r="256" spans="1:36" s="59" customFormat="1" ht="37.049999999999997" customHeight="1" thickTop="1" thickBot="1">
      <c r="A256" s="63">
        <v>241</v>
      </c>
      <c r="B256" s="162" t="s">
        <v>400</v>
      </c>
      <c r="C256" s="162">
        <v>0</v>
      </c>
      <c r="D256" s="162">
        <v>0</v>
      </c>
      <c r="E256" s="162" t="s">
        <v>41</v>
      </c>
      <c r="F256" s="162">
        <v>18</v>
      </c>
      <c r="G256" s="231" t="s">
        <v>450</v>
      </c>
      <c r="H256" s="164" t="s">
        <v>4423</v>
      </c>
      <c r="I256" s="231" t="s">
        <v>20</v>
      </c>
      <c r="J256" s="231" t="s">
        <v>129</v>
      </c>
      <c r="K256" s="231">
        <v>1</v>
      </c>
      <c r="L256" s="165" t="s">
        <v>3778</v>
      </c>
      <c r="M256" s="165" t="s">
        <v>643</v>
      </c>
      <c r="N256" s="64">
        <v>0</v>
      </c>
      <c r="O256" s="64">
        <v>1</v>
      </c>
      <c r="P256" s="64"/>
      <c r="Q256" s="64">
        <v>0</v>
      </c>
      <c r="R256" s="64">
        <f t="shared" si="50"/>
        <v>1</v>
      </c>
      <c r="S256" s="105" t="s">
        <v>4448</v>
      </c>
      <c r="T256" s="105" t="s">
        <v>172</v>
      </c>
      <c r="U256" s="159">
        <f t="shared" si="51"/>
        <v>1</v>
      </c>
      <c r="V256" s="273">
        <v>7</v>
      </c>
      <c r="W256" s="100">
        <f t="shared" si="41"/>
        <v>7</v>
      </c>
      <c r="X256" s="105" t="str">
        <f t="shared" si="42"/>
        <v>De acuerdo a lo programado</v>
      </c>
      <c r="Y256" s="166"/>
      <c r="Z256" s="159">
        <f t="shared" si="43"/>
        <v>0</v>
      </c>
      <c r="AA256" s="159"/>
      <c r="AB256" s="100" t="str">
        <f t="shared" si="45"/>
        <v>No hay ejecución</v>
      </c>
      <c r="AC256" s="105" t="str">
        <f t="shared" si="44"/>
        <v>NA</v>
      </c>
      <c r="AD256" s="166"/>
      <c r="AE256" s="65">
        <f t="shared" si="46"/>
        <v>7</v>
      </c>
      <c r="AF256" s="100">
        <f t="shared" si="47"/>
        <v>7</v>
      </c>
      <c r="AG256" s="105" t="str">
        <f t="shared" si="48"/>
        <v>De acuerdo a lo programado</v>
      </c>
      <c r="AH256" s="166"/>
      <c r="AI256" s="65" t="s">
        <v>502</v>
      </c>
      <c r="AJ256" s="105" t="s">
        <v>502</v>
      </c>
    </row>
    <row r="257" spans="1:36" s="59" customFormat="1" ht="37.049999999999997" customHeight="1" thickTop="1" thickBot="1">
      <c r="A257" s="63">
        <v>242</v>
      </c>
      <c r="B257" s="162" t="s">
        <v>400</v>
      </c>
      <c r="C257" s="162">
        <v>0</v>
      </c>
      <c r="D257" s="162">
        <v>0</v>
      </c>
      <c r="E257" s="162" t="s">
        <v>41</v>
      </c>
      <c r="F257" s="162">
        <v>18</v>
      </c>
      <c r="G257" s="231" t="s">
        <v>4416</v>
      </c>
      <c r="H257" s="164" t="s">
        <v>4449</v>
      </c>
      <c r="I257" s="231" t="s">
        <v>18</v>
      </c>
      <c r="J257" s="231" t="s">
        <v>129</v>
      </c>
      <c r="K257" s="231">
        <v>6</v>
      </c>
      <c r="L257" s="165" t="s">
        <v>2214</v>
      </c>
      <c r="M257" s="165" t="s">
        <v>2215</v>
      </c>
      <c r="N257" s="64">
        <v>0</v>
      </c>
      <c r="O257" s="64">
        <v>5</v>
      </c>
      <c r="P257" s="64">
        <v>5</v>
      </c>
      <c r="Q257" s="64">
        <v>0</v>
      </c>
      <c r="R257" s="64">
        <f t="shared" si="50"/>
        <v>10</v>
      </c>
      <c r="S257" s="105" t="s">
        <v>4447</v>
      </c>
      <c r="T257" s="105" t="s">
        <v>172</v>
      </c>
      <c r="U257" s="159">
        <f t="shared" si="51"/>
        <v>5</v>
      </c>
      <c r="V257" s="273">
        <v>5</v>
      </c>
      <c r="W257" s="100">
        <f t="shared" si="41"/>
        <v>1</v>
      </c>
      <c r="X257" s="105" t="str">
        <f t="shared" si="42"/>
        <v>De acuerdo a lo programado</v>
      </c>
      <c r="Y257" s="166"/>
      <c r="Z257" s="159">
        <f t="shared" si="43"/>
        <v>5</v>
      </c>
      <c r="AA257" s="159"/>
      <c r="AB257" s="100" t="str">
        <f t="shared" si="45"/>
        <v>No hay ejecución</v>
      </c>
      <c r="AC257" s="105" t="str">
        <f t="shared" si="44"/>
        <v>NA</v>
      </c>
      <c r="AD257" s="166"/>
      <c r="AE257" s="65">
        <f t="shared" si="46"/>
        <v>5</v>
      </c>
      <c r="AF257" s="100">
        <f t="shared" si="47"/>
        <v>0.5</v>
      </c>
      <c r="AG257" s="105" t="str">
        <f t="shared" si="48"/>
        <v>Incumplimiento</v>
      </c>
      <c r="AH257" s="166"/>
      <c r="AI257" s="65" t="s">
        <v>502</v>
      </c>
      <c r="AJ257" s="105" t="s">
        <v>502</v>
      </c>
    </row>
    <row r="258" spans="1:36" s="59" customFormat="1" ht="37.049999999999997" customHeight="1" thickTop="1" thickBot="1">
      <c r="A258" s="63">
        <v>243</v>
      </c>
      <c r="B258" s="162" t="s">
        <v>400</v>
      </c>
      <c r="C258" s="162">
        <v>0</v>
      </c>
      <c r="D258" s="162">
        <v>0</v>
      </c>
      <c r="E258" s="162" t="s">
        <v>41</v>
      </c>
      <c r="F258" s="162">
        <v>18</v>
      </c>
      <c r="G258" s="231" t="s">
        <v>428</v>
      </c>
      <c r="H258" s="164" t="s">
        <v>4326</v>
      </c>
      <c r="I258" s="231" t="s">
        <v>20</v>
      </c>
      <c r="J258" s="231" t="s">
        <v>129</v>
      </c>
      <c r="K258" s="231">
        <v>1</v>
      </c>
      <c r="L258" s="165" t="s">
        <v>3763</v>
      </c>
      <c r="M258" s="165" t="s">
        <v>3764</v>
      </c>
      <c r="N258" s="64">
        <v>11</v>
      </c>
      <c r="O258" s="64">
        <v>0</v>
      </c>
      <c r="P258" s="64">
        <v>0</v>
      </c>
      <c r="Q258" s="64">
        <v>0</v>
      </c>
      <c r="R258" s="64">
        <f t="shared" si="50"/>
        <v>11</v>
      </c>
      <c r="S258" s="105" t="s">
        <v>4354</v>
      </c>
      <c r="T258" s="105" t="s">
        <v>172</v>
      </c>
      <c r="U258" s="159">
        <f t="shared" si="51"/>
        <v>11</v>
      </c>
      <c r="V258" s="273">
        <v>11</v>
      </c>
      <c r="W258" s="100">
        <f t="shared" si="41"/>
        <v>1</v>
      </c>
      <c r="X258" s="105" t="str">
        <f t="shared" si="42"/>
        <v>De acuerdo a lo programado</v>
      </c>
      <c r="Y258" s="166"/>
      <c r="Z258" s="159">
        <f t="shared" si="43"/>
        <v>0</v>
      </c>
      <c r="AA258" s="159"/>
      <c r="AB258" s="100" t="str">
        <f t="shared" si="45"/>
        <v>No hay ejecución</v>
      </c>
      <c r="AC258" s="105" t="str">
        <f t="shared" si="44"/>
        <v>NA</v>
      </c>
      <c r="AD258" s="166"/>
      <c r="AE258" s="65">
        <f t="shared" si="46"/>
        <v>11</v>
      </c>
      <c r="AF258" s="100">
        <f t="shared" si="47"/>
        <v>1</v>
      </c>
      <c r="AG258" s="105" t="str">
        <f t="shared" si="48"/>
        <v>De acuerdo a lo programado</v>
      </c>
      <c r="AH258" s="166"/>
      <c r="AI258" s="65" t="s">
        <v>502</v>
      </c>
      <c r="AJ258" s="105" t="s">
        <v>502</v>
      </c>
    </row>
    <row r="259" spans="1:36" s="59" customFormat="1" ht="37.049999999999997" customHeight="1" thickTop="1" thickBot="1">
      <c r="A259" s="63">
        <v>244</v>
      </c>
      <c r="B259" s="162" t="s">
        <v>400</v>
      </c>
      <c r="C259" s="162">
        <v>0</v>
      </c>
      <c r="D259" s="162">
        <v>0</v>
      </c>
      <c r="E259" s="162" t="s">
        <v>41</v>
      </c>
      <c r="F259" s="162">
        <v>18</v>
      </c>
      <c r="G259" s="231" t="s">
        <v>428</v>
      </c>
      <c r="H259" s="164" t="s">
        <v>3828</v>
      </c>
      <c r="I259" s="231" t="s">
        <v>20</v>
      </c>
      <c r="J259" s="231" t="s">
        <v>129</v>
      </c>
      <c r="K259" s="231">
        <v>1</v>
      </c>
      <c r="L259" s="165" t="s">
        <v>2201</v>
      </c>
      <c r="M259" s="165" t="s">
        <v>2215</v>
      </c>
      <c r="N259" s="64">
        <v>11</v>
      </c>
      <c r="O259" s="64">
        <v>0</v>
      </c>
      <c r="P259" s="64">
        <v>0</v>
      </c>
      <c r="Q259" s="64">
        <v>0</v>
      </c>
      <c r="R259" s="64">
        <f t="shared" si="50"/>
        <v>11</v>
      </c>
      <c r="S259" s="105" t="s">
        <v>4354</v>
      </c>
      <c r="T259" s="105" t="s">
        <v>172</v>
      </c>
      <c r="U259" s="159">
        <f t="shared" si="51"/>
        <v>11</v>
      </c>
      <c r="V259" s="273">
        <v>11</v>
      </c>
      <c r="W259" s="100">
        <f t="shared" si="41"/>
        <v>1</v>
      </c>
      <c r="X259" s="105" t="str">
        <f t="shared" si="42"/>
        <v>De acuerdo a lo programado</v>
      </c>
      <c r="Y259" s="166"/>
      <c r="Z259" s="159">
        <f t="shared" si="43"/>
        <v>0</v>
      </c>
      <c r="AA259" s="159"/>
      <c r="AB259" s="100" t="str">
        <f t="shared" si="45"/>
        <v>No hay ejecución</v>
      </c>
      <c r="AC259" s="105" t="str">
        <f t="shared" si="44"/>
        <v>NA</v>
      </c>
      <c r="AD259" s="166"/>
      <c r="AE259" s="65">
        <f t="shared" si="46"/>
        <v>11</v>
      </c>
      <c r="AF259" s="100">
        <f t="shared" si="47"/>
        <v>1</v>
      </c>
      <c r="AG259" s="105" t="str">
        <f t="shared" si="48"/>
        <v>De acuerdo a lo programado</v>
      </c>
      <c r="AH259" s="166"/>
      <c r="AI259" s="65" t="s">
        <v>502</v>
      </c>
      <c r="AJ259" s="105" t="s">
        <v>502</v>
      </c>
    </row>
    <row r="260" spans="1:36" s="59" customFormat="1" ht="37.049999999999997" customHeight="1" thickTop="1" thickBot="1">
      <c r="A260" s="63">
        <v>245</v>
      </c>
      <c r="B260" s="162" t="s">
        <v>400</v>
      </c>
      <c r="C260" s="162">
        <v>0</v>
      </c>
      <c r="D260" s="162">
        <v>0</v>
      </c>
      <c r="E260" s="162" t="s">
        <v>41</v>
      </c>
      <c r="F260" s="162">
        <v>18</v>
      </c>
      <c r="G260" s="231" t="s">
        <v>428</v>
      </c>
      <c r="H260" s="164" t="s">
        <v>4328</v>
      </c>
      <c r="I260" s="231" t="s">
        <v>18</v>
      </c>
      <c r="J260" s="231" t="s">
        <v>129</v>
      </c>
      <c r="K260" s="231">
        <v>1</v>
      </c>
      <c r="L260" s="165" t="s">
        <v>3769</v>
      </c>
      <c r="M260" s="165" t="s">
        <v>4334</v>
      </c>
      <c r="N260" s="64"/>
      <c r="O260" s="64">
        <v>11</v>
      </c>
      <c r="P260" s="64">
        <v>0</v>
      </c>
      <c r="Q260" s="64">
        <v>0</v>
      </c>
      <c r="R260" s="64">
        <f t="shared" si="50"/>
        <v>11</v>
      </c>
      <c r="S260" s="105" t="s">
        <v>4354</v>
      </c>
      <c r="T260" s="105" t="s">
        <v>172</v>
      </c>
      <c r="U260" s="159">
        <f t="shared" si="51"/>
        <v>11</v>
      </c>
      <c r="V260" s="273">
        <v>0</v>
      </c>
      <c r="W260" s="100">
        <f t="shared" si="41"/>
        <v>0</v>
      </c>
      <c r="X260" s="105" t="str">
        <f t="shared" si="42"/>
        <v>En Riesgo de no Cumplimiento</v>
      </c>
      <c r="Y260" s="166"/>
      <c r="Z260" s="159">
        <f t="shared" si="43"/>
        <v>0</v>
      </c>
      <c r="AA260" s="159"/>
      <c r="AB260" s="100" t="str">
        <f t="shared" si="45"/>
        <v>No hay ejecución</v>
      </c>
      <c r="AC260" s="105" t="str">
        <f t="shared" si="44"/>
        <v>NA</v>
      </c>
      <c r="AD260" s="166"/>
      <c r="AE260" s="65">
        <f t="shared" si="46"/>
        <v>0</v>
      </c>
      <c r="AF260" s="100" t="str">
        <f t="shared" si="47"/>
        <v>No hay Programación</v>
      </c>
      <c r="AG260" s="105" t="str">
        <f t="shared" si="48"/>
        <v>De acuerdo a lo programado</v>
      </c>
      <c r="AH260" s="166"/>
      <c r="AI260" s="65" t="s">
        <v>502</v>
      </c>
      <c r="AJ260" s="105" t="s">
        <v>502</v>
      </c>
    </row>
    <row r="261" spans="1:36" s="59" customFormat="1" ht="37.049999999999997" customHeight="1" thickTop="1" thickBot="1">
      <c r="A261" s="63">
        <v>246</v>
      </c>
      <c r="B261" s="162" t="s">
        <v>400</v>
      </c>
      <c r="C261" s="162">
        <v>0</v>
      </c>
      <c r="D261" s="162">
        <v>0</v>
      </c>
      <c r="E261" s="162" t="s">
        <v>41</v>
      </c>
      <c r="F261" s="162">
        <v>18</v>
      </c>
      <c r="G261" s="231" t="s">
        <v>510</v>
      </c>
      <c r="H261" s="164" t="s">
        <v>4427</v>
      </c>
      <c r="I261" s="231" t="s">
        <v>20</v>
      </c>
      <c r="J261" s="231" t="s">
        <v>129</v>
      </c>
      <c r="K261" s="231">
        <v>1</v>
      </c>
      <c r="L261" s="165" t="s">
        <v>2214</v>
      </c>
      <c r="M261" s="165" t="s">
        <v>2215</v>
      </c>
      <c r="N261" s="64"/>
      <c r="O261" s="64"/>
      <c r="P261" s="64">
        <v>15</v>
      </c>
      <c r="Q261" s="64">
        <v>15</v>
      </c>
      <c r="R261" s="64">
        <f t="shared" si="50"/>
        <v>30</v>
      </c>
      <c r="S261" s="105" t="s">
        <v>4354</v>
      </c>
      <c r="T261" s="105" t="s">
        <v>172</v>
      </c>
      <c r="U261" s="159">
        <f t="shared" si="51"/>
        <v>0</v>
      </c>
      <c r="V261" s="273">
        <v>0</v>
      </c>
      <c r="W261" s="100" t="str">
        <f t="shared" si="41"/>
        <v>No hay Programación</v>
      </c>
      <c r="X261" s="105" t="str">
        <f t="shared" si="42"/>
        <v>De acuerdo a lo programado</v>
      </c>
      <c r="Y261" s="166"/>
      <c r="Z261" s="159">
        <f t="shared" si="43"/>
        <v>30</v>
      </c>
      <c r="AA261" s="159"/>
      <c r="AB261" s="100" t="str">
        <f t="shared" si="45"/>
        <v>No hay ejecución</v>
      </c>
      <c r="AC261" s="105" t="str">
        <f t="shared" si="44"/>
        <v>NA</v>
      </c>
      <c r="AD261" s="166"/>
      <c r="AE261" s="65">
        <f t="shared" si="46"/>
        <v>0</v>
      </c>
      <c r="AF261" s="100" t="str">
        <f t="shared" si="47"/>
        <v>No hay Programación</v>
      </c>
      <c r="AG261" s="105" t="str">
        <f t="shared" si="48"/>
        <v>De acuerdo a lo programado</v>
      </c>
      <c r="AH261" s="166"/>
      <c r="AI261" s="65" t="s">
        <v>502</v>
      </c>
      <c r="AJ261" s="105" t="s">
        <v>502</v>
      </c>
    </row>
    <row r="262" spans="1:36" s="59" customFormat="1" ht="37.049999999999997" customHeight="1" thickTop="1" thickBot="1">
      <c r="A262" s="63">
        <v>247</v>
      </c>
      <c r="B262" s="162" t="s">
        <v>400</v>
      </c>
      <c r="C262" s="162">
        <v>0</v>
      </c>
      <c r="D262" s="162">
        <v>0</v>
      </c>
      <c r="E262" s="162" t="s">
        <v>41</v>
      </c>
      <c r="F262" s="162">
        <v>18</v>
      </c>
      <c r="G262" s="231" t="s">
        <v>510</v>
      </c>
      <c r="H262" s="164" t="s">
        <v>4450</v>
      </c>
      <c r="I262" s="231" t="s">
        <v>20</v>
      </c>
      <c r="J262" s="231" t="s">
        <v>129</v>
      </c>
      <c r="K262" s="231">
        <v>1</v>
      </c>
      <c r="L262" s="165" t="s">
        <v>2214</v>
      </c>
      <c r="M262" s="165" t="s">
        <v>2215</v>
      </c>
      <c r="N262" s="64"/>
      <c r="O262" s="64"/>
      <c r="P262" s="64">
        <v>1</v>
      </c>
      <c r="Q262" s="64">
        <v>1</v>
      </c>
      <c r="R262" s="64">
        <f t="shared" si="50"/>
        <v>2</v>
      </c>
      <c r="S262" s="105" t="s">
        <v>4354</v>
      </c>
      <c r="T262" s="105" t="s">
        <v>172</v>
      </c>
      <c r="U262" s="159">
        <f t="shared" si="51"/>
        <v>0</v>
      </c>
      <c r="V262" s="273">
        <v>0</v>
      </c>
      <c r="W262" s="100" t="str">
        <f t="shared" si="41"/>
        <v>No hay Programación</v>
      </c>
      <c r="X262" s="105" t="str">
        <f t="shared" si="42"/>
        <v>De acuerdo a lo programado</v>
      </c>
      <c r="Y262" s="166"/>
      <c r="Z262" s="159">
        <f t="shared" si="43"/>
        <v>2</v>
      </c>
      <c r="AA262" s="159"/>
      <c r="AB262" s="100" t="str">
        <f t="shared" si="45"/>
        <v>No hay ejecución</v>
      </c>
      <c r="AC262" s="105" t="str">
        <f t="shared" si="44"/>
        <v>NA</v>
      </c>
      <c r="AD262" s="166"/>
      <c r="AE262" s="65">
        <f t="shared" si="46"/>
        <v>0</v>
      </c>
      <c r="AF262" s="100" t="str">
        <f t="shared" si="47"/>
        <v>No hay Programación</v>
      </c>
      <c r="AG262" s="105" t="str">
        <f t="shared" si="48"/>
        <v>De acuerdo a lo programado</v>
      </c>
      <c r="AH262" s="166"/>
      <c r="AI262" s="65" t="s">
        <v>502</v>
      </c>
      <c r="AJ262" s="105" t="s">
        <v>502</v>
      </c>
    </row>
    <row r="263" spans="1:36" s="59" customFormat="1" ht="37.049999999999997" customHeight="1" thickTop="1" thickBot="1">
      <c r="A263" s="63">
        <v>248</v>
      </c>
      <c r="B263" s="162" t="s">
        <v>400</v>
      </c>
      <c r="C263" s="162">
        <v>0</v>
      </c>
      <c r="D263" s="162">
        <v>0</v>
      </c>
      <c r="E263" s="162" t="s">
        <v>41</v>
      </c>
      <c r="F263" s="162">
        <v>18</v>
      </c>
      <c r="G263" s="231" t="s">
        <v>439</v>
      </c>
      <c r="H263" s="164" t="s">
        <v>4338</v>
      </c>
      <c r="I263" s="231" t="s">
        <v>20</v>
      </c>
      <c r="J263" s="231" t="s">
        <v>129</v>
      </c>
      <c r="K263" s="231">
        <v>1</v>
      </c>
      <c r="L263" s="165" t="s">
        <v>2214</v>
      </c>
      <c r="M263" s="165" t="s">
        <v>2215</v>
      </c>
      <c r="N263" s="64">
        <v>0</v>
      </c>
      <c r="O263" s="64">
        <v>0</v>
      </c>
      <c r="P263" s="64">
        <v>0</v>
      </c>
      <c r="Q263" s="64">
        <v>18</v>
      </c>
      <c r="R263" s="64">
        <f t="shared" si="50"/>
        <v>18</v>
      </c>
      <c r="S263" s="105" t="s">
        <v>4354</v>
      </c>
      <c r="T263" s="105" t="s">
        <v>172</v>
      </c>
      <c r="U263" s="159">
        <f t="shared" si="51"/>
        <v>0</v>
      </c>
      <c r="V263" s="273">
        <v>0</v>
      </c>
      <c r="W263" s="100" t="str">
        <f t="shared" si="41"/>
        <v>No hay Programación</v>
      </c>
      <c r="X263" s="105" t="str">
        <f t="shared" si="42"/>
        <v>De acuerdo a lo programado</v>
      </c>
      <c r="Y263" s="166"/>
      <c r="Z263" s="159">
        <f t="shared" si="43"/>
        <v>18</v>
      </c>
      <c r="AA263" s="159"/>
      <c r="AB263" s="100" t="str">
        <f t="shared" si="45"/>
        <v>No hay ejecución</v>
      </c>
      <c r="AC263" s="105" t="str">
        <f t="shared" si="44"/>
        <v>NA</v>
      </c>
      <c r="AD263" s="166"/>
      <c r="AE263" s="65">
        <f t="shared" si="46"/>
        <v>0</v>
      </c>
      <c r="AF263" s="100" t="str">
        <f t="shared" si="47"/>
        <v>No hay Programación</v>
      </c>
      <c r="AG263" s="105" t="str">
        <f t="shared" si="48"/>
        <v>De acuerdo a lo programado</v>
      </c>
      <c r="AH263" s="166"/>
      <c r="AI263" s="65" t="s">
        <v>502</v>
      </c>
      <c r="AJ263" s="105" t="s">
        <v>502</v>
      </c>
    </row>
    <row r="264" spans="1:36" s="59" customFormat="1" ht="37.049999999999997" customHeight="1" thickTop="1" thickBot="1">
      <c r="A264" s="63">
        <v>249</v>
      </c>
      <c r="B264" s="162" t="s">
        <v>400</v>
      </c>
      <c r="C264" s="162">
        <v>0</v>
      </c>
      <c r="D264" s="162">
        <v>0</v>
      </c>
      <c r="E264" s="162" t="s">
        <v>41</v>
      </c>
      <c r="F264" s="162">
        <v>18</v>
      </c>
      <c r="G264" s="231" t="s">
        <v>450</v>
      </c>
      <c r="H264" s="164" t="s">
        <v>4340</v>
      </c>
      <c r="I264" s="231" t="s">
        <v>20</v>
      </c>
      <c r="J264" s="231" t="s">
        <v>129</v>
      </c>
      <c r="K264" s="231">
        <v>1</v>
      </c>
      <c r="L264" s="165" t="s">
        <v>2214</v>
      </c>
      <c r="M264" s="165" t="s">
        <v>2215</v>
      </c>
      <c r="N264" s="64">
        <v>20</v>
      </c>
      <c r="O264" s="64">
        <v>15</v>
      </c>
      <c r="P264" s="64"/>
      <c r="Q264" s="64"/>
      <c r="R264" s="64">
        <f t="shared" si="50"/>
        <v>35</v>
      </c>
      <c r="S264" s="105" t="s">
        <v>4354</v>
      </c>
      <c r="T264" s="105" t="s">
        <v>172</v>
      </c>
      <c r="U264" s="159">
        <f t="shared" si="51"/>
        <v>35</v>
      </c>
      <c r="V264" s="273">
        <v>35</v>
      </c>
      <c r="W264" s="100">
        <f t="shared" si="41"/>
        <v>1</v>
      </c>
      <c r="X264" s="105" t="str">
        <f t="shared" si="42"/>
        <v>De acuerdo a lo programado</v>
      </c>
      <c r="Y264" s="166"/>
      <c r="Z264" s="159">
        <f t="shared" si="43"/>
        <v>0</v>
      </c>
      <c r="AA264" s="159"/>
      <c r="AB264" s="100" t="str">
        <f t="shared" si="45"/>
        <v>No hay ejecución</v>
      </c>
      <c r="AC264" s="105" t="str">
        <f t="shared" si="44"/>
        <v>NA</v>
      </c>
      <c r="AD264" s="166"/>
      <c r="AE264" s="65">
        <f t="shared" si="46"/>
        <v>35</v>
      </c>
      <c r="AF264" s="100">
        <f t="shared" si="47"/>
        <v>1</v>
      </c>
      <c r="AG264" s="105" t="str">
        <f t="shared" si="48"/>
        <v>De acuerdo a lo programado</v>
      </c>
      <c r="AH264" s="166"/>
      <c r="AI264" s="65" t="s">
        <v>502</v>
      </c>
      <c r="AJ264" s="105" t="s">
        <v>502</v>
      </c>
    </row>
    <row r="265" spans="1:36" s="59" customFormat="1" ht="37.049999999999997" customHeight="1" thickTop="1" thickBot="1">
      <c r="A265" s="63">
        <v>250</v>
      </c>
      <c r="B265" s="162" t="s">
        <v>400</v>
      </c>
      <c r="C265" s="162">
        <v>0</v>
      </c>
      <c r="D265" s="162">
        <v>0</v>
      </c>
      <c r="E265" s="162" t="s">
        <v>41</v>
      </c>
      <c r="F265" s="162">
        <v>18</v>
      </c>
      <c r="G265" s="231" t="s">
        <v>450</v>
      </c>
      <c r="H265" s="164" t="s">
        <v>4451</v>
      </c>
      <c r="I265" s="231" t="s">
        <v>20</v>
      </c>
      <c r="J265" s="231" t="s">
        <v>129</v>
      </c>
      <c r="K265" s="231">
        <v>1</v>
      </c>
      <c r="L265" s="165" t="s">
        <v>2214</v>
      </c>
      <c r="M265" s="165" t="s">
        <v>2215</v>
      </c>
      <c r="N265" s="64">
        <v>1</v>
      </c>
      <c r="O265" s="64">
        <v>1</v>
      </c>
      <c r="P265" s="64">
        <v>1</v>
      </c>
      <c r="Q265" s="64">
        <v>1</v>
      </c>
      <c r="R265" s="64">
        <f t="shared" si="50"/>
        <v>4</v>
      </c>
      <c r="S265" s="105" t="s">
        <v>4354</v>
      </c>
      <c r="T265" s="105" t="s">
        <v>172</v>
      </c>
      <c r="U265" s="159">
        <f t="shared" si="51"/>
        <v>2</v>
      </c>
      <c r="V265" s="273">
        <v>2</v>
      </c>
      <c r="W265" s="100">
        <f t="shared" si="41"/>
        <v>1</v>
      </c>
      <c r="X265" s="105" t="str">
        <f t="shared" si="42"/>
        <v>De acuerdo a lo programado</v>
      </c>
      <c r="Y265" s="166"/>
      <c r="Z265" s="159">
        <f t="shared" si="43"/>
        <v>2</v>
      </c>
      <c r="AA265" s="159"/>
      <c r="AB265" s="100" t="str">
        <f t="shared" si="45"/>
        <v>No hay ejecución</v>
      </c>
      <c r="AC265" s="105" t="str">
        <f t="shared" si="44"/>
        <v>NA</v>
      </c>
      <c r="AD265" s="166"/>
      <c r="AE265" s="65">
        <f t="shared" si="46"/>
        <v>2</v>
      </c>
      <c r="AF265" s="100">
        <f t="shared" si="47"/>
        <v>0.5</v>
      </c>
      <c r="AG265" s="105" t="str">
        <f t="shared" si="48"/>
        <v>Incumplimiento</v>
      </c>
      <c r="AH265" s="166"/>
      <c r="AI265" s="65" t="s">
        <v>502</v>
      </c>
      <c r="AJ265" s="105" t="s">
        <v>502</v>
      </c>
    </row>
    <row r="266" spans="1:36" s="59" customFormat="1" ht="37.049999999999997" customHeight="1" thickTop="1" thickBot="1">
      <c r="A266" s="63">
        <v>251</v>
      </c>
      <c r="B266" s="162" t="s">
        <v>400</v>
      </c>
      <c r="C266" s="162">
        <v>0</v>
      </c>
      <c r="D266" s="162">
        <v>0</v>
      </c>
      <c r="E266" s="162" t="s">
        <v>41</v>
      </c>
      <c r="F266" s="162">
        <v>18</v>
      </c>
      <c r="G266" s="231" t="s">
        <v>428</v>
      </c>
      <c r="H266" s="164" t="s">
        <v>3828</v>
      </c>
      <c r="I266" s="231" t="s">
        <v>20</v>
      </c>
      <c r="J266" s="231" t="s">
        <v>129</v>
      </c>
      <c r="K266" s="231">
        <v>1</v>
      </c>
      <c r="L266" s="165" t="s">
        <v>2209</v>
      </c>
      <c r="M266" s="165" t="s">
        <v>636</v>
      </c>
      <c r="N266" s="64">
        <v>53</v>
      </c>
      <c r="O266" s="64">
        <v>0</v>
      </c>
      <c r="P266" s="64">
        <v>0</v>
      </c>
      <c r="Q266" s="64">
        <v>0</v>
      </c>
      <c r="R266" s="64">
        <f t="shared" si="50"/>
        <v>53</v>
      </c>
      <c r="S266" s="105" t="s">
        <v>4356</v>
      </c>
      <c r="T266" s="105" t="s">
        <v>172</v>
      </c>
      <c r="U266" s="159">
        <f t="shared" si="51"/>
        <v>53</v>
      </c>
      <c r="V266" s="273">
        <v>39</v>
      </c>
      <c r="W266" s="100">
        <f t="shared" si="41"/>
        <v>0.73584905660377353</v>
      </c>
      <c r="X266" s="105" t="str">
        <f t="shared" si="42"/>
        <v>Atraso Leve</v>
      </c>
      <c r="Y266" s="166"/>
      <c r="Z266" s="159">
        <f t="shared" si="43"/>
        <v>0</v>
      </c>
      <c r="AA266" s="159"/>
      <c r="AB266" s="100" t="str">
        <f t="shared" si="45"/>
        <v>No hay ejecución</v>
      </c>
      <c r="AC266" s="105" t="str">
        <f t="shared" si="44"/>
        <v>NA</v>
      </c>
      <c r="AD266" s="166"/>
      <c r="AE266" s="65">
        <f t="shared" si="46"/>
        <v>39</v>
      </c>
      <c r="AF266" s="100">
        <f t="shared" si="47"/>
        <v>0.73584905660377353</v>
      </c>
      <c r="AG266" s="105" t="str">
        <f t="shared" si="48"/>
        <v>Atraso Leve</v>
      </c>
      <c r="AH266" s="166"/>
      <c r="AI266" s="65">
        <v>132500</v>
      </c>
      <c r="AJ266" s="105"/>
    </row>
    <row r="267" spans="1:36" s="59" customFormat="1" ht="37.049999999999997" customHeight="1" thickTop="1" thickBot="1">
      <c r="A267" s="63">
        <v>252</v>
      </c>
      <c r="B267" s="162" t="s">
        <v>400</v>
      </c>
      <c r="C267" s="162">
        <v>0</v>
      </c>
      <c r="D267" s="162">
        <v>0</v>
      </c>
      <c r="E267" s="162" t="s">
        <v>41</v>
      </c>
      <c r="F267" s="162">
        <v>18</v>
      </c>
      <c r="G267" s="231" t="s">
        <v>428</v>
      </c>
      <c r="H267" s="164" t="s">
        <v>4328</v>
      </c>
      <c r="I267" s="231" t="s">
        <v>18</v>
      </c>
      <c r="J267" s="231" t="s">
        <v>129</v>
      </c>
      <c r="K267" s="231">
        <v>6</v>
      </c>
      <c r="L267" s="165" t="s">
        <v>3769</v>
      </c>
      <c r="M267" s="165" t="s">
        <v>636</v>
      </c>
      <c r="N267" s="64">
        <v>53</v>
      </c>
      <c r="O267" s="64">
        <v>0</v>
      </c>
      <c r="P267" s="64">
        <v>0</v>
      </c>
      <c r="Q267" s="64"/>
      <c r="R267" s="64">
        <f t="shared" si="50"/>
        <v>53</v>
      </c>
      <c r="S267" s="105" t="s">
        <v>4356</v>
      </c>
      <c r="T267" s="105" t="s">
        <v>172</v>
      </c>
      <c r="U267" s="159">
        <f t="shared" si="51"/>
        <v>53</v>
      </c>
      <c r="V267" s="273">
        <v>33</v>
      </c>
      <c r="W267" s="100">
        <f t="shared" si="41"/>
        <v>0.62264150943396224</v>
      </c>
      <c r="X267" s="105" t="str">
        <f t="shared" si="42"/>
        <v>En Riesgo de no Cumplimiento</v>
      </c>
      <c r="Y267" s="166"/>
      <c r="Z267" s="159">
        <f t="shared" si="43"/>
        <v>0</v>
      </c>
      <c r="AA267" s="159"/>
      <c r="AB267" s="100" t="str">
        <f t="shared" si="45"/>
        <v>No hay ejecución</v>
      </c>
      <c r="AC267" s="105" t="str">
        <f t="shared" si="44"/>
        <v>NA</v>
      </c>
      <c r="AD267" s="166"/>
      <c r="AE267" s="65">
        <f t="shared" si="46"/>
        <v>33</v>
      </c>
      <c r="AF267" s="100">
        <f t="shared" si="47"/>
        <v>0.62264150943396224</v>
      </c>
      <c r="AG267" s="105" t="str">
        <f t="shared" si="48"/>
        <v>Incumplimiento</v>
      </c>
      <c r="AH267" s="166"/>
      <c r="AI267" s="65">
        <v>132500</v>
      </c>
      <c r="AJ267" s="105"/>
    </row>
    <row r="268" spans="1:36" s="59" customFormat="1" ht="37.049999999999997" customHeight="1" thickTop="1" thickBot="1">
      <c r="A268" s="63">
        <v>253</v>
      </c>
      <c r="B268" s="162" t="s">
        <v>400</v>
      </c>
      <c r="C268" s="162">
        <v>0</v>
      </c>
      <c r="D268" s="162">
        <v>0</v>
      </c>
      <c r="E268" s="162" t="s">
        <v>41</v>
      </c>
      <c r="F268" s="162">
        <v>18</v>
      </c>
      <c r="G268" s="231" t="s">
        <v>510</v>
      </c>
      <c r="H268" s="164" t="s">
        <v>4452</v>
      </c>
      <c r="I268" s="231" t="s">
        <v>20</v>
      </c>
      <c r="J268" s="231" t="s">
        <v>129</v>
      </c>
      <c r="K268" s="231">
        <v>1</v>
      </c>
      <c r="L268" s="165" t="s">
        <v>2214</v>
      </c>
      <c r="M268" s="165" t="s">
        <v>3764</v>
      </c>
      <c r="N268" s="64">
        <v>0</v>
      </c>
      <c r="O268" s="64">
        <v>8</v>
      </c>
      <c r="P268" s="64">
        <v>8</v>
      </c>
      <c r="Q268" s="64">
        <v>0</v>
      </c>
      <c r="R268" s="64">
        <f t="shared" si="50"/>
        <v>16</v>
      </c>
      <c r="S268" s="105" t="s">
        <v>4356</v>
      </c>
      <c r="T268" s="105" t="s">
        <v>172</v>
      </c>
      <c r="U268" s="159">
        <f t="shared" si="51"/>
        <v>8</v>
      </c>
      <c r="V268" s="273">
        <v>4</v>
      </c>
      <c r="W268" s="100">
        <f t="shared" si="41"/>
        <v>0.5</v>
      </c>
      <c r="X268" s="105" t="str">
        <f t="shared" si="42"/>
        <v>En Riesgo de no Cumplimiento</v>
      </c>
      <c r="Y268" s="166"/>
      <c r="Z268" s="159">
        <f t="shared" si="43"/>
        <v>8</v>
      </c>
      <c r="AA268" s="159"/>
      <c r="AB268" s="100" t="str">
        <f t="shared" si="45"/>
        <v>No hay ejecución</v>
      </c>
      <c r="AC268" s="105" t="str">
        <f t="shared" si="44"/>
        <v>NA</v>
      </c>
      <c r="AD268" s="166"/>
      <c r="AE268" s="65">
        <f t="shared" si="46"/>
        <v>4</v>
      </c>
      <c r="AF268" s="100">
        <f t="shared" si="47"/>
        <v>0.25</v>
      </c>
      <c r="AG268" s="105" t="str">
        <f t="shared" si="48"/>
        <v>Incumplimiento</v>
      </c>
      <c r="AH268" s="166"/>
      <c r="AI268" s="65">
        <v>40000</v>
      </c>
      <c r="AJ268" s="105"/>
    </row>
    <row r="269" spans="1:36" s="59" customFormat="1" ht="37.049999999999997" customHeight="1" thickTop="1" thickBot="1">
      <c r="A269" s="63">
        <v>254</v>
      </c>
      <c r="B269" s="162" t="s">
        <v>400</v>
      </c>
      <c r="C269" s="162">
        <v>0</v>
      </c>
      <c r="D269" s="162">
        <v>0</v>
      </c>
      <c r="E269" s="162" t="s">
        <v>41</v>
      </c>
      <c r="F269" s="162">
        <v>18</v>
      </c>
      <c r="G269" s="231" t="s">
        <v>439</v>
      </c>
      <c r="H269" s="164" t="s">
        <v>4453</v>
      </c>
      <c r="I269" s="231" t="s">
        <v>20</v>
      </c>
      <c r="J269" s="231" t="s">
        <v>129</v>
      </c>
      <c r="K269" s="231">
        <v>1</v>
      </c>
      <c r="L269" s="165" t="s">
        <v>2214</v>
      </c>
      <c r="M269" s="165" t="s">
        <v>3764</v>
      </c>
      <c r="N269" s="64">
        <v>0</v>
      </c>
      <c r="O269" s="64">
        <v>11</v>
      </c>
      <c r="P269" s="64">
        <v>11</v>
      </c>
      <c r="Q269" s="64">
        <v>0</v>
      </c>
      <c r="R269" s="64">
        <f t="shared" si="50"/>
        <v>22</v>
      </c>
      <c r="S269" s="105" t="s">
        <v>4356</v>
      </c>
      <c r="T269" s="105" t="s">
        <v>172</v>
      </c>
      <c r="U269" s="159">
        <f t="shared" si="51"/>
        <v>11</v>
      </c>
      <c r="V269" s="273">
        <v>6</v>
      </c>
      <c r="W269" s="100">
        <f t="shared" si="41"/>
        <v>0.54545454545454541</v>
      </c>
      <c r="X269" s="105" t="str">
        <f t="shared" si="42"/>
        <v>En Riesgo de no Cumplimiento</v>
      </c>
      <c r="Y269" s="166"/>
      <c r="Z269" s="159">
        <f t="shared" si="43"/>
        <v>11</v>
      </c>
      <c r="AA269" s="159"/>
      <c r="AB269" s="100" t="str">
        <f t="shared" si="45"/>
        <v>No hay ejecución</v>
      </c>
      <c r="AC269" s="105" t="str">
        <f t="shared" si="44"/>
        <v>NA</v>
      </c>
      <c r="AD269" s="166"/>
      <c r="AE269" s="65">
        <f t="shared" si="46"/>
        <v>6</v>
      </c>
      <c r="AF269" s="100">
        <f t="shared" si="47"/>
        <v>0.27272727272727271</v>
      </c>
      <c r="AG269" s="105" t="str">
        <f t="shared" si="48"/>
        <v>Incumplimiento</v>
      </c>
      <c r="AH269" s="166"/>
      <c r="AI269" s="65">
        <v>55000</v>
      </c>
      <c r="AJ269" s="105"/>
    </row>
    <row r="270" spans="1:36" s="59" customFormat="1" ht="37.049999999999997" customHeight="1" thickTop="1" thickBot="1">
      <c r="A270" s="63">
        <v>255</v>
      </c>
      <c r="B270" s="162" t="s">
        <v>400</v>
      </c>
      <c r="C270" s="162">
        <v>0</v>
      </c>
      <c r="D270" s="162">
        <v>0</v>
      </c>
      <c r="E270" s="162" t="s">
        <v>41</v>
      </c>
      <c r="F270" s="162">
        <v>18</v>
      </c>
      <c r="G270" s="231" t="s">
        <v>450</v>
      </c>
      <c r="H270" s="164" t="s">
        <v>4454</v>
      </c>
      <c r="I270" s="231" t="s">
        <v>20</v>
      </c>
      <c r="J270" s="231" t="s">
        <v>129</v>
      </c>
      <c r="K270" s="231">
        <v>1</v>
      </c>
      <c r="L270" s="165" t="s">
        <v>2214</v>
      </c>
      <c r="M270" s="165" t="s">
        <v>3764</v>
      </c>
      <c r="N270" s="64">
        <v>0</v>
      </c>
      <c r="O270" s="64">
        <v>10</v>
      </c>
      <c r="P270" s="64">
        <v>10</v>
      </c>
      <c r="Q270" s="64">
        <v>0</v>
      </c>
      <c r="R270" s="64">
        <f t="shared" si="50"/>
        <v>20</v>
      </c>
      <c r="S270" s="105" t="s">
        <v>4356</v>
      </c>
      <c r="T270" s="105" t="s">
        <v>172</v>
      </c>
      <c r="U270" s="159">
        <f t="shared" si="51"/>
        <v>10</v>
      </c>
      <c r="V270" s="273">
        <v>2</v>
      </c>
      <c r="W270" s="100">
        <f t="shared" si="41"/>
        <v>0.2</v>
      </c>
      <c r="X270" s="105" t="str">
        <f t="shared" si="42"/>
        <v>En Riesgo de no Cumplimiento</v>
      </c>
      <c r="Y270" s="166"/>
      <c r="Z270" s="159">
        <f t="shared" si="43"/>
        <v>10</v>
      </c>
      <c r="AA270" s="159"/>
      <c r="AB270" s="100" t="str">
        <f t="shared" si="45"/>
        <v>No hay ejecución</v>
      </c>
      <c r="AC270" s="105" t="str">
        <f t="shared" si="44"/>
        <v>NA</v>
      </c>
      <c r="AD270" s="166"/>
      <c r="AE270" s="65">
        <f t="shared" si="46"/>
        <v>2</v>
      </c>
      <c r="AF270" s="100">
        <f t="shared" si="47"/>
        <v>0.1</v>
      </c>
      <c r="AG270" s="105" t="str">
        <f t="shared" si="48"/>
        <v>Incumplimiento</v>
      </c>
      <c r="AH270" s="166"/>
      <c r="AI270" s="65">
        <v>50000</v>
      </c>
      <c r="AJ270" s="105"/>
    </row>
    <row r="271" spans="1:36" s="59" customFormat="1" ht="37.049999999999997" customHeight="1" thickTop="1" thickBot="1">
      <c r="A271" s="63">
        <v>256</v>
      </c>
      <c r="B271" s="162" t="s">
        <v>400</v>
      </c>
      <c r="C271" s="162">
        <v>0</v>
      </c>
      <c r="D271" s="162">
        <v>0</v>
      </c>
      <c r="E271" s="162" t="s">
        <v>41</v>
      </c>
      <c r="F271" s="162">
        <v>18</v>
      </c>
      <c r="G271" s="231" t="s">
        <v>439</v>
      </c>
      <c r="H271" s="164" t="s">
        <v>4455</v>
      </c>
      <c r="I271" s="231" t="s">
        <v>20</v>
      </c>
      <c r="J271" s="231" t="s">
        <v>129</v>
      </c>
      <c r="K271" s="231">
        <v>1</v>
      </c>
      <c r="L271" s="165" t="s">
        <v>2214</v>
      </c>
      <c r="M271" s="165" t="s">
        <v>3764</v>
      </c>
      <c r="N271" s="64">
        <v>0</v>
      </c>
      <c r="O271" s="64">
        <v>7</v>
      </c>
      <c r="P271" s="64">
        <v>7</v>
      </c>
      <c r="Q271" s="64">
        <v>0</v>
      </c>
      <c r="R271" s="64">
        <f t="shared" si="50"/>
        <v>14</v>
      </c>
      <c r="S271" s="105" t="s">
        <v>4356</v>
      </c>
      <c r="T271" s="105" t="s">
        <v>172</v>
      </c>
      <c r="U271" s="159">
        <f t="shared" si="51"/>
        <v>7</v>
      </c>
      <c r="V271" s="273"/>
      <c r="W271" s="100" t="str">
        <f t="shared" si="41"/>
        <v>No hay ejecución</v>
      </c>
      <c r="X271" s="105" t="str">
        <f t="shared" si="42"/>
        <v>NA</v>
      </c>
      <c r="Y271" s="166"/>
      <c r="Z271" s="159">
        <f t="shared" si="43"/>
        <v>7</v>
      </c>
      <c r="AA271" s="159"/>
      <c r="AB271" s="100" t="str">
        <f t="shared" si="45"/>
        <v>No hay ejecución</v>
      </c>
      <c r="AC271" s="105" t="str">
        <f t="shared" si="44"/>
        <v>NA</v>
      </c>
      <c r="AD271" s="166"/>
      <c r="AE271" s="65">
        <f t="shared" si="46"/>
        <v>0</v>
      </c>
      <c r="AF271" s="100" t="str">
        <f t="shared" si="47"/>
        <v>No hay Programación</v>
      </c>
      <c r="AG271" s="105" t="str">
        <f t="shared" si="48"/>
        <v>De acuerdo a lo programado</v>
      </c>
      <c r="AH271" s="166"/>
      <c r="AI271" s="65">
        <v>35000</v>
      </c>
      <c r="AJ271" s="105"/>
    </row>
    <row r="272" spans="1:36" s="59" customFormat="1" ht="37.049999999999997" customHeight="1" thickTop="1" thickBot="1">
      <c r="A272" s="63">
        <v>257</v>
      </c>
      <c r="B272" s="162" t="s">
        <v>400</v>
      </c>
      <c r="C272" s="162">
        <v>0</v>
      </c>
      <c r="D272" s="162">
        <v>0</v>
      </c>
      <c r="E272" s="162" t="s">
        <v>41</v>
      </c>
      <c r="F272" s="162">
        <v>18</v>
      </c>
      <c r="G272" s="231" t="s">
        <v>450</v>
      </c>
      <c r="H272" s="164" t="s">
        <v>4456</v>
      </c>
      <c r="I272" s="231" t="s">
        <v>20</v>
      </c>
      <c r="J272" s="231" t="s">
        <v>129</v>
      </c>
      <c r="K272" s="231">
        <v>1</v>
      </c>
      <c r="L272" s="165" t="s">
        <v>2214</v>
      </c>
      <c r="M272" s="165" t="s">
        <v>3764</v>
      </c>
      <c r="N272" s="64">
        <v>0</v>
      </c>
      <c r="O272" s="64">
        <v>13</v>
      </c>
      <c r="P272" s="64">
        <v>13</v>
      </c>
      <c r="Q272" s="64">
        <v>0</v>
      </c>
      <c r="R272" s="64">
        <f t="shared" si="50"/>
        <v>26</v>
      </c>
      <c r="S272" s="105" t="s">
        <v>4356</v>
      </c>
      <c r="T272" s="105" t="s">
        <v>172</v>
      </c>
      <c r="U272" s="159">
        <f t="shared" si="51"/>
        <v>13</v>
      </c>
      <c r="V272" s="273">
        <v>9</v>
      </c>
      <c r="W272" s="100">
        <f t="shared" ref="W272:W335" si="52">IF(V272="","No hay ejecución",IF(AND(U272&gt;0), V272/U272,"No hay Programación"))</f>
        <v>0.69230769230769229</v>
      </c>
      <c r="X272" s="105" t="str">
        <f t="shared" ref="X272:X335" si="53">IF(W272="No hay ejecución","NA",IF(W272&gt;=90%,"De acuerdo a lo programado",IF(W272&gt;=70%,"Atraso Leve",IF(W272&lt;70%,"En Riesgo de no Cumplimiento"))))</f>
        <v>En Riesgo de no Cumplimiento</v>
      </c>
      <c r="Y272" s="166"/>
      <c r="Z272" s="159">
        <f t="shared" ref="Z272:Z335" si="54">P272+Q272</f>
        <v>13</v>
      </c>
      <c r="AA272" s="159"/>
      <c r="AB272" s="100" t="str">
        <f t="shared" si="45"/>
        <v>No hay ejecución</v>
      </c>
      <c r="AC272" s="105" t="str">
        <f t="shared" ref="AC272:AC335" si="55">IF(AB272="No hay ejecución","NA",IF(AB272&gt;=90%,"De acuerdo a lo programado",IF(AB272&gt;=70%,"Atraso Leve",IF(AB272&lt;70%,"En Riesgo de no Cumplimiento"))))</f>
        <v>NA</v>
      </c>
      <c r="AD272" s="166"/>
      <c r="AE272" s="65">
        <f t="shared" si="46"/>
        <v>9</v>
      </c>
      <c r="AF272" s="100">
        <f t="shared" si="47"/>
        <v>0.34615384615384615</v>
      </c>
      <c r="AG272" s="105" t="str">
        <f t="shared" si="48"/>
        <v>Incumplimiento</v>
      </c>
      <c r="AH272" s="166"/>
      <c r="AI272" s="65">
        <v>65000</v>
      </c>
      <c r="AJ272" s="105"/>
    </row>
    <row r="273" spans="1:36" s="59" customFormat="1" ht="37.049999999999997" customHeight="1" thickTop="1" thickBot="1">
      <c r="A273" s="63">
        <v>258</v>
      </c>
      <c r="B273" s="162" t="s">
        <v>400</v>
      </c>
      <c r="C273" s="162">
        <v>0</v>
      </c>
      <c r="D273" s="162">
        <v>0</v>
      </c>
      <c r="E273" s="162" t="s">
        <v>41</v>
      </c>
      <c r="F273" s="162">
        <v>18</v>
      </c>
      <c r="G273" s="231" t="s">
        <v>430</v>
      </c>
      <c r="H273" s="164" t="s">
        <v>4378</v>
      </c>
      <c r="I273" s="231" t="s">
        <v>20</v>
      </c>
      <c r="J273" s="231" t="s">
        <v>129</v>
      </c>
      <c r="K273" s="231">
        <v>1</v>
      </c>
      <c r="L273" s="165" t="s">
        <v>2214</v>
      </c>
      <c r="M273" s="165" t="s">
        <v>3764</v>
      </c>
      <c r="N273" s="64">
        <v>0</v>
      </c>
      <c r="O273" s="64">
        <v>4</v>
      </c>
      <c r="P273" s="64">
        <v>4</v>
      </c>
      <c r="Q273" s="64">
        <v>0</v>
      </c>
      <c r="R273" s="64">
        <f t="shared" si="50"/>
        <v>8</v>
      </c>
      <c r="S273" s="105" t="s">
        <v>4356</v>
      </c>
      <c r="T273" s="105" t="s">
        <v>172</v>
      </c>
      <c r="U273" s="159">
        <f t="shared" si="51"/>
        <v>4</v>
      </c>
      <c r="V273" s="273">
        <v>4</v>
      </c>
      <c r="W273" s="100">
        <f t="shared" si="52"/>
        <v>1</v>
      </c>
      <c r="X273" s="105" t="str">
        <f t="shared" si="53"/>
        <v>De acuerdo a lo programado</v>
      </c>
      <c r="Y273" s="166"/>
      <c r="Z273" s="159">
        <f t="shared" si="54"/>
        <v>4</v>
      </c>
      <c r="AA273" s="159"/>
      <c r="AB273" s="100" t="str">
        <f t="shared" ref="AB273:AB336" si="56">IF(AA273="","No hay ejecución",IF(AND(Z273&gt;0), AA273/Z273,"No hay Programación"))</f>
        <v>No hay ejecución</v>
      </c>
      <c r="AC273" s="105" t="str">
        <f t="shared" si="55"/>
        <v>NA</v>
      </c>
      <c r="AD273" s="166"/>
      <c r="AE273" s="65">
        <f t="shared" ref="AE273:AE336" si="57">V273+AA273</f>
        <v>4</v>
      </c>
      <c r="AF273" s="100">
        <f t="shared" ref="AF273:AF336" si="58">IF(AE273="","No hay ejecución",IF(AND(AE273&gt;0), AE273/R273,"No hay Programación"))</f>
        <v>0.5</v>
      </c>
      <c r="AG273" s="105" t="str">
        <f t="shared" ref="AG273:AG336" si="59">IF(AF273="No hay ejecución","NA",IF(AF273&gt;=90%,"De acuerdo a lo programado",IF(AF273&gt;=70%,"Atraso Leve",IF(AF273&lt;70%,"Incumplimiento"))))</f>
        <v>Incumplimiento</v>
      </c>
      <c r="AH273" s="166"/>
      <c r="AI273" s="65">
        <v>20000</v>
      </c>
      <c r="AJ273" s="105"/>
    </row>
    <row r="274" spans="1:36" s="59" customFormat="1" ht="37.049999999999997" customHeight="1" thickTop="1" thickBot="1">
      <c r="A274" s="63">
        <v>259</v>
      </c>
      <c r="B274" s="162" t="s">
        <v>400</v>
      </c>
      <c r="C274" s="162">
        <v>0</v>
      </c>
      <c r="D274" s="162">
        <v>0</v>
      </c>
      <c r="E274" s="162" t="s">
        <v>41</v>
      </c>
      <c r="F274" s="162">
        <v>18</v>
      </c>
      <c r="G274" s="231" t="s">
        <v>4331</v>
      </c>
      <c r="H274" s="164" t="s">
        <v>4400</v>
      </c>
      <c r="I274" s="231" t="s">
        <v>20</v>
      </c>
      <c r="J274" s="231" t="s">
        <v>129</v>
      </c>
      <c r="K274" s="231">
        <v>1</v>
      </c>
      <c r="L274" s="165" t="s">
        <v>642</v>
      </c>
      <c r="M274" s="165" t="s">
        <v>2215</v>
      </c>
      <c r="N274" s="64">
        <v>1</v>
      </c>
      <c r="O274" s="64">
        <v>0</v>
      </c>
      <c r="P274" s="64">
        <v>0</v>
      </c>
      <c r="Q274" s="64">
        <v>0</v>
      </c>
      <c r="R274" s="64">
        <f t="shared" si="50"/>
        <v>1</v>
      </c>
      <c r="S274" s="105" t="s">
        <v>4356</v>
      </c>
      <c r="T274" s="105" t="s">
        <v>172</v>
      </c>
      <c r="U274" s="159">
        <f t="shared" si="51"/>
        <v>1</v>
      </c>
      <c r="V274" s="273">
        <v>1</v>
      </c>
      <c r="W274" s="100">
        <f t="shared" si="52"/>
        <v>1</v>
      </c>
      <c r="X274" s="105" t="str">
        <f t="shared" si="53"/>
        <v>De acuerdo a lo programado</v>
      </c>
      <c r="Y274" s="166"/>
      <c r="Z274" s="159">
        <f t="shared" si="54"/>
        <v>0</v>
      </c>
      <c r="AA274" s="159"/>
      <c r="AB274" s="100" t="str">
        <f t="shared" si="56"/>
        <v>No hay ejecución</v>
      </c>
      <c r="AC274" s="105" t="str">
        <f t="shared" si="55"/>
        <v>NA</v>
      </c>
      <c r="AD274" s="166"/>
      <c r="AE274" s="65">
        <f t="shared" si="57"/>
        <v>1</v>
      </c>
      <c r="AF274" s="100">
        <f t="shared" si="58"/>
        <v>1</v>
      </c>
      <c r="AG274" s="105" t="str">
        <f t="shared" si="59"/>
        <v>De acuerdo a lo programado</v>
      </c>
      <c r="AH274" s="166"/>
      <c r="AI274" s="65" t="s">
        <v>502</v>
      </c>
      <c r="AJ274" s="105" t="s">
        <v>502</v>
      </c>
    </row>
    <row r="275" spans="1:36" s="59" customFormat="1" ht="37.049999999999997" customHeight="1" thickTop="1" thickBot="1">
      <c r="A275" s="63">
        <v>260</v>
      </c>
      <c r="B275" s="162" t="s">
        <v>400</v>
      </c>
      <c r="C275" s="162">
        <v>0</v>
      </c>
      <c r="D275" s="162">
        <v>0</v>
      </c>
      <c r="E275" s="162" t="s">
        <v>41</v>
      </c>
      <c r="F275" s="162">
        <v>18</v>
      </c>
      <c r="G275" s="231" t="s">
        <v>557</v>
      </c>
      <c r="H275" s="164" t="s">
        <v>4402</v>
      </c>
      <c r="I275" s="231" t="s">
        <v>20</v>
      </c>
      <c r="J275" s="231" t="s">
        <v>129</v>
      </c>
      <c r="K275" s="231">
        <v>1</v>
      </c>
      <c r="L275" s="165" t="s">
        <v>4086</v>
      </c>
      <c r="M275" s="165" t="s">
        <v>4334</v>
      </c>
      <c r="N275" s="64">
        <v>1</v>
      </c>
      <c r="O275" s="64">
        <v>1</v>
      </c>
      <c r="P275" s="64">
        <v>0</v>
      </c>
      <c r="Q275" s="64">
        <v>0</v>
      </c>
      <c r="R275" s="64">
        <f t="shared" si="50"/>
        <v>2</v>
      </c>
      <c r="S275" s="105" t="s">
        <v>4356</v>
      </c>
      <c r="T275" s="105" t="s">
        <v>172</v>
      </c>
      <c r="U275" s="159">
        <f t="shared" si="51"/>
        <v>2</v>
      </c>
      <c r="V275" s="273">
        <v>2</v>
      </c>
      <c r="W275" s="100">
        <f t="shared" si="52"/>
        <v>1</v>
      </c>
      <c r="X275" s="105" t="str">
        <f t="shared" si="53"/>
        <v>De acuerdo a lo programado</v>
      </c>
      <c r="Y275" s="166"/>
      <c r="Z275" s="159">
        <f t="shared" si="54"/>
        <v>0</v>
      </c>
      <c r="AA275" s="159"/>
      <c r="AB275" s="100" t="str">
        <f t="shared" si="56"/>
        <v>No hay ejecución</v>
      </c>
      <c r="AC275" s="105" t="str">
        <f t="shared" si="55"/>
        <v>NA</v>
      </c>
      <c r="AD275" s="166"/>
      <c r="AE275" s="65">
        <f t="shared" si="57"/>
        <v>2</v>
      </c>
      <c r="AF275" s="100">
        <f t="shared" si="58"/>
        <v>1</v>
      </c>
      <c r="AG275" s="105" t="str">
        <f t="shared" si="59"/>
        <v>De acuerdo a lo programado</v>
      </c>
      <c r="AH275" s="166"/>
      <c r="AI275" s="65" t="s">
        <v>502</v>
      </c>
      <c r="AJ275" s="105" t="s">
        <v>502</v>
      </c>
    </row>
    <row r="276" spans="1:36" s="59" customFormat="1" ht="37.049999999999997" customHeight="1" thickTop="1" thickBot="1">
      <c r="A276" s="63">
        <v>261</v>
      </c>
      <c r="B276" s="162" t="s">
        <v>400</v>
      </c>
      <c r="C276" s="162">
        <v>0</v>
      </c>
      <c r="D276" s="162">
        <v>0</v>
      </c>
      <c r="E276" s="162" t="s">
        <v>41</v>
      </c>
      <c r="F276" s="162">
        <v>18</v>
      </c>
      <c r="G276" s="231" t="s">
        <v>428</v>
      </c>
      <c r="H276" s="164" t="s">
        <v>4326</v>
      </c>
      <c r="I276" s="231" t="s">
        <v>20</v>
      </c>
      <c r="J276" s="231" t="s">
        <v>129</v>
      </c>
      <c r="K276" s="231">
        <v>1</v>
      </c>
      <c r="L276" s="165" t="s">
        <v>3763</v>
      </c>
      <c r="M276" s="165" t="s">
        <v>3764</v>
      </c>
      <c r="N276" s="64">
        <v>38</v>
      </c>
      <c r="O276" s="64">
        <v>0</v>
      </c>
      <c r="P276" s="64">
        <v>0</v>
      </c>
      <c r="Q276" s="64">
        <v>0</v>
      </c>
      <c r="R276" s="64">
        <f t="shared" si="50"/>
        <v>38</v>
      </c>
      <c r="S276" s="105" t="s">
        <v>4356</v>
      </c>
      <c r="T276" s="105" t="s">
        <v>172</v>
      </c>
      <c r="U276" s="159">
        <f t="shared" si="51"/>
        <v>38</v>
      </c>
      <c r="V276" s="273">
        <v>38</v>
      </c>
      <c r="W276" s="100">
        <f t="shared" si="52"/>
        <v>1</v>
      </c>
      <c r="X276" s="105" t="str">
        <f t="shared" si="53"/>
        <v>De acuerdo a lo programado</v>
      </c>
      <c r="Y276" s="166"/>
      <c r="Z276" s="159">
        <f t="shared" si="54"/>
        <v>0</v>
      </c>
      <c r="AA276" s="159"/>
      <c r="AB276" s="100" t="str">
        <f t="shared" si="56"/>
        <v>No hay ejecución</v>
      </c>
      <c r="AC276" s="105" t="str">
        <f t="shared" si="55"/>
        <v>NA</v>
      </c>
      <c r="AD276" s="166"/>
      <c r="AE276" s="65">
        <f t="shared" si="57"/>
        <v>38</v>
      </c>
      <c r="AF276" s="100">
        <f t="shared" si="58"/>
        <v>1</v>
      </c>
      <c r="AG276" s="105" t="str">
        <f t="shared" si="59"/>
        <v>De acuerdo a lo programado</v>
      </c>
      <c r="AH276" s="166"/>
      <c r="AI276" s="65" t="s">
        <v>502</v>
      </c>
      <c r="AJ276" s="105" t="s">
        <v>502</v>
      </c>
    </row>
    <row r="277" spans="1:36" s="59" customFormat="1" ht="37.049999999999997" customHeight="1" thickTop="1" thickBot="1">
      <c r="A277" s="63">
        <v>262</v>
      </c>
      <c r="B277" s="162" t="s">
        <v>400</v>
      </c>
      <c r="C277" s="162">
        <v>0</v>
      </c>
      <c r="D277" s="162">
        <v>0</v>
      </c>
      <c r="E277" s="162" t="s">
        <v>41</v>
      </c>
      <c r="F277" s="162">
        <v>18</v>
      </c>
      <c r="G277" s="231" t="s">
        <v>428</v>
      </c>
      <c r="H277" s="164" t="s">
        <v>3828</v>
      </c>
      <c r="I277" s="231" t="s">
        <v>20</v>
      </c>
      <c r="J277" s="231" t="s">
        <v>129</v>
      </c>
      <c r="K277" s="231">
        <v>1</v>
      </c>
      <c r="L277" s="165" t="s">
        <v>3763</v>
      </c>
      <c r="M277" s="165" t="s">
        <v>3764</v>
      </c>
      <c r="N277" s="64">
        <f>10+28</f>
        <v>38</v>
      </c>
      <c r="O277" s="64">
        <v>0</v>
      </c>
      <c r="P277" s="64">
        <v>0</v>
      </c>
      <c r="Q277" s="64">
        <v>0</v>
      </c>
      <c r="R277" s="64">
        <f t="shared" si="50"/>
        <v>38</v>
      </c>
      <c r="S277" s="105" t="s">
        <v>4457</v>
      </c>
      <c r="T277" s="105" t="s">
        <v>172</v>
      </c>
      <c r="U277" s="159">
        <f t="shared" si="51"/>
        <v>38</v>
      </c>
      <c r="V277" s="273">
        <v>0</v>
      </c>
      <c r="W277" s="100">
        <f t="shared" si="52"/>
        <v>0</v>
      </c>
      <c r="X277" s="105" t="str">
        <f t="shared" si="53"/>
        <v>En Riesgo de no Cumplimiento</v>
      </c>
      <c r="Y277" s="166" t="s">
        <v>4458</v>
      </c>
      <c r="Z277" s="159">
        <f t="shared" si="54"/>
        <v>0</v>
      </c>
      <c r="AA277" s="159"/>
      <c r="AB277" s="100" t="str">
        <f t="shared" si="56"/>
        <v>No hay ejecución</v>
      </c>
      <c r="AC277" s="105" t="str">
        <f t="shared" si="55"/>
        <v>NA</v>
      </c>
      <c r="AD277" s="166"/>
      <c r="AE277" s="65">
        <f t="shared" si="57"/>
        <v>0</v>
      </c>
      <c r="AF277" s="100" t="str">
        <f t="shared" si="58"/>
        <v>No hay Programación</v>
      </c>
      <c r="AG277" s="105" t="str">
        <f t="shared" si="59"/>
        <v>De acuerdo a lo programado</v>
      </c>
      <c r="AH277" s="166"/>
      <c r="AI277" s="65" t="s">
        <v>502</v>
      </c>
      <c r="AJ277" s="105" t="s">
        <v>502</v>
      </c>
    </row>
    <row r="278" spans="1:36" s="59" customFormat="1" ht="37.049999999999997" customHeight="1" thickTop="1" thickBot="1">
      <c r="A278" s="63">
        <v>263</v>
      </c>
      <c r="B278" s="162" t="s">
        <v>400</v>
      </c>
      <c r="C278" s="162">
        <v>0</v>
      </c>
      <c r="D278" s="162">
        <v>0</v>
      </c>
      <c r="E278" s="162" t="s">
        <v>41</v>
      </c>
      <c r="F278" s="162">
        <v>18</v>
      </c>
      <c r="G278" s="231" t="s">
        <v>428</v>
      </c>
      <c r="H278" s="164" t="s">
        <v>4328</v>
      </c>
      <c r="I278" s="231" t="s">
        <v>18</v>
      </c>
      <c r="J278" s="231" t="s">
        <v>129</v>
      </c>
      <c r="K278" s="231">
        <v>6</v>
      </c>
      <c r="L278" s="165" t="s">
        <v>640</v>
      </c>
      <c r="M278" s="165" t="s">
        <v>636</v>
      </c>
      <c r="N278" s="64">
        <f>10+28</f>
        <v>38</v>
      </c>
      <c r="O278" s="64">
        <v>0</v>
      </c>
      <c r="P278" s="64">
        <v>0</v>
      </c>
      <c r="Q278" s="64">
        <v>0</v>
      </c>
      <c r="R278" s="64">
        <f t="shared" si="50"/>
        <v>38</v>
      </c>
      <c r="S278" s="105" t="s">
        <v>4457</v>
      </c>
      <c r="T278" s="105" t="s">
        <v>172</v>
      </c>
      <c r="U278" s="159">
        <f t="shared" si="51"/>
        <v>38</v>
      </c>
      <c r="V278" s="273">
        <v>0</v>
      </c>
      <c r="W278" s="100">
        <f t="shared" si="52"/>
        <v>0</v>
      </c>
      <c r="X278" s="105" t="str">
        <f t="shared" si="53"/>
        <v>En Riesgo de no Cumplimiento</v>
      </c>
      <c r="Y278" s="166" t="s">
        <v>4458</v>
      </c>
      <c r="Z278" s="159">
        <f t="shared" si="54"/>
        <v>0</v>
      </c>
      <c r="AA278" s="159"/>
      <c r="AB278" s="100" t="str">
        <f t="shared" si="56"/>
        <v>No hay ejecución</v>
      </c>
      <c r="AC278" s="105" t="str">
        <f t="shared" si="55"/>
        <v>NA</v>
      </c>
      <c r="AD278" s="166"/>
      <c r="AE278" s="65">
        <f t="shared" si="57"/>
        <v>0</v>
      </c>
      <c r="AF278" s="100" t="str">
        <f t="shared" si="58"/>
        <v>No hay Programación</v>
      </c>
      <c r="AG278" s="105" t="str">
        <f t="shared" si="59"/>
        <v>De acuerdo a lo programado</v>
      </c>
      <c r="AH278" s="166"/>
      <c r="AI278" s="65" t="s">
        <v>502</v>
      </c>
      <c r="AJ278" s="105" t="s">
        <v>502</v>
      </c>
    </row>
    <row r="279" spans="1:36" s="59" customFormat="1" ht="37.049999999999997" customHeight="1" thickTop="1" thickBot="1">
      <c r="A279" s="63">
        <v>264</v>
      </c>
      <c r="B279" s="162" t="s">
        <v>400</v>
      </c>
      <c r="C279" s="162">
        <v>0</v>
      </c>
      <c r="D279" s="162">
        <v>0</v>
      </c>
      <c r="E279" s="162" t="s">
        <v>41</v>
      </c>
      <c r="F279" s="162">
        <v>18</v>
      </c>
      <c r="G279" s="231" t="s">
        <v>510</v>
      </c>
      <c r="H279" s="164" t="s">
        <v>4355</v>
      </c>
      <c r="I279" s="231" t="s">
        <v>20</v>
      </c>
      <c r="J279" s="231" t="s">
        <v>129</v>
      </c>
      <c r="K279" s="231">
        <v>1</v>
      </c>
      <c r="L279" s="165" t="s">
        <v>2214</v>
      </c>
      <c r="M279" s="165" t="s">
        <v>3764</v>
      </c>
      <c r="N279" s="64">
        <v>3</v>
      </c>
      <c r="O279" s="64">
        <v>3</v>
      </c>
      <c r="P279" s="64">
        <v>3</v>
      </c>
      <c r="Q279" s="64">
        <v>3</v>
      </c>
      <c r="R279" s="64">
        <f t="shared" si="50"/>
        <v>12</v>
      </c>
      <c r="S279" s="105" t="s">
        <v>4459</v>
      </c>
      <c r="T279" s="105" t="s">
        <v>172</v>
      </c>
      <c r="U279" s="159">
        <f t="shared" si="51"/>
        <v>6</v>
      </c>
      <c r="V279" s="273">
        <v>6</v>
      </c>
      <c r="W279" s="100">
        <f t="shared" si="52"/>
        <v>1</v>
      </c>
      <c r="X279" s="105" t="str">
        <f t="shared" si="53"/>
        <v>De acuerdo a lo programado</v>
      </c>
      <c r="Y279" s="166"/>
      <c r="Z279" s="159">
        <f t="shared" si="54"/>
        <v>6</v>
      </c>
      <c r="AA279" s="159"/>
      <c r="AB279" s="100" t="str">
        <f t="shared" si="56"/>
        <v>No hay ejecución</v>
      </c>
      <c r="AC279" s="105" t="str">
        <f t="shared" si="55"/>
        <v>NA</v>
      </c>
      <c r="AD279" s="166"/>
      <c r="AE279" s="65">
        <f t="shared" si="57"/>
        <v>6</v>
      </c>
      <c r="AF279" s="100">
        <f t="shared" si="58"/>
        <v>0.5</v>
      </c>
      <c r="AG279" s="105" t="str">
        <f t="shared" si="59"/>
        <v>Incumplimiento</v>
      </c>
      <c r="AH279" s="166"/>
      <c r="AI279" s="65" t="s">
        <v>502</v>
      </c>
      <c r="AJ279" s="105" t="s">
        <v>502</v>
      </c>
    </row>
    <row r="280" spans="1:36" s="59" customFormat="1" ht="37.049999999999997" customHeight="1" thickTop="1" thickBot="1">
      <c r="A280" s="63">
        <v>265</v>
      </c>
      <c r="B280" s="162" t="s">
        <v>400</v>
      </c>
      <c r="C280" s="162">
        <v>0</v>
      </c>
      <c r="D280" s="162">
        <v>0</v>
      </c>
      <c r="E280" s="162" t="s">
        <v>41</v>
      </c>
      <c r="F280" s="162">
        <v>18</v>
      </c>
      <c r="G280" s="231" t="s">
        <v>510</v>
      </c>
      <c r="H280" s="164" t="s">
        <v>4419</v>
      </c>
      <c r="I280" s="231" t="s">
        <v>20</v>
      </c>
      <c r="J280" s="231" t="s">
        <v>129</v>
      </c>
      <c r="K280" s="231">
        <v>1</v>
      </c>
      <c r="L280" s="165" t="s">
        <v>2214</v>
      </c>
      <c r="M280" s="165" t="s">
        <v>3764</v>
      </c>
      <c r="N280" s="64">
        <v>1</v>
      </c>
      <c r="O280" s="64">
        <v>1</v>
      </c>
      <c r="P280" s="64">
        <v>1</v>
      </c>
      <c r="Q280" s="64">
        <v>1</v>
      </c>
      <c r="R280" s="64">
        <f t="shared" si="50"/>
        <v>4</v>
      </c>
      <c r="S280" s="105" t="s">
        <v>4459</v>
      </c>
      <c r="T280" s="105" t="s">
        <v>172</v>
      </c>
      <c r="U280" s="159">
        <f t="shared" si="51"/>
        <v>2</v>
      </c>
      <c r="V280" s="273">
        <v>2</v>
      </c>
      <c r="W280" s="100">
        <f t="shared" si="52"/>
        <v>1</v>
      </c>
      <c r="X280" s="105" t="str">
        <f t="shared" si="53"/>
        <v>De acuerdo a lo programado</v>
      </c>
      <c r="Y280" s="166"/>
      <c r="Z280" s="159">
        <f t="shared" si="54"/>
        <v>2</v>
      </c>
      <c r="AA280" s="159"/>
      <c r="AB280" s="100" t="str">
        <f t="shared" si="56"/>
        <v>No hay ejecución</v>
      </c>
      <c r="AC280" s="105" t="str">
        <f t="shared" si="55"/>
        <v>NA</v>
      </c>
      <c r="AD280" s="166"/>
      <c r="AE280" s="65">
        <f t="shared" si="57"/>
        <v>2</v>
      </c>
      <c r="AF280" s="100">
        <f t="shared" si="58"/>
        <v>0.5</v>
      </c>
      <c r="AG280" s="105" t="str">
        <f t="shared" si="59"/>
        <v>Incumplimiento</v>
      </c>
      <c r="AH280" s="166"/>
      <c r="AI280" s="65" t="s">
        <v>502</v>
      </c>
      <c r="AJ280" s="105" t="s">
        <v>502</v>
      </c>
    </row>
    <row r="281" spans="1:36" s="59" customFormat="1" ht="37.049999999999997" customHeight="1" thickTop="1" thickBot="1">
      <c r="A281" s="63">
        <v>266</v>
      </c>
      <c r="B281" s="162" t="s">
        <v>400</v>
      </c>
      <c r="C281" s="162">
        <v>0</v>
      </c>
      <c r="D281" s="162">
        <v>0</v>
      </c>
      <c r="E281" s="162" t="s">
        <v>41</v>
      </c>
      <c r="F281" s="162">
        <v>18</v>
      </c>
      <c r="G281" s="231" t="s">
        <v>510</v>
      </c>
      <c r="H281" s="164" t="s">
        <v>4394</v>
      </c>
      <c r="I281" s="231" t="s">
        <v>20</v>
      </c>
      <c r="J281" s="231" t="s">
        <v>129</v>
      </c>
      <c r="K281" s="231">
        <v>1</v>
      </c>
      <c r="L281" s="165" t="s">
        <v>2214</v>
      </c>
      <c r="M281" s="165" t="s">
        <v>3764</v>
      </c>
      <c r="N281" s="64">
        <v>1</v>
      </c>
      <c r="O281" s="64">
        <v>1</v>
      </c>
      <c r="P281" s="64">
        <v>1</v>
      </c>
      <c r="Q281" s="64">
        <v>1</v>
      </c>
      <c r="R281" s="64">
        <f t="shared" si="50"/>
        <v>4</v>
      </c>
      <c r="S281" s="105" t="s">
        <v>4459</v>
      </c>
      <c r="T281" s="105" t="s">
        <v>172</v>
      </c>
      <c r="U281" s="159">
        <f t="shared" si="51"/>
        <v>2</v>
      </c>
      <c r="V281" s="273">
        <v>2</v>
      </c>
      <c r="W281" s="100">
        <f t="shared" si="52"/>
        <v>1</v>
      </c>
      <c r="X281" s="105" t="str">
        <f t="shared" si="53"/>
        <v>De acuerdo a lo programado</v>
      </c>
      <c r="Y281" s="166"/>
      <c r="Z281" s="159">
        <f t="shared" si="54"/>
        <v>2</v>
      </c>
      <c r="AA281" s="159"/>
      <c r="AB281" s="100" t="str">
        <f t="shared" si="56"/>
        <v>No hay ejecución</v>
      </c>
      <c r="AC281" s="105" t="str">
        <f t="shared" si="55"/>
        <v>NA</v>
      </c>
      <c r="AD281" s="166"/>
      <c r="AE281" s="65">
        <f t="shared" si="57"/>
        <v>2</v>
      </c>
      <c r="AF281" s="100">
        <f t="shared" si="58"/>
        <v>0.5</v>
      </c>
      <c r="AG281" s="105" t="str">
        <f t="shared" si="59"/>
        <v>Incumplimiento</v>
      </c>
      <c r="AH281" s="166"/>
      <c r="AI281" s="65" t="s">
        <v>502</v>
      </c>
      <c r="AJ281" s="105" t="s">
        <v>502</v>
      </c>
    </row>
    <row r="282" spans="1:36" s="59" customFormat="1" ht="37.049999999999997" customHeight="1" thickTop="1" thickBot="1">
      <c r="A282" s="63">
        <v>267</v>
      </c>
      <c r="B282" s="162" t="s">
        <v>400</v>
      </c>
      <c r="C282" s="162">
        <v>0</v>
      </c>
      <c r="D282" s="162">
        <v>0</v>
      </c>
      <c r="E282" s="162" t="s">
        <v>41</v>
      </c>
      <c r="F282" s="162">
        <v>18</v>
      </c>
      <c r="G282" s="231" t="s">
        <v>439</v>
      </c>
      <c r="H282" s="164" t="s">
        <v>4460</v>
      </c>
      <c r="I282" s="231" t="s">
        <v>20</v>
      </c>
      <c r="J282" s="231" t="s">
        <v>129</v>
      </c>
      <c r="K282" s="231">
        <v>1</v>
      </c>
      <c r="L282" s="165" t="s">
        <v>2214</v>
      </c>
      <c r="M282" s="165" t="s">
        <v>3764</v>
      </c>
      <c r="N282" s="64">
        <v>6</v>
      </c>
      <c r="O282" s="64">
        <v>6</v>
      </c>
      <c r="P282" s="64">
        <v>6</v>
      </c>
      <c r="Q282" s="64">
        <v>6</v>
      </c>
      <c r="R282" s="64">
        <f t="shared" si="50"/>
        <v>24</v>
      </c>
      <c r="S282" s="105" t="s">
        <v>4459</v>
      </c>
      <c r="T282" s="105" t="s">
        <v>172</v>
      </c>
      <c r="U282" s="159">
        <f t="shared" si="51"/>
        <v>12</v>
      </c>
      <c r="V282" s="273">
        <v>6</v>
      </c>
      <c r="W282" s="100">
        <f t="shared" si="52"/>
        <v>0.5</v>
      </c>
      <c r="X282" s="105" t="str">
        <f t="shared" si="53"/>
        <v>En Riesgo de no Cumplimiento</v>
      </c>
      <c r="Y282" s="166"/>
      <c r="Z282" s="159">
        <f t="shared" si="54"/>
        <v>12</v>
      </c>
      <c r="AA282" s="159"/>
      <c r="AB282" s="100" t="str">
        <f t="shared" si="56"/>
        <v>No hay ejecución</v>
      </c>
      <c r="AC282" s="105" t="str">
        <f t="shared" si="55"/>
        <v>NA</v>
      </c>
      <c r="AD282" s="166"/>
      <c r="AE282" s="65">
        <f t="shared" si="57"/>
        <v>6</v>
      </c>
      <c r="AF282" s="100">
        <f t="shared" si="58"/>
        <v>0.25</v>
      </c>
      <c r="AG282" s="105" t="str">
        <f t="shared" si="59"/>
        <v>Incumplimiento</v>
      </c>
      <c r="AH282" s="166"/>
      <c r="AI282" s="65" t="s">
        <v>502</v>
      </c>
      <c r="AJ282" s="105" t="s">
        <v>502</v>
      </c>
    </row>
    <row r="283" spans="1:36" s="59" customFormat="1" ht="37.049999999999997" customHeight="1" thickTop="1" thickBot="1">
      <c r="A283" s="63">
        <v>268</v>
      </c>
      <c r="B283" s="162" t="s">
        <v>400</v>
      </c>
      <c r="C283" s="162">
        <v>0</v>
      </c>
      <c r="D283" s="162">
        <v>0</v>
      </c>
      <c r="E283" s="162" t="s">
        <v>41</v>
      </c>
      <c r="F283" s="162">
        <v>18</v>
      </c>
      <c r="G283" s="231" t="s">
        <v>439</v>
      </c>
      <c r="H283" s="164" t="s">
        <v>4461</v>
      </c>
      <c r="I283" s="231" t="s">
        <v>20</v>
      </c>
      <c r="J283" s="231" t="s">
        <v>129</v>
      </c>
      <c r="K283" s="231">
        <v>1</v>
      </c>
      <c r="L283" s="165" t="s">
        <v>2214</v>
      </c>
      <c r="M283" s="165" t="s">
        <v>3764</v>
      </c>
      <c r="N283" s="64">
        <v>4</v>
      </c>
      <c r="O283" s="64">
        <v>4</v>
      </c>
      <c r="P283" s="64">
        <v>4</v>
      </c>
      <c r="Q283" s="64">
        <v>4</v>
      </c>
      <c r="R283" s="64">
        <f t="shared" si="50"/>
        <v>16</v>
      </c>
      <c r="S283" s="105" t="s">
        <v>4459</v>
      </c>
      <c r="T283" s="105" t="s">
        <v>172</v>
      </c>
      <c r="U283" s="159">
        <f t="shared" si="51"/>
        <v>8</v>
      </c>
      <c r="V283" s="273">
        <v>9</v>
      </c>
      <c r="W283" s="100">
        <f t="shared" si="52"/>
        <v>1.125</v>
      </c>
      <c r="X283" s="105" t="str">
        <f t="shared" si="53"/>
        <v>De acuerdo a lo programado</v>
      </c>
      <c r="Y283" s="166"/>
      <c r="Z283" s="159">
        <f t="shared" si="54"/>
        <v>8</v>
      </c>
      <c r="AA283" s="159"/>
      <c r="AB283" s="100" t="str">
        <f t="shared" si="56"/>
        <v>No hay ejecución</v>
      </c>
      <c r="AC283" s="105" t="str">
        <f t="shared" si="55"/>
        <v>NA</v>
      </c>
      <c r="AD283" s="166"/>
      <c r="AE283" s="65">
        <f t="shared" si="57"/>
        <v>9</v>
      </c>
      <c r="AF283" s="100">
        <f t="shared" si="58"/>
        <v>0.5625</v>
      </c>
      <c r="AG283" s="105" t="str">
        <f t="shared" si="59"/>
        <v>Incumplimiento</v>
      </c>
      <c r="AH283" s="166"/>
      <c r="AI283" s="65" t="s">
        <v>502</v>
      </c>
      <c r="AJ283" s="105" t="s">
        <v>502</v>
      </c>
    </row>
    <row r="284" spans="1:36" s="59" customFormat="1" ht="37.049999999999997" customHeight="1" thickTop="1" thickBot="1">
      <c r="A284" s="63">
        <v>269</v>
      </c>
      <c r="B284" s="162" t="s">
        <v>400</v>
      </c>
      <c r="C284" s="162">
        <v>0</v>
      </c>
      <c r="D284" s="162">
        <v>0</v>
      </c>
      <c r="E284" s="162" t="s">
        <v>41</v>
      </c>
      <c r="F284" s="162">
        <v>18</v>
      </c>
      <c r="G284" s="231" t="s">
        <v>450</v>
      </c>
      <c r="H284" s="164" t="s">
        <v>4340</v>
      </c>
      <c r="I284" s="231" t="s">
        <v>20</v>
      </c>
      <c r="J284" s="231" t="s">
        <v>129</v>
      </c>
      <c r="K284" s="231">
        <v>1</v>
      </c>
      <c r="L284" s="165" t="s">
        <v>2214</v>
      </c>
      <c r="M284" s="165" t="s">
        <v>3764</v>
      </c>
      <c r="N284" s="64">
        <v>5</v>
      </c>
      <c r="O284" s="64">
        <v>5</v>
      </c>
      <c r="P284" s="64">
        <v>5</v>
      </c>
      <c r="Q284" s="64">
        <v>5</v>
      </c>
      <c r="R284" s="64">
        <f t="shared" si="50"/>
        <v>20</v>
      </c>
      <c r="S284" s="105" t="s">
        <v>4457</v>
      </c>
      <c r="T284" s="105" t="s">
        <v>172</v>
      </c>
      <c r="U284" s="159">
        <f t="shared" si="51"/>
        <v>10</v>
      </c>
      <c r="V284" s="273">
        <v>0</v>
      </c>
      <c r="W284" s="100">
        <f t="shared" si="52"/>
        <v>0</v>
      </c>
      <c r="X284" s="105" t="str">
        <f t="shared" si="53"/>
        <v>En Riesgo de no Cumplimiento</v>
      </c>
      <c r="Y284" s="166"/>
      <c r="Z284" s="159">
        <f t="shared" si="54"/>
        <v>10</v>
      </c>
      <c r="AA284" s="159"/>
      <c r="AB284" s="100" t="str">
        <f t="shared" si="56"/>
        <v>No hay ejecución</v>
      </c>
      <c r="AC284" s="105" t="str">
        <f t="shared" si="55"/>
        <v>NA</v>
      </c>
      <c r="AD284" s="166"/>
      <c r="AE284" s="65">
        <f t="shared" si="57"/>
        <v>0</v>
      </c>
      <c r="AF284" s="100" t="str">
        <f t="shared" si="58"/>
        <v>No hay Programación</v>
      </c>
      <c r="AG284" s="105" t="str">
        <f t="shared" si="59"/>
        <v>De acuerdo a lo programado</v>
      </c>
      <c r="AH284" s="166"/>
      <c r="AI284" s="65" t="s">
        <v>502</v>
      </c>
      <c r="AJ284" s="105" t="s">
        <v>502</v>
      </c>
    </row>
    <row r="285" spans="1:36" s="59" customFormat="1" ht="37.049999999999997" customHeight="1" thickTop="1" thickBot="1">
      <c r="A285" s="63">
        <v>270</v>
      </c>
      <c r="B285" s="162" t="s">
        <v>400</v>
      </c>
      <c r="C285" s="162">
        <v>0</v>
      </c>
      <c r="D285" s="162">
        <v>0</v>
      </c>
      <c r="E285" s="162" t="s">
        <v>41</v>
      </c>
      <c r="F285" s="162">
        <v>18</v>
      </c>
      <c r="G285" s="231" t="s">
        <v>450</v>
      </c>
      <c r="H285" s="164" t="s">
        <v>4462</v>
      </c>
      <c r="I285" s="231" t="s">
        <v>20</v>
      </c>
      <c r="J285" s="231" t="s">
        <v>129</v>
      </c>
      <c r="K285" s="231">
        <v>1</v>
      </c>
      <c r="L285" s="165" t="s">
        <v>2214</v>
      </c>
      <c r="M285" s="165" t="s">
        <v>3764</v>
      </c>
      <c r="N285" s="64">
        <v>3</v>
      </c>
      <c r="O285" s="64">
        <v>3</v>
      </c>
      <c r="P285" s="64">
        <v>3</v>
      </c>
      <c r="Q285" s="64">
        <v>3</v>
      </c>
      <c r="R285" s="64">
        <f t="shared" si="50"/>
        <v>12</v>
      </c>
      <c r="S285" s="105" t="s">
        <v>4459</v>
      </c>
      <c r="T285" s="105" t="s">
        <v>172</v>
      </c>
      <c r="U285" s="159">
        <f t="shared" si="51"/>
        <v>6</v>
      </c>
      <c r="V285" s="273">
        <v>4</v>
      </c>
      <c r="W285" s="100">
        <f t="shared" si="52"/>
        <v>0.66666666666666663</v>
      </c>
      <c r="X285" s="105" t="str">
        <f t="shared" si="53"/>
        <v>En Riesgo de no Cumplimiento</v>
      </c>
      <c r="Y285" s="166"/>
      <c r="Z285" s="159">
        <f t="shared" si="54"/>
        <v>6</v>
      </c>
      <c r="AA285" s="159"/>
      <c r="AB285" s="100" t="str">
        <f t="shared" si="56"/>
        <v>No hay ejecución</v>
      </c>
      <c r="AC285" s="105" t="str">
        <f t="shared" si="55"/>
        <v>NA</v>
      </c>
      <c r="AD285" s="166"/>
      <c r="AE285" s="65">
        <f t="shared" si="57"/>
        <v>4</v>
      </c>
      <c r="AF285" s="100">
        <f t="shared" si="58"/>
        <v>0.33333333333333331</v>
      </c>
      <c r="AG285" s="105" t="str">
        <f t="shared" si="59"/>
        <v>Incumplimiento</v>
      </c>
      <c r="AH285" s="166"/>
      <c r="AI285" s="65" t="s">
        <v>502</v>
      </c>
      <c r="AJ285" s="105" t="s">
        <v>502</v>
      </c>
    </row>
    <row r="286" spans="1:36" s="59" customFormat="1" ht="37.049999999999997" customHeight="1" thickTop="1" thickBot="1">
      <c r="A286" s="63">
        <v>271</v>
      </c>
      <c r="B286" s="162" t="s">
        <v>400</v>
      </c>
      <c r="C286" s="162">
        <v>0</v>
      </c>
      <c r="D286" s="162">
        <v>0</v>
      </c>
      <c r="E286" s="162" t="s">
        <v>41</v>
      </c>
      <c r="F286" s="162">
        <v>18</v>
      </c>
      <c r="G286" s="231" t="s">
        <v>450</v>
      </c>
      <c r="H286" s="164" t="s">
        <v>4341</v>
      </c>
      <c r="I286" s="231" t="s">
        <v>20</v>
      </c>
      <c r="J286" s="231" t="s">
        <v>129</v>
      </c>
      <c r="K286" s="231">
        <v>1</v>
      </c>
      <c r="L286" s="165" t="s">
        <v>2214</v>
      </c>
      <c r="M286" s="165" t="s">
        <v>3764</v>
      </c>
      <c r="N286" s="64">
        <v>4</v>
      </c>
      <c r="O286" s="64">
        <v>4</v>
      </c>
      <c r="P286" s="64">
        <v>4</v>
      </c>
      <c r="Q286" s="64">
        <v>4</v>
      </c>
      <c r="R286" s="64">
        <f t="shared" si="50"/>
        <v>16</v>
      </c>
      <c r="S286" s="105" t="s">
        <v>4459</v>
      </c>
      <c r="T286" s="105" t="s">
        <v>172</v>
      </c>
      <c r="U286" s="159">
        <f t="shared" si="51"/>
        <v>8</v>
      </c>
      <c r="V286" s="273">
        <v>5</v>
      </c>
      <c r="W286" s="100">
        <f t="shared" si="52"/>
        <v>0.625</v>
      </c>
      <c r="X286" s="105" t="str">
        <f t="shared" si="53"/>
        <v>En Riesgo de no Cumplimiento</v>
      </c>
      <c r="Y286" s="166"/>
      <c r="Z286" s="159">
        <f t="shared" si="54"/>
        <v>8</v>
      </c>
      <c r="AA286" s="159"/>
      <c r="AB286" s="100" t="str">
        <f t="shared" si="56"/>
        <v>No hay ejecución</v>
      </c>
      <c r="AC286" s="105" t="str">
        <f t="shared" si="55"/>
        <v>NA</v>
      </c>
      <c r="AD286" s="166"/>
      <c r="AE286" s="65">
        <f t="shared" si="57"/>
        <v>5</v>
      </c>
      <c r="AF286" s="100">
        <f t="shared" si="58"/>
        <v>0.3125</v>
      </c>
      <c r="AG286" s="105" t="str">
        <f t="shared" si="59"/>
        <v>Incumplimiento</v>
      </c>
      <c r="AH286" s="166"/>
      <c r="AI286" s="65" t="s">
        <v>502</v>
      </c>
      <c r="AJ286" s="105" t="s">
        <v>502</v>
      </c>
    </row>
    <row r="287" spans="1:36" s="59" customFormat="1" ht="37.049999999999997" customHeight="1" thickTop="1" thickBot="1">
      <c r="A287" s="63">
        <v>272</v>
      </c>
      <c r="B287" s="162" t="s">
        <v>400</v>
      </c>
      <c r="C287" s="162">
        <v>0</v>
      </c>
      <c r="D287" s="162">
        <v>0</v>
      </c>
      <c r="E287" s="162" t="s">
        <v>41</v>
      </c>
      <c r="F287" s="162">
        <v>18</v>
      </c>
      <c r="G287" s="231" t="s">
        <v>450</v>
      </c>
      <c r="H287" s="164" t="s">
        <v>4463</v>
      </c>
      <c r="I287" s="231" t="s">
        <v>20</v>
      </c>
      <c r="J287" s="231" t="s">
        <v>129</v>
      </c>
      <c r="K287" s="231">
        <v>1</v>
      </c>
      <c r="L287" s="165" t="s">
        <v>2214</v>
      </c>
      <c r="M287" s="165" t="s">
        <v>3764</v>
      </c>
      <c r="N287" s="64">
        <v>5</v>
      </c>
      <c r="O287" s="64">
        <v>5</v>
      </c>
      <c r="P287" s="64">
        <v>5</v>
      </c>
      <c r="Q287" s="64">
        <v>5</v>
      </c>
      <c r="R287" s="64">
        <f t="shared" si="50"/>
        <v>20</v>
      </c>
      <c r="S287" s="105" t="s">
        <v>4457</v>
      </c>
      <c r="T287" s="105" t="s">
        <v>172</v>
      </c>
      <c r="U287" s="159">
        <f t="shared" si="51"/>
        <v>10</v>
      </c>
      <c r="V287" s="273">
        <v>4</v>
      </c>
      <c r="W287" s="100">
        <f t="shared" si="52"/>
        <v>0.4</v>
      </c>
      <c r="X287" s="105" t="str">
        <f t="shared" si="53"/>
        <v>En Riesgo de no Cumplimiento</v>
      </c>
      <c r="Y287" s="166"/>
      <c r="Z287" s="159">
        <f t="shared" si="54"/>
        <v>10</v>
      </c>
      <c r="AA287" s="159"/>
      <c r="AB287" s="100" t="str">
        <f t="shared" si="56"/>
        <v>No hay ejecución</v>
      </c>
      <c r="AC287" s="105" t="str">
        <f t="shared" si="55"/>
        <v>NA</v>
      </c>
      <c r="AD287" s="166"/>
      <c r="AE287" s="65">
        <f t="shared" si="57"/>
        <v>4</v>
      </c>
      <c r="AF287" s="100">
        <f t="shared" si="58"/>
        <v>0.2</v>
      </c>
      <c r="AG287" s="105" t="str">
        <f t="shared" si="59"/>
        <v>Incumplimiento</v>
      </c>
      <c r="AH287" s="166"/>
      <c r="AI287" s="65" t="s">
        <v>502</v>
      </c>
      <c r="AJ287" s="105" t="s">
        <v>502</v>
      </c>
    </row>
    <row r="288" spans="1:36" s="59" customFormat="1" ht="37.049999999999997" customHeight="1" thickTop="1" thickBot="1">
      <c r="A288" s="63">
        <v>273</v>
      </c>
      <c r="B288" s="162" t="s">
        <v>400</v>
      </c>
      <c r="C288" s="162">
        <v>0</v>
      </c>
      <c r="D288" s="162">
        <v>0</v>
      </c>
      <c r="E288" s="162" t="s">
        <v>41</v>
      </c>
      <c r="F288" s="162">
        <v>18</v>
      </c>
      <c r="G288" s="231" t="s">
        <v>450</v>
      </c>
      <c r="H288" s="164" t="s">
        <v>4396</v>
      </c>
      <c r="I288" s="231" t="s">
        <v>20</v>
      </c>
      <c r="J288" s="231" t="s">
        <v>129</v>
      </c>
      <c r="K288" s="231">
        <v>1</v>
      </c>
      <c r="L288" s="165" t="s">
        <v>2214</v>
      </c>
      <c r="M288" s="165" t="s">
        <v>3764</v>
      </c>
      <c r="N288" s="64">
        <v>3</v>
      </c>
      <c r="O288" s="64">
        <v>3</v>
      </c>
      <c r="P288" s="64">
        <v>3</v>
      </c>
      <c r="Q288" s="64">
        <v>3</v>
      </c>
      <c r="R288" s="64">
        <f t="shared" si="50"/>
        <v>12</v>
      </c>
      <c r="S288" s="105" t="s">
        <v>4459</v>
      </c>
      <c r="T288" s="105" t="s">
        <v>172</v>
      </c>
      <c r="U288" s="159">
        <f t="shared" si="51"/>
        <v>6</v>
      </c>
      <c r="V288" s="273">
        <v>7</v>
      </c>
      <c r="W288" s="100">
        <f t="shared" si="52"/>
        <v>1.1666666666666667</v>
      </c>
      <c r="X288" s="105" t="str">
        <f t="shared" si="53"/>
        <v>De acuerdo a lo programado</v>
      </c>
      <c r="Y288" s="166"/>
      <c r="Z288" s="159">
        <f t="shared" si="54"/>
        <v>6</v>
      </c>
      <c r="AA288" s="159"/>
      <c r="AB288" s="100" t="str">
        <f t="shared" si="56"/>
        <v>No hay ejecución</v>
      </c>
      <c r="AC288" s="105" t="str">
        <f t="shared" si="55"/>
        <v>NA</v>
      </c>
      <c r="AD288" s="166"/>
      <c r="AE288" s="65">
        <f t="shared" si="57"/>
        <v>7</v>
      </c>
      <c r="AF288" s="100">
        <f t="shared" si="58"/>
        <v>0.58333333333333337</v>
      </c>
      <c r="AG288" s="105" t="str">
        <f t="shared" si="59"/>
        <v>Incumplimiento</v>
      </c>
      <c r="AH288" s="166"/>
      <c r="AI288" s="65" t="s">
        <v>502</v>
      </c>
      <c r="AJ288" s="105" t="s">
        <v>502</v>
      </c>
    </row>
    <row r="289" spans="1:36" s="59" customFormat="1" ht="37.049999999999997" customHeight="1" thickTop="1" thickBot="1">
      <c r="A289" s="63">
        <v>274</v>
      </c>
      <c r="B289" s="162" t="s">
        <v>400</v>
      </c>
      <c r="C289" s="162">
        <v>0</v>
      </c>
      <c r="D289" s="162">
        <v>0</v>
      </c>
      <c r="E289" s="162" t="s">
        <v>41</v>
      </c>
      <c r="F289" s="162">
        <v>18</v>
      </c>
      <c r="G289" s="231" t="s">
        <v>450</v>
      </c>
      <c r="H289" s="164" t="s">
        <v>4464</v>
      </c>
      <c r="I289" s="231" t="s">
        <v>20</v>
      </c>
      <c r="J289" s="231" t="s">
        <v>129</v>
      </c>
      <c r="K289" s="231">
        <v>1</v>
      </c>
      <c r="L289" s="165" t="s">
        <v>2214</v>
      </c>
      <c r="M289" s="165" t="s">
        <v>3764</v>
      </c>
      <c r="N289" s="64">
        <v>3</v>
      </c>
      <c r="O289" s="64">
        <v>3</v>
      </c>
      <c r="P289" s="64">
        <v>3</v>
      </c>
      <c r="Q289" s="64">
        <v>3</v>
      </c>
      <c r="R289" s="64">
        <f t="shared" si="50"/>
        <v>12</v>
      </c>
      <c r="S289" s="105" t="s">
        <v>4459</v>
      </c>
      <c r="T289" s="105" t="s">
        <v>172</v>
      </c>
      <c r="U289" s="159">
        <f t="shared" si="51"/>
        <v>6</v>
      </c>
      <c r="V289" s="273">
        <v>5</v>
      </c>
      <c r="W289" s="100">
        <f t="shared" si="52"/>
        <v>0.83333333333333337</v>
      </c>
      <c r="X289" s="105" t="str">
        <f t="shared" si="53"/>
        <v>Atraso Leve</v>
      </c>
      <c r="Y289" s="166"/>
      <c r="Z289" s="159">
        <f t="shared" si="54"/>
        <v>6</v>
      </c>
      <c r="AA289" s="159"/>
      <c r="AB289" s="100" t="str">
        <f t="shared" si="56"/>
        <v>No hay ejecución</v>
      </c>
      <c r="AC289" s="105" t="str">
        <f t="shared" si="55"/>
        <v>NA</v>
      </c>
      <c r="AD289" s="166"/>
      <c r="AE289" s="65">
        <f t="shared" si="57"/>
        <v>5</v>
      </c>
      <c r="AF289" s="100">
        <f t="shared" si="58"/>
        <v>0.41666666666666669</v>
      </c>
      <c r="AG289" s="105" t="str">
        <f t="shared" si="59"/>
        <v>Incumplimiento</v>
      </c>
      <c r="AH289" s="166"/>
      <c r="AI289" s="65" t="s">
        <v>502</v>
      </c>
      <c r="AJ289" s="105" t="s">
        <v>502</v>
      </c>
    </row>
    <row r="290" spans="1:36" s="59" customFormat="1" ht="37.049999999999997" customHeight="1" thickTop="1" thickBot="1">
      <c r="A290" s="63">
        <v>275</v>
      </c>
      <c r="B290" s="162" t="s">
        <v>400</v>
      </c>
      <c r="C290" s="162" t="s">
        <v>41</v>
      </c>
      <c r="D290" s="162">
        <v>0</v>
      </c>
      <c r="E290" s="162" t="s">
        <v>66</v>
      </c>
      <c r="F290" s="162">
        <v>19</v>
      </c>
      <c r="G290" s="231" t="s">
        <v>4331</v>
      </c>
      <c r="H290" s="164" t="s">
        <v>4364</v>
      </c>
      <c r="I290" s="231" t="s">
        <v>18</v>
      </c>
      <c r="J290" s="231" t="s">
        <v>129</v>
      </c>
      <c r="K290" s="231">
        <v>6</v>
      </c>
      <c r="L290" s="165" t="s">
        <v>640</v>
      </c>
      <c r="M290" s="165" t="s">
        <v>636</v>
      </c>
      <c r="N290" s="64">
        <v>5</v>
      </c>
      <c r="O290" s="64">
        <v>0</v>
      </c>
      <c r="P290" s="64">
        <v>0</v>
      </c>
      <c r="Q290" s="64">
        <v>0</v>
      </c>
      <c r="R290" s="64">
        <f t="shared" si="50"/>
        <v>5</v>
      </c>
      <c r="S290" s="105" t="s">
        <v>4459</v>
      </c>
      <c r="T290" s="105" t="s">
        <v>172</v>
      </c>
      <c r="U290" s="159">
        <f t="shared" si="51"/>
        <v>5</v>
      </c>
      <c r="V290" s="273">
        <v>5</v>
      </c>
      <c r="W290" s="100">
        <f t="shared" si="52"/>
        <v>1</v>
      </c>
      <c r="X290" s="105" t="str">
        <f t="shared" si="53"/>
        <v>De acuerdo a lo programado</v>
      </c>
      <c r="Y290" s="166"/>
      <c r="Z290" s="159">
        <f t="shared" si="54"/>
        <v>0</v>
      </c>
      <c r="AA290" s="159"/>
      <c r="AB290" s="100" t="str">
        <f t="shared" si="56"/>
        <v>No hay ejecución</v>
      </c>
      <c r="AC290" s="105" t="str">
        <f t="shared" si="55"/>
        <v>NA</v>
      </c>
      <c r="AD290" s="166"/>
      <c r="AE290" s="65">
        <f t="shared" si="57"/>
        <v>5</v>
      </c>
      <c r="AF290" s="100">
        <f t="shared" si="58"/>
        <v>1</v>
      </c>
      <c r="AG290" s="105" t="str">
        <f t="shared" si="59"/>
        <v>De acuerdo a lo programado</v>
      </c>
      <c r="AH290" s="166"/>
      <c r="AI290" s="65" t="s">
        <v>502</v>
      </c>
      <c r="AJ290" s="105" t="s">
        <v>502</v>
      </c>
    </row>
    <row r="291" spans="1:36" s="59" customFormat="1" ht="37.049999999999997" customHeight="1" thickTop="1" thickBot="1">
      <c r="A291" s="63">
        <v>276</v>
      </c>
      <c r="B291" s="162" t="s">
        <v>400</v>
      </c>
      <c r="C291" s="162">
        <v>0</v>
      </c>
      <c r="D291" s="162">
        <v>0</v>
      </c>
      <c r="E291" s="162" t="s">
        <v>41</v>
      </c>
      <c r="F291" s="162">
        <v>18</v>
      </c>
      <c r="G291" s="231" t="s">
        <v>4331</v>
      </c>
      <c r="H291" s="164" t="s">
        <v>4400</v>
      </c>
      <c r="I291" s="231" t="s">
        <v>20</v>
      </c>
      <c r="J291" s="231" t="s">
        <v>129</v>
      </c>
      <c r="K291" s="231">
        <v>1</v>
      </c>
      <c r="L291" s="165" t="s">
        <v>3778</v>
      </c>
      <c r="M291" s="165" t="s">
        <v>643</v>
      </c>
      <c r="N291" s="64">
        <v>0</v>
      </c>
      <c r="O291" s="64">
        <v>1</v>
      </c>
      <c r="P291" s="64">
        <v>1</v>
      </c>
      <c r="Q291" s="64">
        <v>0</v>
      </c>
      <c r="R291" s="64">
        <f t="shared" si="50"/>
        <v>2</v>
      </c>
      <c r="S291" s="105" t="s">
        <v>4459</v>
      </c>
      <c r="T291" s="105" t="s">
        <v>172</v>
      </c>
      <c r="U291" s="159">
        <f t="shared" si="51"/>
        <v>1</v>
      </c>
      <c r="V291" s="273">
        <v>0</v>
      </c>
      <c r="W291" s="100">
        <f t="shared" si="52"/>
        <v>0</v>
      </c>
      <c r="X291" s="105" t="str">
        <f t="shared" si="53"/>
        <v>En Riesgo de no Cumplimiento</v>
      </c>
      <c r="Y291" s="166"/>
      <c r="Z291" s="159">
        <f t="shared" si="54"/>
        <v>1</v>
      </c>
      <c r="AA291" s="159"/>
      <c r="AB291" s="100" t="str">
        <f t="shared" si="56"/>
        <v>No hay ejecución</v>
      </c>
      <c r="AC291" s="105" t="str">
        <f t="shared" si="55"/>
        <v>NA</v>
      </c>
      <c r="AD291" s="166"/>
      <c r="AE291" s="65">
        <f t="shared" si="57"/>
        <v>0</v>
      </c>
      <c r="AF291" s="100" t="str">
        <f t="shared" si="58"/>
        <v>No hay Programación</v>
      </c>
      <c r="AG291" s="105" t="str">
        <f t="shared" si="59"/>
        <v>De acuerdo a lo programado</v>
      </c>
      <c r="AH291" s="166"/>
      <c r="AI291" s="65" t="s">
        <v>502</v>
      </c>
      <c r="AJ291" s="105" t="s">
        <v>502</v>
      </c>
    </row>
    <row r="292" spans="1:36" s="59" customFormat="1" ht="37.049999999999997" customHeight="1" thickTop="1" thickBot="1">
      <c r="A292" s="63">
        <v>277</v>
      </c>
      <c r="B292" s="162" t="s">
        <v>400</v>
      </c>
      <c r="C292" s="162">
        <v>0</v>
      </c>
      <c r="D292" s="162">
        <v>0</v>
      </c>
      <c r="E292" s="162" t="s">
        <v>41</v>
      </c>
      <c r="F292" s="162">
        <v>18</v>
      </c>
      <c r="G292" s="231" t="s">
        <v>428</v>
      </c>
      <c r="H292" s="164" t="s">
        <v>4326</v>
      </c>
      <c r="I292" s="231" t="s">
        <v>20</v>
      </c>
      <c r="J292" s="231" t="s">
        <v>129</v>
      </c>
      <c r="K292" s="231">
        <v>1</v>
      </c>
      <c r="L292" s="165" t="s">
        <v>3763</v>
      </c>
      <c r="M292" s="165" t="s">
        <v>4334</v>
      </c>
      <c r="N292" s="64">
        <v>85</v>
      </c>
      <c r="O292" s="64">
        <v>0</v>
      </c>
      <c r="P292" s="64">
        <v>0</v>
      </c>
      <c r="Q292" s="64">
        <v>0</v>
      </c>
      <c r="R292" s="64">
        <f t="shared" si="50"/>
        <v>85</v>
      </c>
      <c r="S292" s="105" t="s">
        <v>4359</v>
      </c>
      <c r="T292" s="105" t="s">
        <v>172</v>
      </c>
      <c r="U292" s="159">
        <f t="shared" si="51"/>
        <v>85</v>
      </c>
      <c r="V292" s="273">
        <v>85</v>
      </c>
      <c r="W292" s="100">
        <f t="shared" si="52"/>
        <v>1</v>
      </c>
      <c r="X292" s="105" t="str">
        <f t="shared" si="53"/>
        <v>De acuerdo a lo programado</v>
      </c>
      <c r="Y292" s="166"/>
      <c r="Z292" s="159">
        <f t="shared" si="54"/>
        <v>0</v>
      </c>
      <c r="AA292" s="159"/>
      <c r="AB292" s="100" t="str">
        <f t="shared" si="56"/>
        <v>No hay ejecución</v>
      </c>
      <c r="AC292" s="105" t="str">
        <f t="shared" si="55"/>
        <v>NA</v>
      </c>
      <c r="AD292" s="166"/>
      <c r="AE292" s="65">
        <f t="shared" si="57"/>
        <v>85</v>
      </c>
      <c r="AF292" s="100">
        <f t="shared" si="58"/>
        <v>1</v>
      </c>
      <c r="AG292" s="105" t="str">
        <f t="shared" si="59"/>
        <v>De acuerdo a lo programado</v>
      </c>
      <c r="AH292" s="166"/>
      <c r="AI292" s="65" t="s">
        <v>502</v>
      </c>
      <c r="AJ292" s="105" t="s">
        <v>502</v>
      </c>
    </row>
    <row r="293" spans="1:36" s="59" customFormat="1" ht="37.049999999999997" customHeight="1" thickTop="1" thickBot="1">
      <c r="A293" s="63">
        <v>278</v>
      </c>
      <c r="B293" s="162" t="s">
        <v>400</v>
      </c>
      <c r="C293" s="162">
        <v>0</v>
      </c>
      <c r="D293" s="162">
        <v>0</v>
      </c>
      <c r="E293" s="162" t="s">
        <v>41</v>
      </c>
      <c r="F293" s="162">
        <v>18</v>
      </c>
      <c r="G293" s="231" t="s">
        <v>428</v>
      </c>
      <c r="H293" s="164" t="s">
        <v>3828</v>
      </c>
      <c r="I293" s="231" t="s">
        <v>20</v>
      </c>
      <c r="J293" s="231" t="s">
        <v>129</v>
      </c>
      <c r="K293" s="231">
        <v>1</v>
      </c>
      <c r="L293" s="165" t="s">
        <v>3763</v>
      </c>
      <c r="M293" s="165" t="s">
        <v>3764</v>
      </c>
      <c r="N293" s="64">
        <v>85</v>
      </c>
      <c r="O293" s="64">
        <v>0</v>
      </c>
      <c r="P293" s="64">
        <v>0</v>
      </c>
      <c r="Q293" s="64">
        <v>0</v>
      </c>
      <c r="R293" s="64">
        <f t="shared" si="50"/>
        <v>85</v>
      </c>
      <c r="S293" s="105" t="s">
        <v>4359</v>
      </c>
      <c r="T293" s="105" t="s">
        <v>172</v>
      </c>
      <c r="U293" s="159">
        <f t="shared" si="51"/>
        <v>85</v>
      </c>
      <c r="V293" s="273">
        <v>58</v>
      </c>
      <c r="W293" s="100">
        <f t="shared" si="52"/>
        <v>0.68235294117647061</v>
      </c>
      <c r="X293" s="105" t="str">
        <f t="shared" si="53"/>
        <v>En Riesgo de no Cumplimiento</v>
      </c>
      <c r="Y293" s="166"/>
      <c r="Z293" s="159">
        <f t="shared" si="54"/>
        <v>0</v>
      </c>
      <c r="AA293" s="159"/>
      <c r="AB293" s="100" t="str">
        <f t="shared" si="56"/>
        <v>No hay ejecución</v>
      </c>
      <c r="AC293" s="105" t="str">
        <f t="shared" si="55"/>
        <v>NA</v>
      </c>
      <c r="AD293" s="166"/>
      <c r="AE293" s="65">
        <f t="shared" si="57"/>
        <v>58</v>
      </c>
      <c r="AF293" s="100">
        <f t="shared" si="58"/>
        <v>0.68235294117647061</v>
      </c>
      <c r="AG293" s="105" t="str">
        <f t="shared" si="59"/>
        <v>Incumplimiento</v>
      </c>
      <c r="AH293" s="166"/>
      <c r="AI293" s="65" t="s">
        <v>502</v>
      </c>
      <c r="AJ293" s="105" t="s">
        <v>502</v>
      </c>
    </row>
    <row r="294" spans="1:36" s="59" customFormat="1" ht="37.049999999999997" customHeight="1" thickTop="1" thickBot="1">
      <c r="A294" s="63">
        <v>279</v>
      </c>
      <c r="B294" s="162" t="s">
        <v>400</v>
      </c>
      <c r="C294" s="162">
        <v>0</v>
      </c>
      <c r="D294" s="162">
        <v>0</v>
      </c>
      <c r="E294" s="162" t="s">
        <v>41</v>
      </c>
      <c r="F294" s="162">
        <v>18</v>
      </c>
      <c r="G294" s="231" t="s">
        <v>428</v>
      </c>
      <c r="H294" s="164" t="s">
        <v>4328</v>
      </c>
      <c r="I294" s="231" t="s">
        <v>18</v>
      </c>
      <c r="J294" s="231" t="s">
        <v>129</v>
      </c>
      <c r="K294" s="231">
        <v>6</v>
      </c>
      <c r="L294" s="165" t="s">
        <v>640</v>
      </c>
      <c r="M294" s="165" t="s">
        <v>3764</v>
      </c>
      <c r="N294" s="64">
        <v>85</v>
      </c>
      <c r="O294" s="64">
        <v>0</v>
      </c>
      <c r="P294" s="64">
        <v>0</v>
      </c>
      <c r="Q294" s="64">
        <v>0</v>
      </c>
      <c r="R294" s="64">
        <f t="shared" si="50"/>
        <v>85</v>
      </c>
      <c r="S294" s="105" t="s">
        <v>4359</v>
      </c>
      <c r="T294" s="105" t="s">
        <v>172</v>
      </c>
      <c r="U294" s="159">
        <f t="shared" si="51"/>
        <v>85</v>
      </c>
      <c r="V294" s="273">
        <f>36+17</f>
        <v>53</v>
      </c>
      <c r="W294" s="100">
        <f t="shared" si="52"/>
        <v>0.62352941176470589</v>
      </c>
      <c r="X294" s="105" t="str">
        <f t="shared" si="53"/>
        <v>En Riesgo de no Cumplimiento</v>
      </c>
      <c r="Y294" s="166"/>
      <c r="Z294" s="159">
        <f t="shared" si="54"/>
        <v>0</v>
      </c>
      <c r="AA294" s="159"/>
      <c r="AB294" s="100" t="str">
        <f t="shared" si="56"/>
        <v>No hay ejecución</v>
      </c>
      <c r="AC294" s="105" t="str">
        <f t="shared" si="55"/>
        <v>NA</v>
      </c>
      <c r="AD294" s="166"/>
      <c r="AE294" s="65">
        <f t="shared" si="57"/>
        <v>53</v>
      </c>
      <c r="AF294" s="100">
        <f t="shared" si="58"/>
        <v>0.62352941176470589</v>
      </c>
      <c r="AG294" s="105" t="str">
        <f t="shared" si="59"/>
        <v>Incumplimiento</v>
      </c>
      <c r="AH294" s="166"/>
      <c r="AI294" s="65" t="s">
        <v>502</v>
      </c>
      <c r="AJ294" s="105" t="s">
        <v>502</v>
      </c>
    </row>
    <row r="295" spans="1:36" s="59" customFormat="1" ht="37.049999999999997" customHeight="1" thickTop="1" thickBot="1">
      <c r="A295" s="63">
        <v>280</v>
      </c>
      <c r="B295" s="162" t="s">
        <v>400</v>
      </c>
      <c r="C295" s="162">
        <v>0</v>
      </c>
      <c r="D295" s="162">
        <v>0</v>
      </c>
      <c r="E295" s="162" t="s">
        <v>41</v>
      </c>
      <c r="F295" s="162">
        <v>18</v>
      </c>
      <c r="G295" s="231" t="s">
        <v>510</v>
      </c>
      <c r="H295" s="164" t="s">
        <v>4355</v>
      </c>
      <c r="I295" s="231" t="s">
        <v>20</v>
      </c>
      <c r="J295" s="231" t="s">
        <v>129</v>
      </c>
      <c r="K295" s="231">
        <v>1</v>
      </c>
      <c r="L295" s="165" t="s">
        <v>2214</v>
      </c>
      <c r="M295" s="165" t="s">
        <v>2215</v>
      </c>
      <c r="N295" s="64">
        <v>0</v>
      </c>
      <c r="O295" s="64">
        <v>16</v>
      </c>
      <c r="P295" s="64">
        <v>16</v>
      </c>
      <c r="Q295" s="64">
        <v>16</v>
      </c>
      <c r="R295" s="64">
        <f t="shared" si="50"/>
        <v>48</v>
      </c>
      <c r="S295" s="105" t="s">
        <v>4359</v>
      </c>
      <c r="T295" s="105" t="s">
        <v>172</v>
      </c>
      <c r="U295" s="159">
        <f t="shared" si="51"/>
        <v>16</v>
      </c>
      <c r="V295" s="273">
        <v>3</v>
      </c>
      <c r="W295" s="100">
        <f t="shared" si="52"/>
        <v>0.1875</v>
      </c>
      <c r="X295" s="105" t="str">
        <f t="shared" si="53"/>
        <v>En Riesgo de no Cumplimiento</v>
      </c>
      <c r="Y295" s="166"/>
      <c r="Z295" s="159">
        <f t="shared" si="54"/>
        <v>32</v>
      </c>
      <c r="AA295" s="159"/>
      <c r="AB295" s="100" t="str">
        <f t="shared" si="56"/>
        <v>No hay ejecución</v>
      </c>
      <c r="AC295" s="105" t="str">
        <f t="shared" si="55"/>
        <v>NA</v>
      </c>
      <c r="AD295" s="166"/>
      <c r="AE295" s="65">
        <f t="shared" si="57"/>
        <v>3</v>
      </c>
      <c r="AF295" s="100">
        <f t="shared" si="58"/>
        <v>6.25E-2</v>
      </c>
      <c r="AG295" s="105" t="str">
        <f t="shared" si="59"/>
        <v>Incumplimiento</v>
      </c>
      <c r="AH295" s="166"/>
      <c r="AI295" s="65" t="s">
        <v>502</v>
      </c>
      <c r="AJ295" s="105" t="s">
        <v>502</v>
      </c>
    </row>
    <row r="296" spans="1:36" s="59" customFormat="1" ht="37.049999999999997" customHeight="1" thickTop="1" thickBot="1">
      <c r="A296" s="63">
        <v>281</v>
      </c>
      <c r="B296" s="162" t="s">
        <v>400</v>
      </c>
      <c r="C296" s="162">
        <v>0</v>
      </c>
      <c r="D296" s="162">
        <v>0</v>
      </c>
      <c r="E296" s="162" t="s">
        <v>41</v>
      </c>
      <c r="F296" s="162">
        <v>18</v>
      </c>
      <c r="G296" s="231" t="s">
        <v>510</v>
      </c>
      <c r="H296" s="164" t="s">
        <v>4410</v>
      </c>
      <c r="I296" s="231" t="s">
        <v>20</v>
      </c>
      <c r="J296" s="231" t="s">
        <v>129</v>
      </c>
      <c r="K296" s="231">
        <v>1</v>
      </c>
      <c r="L296" s="165" t="s">
        <v>2214</v>
      </c>
      <c r="M296" s="165" t="s">
        <v>2215</v>
      </c>
      <c r="N296" s="64">
        <v>0</v>
      </c>
      <c r="O296" s="64">
        <v>0</v>
      </c>
      <c r="P296" s="64">
        <v>5</v>
      </c>
      <c r="Q296" s="64">
        <v>0</v>
      </c>
      <c r="R296" s="64">
        <f t="shared" si="50"/>
        <v>5</v>
      </c>
      <c r="S296" s="105" t="s">
        <v>4359</v>
      </c>
      <c r="T296" s="105" t="s">
        <v>172</v>
      </c>
      <c r="U296" s="159">
        <f t="shared" si="51"/>
        <v>0</v>
      </c>
      <c r="V296" s="273">
        <v>0</v>
      </c>
      <c r="W296" s="100" t="str">
        <f t="shared" si="52"/>
        <v>No hay Programación</v>
      </c>
      <c r="X296" s="105" t="str">
        <f t="shared" si="53"/>
        <v>De acuerdo a lo programado</v>
      </c>
      <c r="Y296" s="166"/>
      <c r="Z296" s="159">
        <f t="shared" si="54"/>
        <v>5</v>
      </c>
      <c r="AA296" s="159"/>
      <c r="AB296" s="100" t="str">
        <f t="shared" si="56"/>
        <v>No hay ejecución</v>
      </c>
      <c r="AC296" s="105" t="str">
        <f t="shared" si="55"/>
        <v>NA</v>
      </c>
      <c r="AD296" s="166"/>
      <c r="AE296" s="65">
        <f t="shared" si="57"/>
        <v>0</v>
      </c>
      <c r="AF296" s="100" t="str">
        <f t="shared" si="58"/>
        <v>No hay Programación</v>
      </c>
      <c r="AG296" s="105" t="str">
        <f t="shared" si="59"/>
        <v>De acuerdo a lo programado</v>
      </c>
      <c r="AH296" s="166"/>
      <c r="AI296" s="65" t="s">
        <v>502</v>
      </c>
      <c r="AJ296" s="105" t="s">
        <v>502</v>
      </c>
    </row>
    <row r="297" spans="1:36" s="59" customFormat="1" ht="37.049999999999997" customHeight="1" thickTop="1" thickBot="1">
      <c r="A297" s="63">
        <v>282</v>
      </c>
      <c r="B297" s="162" t="s">
        <v>400</v>
      </c>
      <c r="C297" s="162">
        <v>0</v>
      </c>
      <c r="D297" s="162">
        <v>0</v>
      </c>
      <c r="E297" s="162" t="s">
        <v>41</v>
      </c>
      <c r="F297" s="162">
        <v>18</v>
      </c>
      <c r="G297" s="231" t="s">
        <v>439</v>
      </c>
      <c r="H297" s="164" t="s">
        <v>4465</v>
      </c>
      <c r="I297" s="231" t="s">
        <v>20</v>
      </c>
      <c r="J297" s="231" t="s">
        <v>129</v>
      </c>
      <c r="K297" s="231">
        <v>1</v>
      </c>
      <c r="L297" s="165" t="s">
        <v>2214</v>
      </c>
      <c r="M297" s="165" t="s">
        <v>2215</v>
      </c>
      <c r="N297" s="64">
        <v>0</v>
      </c>
      <c r="O297" s="64">
        <v>10</v>
      </c>
      <c r="P297" s="64">
        <v>10</v>
      </c>
      <c r="Q297" s="64">
        <v>10</v>
      </c>
      <c r="R297" s="64">
        <f t="shared" si="50"/>
        <v>30</v>
      </c>
      <c r="S297" s="105" t="s">
        <v>4359</v>
      </c>
      <c r="T297" s="105" t="s">
        <v>172</v>
      </c>
      <c r="U297" s="159">
        <f t="shared" si="51"/>
        <v>10</v>
      </c>
      <c r="V297" s="273">
        <v>6</v>
      </c>
      <c r="W297" s="100">
        <f t="shared" si="52"/>
        <v>0.6</v>
      </c>
      <c r="X297" s="105" t="str">
        <f t="shared" si="53"/>
        <v>En Riesgo de no Cumplimiento</v>
      </c>
      <c r="Y297" s="166"/>
      <c r="Z297" s="159">
        <f t="shared" si="54"/>
        <v>20</v>
      </c>
      <c r="AA297" s="159"/>
      <c r="AB297" s="100" t="str">
        <f t="shared" si="56"/>
        <v>No hay ejecución</v>
      </c>
      <c r="AC297" s="105" t="str">
        <f t="shared" si="55"/>
        <v>NA</v>
      </c>
      <c r="AD297" s="166"/>
      <c r="AE297" s="65">
        <f t="shared" si="57"/>
        <v>6</v>
      </c>
      <c r="AF297" s="100">
        <f t="shared" si="58"/>
        <v>0.2</v>
      </c>
      <c r="AG297" s="105" t="str">
        <f t="shared" si="59"/>
        <v>Incumplimiento</v>
      </c>
      <c r="AH297" s="166"/>
      <c r="AI297" s="65" t="s">
        <v>502</v>
      </c>
      <c r="AJ297" s="105" t="s">
        <v>502</v>
      </c>
    </row>
    <row r="298" spans="1:36" s="59" customFormat="1" ht="37.049999999999997" customHeight="1" thickTop="1" thickBot="1">
      <c r="A298" s="63">
        <v>283</v>
      </c>
      <c r="B298" s="162" t="s">
        <v>400</v>
      </c>
      <c r="C298" s="162">
        <v>0</v>
      </c>
      <c r="D298" s="162">
        <v>0</v>
      </c>
      <c r="E298" s="162" t="s">
        <v>41</v>
      </c>
      <c r="F298" s="162">
        <v>18</v>
      </c>
      <c r="G298" s="231" t="s">
        <v>439</v>
      </c>
      <c r="H298" s="164" t="s">
        <v>4360</v>
      </c>
      <c r="I298" s="231" t="s">
        <v>20</v>
      </c>
      <c r="J298" s="231" t="s">
        <v>129</v>
      </c>
      <c r="K298" s="231">
        <v>1</v>
      </c>
      <c r="L298" s="165" t="s">
        <v>2214</v>
      </c>
      <c r="M298" s="165" t="s">
        <v>2215</v>
      </c>
      <c r="N298" s="64">
        <v>0</v>
      </c>
      <c r="O298" s="64">
        <v>4</v>
      </c>
      <c r="P298" s="64">
        <v>4</v>
      </c>
      <c r="Q298" s="64">
        <v>4</v>
      </c>
      <c r="R298" s="64">
        <f t="shared" si="50"/>
        <v>12</v>
      </c>
      <c r="S298" s="105" t="s">
        <v>4359</v>
      </c>
      <c r="T298" s="105" t="s">
        <v>172</v>
      </c>
      <c r="U298" s="159">
        <f t="shared" si="51"/>
        <v>4</v>
      </c>
      <c r="V298" s="273">
        <v>0</v>
      </c>
      <c r="W298" s="100">
        <f t="shared" si="52"/>
        <v>0</v>
      </c>
      <c r="X298" s="105" t="str">
        <f t="shared" si="53"/>
        <v>En Riesgo de no Cumplimiento</v>
      </c>
      <c r="Y298" s="166"/>
      <c r="Z298" s="159">
        <f t="shared" si="54"/>
        <v>8</v>
      </c>
      <c r="AA298" s="159"/>
      <c r="AB298" s="100" t="str">
        <f t="shared" si="56"/>
        <v>No hay ejecución</v>
      </c>
      <c r="AC298" s="105" t="str">
        <f t="shared" si="55"/>
        <v>NA</v>
      </c>
      <c r="AD298" s="166"/>
      <c r="AE298" s="65">
        <f t="shared" si="57"/>
        <v>0</v>
      </c>
      <c r="AF298" s="100" t="str">
        <f t="shared" si="58"/>
        <v>No hay Programación</v>
      </c>
      <c r="AG298" s="105" t="str">
        <f t="shared" si="59"/>
        <v>De acuerdo a lo programado</v>
      </c>
      <c r="AH298" s="166"/>
      <c r="AI298" s="65" t="s">
        <v>502</v>
      </c>
      <c r="AJ298" s="105" t="s">
        <v>502</v>
      </c>
    </row>
    <row r="299" spans="1:36" s="59" customFormat="1" ht="37.049999999999997" customHeight="1" thickTop="1" thickBot="1">
      <c r="A299" s="63">
        <v>284</v>
      </c>
      <c r="B299" s="162" t="s">
        <v>400</v>
      </c>
      <c r="C299" s="162">
        <v>0</v>
      </c>
      <c r="D299" s="162">
        <v>0</v>
      </c>
      <c r="E299" s="162" t="s">
        <v>41</v>
      </c>
      <c r="F299" s="162">
        <v>18</v>
      </c>
      <c r="G299" s="231" t="s">
        <v>439</v>
      </c>
      <c r="H299" s="164" t="s">
        <v>4338</v>
      </c>
      <c r="I299" s="231" t="s">
        <v>20</v>
      </c>
      <c r="J299" s="231" t="s">
        <v>129</v>
      </c>
      <c r="K299" s="231">
        <v>1</v>
      </c>
      <c r="L299" s="165" t="s">
        <v>2214</v>
      </c>
      <c r="M299" s="165" t="s">
        <v>2215</v>
      </c>
      <c r="N299" s="64">
        <v>0</v>
      </c>
      <c r="O299" s="64">
        <v>28</v>
      </c>
      <c r="P299" s="64">
        <v>28</v>
      </c>
      <c r="Q299" s="64">
        <v>28</v>
      </c>
      <c r="R299" s="64">
        <f t="shared" si="50"/>
        <v>84</v>
      </c>
      <c r="S299" s="105" t="s">
        <v>4359</v>
      </c>
      <c r="T299" s="105" t="s">
        <v>172</v>
      </c>
      <c r="U299" s="159">
        <f t="shared" si="51"/>
        <v>28</v>
      </c>
      <c r="V299" s="273">
        <v>28</v>
      </c>
      <c r="W299" s="100">
        <f t="shared" si="52"/>
        <v>1</v>
      </c>
      <c r="X299" s="105" t="str">
        <f t="shared" si="53"/>
        <v>De acuerdo a lo programado</v>
      </c>
      <c r="Y299" s="166"/>
      <c r="Z299" s="159">
        <f t="shared" si="54"/>
        <v>56</v>
      </c>
      <c r="AA299" s="159"/>
      <c r="AB299" s="100" t="str">
        <f t="shared" si="56"/>
        <v>No hay ejecución</v>
      </c>
      <c r="AC299" s="105" t="str">
        <f t="shared" si="55"/>
        <v>NA</v>
      </c>
      <c r="AD299" s="166"/>
      <c r="AE299" s="65">
        <f t="shared" si="57"/>
        <v>28</v>
      </c>
      <c r="AF299" s="100">
        <f t="shared" si="58"/>
        <v>0.33333333333333331</v>
      </c>
      <c r="AG299" s="105" t="str">
        <f t="shared" si="59"/>
        <v>Incumplimiento</v>
      </c>
      <c r="AH299" s="166"/>
      <c r="AI299" s="65" t="s">
        <v>502</v>
      </c>
      <c r="AJ299" s="105" t="s">
        <v>502</v>
      </c>
    </row>
    <row r="300" spans="1:36" s="59" customFormat="1" ht="37.049999999999997" customHeight="1" thickTop="1" thickBot="1">
      <c r="A300" s="63">
        <v>285</v>
      </c>
      <c r="B300" s="162" t="s">
        <v>400</v>
      </c>
      <c r="C300" s="162">
        <v>0</v>
      </c>
      <c r="D300" s="162">
        <v>0</v>
      </c>
      <c r="E300" s="162" t="s">
        <v>41</v>
      </c>
      <c r="F300" s="162">
        <v>18</v>
      </c>
      <c r="G300" s="231" t="s">
        <v>439</v>
      </c>
      <c r="H300" s="164" t="s">
        <v>4367</v>
      </c>
      <c r="I300" s="231" t="s">
        <v>20</v>
      </c>
      <c r="J300" s="231" t="s">
        <v>129</v>
      </c>
      <c r="K300" s="231">
        <v>1</v>
      </c>
      <c r="L300" s="165" t="s">
        <v>2214</v>
      </c>
      <c r="M300" s="165" t="s">
        <v>3764</v>
      </c>
      <c r="N300" s="64">
        <v>3</v>
      </c>
      <c r="O300" s="64">
        <v>0</v>
      </c>
      <c r="P300" s="64">
        <v>1</v>
      </c>
      <c r="Q300" s="64">
        <v>3</v>
      </c>
      <c r="R300" s="64">
        <f t="shared" si="50"/>
        <v>7</v>
      </c>
      <c r="S300" s="105" t="s">
        <v>4359</v>
      </c>
      <c r="T300" s="105" t="s">
        <v>172</v>
      </c>
      <c r="U300" s="159">
        <f t="shared" si="51"/>
        <v>3</v>
      </c>
      <c r="V300" s="273">
        <v>3</v>
      </c>
      <c r="W300" s="100">
        <f t="shared" si="52"/>
        <v>1</v>
      </c>
      <c r="X300" s="105" t="str">
        <f t="shared" si="53"/>
        <v>De acuerdo a lo programado</v>
      </c>
      <c r="Y300" s="166"/>
      <c r="Z300" s="159">
        <f t="shared" si="54"/>
        <v>4</v>
      </c>
      <c r="AA300" s="159"/>
      <c r="AB300" s="100" t="str">
        <f t="shared" si="56"/>
        <v>No hay ejecución</v>
      </c>
      <c r="AC300" s="105" t="str">
        <f t="shared" si="55"/>
        <v>NA</v>
      </c>
      <c r="AD300" s="166"/>
      <c r="AE300" s="65">
        <f t="shared" si="57"/>
        <v>3</v>
      </c>
      <c r="AF300" s="100">
        <f t="shared" si="58"/>
        <v>0.42857142857142855</v>
      </c>
      <c r="AG300" s="105" t="str">
        <f t="shared" si="59"/>
        <v>Incumplimiento</v>
      </c>
      <c r="AH300" s="166"/>
      <c r="AI300" s="65" t="s">
        <v>502</v>
      </c>
      <c r="AJ300" s="105" t="s">
        <v>502</v>
      </c>
    </row>
    <row r="301" spans="1:36" s="59" customFormat="1" ht="37.049999999999997" customHeight="1" thickTop="1" thickBot="1">
      <c r="A301" s="63">
        <v>286</v>
      </c>
      <c r="B301" s="162" t="s">
        <v>400</v>
      </c>
      <c r="C301" s="162">
        <v>0</v>
      </c>
      <c r="D301" s="162">
        <v>0</v>
      </c>
      <c r="E301" s="162" t="s">
        <v>41</v>
      </c>
      <c r="F301" s="162">
        <v>18</v>
      </c>
      <c r="G301" s="231" t="s">
        <v>450</v>
      </c>
      <c r="H301" s="164" t="s">
        <v>4340</v>
      </c>
      <c r="I301" s="231" t="s">
        <v>20</v>
      </c>
      <c r="J301" s="231" t="s">
        <v>129</v>
      </c>
      <c r="K301" s="231">
        <v>1</v>
      </c>
      <c r="L301" s="165" t="s">
        <v>2214</v>
      </c>
      <c r="M301" s="165" t="s">
        <v>2215</v>
      </c>
      <c r="N301" s="64">
        <v>26</v>
      </c>
      <c r="O301" s="64">
        <v>0</v>
      </c>
      <c r="P301" s="64">
        <v>0</v>
      </c>
      <c r="Q301" s="64">
        <v>0</v>
      </c>
      <c r="R301" s="64">
        <f t="shared" si="50"/>
        <v>26</v>
      </c>
      <c r="S301" s="105" t="s">
        <v>4359</v>
      </c>
      <c r="T301" s="105" t="s">
        <v>172</v>
      </c>
      <c r="U301" s="159">
        <f t="shared" si="51"/>
        <v>26</v>
      </c>
      <c r="V301" s="273">
        <v>26</v>
      </c>
      <c r="W301" s="100">
        <f t="shared" si="52"/>
        <v>1</v>
      </c>
      <c r="X301" s="105" t="str">
        <f t="shared" si="53"/>
        <v>De acuerdo a lo programado</v>
      </c>
      <c r="Y301" s="166"/>
      <c r="Z301" s="159">
        <f t="shared" si="54"/>
        <v>0</v>
      </c>
      <c r="AA301" s="159"/>
      <c r="AB301" s="100" t="str">
        <f t="shared" si="56"/>
        <v>No hay ejecución</v>
      </c>
      <c r="AC301" s="105" t="str">
        <f t="shared" si="55"/>
        <v>NA</v>
      </c>
      <c r="AD301" s="166"/>
      <c r="AE301" s="65">
        <f t="shared" si="57"/>
        <v>26</v>
      </c>
      <c r="AF301" s="100">
        <f t="shared" si="58"/>
        <v>1</v>
      </c>
      <c r="AG301" s="105" t="str">
        <f t="shared" si="59"/>
        <v>De acuerdo a lo programado</v>
      </c>
      <c r="AH301" s="166"/>
      <c r="AI301" s="65" t="s">
        <v>502</v>
      </c>
      <c r="AJ301" s="105" t="s">
        <v>502</v>
      </c>
    </row>
    <row r="302" spans="1:36" s="59" customFormat="1" ht="37.049999999999997" customHeight="1" thickTop="1" thickBot="1">
      <c r="A302" s="63">
        <v>287</v>
      </c>
      <c r="B302" s="162" t="s">
        <v>400</v>
      </c>
      <c r="C302" s="162">
        <v>0</v>
      </c>
      <c r="D302" s="162">
        <v>0</v>
      </c>
      <c r="E302" s="162" t="s">
        <v>41</v>
      </c>
      <c r="F302" s="162">
        <v>18</v>
      </c>
      <c r="G302" s="231" t="s">
        <v>450</v>
      </c>
      <c r="H302" s="164" t="s">
        <v>4463</v>
      </c>
      <c r="I302" s="231" t="s">
        <v>20</v>
      </c>
      <c r="J302" s="231" t="s">
        <v>129</v>
      </c>
      <c r="K302" s="231">
        <v>1</v>
      </c>
      <c r="L302" s="165" t="s">
        <v>640</v>
      </c>
      <c r="M302" s="165" t="s">
        <v>4334</v>
      </c>
      <c r="N302" s="64">
        <v>0</v>
      </c>
      <c r="O302" s="64">
        <v>12</v>
      </c>
      <c r="P302" s="64">
        <v>0</v>
      </c>
      <c r="Q302" s="64">
        <v>0</v>
      </c>
      <c r="R302" s="64">
        <f t="shared" si="50"/>
        <v>12</v>
      </c>
      <c r="S302" s="105" t="s">
        <v>4359</v>
      </c>
      <c r="T302" s="105" t="s">
        <v>172</v>
      </c>
      <c r="U302" s="159">
        <f t="shared" si="51"/>
        <v>12</v>
      </c>
      <c r="V302" s="273">
        <v>12</v>
      </c>
      <c r="W302" s="100">
        <f t="shared" si="52"/>
        <v>1</v>
      </c>
      <c r="X302" s="105" t="str">
        <f t="shared" si="53"/>
        <v>De acuerdo a lo programado</v>
      </c>
      <c r="Y302" s="166"/>
      <c r="Z302" s="159">
        <f t="shared" si="54"/>
        <v>0</v>
      </c>
      <c r="AA302" s="159"/>
      <c r="AB302" s="100" t="str">
        <f t="shared" si="56"/>
        <v>No hay ejecución</v>
      </c>
      <c r="AC302" s="105" t="str">
        <f t="shared" si="55"/>
        <v>NA</v>
      </c>
      <c r="AD302" s="166"/>
      <c r="AE302" s="65">
        <f t="shared" si="57"/>
        <v>12</v>
      </c>
      <c r="AF302" s="100">
        <f t="shared" si="58"/>
        <v>1</v>
      </c>
      <c r="AG302" s="105" t="str">
        <f t="shared" si="59"/>
        <v>De acuerdo a lo programado</v>
      </c>
      <c r="AH302" s="166"/>
      <c r="AI302" s="65" t="s">
        <v>502</v>
      </c>
      <c r="AJ302" s="105" t="s">
        <v>502</v>
      </c>
    </row>
    <row r="303" spans="1:36" s="59" customFormat="1" ht="37.049999999999997" customHeight="1" thickTop="1" thickBot="1">
      <c r="A303" s="63">
        <v>288</v>
      </c>
      <c r="B303" s="162" t="s">
        <v>400</v>
      </c>
      <c r="C303" s="162">
        <v>0</v>
      </c>
      <c r="D303" s="162">
        <v>0</v>
      </c>
      <c r="E303" s="162" t="s">
        <v>41</v>
      </c>
      <c r="F303" s="162">
        <v>18</v>
      </c>
      <c r="G303" s="231" t="s">
        <v>450</v>
      </c>
      <c r="H303" s="164" t="s">
        <v>4466</v>
      </c>
      <c r="I303" s="231" t="s">
        <v>20</v>
      </c>
      <c r="J303" s="231" t="s">
        <v>129</v>
      </c>
      <c r="K303" s="231">
        <v>1</v>
      </c>
      <c r="L303" s="165" t="s">
        <v>2214</v>
      </c>
      <c r="M303" s="165" t="s">
        <v>2215</v>
      </c>
      <c r="N303" s="64">
        <v>0</v>
      </c>
      <c r="O303" s="64">
        <v>0</v>
      </c>
      <c r="P303" s="64">
        <v>5</v>
      </c>
      <c r="Q303" s="64">
        <v>0</v>
      </c>
      <c r="R303" s="64">
        <f t="shared" ref="R303:R366" si="60">N303+O303+P303+Q303</f>
        <v>5</v>
      </c>
      <c r="S303" s="105" t="s">
        <v>4359</v>
      </c>
      <c r="T303" s="105" t="s">
        <v>172</v>
      </c>
      <c r="U303" s="159">
        <f t="shared" si="51"/>
        <v>0</v>
      </c>
      <c r="V303" s="273">
        <v>0</v>
      </c>
      <c r="W303" s="100" t="str">
        <f t="shared" si="52"/>
        <v>No hay Programación</v>
      </c>
      <c r="X303" s="105" t="str">
        <f t="shared" si="53"/>
        <v>De acuerdo a lo programado</v>
      </c>
      <c r="Y303" s="166"/>
      <c r="Z303" s="159">
        <f t="shared" si="54"/>
        <v>5</v>
      </c>
      <c r="AA303" s="159"/>
      <c r="AB303" s="100" t="str">
        <f t="shared" si="56"/>
        <v>No hay ejecución</v>
      </c>
      <c r="AC303" s="105" t="str">
        <f t="shared" si="55"/>
        <v>NA</v>
      </c>
      <c r="AD303" s="166"/>
      <c r="AE303" s="65">
        <f t="shared" si="57"/>
        <v>0</v>
      </c>
      <c r="AF303" s="100" t="str">
        <f t="shared" si="58"/>
        <v>No hay Programación</v>
      </c>
      <c r="AG303" s="105" t="str">
        <f t="shared" si="59"/>
        <v>De acuerdo a lo programado</v>
      </c>
      <c r="AH303" s="166"/>
      <c r="AI303" s="65" t="s">
        <v>502</v>
      </c>
      <c r="AJ303" s="105" t="s">
        <v>502</v>
      </c>
    </row>
    <row r="304" spans="1:36" s="59" customFormat="1" ht="37.049999999999997" customHeight="1" thickTop="1" thickBot="1">
      <c r="A304" s="63">
        <v>289</v>
      </c>
      <c r="B304" s="162" t="s">
        <v>400</v>
      </c>
      <c r="C304" s="162">
        <v>0</v>
      </c>
      <c r="D304" s="162">
        <v>0</v>
      </c>
      <c r="E304" s="162" t="s">
        <v>41</v>
      </c>
      <c r="F304" s="162">
        <v>18</v>
      </c>
      <c r="G304" s="231" t="s">
        <v>450</v>
      </c>
      <c r="H304" s="164" t="s">
        <v>4342</v>
      </c>
      <c r="I304" s="231" t="s">
        <v>20</v>
      </c>
      <c r="J304" s="231" t="s">
        <v>129</v>
      </c>
      <c r="K304" s="231">
        <v>1</v>
      </c>
      <c r="L304" s="165" t="s">
        <v>2214</v>
      </c>
      <c r="M304" s="165" t="s">
        <v>2215</v>
      </c>
      <c r="N304" s="64">
        <v>0</v>
      </c>
      <c r="O304" s="64">
        <v>7</v>
      </c>
      <c r="P304" s="64">
        <v>7</v>
      </c>
      <c r="Q304" s="64">
        <v>0</v>
      </c>
      <c r="R304" s="64">
        <f t="shared" si="60"/>
        <v>14</v>
      </c>
      <c r="S304" s="105" t="s">
        <v>4359</v>
      </c>
      <c r="T304" s="105" t="s">
        <v>172</v>
      </c>
      <c r="U304" s="159">
        <f t="shared" ref="U304:U367" si="61">N304+O304</f>
        <v>7</v>
      </c>
      <c r="V304" s="273">
        <v>3</v>
      </c>
      <c r="W304" s="100">
        <f t="shared" si="52"/>
        <v>0.42857142857142855</v>
      </c>
      <c r="X304" s="105" t="str">
        <f t="shared" si="53"/>
        <v>En Riesgo de no Cumplimiento</v>
      </c>
      <c r="Y304" s="166"/>
      <c r="Z304" s="159">
        <f t="shared" si="54"/>
        <v>7</v>
      </c>
      <c r="AA304" s="159"/>
      <c r="AB304" s="100" t="str">
        <f t="shared" si="56"/>
        <v>No hay ejecución</v>
      </c>
      <c r="AC304" s="105" t="str">
        <f t="shared" si="55"/>
        <v>NA</v>
      </c>
      <c r="AD304" s="166"/>
      <c r="AE304" s="65">
        <f t="shared" si="57"/>
        <v>3</v>
      </c>
      <c r="AF304" s="100">
        <f t="shared" si="58"/>
        <v>0.21428571428571427</v>
      </c>
      <c r="AG304" s="105" t="str">
        <f t="shared" si="59"/>
        <v>Incumplimiento</v>
      </c>
      <c r="AH304" s="166"/>
      <c r="AI304" s="65" t="s">
        <v>502</v>
      </c>
      <c r="AJ304" s="105" t="s">
        <v>502</v>
      </c>
    </row>
    <row r="305" spans="1:36" s="59" customFormat="1" ht="37.049999999999997" customHeight="1" thickTop="1" thickBot="1">
      <c r="A305" s="63">
        <v>290</v>
      </c>
      <c r="B305" s="162" t="s">
        <v>400</v>
      </c>
      <c r="C305" s="162">
        <v>0</v>
      </c>
      <c r="D305" s="162">
        <v>0</v>
      </c>
      <c r="E305" s="162" t="s">
        <v>41</v>
      </c>
      <c r="F305" s="162">
        <v>18</v>
      </c>
      <c r="G305" s="231" t="s">
        <v>450</v>
      </c>
      <c r="H305" s="164" t="s">
        <v>4467</v>
      </c>
      <c r="I305" s="231" t="s">
        <v>20</v>
      </c>
      <c r="J305" s="231" t="s">
        <v>129</v>
      </c>
      <c r="K305" s="231">
        <v>1</v>
      </c>
      <c r="L305" s="165" t="s">
        <v>2214</v>
      </c>
      <c r="M305" s="165" t="s">
        <v>2215</v>
      </c>
      <c r="N305" s="64">
        <v>1</v>
      </c>
      <c r="O305" s="64">
        <v>1</v>
      </c>
      <c r="P305" s="64">
        <v>1</v>
      </c>
      <c r="Q305" s="64">
        <v>1</v>
      </c>
      <c r="R305" s="64">
        <f t="shared" si="60"/>
        <v>4</v>
      </c>
      <c r="S305" s="105" t="s">
        <v>4359</v>
      </c>
      <c r="T305" s="105" t="s">
        <v>172</v>
      </c>
      <c r="U305" s="159">
        <f t="shared" si="61"/>
        <v>2</v>
      </c>
      <c r="V305" s="273">
        <v>2</v>
      </c>
      <c r="W305" s="100">
        <f t="shared" si="52"/>
        <v>1</v>
      </c>
      <c r="X305" s="105" t="str">
        <f t="shared" si="53"/>
        <v>De acuerdo a lo programado</v>
      </c>
      <c r="Y305" s="166"/>
      <c r="Z305" s="159">
        <f t="shared" si="54"/>
        <v>2</v>
      </c>
      <c r="AA305" s="159"/>
      <c r="AB305" s="100" t="str">
        <f t="shared" si="56"/>
        <v>No hay ejecución</v>
      </c>
      <c r="AC305" s="105" t="str">
        <f t="shared" si="55"/>
        <v>NA</v>
      </c>
      <c r="AD305" s="166"/>
      <c r="AE305" s="65">
        <f t="shared" si="57"/>
        <v>2</v>
      </c>
      <c r="AF305" s="100">
        <f t="shared" si="58"/>
        <v>0.5</v>
      </c>
      <c r="AG305" s="105" t="str">
        <f t="shared" si="59"/>
        <v>Incumplimiento</v>
      </c>
      <c r="AH305" s="166"/>
      <c r="AI305" s="65" t="s">
        <v>502</v>
      </c>
      <c r="AJ305" s="105" t="s">
        <v>502</v>
      </c>
    </row>
    <row r="306" spans="1:36" s="59" customFormat="1" ht="37.049999999999997" customHeight="1" thickTop="1" thickBot="1">
      <c r="A306" s="63">
        <v>291</v>
      </c>
      <c r="B306" s="162" t="s">
        <v>400</v>
      </c>
      <c r="C306" s="162">
        <v>0</v>
      </c>
      <c r="D306" s="162">
        <v>0</v>
      </c>
      <c r="E306" s="162" t="s">
        <v>41</v>
      </c>
      <c r="F306" s="162">
        <v>18</v>
      </c>
      <c r="G306" s="231" t="s">
        <v>450</v>
      </c>
      <c r="H306" s="164" t="s">
        <v>4468</v>
      </c>
      <c r="I306" s="231" t="s">
        <v>20</v>
      </c>
      <c r="J306" s="231" t="s">
        <v>129</v>
      </c>
      <c r="K306" s="231">
        <v>1</v>
      </c>
      <c r="L306" s="165" t="s">
        <v>2214</v>
      </c>
      <c r="M306" s="165" t="s">
        <v>2215</v>
      </c>
      <c r="N306" s="64">
        <v>0</v>
      </c>
      <c r="O306" s="64">
        <v>1</v>
      </c>
      <c r="P306" s="64">
        <v>1</v>
      </c>
      <c r="Q306" s="64">
        <v>1</v>
      </c>
      <c r="R306" s="64">
        <f t="shared" si="60"/>
        <v>3</v>
      </c>
      <c r="S306" s="105" t="s">
        <v>4359</v>
      </c>
      <c r="T306" s="105" t="s">
        <v>172</v>
      </c>
      <c r="U306" s="159">
        <f t="shared" si="61"/>
        <v>1</v>
      </c>
      <c r="V306" s="273">
        <v>1</v>
      </c>
      <c r="W306" s="100">
        <f t="shared" si="52"/>
        <v>1</v>
      </c>
      <c r="X306" s="105" t="str">
        <f t="shared" si="53"/>
        <v>De acuerdo a lo programado</v>
      </c>
      <c r="Y306" s="166"/>
      <c r="Z306" s="159">
        <f t="shared" si="54"/>
        <v>2</v>
      </c>
      <c r="AA306" s="159"/>
      <c r="AB306" s="100" t="str">
        <f t="shared" si="56"/>
        <v>No hay ejecución</v>
      </c>
      <c r="AC306" s="105" t="str">
        <f t="shared" si="55"/>
        <v>NA</v>
      </c>
      <c r="AD306" s="166"/>
      <c r="AE306" s="65">
        <f t="shared" si="57"/>
        <v>1</v>
      </c>
      <c r="AF306" s="100">
        <f t="shared" si="58"/>
        <v>0.33333333333333331</v>
      </c>
      <c r="AG306" s="105" t="str">
        <f t="shared" si="59"/>
        <v>Incumplimiento</v>
      </c>
      <c r="AH306" s="166"/>
      <c r="AI306" s="65" t="s">
        <v>502</v>
      </c>
      <c r="AJ306" s="105" t="s">
        <v>502</v>
      </c>
    </row>
    <row r="307" spans="1:36" s="59" customFormat="1" ht="37.049999999999997" customHeight="1" thickTop="1" thickBot="1">
      <c r="A307" s="63">
        <v>292</v>
      </c>
      <c r="B307" s="162" t="s">
        <v>400</v>
      </c>
      <c r="C307" s="162" t="s">
        <v>41</v>
      </c>
      <c r="D307" s="162">
        <v>0</v>
      </c>
      <c r="E307" s="162" t="s">
        <v>66</v>
      </c>
      <c r="F307" s="162">
        <v>19</v>
      </c>
      <c r="G307" s="231" t="s">
        <v>4331</v>
      </c>
      <c r="H307" s="164" t="s">
        <v>4414</v>
      </c>
      <c r="I307" s="231" t="s">
        <v>18</v>
      </c>
      <c r="J307" s="231" t="s">
        <v>129</v>
      </c>
      <c r="K307" s="231">
        <v>6</v>
      </c>
      <c r="L307" s="165" t="s">
        <v>640</v>
      </c>
      <c r="M307" s="165" t="s">
        <v>636</v>
      </c>
      <c r="N307" s="64">
        <v>0</v>
      </c>
      <c r="O307" s="64">
        <v>0</v>
      </c>
      <c r="P307" s="64">
        <v>0</v>
      </c>
      <c r="Q307" s="64">
        <v>2</v>
      </c>
      <c r="R307" s="64">
        <f t="shared" si="60"/>
        <v>2</v>
      </c>
      <c r="S307" s="105" t="s">
        <v>4359</v>
      </c>
      <c r="T307" s="105" t="s">
        <v>172</v>
      </c>
      <c r="U307" s="159">
        <f t="shared" si="61"/>
        <v>0</v>
      </c>
      <c r="V307" s="273">
        <v>0</v>
      </c>
      <c r="W307" s="100" t="str">
        <f t="shared" si="52"/>
        <v>No hay Programación</v>
      </c>
      <c r="X307" s="105" t="str">
        <f t="shared" si="53"/>
        <v>De acuerdo a lo programado</v>
      </c>
      <c r="Y307" s="166"/>
      <c r="Z307" s="159">
        <f t="shared" si="54"/>
        <v>2</v>
      </c>
      <c r="AA307" s="159"/>
      <c r="AB307" s="100" t="str">
        <f t="shared" si="56"/>
        <v>No hay ejecución</v>
      </c>
      <c r="AC307" s="105" t="str">
        <f t="shared" si="55"/>
        <v>NA</v>
      </c>
      <c r="AD307" s="166"/>
      <c r="AE307" s="65">
        <f t="shared" si="57"/>
        <v>0</v>
      </c>
      <c r="AF307" s="100" t="str">
        <f t="shared" si="58"/>
        <v>No hay Programación</v>
      </c>
      <c r="AG307" s="105" t="str">
        <f t="shared" si="59"/>
        <v>De acuerdo a lo programado</v>
      </c>
      <c r="AH307" s="166"/>
      <c r="AI307" s="65" t="s">
        <v>502</v>
      </c>
      <c r="AJ307" s="105" t="s">
        <v>502</v>
      </c>
    </row>
    <row r="308" spans="1:36" s="59" customFormat="1" ht="37.049999999999997" customHeight="1" thickTop="1" thickBot="1">
      <c r="A308" s="63">
        <v>293</v>
      </c>
      <c r="B308" s="162" t="s">
        <v>400</v>
      </c>
      <c r="C308" s="162" t="s">
        <v>41</v>
      </c>
      <c r="D308" s="162">
        <v>0</v>
      </c>
      <c r="E308" s="162" t="s">
        <v>66</v>
      </c>
      <c r="F308" s="162">
        <v>19</v>
      </c>
      <c r="G308" s="231" t="s">
        <v>4331</v>
      </c>
      <c r="H308" s="164" t="s">
        <v>4364</v>
      </c>
      <c r="I308" s="231" t="s">
        <v>18</v>
      </c>
      <c r="J308" s="231" t="s">
        <v>129</v>
      </c>
      <c r="K308" s="231">
        <v>6</v>
      </c>
      <c r="L308" s="165" t="s">
        <v>4143</v>
      </c>
      <c r="M308" s="165" t="s">
        <v>2215</v>
      </c>
      <c r="N308" s="64">
        <v>0</v>
      </c>
      <c r="O308" s="64">
        <v>5</v>
      </c>
      <c r="P308" s="64">
        <v>0</v>
      </c>
      <c r="Q308" s="64">
        <v>0</v>
      </c>
      <c r="R308" s="64">
        <f t="shared" si="60"/>
        <v>5</v>
      </c>
      <c r="S308" s="105" t="s">
        <v>4359</v>
      </c>
      <c r="T308" s="105" t="s">
        <v>172</v>
      </c>
      <c r="U308" s="159">
        <f t="shared" si="61"/>
        <v>5</v>
      </c>
      <c r="V308" s="273">
        <v>0</v>
      </c>
      <c r="W308" s="100">
        <f t="shared" si="52"/>
        <v>0</v>
      </c>
      <c r="X308" s="105" t="str">
        <f t="shared" si="53"/>
        <v>En Riesgo de no Cumplimiento</v>
      </c>
      <c r="Y308" s="166"/>
      <c r="Z308" s="159">
        <f t="shared" si="54"/>
        <v>0</v>
      </c>
      <c r="AA308" s="159"/>
      <c r="AB308" s="100" t="str">
        <f t="shared" si="56"/>
        <v>No hay ejecución</v>
      </c>
      <c r="AC308" s="105" t="str">
        <f t="shared" si="55"/>
        <v>NA</v>
      </c>
      <c r="AD308" s="166"/>
      <c r="AE308" s="65">
        <f t="shared" si="57"/>
        <v>0</v>
      </c>
      <c r="AF308" s="100" t="str">
        <f t="shared" si="58"/>
        <v>No hay Programación</v>
      </c>
      <c r="AG308" s="105" t="str">
        <f t="shared" si="59"/>
        <v>De acuerdo a lo programado</v>
      </c>
      <c r="AH308" s="166"/>
      <c r="AI308" s="65" t="s">
        <v>502</v>
      </c>
      <c r="AJ308" s="105" t="s">
        <v>502</v>
      </c>
    </row>
    <row r="309" spans="1:36" s="59" customFormat="1" ht="37.049999999999997" customHeight="1" thickTop="1" thickBot="1">
      <c r="A309" s="63">
        <v>294</v>
      </c>
      <c r="B309" s="162" t="s">
        <v>400</v>
      </c>
      <c r="C309" s="162" t="s">
        <v>41</v>
      </c>
      <c r="D309" s="162">
        <v>0</v>
      </c>
      <c r="E309" s="162" t="s">
        <v>66</v>
      </c>
      <c r="F309" s="162">
        <v>19</v>
      </c>
      <c r="G309" s="231" t="s">
        <v>4331</v>
      </c>
      <c r="H309" s="164" t="s">
        <v>4397</v>
      </c>
      <c r="I309" s="231" t="s">
        <v>18</v>
      </c>
      <c r="J309" s="231" t="s">
        <v>129</v>
      </c>
      <c r="K309" s="231">
        <v>6</v>
      </c>
      <c r="L309" s="165" t="s">
        <v>4084</v>
      </c>
      <c r="M309" s="165" t="s">
        <v>4334</v>
      </c>
      <c r="N309" s="64">
        <v>0</v>
      </c>
      <c r="O309" s="64">
        <v>12</v>
      </c>
      <c r="P309" s="64">
        <v>0</v>
      </c>
      <c r="Q309" s="64">
        <v>0</v>
      </c>
      <c r="R309" s="64">
        <f t="shared" si="60"/>
        <v>12</v>
      </c>
      <c r="S309" s="105" t="s">
        <v>4359</v>
      </c>
      <c r="T309" s="105" t="s">
        <v>172</v>
      </c>
      <c r="U309" s="159">
        <f t="shared" si="61"/>
        <v>12</v>
      </c>
      <c r="V309" s="273">
        <v>12</v>
      </c>
      <c r="W309" s="100">
        <f t="shared" si="52"/>
        <v>1</v>
      </c>
      <c r="X309" s="105" t="str">
        <f t="shared" si="53"/>
        <v>De acuerdo a lo programado</v>
      </c>
      <c r="Y309" s="166"/>
      <c r="Z309" s="159">
        <f t="shared" si="54"/>
        <v>0</v>
      </c>
      <c r="AA309" s="159"/>
      <c r="AB309" s="100" t="str">
        <f t="shared" si="56"/>
        <v>No hay ejecución</v>
      </c>
      <c r="AC309" s="105" t="str">
        <f t="shared" si="55"/>
        <v>NA</v>
      </c>
      <c r="AD309" s="166"/>
      <c r="AE309" s="65">
        <f t="shared" si="57"/>
        <v>12</v>
      </c>
      <c r="AF309" s="100">
        <f t="shared" si="58"/>
        <v>1</v>
      </c>
      <c r="AG309" s="105" t="str">
        <f t="shared" si="59"/>
        <v>De acuerdo a lo programado</v>
      </c>
      <c r="AH309" s="166"/>
      <c r="AI309" s="65" t="s">
        <v>502</v>
      </c>
      <c r="AJ309" s="105" t="s">
        <v>502</v>
      </c>
    </row>
    <row r="310" spans="1:36" s="59" customFormat="1" ht="37.049999999999997" customHeight="1" thickTop="1" thickBot="1">
      <c r="A310" s="63">
        <v>295</v>
      </c>
      <c r="B310" s="162" t="s">
        <v>400</v>
      </c>
      <c r="C310" s="162" t="s">
        <v>41</v>
      </c>
      <c r="D310" s="162">
        <v>0</v>
      </c>
      <c r="E310" s="162" t="s">
        <v>66</v>
      </c>
      <c r="F310" s="162">
        <v>19</v>
      </c>
      <c r="G310" s="231" t="s">
        <v>4331</v>
      </c>
      <c r="H310" s="164" t="s">
        <v>4335</v>
      </c>
      <c r="I310" s="231" t="s">
        <v>18</v>
      </c>
      <c r="J310" s="231" t="s">
        <v>129</v>
      </c>
      <c r="K310" s="231">
        <v>6</v>
      </c>
      <c r="L310" s="165" t="s">
        <v>2201</v>
      </c>
      <c r="M310" s="165" t="s">
        <v>4334</v>
      </c>
      <c r="N310" s="64">
        <v>0</v>
      </c>
      <c r="O310" s="64">
        <v>0</v>
      </c>
      <c r="P310" s="64">
        <v>0</v>
      </c>
      <c r="Q310" s="64">
        <v>23</v>
      </c>
      <c r="R310" s="64">
        <f t="shared" si="60"/>
        <v>23</v>
      </c>
      <c r="S310" s="105" t="s">
        <v>4359</v>
      </c>
      <c r="T310" s="105" t="s">
        <v>172</v>
      </c>
      <c r="U310" s="159">
        <f t="shared" si="61"/>
        <v>0</v>
      </c>
      <c r="V310" s="273">
        <v>0</v>
      </c>
      <c r="W310" s="100" t="str">
        <f t="shared" si="52"/>
        <v>No hay Programación</v>
      </c>
      <c r="X310" s="105" t="str">
        <f t="shared" si="53"/>
        <v>De acuerdo a lo programado</v>
      </c>
      <c r="Y310" s="166"/>
      <c r="Z310" s="159">
        <f t="shared" si="54"/>
        <v>23</v>
      </c>
      <c r="AA310" s="159"/>
      <c r="AB310" s="100" t="str">
        <f t="shared" si="56"/>
        <v>No hay ejecución</v>
      </c>
      <c r="AC310" s="105" t="str">
        <f t="shared" si="55"/>
        <v>NA</v>
      </c>
      <c r="AD310" s="166"/>
      <c r="AE310" s="65">
        <f t="shared" si="57"/>
        <v>0</v>
      </c>
      <c r="AF310" s="100" t="str">
        <f t="shared" si="58"/>
        <v>No hay Programación</v>
      </c>
      <c r="AG310" s="105" t="str">
        <f t="shared" si="59"/>
        <v>De acuerdo a lo programado</v>
      </c>
      <c r="AH310" s="166"/>
      <c r="AI310" s="65" t="s">
        <v>502</v>
      </c>
      <c r="AJ310" s="105" t="s">
        <v>502</v>
      </c>
    </row>
    <row r="311" spans="1:36" s="59" customFormat="1" ht="37.049999999999997" customHeight="1" thickTop="1" thickBot="1">
      <c r="A311" s="63">
        <v>296</v>
      </c>
      <c r="B311" s="162" t="s">
        <v>400</v>
      </c>
      <c r="C311" s="162">
        <v>0</v>
      </c>
      <c r="D311" s="162">
        <v>0</v>
      </c>
      <c r="E311" s="162" t="s">
        <v>41</v>
      </c>
      <c r="F311" s="162">
        <v>18</v>
      </c>
      <c r="G311" s="231" t="s">
        <v>442</v>
      </c>
      <c r="H311" s="164" t="s">
        <v>4469</v>
      </c>
      <c r="I311" s="231" t="s">
        <v>20</v>
      </c>
      <c r="J311" s="231" t="s">
        <v>129</v>
      </c>
      <c r="K311" s="231">
        <v>1</v>
      </c>
      <c r="L311" s="165" t="s">
        <v>2214</v>
      </c>
      <c r="M311" s="165" t="s">
        <v>3764</v>
      </c>
      <c r="N311" s="64">
        <v>0</v>
      </c>
      <c r="O311" s="64">
        <v>1</v>
      </c>
      <c r="P311" s="64">
        <v>1</v>
      </c>
      <c r="Q311" s="64">
        <v>0</v>
      </c>
      <c r="R311" s="64">
        <f t="shared" si="60"/>
        <v>2</v>
      </c>
      <c r="S311" s="105" t="s">
        <v>4359</v>
      </c>
      <c r="T311" s="105" t="s">
        <v>172</v>
      </c>
      <c r="U311" s="159">
        <f t="shared" si="61"/>
        <v>1</v>
      </c>
      <c r="V311" s="273">
        <v>1</v>
      </c>
      <c r="W311" s="100">
        <f t="shared" si="52"/>
        <v>1</v>
      </c>
      <c r="X311" s="105" t="str">
        <f t="shared" si="53"/>
        <v>De acuerdo a lo programado</v>
      </c>
      <c r="Y311" s="166"/>
      <c r="Z311" s="159">
        <f t="shared" si="54"/>
        <v>1</v>
      </c>
      <c r="AA311" s="159"/>
      <c r="AB311" s="100" t="str">
        <f t="shared" si="56"/>
        <v>No hay ejecución</v>
      </c>
      <c r="AC311" s="105" t="str">
        <f t="shared" si="55"/>
        <v>NA</v>
      </c>
      <c r="AD311" s="166"/>
      <c r="AE311" s="65">
        <f t="shared" si="57"/>
        <v>1</v>
      </c>
      <c r="AF311" s="100">
        <f t="shared" si="58"/>
        <v>0.5</v>
      </c>
      <c r="AG311" s="105" t="str">
        <f t="shared" si="59"/>
        <v>Incumplimiento</v>
      </c>
      <c r="AH311" s="166"/>
      <c r="AI311" s="65" t="s">
        <v>502</v>
      </c>
      <c r="AJ311" s="105" t="s">
        <v>502</v>
      </c>
    </row>
    <row r="312" spans="1:36" s="59" customFormat="1" ht="37.049999999999997" customHeight="1" thickTop="1" thickBot="1">
      <c r="A312" s="63">
        <v>297</v>
      </c>
      <c r="B312" s="162" t="s">
        <v>400</v>
      </c>
      <c r="C312" s="162">
        <v>0</v>
      </c>
      <c r="D312" s="162">
        <v>0</v>
      </c>
      <c r="E312" s="162" t="s">
        <v>41</v>
      </c>
      <c r="F312" s="162">
        <v>18</v>
      </c>
      <c r="G312" s="231" t="s">
        <v>4416</v>
      </c>
      <c r="H312" s="164" t="s">
        <v>4470</v>
      </c>
      <c r="I312" s="231" t="s">
        <v>20</v>
      </c>
      <c r="J312" s="231" t="s">
        <v>129</v>
      </c>
      <c r="K312" s="231">
        <v>1</v>
      </c>
      <c r="L312" s="165" t="s">
        <v>3763</v>
      </c>
      <c r="M312" s="165" t="s">
        <v>3764</v>
      </c>
      <c r="N312" s="64">
        <v>0</v>
      </c>
      <c r="O312" s="64">
        <v>1</v>
      </c>
      <c r="P312" s="64">
        <v>0</v>
      </c>
      <c r="Q312" s="64">
        <v>1</v>
      </c>
      <c r="R312" s="64">
        <f t="shared" si="60"/>
        <v>2</v>
      </c>
      <c r="S312" s="105" t="s">
        <v>4359</v>
      </c>
      <c r="T312" s="105" t="s">
        <v>172</v>
      </c>
      <c r="U312" s="159">
        <f t="shared" si="61"/>
        <v>1</v>
      </c>
      <c r="V312" s="273">
        <v>1</v>
      </c>
      <c r="W312" s="100">
        <f t="shared" si="52"/>
        <v>1</v>
      </c>
      <c r="X312" s="105" t="str">
        <f t="shared" si="53"/>
        <v>De acuerdo a lo programado</v>
      </c>
      <c r="Y312" s="166"/>
      <c r="Z312" s="159">
        <f t="shared" si="54"/>
        <v>1</v>
      </c>
      <c r="AA312" s="159"/>
      <c r="AB312" s="100" t="str">
        <f t="shared" si="56"/>
        <v>No hay ejecución</v>
      </c>
      <c r="AC312" s="105" t="str">
        <f t="shared" si="55"/>
        <v>NA</v>
      </c>
      <c r="AD312" s="166"/>
      <c r="AE312" s="65">
        <f t="shared" si="57"/>
        <v>1</v>
      </c>
      <c r="AF312" s="100">
        <f t="shared" si="58"/>
        <v>0.5</v>
      </c>
      <c r="AG312" s="105" t="str">
        <f t="shared" si="59"/>
        <v>Incumplimiento</v>
      </c>
      <c r="AH312" s="166"/>
      <c r="AI312" s="65" t="s">
        <v>502</v>
      </c>
      <c r="AJ312" s="105" t="s">
        <v>502</v>
      </c>
    </row>
    <row r="313" spans="1:36" s="59" customFormat="1" ht="37.049999999999997" customHeight="1" thickTop="1" thickBot="1">
      <c r="A313" s="63">
        <v>298</v>
      </c>
      <c r="B313" s="162" t="s">
        <v>400</v>
      </c>
      <c r="C313" s="162">
        <v>0</v>
      </c>
      <c r="D313" s="162">
        <v>0</v>
      </c>
      <c r="E313" s="162" t="s">
        <v>41</v>
      </c>
      <c r="F313" s="162">
        <v>18</v>
      </c>
      <c r="G313" s="231" t="s">
        <v>447</v>
      </c>
      <c r="H313" s="164" t="s">
        <v>4399</v>
      </c>
      <c r="I313" s="231" t="s">
        <v>18</v>
      </c>
      <c r="J313" s="231" t="s">
        <v>129</v>
      </c>
      <c r="K313" s="231">
        <v>6</v>
      </c>
      <c r="L313" s="165" t="s">
        <v>2214</v>
      </c>
      <c r="M313" s="165" t="s">
        <v>4334</v>
      </c>
      <c r="N313" s="64">
        <v>0</v>
      </c>
      <c r="O313" s="64">
        <v>1</v>
      </c>
      <c r="P313" s="64">
        <v>0</v>
      </c>
      <c r="Q313" s="64">
        <v>0</v>
      </c>
      <c r="R313" s="64">
        <f t="shared" si="60"/>
        <v>1</v>
      </c>
      <c r="S313" s="105" t="s">
        <v>4359</v>
      </c>
      <c r="T313" s="105" t="s">
        <v>172</v>
      </c>
      <c r="U313" s="159">
        <f t="shared" si="61"/>
        <v>1</v>
      </c>
      <c r="V313" s="273">
        <v>1</v>
      </c>
      <c r="W313" s="100">
        <f t="shared" si="52"/>
        <v>1</v>
      </c>
      <c r="X313" s="105" t="str">
        <f t="shared" si="53"/>
        <v>De acuerdo a lo programado</v>
      </c>
      <c r="Y313" s="166"/>
      <c r="Z313" s="159">
        <f t="shared" si="54"/>
        <v>0</v>
      </c>
      <c r="AA313" s="159"/>
      <c r="AB313" s="100" t="str">
        <f t="shared" si="56"/>
        <v>No hay ejecución</v>
      </c>
      <c r="AC313" s="105" t="str">
        <f t="shared" si="55"/>
        <v>NA</v>
      </c>
      <c r="AD313" s="166"/>
      <c r="AE313" s="65">
        <f t="shared" si="57"/>
        <v>1</v>
      </c>
      <c r="AF313" s="100">
        <f t="shared" si="58"/>
        <v>1</v>
      </c>
      <c r="AG313" s="105" t="str">
        <f t="shared" si="59"/>
        <v>De acuerdo a lo programado</v>
      </c>
      <c r="AH313" s="166"/>
      <c r="AI313" s="65" t="s">
        <v>502</v>
      </c>
      <c r="AJ313" s="105" t="s">
        <v>502</v>
      </c>
    </row>
    <row r="314" spans="1:36" s="59" customFormat="1" ht="37.049999999999997" customHeight="1" thickTop="1" thickBot="1">
      <c r="A314" s="63">
        <v>299</v>
      </c>
      <c r="B314" s="162" t="s">
        <v>400</v>
      </c>
      <c r="C314" s="162">
        <v>0</v>
      </c>
      <c r="D314" s="162">
        <v>0</v>
      </c>
      <c r="E314" s="162" t="s">
        <v>41</v>
      </c>
      <c r="F314" s="162">
        <v>18</v>
      </c>
      <c r="G314" s="231" t="s">
        <v>431</v>
      </c>
      <c r="H314" s="164" t="s">
        <v>4471</v>
      </c>
      <c r="I314" s="231" t="s">
        <v>20</v>
      </c>
      <c r="J314" s="231" t="s">
        <v>129</v>
      </c>
      <c r="K314" s="231">
        <v>1</v>
      </c>
      <c r="L314" s="165" t="s">
        <v>2214</v>
      </c>
      <c r="M314" s="165" t="s">
        <v>4334</v>
      </c>
      <c r="N314" s="64">
        <v>0</v>
      </c>
      <c r="O314" s="64">
        <v>0</v>
      </c>
      <c r="P314" s="64">
        <v>1</v>
      </c>
      <c r="Q314" s="64">
        <v>0</v>
      </c>
      <c r="R314" s="64">
        <f t="shared" si="60"/>
        <v>1</v>
      </c>
      <c r="S314" s="105" t="s">
        <v>4359</v>
      </c>
      <c r="T314" s="105" t="s">
        <v>172</v>
      </c>
      <c r="U314" s="159">
        <f t="shared" si="61"/>
        <v>0</v>
      </c>
      <c r="V314" s="273">
        <v>0</v>
      </c>
      <c r="W314" s="100" t="str">
        <f t="shared" si="52"/>
        <v>No hay Programación</v>
      </c>
      <c r="X314" s="105" t="str">
        <f t="shared" si="53"/>
        <v>De acuerdo a lo programado</v>
      </c>
      <c r="Y314" s="166"/>
      <c r="Z314" s="159">
        <f t="shared" si="54"/>
        <v>1</v>
      </c>
      <c r="AA314" s="159"/>
      <c r="AB314" s="100" t="str">
        <f t="shared" si="56"/>
        <v>No hay ejecución</v>
      </c>
      <c r="AC314" s="105" t="str">
        <f t="shared" si="55"/>
        <v>NA</v>
      </c>
      <c r="AD314" s="166"/>
      <c r="AE314" s="65">
        <f t="shared" si="57"/>
        <v>0</v>
      </c>
      <c r="AF314" s="100" t="str">
        <f t="shared" si="58"/>
        <v>No hay Programación</v>
      </c>
      <c r="AG314" s="105" t="str">
        <f t="shared" si="59"/>
        <v>De acuerdo a lo programado</v>
      </c>
      <c r="AH314" s="166"/>
      <c r="AI314" s="65" t="s">
        <v>502</v>
      </c>
      <c r="AJ314" s="105" t="s">
        <v>502</v>
      </c>
    </row>
    <row r="315" spans="1:36" s="59" customFormat="1" ht="37.049999999999997" customHeight="1" thickTop="1" thickBot="1">
      <c r="A315" s="63">
        <v>300</v>
      </c>
      <c r="B315" s="162" t="s">
        <v>400</v>
      </c>
      <c r="C315" s="162">
        <v>0</v>
      </c>
      <c r="D315" s="162">
        <v>0</v>
      </c>
      <c r="E315" s="162" t="s">
        <v>41</v>
      </c>
      <c r="F315" s="162">
        <v>18</v>
      </c>
      <c r="G315" s="231" t="s">
        <v>456</v>
      </c>
      <c r="H315" s="164" t="s">
        <v>4467</v>
      </c>
      <c r="I315" s="231" t="s">
        <v>20</v>
      </c>
      <c r="J315" s="231" t="s">
        <v>129</v>
      </c>
      <c r="K315" s="231">
        <v>1</v>
      </c>
      <c r="L315" s="165" t="s">
        <v>2214</v>
      </c>
      <c r="M315" s="165" t="s">
        <v>3764</v>
      </c>
      <c r="N315" s="64">
        <v>1</v>
      </c>
      <c r="O315" s="64">
        <v>1</v>
      </c>
      <c r="P315" s="64">
        <v>1</v>
      </c>
      <c r="Q315" s="64">
        <v>1</v>
      </c>
      <c r="R315" s="64">
        <f t="shared" si="60"/>
        <v>4</v>
      </c>
      <c r="S315" s="105" t="s">
        <v>4359</v>
      </c>
      <c r="T315" s="105" t="s">
        <v>172</v>
      </c>
      <c r="U315" s="159">
        <f t="shared" si="61"/>
        <v>2</v>
      </c>
      <c r="V315" s="273">
        <v>2</v>
      </c>
      <c r="W315" s="100">
        <f t="shared" si="52"/>
        <v>1</v>
      </c>
      <c r="X315" s="105" t="str">
        <f t="shared" si="53"/>
        <v>De acuerdo a lo programado</v>
      </c>
      <c r="Y315" s="166"/>
      <c r="Z315" s="159">
        <f t="shared" si="54"/>
        <v>2</v>
      </c>
      <c r="AA315" s="159"/>
      <c r="AB315" s="100" t="str">
        <f t="shared" si="56"/>
        <v>No hay ejecución</v>
      </c>
      <c r="AC315" s="105" t="str">
        <f t="shared" si="55"/>
        <v>NA</v>
      </c>
      <c r="AD315" s="166"/>
      <c r="AE315" s="65">
        <f t="shared" si="57"/>
        <v>2</v>
      </c>
      <c r="AF315" s="100">
        <f t="shared" si="58"/>
        <v>0.5</v>
      </c>
      <c r="AG315" s="105" t="str">
        <f t="shared" si="59"/>
        <v>Incumplimiento</v>
      </c>
      <c r="AH315" s="166"/>
      <c r="AI315" s="65" t="s">
        <v>502</v>
      </c>
      <c r="AJ315" s="105" t="s">
        <v>502</v>
      </c>
    </row>
    <row r="316" spans="1:36" s="59" customFormat="1" ht="37.049999999999997" customHeight="1" thickTop="1" thickBot="1">
      <c r="A316" s="63">
        <v>301</v>
      </c>
      <c r="B316" s="162" t="s">
        <v>400</v>
      </c>
      <c r="C316" s="162">
        <v>0</v>
      </c>
      <c r="D316" s="162">
        <v>0</v>
      </c>
      <c r="E316" s="162" t="s">
        <v>41</v>
      </c>
      <c r="F316" s="162">
        <v>18</v>
      </c>
      <c r="G316" s="231" t="s">
        <v>456</v>
      </c>
      <c r="H316" s="164" t="s">
        <v>4472</v>
      </c>
      <c r="I316" s="231" t="s">
        <v>20</v>
      </c>
      <c r="J316" s="231" t="s">
        <v>129</v>
      </c>
      <c r="K316" s="231">
        <v>1</v>
      </c>
      <c r="L316" s="165" t="s">
        <v>2214</v>
      </c>
      <c r="M316" s="165" t="s">
        <v>3764</v>
      </c>
      <c r="N316" s="64">
        <v>1</v>
      </c>
      <c r="O316" s="64">
        <v>1</v>
      </c>
      <c r="P316" s="64">
        <v>1</v>
      </c>
      <c r="Q316" s="64">
        <v>1</v>
      </c>
      <c r="R316" s="64">
        <f t="shared" si="60"/>
        <v>4</v>
      </c>
      <c r="S316" s="105" t="s">
        <v>4359</v>
      </c>
      <c r="T316" s="105" t="s">
        <v>172</v>
      </c>
      <c r="U316" s="159">
        <f t="shared" si="61"/>
        <v>2</v>
      </c>
      <c r="V316" s="273">
        <v>2</v>
      </c>
      <c r="W316" s="100">
        <f t="shared" si="52"/>
        <v>1</v>
      </c>
      <c r="X316" s="105" t="str">
        <f t="shared" si="53"/>
        <v>De acuerdo a lo programado</v>
      </c>
      <c r="Y316" s="166"/>
      <c r="Z316" s="159">
        <f t="shared" si="54"/>
        <v>2</v>
      </c>
      <c r="AA316" s="159"/>
      <c r="AB316" s="100" t="str">
        <f t="shared" si="56"/>
        <v>No hay ejecución</v>
      </c>
      <c r="AC316" s="105" t="str">
        <f t="shared" si="55"/>
        <v>NA</v>
      </c>
      <c r="AD316" s="166"/>
      <c r="AE316" s="65">
        <f t="shared" si="57"/>
        <v>2</v>
      </c>
      <c r="AF316" s="100">
        <f t="shared" si="58"/>
        <v>0.5</v>
      </c>
      <c r="AG316" s="105" t="str">
        <f t="shared" si="59"/>
        <v>Incumplimiento</v>
      </c>
      <c r="AH316" s="166"/>
      <c r="AI316" s="65" t="s">
        <v>502</v>
      </c>
      <c r="AJ316" s="105" t="s">
        <v>502</v>
      </c>
    </row>
    <row r="317" spans="1:36" s="59" customFormat="1" ht="37.049999999999997" customHeight="1" thickTop="1" thickBot="1">
      <c r="A317" s="63">
        <v>302</v>
      </c>
      <c r="B317" s="162" t="s">
        <v>400</v>
      </c>
      <c r="C317" s="162">
        <v>0</v>
      </c>
      <c r="D317" s="162">
        <v>0</v>
      </c>
      <c r="E317" s="162" t="s">
        <v>41</v>
      </c>
      <c r="F317" s="162">
        <v>18</v>
      </c>
      <c r="G317" s="231" t="s">
        <v>428</v>
      </c>
      <c r="H317" s="164" t="s">
        <v>4326</v>
      </c>
      <c r="I317" s="231" t="s">
        <v>20</v>
      </c>
      <c r="J317" s="231" t="s">
        <v>129</v>
      </c>
      <c r="K317" s="231">
        <v>1</v>
      </c>
      <c r="L317" s="165" t="s">
        <v>3763</v>
      </c>
      <c r="M317" s="165" t="s">
        <v>3764</v>
      </c>
      <c r="N317" s="64">
        <v>14</v>
      </c>
      <c r="O317" s="64">
        <v>15</v>
      </c>
      <c r="P317" s="64">
        <v>0</v>
      </c>
      <c r="Q317" s="64">
        <v>0</v>
      </c>
      <c r="R317" s="64">
        <f t="shared" si="60"/>
        <v>29</v>
      </c>
      <c r="S317" s="105" t="s">
        <v>4365</v>
      </c>
      <c r="T317" s="166" t="s">
        <v>4366</v>
      </c>
      <c r="U317" s="159">
        <f t="shared" si="61"/>
        <v>29</v>
      </c>
      <c r="V317" s="273">
        <v>20</v>
      </c>
      <c r="W317" s="100">
        <f t="shared" si="52"/>
        <v>0.68965517241379315</v>
      </c>
      <c r="X317" s="105" t="str">
        <f t="shared" si="53"/>
        <v>En Riesgo de no Cumplimiento</v>
      </c>
      <c r="Y317" s="166"/>
      <c r="Z317" s="159">
        <f t="shared" si="54"/>
        <v>0</v>
      </c>
      <c r="AA317" s="159"/>
      <c r="AB317" s="100" t="str">
        <f t="shared" si="56"/>
        <v>No hay ejecución</v>
      </c>
      <c r="AC317" s="105" t="str">
        <f t="shared" si="55"/>
        <v>NA</v>
      </c>
      <c r="AD317" s="166"/>
      <c r="AE317" s="65">
        <f t="shared" si="57"/>
        <v>20</v>
      </c>
      <c r="AF317" s="100">
        <f t="shared" si="58"/>
        <v>0.68965517241379315</v>
      </c>
      <c r="AG317" s="105" t="str">
        <f t="shared" si="59"/>
        <v>Incumplimiento</v>
      </c>
      <c r="AH317" s="166"/>
      <c r="AI317" s="65" t="s">
        <v>502</v>
      </c>
      <c r="AJ317" s="105" t="s">
        <v>502</v>
      </c>
    </row>
    <row r="318" spans="1:36" s="59" customFormat="1" ht="37.049999999999997" customHeight="1" thickTop="1" thickBot="1">
      <c r="A318" s="63">
        <v>303</v>
      </c>
      <c r="B318" s="162" t="s">
        <v>400</v>
      </c>
      <c r="C318" s="162">
        <v>0</v>
      </c>
      <c r="D318" s="162">
        <v>0</v>
      </c>
      <c r="E318" s="162" t="s">
        <v>41</v>
      </c>
      <c r="F318" s="162">
        <v>18</v>
      </c>
      <c r="G318" s="231" t="s">
        <v>428</v>
      </c>
      <c r="H318" s="164" t="s">
        <v>3828</v>
      </c>
      <c r="I318" s="231" t="s">
        <v>20</v>
      </c>
      <c r="J318" s="231" t="s">
        <v>129</v>
      </c>
      <c r="K318" s="231">
        <v>1</v>
      </c>
      <c r="L318" s="165" t="s">
        <v>3763</v>
      </c>
      <c r="M318" s="165" t="s">
        <v>3764</v>
      </c>
      <c r="N318" s="64">
        <v>14</v>
      </c>
      <c r="O318" s="64">
        <v>15</v>
      </c>
      <c r="P318" s="64">
        <v>0</v>
      </c>
      <c r="Q318" s="64">
        <v>0</v>
      </c>
      <c r="R318" s="64">
        <f t="shared" si="60"/>
        <v>29</v>
      </c>
      <c r="S318" s="105" t="s">
        <v>4365</v>
      </c>
      <c r="T318" s="166" t="s">
        <v>4366</v>
      </c>
      <c r="U318" s="159">
        <f t="shared" si="61"/>
        <v>29</v>
      </c>
      <c r="V318" s="273">
        <v>20</v>
      </c>
      <c r="W318" s="100">
        <f t="shared" si="52"/>
        <v>0.68965517241379315</v>
      </c>
      <c r="X318" s="105" t="str">
        <f t="shared" si="53"/>
        <v>En Riesgo de no Cumplimiento</v>
      </c>
      <c r="Y318" s="166"/>
      <c r="Z318" s="159">
        <f t="shared" si="54"/>
        <v>0</v>
      </c>
      <c r="AA318" s="159"/>
      <c r="AB318" s="100" t="str">
        <f t="shared" si="56"/>
        <v>No hay ejecución</v>
      </c>
      <c r="AC318" s="105" t="str">
        <f t="shared" si="55"/>
        <v>NA</v>
      </c>
      <c r="AD318" s="166"/>
      <c r="AE318" s="65">
        <f t="shared" si="57"/>
        <v>20</v>
      </c>
      <c r="AF318" s="100">
        <f t="shared" si="58"/>
        <v>0.68965517241379315</v>
      </c>
      <c r="AG318" s="105" t="str">
        <f t="shared" si="59"/>
        <v>Incumplimiento</v>
      </c>
      <c r="AH318" s="166"/>
      <c r="AI318" s="65" t="s">
        <v>502</v>
      </c>
      <c r="AJ318" s="105" t="s">
        <v>502</v>
      </c>
    </row>
    <row r="319" spans="1:36" s="59" customFormat="1" ht="37.049999999999997" customHeight="1" thickTop="1" thickBot="1">
      <c r="A319" s="63">
        <v>304</v>
      </c>
      <c r="B319" s="162" t="s">
        <v>400</v>
      </c>
      <c r="C319" s="162">
        <v>0</v>
      </c>
      <c r="D319" s="162">
        <v>0</v>
      </c>
      <c r="E319" s="162" t="s">
        <v>41</v>
      </c>
      <c r="F319" s="162">
        <v>18</v>
      </c>
      <c r="G319" s="231" t="s">
        <v>428</v>
      </c>
      <c r="H319" s="164" t="s">
        <v>4328</v>
      </c>
      <c r="I319" s="231" t="s">
        <v>18</v>
      </c>
      <c r="J319" s="231" t="s">
        <v>129</v>
      </c>
      <c r="K319" s="231">
        <v>6</v>
      </c>
      <c r="L319" s="165" t="s">
        <v>640</v>
      </c>
      <c r="M319" s="165" t="s">
        <v>636</v>
      </c>
      <c r="N319" s="64">
        <v>14</v>
      </c>
      <c r="O319" s="64">
        <v>15</v>
      </c>
      <c r="P319" s="64">
        <v>0</v>
      </c>
      <c r="Q319" s="64">
        <v>0</v>
      </c>
      <c r="R319" s="64">
        <f t="shared" si="60"/>
        <v>29</v>
      </c>
      <c r="S319" s="105" t="s">
        <v>4365</v>
      </c>
      <c r="T319" s="166" t="s">
        <v>4366</v>
      </c>
      <c r="U319" s="159">
        <f t="shared" si="61"/>
        <v>29</v>
      </c>
      <c r="V319" s="273">
        <v>20</v>
      </c>
      <c r="W319" s="100">
        <f t="shared" si="52"/>
        <v>0.68965517241379315</v>
      </c>
      <c r="X319" s="105" t="str">
        <f t="shared" si="53"/>
        <v>En Riesgo de no Cumplimiento</v>
      </c>
      <c r="Y319" s="166"/>
      <c r="Z319" s="159">
        <f t="shared" si="54"/>
        <v>0</v>
      </c>
      <c r="AA319" s="159"/>
      <c r="AB319" s="100" t="str">
        <f t="shared" si="56"/>
        <v>No hay ejecución</v>
      </c>
      <c r="AC319" s="105" t="str">
        <f t="shared" si="55"/>
        <v>NA</v>
      </c>
      <c r="AD319" s="166"/>
      <c r="AE319" s="65">
        <f t="shared" si="57"/>
        <v>20</v>
      </c>
      <c r="AF319" s="100">
        <f t="shared" si="58"/>
        <v>0.68965517241379315</v>
      </c>
      <c r="AG319" s="105" t="str">
        <f t="shared" si="59"/>
        <v>Incumplimiento</v>
      </c>
      <c r="AH319" s="166"/>
      <c r="AI319" s="65" t="s">
        <v>502</v>
      </c>
      <c r="AJ319" s="105" t="s">
        <v>502</v>
      </c>
    </row>
    <row r="320" spans="1:36" s="59" customFormat="1" ht="37.049999999999997" customHeight="1" thickTop="1" thickBot="1">
      <c r="A320" s="63">
        <v>305</v>
      </c>
      <c r="B320" s="162" t="s">
        <v>400</v>
      </c>
      <c r="C320" s="162">
        <v>0</v>
      </c>
      <c r="D320" s="162">
        <v>0</v>
      </c>
      <c r="E320" s="162" t="s">
        <v>41</v>
      </c>
      <c r="F320" s="162">
        <v>18</v>
      </c>
      <c r="G320" s="231" t="s">
        <v>510</v>
      </c>
      <c r="H320" s="164" t="s">
        <v>4355</v>
      </c>
      <c r="I320" s="231" t="s">
        <v>20</v>
      </c>
      <c r="J320" s="231" t="s">
        <v>129</v>
      </c>
      <c r="K320" s="231">
        <v>1</v>
      </c>
      <c r="L320" s="165" t="s">
        <v>2214</v>
      </c>
      <c r="M320" s="165" t="s">
        <v>2215</v>
      </c>
      <c r="N320" s="64">
        <v>0</v>
      </c>
      <c r="O320" s="64">
        <v>1</v>
      </c>
      <c r="P320" s="64">
        <v>1</v>
      </c>
      <c r="Q320" s="64">
        <v>1</v>
      </c>
      <c r="R320" s="64">
        <f t="shared" si="60"/>
        <v>3</v>
      </c>
      <c r="S320" s="105" t="s">
        <v>4365</v>
      </c>
      <c r="T320" s="166" t="s">
        <v>4366</v>
      </c>
      <c r="U320" s="159">
        <f t="shared" si="61"/>
        <v>1</v>
      </c>
      <c r="V320" s="273">
        <v>4</v>
      </c>
      <c r="W320" s="100">
        <f t="shared" si="52"/>
        <v>4</v>
      </c>
      <c r="X320" s="105" t="str">
        <f t="shared" si="53"/>
        <v>De acuerdo a lo programado</v>
      </c>
      <c r="Y320" s="166"/>
      <c r="Z320" s="159">
        <f t="shared" si="54"/>
        <v>2</v>
      </c>
      <c r="AA320" s="159"/>
      <c r="AB320" s="100" t="str">
        <f t="shared" si="56"/>
        <v>No hay ejecución</v>
      </c>
      <c r="AC320" s="105" t="str">
        <f t="shared" si="55"/>
        <v>NA</v>
      </c>
      <c r="AD320" s="166"/>
      <c r="AE320" s="65">
        <f t="shared" si="57"/>
        <v>4</v>
      </c>
      <c r="AF320" s="100">
        <f t="shared" si="58"/>
        <v>1.3333333333333333</v>
      </c>
      <c r="AG320" s="105" t="str">
        <f t="shared" si="59"/>
        <v>De acuerdo a lo programado</v>
      </c>
      <c r="AH320" s="166"/>
      <c r="AI320" s="65" t="s">
        <v>502</v>
      </c>
      <c r="AJ320" s="105" t="s">
        <v>502</v>
      </c>
    </row>
    <row r="321" spans="1:36" s="59" customFormat="1" ht="37.049999999999997" customHeight="1" thickTop="1" thickBot="1">
      <c r="A321" s="63">
        <v>306</v>
      </c>
      <c r="B321" s="162" t="s">
        <v>400</v>
      </c>
      <c r="C321" s="162">
        <v>0</v>
      </c>
      <c r="D321" s="162">
        <v>0</v>
      </c>
      <c r="E321" s="162" t="s">
        <v>41</v>
      </c>
      <c r="F321" s="162">
        <v>18</v>
      </c>
      <c r="G321" s="231" t="s">
        <v>510</v>
      </c>
      <c r="H321" s="164" t="s">
        <v>4473</v>
      </c>
      <c r="I321" s="231" t="s">
        <v>20</v>
      </c>
      <c r="J321" s="231" t="s">
        <v>129</v>
      </c>
      <c r="K321" s="231">
        <v>1</v>
      </c>
      <c r="L321" s="165" t="s">
        <v>2214</v>
      </c>
      <c r="M321" s="165" t="s">
        <v>2215</v>
      </c>
      <c r="N321" s="64">
        <v>0</v>
      </c>
      <c r="O321" s="64">
        <v>1</v>
      </c>
      <c r="P321" s="64">
        <v>1</v>
      </c>
      <c r="Q321" s="64">
        <v>1</v>
      </c>
      <c r="R321" s="64">
        <f t="shared" si="60"/>
        <v>3</v>
      </c>
      <c r="S321" s="105" t="s">
        <v>4365</v>
      </c>
      <c r="T321" s="166" t="s">
        <v>4366</v>
      </c>
      <c r="U321" s="159">
        <f t="shared" si="61"/>
        <v>1</v>
      </c>
      <c r="V321" s="273">
        <v>0</v>
      </c>
      <c r="W321" s="100">
        <f t="shared" si="52"/>
        <v>0</v>
      </c>
      <c r="X321" s="105" t="str">
        <f t="shared" si="53"/>
        <v>En Riesgo de no Cumplimiento</v>
      </c>
      <c r="Y321" s="166"/>
      <c r="Z321" s="159">
        <f t="shared" si="54"/>
        <v>2</v>
      </c>
      <c r="AA321" s="159"/>
      <c r="AB321" s="100" t="str">
        <f t="shared" si="56"/>
        <v>No hay ejecución</v>
      </c>
      <c r="AC321" s="105" t="str">
        <f t="shared" si="55"/>
        <v>NA</v>
      </c>
      <c r="AD321" s="166"/>
      <c r="AE321" s="65">
        <f t="shared" si="57"/>
        <v>0</v>
      </c>
      <c r="AF321" s="100" t="str">
        <f t="shared" si="58"/>
        <v>No hay Programación</v>
      </c>
      <c r="AG321" s="105" t="str">
        <f t="shared" si="59"/>
        <v>De acuerdo a lo programado</v>
      </c>
      <c r="AH321" s="166"/>
      <c r="AI321" s="65" t="s">
        <v>502</v>
      </c>
      <c r="AJ321" s="105" t="s">
        <v>502</v>
      </c>
    </row>
    <row r="322" spans="1:36" s="59" customFormat="1" ht="37.049999999999997" customHeight="1" thickTop="1" thickBot="1">
      <c r="A322" s="63">
        <v>307</v>
      </c>
      <c r="B322" s="162" t="s">
        <v>400</v>
      </c>
      <c r="C322" s="162">
        <v>0</v>
      </c>
      <c r="D322" s="162">
        <v>0</v>
      </c>
      <c r="E322" s="162" t="s">
        <v>41</v>
      </c>
      <c r="F322" s="162">
        <v>18</v>
      </c>
      <c r="G322" s="231" t="s">
        <v>510</v>
      </c>
      <c r="H322" s="164" t="s">
        <v>4394</v>
      </c>
      <c r="I322" s="231" t="s">
        <v>20</v>
      </c>
      <c r="J322" s="231" t="s">
        <v>129</v>
      </c>
      <c r="K322" s="231">
        <v>1</v>
      </c>
      <c r="L322" s="165" t="s">
        <v>2214</v>
      </c>
      <c r="M322" s="165" t="s">
        <v>2215</v>
      </c>
      <c r="N322" s="64">
        <v>0</v>
      </c>
      <c r="O322" s="64">
        <v>7</v>
      </c>
      <c r="P322" s="64">
        <v>7</v>
      </c>
      <c r="Q322" s="64">
        <v>7</v>
      </c>
      <c r="R322" s="64">
        <f t="shared" si="60"/>
        <v>21</v>
      </c>
      <c r="S322" s="105" t="s">
        <v>4365</v>
      </c>
      <c r="T322" s="166" t="s">
        <v>4366</v>
      </c>
      <c r="U322" s="159">
        <f t="shared" si="61"/>
        <v>7</v>
      </c>
      <c r="V322" s="273">
        <v>6</v>
      </c>
      <c r="W322" s="100">
        <f t="shared" si="52"/>
        <v>0.8571428571428571</v>
      </c>
      <c r="X322" s="105" t="str">
        <f t="shared" si="53"/>
        <v>Atraso Leve</v>
      </c>
      <c r="Y322" s="166"/>
      <c r="Z322" s="159">
        <f t="shared" si="54"/>
        <v>14</v>
      </c>
      <c r="AA322" s="159"/>
      <c r="AB322" s="100" t="str">
        <f t="shared" si="56"/>
        <v>No hay ejecución</v>
      </c>
      <c r="AC322" s="105" t="str">
        <f t="shared" si="55"/>
        <v>NA</v>
      </c>
      <c r="AD322" s="166"/>
      <c r="AE322" s="65">
        <f t="shared" si="57"/>
        <v>6</v>
      </c>
      <c r="AF322" s="100">
        <f t="shared" si="58"/>
        <v>0.2857142857142857</v>
      </c>
      <c r="AG322" s="105" t="str">
        <f t="shared" si="59"/>
        <v>Incumplimiento</v>
      </c>
      <c r="AH322" s="166"/>
      <c r="AI322" s="65" t="s">
        <v>502</v>
      </c>
      <c r="AJ322" s="105" t="s">
        <v>502</v>
      </c>
    </row>
    <row r="323" spans="1:36" s="59" customFormat="1" ht="37.049999999999997" customHeight="1" thickTop="1" thickBot="1">
      <c r="A323" s="63">
        <v>308</v>
      </c>
      <c r="B323" s="162" t="s">
        <v>400</v>
      </c>
      <c r="C323" s="162">
        <v>0</v>
      </c>
      <c r="D323" s="162">
        <v>0</v>
      </c>
      <c r="E323" s="162" t="s">
        <v>41</v>
      </c>
      <c r="F323" s="162">
        <v>18</v>
      </c>
      <c r="G323" s="231" t="s">
        <v>439</v>
      </c>
      <c r="H323" s="164" t="s">
        <v>4460</v>
      </c>
      <c r="I323" s="231" t="s">
        <v>20</v>
      </c>
      <c r="J323" s="231" t="s">
        <v>129</v>
      </c>
      <c r="K323" s="231">
        <v>1</v>
      </c>
      <c r="L323" s="165" t="s">
        <v>2214</v>
      </c>
      <c r="M323" s="165" t="s">
        <v>2215</v>
      </c>
      <c r="N323" s="64">
        <v>0</v>
      </c>
      <c r="O323" s="64">
        <v>1</v>
      </c>
      <c r="P323" s="64">
        <v>1</v>
      </c>
      <c r="Q323" s="64">
        <v>1</v>
      </c>
      <c r="R323" s="64">
        <f t="shared" si="60"/>
        <v>3</v>
      </c>
      <c r="S323" s="105" t="s">
        <v>4365</v>
      </c>
      <c r="T323" s="166" t="s">
        <v>4366</v>
      </c>
      <c r="U323" s="159">
        <f t="shared" si="61"/>
        <v>1</v>
      </c>
      <c r="V323" s="273">
        <v>4</v>
      </c>
      <c r="W323" s="100">
        <f t="shared" si="52"/>
        <v>4</v>
      </c>
      <c r="X323" s="105" t="str">
        <f t="shared" si="53"/>
        <v>De acuerdo a lo programado</v>
      </c>
      <c r="Y323" s="166"/>
      <c r="Z323" s="159">
        <f t="shared" si="54"/>
        <v>2</v>
      </c>
      <c r="AA323" s="159"/>
      <c r="AB323" s="100" t="str">
        <f t="shared" si="56"/>
        <v>No hay ejecución</v>
      </c>
      <c r="AC323" s="105" t="str">
        <f t="shared" si="55"/>
        <v>NA</v>
      </c>
      <c r="AD323" s="166"/>
      <c r="AE323" s="65">
        <f t="shared" si="57"/>
        <v>4</v>
      </c>
      <c r="AF323" s="100">
        <f t="shared" si="58"/>
        <v>1.3333333333333333</v>
      </c>
      <c r="AG323" s="105" t="str">
        <f t="shared" si="59"/>
        <v>De acuerdo a lo programado</v>
      </c>
      <c r="AH323" s="166"/>
      <c r="AI323" s="65" t="s">
        <v>502</v>
      </c>
      <c r="AJ323" s="105" t="s">
        <v>502</v>
      </c>
    </row>
    <row r="324" spans="1:36" s="59" customFormat="1" ht="37.049999999999997" customHeight="1" thickTop="1" thickBot="1">
      <c r="A324" s="63">
        <v>309</v>
      </c>
      <c r="B324" s="162" t="s">
        <v>400</v>
      </c>
      <c r="C324" s="162">
        <v>0</v>
      </c>
      <c r="D324" s="162">
        <v>0</v>
      </c>
      <c r="E324" s="162" t="s">
        <v>41</v>
      </c>
      <c r="F324" s="162">
        <v>18</v>
      </c>
      <c r="G324" s="231" t="s">
        <v>439</v>
      </c>
      <c r="H324" s="164" t="s">
        <v>4338</v>
      </c>
      <c r="I324" s="231" t="s">
        <v>20</v>
      </c>
      <c r="J324" s="231" t="s">
        <v>129</v>
      </c>
      <c r="K324" s="231">
        <v>1</v>
      </c>
      <c r="L324" s="165" t="s">
        <v>2214</v>
      </c>
      <c r="M324" s="165" t="s">
        <v>2215</v>
      </c>
      <c r="N324" s="64">
        <v>0</v>
      </c>
      <c r="O324" s="64">
        <v>5</v>
      </c>
      <c r="P324" s="64">
        <v>5</v>
      </c>
      <c r="Q324" s="64">
        <v>5</v>
      </c>
      <c r="R324" s="64">
        <f t="shared" si="60"/>
        <v>15</v>
      </c>
      <c r="S324" s="105" t="s">
        <v>4365</v>
      </c>
      <c r="T324" s="166" t="s">
        <v>4366</v>
      </c>
      <c r="U324" s="159">
        <f t="shared" si="61"/>
        <v>5</v>
      </c>
      <c r="V324" s="273">
        <v>4</v>
      </c>
      <c r="W324" s="100">
        <f t="shared" si="52"/>
        <v>0.8</v>
      </c>
      <c r="X324" s="105" t="str">
        <f t="shared" si="53"/>
        <v>Atraso Leve</v>
      </c>
      <c r="Y324" s="166"/>
      <c r="Z324" s="159">
        <f t="shared" si="54"/>
        <v>10</v>
      </c>
      <c r="AA324" s="159"/>
      <c r="AB324" s="100" t="str">
        <f t="shared" si="56"/>
        <v>No hay ejecución</v>
      </c>
      <c r="AC324" s="105" t="str">
        <f t="shared" si="55"/>
        <v>NA</v>
      </c>
      <c r="AD324" s="166"/>
      <c r="AE324" s="65">
        <f t="shared" si="57"/>
        <v>4</v>
      </c>
      <c r="AF324" s="100">
        <f t="shared" si="58"/>
        <v>0.26666666666666666</v>
      </c>
      <c r="AG324" s="105" t="str">
        <f t="shared" si="59"/>
        <v>Incumplimiento</v>
      </c>
      <c r="AH324" s="166"/>
      <c r="AI324" s="65" t="s">
        <v>502</v>
      </c>
      <c r="AJ324" s="105" t="s">
        <v>502</v>
      </c>
    </row>
    <row r="325" spans="1:36" s="59" customFormat="1" ht="37.049999999999997" customHeight="1" thickTop="1" thickBot="1">
      <c r="A325" s="63">
        <v>310</v>
      </c>
      <c r="B325" s="162" t="s">
        <v>400</v>
      </c>
      <c r="C325" s="162">
        <v>0</v>
      </c>
      <c r="D325" s="162">
        <v>0</v>
      </c>
      <c r="E325" s="162" t="s">
        <v>41</v>
      </c>
      <c r="F325" s="162">
        <v>18</v>
      </c>
      <c r="G325" s="231" t="s">
        <v>439</v>
      </c>
      <c r="H325" s="164" t="s">
        <v>4395</v>
      </c>
      <c r="I325" s="231" t="s">
        <v>20</v>
      </c>
      <c r="J325" s="231" t="s">
        <v>129</v>
      </c>
      <c r="K325" s="231">
        <v>1</v>
      </c>
      <c r="L325" s="165" t="s">
        <v>2214</v>
      </c>
      <c r="M325" s="165" t="s">
        <v>2215</v>
      </c>
      <c r="N325" s="64">
        <v>0</v>
      </c>
      <c r="O325" s="64">
        <v>1</v>
      </c>
      <c r="P325" s="64">
        <v>1</v>
      </c>
      <c r="Q325" s="64">
        <v>1</v>
      </c>
      <c r="R325" s="64">
        <f t="shared" si="60"/>
        <v>3</v>
      </c>
      <c r="S325" s="105" t="s">
        <v>4365</v>
      </c>
      <c r="T325" s="166" t="s">
        <v>4366</v>
      </c>
      <c r="U325" s="159">
        <f t="shared" si="61"/>
        <v>1</v>
      </c>
      <c r="V325" s="273">
        <v>2</v>
      </c>
      <c r="W325" s="100">
        <f t="shared" si="52"/>
        <v>2</v>
      </c>
      <c r="X325" s="105" t="str">
        <f t="shared" si="53"/>
        <v>De acuerdo a lo programado</v>
      </c>
      <c r="Y325" s="166"/>
      <c r="Z325" s="159">
        <f t="shared" si="54"/>
        <v>2</v>
      </c>
      <c r="AA325" s="159"/>
      <c r="AB325" s="100" t="str">
        <f t="shared" si="56"/>
        <v>No hay ejecución</v>
      </c>
      <c r="AC325" s="105" t="str">
        <f t="shared" si="55"/>
        <v>NA</v>
      </c>
      <c r="AD325" s="166"/>
      <c r="AE325" s="65">
        <f t="shared" si="57"/>
        <v>2</v>
      </c>
      <c r="AF325" s="100">
        <f t="shared" si="58"/>
        <v>0.66666666666666663</v>
      </c>
      <c r="AG325" s="105" t="str">
        <f t="shared" si="59"/>
        <v>Incumplimiento</v>
      </c>
      <c r="AH325" s="166"/>
      <c r="AI325" s="65" t="s">
        <v>502</v>
      </c>
      <c r="AJ325" s="105" t="s">
        <v>502</v>
      </c>
    </row>
    <row r="326" spans="1:36" s="59" customFormat="1" ht="37.049999999999997" customHeight="1" thickTop="1" thickBot="1">
      <c r="A326" s="63">
        <v>311</v>
      </c>
      <c r="B326" s="162" t="s">
        <v>400</v>
      </c>
      <c r="C326" s="162">
        <v>0</v>
      </c>
      <c r="D326" s="162">
        <v>0</v>
      </c>
      <c r="E326" s="162" t="s">
        <v>41</v>
      </c>
      <c r="F326" s="162">
        <v>18</v>
      </c>
      <c r="G326" s="231" t="s">
        <v>450</v>
      </c>
      <c r="H326" s="164" t="s">
        <v>4340</v>
      </c>
      <c r="I326" s="231" t="s">
        <v>20</v>
      </c>
      <c r="J326" s="231" t="s">
        <v>129</v>
      </c>
      <c r="K326" s="231">
        <v>1</v>
      </c>
      <c r="L326" s="165" t="s">
        <v>2214</v>
      </c>
      <c r="M326" s="165" t="s">
        <v>2215</v>
      </c>
      <c r="N326" s="64">
        <v>0</v>
      </c>
      <c r="O326" s="64">
        <v>0</v>
      </c>
      <c r="P326" s="64">
        <v>16</v>
      </c>
      <c r="Q326" s="64">
        <v>20</v>
      </c>
      <c r="R326" s="64">
        <f t="shared" si="60"/>
        <v>36</v>
      </c>
      <c r="S326" s="105" t="s">
        <v>4365</v>
      </c>
      <c r="T326" s="166" t="s">
        <v>4366</v>
      </c>
      <c r="U326" s="159">
        <f t="shared" si="61"/>
        <v>0</v>
      </c>
      <c r="V326" s="273">
        <v>12</v>
      </c>
      <c r="W326" s="100" t="str">
        <f t="shared" si="52"/>
        <v>No hay Programación</v>
      </c>
      <c r="X326" s="105" t="str">
        <f t="shared" si="53"/>
        <v>De acuerdo a lo programado</v>
      </c>
      <c r="Y326" s="166"/>
      <c r="Z326" s="159">
        <f t="shared" si="54"/>
        <v>36</v>
      </c>
      <c r="AA326" s="159"/>
      <c r="AB326" s="100" t="str">
        <f t="shared" si="56"/>
        <v>No hay ejecución</v>
      </c>
      <c r="AC326" s="105" t="str">
        <f t="shared" si="55"/>
        <v>NA</v>
      </c>
      <c r="AD326" s="166"/>
      <c r="AE326" s="65">
        <f t="shared" si="57"/>
        <v>12</v>
      </c>
      <c r="AF326" s="100">
        <f t="shared" si="58"/>
        <v>0.33333333333333331</v>
      </c>
      <c r="AG326" s="105" t="str">
        <f t="shared" si="59"/>
        <v>Incumplimiento</v>
      </c>
      <c r="AH326" s="166"/>
      <c r="AI326" s="65" t="s">
        <v>502</v>
      </c>
      <c r="AJ326" s="105" t="s">
        <v>502</v>
      </c>
    </row>
    <row r="327" spans="1:36" s="59" customFormat="1" ht="37.049999999999997" customHeight="1" thickTop="1" thickBot="1">
      <c r="A327" s="63">
        <v>312</v>
      </c>
      <c r="B327" s="162" t="s">
        <v>400</v>
      </c>
      <c r="C327" s="162">
        <v>0</v>
      </c>
      <c r="D327" s="162">
        <v>0</v>
      </c>
      <c r="E327" s="162" t="s">
        <v>41</v>
      </c>
      <c r="F327" s="162">
        <v>18</v>
      </c>
      <c r="G327" s="231" t="s">
        <v>450</v>
      </c>
      <c r="H327" s="164" t="s">
        <v>4396</v>
      </c>
      <c r="I327" s="231" t="s">
        <v>20</v>
      </c>
      <c r="J327" s="231" t="s">
        <v>129</v>
      </c>
      <c r="K327" s="231">
        <v>1</v>
      </c>
      <c r="L327" s="165" t="s">
        <v>2214</v>
      </c>
      <c r="M327" s="165" t="s">
        <v>2215</v>
      </c>
      <c r="N327" s="64">
        <v>0</v>
      </c>
      <c r="O327" s="64">
        <v>1</v>
      </c>
      <c r="P327" s="64">
        <v>1</v>
      </c>
      <c r="Q327" s="64">
        <v>1</v>
      </c>
      <c r="R327" s="64">
        <f t="shared" si="60"/>
        <v>3</v>
      </c>
      <c r="S327" s="105" t="s">
        <v>4365</v>
      </c>
      <c r="T327" s="166" t="s">
        <v>4366</v>
      </c>
      <c r="U327" s="159">
        <f t="shared" si="61"/>
        <v>1</v>
      </c>
      <c r="V327" s="273">
        <v>0</v>
      </c>
      <c r="W327" s="100">
        <f t="shared" si="52"/>
        <v>0</v>
      </c>
      <c r="X327" s="105" t="str">
        <f t="shared" si="53"/>
        <v>En Riesgo de no Cumplimiento</v>
      </c>
      <c r="Y327" s="166"/>
      <c r="Z327" s="159">
        <f t="shared" si="54"/>
        <v>2</v>
      </c>
      <c r="AA327" s="159"/>
      <c r="AB327" s="100" t="str">
        <f t="shared" si="56"/>
        <v>No hay ejecución</v>
      </c>
      <c r="AC327" s="105" t="str">
        <f t="shared" si="55"/>
        <v>NA</v>
      </c>
      <c r="AD327" s="166"/>
      <c r="AE327" s="65">
        <f t="shared" si="57"/>
        <v>0</v>
      </c>
      <c r="AF327" s="100" t="str">
        <f t="shared" si="58"/>
        <v>No hay Programación</v>
      </c>
      <c r="AG327" s="105" t="str">
        <f t="shared" si="59"/>
        <v>De acuerdo a lo programado</v>
      </c>
      <c r="AH327" s="166"/>
      <c r="AI327" s="65" t="s">
        <v>502</v>
      </c>
      <c r="AJ327" s="105" t="s">
        <v>502</v>
      </c>
    </row>
    <row r="328" spans="1:36" s="59" customFormat="1" ht="37.049999999999997" customHeight="1" thickTop="1" thickBot="1">
      <c r="A328" s="63">
        <v>313</v>
      </c>
      <c r="B328" s="162" t="s">
        <v>400</v>
      </c>
      <c r="C328" s="162" t="s">
        <v>41</v>
      </c>
      <c r="D328" s="162">
        <v>0</v>
      </c>
      <c r="E328" s="162" t="s">
        <v>66</v>
      </c>
      <c r="F328" s="162">
        <v>19</v>
      </c>
      <c r="G328" s="231" t="s">
        <v>4331</v>
      </c>
      <c r="H328" s="164" t="s">
        <v>4414</v>
      </c>
      <c r="I328" s="231" t="s">
        <v>18</v>
      </c>
      <c r="J328" s="231" t="s">
        <v>129</v>
      </c>
      <c r="K328" s="231">
        <v>6</v>
      </c>
      <c r="L328" s="165" t="s">
        <v>640</v>
      </c>
      <c r="M328" s="165" t="s">
        <v>636</v>
      </c>
      <c r="N328" s="64">
        <v>0</v>
      </c>
      <c r="O328" s="64">
        <v>0</v>
      </c>
      <c r="P328" s="64">
        <v>0</v>
      </c>
      <c r="Q328" s="64">
        <v>1</v>
      </c>
      <c r="R328" s="64">
        <f t="shared" si="60"/>
        <v>1</v>
      </c>
      <c r="S328" s="105" t="s">
        <v>4365</v>
      </c>
      <c r="T328" s="166" t="s">
        <v>4366</v>
      </c>
      <c r="U328" s="159">
        <f t="shared" si="61"/>
        <v>0</v>
      </c>
      <c r="V328" s="273">
        <v>0</v>
      </c>
      <c r="W328" s="100" t="str">
        <f t="shared" si="52"/>
        <v>No hay Programación</v>
      </c>
      <c r="X328" s="105" t="str">
        <f t="shared" si="53"/>
        <v>De acuerdo a lo programado</v>
      </c>
      <c r="Y328" s="166"/>
      <c r="Z328" s="159">
        <f t="shared" si="54"/>
        <v>1</v>
      </c>
      <c r="AA328" s="159"/>
      <c r="AB328" s="100" t="str">
        <f t="shared" si="56"/>
        <v>No hay ejecución</v>
      </c>
      <c r="AC328" s="105" t="str">
        <f t="shared" si="55"/>
        <v>NA</v>
      </c>
      <c r="AD328" s="166"/>
      <c r="AE328" s="65">
        <f t="shared" si="57"/>
        <v>0</v>
      </c>
      <c r="AF328" s="100" t="str">
        <f t="shared" si="58"/>
        <v>No hay Programación</v>
      </c>
      <c r="AG328" s="105" t="str">
        <f t="shared" si="59"/>
        <v>De acuerdo a lo programado</v>
      </c>
      <c r="AH328" s="166"/>
      <c r="AI328" s="65" t="s">
        <v>502</v>
      </c>
      <c r="AJ328" s="105" t="s">
        <v>502</v>
      </c>
    </row>
    <row r="329" spans="1:36" s="59" customFormat="1" ht="37.049999999999997" customHeight="1" thickTop="1" thickBot="1">
      <c r="A329" s="63">
        <v>314</v>
      </c>
      <c r="B329" s="162" t="s">
        <v>400</v>
      </c>
      <c r="C329" s="162" t="s">
        <v>41</v>
      </c>
      <c r="D329" s="162">
        <v>0</v>
      </c>
      <c r="E329" s="162" t="s">
        <v>66</v>
      </c>
      <c r="F329" s="162">
        <v>19</v>
      </c>
      <c r="G329" s="231" t="s">
        <v>4331</v>
      </c>
      <c r="H329" s="164" t="s">
        <v>4364</v>
      </c>
      <c r="I329" s="231" t="s">
        <v>18</v>
      </c>
      <c r="J329" s="231" t="s">
        <v>129</v>
      </c>
      <c r="K329" s="231">
        <v>6</v>
      </c>
      <c r="L329" s="165" t="s">
        <v>640</v>
      </c>
      <c r="M329" s="165" t="s">
        <v>636</v>
      </c>
      <c r="N329" s="64">
        <v>0</v>
      </c>
      <c r="O329" s="64">
        <v>0</v>
      </c>
      <c r="P329" s="64">
        <v>0</v>
      </c>
      <c r="Q329" s="64">
        <v>9</v>
      </c>
      <c r="R329" s="64">
        <f t="shared" si="60"/>
        <v>9</v>
      </c>
      <c r="S329" s="105" t="s">
        <v>4365</v>
      </c>
      <c r="T329" s="166" t="s">
        <v>4366</v>
      </c>
      <c r="U329" s="159">
        <f t="shared" si="61"/>
        <v>0</v>
      </c>
      <c r="V329" s="273">
        <v>7</v>
      </c>
      <c r="W329" s="100" t="str">
        <f t="shared" si="52"/>
        <v>No hay Programación</v>
      </c>
      <c r="X329" s="105" t="str">
        <f t="shared" si="53"/>
        <v>De acuerdo a lo programado</v>
      </c>
      <c r="Y329" s="166"/>
      <c r="Z329" s="159">
        <f t="shared" si="54"/>
        <v>9</v>
      </c>
      <c r="AA329" s="159"/>
      <c r="AB329" s="100" t="str">
        <f t="shared" si="56"/>
        <v>No hay ejecución</v>
      </c>
      <c r="AC329" s="105" t="str">
        <f t="shared" si="55"/>
        <v>NA</v>
      </c>
      <c r="AD329" s="166"/>
      <c r="AE329" s="65">
        <f t="shared" si="57"/>
        <v>7</v>
      </c>
      <c r="AF329" s="100">
        <f t="shared" si="58"/>
        <v>0.77777777777777779</v>
      </c>
      <c r="AG329" s="105" t="str">
        <f t="shared" si="59"/>
        <v>Atraso Leve</v>
      </c>
      <c r="AH329" s="166"/>
      <c r="AI329" s="65" t="s">
        <v>502</v>
      </c>
      <c r="AJ329" s="105" t="s">
        <v>502</v>
      </c>
    </row>
    <row r="330" spans="1:36" s="59" customFormat="1" ht="37.049999999999997" customHeight="1" thickTop="1" thickBot="1">
      <c r="A330" s="63">
        <v>315</v>
      </c>
      <c r="B330" s="162" t="s">
        <v>400</v>
      </c>
      <c r="C330" s="162" t="s">
        <v>41</v>
      </c>
      <c r="D330" s="162">
        <v>0</v>
      </c>
      <c r="E330" s="162" t="s">
        <v>66</v>
      </c>
      <c r="F330" s="162">
        <v>19</v>
      </c>
      <c r="G330" s="231" t="s">
        <v>4331</v>
      </c>
      <c r="H330" s="164" t="s">
        <v>4397</v>
      </c>
      <c r="I330" s="231" t="s">
        <v>18</v>
      </c>
      <c r="J330" s="231" t="s">
        <v>129</v>
      </c>
      <c r="K330" s="231">
        <v>6</v>
      </c>
      <c r="L330" s="165" t="s">
        <v>640</v>
      </c>
      <c r="M330" s="165" t="s">
        <v>636</v>
      </c>
      <c r="N330" s="64">
        <v>0</v>
      </c>
      <c r="O330" s="64">
        <v>0</v>
      </c>
      <c r="P330" s="64">
        <v>0</v>
      </c>
      <c r="Q330" s="64">
        <v>12</v>
      </c>
      <c r="R330" s="64">
        <f t="shared" si="60"/>
        <v>12</v>
      </c>
      <c r="S330" s="105" t="s">
        <v>4365</v>
      </c>
      <c r="T330" s="166" t="s">
        <v>4366</v>
      </c>
      <c r="U330" s="159">
        <f t="shared" si="61"/>
        <v>0</v>
      </c>
      <c r="V330" s="273">
        <v>4</v>
      </c>
      <c r="W330" s="100" t="str">
        <f t="shared" si="52"/>
        <v>No hay Programación</v>
      </c>
      <c r="X330" s="105" t="str">
        <f t="shared" si="53"/>
        <v>De acuerdo a lo programado</v>
      </c>
      <c r="Y330" s="166"/>
      <c r="Z330" s="159">
        <f t="shared" si="54"/>
        <v>12</v>
      </c>
      <c r="AA330" s="159"/>
      <c r="AB330" s="100" t="str">
        <f t="shared" si="56"/>
        <v>No hay ejecución</v>
      </c>
      <c r="AC330" s="105" t="str">
        <f t="shared" si="55"/>
        <v>NA</v>
      </c>
      <c r="AD330" s="166"/>
      <c r="AE330" s="65">
        <f t="shared" si="57"/>
        <v>4</v>
      </c>
      <c r="AF330" s="100">
        <f t="shared" si="58"/>
        <v>0.33333333333333331</v>
      </c>
      <c r="AG330" s="105" t="str">
        <f t="shared" si="59"/>
        <v>Incumplimiento</v>
      </c>
      <c r="AH330" s="166"/>
      <c r="AI330" s="65" t="s">
        <v>502</v>
      </c>
      <c r="AJ330" s="105" t="s">
        <v>502</v>
      </c>
    </row>
    <row r="331" spans="1:36" s="59" customFormat="1" ht="37.049999999999997" customHeight="1" thickTop="1" thickBot="1">
      <c r="A331" s="63">
        <v>316</v>
      </c>
      <c r="B331" s="162" t="s">
        <v>400</v>
      </c>
      <c r="C331" s="162" t="s">
        <v>41</v>
      </c>
      <c r="D331" s="162">
        <v>0</v>
      </c>
      <c r="E331" s="162" t="s">
        <v>66</v>
      </c>
      <c r="F331" s="162">
        <v>19</v>
      </c>
      <c r="G331" s="231" t="s">
        <v>4331</v>
      </c>
      <c r="H331" s="164" t="s">
        <v>4335</v>
      </c>
      <c r="I331" s="231" t="s">
        <v>18</v>
      </c>
      <c r="J331" s="231" t="s">
        <v>129</v>
      </c>
      <c r="K331" s="231">
        <v>6</v>
      </c>
      <c r="L331" s="165" t="s">
        <v>640</v>
      </c>
      <c r="M331" s="165" t="s">
        <v>636</v>
      </c>
      <c r="N331" s="64">
        <v>0</v>
      </c>
      <c r="O331" s="64">
        <v>0</v>
      </c>
      <c r="P331" s="64">
        <v>0</v>
      </c>
      <c r="Q331" s="64">
        <v>7</v>
      </c>
      <c r="R331" s="64">
        <f t="shared" si="60"/>
        <v>7</v>
      </c>
      <c r="S331" s="105" t="s">
        <v>4365</v>
      </c>
      <c r="T331" s="166" t="s">
        <v>4366</v>
      </c>
      <c r="U331" s="159">
        <f t="shared" si="61"/>
        <v>0</v>
      </c>
      <c r="V331" s="273">
        <v>6</v>
      </c>
      <c r="W331" s="100" t="str">
        <f t="shared" si="52"/>
        <v>No hay Programación</v>
      </c>
      <c r="X331" s="105" t="str">
        <f t="shared" si="53"/>
        <v>De acuerdo a lo programado</v>
      </c>
      <c r="Y331" s="166"/>
      <c r="Z331" s="159">
        <f t="shared" si="54"/>
        <v>7</v>
      </c>
      <c r="AA331" s="159"/>
      <c r="AB331" s="100" t="str">
        <f t="shared" si="56"/>
        <v>No hay ejecución</v>
      </c>
      <c r="AC331" s="105" t="str">
        <f t="shared" si="55"/>
        <v>NA</v>
      </c>
      <c r="AD331" s="166"/>
      <c r="AE331" s="65">
        <f t="shared" si="57"/>
        <v>6</v>
      </c>
      <c r="AF331" s="100">
        <f t="shared" si="58"/>
        <v>0.8571428571428571</v>
      </c>
      <c r="AG331" s="105" t="str">
        <f t="shared" si="59"/>
        <v>Atraso Leve</v>
      </c>
      <c r="AH331" s="166"/>
      <c r="AI331" s="65" t="s">
        <v>502</v>
      </c>
      <c r="AJ331" s="105" t="s">
        <v>502</v>
      </c>
    </row>
    <row r="332" spans="1:36" s="59" customFormat="1" ht="37.049999999999997" customHeight="1" thickTop="1" thickBot="1">
      <c r="A332" s="63">
        <v>317</v>
      </c>
      <c r="B332" s="162" t="s">
        <v>400</v>
      </c>
      <c r="C332" s="162">
        <v>0</v>
      </c>
      <c r="D332" s="162">
        <v>0</v>
      </c>
      <c r="E332" s="162" t="s">
        <v>41</v>
      </c>
      <c r="F332" s="162">
        <v>18</v>
      </c>
      <c r="G332" s="231" t="s">
        <v>4331</v>
      </c>
      <c r="H332" s="164" t="s">
        <v>4400</v>
      </c>
      <c r="I332" s="231" t="s">
        <v>20</v>
      </c>
      <c r="J332" s="231" t="s">
        <v>129</v>
      </c>
      <c r="K332" s="231">
        <v>1</v>
      </c>
      <c r="L332" s="165" t="s">
        <v>3778</v>
      </c>
      <c r="M332" s="165" t="s">
        <v>643</v>
      </c>
      <c r="N332" s="64">
        <v>3</v>
      </c>
      <c r="O332" s="64">
        <v>1</v>
      </c>
      <c r="P332" s="64">
        <v>1</v>
      </c>
      <c r="Q332" s="64">
        <v>0</v>
      </c>
      <c r="R332" s="64">
        <f t="shared" si="60"/>
        <v>5</v>
      </c>
      <c r="S332" s="105" t="s">
        <v>4365</v>
      </c>
      <c r="T332" s="166" t="s">
        <v>4366</v>
      </c>
      <c r="U332" s="159">
        <f t="shared" si="61"/>
        <v>4</v>
      </c>
      <c r="V332" s="273">
        <v>7</v>
      </c>
      <c r="W332" s="100">
        <f t="shared" si="52"/>
        <v>1.75</v>
      </c>
      <c r="X332" s="105" t="str">
        <f t="shared" si="53"/>
        <v>De acuerdo a lo programado</v>
      </c>
      <c r="Y332" s="166"/>
      <c r="Z332" s="159">
        <f t="shared" si="54"/>
        <v>1</v>
      </c>
      <c r="AA332" s="159"/>
      <c r="AB332" s="100" t="str">
        <f t="shared" si="56"/>
        <v>No hay ejecución</v>
      </c>
      <c r="AC332" s="105" t="str">
        <f t="shared" si="55"/>
        <v>NA</v>
      </c>
      <c r="AD332" s="166"/>
      <c r="AE332" s="65">
        <f t="shared" si="57"/>
        <v>7</v>
      </c>
      <c r="AF332" s="100">
        <f t="shared" si="58"/>
        <v>1.4</v>
      </c>
      <c r="AG332" s="105" t="str">
        <f t="shared" si="59"/>
        <v>De acuerdo a lo programado</v>
      </c>
      <c r="AH332" s="166"/>
      <c r="AI332" s="65" t="s">
        <v>502</v>
      </c>
      <c r="AJ332" s="105" t="s">
        <v>502</v>
      </c>
    </row>
    <row r="333" spans="1:36" s="59" customFormat="1" ht="37.049999999999997" customHeight="1" thickTop="1" thickBot="1">
      <c r="A333" s="63">
        <v>318</v>
      </c>
      <c r="B333" s="162" t="s">
        <v>400</v>
      </c>
      <c r="C333" s="162">
        <v>0</v>
      </c>
      <c r="D333" s="162">
        <v>0</v>
      </c>
      <c r="E333" s="162" t="s">
        <v>41</v>
      </c>
      <c r="F333" s="162">
        <v>18</v>
      </c>
      <c r="G333" s="231" t="s">
        <v>557</v>
      </c>
      <c r="H333" s="164" t="s">
        <v>4402</v>
      </c>
      <c r="I333" s="231" t="s">
        <v>20</v>
      </c>
      <c r="J333" s="231" t="s">
        <v>129</v>
      </c>
      <c r="K333" s="231">
        <v>1</v>
      </c>
      <c r="L333" s="165" t="s">
        <v>4086</v>
      </c>
      <c r="M333" s="165" t="s">
        <v>636</v>
      </c>
      <c r="N333" s="64">
        <v>2</v>
      </c>
      <c r="O333" s="64">
        <v>1</v>
      </c>
      <c r="P333" s="64">
        <v>0</v>
      </c>
      <c r="Q333" s="64">
        <v>0</v>
      </c>
      <c r="R333" s="64">
        <f t="shared" si="60"/>
        <v>3</v>
      </c>
      <c r="S333" s="105" t="s">
        <v>4365</v>
      </c>
      <c r="T333" s="166" t="s">
        <v>4366</v>
      </c>
      <c r="U333" s="159">
        <f t="shared" si="61"/>
        <v>3</v>
      </c>
      <c r="V333" s="273">
        <v>3</v>
      </c>
      <c r="W333" s="100">
        <f t="shared" si="52"/>
        <v>1</v>
      </c>
      <c r="X333" s="105" t="str">
        <f t="shared" si="53"/>
        <v>De acuerdo a lo programado</v>
      </c>
      <c r="Y333" s="166"/>
      <c r="Z333" s="159">
        <f t="shared" si="54"/>
        <v>0</v>
      </c>
      <c r="AA333" s="159"/>
      <c r="AB333" s="100" t="str">
        <f t="shared" si="56"/>
        <v>No hay ejecución</v>
      </c>
      <c r="AC333" s="105" t="str">
        <f t="shared" si="55"/>
        <v>NA</v>
      </c>
      <c r="AD333" s="166"/>
      <c r="AE333" s="65">
        <f t="shared" si="57"/>
        <v>3</v>
      </c>
      <c r="AF333" s="100">
        <f t="shared" si="58"/>
        <v>1</v>
      </c>
      <c r="AG333" s="105" t="str">
        <f t="shared" si="59"/>
        <v>De acuerdo a lo programado</v>
      </c>
      <c r="AH333" s="166"/>
      <c r="AI333" s="65" t="s">
        <v>502</v>
      </c>
      <c r="AJ333" s="105" t="s">
        <v>502</v>
      </c>
    </row>
    <row r="334" spans="1:36" s="59" customFormat="1" ht="37.049999999999997" customHeight="1" thickTop="1" thickBot="1">
      <c r="A334" s="63">
        <v>319</v>
      </c>
      <c r="B334" s="162" t="s">
        <v>400</v>
      </c>
      <c r="C334" s="162">
        <v>0</v>
      </c>
      <c r="D334" s="162" t="s">
        <v>93</v>
      </c>
      <c r="E334" s="162" t="s">
        <v>41</v>
      </c>
      <c r="F334" s="162">
        <v>18</v>
      </c>
      <c r="G334" s="231" t="s">
        <v>428</v>
      </c>
      <c r="H334" s="164" t="s">
        <v>4026</v>
      </c>
      <c r="I334" s="231" t="s">
        <v>20</v>
      </c>
      <c r="J334" s="231" t="s">
        <v>129</v>
      </c>
      <c r="K334" s="231">
        <v>1</v>
      </c>
      <c r="L334" s="165" t="s">
        <v>2201</v>
      </c>
      <c r="M334" s="165" t="s">
        <v>3764</v>
      </c>
      <c r="N334" s="64">
        <v>1</v>
      </c>
      <c r="O334" s="64">
        <v>0</v>
      </c>
      <c r="P334" s="64">
        <v>0</v>
      </c>
      <c r="Q334" s="64">
        <v>0</v>
      </c>
      <c r="R334" s="64">
        <f t="shared" si="60"/>
        <v>1</v>
      </c>
      <c r="S334" s="105" t="s">
        <v>4336</v>
      </c>
      <c r="T334" s="105" t="s">
        <v>172</v>
      </c>
      <c r="U334" s="159">
        <f t="shared" si="61"/>
        <v>1</v>
      </c>
      <c r="V334" s="273">
        <v>1</v>
      </c>
      <c r="W334" s="100">
        <f t="shared" si="52"/>
        <v>1</v>
      </c>
      <c r="X334" s="105" t="str">
        <f t="shared" si="53"/>
        <v>De acuerdo a lo programado</v>
      </c>
      <c r="Y334" s="166"/>
      <c r="Z334" s="159">
        <f t="shared" si="54"/>
        <v>0</v>
      </c>
      <c r="AA334" s="159"/>
      <c r="AB334" s="100" t="str">
        <f t="shared" si="56"/>
        <v>No hay ejecución</v>
      </c>
      <c r="AC334" s="105" t="str">
        <f t="shared" si="55"/>
        <v>NA</v>
      </c>
      <c r="AD334" s="166"/>
      <c r="AE334" s="65">
        <f t="shared" si="57"/>
        <v>1</v>
      </c>
      <c r="AF334" s="100">
        <f t="shared" si="58"/>
        <v>1</v>
      </c>
      <c r="AG334" s="105" t="str">
        <f t="shared" si="59"/>
        <v>De acuerdo a lo programado</v>
      </c>
      <c r="AH334" s="166"/>
      <c r="AI334" s="65" t="s">
        <v>502</v>
      </c>
      <c r="AJ334" s="105" t="s">
        <v>502</v>
      </c>
    </row>
    <row r="335" spans="1:36" s="59" customFormat="1" ht="37.049999999999997" customHeight="1" thickTop="1" thickBot="1">
      <c r="A335" s="63">
        <v>320</v>
      </c>
      <c r="B335" s="162" t="s">
        <v>400</v>
      </c>
      <c r="C335" s="162">
        <v>0</v>
      </c>
      <c r="D335" s="162" t="s">
        <v>93</v>
      </c>
      <c r="E335" s="162" t="s">
        <v>41</v>
      </c>
      <c r="F335" s="162">
        <v>18</v>
      </c>
      <c r="G335" s="231" t="s">
        <v>439</v>
      </c>
      <c r="H335" s="164" t="s">
        <v>4027</v>
      </c>
      <c r="I335" s="231" t="s">
        <v>20</v>
      </c>
      <c r="J335" s="231" t="s">
        <v>129</v>
      </c>
      <c r="K335" s="231">
        <v>1</v>
      </c>
      <c r="L335" s="165" t="s">
        <v>2214</v>
      </c>
      <c r="M335" s="165" t="s">
        <v>2215</v>
      </c>
      <c r="N335" s="64">
        <v>1</v>
      </c>
      <c r="O335" s="64">
        <v>1</v>
      </c>
      <c r="P335" s="64">
        <v>1</v>
      </c>
      <c r="Q335" s="64">
        <v>1</v>
      </c>
      <c r="R335" s="64">
        <f t="shared" si="60"/>
        <v>4</v>
      </c>
      <c r="S335" s="105" t="s">
        <v>4336</v>
      </c>
      <c r="T335" s="105" t="s">
        <v>172</v>
      </c>
      <c r="U335" s="159">
        <f t="shared" si="61"/>
        <v>2</v>
      </c>
      <c r="V335" s="273">
        <v>2</v>
      </c>
      <c r="W335" s="100">
        <f t="shared" si="52"/>
        <v>1</v>
      </c>
      <c r="X335" s="105" t="str">
        <f t="shared" si="53"/>
        <v>De acuerdo a lo programado</v>
      </c>
      <c r="Y335" s="166"/>
      <c r="Z335" s="159">
        <f t="shared" si="54"/>
        <v>2</v>
      </c>
      <c r="AA335" s="159"/>
      <c r="AB335" s="100" t="str">
        <f t="shared" si="56"/>
        <v>No hay ejecución</v>
      </c>
      <c r="AC335" s="105" t="str">
        <f t="shared" si="55"/>
        <v>NA</v>
      </c>
      <c r="AD335" s="166"/>
      <c r="AE335" s="65">
        <f t="shared" si="57"/>
        <v>2</v>
      </c>
      <c r="AF335" s="100">
        <f t="shared" si="58"/>
        <v>0.5</v>
      </c>
      <c r="AG335" s="105" t="str">
        <f t="shared" si="59"/>
        <v>Incumplimiento</v>
      </c>
      <c r="AH335" s="166"/>
      <c r="AI335" s="65">
        <f t="shared" ref="AI335" si="62">+R335*2500</f>
        <v>10000</v>
      </c>
      <c r="AJ335" s="105">
        <f t="shared" ref="AJ335" si="63">+R335*2000</f>
        <v>8000</v>
      </c>
    </row>
    <row r="336" spans="1:36" s="59" customFormat="1" ht="37.049999999999997" customHeight="1" thickTop="1" thickBot="1">
      <c r="A336" s="63">
        <v>321</v>
      </c>
      <c r="B336" s="162" t="s">
        <v>400</v>
      </c>
      <c r="C336" s="162">
        <v>0</v>
      </c>
      <c r="D336" s="162" t="s">
        <v>93</v>
      </c>
      <c r="E336" s="162" t="s">
        <v>41</v>
      </c>
      <c r="F336" s="162">
        <v>18</v>
      </c>
      <c r="G336" s="231" t="s">
        <v>4331</v>
      </c>
      <c r="H336" s="164" t="s">
        <v>4474</v>
      </c>
      <c r="I336" s="231" t="s">
        <v>20</v>
      </c>
      <c r="J336" s="231" t="s">
        <v>129</v>
      </c>
      <c r="K336" s="231">
        <v>1</v>
      </c>
      <c r="L336" s="165" t="s">
        <v>4086</v>
      </c>
      <c r="M336" s="165" t="s">
        <v>4334</v>
      </c>
      <c r="N336" s="64">
        <v>0</v>
      </c>
      <c r="O336" s="64">
        <v>1</v>
      </c>
      <c r="P336" s="64">
        <v>0</v>
      </c>
      <c r="Q336" s="64">
        <v>0</v>
      </c>
      <c r="R336" s="64">
        <f t="shared" si="60"/>
        <v>1</v>
      </c>
      <c r="S336" s="105" t="s">
        <v>4336</v>
      </c>
      <c r="T336" s="105" t="s">
        <v>172</v>
      </c>
      <c r="U336" s="159">
        <f t="shared" si="61"/>
        <v>1</v>
      </c>
      <c r="V336" s="273">
        <v>0</v>
      </c>
      <c r="W336" s="100">
        <f t="shared" ref="W336:W399" si="64">IF(V336="","No hay ejecución",IF(AND(U336&gt;0), V336/U336,"No hay Programación"))</f>
        <v>0</v>
      </c>
      <c r="X336" s="105" t="str">
        <f t="shared" ref="X336:X399" si="65">IF(W336="No hay ejecución","NA",IF(W336&gt;=90%,"De acuerdo a lo programado",IF(W336&gt;=70%,"Atraso Leve",IF(W336&lt;70%,"En Riesgo de no Cumplimiento"))))</f>
        <v>En Riesgo de no Cumplimiento</v>
      </c>
      <c r="Y336" s="166"/>
      <c r="Z336" s="159">
        <f t="shared" ref="Z336:Z399" si="66">P336+Q336</f>
        <v>0</v>
      </c>
      <c r="AA336" s="159"/>
      <c r="AB336" s="100" t="str">
        <f t="shared" si="56"/>
        <v>No hay ejecución</v>
      </c>
      <c r="AC336" s="105" t="str">
        <f t="shared" ref="AC336:AC399" si="67">IF(AB336="No hay ejecución","NA",IF(AB336&gt;=90%,"De acuerdo a lo programado",IF(AB336&gt;=70%,"Atraso Leve",IF(AB336&lt;70%,"En Riesgo de no Cumplimiento"))))</f>
        <v>NA</v>
      </c>
      <c r="AD336" s="166"/>
      <c r="AE336" s="65">
        <f t="shared" si="57"/>
        <v>0</v>
      </c>
      <c r="AF336" s="100" t="str">
        <f t="shared" si="58"/>
        <v>No hay Programación</v>
      </c>
      <c r="AG336" s="105" t="str">
        <f t="shared" si="59"/>
        <v>De acuerdo a lo programado</v>
      </c>
      <c r="AH336" s="166"/>
      <c r="AI336" s="65" t="s">
        <v>502</v>
      </c>
      <c r="AJ336" s="105" t="s">
        <v>502</v>
      </c>
    </row>
    <row r="337" spans="1:36" s="59" customFormat="1" ht="37.049999999999997" customHeight="1" thickTop="1" thickBot="1">
      <c r="A337" s="63">
        <v>322</v>
      </c>
      <c r="B337" s="162" t="s">
        <v>400</v>
      </c>
      <c r="C337" s="162">
        <v>0</v>
      </c>
      <c r="D337" s="162" t="s">
        <v>93</v>
      </c>
      <c r="E337" s="162" t="s">
        <v>41</v>
      </c>
      <c r="F337" s="162">
        <v>18</v>
      </c>
      <c r="G337" s="231" t="s">
        <v>428</v>
      </c>
      <c r="H337" s="164" t="s">
        <v>4026</v>
      </c>
      <c r="I337" s="231" t="s">
        <v>20</v>
      </c>
      <c r="J337" s="231" t="s">
        <v>129</v>
      </c>
      <c r="K337" s="231">
        <v>1</v>
      </c>
      <c r="L337" s="165" t="s">
        <v>2201</v>
      </c>
      <c r="M337" s="165" t="s">
        <v>3764</v>
      </c>
      <c r="N337" s="64">
        <v>5</v>
      </c>
      <c r="O337" s="64">
        <v>0</v>
      </c>
      <c r="P337" s="64">
        <v>0</v>
      </c>
      <c r="Q337" s="64">
        <v>0</v>
      </c>
      <c r="R337" s="64">
        <f t="shared" si="60"/>
        <v>5</v>
      </c>
      <c r="S337" s="105" t="s">
        <v>4343</v>
      </c>
      <c r="T337" s="105" t="s">
        <v>172</v>
      </c>
      <c r="U337" s="159">
        <f t="shared" si="61"/>
        <v>5</v>
      </c>
      <c r="V337" s="273">
        <v>4</v>
      </c>
      <c r="W337" s="100">
        <f t="shared" si="64"/>
        <v>0.8</v>
      </c>
      <c r="X337" s="105" t="str">
        <f t="shared" si="65"/>
        <v>Atraso Leve</v>
      </c>
      <c r="Y337" s="166"/>
      <c r="Z337" s="159">
        <f t="shared" si="66"/>
        <v>0</v>
      </c>
      <c r="AA337" s="159"/>
      <c r="AB337" s="100" t="str">
        <f t="shared" ref="AB337:AB400" si="68">IF(AA337="","No hay ejecución",IF(AND(Z337&gt;0), AA337/Z337,"No hay Programación"))</f>
        <v>No hay ejecución</v>
      </c>
      <c r="AC337" s="105" t="str">
        <f t="shared" si="67"/>
        <v>NA</v>
      </c>
      <c r="AD337" s="166"/>
      <c r="AE337" s="65">
        <f t="shared" ref="AE337:AE400" si="69">V337+AA337</f>
        <v>4</v>
      </c>
      <c r="AF337" s="100">
        <f t="shared" ref="AF337:AF400" si="70">IF(AE337="","No hay ejecución",IF(AND(AE337&gt;0), AE337/R337,"No hay Programación"))</f>
        <v>0.8</v>
      </c>
      <c r="AG337" s="105" t="str">
        <f t="shared" ref="AG337:AG400" si="71">IF(AF337="No hay ejecución","NA",IF(AF337&gt;=90%,"De acuerdo a lo programado",IF(AF337&gt;=70%,"Atraso Leve",IF(AF337&lt;70%,"Incumplimiento"))))</f>
        <v>Atraso Leve</v>
      </c>
      <c r="AH337" s="166"/>
      <c r="AI337" s="65" t="s">
        <v>502</v>
      </c>
      <c r="AJ337" s="105" t="s">
        <v>502</v>
      </c>
    </row>
    <row r="338" spans="1:36" s="59" customFormat="1" ht="37.049999999999997" customHeight="1" thickTop="1" thickBot="1">
      <c r="A338" s="63">
        <v>323</v>
      </c>
      <c r="B338" s="162" t="s">
        <v>400</v>
      </c>
      <c r="C338" s="162">
        <v>0</v>
      </c>
      <c r="D338" s="162" t="s">
        <v>93</v>
      </c>
      <c r="E338" s="162" t="s">
        <v>41</v>
      </c>
      <c r="F338" s="162">
        <v>18</v>
      </c>
      <c r="G338" s="231" t="s">
        <v>428</v>
      </c>
      <c r="H338" s="164" t="s">
        <v>4475</v>
      </c>
      <c r="I338" s="231" t="s">
        <v>20</v>
      </c>
      <c r="J338" s="231" t="s">
        <v>129</v>
      </c>
      <c r="K338" s="231">
        <v>1</v>
      </c>
      <c r="L338" s="165" t="s">
        <v>3807</v>
      </c>
      <c r="M338" s="165" t="s">
        <v>636</v>
      </c>
      <c r="N338" s="64">
        <v>600</v>
      </c>
      <c r="O338" s="64">
        <v>0</v>
      </c>
      <c r="P338" s="64">
        <v>0</v>
      </c>
      <c r="Q338" s="64">
        <v>0</v>
      </c>
      <c r="R338" s="64">
        <f t="shared" si="60"/>
        <v>600</v>
      </c>
      <c r="S338" s="105" t="s">
        <v>4343</v>
      </c>
      <c r="T338" s="105" t="s">
        <v>172</v>
      </c>
      <c r="U338" s="159">
        <f t="shared" si="61"/>
        <v>600</v>
      </c>
      <c r="V338" s="273">
        <v>446</v>
      </c>
      <c r="W338" s="100">
        <f t="shared" si="64"/>
        <v>0.74333333333333329</v>
      </c>
      <c r="X338" s="105" t="str">
        <f t="shared" si="65"/>
        <v>Atraso Leve</v>
      </c>
      <c r="Y338" s="166"/>
      <c r="Z338" s="159">
        <f t="shared" si="66"/>
        <v>0</v>
      </c>
      <c r="AA338" s="159"/>
      <c r="AB338" s="100" t="str">
        <f t="shared" si="68"/>
        <v>No hay ejecución</v>
      </c>
      <c r="AC338" s="105" t="str">
        <f t="shared" si="67"/>
        <v>NA</v>
      </c>
      <c r="AD338" s="166"/>
      <c r="AE338" s="65">
        <f t="shared" si="69"/>
        <v>446</v>
      </c>
      <c r="AF338" s="100">
        <f t="shared" si="70"/>
        <v>0.74333333333333329</v>
      </c>
      <c r="AG338" s="105" t="str">
        <f t="shared" si="71"/>
        <v>Atraso Leve</v>
      </c>
      <c r="AH338" s="166"/>
      <c r="AI338" s="65" t="s">
        <v>502</v>
      </c>
      <c r="AJ338" s="105" t="s">
        <v>502</v>
      </c>
    </row>
    <row r="339" spans="1:36" s="59" customFormat="1" ht="37.049999999999997" customHeight="1" thickTop="1" thickBot="1">
      <c r="A339" s="63">
        <v>324</v>
      </c>
      <c r="B339" s="162" t="s">
        <v>400</v>
      </c>
      <c r="C339" s="162">
        <v>0</v>
      </c>
      <c r="D339" s="162" t="s">
        <v>93</v>
      </c>
      <c r="E339" s="162" t="s">
        <v>41</v>
      </c>
      <c r="F339" s="162">
        <v>18</v>
      </c>
      <c r="G339" s="231" t="s">
        <v>428</v>
      </c>
      <c r="H339" s="164" t="s">
        <v>4476</v>
      </c>
      <c r="I339" s="231" t="s">
        <v>20</v>
      </c>
      <c r="J339" s="231" t="s">
        <v>129</v>
      </c>
      <c r="K339" s="231">
        <v>1</v>
      </c>
      <c r="L339" s="165" t="s">
        <v>3807</v>
      </c>
      <c r="M339" s="165" t="s">
        <v>636</v>
      </c>
      <c r="N339" s="64">
        <v>5</v>
      </c>
      <c r="O339" s="64">
        <v>0</v>
      </c>
      <c r="P339" s="64">
        <v>0</v>
      </c>
      <c r="Q339" s="64">
        <v>0</v>
      </c>
      <c r="R339" s="64">
        <f t="shared" si="60"/>
        <v>5</v>
      </c>
      <c r="S339" s="105" t="s">
        <v>4343</v>
      </c>
      <c r="T339" s="105" t="s">
        <v>172</v>
      </c>
      <c r="U339" s="159">
        <f t="shared" si="61"/>
        <v>5</v>
      </c>
      <c r="V339" s="273">
        <v>3</v>
      </c>
      <c r="W339" s="100">
        <f t="shared" si="64"/>
        <v>0.6</v>
      </c>
      <c r="X339" s="105" t="str">
        <f t="shared" si="65"/>
        <v>En Riesgo de no Cumplimiento</v>
      </c>
      <c r="Y339" s="166"/>
      <c r="Z339" s="159">
        <f t="shared" si="66"/>
        <v>0</v>
      </c>
      <c r="AA339" s="159"/>
      <c r="AB339" s="100" t="str">
        <f t="shared" si="68"/>
        <v>No hay ejecución</v>
      </c>
      <c r="AC339" s="105" t="str">
        <f t="shared" si="67"/>
        <v>NA</v>
      </c>
      <c r="AD339" s="166"/>
      <c r="AE339" s="65">
        <f t="shared" si="69"/>
        <v>3</v>
      </c>
      <c r="AF339" s="100">
        <f t="shared" si="70"/>
        <v>0.6</v>
      </c>
      <c r="AG339" s="105" t="str">
        <f t="shared" si="71"/>
        <v>Incumplimiento</v>
      </c>
      <c r="AH339" s="166"/>
      <c r="AI339" s="65" t="s">
        <v>502</v>
      </c>
      <c r="AJ339" s="105" t="s">
        <v>502</v>
      </c>
    </row>
    <row r="340" spans="1:36" s="59" customFormat="1" ht="37.049999999999997" customHeight="1" thickTop="1" thickBot="1">
      <c r="A340" s="63">
        <v>325</v>
      </c>
      <c r="B340" s="162" t="s">
        <v>400</v>
      </c>
      <c r="C340" s="162">
        <v>0</v>
      </c>
      <c r="D340" s="162" t="s">
        <v>93</v>
      </c>
      <c r="E340" s="162" t="s">
        <v>41</v>
      </c>
      <c r="F340" s="162">
        <v>18</v>
      </c>
      <c r="G340" s="231" t="s">
        <v>439</v>
      </c>
      <c r="H340" s="164" t="s">
        <v>4027</v>
      </c>
      <c r="I340" s="231" t="s">
        <v>20</v>
      </c>
      <c r="J340" s="231" t="s">
        <v>129</v>
      </c>
      <c r="K340" s="231">
        <v>1</v>
      </c>
      <c r="L340" s="165" t="s">
        <v>2214</v>
      </c>
      <c r="M340" s="165" t="s">
        <v>3764</v>
      </c>
      <c r="N340" s="64">
        <v>5</v>
      </c>
      <c r="O340" s="64">
        <v>0</v>
      </c>
      <c r="P340" s="64">
        <v>0</v>
      </c>
      <c r="Q340" s="64">
        <v>0</v>
      </c>
      <c r="R340" s="64">
        <f t="shared" si="60"/>
        <v>5</v>
      </c>
      <c r="S340" s="105" t="s">
        <v>4343</v>
      </c>
      <c r="T340" s="105" t="s">
        <v>172</v>
      </c>
      <c r="U340" s="159">
        <f t="shared" si="61"/>
        <v>5</v>
      </c>
      <c r="V340" s="273">
        <v>16</v>
      </c>
      <c r="W340" s="100">
        <f t="shared" si="64"/>
        <v>3.2</v>
      </c>
      <c r="X340" s="105" t="str">
        <f t="shared" si="65"/>
        <v>De acuerdo a lo programado</v>
      </c>
      <c r="Y340" s="166"/>
      <c r="Z340" s="159">
        <f t="shared" si="66"/>
        <v>0</v>
      </c>
      <c r="AA340" s="159"/>
      <c r="AB340" s="100" t="str">
        <f t="shared" si="68"/>
        <v>No hay ejecución</v>
      </c>
      <c r="AC340" s="105" t="str">
        <f t="shared" si="67"/>
        <v>NA</v>
      </c>
      <c r="AD340" s="166"/>
      <c r="AE340" s="65">
        <f t="shared" si="69"/>
        <v>16</v>
      </c>
      <c r="AF340" s="100">
        <f t="shared" si="70"/>
        <v>3.2</v>
      </c>
      <c r="AG340" s="105" t="str">
        <f t="shared" si="71"/>
        <v>De acuerdo a lo programado</v>
      </c>
      <c r="AH340" s="166"/>
      <c r="AI340" s="65" t="s">
        <v>502</v>
      </c>
      <c r="AJ340" s="105" t="s">
        <v>502</v>
      </c>
    </row>
    <row r="341" spans="1:36" s="59" customFormat="1" ht="37.049999999999997" customHeight="1" thickTop="1" thickBot="1">
      <c r="A341" s="63">
        <v>326</v>
      </c>
      <c r="B341" s="162" t="s">
        <v>400</v>
      </c>
      <c r="C341" s="162">
        <v>0</v>
      </c>
      <c r="D341" s="162" t="s">
        <v>93</v>
      </c>
      <c r="E341" s="162" t="s">
        <v>41</v>
      </c>
      <c r="F341" s="162">
        <v>18</v>
      </c>
      <c r="G341" s="231" t="s">
        <v>4331</v>
      </c>
      <c r="H341" s="164" t="s">
        <v>4028</v>
      </c>
      <c r="I341" s="231" t="s">
        <v>20</v>
      </c>
      <c r="J341" s="231" t="s">
        <v>129</v>
      </c>
      <c r="K341" s="231">
        <v>1</v>
      </c>
      <c r="L341" s="165" t="s">
        <v>3778</v>
      </c>
      <c r="M341" s="165" t="s">
        <v>643</v>
      </c>
      <c r="N341" s="64">
        <v>0</v>
      </c>
      <c r="O341" s="64">
        <v>1</v>
      </c>
      <c r="P341" s="64">
        <v>1</v>
      </c>
      <c r="Q341" s="64">
        <v>0</v>
      </c>
      <c r="R341" s="64">
        <f t="shared" si="60"/>
        <v>2</v>
      </c>
      <c r="S341" s="105" t="s">
        <v>4343</v>
      </c>
      <c r="T341" s="105" t="s">
        <v>172</v>
      </c>
      <c r="U341" s="159">
        <f t="shared" si="61"/>
        <v>1</v>
      </c>
      <c r="V341" s="273">
        <v>1</v>
      </c>
      <c r="W341" s="100">
        <f t="shared" si="64"/>
        <v>1</v>
      </c>
      <c r="X341" s="105" t="str">
        <f t="shared" si="65"/>
        <v>De acuerdo a lo programado</v>
      </c>
      <c r="Y341" s="166"/>
      <c r="Z341" s="159">
        <f t="shared" si="66"/>
        <v>1</v>
      </c>
      <c r="AA341" s="159"/>
      <c r="AB341" s="100" t="str">
        <f t="shared" si="68"/>
        <v>No hay ejecución</v>
      </c>
      <c r="AC341" s="105" t="str">
        <f t="shared" si="67"/>
        <v>NA</v>
      </c>
      <c r="AD341" s="166"/>
      <c r="AE341" s="65">
        <f t="shared" si="69"/>
        <v>1</v>
      </c>
      <c r="AF341" s="100">
        <f t="shared" si="70"/>
        <v>0.5</v>
      </c>
      <c r="AG341" s="105" t="str">
        <f t="shared" si="71"/>
        <v>Incumplimiento</v>
      </c>
      <c r="AH341" s="166"/>
      <c r="AI341" s="65" t="s">
        <v>502</v>
      </c>
      <c r="AJ341" s="105" t="s">
        <v>502</v>
      </c>
    </row>
    <row r="342" spans="1:36" s="59" customFormat="1" ht="37.049999999999997" customHeight="1" thickTop="1" thickBot="1">
      <c r="A342" s="63">
        <v>327</v>
      </c>
      <c r="B342" s="162" t="s">
        <v>400</v>
      </c>
      <c r="C342" s="162">
        <v>0</v>
      </c>
      <c r="D342" s="162" t="s">
        <v>93</v>
      </c>
      <c r="E342" s="162" t="s">
        <v>41</v>
      </c>
      <c r="F342" s="162">
        <v>18</v>
      </c>
      <c r="G342" s="231" t="s">
        <v>4331</v>
      </c>
      <c r="H342" s="164" t="s">
        <v>4474</v>
      </c>
      <c r="I342" s="231" t="s">
        <v>20</v>
      </c>
      <c r="J342" s="231" t="s">
        <v>129</v>
      </c>
      <c r="K342" s="231">
        <v>1</v>
      </c>
      <c r="L342" s="165" t="s">
        <v>4086</v>
      </c>
      <c r="M342" s="165" t="s">
        <v>4334</v>
      </c>
      <c r="N342" s="64">
        <v>0</v>
      </c>
      <c r="O342" s="64">
        <v>1</v>
      </c>
      <c r="P342" s="64">
        <v>1</v>
      </c>
      <c r="Q342" s="64">
        <v>0</v>
      </c>
      <c r="R342" s="64">
        <f t="shared" si="60"/>
        <v>2</v>
      </c>
      <c r="S342" s="105" t="s">
        <v>4343</v>
      </c>
      <c r="T342" s="105" t="s">
        <v>172</v>
      </c>
      <c r="U342" s="159">
        <f t="shared" si="61"/>
        <v>1</v>
      </c>
      <c r="V342" s="273">
        <v>0</v>
      </c>
      <c r="W342" s="100">
        <f t="shared" si="64"/>
        <v>0</v>
      </c>
      <c r="X342" s="105" t="str">
        <f t="shared" si="65"/>
        <v>En Riesgo de no Cumplimiento</v>
      </c>
      <c r="Y342" s="166"/>
      <c r="Z342" s="159">
        <f t="shared" si="66"/>
        <v>1</v>
      </c>
      <c r="AA342" s="159"/>
      <c r="AB342" s="100" t="str">
        <f t="shared" si="68"/>
        <v>No hay ejecución</v>
      </c>
      <c r="AC342" s="105" t="str">
        <f t="shared" si="67"/>
        <v>NA</v>
      </c>
      <c r="AD342" s="166"/>
      <c r="AE342" s="65">
        <f t="shared" si="69"/>
        <v>0</v>
      </c>
      <c r="AF342" s="100" t="str">
        <f t="shared" si="70"/>
        <v>No hay Programación</v>
      </c>
      <c r="AG342" s="105" t="str">
        <f t="shared" si="71"/>
        <v>De acuerdo a lo programado</v>
      </c>
      <c r="AH342" s="166"/>
      <c r="AI342" s="65" t="s">
        <v>502</v>
      </c>
      <c r="AJ342" s="105" t="s">
        <v>502</v>
      </c>
    </row>
    <row r="343" spans="1:36" s="59" customFormat="1" ht="37.049999999999997" customHeight="1" thickTop="1" thickBot="1">
      <c r="A343" s="63">
        <v>328</v>
      </c>
      <c r="B343" s="162" t="s">
        <v>400</v>
      </c>
      <c r="C343" s="162">
        <v>0</v>
      </c>
      <c r="D343" s="162" t="s">
        <v>93</v>
      </c>
      <c r="E343" s="162" t="s">
        <v>41</v>
      </c>
      <c r="F343" s="162">
        <v>18</v>
      </c>
      <c r="G343" s="231" t="s">
        <v>428</v>
      </c>
      <c r="H343" s="164" t="s">
        <v>4026</v>
      </c>
      <c r="I343" s="231" t="s">
        <v>20</v>
      </c>
      <c r="J343" s="231" t="s">
        <v>129</v>
      </c>
      <c r="K343" s="231">
        <v>1</v>
      </c>
      <c r="L343" s="165" t="s">
        <v>2201</v>
      </c>
      <c r="M343" s="165" t="s">
        <v>3764</v>
      </c>
      <c r="N343" s="64">
        <v>26</v>
      </c>
      <c r="O343" s="64">
        <v>0</v>
      </c>
      <c r="P343" s="64">
        <v>0</v>
      </c>
      <c r="Q343" s="64">
        <v>0</v>
      </c>
      <c r="R343" s="64">
        <f t="shared" si="60"/>
        <v>26</v>
      </c>
      <c r="S343" s="105" t="s">
        <v>4327</v>
      </c>
      <c r="T343" s="105" t="s">
        <v>172</v>
      </c>
      <c r="U343" s="159">
        <f t="shared" si="61"/>
        <v>26</v>
      </c>
      <c r="V343" s="273">
        <v>23</v>
      </c>
      <c r="W343" s="100">
        <f t="shared" si="64"/>
        <v>0.88461538461538458</v>
      </c>
      <c r="X343" s="105" t="str">
        <f t="shared" si="65"/>
        <v>Atraso Leve</v>
      </c>
      <c r="Y343" s="166"/>
      <c r="Z343" s="159">
        <f t="shared" si="66"/>
        <v>0</v>
      </c>
      <c r="AA343" s="159"/>
      <c r="AB343" s="100" t="str">
        <f t="shared" si="68"/>
        <v>No hay ejecución</v>
      </c>
      <c r="AC343" s="105" t="str">
        <f t="shared" si="67"/>
        <v>NA</v>
      </c>
      <c r="AD343" s="166"/>
      <c r="AE343" s="65">
        <f t="shared" si="69"/>
        <v>23</v>
      </c>
      <c r="AF343" s="100">
        <f t="shared" si="70"/>
        <v>0.88461538461538458</v>
      </c>
      <c r="AG343" s="105" t="str">
        <f t="shared" si="71"/>
        <v>Atraso Leve</v>
      </c>
      <c r="AH343" s="166"/>
      <c r="AI343" s="65" t="s">
        <v>502</v>
      </c>
      <c r="AJ343" s="105" t="s">
        <v>502</v>
      </c>
    </row>
    <row r="344" spans="1:36" s="59" customFormat="1" ht="37.049999999999997" customHeight="1" thickTop="1" thickBot="1">
      <c r="A344" s="63">
        <v>329</v>
      </c>
      <c r="B344" s="162" t="s">
        <v>400</v>
      </c>
      <c r="C344" s="162">
        <v>0</v>
      </c>
      <c r="D344" s="162" t="s">
        <v>93</v>
      </c>
      <c r="E344" s="162" t="s">
        <v>41</v>
      </c>
      <c r="F344" s="162">
        <v>18</v>
      </c>
      <c r="G344" s="231" t="s">
        <v>428</v>
      </c>
      <c r="H344" s="164" t="s">
        <v>4475</v>
      </c>
      <c r="I344" s="231" t="s">
        <v>20</v>
      </c>
      <c r="J344" s="231" t="s">
        <v>129</v>
      </c>
      <c r="K344" s="231">
        <v>1</v>
      </c>
      <c r="L344" s="165" t="s">
        <v>3807</v>
      </c>
      <c r="M344" s="165" t="s">
        <v>636</v>
      </c>
      <c r="N344" s="64">
        <v>1</v>
      </c>
      <c r="O344" s="64">
        <v>1</v>
      </c>
      <c r="P344" s="64">
        <v>1</v>
      </c>
      <c r="Q344" s="64">
        <v>1</v>
      </c>
      <c r="R344" s="64">
        <f t="shared" si="60"/>
        <v>4</v>
      </c>
      <c r="S344" s="105" t="s">
        <v>4327</v>
      </c>
      <c r="T344" s="105" t="s">
        <v>172</v>
      </c>
      <c r="U344" s="159">
        <f t="shared" si="61"/>
        <v>2</v>
      </c>
      <c r="V344" s="273">
        <v>2</v>
      </c>
      <c r="W344" s="100">
        <f t="shared" si="64"/>
        <v>1</v>
      </c>
      <c r="X344" s="105" t="str">
        <f t="shared" si="65"/>
        <v>De acuerdo a lo programado</v>
      </c>
      <c r="Y344" s="166"/>
      <c r="Z344" s="159">
        <f t="shared" si="66"/>
        <v>2</v>
      </c>
      <c r="AA344" s="159"/>
      <c r="AB344" s="100" t="str">
        <f t="shared" si="68"/>
        <v>No hay ejecución</v>
      </c>
      <c r="AC344" s="105" t="str">
        <f t="shared" si="67"/>
        <v>NA</v>
      </c>
      <c r="AD344" s="166"/>
      <c r="AE344" s="65">
        <f t="shared" si="69"/>
        <v>2</v>
      </c>
      <c r="AF344" s="100">
        <f t="shared" si="70"/>
        <v>0.5</v>
      </c>
      <c r="AG344" s="105" t="str">
        <f t="shared" si="71"/>
        <v>Incumplimiento</v>
      </c>
      <c r="AH344" s="166"/>
      <c r="AI344" s="65" t="s">
        <v>502</v>
      </c>
      <c r="AJ344" s="105" t="s">
        <v>502</v>
      </c>
    </row>
    <row r="345" spans="1:36" s="59" customFormat="1" ht="37.049999999999997" customHeight="1" thickTop="1" thickBot="1">
      <c r="A345" s="63">
        <v>330</v>
      </c>
      <c r="B345" s="162" t="s">
        <v>400</v>
      </c>
      <c r="C345" s="162">
        <v>0</v>
      </c>
      <c r="D345" s="162" t="s">
        <v>93</v>
      </c>
      <c r="E345" s="162" t="s">
        <v>41</v>
      </c>
      <c r="F345" s="162">
        <v>18</v>
      </c>
      <c r="G345" s="231" t="s">
        <v>428</v>
      </c>
      <c r="H345" s="164" t="s">
        <v>4476</v>
      </c>
      <c r="I345" s="231" t="s">
        <v>20</v>
      </c>
      <c r="J345" s="231" t="s">
        <v>129</v>
      </c>
      <c r="K345" s="231">
        <v>1</v>
      </c>
      <c r="L345" s="165" t="s">
        <v>3807</v>
      </c>
      <c r="M345" s="165" t="s">
        <v>636</v>
      </c>
      <c r="N345" s="64">
        <v>1</v>
      </c>
      <c r="O345" s="64">
        <v>1</v>
      </c>
      <c r="P345" s="64">
        <v>1</v>
      </c>
      <c r="Q345" s="64">
        <v>1</v>
      </c>
      <c r="R345" s="64">
        <f t="shared" si="60"/>
        <v>4</v>
      </c>
      <c r="S345" s="105" t="s">
        <v>4327</v>
      </c>
      <c r="T345" s="105" t="s">
        <v>172</v>
      </c>
      <c r="U345" s="159">
        <f t="shared" si="61"/>
        <v>2</v>
      </c>
      <c r="V345" s="273">
        <v>2</v>
      </c>
      <c r="W345" s="100">
        <f t="shared" si="64"/>
        <v>1</v>
      </c>
      <c r="X345" s="105" t="str">
        <f t="shared" si="65"/>
        <v>De acuerdo a lo programado</v>
      </c>
      <c r="Y345" s="166"/>
      <c r="Z345" s="159">
        <f t="shared" si="66"/>
        <v>2</v>
      </c>
      <c r="AA345" s="159"/>
      <c r="AB345" s="100" t="str">
        <f t="shared" si="68"/>
        <v>No hay ejecución</v>
      </c>
      <c r="AC345" s="105" t="str">
        <f t="shared" si="67"/>
        <v>NA</v>
      </c>
      <c r="AD345" s="166"/>
      <c r="AE345" s="65">
        <f t="shared" si="69"/>
        <v>2</v>
      </c>
      <c r="AF345" s="100">
        <f t="shared" si="70"/>
        <v>0.5</v>
      </c>
      <c r="AG345" s="105" t="str">
        <f t="shared" si="71"/>
        <v>Incumplimiento</v>
      </c>
      <c r="AH345" s="166"/>
      <c r="AI345" s="65" t="s">
        <v>502</v>
      </c>
      <c r="AJ345" s="105" t="s">
        <v>502</v>
      </c>
    </row>
    <row r="346" spans="1:36" s="59" customFormat="1" ht="37.049999999999997" customHeight="1" thickTop="1" thickBot="1">
      <c r="A346" s="63">
        <v>331</v>
      </c>
      <c r="B346" s="162" t="s">
        <v>400</v>
      </c>
      <c r="C346" s="162">
        <v>0</v>
      </c>
      <c r="D346" s="162" t="s">
        <v>93</v>
      </c>
      <c r="E346" s="162" t="s">
        <v>41</v>
      </c>
      <c r="F346" s="162">
        <v>18</v>
      </c>
      <c r="G346" s="231" t="s">
        <v>4331</v>
      </c>
      <c r="H346" s="164" t="s">
        <v>4028</v>
      </c>
      <c r="I346" s="231" t="s">
        <v>20</v>
      </c>
      <c r="J346" s="231" t="s">
        <v>129</v>
      </c>
      <c r="K346" s="231">
        <v>1</v>
      </c>
      <c r="L346" s="165" t="s">
        <v>3778</v>
      </c>
      <c r="M346" s="165" t="s">
        <v>643</v>
      </c>
      <c r="N346" s="64">
        <v>0</v>
      </c>
      <c r="O346" s="64">
        <v>0</v>
      </c>
      <c r="P346" s="64">
        <v>1</v>
      </c>
      <c r="Q346" s="64">
        <v>0</v>
      </c>
      <c r="R346" s="64">
        <f t="shared" si="60"/>
        <v>1</v>
      </c>
      <c r="S346" s="105" t="s">
        <v>4327</v>
      </c>
      <c r="T346" s="105" t="s">
        <v>172</v>
      </c>
      <c r="U346" s="159">
        <f t="shared" si="61"/>
        <v>0</v>
      </c>
      <c r="V346" s="273">
        <v>0</v>
      </c>
      <c r="W346" s="100" t="str">
        <f t="shared" si="64"/>
        <v>No hay Programación</v>
      </c>
      <c r="X346" s="105" t="str">
        <f t="shared" si="65"/>
        <v>De acuerdo a lo programado</v>
      </c>
      <c r="Y346" s="166"/>
      <c r="Z346" s="159">
        <f t="shared" si="66"/>
        <v>1</v>
      </c>
      <c r="AA346" s="159"/>
      <c r="AB346" s="100" t="str">
        <f t="shared" si="68"/>
        <v>No hay ejecución</v>
      </c>
      <c r="AC346" s="105" t="str">
        <f t="shared" si="67"/>
        <v>NA</v>
      </c>
      <c r="AD346" s="166"/>
      <c r="AE346" s="65">
        <f t="shared" si="69"/>
        <v>0</v>
      </c>
      <c r="AF346" s="100" t="str">
        <f t="shared" si="70"/>
        <v>No hay Programación</v>
      </c>
      <c r="AG346" s="105" t="str">
        <f t="shared" si="71"/>
        <v>De acuerdo a lo programado</v>
      </c>
      <c r="AH346" s="166"/>
      <c r="AI346" s="65" t="s">
        <v>502</v>
      </c>
      <c r="AJ346" s="105" t="s">
        <v>502</v>
      </c>
    </row>
    <row r="347" spans="1:36" s="59" customFormat="1" ht="37.049999999999997" customHeight="1" thickTop="1" thickBot="1">
      <c r="A347" s="63">
        <v>332</v>
      </c>
      <c r="B347" s="162" t="s">
        <v>400</v>
      </c>
      <c r="C347" s="162">
        <v>0</v>
      </c>
      <c r="D347" s="162" t="s">
        <v>93</v>
      </c>
      <c r="E347" s="162" t="s">
        <v>41</v>
      </c>
      <c r="F347" s="162">
        <v>18</v>
      </c>
      <c r="G347" s="231" t="s">
        <v>4331</v>
      </c>
      <c r="H347" s="164" t="s">
        <v>4028</v>
      </c>
      <c r="I347" s="231" t="s">
        <v>20</v>
      </c>
      <c r="J347" s="231" t="s">
        <v>129</v>
      </c>
      <c r="K347" s="231">
        <v>1</v>
      </c>
      <c r="L347" s="165" t="s">
        <v>3834</v>
      </c>
      <c r="M347" s="165" t="s">
        <v>643</v>
      </c>
      <c r="N347" s="64">
        <v>0</v>
      </c>
      <c r="O347" s="64">
        <v>1</v>
      </c>
      <c r="P347" s="64">
        <v>0</v>
      </c>
      <c r="Q347" s="64">
        <v>0</v>
      </c>
      <c r="R347" s="64">
        <f t="shared" si="60"/>
        <v>1</v>
      </c>
      <c r="S347" s="105" t="s">
        <v>4327</v>
      </c>
      <c r="T347" s="105" t="s">
        <v>172</v>
      </c>
      <c r="U347" s="159">
        <f t="shared" si="61"/>
        <v>1</v>
      </c>
      <c r="V347" s="273">
        <v>1</v>
      </c>
      <c r="W347" s="100">
        <f t="shared" si="64"/>
        <v>1</v>
      </c>
      <c r="X347" s="105" t="str">
        <f t="shared" si="65"/>
        <v>De acuerdo a lo programado</v>
      </c>
      <c r="Y347" s="166"/>
      <c r="Z347" s="159">
        <f t="shared" si="66"/>
        <v>0</v>
      </c>
      <c r="AA347" s="159"/>
      <c r="AB347" s="100" t="str">
        <f t="shared" si="68"/>
        <v>No hay ejecución</v>
      </c>
      <c r="AC347" s="105" t="str">
        <f t="shared" si="67"/>
        <v>NA</v>
      </c>
      <c r="AD347" s="166"/>
      <c r="AE347" s="65">
        <f t="shared" si="69"/>
        <v>1</v>
      </c>
      <c r="AF347" s="100">
        <f t="shared" si="70"/>
        <v>1</v>
      </c>
      <c r="AG347" s="105" t="str">
        <f t="shared" si="71"/>
        <v>De acuerdo a lo programado</v>
      </c>
      <c r="AH347" s="166"/>
      <c r="AI347" s="65" t="s">
        <v>502</v>
      </c>
      <c r="AJ347" s="105" t="s">
        <v>502</v>
      </c>
    </row>
    <row r="348" spans="1:36" s="59" customFormat="1" ht="37.049999999999997" customHeight="1" thickTop="1" thickBot="1">
      <c r="A348" s="63">
        <v>333</v>
      </c>
      <c r="B348" s="162" t="s">
        <v>400</v>
      </c>
      <c r="C348" s="162">
        <v>0</v>
      </c>
      <c r="D348" s="162" t="s">
        <v>93</v>
      </c>
      <c r="E348" s="162" t="s">
        <v>41</v>
      </c>
      <c r="F348" s="162">
        <v>18</v>
      </c>
      <c r="G348" s="231" t="s">
        <v>4331</v>
      </c>
      <c r="H348" s="164" t="s">
        <v>4028</v>
      </c>
      <c r="I348" s="231" t="s">
        <v>20</v>
      </c>
      <c r="J348" s="231" t="s">
        <v>129</v>
      </c>
      <c r="K348" s="231">
        <v>1</v>
      </c>
      <c r="L348" s="165" t="s">
        <v>4022</v>
      </c>
      <c r="M348" s="165" t="s">
        <v>643</v>
      </c>
      <c r="N348" s="64">
        <v>1</v>
      </c>
      <c r="O348" s="64">
        <v>0</v>
      </c>
      <c r="P348" s="64">
        <v>1</v>
      </c>
      <c r="Q348" s="64">
        <v>0</v>
      </c>
      <c r="R348" s="64">
        <f t="shared" si="60"/>
        <v>2</v>
      </c>
      <c r="S348" s="105" t="s">
        <v>4327</v>
      </c>
      <c r="T348" s="105" t="s">
        <v>172</v>
      </c>
      <c r="U348" s="159">
        <f t="shared" si="61"/>
        <v>1</v>
      </c>
      <c r="V348" s="273">
        <v>1</v>
      </c>
      <c r="W348" s="100">
        <f t="shared" si="64"/>
        <v>1</v>
      </c>
      <c r="X348" s="105" t="str">
        <f t="shared" si="65"/>
        <v>De acuerdo a lo programado</v>
      </c>
      <c r="Y348" s="166"/>
      <c r="Z348" s="159">
        <f t="shared" si="66"/>
        <v>1</v>
      </c>
      <c r="AA348" s="159"/>
      <c r="AB348" s="100" t="str">
        <f t="shared" si="68"/>
        <v>No hay ejecución</v>
      </c>
      <c r="AC348" s="105" t="str">
        <f t="shared" si="67"/>
        <v>NA</v>
      </c>
      <c r="AD348" s="166"/>
      <c r="AE348" s="65">
        <f t="shared" si="69"/>
        <v>1</v>
      </c>
      <c r="AF348" s="100">
        <f t="shared" si="70"/>
        <v>0.5</v>
      </c>
      <c r="AG348" s="105" t="str">
        <f t="shared" si="71"/>
        <v>Incumplimiento</v>
      </c>
      <c r="AH348" s="166"/>
      <c r="AI348" s="65" t="s">
        <v>502</v>
      </c>
      <c r="AJ348" s="105" t="s">
        <v>502</v>
      </c>
    </row>
    <row r="349" spans="1:36" s="59" customFormat="1" ht="37.049999999999997" customHeight="1" thickTop="1" thickBot="1">
      <c r="A349" s="63">
        <v>334</v>
      </c>
      <c r="B349" s="162" t="s">
        <v>400</v>
      </c>
      <c r="C349" s="162">
        <v>0</v>
      </c>
      <c r="D349" s="162" t="s">
        <v>93</v>
      </c>
      <c r="E349" s="162" t="s">
        <v>41</v>
      </c>
      <c r="F349" s="162">
        <v>18</v>
      </c>
      <c r="G349" s="231" t="s">
        <v>4331</v>
      </c>
      <c r="H349" s="164" t="s">
        <v>4028</v>
      </c>
      <c r="I349" s="231" t="s">
        <v>20</v>
      </c>
      <c r="J349" s="231" t="s">
        <v>129</v>
      </c>
      <c r="K349" s="231">
        <v>1</v>
      </c>
      <c r="L349" s="165" t="s">
        <v>685</v>
      </c>
      <c r="M349" s="165" t="s">
        <v>643</v>
      </c>
      <c r="N349" s="64">
        <v>0</v>
      </c>
      <c r="O349" s="64">
        <v>1</v>
      </c>
      <c r="P349" s="64">
        <v>0</v>
      </c>
      <c r="Q349" s="64">
        <v>0</v>
      </c>
      <c r="R349" s="64">
        <f t="shared" si="60"/>
        <v>1</v>
      </c>
      <c r="S349" s="105" t="s">
        <v>4327</v>
      </c>
      <c r="T349" s="105" t="s">
        <v>172</v>
      </c>
      <c r="U349" s="159">
        <f t="shared" si="61"/>
        <v>1</v>
      </c>
      <c r="V349" s="273">
        <v>1</v>
      </c>
      <c r="W349" s="100">
        <f t="shared" si="64"/>
        <v>1</v>
      </c>
      <c r="X349" s="105" t="str">
        <f t="shared" si="65"/>
        <v>De acuerdo a lo programado</v>
      </c>
      <c r="Y349" s="166"/>
      <c r="Z349" s="159">
        <f t="shared" si="66"/>
        <v>0</v>
      </c>
      <c r="AA349" s="159"/>
      <c r="AB349" s="100" t="str">
        <f t="shared" si="68"/>
        <v>No hay ejecución</v>
      </c>
      <c r="AC349" s="105" t="str">
        <f t="shared" si="67"/>
        <v>NA</v>
      </c>
      <c r="AD349" s="166"/>
      <c r="AE349" s="65">
        <f t="shared" si="69"/>
        <v>1</v>
      </c>
      <c r="AF349" s="100">
        <f t="shared" si="70"/>
        <v>1</v>
      </c>
      <c r="AG349" s="105" t="str">
        <f t="shared" si="71"/>
        <v>De acuerdo a lo programado</v>
      </c>
      <c r="AH349" s="166"/>
      <c r="AI349" s="65" t="s">
        <v>502</v>
      </c>
      <c r="AJ349" s="105" t="s">
        <v>502</v>
      </c>
    </row>
    <row r="350" spans="1:36" s="59" customFormat="1" ht="37.049999999999997" customHeight="1" thickTop="1" thickBot="1">
      <c r="A350" s="63">
        <v>335</v>
      </c>
      <c r="B350" s="162" t="s">
        <v>400</v>
      </c>
      <c r="C350" s="162">
        <v>0</v>
      </c>
      <c r="D350" s="162" t="s">
        <v>93</v>
      </c>
      <c r="E350" s="162" t="s">
        <v>41</v>
      </c>
      <c r="F350" s="162">
        <v>18</v>
      </c>
      <c r="G350" s="231" t="s">
        <v>428</v>
      </c>
      <c r="H350" s="164" t="s">
        <v>4026</v>
      </c>
      <c r="I350" s="231" t="s">
        <v>20</v>
      </c>
      <c r="J350" s="231" t="s">
        <v>129</v>
      </c>
      <c r="K350" s="231">
        <v>1</v>
      </c>
      <c r="L350" s="165" t="s">
        <v>2201</v>
      </c>
      <c r="M350" s="165" t="s">
        <v>3764</v>
      </c>
      <c r="N350" s="64">
        <v>1</v>
      </c>
      <c r="O350" s="64">
        <v>0</v>
      </c>
      <c r="P350" s="64">
        <v>0</v>
      </c>
      <c r="Q350" s="64">
        <v>0</v>
      </c>
      <c r="R350" s="64">
        <f t="shared" si="60"/>
        <v>1</v>
      </c>
      <c r="S350" s="105" t="s">
        <v>4345</v>
      </c>
      <c r="T350" s="105" t="s">
        <v>172</v>
      </c>
      <c r="U350" s="159">
        <f t="shared" si="61"/>
        <v>1</v>
      </c>
      <c r="V350" s="273">
        <v>1</v>
      </c>
      <c r="W350" s="100">
        <f t="shared" si="64"/>
        <v>1</v>
      </c>
      <c r="X350" s="105" t="str">
        <f t="shared" si="65"/>
        <v>De acuerdo a lo programado</v>
      </c>
      <c r="Y350" s="166"/>
      <c r="Z350" s="159">
        <f t="shared" si="66"/>
        <v>0</v>
      </c>
      <c r="AA350" s="159"/>
      <c r="AB350" s="100" t="str">
        <f t="shared" si="68"/>
        <v>No hay ejecución</v>
      </c>
      <c r="AC350" s="105" t="str">
        <f t="shared" si="67"/>
        <v>NA</v>
      </c>
      <c r="AD350" s="166"/>
      <c r="AE350" s="65">
        <f t="shared" si="69"/>
        <v>1</v>
      </c>
      <c r="AF350" s="100">
        <f t="shared" si="70"/>
        <v>1</v>
      </c>
      <c r="AG350" s="105" t="str">
        <f t="shared" si="71"/>
        <v>De acuerdo a lo programado</v>
      </c>
      <c r="AH350" s="166"/>
      <c r="AI350" s="65" t="s">
        <v>502</v>
      </c>
      <c r="AJ350" s="105" t="s">
        <v>502</v>
      </c>
    </row>
    <row r="351" spans="1:36" s="59" customFormat="1" ht="37.049999999999997" customHeight="1" thickTop="1" thickBot="1">
      <c r="A351" s="63">
        <v>336</v>
      </c>
      <c r="B351" s="162" t="s">
        <v>400</v>
      </c>
      <c r="C351" s="162">
        <v>0</v>
      </c>
      <c r="D351" s="162" t="s">
        <v>93</v>
      </c>
      <c r="E351" s="162" t="s">
        <v>41</v>
      </c>
      <c r="F351" s="162">
        <v>18</v>
      </c>
      <c r="G351" s="231" t="s">
        <v>439</v>
      </c>
      <c r="H351" s="164" t="s">
        <v>4027</v>
      </c>
      <c r="I351" s="231" t="s">
        <v>20</v>
      </c>
      <c r="J351" s="231" t="s">
        <v>129</v>
      </c>
      <c r="K351" s="231">
        <v>1</v>
      </c>
      <c r="L351" s="165" t="s">
        <v>2214</v>
      </c>
      <c r="M351" s="165" t="s">
        <v>3764</v>
      </c>
      <c r="N351" s="64">
        <v>0</v>
      </c>
      <c r="O351" s="64">
        <v>1</v>
      </c>
      <c r="P351" s="64">
        <v>1</v>
      </c>
      <c r="Q351" s="64">
        <v>0</v>
      </c>
      <c r="R351" s="64">
        <f t="shared" si="60"/>
        <v>2</v>
      </c>
      <c r="S351" s="105" t="s">
        <v>4345</v>
      </c>
      <c r="T351" s="105" t="s">
        <v>172</v>
      </c>
      <c r="U351" s="159">
        <f t="shared" si="61"/>
        <v>1</v>
      </c>
      <c r="V351" s="273">
        <v>1</v>
      </c>
      <c r="W351" s="100">
        <f t="shared" si="64"/>
        <v>1</v>
      </c>
      <c r="X351" s="105" t="str">
        <f t="shared" si="65"/>
        <v>De acuerdo a lo programado</v>
      </c>
      <c r="Y351" s="166"/>
      <c r="Z351" s="159">
        <f t="shared" si="66"/>
        <v>1</v>
      </c>
      <c r="AA351" s="159"/>
      <c r="AB351" s="100" t="str">
        <f t="shared" si="68"/>
        <v>No hay ejecución</v>
      </c>
      <c r="AC351" s="105" t="str">
        <f t="shared" si="67"/>
        <v>NA</v>
      </c>
      <c r="AD351" s="166"/>
      <c r="AE351" s="65">
        <f t="shared" si="69"/>
        <v>1</v>
      </c>
      <c r="AF351" s="100">
        <f t="shared" si="70"/>
        <v>0.5</v>
      </c>
      <c r="AG351" s="105" t="str">
        <f t="shared" si="71"/>
        <v>Incumplimiento</v>
      </c>
      <c r="AH351" s="166"/>
      <c r="AI351" s="65">
        <v>6000</v>
      </c>
      <c r="AJ351" s="105"/>
    </row>
    <row r="352" spans="1:36" s="59" customFormat="1" ht="37.049999999999997" customHeight="1" thickTop="1" thickBot="1">
      <c r="A352" s="63">
        <v>337</v>
      </c>
      <c r="B352" s="162" t="s">
        <v>400</v>
      </c>
      <c r="C352" s="162">
        <v>0</v>
      </c>
      <c r="D352" s="162" t="s">
        <v>93</v>
      </c>
      <c r="E352" s="162" t="s">
        <v>41</v>
      </c>
      <c r="F352" s="162">
        <v>18</v>
      </c>
      <c r="G352" s="231" t="s">
        <v>428</v>
      </c>
      <c r="H352" s="164" t="s">
        <v>4026</v>
      </c>
      <c r="I352" s="231" t="s">
        <v>20</v>
      </c>
      <c r="J352" s="231" t="s">
        <v>129</v>
      </c>
      <c r="K352" s="231">
        <v>1</v>
      </c>
      <c r="L352" s="165" t="s">
        <v>2201</v>
      </c>
      <c r="M352" s="165" t="s">
        <v>3764</v>
      </c>
      <c r="N352" s="64">
        <v>36</v>
      </c>
      <c r="O352" s="64">
        <v>0</v>
      </c>
      <c r="P352" s="64">
        <v>0</v>
      </c>
      <c r="Q352" s="64">
        <v>0</v>
      </c>
      <c r="R352" s="64">
        <f t="shared" si="60"/>
        <v>36</v>
      </c>
      <c r="S352" s="105" t="s">
        <v>4386</v>
      </c>
      <c r="T352" s="105" t="s">
        <v>172</v>
      </c>
      <c r="U352" s="159">
        <f t="shared" si="61"/>
        <v>36</v>
      </c>
      <c r="V352" s="273">
        <v>36</v>
      </c>
      <c r="W352" s="100">
        <f t="shared" si="64"/>
        <v>1</v>
      </c>
      <c r="X352" s="105" t="str">
        <f t="shared" si="65"/>
        <v>De acuerdo a lo programado</v>
      </c>
      <c r="Y352" s="166"/>
      <c r="Z352" s="159">
        <f t="shared" si="66"/>
        <v>0</v>
      </c>
      <c r="AA352" s="159"/>
      <c r="AB352" s="100" t="str">
        <f t="shared" si="68"/>
        <v>No hay ejecución</v>
      </c>
      <c r="AC352" s="105" t="str">
        <f t="shared" si="67"/>
        <v>NA</v>
      </c>
      <c r="AD352" s="166"/>
      <c r="AE352" s="65">
        <f t="shared" si="69"/>
        <v>36</v>
      </c>
      <c r="AF352" s="100">
        <f t="shared" si="70"/>
        <v>1</v>
      </c>
      <c r="AG352" s="105" t="str">
        <f t="shared" si="71"/>
        <v>De acuerdo a lo programado</v>
      </c>
      <c r="AH352" s="166"/>
      <c r="AI352" s="65" t="s">
        <v>502</v>
      </c>
      <c r="AJ352" s="105" t="s">
        <v>502</v>
      </c>
    </row>
    <row r="353" spans="1:36" s="59" customFormat="1" ht="37.049999999999997" customHeight="1" thickTop="1" thickBot="1">
      <c r="A353" s="63">
        <v>338</v>
      </c>
      <c r="B353" s="162" t="s">
        <v>400</v>
      </c>
      <c r="C353" s="162">
        <v>0</v>
      </c>
      <c r="D353" s="162" t="s">
        <v>93</v>
      </c>
      <c r="E353" s="162" t="s">
        <v>41</v>
      </c>
      <c r="F353" s="162">
        <v>18</v>
      </c>
      <c r="G353" s="231" t="s">
        <v>428</v>
      </c>
      <c r="H353" s="164" t="s">
        <v>4475</v>
      </c>
      <c r="I353" s="231" t="s">
        <v>20</v>
      </c>
      <c r="J353" s="231" t="s">
        <v>129</v>
      </c>
      <c r="K353" s="231">
        <v>1</v>
      </c>
      <c r="L353" s="165" t="s">
        <v>3807</v>
      </c>
      <c r="M353" s="165" t="s">
        <v>636</v>
      </c>
      <c r="N353" s="64">
        <v>2740</v>
      </c>
      <c r="O353" s="64">
        <v>0</v>
      </c>
      <c r="P353" s="64">
        <v>0</v>
      </c>
      <c r="Q353" s="64">
        <v>0</v>
      </c>
      <c r="R353" s="64">
        <f t="shared" si="60"/>
        <v>2740</v>
      </c>
      <c r="S353" s="105" t="s">
        <v>4386</v>
      </c>
      <c r="T353" s="105" t="s">
        <v>172</v>
      </c>
      <c r="U353" s="159">
        <f t="shared" si="61"/>
        <v>2740</v>
      </c>
      <c r="V353" s="273">
        <v>2740</v>
      </c>
      <c r="W353" s="100">
        <f t="shared" si="64"/>
        <v>1</v>
      </c>
      <c r="X353" s="105" t="str">
        <f t="shared" si="65"/>
        <v>De acuerdo a lo programado</v>
      </c>
      <c r="Y353" s="166"/>
      <c r="Z353" s="159">
        <f t="shared" si="66"/>
        <v>0</v>
      </c>
      <c r="AA353" s="159"/>
      <c r="AB353" s="100" t="str">
        <f t="shared" si="68"/>
        <v>No hay ejecución</v>
      </c>
      <c r="AC353" s="105" t="str">
        <f t="shared" si="67"/>
        <v>NA</v>
      </c>
      <c r="AD353" s="166"/>
      <c r="AE353" s="65">
        <f t="shared" si="69"/>
        <v>2740</v>
      </c>
      <c r="AF353" s="100">
        <f t="shared" si="70"/>
        <v>1</v>
      </c>
      <c r="AG353" s="105" t="str">
        <f t="shared" si="71"/>
        <v>De acuerdo a lo programado</v>
      </c>
      <c r="AH353" s="166"/>
      <c r="AI353" s="65" t="s">
        <v>502</v>
      </c>
      <c r="AJ353" s="105" t="s">
        <v>502</v>
      </c>
    </row>
    <row r="354" spans="1:36" s="59" customFormat="1" ht="37.049999999999997" customHeight="1" thickTop="1" thickBot="1">
      <c r="A354" s="63">
        <v>339</v>
      </c>
      <c r="B354" s="162" t="s">
        <v>400</v>
      </c>
      <c r="C354" s="162">
        <v>0</v>
      </c>
      <c r="D354" s="162" t="s">
        <v>93</v>
      </c>
      <c r="E354" s="162" t="s">
        <v>41</v>
      </c>
      <c r="F354" s="162">
        <v>18</v>
      </c>
      <c r="G354" s="231" t="s">
        <v>428</v>
      </c>
      <c r="H354" s="164" t="s">
        <v>4476</v>
      </c>
      <c r="I354" s="231" t="s">
        <v>20</v>
      </c>
      <c r="J354" s="231" t="s">
        <v>129</v>
      </c>
      <c r="K354" s="231">
        <v>1</v>
      </c>
      <c r="L354" s="165" t="s">
        <v>3807</v>
      </c>
      <c r="M354" s="165" t="s">
        <v>636</v>
      </c>
      <c r="N354" s="64">
        <v>21.2</v>
      </c>
      <c r="O354" s="64">
        <v>0</v>
      </c>
      <c r="P354" s="64">
        <v>0</v>
      </c>
      <c r="Q354" s="64">
        <v>0</v>
      </c>
      <c r="R354" s="64">
        <f t="shared" si="60"/>
        <v>21.2</v>
      </c>
      <c r="S354" s="105" t="s">
        <v>4386</v>
      </c>
      <c r="T354" s="105" t="s">
        <v>172</v>
      </c>
      <c r="U354" s="159">
        <f t="shared" si="61"/>
        <v>21.2</v>
      </c>
      <c r="V354" s="273">
        <v>21.2</v>
      </c>
      <c r="W354" s="100">
        <f t="shared" si="64"/>
        <v>1</v>
      </c>
      <c r="X354" s="105" t="str">
        <f t="shared" si="65"/>
        <v>De acuerdo a lo programado</v>
      </c>
      <c r="Y354" s="166"/>
      <c r="Z354" s="159">
        <f t="shared" si="66"/>
        <v>0</v>
      </c>
      <c r="AA354" s="159"/>
      <c r="AB354" s="100" t="str">
        <f t="shared" si="68"/>
        <v>No hay ejecución</v>
      </c>
      <c r="AC354" s="105" t="str">
        <f t="shared" si="67"/>
        <v>NA</v>
      </c>
      <c r="AD354" s="166"/>
      <c r="AE354" s="65">
        <f t="shared" si="69"/>
        <v>21.2</v>
      </c>
      <c r="AF354" s="100">
        <f t="shared" si="70"/>
        <v>1</v>
      </c>
      <c r="AG354" s="105" t="str">
        <f t="shared" si="71"/>
        <v>De acuerdo a lo programado</v>
      </c>
      <c r="AH354" s="166"/>
      <c r="AI354" s="65" t="s">
        <v>502</v>
      </c>
      <c r="AJ354" s="105" t="s">
        <v>502</v>
      </c>
    </row>
    <row r="355" spans="1:36" s="59" customFormat="1" ht="37.049999999999997" customHeight="1" thickTop="1" thickBot="1">
      <c r="A355" s="63">
        <v>340</v>
      </c>
      <c r="B355" s="162" t="s">
        <v>400</v>
      </c>
      <c r="C355" s="162">
        <v>0</v>
      </c>
      <c r="D355" s="162" t="s">
        <v>93</v>
      </c>
      <c r="E355" s="162" t="s">
        <v>41</v>
      </c>
      <c r="F355" s="162">
        <v>18</v>
      </c>
      <c r="G355" s="231" t="s">
        <v>439</v>
      </c>
      <c r="H355" s="164" t="s">
        <v>4027</v>
      </c>
      <c r="I355" s="231" t="s">
        <v>20</v>
      </c>
      <c r="J355" s="231" t="s">
        <v>129</v>
      </c>
      <c r="K355" s="231">
        <v>1</v>
      </c>
      <c r="L355" s="165" t="s">
        <v>2214</v>
      </c>
      <c r="M355" s="165" t="s">
        <v>3764</v>
      </c>
      <c r="N355" s="64">
        <v>18</v>
      </c>
      <c r="O355" s="64">
        <v>19</v>
      </c>
      <c r="P355" s="64">
        <v>18</v>
      </c>
      <c r="Q355" s="64">
        <v>8</v>
      </c>
      <c r="R355" s="64">
        <f t="shared" si="60"/>
        <v>63</v>
      </c>
      <c r="S355" s="105" t="s">
        <v>4386</v>
      </c>
      <c r="T355" s="105" t="s">
        <v>172</v>
      </c>
      <c r="U355" s="159">
        <f t="shared" si="61"/>
        <v>37</v>
      </c>
      <c r="V355" s="273">
        <v>34</v>
      </c>
      <c r="W355" s="100">
        <f t="shared" si="64"/>
        <v>0.91891891891891897</v>
      </c>
      <c r="X355" s="105" t="str">
        <f t="shared" si="65"/>
        <v>De acuerdo a lo programado</v>
      </c>
      <c r="Y355" s="166"/>
      <c r="Z355" s="159">
        <f t="shared" si="66"/>
        <v>26</v>
      </c>
      <c r="AA355" s="159"/>
      <c r="AB355" s="100" t="str">
        <f t="shared" si="68"/>
        <v>No hay ejecución</v>
      </c>
      <c r="AC355" s="105" t="str">
        <f t="shared" si="67"/>
        <v>NA</v>
      </c>
      <c r="AD355" s="166"/>
      <c r="AE355" s="65">
        <f t="shared" si="69"/>
        <v>34</v>
      </c>
      <c r="AF355" s="100">
        <f t="shared" si="70"/>
        <v>0.53968253968253965</v>
      </c>
      <c r="AG355" s="105" t="str">
        <f t="shared" si="71"/>
        <v>Incumplimiento</v>
      </c>
      <c r="AH355" s="166"/>
      <c r="AI355" s="65" t="s">
        <v>502</v>
      </c>
      <c r="AJ355" s="105" t="s">
        <v>502</v>
      </c>
    </row>
    <row r="356" spans="1:36" s="59" customFormat="1" ht="37.049999999999997" customHeight="1" thickTop="1" thickBot="1">
      <c r="A356" s="63">
        <v>341</v>
      </c>
      <c r="B356" s="162" t="s">
        <v>400</v>
      </c>
      <c r="C356" s="162">
        <v>0</v>
      </c>
      <c r="D356" s="162" t="s">
        <v>93</v>
      </c>
      <c r="E356" s="162" t="s">
        <v>41</v>
      </c>
      <c r="F356" s="162">
        <v>18</v>
      </c>
      <c r="G356" s="231" t="s">
        <v>4331</v>
      </c>
      <c r="H356" s="164" t="s">
        <v>4477</v>
      </c>
      <c r="I356" s="231" t="s">
        <v>20</v>
      </c>
      <c r="J356" s="231" t="s">
        <v>129</v>
      </c>
      <c r="K356" s="231">
        <v>1</v>
      </c>
      <c r="L356" s="165" t="s">
        <v>4022</v>
      </c>
      <c r="M356" s="165" t="s">
        <v>643</v>
      </c>
      <c r="N356" s="64">
        <v>0</v>
      </c>
      <c r="O356" s="64">
        <v>1</v>
      </c>
      <c r="P356" s="64">
        <v>0</v>
      </c>
      <c r="Q356" s="64">
        <v>0</v>
      </c>
      <c r="R356" s="64">
        <f t="shared" si="60"/>
        <v>1</v>
      </c>
      <c r="S356" s="105" t="s">
        <v>4386</v>
      </c>
      <c r="T356" s="105" t="s">
        <v>172</v>
      </c>
      <c r="U356" s="159">
        <f t="shared" si="61"/>
        <v>1</v>
      </c>
      <c r="V356" s="273">
        <v>1</v>
      </c>
      <c r="W356" s="100">
        <f t="shared" si="64"/>
        <v>1</v>
      </c>
      <c r="X356" s="105" t="str">
        <f t="shared" si="65"/>
        <v>De acuerdo a lo programado</v>
      </c>
      <c r="Y356" s="166"/>
      <c r="Z356" s="159">
        <f t="shared" si="66"/>
        <v>0</v>
      </c>
      <c r="AA356" s="159"/>
      <c r="AB356" s="100" t="str">
        <f t="shared" si="68"/>
        <v>No hay ejecución</v>
      </c>
      <c r="AC356" s="105" t="str">
        <f t="shared" si="67"/>
        <v>NA</v>
      </c>
      <c r="AD356" s="166"/>
      <c r="AE356" s="65">
        <f t="shared" si="69"/>
        <v>1</v>
      </c>
      <c r="AF356" s="100">
        <f t="shared" si="70"/>
        <v>1</v>
      </c>
      <c r="AG356" s="105" t="str">
        <f t="shared" si="71"/>
        <v>De acuerdo a lo programado</v>
      </c>
      <c r="AH356" s="166"/>
      <c r="AI356" s="65" t="s">
        <v>502</v>
      </c>
      <c r="AJ356" s="105" t="s">
        <v>502</v>
      </c>
    </row>
    <row r="357" spans="1:36" s="59" customFormat="1" ht="37.049999999999997" customHeight="1" thickTop="1" thickBot="1">
      <c r="A357" s="63">
        <v>342</v>
      </c>
      <c r="B357" s="162" t="s">
        <v>400</v>
      </c>
      <c r="C357" s="162">
        <v>0</v>
      </c>
      <c r="D357" s="162" t="s">
        <v>93</v>
      </c>
      <c r="E357" s="162" t="s">
        <v>41</v>
      </c>
      <c r="F357" s="162">
        <v>18</v>
      </c>
      <c r="G357" s="231" t="s">
        <v>4331</v>
      </c>
      <c r="H357" s="164" t="s">
        <v>4478</v>
      </c>
      <c r="I357" s="231" t="s">
        <v>20</v>
      </c>
      <c r="J357" s="231" t="s">
        <v>129</v>
      </c>
      <c r="K357" s="231">
        <v>1</v>
      </c>
      <c r="L357" s="165" t="s">
        <v>4022</v>
      </c>
      <c r="M357" s="165" t="s">
        <v>643</v>
      </c>
      <c r="N357" s="64">
        <v>0</v>
      </c>
      <c r="O357" s="64">
        <v>0</v>
      </c>
      <c r="P357" s="64">
        <v>0</v>
      </c>
      <c r="Q357" s="64">
        <v>1</v>
      </c>
      <c r="R357" s="64">
        <f t="shared" si="60"/>
        <v>1</v>
      </c>
      <c r="S357" s="105" t="s">
        <v>4386</v>
      </c>
      <c r="T357" s="105" t="s">
        <v>172</v>
      </c>
      <c r="U357" s="159">
        <f t="shared" si="61"/>
        <v>0</v>
      </c>
      <c r="V357" s="273">
        <v>0</v>
      </c>
      <c r="W357" s="100" t="str">
        <f t="shared" si="64"/>
        <v>No hay Programación</v>
      </c>
      <c r="X357" s="105" t="str">
        <f t="shared" si="65"/>
        <v>De acuerdo a lo programado</v>
      </c>
      <c r="Y357" s="166"/>
      <c r="Z357" s="159">
        <f t="shared" si="66"/>
        <v>1</v>
      </c>
      <c r="AA357" s="159"/>
      <c r="AB357" s="100" t="str">
        <f t="shared" si="68"/>
        <v>No hay ejecución</v>
      </c>
      <c r="AC357" s="105" t="str">
        <f t="shared" si="67"/>
        <v>NA</v>
      </c>
      <c r="AD357" s="166"/>
      <c r="AE357" s="65">
        <f t="shared" si="69"/>
        <v>0</v>
      </c>
      <c r="AF357" s="100" t="str">
        <f t="shared" si="70"/>
        <v>No hay Programación</v>
      </c>
      <c r="AG357" s="105" t="str">
        <f t="shared" si="71"/>
        <v>De acuerdo a lo programado</v>
      </c>
      <c r="AH357" s="166"/>
      <c r="AI357" s="65" t="s">
        <v>502</v>
      </c>
      <c r="AJ357" s="105" t="s">
        <v>502</v>
      </c>
    </row>
    <row r="358" spans="1:36" s="59" customFormat="1" ht="37.049999999999997" customHeight="1" thickTop="1" thickBot="1">
      <c r="A358" s="63">
        <v>343</v>
      </c>
      <c r="B358" s="162" t="s">
        <v>400</v>
      </c>
      <c r="C358" s="162">
        <v>0</v>
      </c>
      <c r="D358" s="162" t="s">
        <v>93</v>
      </c>
      <c r="E358" s="162" t="s">
        <v>41</v>
      </c>
      <c r="F358" s="162">
        <v>18</v>
      </c>
      <c r="G358" s="231" t="s">
        <v>4331</v>
      </c>
      <c r="H358" s="164" t="s">
        <v>4479</v>
      </c>
      <c r="I358" s="231" t="s">
        <v>20</v>
      </c>
      <c r="J358" s="231" t="s">
        <v>129</v>
      </c>
      <c r="K358" s="231">
        <v>1</v>
      </c>
      <c r="L358" s="165" t="s">
        <v>3778</v>
      </c>
      <c r="M358" s="165" t="s">
        <v>643</v>
      </c>
      <c r="N358" s="64">
        <v>1</v>
      </c>
      <c r="O358" s="64">
        <v>0</v>
      </c>
      <c r="P358" s="64">
        <v>0</v>
      </c>
      <c r="Q358" s="64">
        <v>0</v>
      </c>
      <c r="R358" s="64">
        <f t="shared" si="60"/>
        <v>1</v>
      </c>
      <c r="S358" s="105" t="s">
        <v>4386</v>
      </c>
      <c r="T358" s="105" t="s">
        <v>172</v>
      </c>
      <c r="U358" s="159">
        <f t="shared" si="61"/>
        <v>1</v>
      </c>
      <c r="V358" s="273">
        <v>1</v>
      </c>
      <c r="W358" s="100">
        <f t="shared" si="64"/>
        <v>1</v>
      </c>
      <c r="X358" s="105" t="str">
        <f t="shared" si="65"/>
        <v>De acuerdo a lo programado</v>
      </c>
      <c r="Y358" s="166"/>
      <c r="Z358" s="159">
        <f t="shared" si="66"/>
        <v>0</v>
      </c>
      <c r="AA358" s="159"/>
      <c r="AB358" s="100" t="str">
        <f t="shared" si="68"/>
        <v>No hay ejecución</v>
      </c>
      <c r="AC358" s="105" t="str">
        <f t="shared" si="67"/>
        <v>NA</v>
      </c>
      <c r="AD358" s="166"/>
      <c r="AE358" s="65">
        <f t="shared" si="69"/>
        <v>1</v>
      </c>
      <c r="AF358" s="100">
        <f t="shared" si="70"/>
        <v>1</v>
      </c>
      <c r="AG358" s="105" t="str">
        <f t="shared" si="71"/>
        <v>De acuerdo a lo programado</v>
      </c>
      <c r="AH358" s="166"/>
      <c r="AI358" s="65" t="s">
        <v>502</v>
      </c>
      <c r="AJ358" s="105" t="s">
        <v>502</v>
      </c>
    </row>
    <row r="359" spans="1:36" s="59" customFormat="1" ht="37.049999999999997" customHeight="1" thickTop="1" thickBot="1">
      <c r="A359" s="63">
        <v>344</v>
      </c>
      <c r="B359" s="162" t="s">
        <v>400</v>
      </c>
      <c r="C359" s="162">
        <v>0</v>
      </c>
      <c r="D359" s="162" t="s">
        <v>93</v>
      </c>
      <c r="E359" s="162" t="s">
        <v>41</v>
      </c>
      <c r="F359" s="162">
        <v>18</v>
      </c>
      <c r="G359" s="231" t="s">
        <v>4331</v>
      </c>
      <c r="H359" s="164" t="s">
        <v>4480</v>
      </c>
      <c r="I359" s="231" t="s">
        <v>20</v>
      </c>
      <c r="J359" s="231" t="s">
        <v>129</v>
      </c>
      <c r="K359" s="231">
        <v>1</v>
      </c>
      <c r="L359" s="165" t="s">
        <v>3778</v>
      </c>
      <c r="M359" s="165" t="s">
        <v>643</v>
      </c>
      <c r="N359" s="64">
        <v>0</v>
      </c>
      <c r="O359" s="64">
        <v>1</v>
      </c>
      <c r="P359" s="64">
        <v>0</v>
      </c>
      <c r="Q359" s="64">
        <v>0</v>
      </c>
      <c r="R359" s="64">
        <f t="shared" si="60"/>
        <v>1</v>
      </c>
      <c r="S359" s="105" t="s">
        <v>4386</v>
      </c>
      <c r="T359" s="105" t="s">
        <v>172</v>
      </c>
      <c r="U359" s="159">
        <f t="shared" si="61"/>
        <v>1</v>
      </c>
      <c r="V359" s="273">
        <v>1</v>
      </c>
      <c r="W359" s="100">
        <f t="shared" si="64"/>
        <v>1</v>
      </c>
      <c r="X359" s="105" t="str">
        <f t="shared" si="65"/>
        <v>De acuerdo a lo programado</v>
      </c>
      <c r="Y359" s="166"/>
      <c r="Z359" s="159">
        <f t="shared" si="66"/>
        <v>0</v>
      </c>
      <c r="AA359" s="159"/>
      <c r="AB359" s="100" t="str">
        <f t="shared" si="68"/>
        <v>No hay ejecución</v>
      </c>
      <c r="AC359" s="105" t="str">
        <f t="shared" si="67"/>
        <v>NA</v>
      </c>
      <c r="AD359" s="166"/>
      <c r="AE359" s="65">
        <f t="shared" si="69"/>
        <v>1</v>
      </c>
      <c r="AF359" s="100">
        <f t="shared" si="70"/>
        <v>1</v>
      </c>
      <c r="AG359" s="105" t="str">
        <f t="shared" si="71"/>
        <v>De acuerdo a lo programado</v>
      </c>
      <c r="AH359" s="166"/>
      <c r="AI359" s="65" t="s">
        <v>502</v>
      </c>
      <c r="AJ359" s="105" t="s">
        <v>502</v>
      </c>
    </row>
    <row r="360" spans="1:36" s="59" customFormat="1" ht="37.049999999999997" customHeight="1" thickTop="1" thickBot="1">
      <c r="A360" s="63">
        <v>345</v>
      </c>
      <c r="B360" s="162" t="s">
        <v>400</v>
      </c>
      <c r="C360" s="162">
        <v>0</v>
      </c>
      <c r="D360" s="162" t="s">
        <v>93</v>
      </c>
      <c r="E360" s="162" t="s">
        <v>41</v>
      </c>
      <c r="F360" s="162">
        <v>18</v>
      </c>
      <c r="G360" s="231" t="s">
        <v>4331</v>
      </c>
      <c r="H360" s="164" t="s">
        <v>4481</v>
      </c>
      <c r="I360" s="231" t="s">
        <v>20</v>
      </c>
      <c r="J360" s="231" t="s">
        <v>129</v>
      </c>
      <c r="K360" s="231">
        <v>1</v>
      </c>
      <c r="L360" s="165" t="s">
        <v>3778</v>
      </c>
      <c r="M360" s="165" t="s">
        <v>643</v>
      </c>
      <c r="N360" s="64">
        <v>0</v>
      </c>
      <c r="O360" s="64">
        <v>0</v>
      </c>
      <c r="P360" s="64">
        <v>1</v>
      </c>
      <c r="Q360" s="64">
        <v>0</v>
      </c>
      <c r="R360" s="64">
        <f t="shared" si="60"/>
        <v>1</v>
      </c>
      <c r="S360" s="105" t="s">
        <v>4386</v>
      </c>
      <c r="T360" s="105" t="s">
        <v>172</v>
      </c>
      <c r="U360" s="159">
        <f t="shared" si="61"/>
        <v>0</v>
      </c>
      <c r="V360" s="273">
        <v>0</v>
      </c>
      <c r="W360" s="100" t="str">
        <f t="shared" si="64"/>
        <v>No hay Programación</v>
      </c>
      <c r="X360" s="105" t="str">
        <f t="shared" si="65"/>
        <v>De acuerdo a lo programado</v>
      </c>
      <c r="Y360" s="166"/>
      <c r="Z360" s="159">
        <f t="shared" si="66"/>
        <v>1</v>
      </c>
      <c r="AA360" s="159"/>
      <c r="AB360" s="100" t="str">
        <f t="shared" si="68"/>
        <v>No hay ejecución</v>
      </c>
      <c r="AC360" s="105" t="str">
        <f t="shared" si="67"/>
        <v>NA</v>
      </c>
      <c r="AD360" s="166"/>
      <c r="AE360" s="65">
        <f t="shared" si="69"/>
        <v>0</v>
      </c>
      <c r="AF360" s="100" t="str">
        <f t="shared" si="70"/>
        <v>No hay Programación</v>
      </c>
      <c r="AG360" s="105" t="str">
        <f t="shared" si="71"/>
        <v>De acuerdo a lo programado</v>
      </c>
      <c r="AH360" s="166"/>
      <c r="AI360" s="65" t="s">
        <v>502</v>
      </c>
      <c r="AJ360" s="105" t="s">
        <v>502</v>
      </c>
    </row>
    <row r="361" spans="1:36" s="59" customFormat="1" ht="37.049999999999997" customHeight="1" thickTop="1" thickBot="1">
      <c r="A361" s="63">
        <v>346</v>
      </c>
      <c r="B361" s="162" t="s">
        <v>400</v>
      </c>
      <c r="C361" s="162">
        <v>0</v>
      </c>
      <c r="D361" s="162" t="s">
        <v>93</v>
      </c>
      <c r="E361" s="162" t="s">
        <v>41</v>
      </c>
      <c r="F361" s="162">
        <v>18</v>
      </c>
      <c r="G361" s="231" t="s">
        <v>4331</v>
      </c>
      <c r="H361" s="164" t="s">
        <v>4482</v>
      </c>
      <c r="I361" s="231" t="s">
        <v>20</v>
      </c>
      <c r="J361" s="231" t="s">
        <v>129</v>
      </c>
      <c r="K361" s="231">
        <v>1</v>
      </c>
      <c r="L361" s="165" t="s">
        <v>3778</v>
      </c>
      <c r="M361" s="165" t="s">
        <v>643</v>
      </c>
      <c r="N361" s="64">
        <v>0</v>
      </c>
      <c r="O361" s="64">
        <v>0</v>
      </c>
      <c r="P361" s="64">
        <v>1</v>
      </c>
      <c r="Q361" s="64">
        <v>0</v>
      </c>
      <c r="R361" s="64">
        <f t="shared" si="60"/>
        <v>1</v>
      </c>
      <c r="S361" s="105" t="s">
        <v>4386</v>
      </c>
      <c r="T361" s="105" t="s">
        <v>172</v>
      </c>
      <c r="U361" s="159">
        <f t="shared" si="61"/>
        <v>0</v>
      </c>
      <c r="V361" s="273">
        <v>0</v>
      </c>
      <c r="W361" s="100" t="str">
        <f t="shared" si="64"/>
        <v>No hay Programación</v>
      </c>
      <c r="X361" s="105" t="str">
        <f t="shared" si="65"/>
        <v>De acuerdo a lo programado</v>
      </c>
      <c r="Y361" s="166"/>
      <c r="Z361" s="159">
        <f t="shared" si="66"/>
        <v>1</v>
      </c>
      <c r="AA361" s="159"/>
      <c r="AB361" s="100" t="str">
        <f t="shared" si="68"/>
        <v>No hay ejecución</v>
      </c>
      <c r="AC361" s="105" t="str">
        <f t="shared" si="67"/>
        <v>NA</v>
      </c>
      <c r="AD361" s="166"/>
      <c r="AE361" s="65">
        <f t="shared" si="69"/>
        <v>0</v>
      </c>
      <c r="AF361" s="100" t="str">
        <f t="shared" si="70"/>
        <v>No hay Programación</v>
      </c>
      <c r="AG361" s="105" t="str">
        <f t="shared" si="71"/>
        <v>De acuerdo a lo programado</v>
      </c>
      <c r="AH361" s="166"/>
      <c r="AI361" s="65" t="s">
        <v>502</v>
      </c>
      <c r="AJ361" s="105" t="s">
        <v>502</v>
      </c>
    </row>
    <row r="362" spans="1:36" s="59" customFormat="1" ht="37.049999999999997" customHeight="1" thickTop="1" thickBot="1">
      <c r="A362" s="63">
        <v>347</v>
      </c>
      <c r="B362" s="162" t="s">
        <v>400</v>
      </c>
      <c r="C362" s="162">
        <v>0</v>
      </c>
      <c r="D362" s="162" t="s">
        <v>93</v>
      </c>
      <c r="E362" s="162" t="s">
        <v>41</v>
      </c>
      <c r="F362" s="162">
        <v>18</v>
      </c>
      <c r="G362" s="231" t="s">
        <v>4331</v>
      </c>
      <c r="H362" s="164" t="s">
        <v>4483</v>
      </c>
      <c r="I362" s="231" t="s">
        <v>20</v>
      </c>
      <c r="J362" s="231" t="s">
        <v>129</v>
      </c>
      <c r="K362" s="231">
        <v>1</v>
      </c>
      <c r="L362" s="165" t="s">
        <v>4086</v>
      </c>
      <c r="M362" s="165" t="s">
        <v>4334</v>
      </c>
      <c r="N362" s="64">
        <v>0</v>
      </c>
      <c r="O362" s="64">
        <v>0</v>
      </c>
      <c r="P362" s="64">
        <v>1</v>
      </c>
      <c r="Q362" s="64">
        <v>0</v>
      </c>
      <c r="R362" s="64">
        <f t="shared" si="60"/>
        <v>1</v>
      </c>
      <c r="S362" s="105" t="s">
        <v>4386</v>
      </c>
      <c r="T362" s="105" t="s">
        <v>172</v>
      </c>
      <c r="U362" s="159">
        <f t="shared" si="61"/>
        <v>0</v>
      </c>
      <c r="V362" s="273">
        <v>0</v>
      </c>
      <c r="W362" s="100" t="str">
        <f t="shared" si="64"/>
        <v>No hay Programación</v>
      </c>
      <c r="X362" s="105" t="str">
        <f t="shared" si="65"/>
        <v>De acuerdo a lo programado</v>
      </c>
      <c r="Y362" s="166"/>
      <c r="Z362" s="159">
        <f t="shared" si="66"/>
        <v>1</v>
      </c>
      <c r="AA362" s="159"/>
      <c r="AB362" s="100" t="str">
        <f t="shared" si="68"/>
        <v>No hay ejecución</v>
      </c>
      <c r="AC362" s="105" t="str">
        <f t="shared" si="67"/>
        <v>NA</v>
      </c>
      <c r="AD362" s="166"/>
      <c r="AE362" s="65">
        <f t="shared" si="69"/>
        <v>0</v>
      </c>
      <c r="AF362" s="100" t="str">
        <f t="shared" si="70"/>
        <v>No hay Programación</v>
      </c>
      <c r="AG362" s="105" t="str">
        <f t="shared" si="71"/>
        <v>De acuerdo a lo programado</v>
      </c>
      <c r="AH362" s="166"/>
      <c r="AI362" s="65" t="s">
        <v>502</v>
      </c>
      <c r="AJ362" s="105" t="s">
        <v>502</v>
      </c>
    </row>
    <row r="363" spans="1:36" s="59" customFormat="1" ht="37.049999999999997" customHeight="1" thickTop="1" thickBot="1">
      <c r="A363" s="63">
        <v>348</v>
      </c>
      <c r="B363" s="162" t="s">
        <v>400</v>
      </c>
      <c r="C363" s="162">
        <v>0</v>
      </c>
      <c r="D363" s="162" t="s">
        <v>93</v>
      </c>
      <c r="E363" s="162" t="s">
        <v>41</v>
      </c>
      <c r="F363" s="162">
        <v>18</v>
      </c>
      <c r="G363" s="231" t="s">
        <v>4331</v>
      </c>
      <c r="H363" s="164" t="s">
        <v>4484</v>
      </c>
      <c r="I363" s="231" t="s">
        <v>20</v>
      </c>
      <c r="J363" s="231" t="s">
        <v>129</v>
      </c>
      <c r="K363" s="231">
        <v>1</v>
      </c>
      <c r="L363" s="165" t="s">
        <v>4086</v>
      </c>
      <c r="M363" s="165" t="s">
        <v>4334</v>
      </c>
      <c r="N363" s="64">
        <v>0</v>
      </c>
      <c r="O363" s="64">
        <v>1</v>
      </c>
      <c r="P363" s="64">
        <v>0</v>
      </c>
      <c r="Q363" s="64">
        <v>0</v>
      </c>
      <c r="R363" s="64">
        <f t="shared" si="60"/>
        <v>1</v>
      </c>
      <c r="S363" s="105" t="s">
        <v>4386</v>
      </c>
      <c r="T363" s="105" t="s">
        <v>172</v>
      </c>
      <c r="U363" s="159">
        <f t="shared" si="61"/>
        <v>1</v>
      </c>
      <c r="V363" s="273">
        <v>1</v>
      </c>
      <c r="W363" s="100">
        <f t="shared" si="64"/>
        <v>1</v>
      </c>
      <c r="X363" s="105" t="str">
        <f t="shared" si="65"/>
        <v>De acuerdo a lo programado</v>
      </c>
      <c r="Y363" s="166"/>
      <c r="Z363" s="159">
        <f t="shared" si="66"/>
        <v>0</v>
      </c>
      <c r="AA363" s="159"/>
      <c r="AB363" s="100" t="str">
        <f t="shared" si="68"/>
        <v>No hay ejecución</v>
      </c>
      <c r="AC363" s="105" t="str">
        <f t="shared" si="67"/>
        <v>NA</v>
      </c>
      <c r="AD363" s="166"/>
      <c r="AE363" s="65">
        <f t="shared" si="69"/>
        <v>1</v>
      </c>
      <c r="AF363" s="100">
        <f t="shared" si="70"/>
        <v>1</v>
      </c>
      <c r="AG363" s="105" t="str">
        <f t="shared" si="71"/>
        <v>De acuerdo a lo programado</v>
      </c>
      <c r="AH363" s="166"/>
      <c r="AI363" s="65" t="s">
        <v>502</v>
      </c>
      <c r="AJ363" s="105" t="s">
        <v>502</v>
      </c>
    </row>
    <row r="364" spans="1:36" s="59" customFormat="1" ht="37.049999999999997" customHeight="1" thickTop="1" thickBot="1">
      <c r="A364" s="63">
        <v>349</v>
      </c>
      <c r="B364" s="162" t="s">
        <v>400</v>
      </c>
      <c r="C364" s="162">
        <v>0</v>
      </c>
      <c r="D364" s="162" t="s">
        <v>93</v>
      </c>
      <c r="E364" s="162" t="s">
        <v>41</v>
      </c>
      <c r="F364" s="162">
        <v>18</v>
      </c>
      <c r="G364" s="231" t="s">
        <v>4331</v>
      </c>
      <c r="H364" s="164" t="s">
        <v>4485</v>
      </c>
      <c r="I364" s="231" t="s">
        <v>20</v>
      </c>
      <c r="J364" s="231" t="s">
        <v>129</v>
      </c>
      <c r="K364" s="231">
        <v>1</v>
      </c>
      <c r="L364" s="165" t="s">
        <v>4086</v>
      </c>
      <c r="M364" s="165" t="s">
        <v>4334</v>
      </c>
      <c r="N364" s="64">
        <v>1</v>
      </c>
      <c r="O364" s="64">
        <v>0</v>
      </c>
      <c r="P364" s="64">
        <v>0</v>
      </c>
      <c r="Q364" s="64">
        <v>0</v>
      </c>
      <c r="R364" s="64">
        <f t="shared" si="60"/>
        <v>1</v>
      </c>
      <c r="S364" s="105" t="s">
        <v>4386</v>
      </c>
      <c r="T364" s="105" t="s">
        <v>172</v>
      </c>
      <c r="U364" s="159">
        <f t="shared" si="61"/>
        <v>1</v>
      </c>
      <c r="V364" s="273">
        <v>0</v>
      </c>
      <c r="W364" s="100">
        <f t="shared" si="64"/>
        <v>0</v>
      </c>
      <c r="X364" s="105" t="str">
        <f t="shared" si="65"/>
        <v>En Riesgo de no Cumplimiento</v>
      </c>
      <c r="Y364" s="166"/>
      <c r="Z364" s="159">
        <f t="shared" si="66"/>
        <v>0</v>
      </c>
      <c r="AA364" s="159"/>
      <c r="AB364" s="100" t="str">
        <f t="shared" si="68"/>
        <v>No hay ejecución</v>
      </c>
      <c r="AC364" s="105" t="str">
        <f t="shared" si="67"/>
        <v>NA</v>
      </c>
      <c r="AD364" s="166"/>
      <c r="AE364" s="65">
        <f t="shared" si="69"/>
        <v>0</v>
      </c>
      <c r="AF364" s="100" t="str">
        <f t="shared" si="70"/>
        <v>No hay Programación</v>
      </c>
      <c r="AG364" s="105" t="str">
        <f t="shared" si="71"/>
        <v>De acuerdo a lo programado</v>
      </c>
      <c r="AH364" s="166"/>
      <c r="AI364" s="65" t="s">
        <v>502</v>
      </c>
      <c r="AJ364" s="105" t="s">
        <v>502</v>
      </c>
    </row>
    <row r="365" spans="1:36" s="59" customFormat="1" ht="37.049999999999997" customHeight="1" thickTop="1" thickBot="1">
      <c r="A365" s="63">
        <v>350</v>
      </c>
      <c r="B365" s="162" t="s">
        <v>400</v>
      </c>
      <c r="C365" s="162">
        <v>0</v>
      </c>
      <c r="D365" s="162" t="s">
        <v>93</v>
      </c>
      <c r="E365" s="162" t="s">
        <v>41</v>
      </c>
      <c r="F365" s="162">
        <v>18</v>
      </c>
      <c r="G365" s="231" t="s">
        <v>428</v>
      </c>
      <c r="H365" s="164" t="s">
        <v>4026</v>
      </c>
      <c r="I365" s="231" t="s">
        <v>20</v>
      </c>
      <c r="J365" s="231" t="s">
        <v>129</v>
      </c>
      <c r="K365" s="231">
        <v>1</v>
      </c>
      <c r="L365" s="165" t="s">
        <v>2201</v>
      </c>
      <c r="M365" s="165" t="s">
        <v>3764</v>
      </c>
      <c r="N365" s="64">
        <v>9</v>
      </c>
      <c r="O365" s="64">
        <v>0</v>
      </c>
      <c r="P365" s="64">
        <v>0</v>
      </c>
      <c r="Q365" s="64">
        <v>0</v>
      </c>
      <c r="R365" s="64">
        <f t="shared" si="60"/>
        <v>9</v>
      </c>
      <c r="S365" s="105" t="s">
        <v>4486</v>
      </c>
      <c r="T365" s="105" t="s">
        <v>172</v>
      </c>
      <c r="U365" s="159">
        <f t="shared" si="61"/>
        <v>9</v>
      </c>
      <c r="V365" s="273">
        <v>16</v>
      </c>
      <c r="W365" s="100">
        <f t="shared" si="64"/>
        <v>1.7777777777777777</v>
      </c>
      <c r="X365" s="105" t="str">
        <f t="shared" si="65"/>
        <v>De acuerdo a lo programado</v>
      </c>
      <c r="Y365" s="166"/>
      <c r="Z365" s="159">
        <f t="shared" si="66"/>
        <v>0</v>
      </c>
      <c r="AA365" s="159"/>
      <c r="AB365" s="100" t="str">
        <f t="shared" si="68"/>
        <v>No hay ejecución</v>
      </c>
      <c r="AC365" s="105" t="str">
        <f t="shared" si="67"/>
        <v>NA</v>
      </c>
      <c r="AD365" s="166"/>
      <c r="AE365" s="65">
        <f t="shared" si="69"/>
        <v>16</v>
      </c>
      <c r="AF365" s="100">
        <f t="shared" si="70"/>
        <v>1.7777777777777777</v>
      </c>
      <c r="AG365" s="105" t="str">
        <f t="shared" si="71"/>
        <v>De acuerdo a lo programado</v>
      </c>
      <c r="AH365" s="166"/>
      <c r="AI365" s="65" t="s">
        <v>502</v>
      </c>
      <c r="AJ365" s="105" t="s">
        <v>502</v>
      </c>
    </row>
    <row r="366" spans="1:36" s="59" customFormat="1" ht="37.049999999999997" customHeight="1" thickTop="1" thickBot="1">
      <c r="A366" s="63">
        <v>351</v>
      </c>
      <c r="B366" s="162" t="s">
        <v>400</v>
      </c>
      <c r="C366" s="162">
        <v>0</v>
      </c>
      <c r="D366" s="162" t="s">
        <v>93</v>
      </c>
      <c r="E366" s="162" t="s">
        <v>41</v>
      </c>
      <c r="F366" s="162">
        <v>18</v>
      </c>
      <c r="G366" s="231" t="s">
        <v>439</v>
      </c>
      <c r="H366" s="164" t="s">
        <v>4027</v>
      </c>
      <c r="I366" s="231" t="s">
        <v>20</v>
      </c>
      <c r="J366" s="231" t="s">
        <v>129</v>
      </c>
      <c r="K366" s="231">
        <v>1</v>
      </c>
      <c r="L366" s="165" t="s">
        <v>2214</v>
      </c>
      <c r="M366" s="165" t="s">
        <v>3764</v>
      </c>
      <c r="N366" s="64"/>
      <c r="O366" s="64">
        <v>9</v>
      </c>
      <c r="P366" s="64">
        <v>9</v>
      </c>
      <c r="Q366" s="64">
        <v>9</v>
      </c>
      <c r="R366" s="64">
        <f t="shared" si="60"/>
        <v>27</v>
      </c>
      <c r="S366" s="105" t="s">
        <v>4486</v>
      </c>
      <c r="T366" s="105" t="s">
        <v>172</v>
      </c>
      <c r="U366" s="159">
        <f t="shared" si="61"/>
        <v>9</v>
      </c>
      <c r="V366" s="273">
        <v>13</v>
      </c>
      <c r="W366" s="100">
        <f t="shared" si="64"/>
        <v>1.4444444444444444</v>
      </c>
      <c r="X366" s="105" t="str">
        <f t="shared" si="65"/>
        <v>De acuerdo a lo programado</v>
      </c>
      <c r="Y366" s="166"/>
      <c r="Z366" s="159">
        <f t="shared" si="66"/>
        <v>18</v>
      </c>
      <c r="AA366" s="159"/>
      <c r="AB366" s="100" t="str">
        <f t="shared" si="68"/>
        <v>No hay ejecución</v>
      </c>
      <c r="AC366" s="105" t="str">
        <f t="shared" si="67"/>
        <v>NA</v>
      </c>
      <c r="AD366" s="166"/>
      <c r="AE366" s="65">
        <f t="shared" si="69"/>
        <v>13</v>
      </c>
      <c r="AF366" s="100">
        <f t="shared" si="70"/>
        <v>0.48148148148148145</v>
      </c>
      <c r="AG366" s="105" t="str">
        <f t="shared" si="71"/>
        <v>Incumplimiento</v>
      </c>
      <c r="AH366" s="166"/>
      <c r="AI366" s="65" t="s">
        <v>502</v>
      </c>
      <c r="AJ366" s="105" t="s">
        <v>502</v>
      </c>
    </row>
    <row r="367" spans="1:36" s="59" customFormat="1" ht="37.049999999999997" customHeight="1" thickTop="1" thickBot="1">
      <c r="A367" s="63">
        <v>352</v>
      </c>
      <c r="B367" s="162" t="s">
        <v>400</v>
      </c>
      <c r="C367" s="162">
        <v>0</v>
      </c>
      <c r="D367" s="162" t="s">
        <v>93</v>
      </c>
      <c r="E367" s="162" t="s">
        <v>41</v>
      </c>
      <c r="F367" s="162">
        <v>18</v>
      </c>
      <c r="G367" s="231" t="s">
        <v>4331</v>
      </c>
      <c r="H367" s="164" t="s">
        <v>4028</v>
      </c>
      <c r="I367" s="231" t="s">
        <v>20</v>
      </c>
      <c r="J367" s="231" t="s">
        <v>129</v>
      </c>
      <c r="K367" s="231">
        <v>1</v>
      </c>
      <c r="L367" s="165" t="s">
        <v>4022</v>
      </c>
      <c r="M367" s="165" t="s">
        <v>643</v>
      </c>
      <c r="N367" s="64">
        <v>1</v>
      </c>
      <c r="O367" s="64">
        <v>0</v>
      </c>
      <c r="P367" s="64">
        <v>0</v>
      </c>
      <c r="Q367" s="64">
        <v>0</v>
      </c>
      <c r="R367" s="64">
        <f t="shared" ref="R367:R430" si="72">N367+O367+P367+Q367</f>
        <v>1</v>
      </c>
      <c r="S367" s="105" t="s">
        <v>4486</v>
      </c>
      <c r="T367" s="166" t="s">
        <v>4487</v>
      </c>
      <c r="U367" s="159">
        <f t="shared" si="61"/>
        <v>1</v>
      </c>
      <c r="V367" s="273">
        <v>1</v>
      </c>
      <c r="W367" s="100">
        <f t="shared" si="64"/>
        <v>1</v>
      </c>
      <c r="X367" s="105" t="str">
        <f t="shared" si="65"/>
        <v>De acuerdo a lo programado</v>
      </c>
      <c r="Y367" s="166"/>
      <c r="Z367" s="159">
        <f t="shared" si="66"/>
        <v>0</v>
      </c>
      <c r="AA367" s="159"/>
      <c r="AB367" s="100" t="str">
        <f t="shared" si="68"/>
        <v>No hay ejecución</v>
      </c>
      <c r="AC367" s="105" t="str">
        <f t="shared" si="67"/>
        <v>NA</v>
      </c>
      <c r="AD367" s="166"/>
      <c r="AE367" s="65">
        <f t="shared" si="69"/>
        <v>1</v>
      </c>
      <c r="AF367" s="100">
        <f t="shared" si="70"/>
        <v>1</v>
      </c>
      <c r="AG367" s="105" t="str">
        <f t="shared" si="71"/>
        <v>De acuerdo a lo programado</v>
      </c>
      <c r="AH367" s="166"/>
      <c r="AI367" s="65" t="s">
        <v>502</v>
      </c>
      <c r="AJ367" s="105" t="s">
        <v>502</v>
      </c>
    </row>
    <row r="368" spans="1:36" s="59" customFormat="1" ht="37.049999999999997" customHeight="1" thickTop="1" thickBot="1">
      <c r="A368" s="63">
        <v>353</v>
      </c>
      <c r="B368" s="162" t="s">
        <v>400</v>
      </c>
      <c r="C368" s="162">
        <v>0</v>
      </c>
      <c r="D368" s="162" t="s">
        <v>93</v>
      </c>
      <c r="E368" s="162" t="s">
        <v>41</v>
      </c>
      <c r="F368" s="162">
        <v>18</v>
      </c>
      <c r="G368" s="231" t="s">
        <v>4331</v>
      </c>
      <c r="H368" s="164" t="s">
        <v>4474</v>
      </c>
      <c r="I368" s="231" t="s">
        <v>20</v>
      </c>
      <c r="J368" s="231" t="s">
        <v>129</v>
      </c>
      <c r="K368" s="231">
        <v>1</v>
      </c>
      <c r="L368" s="165" t="s">
        <v>4086</v>
      </c>
      <c r="M368" s="165" t="s">
        <v>4334</v>
      </c>
      <c r="N368" s="64">
        <v>1</v>
      </c>
      <c r="O368" s="64">
        <v>0</v>
      </c>
      <c r="P368" s="64">
        <v>0</v>
      </c>
      <c r="Q368" s="64">
        <v>0</v>
      </c>
      <c r="R368" s="64">
        <f t="shared" si="72"/>
        <v>1</v>
      </c>
      <c r="S368" s="105" t="s">
        <v>4486</v>
      </c>
      <c r="T368" s="105" t="s">
        <v>172</v>
      </c>
      <c r="U368" s="159">
        <f t="shared" ref="U368:V404" si="73">N368+O368</f>
        <v>1</v>
      </c>
      <c r="V368" s="273">
        <v>2</v>
      </c>
      <c r="W368" s="100">
        <f t="shared" si="64"/>
        <v>2</v>
      </c>
      <c r="X368" s="105" t="str">
        <f t="shared" si="65"/>
        <v>De acuerdo a lo programado</v>
      </c>
      <c r="Y368" s="166"/>
      <c r="Z368" s="159">
        <f t="shared" si="66"/>
        <v>0</v>
      </c>
      <c r="AA368" s="159"/>
      <c r="AB368" s="100" t="str">
        <f t="shared" si="68"/>
        <v>No hay ejecución</v>
      </c>
      <c r="AC368" s="105" t="str">
        <f t="shared" si="67"/>
        <v>NA</v>
      </c>
      <c r="AD368" s="166"/>
      <c r="AE368" s="65">
        <f t="shared" si="69"/>
        <v>2</v>
      </c>
      <c r="AF368" s="100">
        <f t="shared" si="70"/>
        <v>2</v>
      </c>
      <c r="AG368" s="105" t="str">
        <f t="shared" si="71"/>
        <v>De acuerdo a lo programado</v>
      </c>
      <c r="AH368" s="166"/>
      <c r="AI368" s="65" t="s">
        <v>502</v>
      </c>
      <c r="AJ368" s="105" t="s">
        <v>502</v>
      </c>
    </row>
    <row r="369" spans="1:36" s="59" customFormat="1" ht="37.049999999999997" customHeight="1" thickTop="1" thickBot="1">
      <c r="A369" s="63">
        <v>354</v>
      </c>
      <c r="B369" s="162" t="s">
        <v>400</v>
      </c>
      <c r="C369" s="162">
        <v>0</v>
      </c>
      <c r="D369" s="162" t="s">
        <v>93</v>
      </c>
      <c r="E369" s="162" t="s">
        <v>41</v>
      </c>
      <c r="F369" s="162">
        <v>18</v>
      </c>
      <c r="G369" s="231" t="s">
        <v>4331</v>
      </c>
      <c r="H369" s="164" t="s">
        <v>4028</v>
      </c>
      <c r="I369" s="231" t="s">
        <v>20</v>
      </c>
      <c r="J369" s="231" t="s">
        <v>129</v>
      </c>
      <c r="K369" s="231">
        <v>1</v>
      </c>
      <c r="L369" s="165" t="s">
        <v>2233</v>
      </c>
      <c r="M369" s="165" t="s">
        <v>643</v>
      </c>
      <c r="N369" s="64">
        <v>0</v>
      </c>
      <c r="O369" s="64">
        <v>0</v>
      </c>
      <c r="P369" s="64">
        <v>1</v>
      </c>
      <c r="Q369" s="64">
        <v>0</v>
      </c>
      <c r="R369" s="64">
        <f t="shared" si="72"/>
        <v>1</v>
      </c>
      <c r="S369" s="105" t="s">
        <v>4354</v>
      </c>
      <c r="T369" s="105" t="s">
        <v>172</v>
      </c>
      <c r="U369" s="159">
        <f t="shared" si="73"/>
        <v>0</v>
      </c>
      <c r="V369" s="273">
        <v>1</v>
      </c>
      <c r="W369" s="100" t="str">
        <f t="shared" si="64"/>
        <v>No hay Programación</v>
      </c>
      <c r="X369" s="105" t="str">
        <f t="shared" si="65"/>
        <v>De acuerdo a lo programado</v>
      </c>
      <c r="Y369" s="166"/>
      <c r="Z369" s="159">
        <f t="shared" si="66"/>
        <v>1</v>
      </c>
      <c r="AA369" s="159"/>
      <c r="AB369" s="100" t="str">
        <f t="shared" si="68"/>
        <v>No hay ejecución</v>
      </c>
      <c r="AC369" s="105" t="str">
        <f t="shared" si="67"/>
        <v>NA</v>
      </c>
      <c r="AD369" s="166"/>
      <c r="AE369" s="65">
        <f t="shared" si="69"/>
        <v>1</v>
      </c>
      <c r="AF369" s="100">
        <f t="shared" si="70"/>
        <v>1</v>
      </c>
      <c r="AG369" s="105" t="str">
        <f t="shared" si="71"/>
        <v>De acuerdo a lo programado</v>
      </c>
      <c r="AH369" s="166"/>
      <c r="AI369" s="65" t="s">
        <v>502</v>
      </c>
      <c r="AJ369" s="105" t="s">
        <v>502</v>
      </c>
    </row>
    <row r="370" spans="1:36" s="59" customFormat="1" ht="37.049999999999997" customHeight="1" thickTop="1" thickBot="1">
      <c r="A370" s="63">
        <v>355</v>
      </c>
      <c r="B370" s="162" t="s">
        <v>400</v>
      </c>
      <c r="C370" s="162">
        <v>0</v>
      </c>
      <c r="D370" s="162" t="s">
        <v>93</v>
      </c>
      <c r="E370" s="162" t="s">
        <v>41</v>
      </c>
      <c r="F370" s="162">
        <v>18</v>
      </c>
      <c r="G370" s="231" t="s">
        <v>4331</v>
      </c>
      <c r="H370" s="164" t="s">
        <v>4474</v>
      </c>
      <c r="I370" s="231" t="s">
        <v>20</v>
      </c>
      <c r="J370" s="231" t="s">
        <v>129</v>
      </c>
      <c r="K370" s="231">
        <v>1</v>
      </c>
      <c r="L370" s="165" t="s">
        <v>4143</v>
      </c>
      <c r="M370" s="165" t="s">
        <v>4334</v>
      </c>
      <c r="N370" s="64">
        <v>0</v>
      </c>
      <c r="O370" s="64">
        <v>0</v>
      </c>
      <c r="P370" s="64">
        <v>1</v>
      </c>
      <c r="Q370" s="64">
        <v>0</v>
      </c>
      <c r="R370" s="64">
        <f t="shared" si="72"/>
        <v>1</v>
      </c>
      <c r="S370" s="105" t="s">
        <v>4354</v>
      </c>
      <c r="T370" s="105" t="s">
        <v>172</v>
      </c>
      <c r="U370" s="159">
        <f t="shared" si="73"/>
        <v>0</v>
      </c>
      <c r="V370" s="273">
        <v>0</v>
      </c>
      <c r="W370" s="100" t="str">
        <f t="shared" si="64"/>
        <v>No hay Programación</v>
      </c>
      <c r="X370" s="105" t="str">
        <f t="shared" si="65"/>
        <v>De acuerdo a lo programado</v>
      </c>
      <c r="Y370" s="166"/>
      <c r="Z370" s="159">
        <f t="shared" si="66"/>
        <v>1</v>
      </c>
      <c r="AA370" s="159"/>
      <c r="AB370" s="100" t="str">
        <f t="shared" si="68"/>
        <v>No hay ejecución</v>
      </c>
      <c r="AC370" s="105" t="str">
        <f t="shared" si="67"/>
        <v>NA</v>
      </c>
      <c r="AD370" s="166"/>
      <c r="AE370" s="65">
        <f t="shared" si="69"/>
        <v>0</v>
      </c>
      <c r="AF370" s="100" t="str">
        <f t="shared" si="70"/>
        <v>No hay Programación</v>
      </c>
      <c r="AG370" s="105" t="str">
        <f t="shared" si="71"/>
        <v>De acuerdo a lo programado</v>
      </c>
      <c r="AH370" s="166"/>
      <c r="AI370" s="65" t="s">
        <v>502</v>
      </c>
      <c r="AJ370" s="105" t="s">
        <v>502</v>
      </c>
    </row>
    <row r="371" spans="1:36" s="59" customFormat="1" ht="37.049999999999997" customHeight="1" thickTop="1" thickBot="1">
      <c r="A371" s="63">
        <v>356</v>
      </c>
      <c r="B371" s="162" t="s">
        <v>400</v>
      </c>
      <c r="C371" s="162">
        <v>0</v>
      </c>
      <c r="D371" s="162" t="s">
        <v>93</v>
      </c>
      <c r="E371" s="162" t="s">
        <v>41</v>
      </c>
      <c r="F371" s="162">
        <v>18</v>
      </c>
      <c r="G371" s="231" t="s">
        <v>428</v>
      </c>
      <c r="H371" s="164" t="s">
        <v>4026</v>
      </c>
      <c r="I371" s="231" t="s">
        <v>20</v>
      </c>
      <c r="J371" s="231" t="s">
        <v>129</v>
      </c>
      <c r="K371" s="231">
        <v>1</v>
      </c>
      <c r="L371" s="165" t="s">
        <v>2201</v>
      </c>
      <c r="M371" s="165" t="s">
        <v>3764</v>
      </c>
      <c r="N371" s="64">
        <v>2</v>
      </c>
      <c r="O371" s="64">
        <v>3</v>
      </c>
      <c r="P371" s="64">
        <v>3</v>
      </c>
      <c r="Q371" s="64">
        <v>3</v>
      </c>
      <c r="R371" s="64">
        <f t="shared" si="72"/>
        <v>11</v>
      </c>
      <c r="S371" s="105" t="s">
        <v>4356</v>
      </c>
      <c r="T371" s="105" t="s">
        <v>172</v>
      </c>
      <c r="U371" s="159">
        <f t="shared" si="73"/>
        <v>5</v>
      </c>
      <c r="V371" s="273">
        <v>5</v>
      </c>
      <c r="W371" s="100">
        <f t="shared" si="64"/>
        <v>1</v>
      </c>
      <c r="X371" s="105" t="str">
        <f t="shared" si="65"/>
        <v>De acuerdo a lo programado</v>
      </c>
      <c r="Y371" s="166"/>
      <c r="Z371" s="159">
        <f t="shared" si="66"/>
        <v>6</v>
      </c>
      <c r="AA371" s="159"/>
      <c r="AB371" s="100" t="str">
        <f t="shared" si="68"/>
        <v>No hay ejecución</v>
      </c>
      <c r="AC371" s="105" t="str">
        <f t="shared" si="67"/>
        <v>NA</v>
      </c>
      <c r="AD371" s="166"/>
      <c r="AE371" s="65">
        <f t="shared" si="69"/>
        <v>5</v>
      </c>
      <c r="AF371" s="100">
        <f t="shared" si="70"/>
        <v>0.45454545454545453</v>
      </c>
      <c r="AG371" s="105" t="str">
        <f t="shared" si="71"/>
        <v>Incumplimiento</v>
      </c>
      <c r="AH371" s="166"/>
      <c r="AI371" s="65" t="s">
        <v>502</v>
      </c>
      <c r="AJ371" s="105" t="s">
        <v>502</v>
      </c>
    </row>
    <row r="372" spans="1:36" s="59" customFormat="1" ht="37.049999999999997" customHeight="1" thickTop="1" thickBot="1">
      <c r="A372" s="63">
        <v>357</v>
      </c>
      <c r="B372" s="162" t="s">
        <v>400</v>
      </c>
      <c r="C372" s="162">
        <v>0</v>
      </c>
      <c r="D372" s="162" t="s">
        <v>93</v>
      </c>
      <c r="E372" s="162" t="s">
        <v>41</v>
      </c>
      <c r="F372" s="162">
        <v>18</v>
      </c>
      <c r="G372" s="231" t="s">
        <v>428</v>
      </c>
      <c r="H372" s="164" t="s">
        <v>4475</v>
      </c>
      <c r="I372" s="231" t="s">
        <v>20</v>
      </c>
      <c r="J372" s="231" t="s">
        <v>129</v>
      </c>
      <c r="K372" s="231">
        <v>1</v>
      </c>
      <c r="L372" s="165" t="s">
        <v>3807</v>
      </c>
      <c r="M372" s="165" t="s">
        <v>636</v>
      </c>
      <c r="N372" s="64">
        <v>1750</v>
      </c>
      <c r="O372" s="64">
        <v>1750</v>
      </c>
      <c r="P372" s="64">
        <v>1750</v>
      </c>
      <c r="Q372" s="64">
        <v>1750</v>
      </c>
      <c r="R372" s="64">
        <f t="shared" si="72"/>
        <v>7000</v>
      </c>
      <c r="S372" s="105" t="s">
        <v>4356</v>
      </c>
      <c r="T372" s="105" t="s">
        <v>172</v>
      </c>
      <c r="U372" s="159">
        <f t="shared" si="73"/>
        <v>3500</v>
      </c>
      <c r="V372" s="273">
        <v>3500</v>
      </c>
      <c r="W372" s="100">
        <f t="shared" si="64"/>
        <v>1</v>
      </c>
      <c r="X372" s="105" t="str">
        <f t="shared" si="65"/>
        <v>De acuerdo a lo programado</v>
      </c>
      <c r="Y372" s="166"/>
      <c r="Z372" s="159">
        <f t="shared" si="66"/>
        <v>3500</v>
      </c>
      <c r="AA372" s="159"/>
      <c r="AB372" s="100" t="str">
        <f t="shared" si="68"/>
        <v>No hay ejecución</v>
      </c>
      <c r="AC372" s="105" t="str">
        <f t="shared" si="67"/>
        <v>NA</v>
      </c>
      <c r="AD372" s="166"/>
      <c r="AE372" s="65">
        <f t="shared" si="69"/>
        <v>3500</v>
      </c>
      <c r="AF372" s="100">
        <f t="shared" si="70"/>
        <v>0.5</v>
      </c>
      <c r="AG372" s="105" t="str">
        <f t="shared" si="71"/>
        <v>Incumplimiento</v>
      </c>
      <c r="AH372" s="166"/>
      <c r="AI372" s="65" t="s">
        <v>502</v>
      </c>
      <c r="AJ372" s="105" t="s">
        <v>502</v>
      </c>
    </row>
    <row r="373" spans="1:36" s="59" customFormat="1" ht="37.049999999999997" customHeight="1" thickTop="1" thickBot="1">
      <c r="A373" s="63">
        <v>358</v>
      </c>
      <c r="B373" s="162" t="s">
        <v>400</v>
      </c>
      <c r="C373" s="162">
        <v>0</v>
      </c>
      <c r="D373" s="162" t="s">
        <v>93</v>
      </c>
      <c r="E373" s="162" t="s">
        <v>41</v>
      </c>
      <c r="F373" s="162">
        <v>18</v>
      </c>
      <c r="G373" s="231" t="s">
        <v>428</v>
      </c>
      <c r="H373" s="164" t="s">
        <v>4476</v>
      </c>
      <c r="I373" s="231" t="s">
        <v>20</v>
      </c>
      <c r="J373" s="231" t="s">
        <v>129</v>
      </c>
      <c r="K373" s="231">
        <v>1</v>
      </c>
      <c r="L373" s="165" t="s">
        <v>3807</v>
      </c>
      <c r="M373" s="165" t="s">
        <v>636</v>
      </c>
      <c r="N373" s="64">
        <v>554</v>
      </c>
      <c r="O373" s="64">
        <v>554</v>
      </c>
      <c r="P373" s="64">
        <v>554</v>
      </c>
      <c r="Q373" s="64">
        <v>554</v>
      </c>
      <c r="R373" s="64">
        <f t="shared" si="72"/>
        <v>2216</v>
      </c>
      <c r="S373" s="105" t="s">
        <v>4356</v>
      </c>
      <c r="T373" s="105" t="s">
        <v>172</v>
      </c>
      <c r="U373" s="159">
        <f t="shared" si="73"/>
        <v>1108</v>
      </c>
      <c r="V373" s="273">
        <v>1108</v>
      </c>
      <c r="W373" s="100">
        <f t="shared" si="64"/>
        <v>1</v>
      </c>
      <c r="X373" s="105" t="str">
        <f t="shared" si="65"/>
        <v>De acuerdo a lo programado</v>
      </c>
      <c r="Y373" s="166"/>
      <c r="Z373" s="159">
        <f t="shared" si="66"/>
        <v>1108</v>
      </c>
      <c r="AA373" s="159"/>
      <c r="AB373" s="100" t="str">
        <f t="shared" si="68"/>
        <v>No hay ejecución</v>
      </c>
      <c r="AC373" s="105" t="str">
        <f t="shared" si="67"/>
        <v>NA</v>
      </c>
      <c r="AD373" s="166"/>
      <c r="AE373" s="65">
        <f t="shared" si="69"/>
        <v>1108</v>
      </c>
      <c r="AF373" s="100">
        <f t="shared" si="70"/>
        <v>0.5</v>
      </c>
      <c r="AG373" s="105" t="str">
        <f t="shared" si="71"/>
        <v>Incumplimiento</v>
      </c>
      <c r="AH373" s="166"/>
      <c r="AI373" s="65" t="s">
        <v>502</v>
      </c>
      <c r="AJ373" s="105" t="s">
        <v>502</v>
      </c>
    </row>
    <row r="374" spans="1:36" s="59" customFormat="1" ht="37.049999999999997" customHeight="1" thickTop="1" thickBot="1">
      <c r="A374" s="63">
        <v>359</v>
      </c>
      <c r="B374" s="162" t="s">
        <v>400</v>
      </c>
      <c r="C374" s="162">
        <v>0</v>
      </c>
      <c r="D374" s="162" t="s">
        <v>93</v>
      </c>
      <c r="E374" s="162" t="s">
        <v>41</v>
      </c>
      <c r="F374" s="162">
        <v>18</v>
      </c>
      <c r="G374" s="231" t="s">
        <v>439</v>
      </c>
      <c r="H374" s="164" t="s">
        <v>4488</v>
      </c>
      <c r="I374" s="231" t="s">
        <v>20</v>
      </c>
      <c r="J374" s="231" t="s">
        <v>129</v>
      </c>
      <c r="K374" s="231">
        <v>1</v>
      </c>
      <c r="L374" s="165" t="s">
        <v>2214</v>
      </c>
      <c r="M374" s="165" t="s">
        <v>3764</v>
      </c>
      <c r="N374" s="64">
        <v>11</v>
      </c>
      <c r="O374" s="64">
        <v>11</v>
      </c>
      <c r="P374" s="64">
        <v>11</v>
      </c>
      <c r="Q374" s="64">
        <v>11</v>
      </c>
      <c r="R374" s="64">
        <f t="shared" si="72"/>
        <v>44</v>
      </c>
      <c r="S374" s="105" t="s">
        <v>4356</v>
      </c>
      <c r="T374" s="105" t="s">
        <v>172</v>
      </c>
      <c r="U374" s="159">
        <f t="shared" si="73"/>
        <v>22</v>
      </c>
      <c r="V374" s="273">
        <v>3</v>
      </c>
      <c r="W374" s="100">
        <f t="shared" si="64"/>
        <v>0.13636363636363635</v>
      </c>
      <c r="X374" s="105" t="str">
        <f t="shared" si="65"/>
        <v>En Riesgo de no Cumplimiento</v>
      </c>
      <c r="Y374" s="166"/>
      <c r="Z374" s="159">
        <f t="shared" si="66"/>
        <v>22</v>
      </c>
      <c r="AA374" s="159"/>
      <c r="AB374" s="100" t="str">
        <f t="shared" si="68"/>
        <v>No hay ejecución</v>
      </c>
      <c r="AC374" s="105" t="str">
        <f t="shared" si="67"/>
        <v>NA</v>
      </c>
      <c r="AD374" s="166"/>
      <c r="AE374" s="65">
        <f t="shared" si="69"/>
        <v>3</v>
      </c>
      <c r="AF374" s="100">
        <f t="shared" si="70"/>
        <v>6.8181818181818177E-2</v>
      </c>
      <c r="AG374" s="105" t="str">
        <f t="shared" si="71"/>
        <v>Incumplimiento</v>
      </c>
      <c r="AH374" s="166"/>
      <c r="AI374" s="65" t="s">
        <v>502</v>
      </c>
      <c r="AJ374" s="105" t="s">
        <v>502</v>
      </c>
    </row>
    <row r="375" spans="1:36" s="59" customFormat="1" ht="37.049999999999997" customHeight="1" thickTop="1" thickBot="1">
      <c r="A375" s="63">
        <v>360</v>
      </c>
      <c r="B375" s="162" t="s">
        <v>400</v>
      </c>
      <c r="C375" s="162">
        <v>0</v>
      </c>
      <c r="D375" s="162" t="s">
        <v>93</v>
      </c>
      <c r="E375" s="162" t="s">
        <v>41</v>
      </c>
      <c r="F375" s="162">
        <v>18</v>
      </c>
      <c r="G375" s="231" t="s">
        <v>4331</v>
      </c>
      <c r="H375" s="164" t="s">
        <v>4028</v>
      </c>
      <c r="I375" s="231" t="s">
        <v>20</v>
      </c>
      <c r="J375" s="231" t="s">
        <v>129</v>
      </c>
      <c r="K375" s="231">
        <v>1</v>
      </c>
      <c r="L375" s="165" t="s">
        <v>3778</v>
      </c>
      <c r="M375" s="165" t="s">
        <v>643</v>
      </c>
      <c r="N375" s="64">
        <v>1</v>
      </c>
      <c r="O375" s="64">
        <v>0</v>
      </c>
      <c r="P375" s="64">
        <v>0</v>
      </c>
      <c r="Q375" s="64">
        <v>0</v>
      </c>
      <c r="R375" s="64">
        <f t="shared" si="72"/>
        <v>1</v>
      </c>
      <c r="S375" s="105" t="s">
        <v>4356</v>
      </c>
      <c r="T375" s="105" t="s">
        <v>172</v>
      </c>
      <c r="U375" s="159">
        <f t="shared" si="73"/>
        <v>1</v>
      </c>
      <c r="V375" s="273">
        <v>1</v>
      </c>
      <c r="W375" s="100">
        <f t="shared" si="64"/>
        <v>1</v>
      </c>
      <c r="X375" s="105" t="str">
        <f t="shared" si="65"/>
        <v>De acuerdo a lo programado</v>
      </c>
      <c r="Y375" s="166"/>
      <c r="Z375" s="159">
        <f t="shared" si="66"/>
        <v>0</v>
      </c>
      <c r="AA375" s="159"/>
      <c r="AB375" s="100" t="str">
        <f t="shared" si="68"/>
        <v>No hay ejecución</v>
      </c>
      <c r="AC375" s="105" t="str">
        <f t="shared" si="67"/>
        <v>NA</v>
      </c>
      <c r="AD375" s="166"/>
      <c r="AE375" s="65">
        <f t="shared" si="69"/>
        <v>1</v>
      </c>
      <c r="AF375" s="100">
        <f t="shared" si="70"/>
        <v>1</v>
      </c>
      <c r="AG375" s="105" t="str">
        <f t="shared" si="71"/>
        <v>De acuerdo a lo programado</v>
      </c>
      <c r="AH375" s="166"/>
      <c r="AI375" s="65" t="s">
        <v>502</v>
      </c>
      <c r="AJ375" s="105" t="s">
        <v>502</v>
      </c>
    </row>
    <row r="376" spans="1:36" s="59" customFormat="1" ht="37.049999999999997" customHeight="1" thickTop="1" thickBot="1">
      <c r="A376" s="63">
        <v>361</v>
      </c>
      <c r="B376" s="162" t="s">
        <v>400</v>
      </c>
      <c r="C376" s="162">
        <v>0</v>
      </c>
      <c r="D376" s="162" t="s">
        <v>93</v>
      </c>
      <c r="E376" s="162" t="s">
        <v>41</v>
      </c>
      <c r="F376" s="162">
        <v>18</v>
      </c>
      <c r="G376" s="231" t="s">
        <v>4331</v>
      </c>
      <c r="H376" s="164" t="s">
        <v>4474</v>
      </c>
      <c r="I376" s="231" t="s">
        <v>20</v>
      </c>
      <c r="J376" s="231" t="s">
        <v>129</v>
      </c>
      <c r="K376" s="231">
        <v>1</v>
      </c>
      <c r="L376" s="165" t="s">
        <v>4086</v>
      </c>
      <c r="M376" s="165" t="s">
        <v>4334</v>
      </c>
      <c r="N376" s="64">
        <v>1</v>
      </c>
      <c r="O376" s="64">
        <v>1</v>
      </c>
      <c r="P376" s="64">
        <v>0</v>
      </c>
      <c r="Q376" s="64">
        <v>0</v>
      </c>
      <c r="R376" s="64">
        <f t="shared" si="72"/>
        <v>2</v>
      </c>
      <c r="S376" s="105" t="s">
        <v>4356</v>
      </c>
      <c r="T376" s="105" t="s">
        <v>172</v>
      </c>
      <c r="U376" s="159">
        <f t="shared" si="73"/>
        <v>2</v>
      </c>
      <c r="V376" s="273">
        <v>2</v>
      </c>
      <c r="W376" s="100">
        <f t="shared" si="64"/>
        <v>1</v>
      </c>
      <c r="X376" s="105" t="str">
        <f t="shared" si="65"/>
        <v>De acuerdo a lo programado</v>
      </c>
      <c r="Y376" s="166"/>
      <c r="Z376" s="159">
        <f t="shared" si="66"/>
        <v>0</v>
      </c>
      <c r="AA376" s="159"/>
      <c r="AB376" s="100" t="str">
        <f t="shared" si="68"/>
        <v>No hay ejecución</v>
      </c>
      <c r="AC376" s="105" t="str">
        <f t="shared" si="67"/>
        <v>NA</v>
      </c>
      <c r="AD376" s="166"/>
      <c r="AE376" s="65">
        <f t="shared" si="69"/>
        <v>2</v>
      </c>
      <c r="AF376" s="100">
        <f t="shared" si="70"/>
        <v>1</v>
      </c>
      <c r="AG376" s="105" t="str">
        <f t="shared" si="71"/>
        <v>De acuerdo a lo programado</v>
      </c>
      <c r="AH376" s="166"/>
      <c r="AI376" s="65" t="s">
        <v>502</v>
      </c>
      <c r="AJ376" s="105" t="s">
        <v>502</v>
      </c>
    </row>
    <row r="377" spans="1:36" s="59" customFormat="1" ht="37.049999999999997" customHeight="1" thickTop="1" thickBot="1">
      <c r="A377" s="63">
        <v>362</v>
      </c>
      <c r="B377" s="162" t="s">
        <v>400</v>
      </c>
      <c r="C377" s="162">
        <v>0</v>
      </c>
      <c r="D377" s="162" t="s">
        <v>93</v>
      </c>
      <c r="E377" s="162" t="s">
        <v>41</v>
      </c>
      <c r="F377" s="162">
        <v>18</v>
      </c>
      <c r="G377" s="231" t="s">
        <v>428</v>
      </c>
      <c r="H377" s="164" t="s">
        <v>4026</v>
      </c>
      <c r="I377" s="231" t="s">
        <v>20</v>
      </c>
      <c r="J377" s="231" t="s">
        <v>129</v>
      </c>
      <c r="K377" s="231">
        <v>1</v>
      </c>
      <c r="L377" s="165" t="s">
        <v>2201</v>
      </c>
      <c r="M377" s="165" t="s">
        <v>2215</v>
      </c>
      <c r="N377" s="64">
        <v>5</v>
      </c>
      <c r="O377" s="64">
        <v>0</v>
      </c>
      <c r="P377" s="64">
        <v>0</v>
      </c>
      <c r="Q377" s="64">
        <v>0</v>
      </c>
      <c r="R377" s="64">
        <f t="shared" si="72"/>
        <v>5</v>
      </c>
      <c r="S377" s="105" t="s">
        <v>4359</v>
      </c>
      <c r="T377" s="105" t="s">
        <v>172</v>
      </c>
      <c r="U377" s="159">
        <f t="shared" si="73"/>
        <v>5</v>
      </c>
      <c r="V377" s="273">
        <v>5</v>
      </c>
      <c r="W377" s="100">
        <f t="shared" si="64"/>
        <v>1</v>
      </c>
      <c r="X377" s="105" t="str">
        <f t="shared" si="65"/>
        <v>De acuerdo a lo programado</v>
      </c>
      <c r="Y377" s="166"/>
      <c r="Z377" s="159">
        <f t="shared" si="66"/>
        <v>0</v>
      </c>
      <c r="AA377" s="159"/>
      <c r="AB377" s="100" t="str">
        <f t="shared" si="68"/>
        <v>No hay ejecución</v>
      </c>
      <c r="AC377" s="105" t="str">
        <f t="shared" si="67"/>
        <v>NA</v>
      </c>
      <c r="AD377" s="166"/>
      <c r="AE377" s="65">
        <f t="shared" si="69"/>
        <v>5</v>
      </c>
      <c r="AF377" s="100">
        <f t="shared" si="70"/>
        <v>1</v>
      </c>
      <c r="AG377" s="105" t="str">
        <f t="shared" si="71"/>
        <v>De acuerdo a lo programado</v>
      </c>
      <c r="AH377" s="166"/>
      <c r="AI377" s="65" t="s">
        <v>502</v>
      </c>
      <c r="AJ377" s="105" t="s">
        <v>502</v>
      </c>
    </row>
    <row r="378" spans="1:36" s="59" customFormat="1" ht="37.049999999999997" customHeight="1" thickTop="1" thickBot="1">
      <c r="A378" s="63">
        <v>363</v>
      </c>
      <c r="B378" s="162" t="s">
        <v>400</v>
      </c>
      <c r="C378" s="162">
        <v>0</v>
      </c>
      <c r="D378" s="162" t="s">
        <v>93</v>
      </c>
      <c r="E378" s="162" t="s">
        <v>41</v>
      </c>
      <c r="F378" s="162">
        <v>18</v>
      </c>
      <c r="G378" s="231" t="s">
        <v>428</v>
      </c>
      <c r="H378" s="164" t="s">
        <v>4475</v>
      </c>
      <c r="I378" s="231" t="s">
        <v>20</v>
      </c>
      <c r="J378" s="231" t="s">
        <v>129</v>
      </c>
      <c r="K378" s="231">
        <v>1</v>
      </c>
      <c r="L378" s="165" t="s">
        <v>3807</v>
      </c>
      <c r="M378" s="165" t="s">
        <v>636</v>
      </c>
      <c r="N378" s="64">
        <v>0</v>
      </c>
      <c r="O378" s="64">
        <v>0</v>
      </c>
      <c r="P378" s="64">
        <v>0</v>
      </c>
      <c r="Q378" s="64">
        <v>245</v>
      </c>
      <c r="R378" s="64">
        <f t="shared" si="72"/>
        <v>245</v>
      </c>
      <c r="S378" s="105" t="s">
        <v>4359</v>
      </c>
      <c r="T378" s="105" t="s">
        <v>172</v>
      </c>
      <c r="U378" s="159">
        <f t="shared" si="73"/>
        <v>0</v>
      </c>
      <c r="V378" s="273">
        <v>0</v>
      </c>
      <c r="W378" s="100" t="str">
        <f t="shared" si="64"/>
        <v>No hay Programación</v>
      </c>
      <c r="X378" s="105" t="str">
        <f t="shared" si="65"/>
        <v>De acuerdo a lo programado</v>
      </c>
      <c r="Y378" s="166"/>
      <c r="Z378" s="159">
        <f t="shared" si="66"/>
        <v>245</v>
      </c>
      <c r="AA378" s="159"/>
      <c r="AB378" s="100" t="str">
        <f t="shared" si="68"/>
        <v>No hay ejecución</v>
      </c>
      <c r="AC378" s="105" t="str">
        <f t="shared" si="67"/>
        <v>NA</v>
      </c>
      <c r="AD378" s="166"/>
      <c r="AE378" s="65">
        <f t="shared" si="69"/>
        <v>0</v>
      </c>
      <c r="AF378" s="100" t="str">
        <f t="shared" si="70"/>
        <v>No hay Programación</v>
      </c>
      <c r="AG378" s="105" t="str">
        <f t="shared" si="71"/>
        <v>De acuerdo a lo programado</v>
      </c>
      <c r="AH378" s="166"/>
      <c r="AI378" s="65" t="s">
        <v>502</v>
      </c>
      <c r="AJ378" s="105" t="s">
        <v>502</v>
      </c>
    </row>
    <row r="379" spans="1:36" s="59" customFormat="1" ht="37.049999999999997" customHeight="1" thickTop="1" thickBot="1">
      <c r="A379" s="63">
        <v>364</v>
      </c>
      <c r="B379" s="162" t="s">
        <v>400</v>
      </c>
      <c r="C379" s="162">
        <v>0</v>
      </c>
      <c r="D379" s="162" t="s">
        <v>93</v>
      </c>
      <c r="E379" s="162" t="s">
        <v>41</v>
      </c>
      <c r="F379" s="162">
        <v>18</v>
      </c>
      <c r="G379" s="231" t="s">
        <v>428</v>
      </c>
      <c r="H379" s="164" t="s">
        <v>4476</v>
      </c>
      <c r="I379" s="231" t="s">
        <v>20</v>
      </c>
      <c r="J379" s="231" t="s">
        <v>129</v>
      </c>
      <c r="K379" s="231">
        <v>1</v>
      </c>
      <c r="L379" s="165" t="s">
        <v>3807</v>
      </c>
      <c r="M379" s="165" t="s">
        <v>636</v>
      </c>
      <c r="N379" s="64">
        <v>0</v>
      </c>
      <c r="O379" s="64">
        <v>0</v>
      </c>
      <c r="P379" s="64">
        <v>0</v>
      </c>
      <c r="Q379" s="64">
        <v>3</v>
      </c>
      <c r="R379" s="64">
        <f t="shared" si="72"/>
        <v>3</v>
      </c>
      <c r="S379" s="105" t="s">
        <v>4359</v>
      </c>
      <c r="T379" s="105" t="s">
        <v>172</v>
      </c>
      <c r="U379" s="159">
        <f t="shared" si="73"/>
        <v>0</v>
      </c>
      <c r="V379" s="273">
        <v>0</v>
      </c>
      <c r="W379" s="100" t="str">
        <f t="shared" si="64"/>
        <v>No hay Programación</v>
      </c>
      <c r="X379" s="105" t="str">
        <f t="shared" si="65"/>
        <v>De acuerdo a lo programado</v>
      </c>
      <c r="Y379" s="166"/>
      <c r="Z379" s="159">
        <f t="shared" si="66"/>
        <v>3</v>
      </c>
      <c r="AA379" s="159"/>
      <c r="AB379" s="100" t="str">
        <f t="shared" si="68"/>
        <v>No hay ejecución</v>
      </c>
      <c r="AC379" s="105" t="str">
        <f t="shared" si="67"/>
        <v>NA</v>
      </c>
      <c r="AD379" s="166"/>
      <c r="AE379" s="65">
        <f t="shared" si="69"/>
        <v>0</v>
      </c>
      <c r="AF379" s="100" t="str">
        <f t="shared" si="70"/>
        <v>No hay Programación</v>
      </c>
      <c r="AG379" s="105" t="str">
        <f t="shared" si="71"/>
        <v>De acuerdo a lo programado</v>
      </c>
      <c r="AH379" s="166"/>
      <c r="AI379" s="65" t="s">
        <v>502</v>
      </c>
      <c r="AJ379" s="105" t="s">
        <v>502</v>
      </c>
    </row>
    <row r="380" spans="1:36" s="59" customFormat="1" ht="37.049999999999997" customHeight="1" thickTop="1" thickBot="1">
      <c r="A380" s="63">
        <v>365</v>
      </c>
      <c r="B380" s="162" t="s">
        <v>400</v>
      </c>
      <c r="C380" s="162">
        <v>0</v>
      </c>
      <c r="D380" s="162" t="s">
        <v>93</v>
      </c>
      <c r="E380" s="162" t="s">
        <v>41</v>
      </c>
      <c r="F380" s="162">
        <v>18</v>
      </c>
      <c r="G380" s="231" t="s">
        <v>439</v>
      </c>
      <c r="H380" s="164" t="s">
        <v>4027</v>
      </c>
      <c r="I380" s="231" t="s">
        <v>20</v>
      </c>
      <c r="J380" s="231" t="s">
        <v>129</v>
      </c>
      <c r="K380" s="231">
        <v>1</v>
      </c>
      <c r="L380" s="165" t="s">
        <v>2214</v>
      </c>
      <c r="M380" s="165" t="s">
        <v>2215</v>
      </c>
      <c r="N380" s="64">
        <v>0</v>
      </c>
      <c r="O380" s="64">
        <v>5</v>
      </c>
      <c r="P380" s="64">
        <v>5</v>
      </c>
      <c r="Q380" s="64">
        <v>5</v>
      </c>
      <c r="R380" s="64">
        <f t="shared" si="72"/>
        <v>15</v>
      </c>
      <c r="S380" s="105" t="s">
        <v>4359</v>
      </c>
      <c r="T380" s="105" t="s">
        <v>172</v>
      </c>
      <c r="U380" s="159">
        <f t="shared" si="73"/>
        <v>5</v>
      </c>
      <c r="V380" s="273">
        <v>5</v>
      </c>
      <c r="W380" s="100">
        <f t="shared" si="64"/>
        <v>1</v>
      </c>
      <c r="X380" s="105" t="str">
        <f t="shared" si="65"/>
        <v>De acuerdo a lo programado</v>
      </c>
      <c r="Y380" s="166"/>
      <c r="Z380" s="159">
        <f t="shared" si="66"/>
        <v>10</v>
      </c>
      <c r="AA380" s="159"/>
      <c r="AB380" s="100" t="str">
        <f t="shared" si="68"/>
        <v>No hay ejecución</v>
      </c>
      <c r="AC380" s="105" t="str">
        <f t="shared" si="67"/>
        <v>NA</v>
      </c>
      <c r="AD380" s="166"/>
      <c r="AE380" s="65">
        <f t="shared" si="69"/>
        <v>5</v>
      </c>
      <c r="AF380" s="100">
        <f t="shared" si="70"/>
        <v>0.33333333333333331</v>
      </c>
      <c r="AG380" s="105" t="str">
        <f t="shared" si="71"/>
        <v>Incumplimiento</v>
      </c>
      <c r="AH380" s="166"/>
      <c r="AI380" s="65" t="s">
        <v>502</v>
      </c>
      <c r="AJ380" s="105" t="s">
        <v>502</v>
      </c>
    </row>
    <row r="381" spans="1:36" s="59" customFormat="1" ht="37.049999999999997" customHeight="1" thickTop="1" thickBot="1">
      <c r="A381" s="63">
        <v>366</v>
      </c>
      <c r="B381" s="162" t="s">
        <v>400</v>
      </c>
      <c r="C381" s="162">
        <v>0</v>
      </c>
      <c r="D381" s="162" t="s">
        <v>93</v>
      </c>
      <c r="E381" s="162" t="s">
        <v>41</v>
      </c>
      <c r="F381" s="162">
        <v>18</v>
      </c>
      <c r="G381" s="231" t="s">
        <v>4331</v>
      </c>
      <c r="H381" s="164" t="s">
        <v>4028</v>
      </c>
      <c r="I381" s="231" t="s">
        <v>20</v>
      </c>
      <c r="J381" s="231" t="s">
        <v>129</v>
      </c>
      <c r="K381" s="231">
        <v>1</v>
      </c>
      <c r="L381" s="165" t="s">
        <v>3778</v>
      </c>
      <c r="M381" s="165" t="s">
        <v>643</v>
      </c>
      <c r="N381" s="64">
        <v>0</v>
      </c>
      <c r="O381" s="64">
        <v>0</v>
      </c>
      <c r="P381" s="64">
        <v>0</v>
      </c>
      <c r="Q381" s="64">
        <v>1</v>
      </c>
      <c r="R381" s="64">
        <f t="shared" si="72"/>
        <v>1</v>
      </c>
      <c r="S381" s="105" t="s">
        <v>4359</v>
      </c>
      <c r="T381" s="105" t="s">
        <v>172</v>
      </c>
      <c r="U381" s="159">
        <f t="shared" si="73"/>
        <v>0</v>
      </c>
      <c r="V381" s="273">
        <v>0</v>
      </c>
      <c r="W381" s="100" t="str">
        <f t="shared" si="64"/>
        <v>No hay Programación</v>
      </c>
      <c r="X381" s="105" t="str">
        <f t="shared" si="65"/>
        <v>De acuerdo a lo programado</v>
      </c>
      <c r="Y381" s="166"/>
      <c r="Z381" s="159">
        <f t="shared" si="66"/>
        <v>1</v>
      </c>
      <c r="AA381" s="159"/>
      <c r="AB381" s="100" t="str">
        <f t="shared" si="68"/>
        <v>No hay ejecución</v>
      </c>
      <c r="AC381" s="105" t="str">
        <f t="shared" si="67"/>
        <v>NA</v>
      </c>
      <c r="AD381" s="166"/>
      <c r="AE381" s="65">
        <f t="shared" si="69"/>
        <v>0</v>
      </c>
      <c r="AF381" s="100" t="str">
        <f t="shared" si="70"/>
        <v>No hay Programación</v>
      </c>
      <c r="AG381" s="105" t="str">
        <f t="shared" si="71"/>
        <v>De acuerdo a lo programado</v>
      </c>
      <c r="AH381" s="166"/>
      <c r="AI381" s="65" t="s">
        <v>502</v>
      </c>
      <c r="AJ381" s="105" t="s">
        <v>502</v>
      </c>
    </row>
    <row r="382" spans="1:36" s="59" customFormat="1" ht="37.049999999999997" customHeight="1" thickTop="1" thickBot="1">
      <c r="A382" s="63">
        <v>367</v>
      </c>
      <c r="B382" s="162" t="s">
        <v>400</v>
      </c>
      <c r="C382" s="162">
        <v>0</v>
      </c>
      <c r="D382" s="162" t="s">
        <v>93</v>
      </c>
      <c r="E382" s="162" t="s">
        <v>41</v>
      </c>
      <c r="F382" s="162">
        <v>18</v>
      </c>
      <c r="G382" s="231" t="s">
        <v>4331</v>
      </c>
      <c r="H382" s="164" t="s">
        <v>4474</v>
      </c>
      <c r="I382" s="231" t="s">
        <v>20</v>
      </c>
      <c r="J382" s="231" t="s">
        <v>129</v>
      </c>
      <c r="K382" s="231">
        <v>1</v>
      </c>
      <c r="L382" s="165" t="s">
        <v>4086</v>
      </c>
      <c r="M382" s="165" t="s">
        <v>4334</v>
      </c>
      <c r="N382" s="64">
        <v>0</v>
      </c>
      <c r="O382" s="64">
        <v>5</v>
      </c>
      <c r="P382" s="64">
        <v>0</v>
      </c>
      <c r="Q382" s="64">
        <v>5</v>
      </c>
      <c r="R382" s="64">
        <f t="shared" si="72"/>
        <v>10</v>
      </c>
      <c r="S382" s="105" t="s">
        <v>4359</v>
      </c>
      <c r="T382" s="105" t="s">
        <v>172</v>
      </c>
      <c r="U382" s="159">
        <f t="shared" si="73"/>
        <v>5</v>
      </c>
      <c r="V382" s="273">
        <v>5</v>
      </c>
      <c r="W382" s="100">
        <f t="shared" si="64"/>
        <v>1</v>
      </c>
      <c r="X382" s="105" t="str">
        <f t="shared" si="65"/>
        <v>De acuerdo a lo programado</v>
      </c>
      <c r="Y382" s="166"/>
      <c r="Z382" s="159">
        <f t="shared" si="66"/>
        <v>5</v>
      </c>
      <c r="AA382" s="159"/>
      <c r="AB382" s="100" t="str">
        <f t="shared" si="68"/>
        <v>No hay ejecución</v>
      </c>
      <c r="AC382" s="105" t="str">
        <f t="shared" si="67"/>
        <v>NA</v>
      </c>
      <c r="AD382" s="166"/>
      <c r="AE382" s="65">
        <f t="shared" si="69"/>
        <v>5</v>
      </c>
      <c r="AF382" s="100">
        <f t="shared" si="70"/>
        <v>0.5</v>
      </c>
      <c r="AG382" s="105" t="str">
        <f t="shared" si="71"/>
        <v>Incumplimiento</v>
      </c>
      <c r="AH382" s="166"/>
      <c r="AI382" s="65" t="s">
        <v>502</v>
      </c>
      <c r="AJ382" s="105" t="s">
        <v>502</v>
      </c>
    </row>
    <row r="383" spans="1:36" s="59" customFormat="1" ht="37.049999999999997" customHeight="1" thickTop="1" thickBot="1">
      <c r="A383" s="63">
        <v>368</v>
      </c>
      <c r="B383" s="162" t="s">
        <v>400</v>
      </c>
      <c r="C383" s="162">
        <v>0</v>
      </c>
      <c r="D383" s="162" t="s">
        <v>93</v>
      </c>
      <c r="E383" s="162" t="s">
        <v>41</v>
      </c>
      <c r="F383" s="162">
        <v>18</v>
      </c>
      <c r="G383" s="231" t="s">
        <v>428</v>
      </c>
      <c r="H383" s="164" t="s">
        <v>4026</v>
      </c>
      <c r="I383" s="231" t="s">
        <v>20</v>
      </c>
      <c r="J383" s="231" t="s">
        <v>129</v>
      </c>
      <c r="K383" s="231">
        <v>1</v>
      </c>
      <c r="L383" s="165" t="s">
        <v>2201</v>
      </c>
      <c r="M383" s="165" t="s">
        <v>3764</v>
      </c>
      <c r="N383" s="64">
        <v>11</v>
      </c>
      <c r="O383" s="64">
        <v>0</v>
      </c>
      <c r="P383" s="64">
        <v>0</v>
      </c>
      <c r="Q383" s="64">
        <v>0</v>
      </c>
      <c r="R383" s="64">
        <f t="shared" si="72"/>
        <v>11</v>
      </c>
      <c r="S383" s="105" t="s">
        <v>4365</v>
      </c>
      <c r="T383" s="105" t="s">
        <v>172</v>
      </c>
      <c r="U383" s="159">
        <f t="shared" si="73"/>
        <v>11</v>
      </c>
      <c r="V383" s="273">
        <v>7</v>
      </c>
      <c r="W383" s="100">
        <f t="shared" si="64"/>
        <v>0.63636363636363635</v>
      </c>
      <c r="X383" s="105" t="str">
        <f t="shared" si="65"/>
        <v>En Riesgo de no Cumplimiento</v>
      </c>
      <c r="Y383" s="166"/>
      <c r="Z383" s="159">
        <f t="shared" si="66"/>
        <v>0</v>
      </c>
      <c r="AA383" s="159"/>
      <c r="AB383" s="100" t="str">
        <f t="shared" si="68"/>
        <v>No hay ejecución</v>
      </c>
      <c r="AC383" s="105" t="str">
        <f t="shared" si="67"/>
        <v>NA</v>
      </c>
      <c r="AD383" s="166"/>
      <c r="AE383" s="65">
        <f t="shared" si="69"/>
        <v>7</v>
      </c>
      <c r="AF383" s="100">
        <f t="shared" si="70"/>
        <v>0.63636363636363635</v>
      </c>
      <c r="AG383" s="105" t="str">
        <f t="shared" si="71"/>
        <v>Incumplimiento</v>
      </c>
      <c r="AH383" s="166"/>
      <c r="AI383" s="65" t="s">
        <v>502</v>
      </c>
      <c r="AJ383" s="105" t="s">
        <v>502</v>
      </c>
    </row>
    <row r="384" spans="1:36" s="59" customFormat="1" ht="37.049999999999997" customHeight="1" thickTop="1" thickBot="1">
      <c r="A384" s="63">
        <v>369</v>
      </c>
      <c r="B384" s="162" t="s">
        <v>400</v>
      </c>
      <c r="C384" s="162">
        <v>0</v>
      </c>
      <c r="D384" s="162" t="s">
        <v>93</v>
      </c>
      <c r="E384" s="162" t="s">
        <v>41</v>
      </c>
      <c r="F384" s="162">
        <v>18</v>
      </c>
      <c r="G384" s="231" t="s">
        <v>428</v>
      </c>
      <c r="H384" s="164" t="s">
        <v>4475</v>
      </c>
      <c r="I384" s="231" t="s">
        <v>20</v>
      </c>
      <c r="J384" s="231" t="s">
        <v>129</v>
      </c>
      <c r="K384" s="231">
        <v>1</v>
      </c>
      <c r="L384" s="165" t="s">
        <v>3807</v>
      </c>
      <c r="M384" s="165" t="s">
        <v>636</v>
      </c>
      <c r="N384" s="64">
        <v>2825</v>
      </c>
      <c r="O384" s="64"/>
      <c r="P384" s="64"/>
      <c r="Q384" s="64"/>
      <c r="R384" s="64">
        <f t="shared" si="72"/>
        <v>2825</v>
      </c>
      <c r="S384" s="105" t="s">
        <v>4365</v>
      </c>
      <c r="T384" s="105" t="s">
        <v>172</v>
      </c>
      <c r="U384" s="159">
        <f t="shared" si="73"/>
        <v>2825</v>
      </c>
      <c r="V384" s="273">
        <v>2220</v>
      </c>
      <c r="W384" s="100">
        <f t="shared" si="64"/>
        <v>0.78584070796460181</v>
      </c>
      <c r="X384" s="105" t="str">
        <f t="shared" si="65"/>
        <v>Atraso Leve</v>
      </c>
      <c r="Y384" s="166"/>
      <c r="Z384" s="159">
        <f t="shared" si="66"/>
        <v>0</v>
      </c>
      <c r="AA384" s="159"/>
      <c r="AB384" s="100" t="str">
        <f t="shared" si="68"/>
        <v>No hay ejecución</v>
      </c>
      <c r="AC384" s="105" t="str">
        <f t="shared" si="67"/>
        <v>NA</v>
      </c>
      <c r="AD384" s="166"/>
      <c r="AE384" s="65">
        <f t="shared" si="69"/>
        <v>2220</v>
      </c>
      <c r="AF384" s="100">
        <f t="shared" si="70"/>
        <v>0.78584070796460181</v>
      </c>
      <c r="AG384" s="105" t="str">
        <f t="shared" si="71"/>
        <v>Atraso Leve</v>
      </c>
      <c r="AH384" s="166"/>
      <c r="AI384" s="65" t="s">
        <v>502</v>
      </c>
      <c r="AJ384" s="105" t="s">
        <v>502</v>
      </c>
    </row>
    <row r="385" spans="1:36" s="59" customFormat="1" ht="37.049999999999997" customHeight="1" thickTop="1" thickBot="1">
      <c r="A385" s="63">
        <v>370</v>
      </c>
      <c r="B385" s="162" t="s">
        <v>400</v>
      </c>
      <c r="C385" s="162">
        <v>0</v>
      </c>
      <c r="D385" s="162" t="s">
        <v>93</v>
      </c>
      <c r="E385" s="162" t="s">
        <v>41</v>
      </c>
      <c r="F385" s="162">
        <v>18</v>
      </c>
      <c r="G385" s="231" t="s">
        <v>428</v>
      </c>
      <c r="H385" s="164" t="s">
        <v>4489</v>
      </c>
      <c r="I385" s="231" t="s">
        <v>20</v>
      </c>
      <c r="J385" s="231" t="s">
        <v>129</v>
      </c>
      <c r="K385" s="231">
        <v>1</v>
      </c>
      <c r="L385" s="165" t="s">
        <v>3807</v>
      </c>
      <c r="M385" s="165" t="s">
        <v>636</v>
      </c>
      <c r="N385" s="64">
        <v>9.6999999999999993</v>
      </c>
      <c r="O385" s="64">
        <v>0</v>
      </c>
      <c r="P385" s="64">
        <v>0</v>
      </c>
      <c r="Q385" s="64">
        <v>0</v>
      </c>
      <c r="R385" s="64">
        <f t="shared" si="72"/>
        <v>9.6999999999999993</v>
      </c>
      <c r="S385" s="105" t="s">
        <v>4365</v>
      </c>
      <c r="T385" s="105" t="s">
        <v>172</v>
      </c>
      <c r="U385" s="159">
        <f t="shared" si="73"/>
        <v>9.6999999999999993</v>
      </c>
      <c r="V385" s="273">
        <v>7.6</v>
      </c>
      <c r="W385" s="100">
        <f t="shared" si="64"/>
        <v>0.78350515463917525</v>
      </c>
      <c r="X385" s="105" t="str">
        <f t="shared" si="65"/>
        <v>Atraso Leve</v>
      </c>
      <c r="Y385" s="166"/>
      <c r="Z385" s="159">
        <f t="shared" si="66"/>
        <v>0</v>
      </c>
      <c r="AA385" s="159"/>
      <c r="AB385" s="100" t="str">
        <f t="shared" si="68"/>
        <v>No hay ejecución</v>
      </c>
      <c r="AC385" s="105" t="str">
        <f t="shared" si="67"/>
        <v>NA</v>
      </c>
      <c r="AD385" s="166"/>
      <c r="AE385" s="65">
        <f t="shared" si="69"/>
        <v>7.6</v>
      </c>
      <c r="AF385" s="100">
        <f t="shared" si="70"/>
        <v>0.78350515463917525</v>
      </c>
      <c r="AG385" s="105" t="str">
        <f t="shared" si="71"/>
        <v>Atraso Leve</v>
      </c>
      <c r="AH385" s="166"/>
      <c r="AI385" s="65" t="s">
        <v>502</v>
      </c>
      <c r="AJ385" s="105" t="s">
        <v>502</v>
      </c>
    </row>
    <row r="386" spans="1:36" s="59" customFormat="1" ht="37.049999999999997" customHeight="1" thickTop="1" thickBot="1">
      <c r="A386" s="63">
        <v>371</v>
      </c>
      <c r="B386" s="162" t="s">
        <v>400</v>
      </c>
      <c r="C386" s="162">
        <v>0</v>
      </c>
      <c r="D386" s="162" t="s">
        <v>93</v>
      </c>
      <c r="E386" s="162" t="s">
        <v>41</v>
      </c>
      <c r="F386" s="162">
        <v>18</v>
      </c>
      <c r="G386" s="231" t="s">
        <v>439</v>
      </c>
      <c r="H386" s="164" t="s">
        <v>4027</v>
      </c>
      <c r="I386" s="231" t="s">
        <v>20</v>
      </c>
      <c r="J386" s="231" t="s">
        <v>129</v>
      </c>
      <c r="K386" s="231">
        <v>1</v>
      </c>
      <c r="L386" s="165" t="s">
        <v>2214</v>
      </c>
      <c r="M386" s="165" t="s">
        <v>2215</v>
      </c>
      <c r="N386" s="64">
        <v>11</v>
      </c>
      <c r="O386" s="64">
        <v>0</v>
      </c>
      <c r="P386" s="64">
        <v>0</v>
      </c>
      <c r="Q386" s="64">
        <v>0</v>
      </c>
      <c r="R386" s="64">
        <f t="shared" si="72"/>
        <v>11</v>
      </c>
      <c r="S386" s="105" t="s">
        <v>4365</v>
      </c>
      <c r="T386" s="166" t="s">
        <v>4490</v>
      </c>
      <c r="U386" s="159">
        <f t="shared" si="73"/>
        <v>11</v>
      </c>
      <c r="V386" s="273">
        <v>13</v>
      </c>
      <c r="W386" s="100">
        <f t="shared" si="64"/>
        <v>1.1818181818181819</v>
      </c>
      <c r="X386" s="105" t="str">
        <f t="shared" si="65"/>
        <v>De acuerdo a lo programado</v>
      </c>
      <c r="Y386" s="166"/>
      <c r="Z386" s="159">
        <f t="shared" si="66"/>
        <v>0</v>
      </c>
      <c r="AA386" s="159"/>
      <c r="AB386" s="100" t="str">
        <f t="shared" si="68"/>
        <v>No hay ejecución</v>
      </c>
      <c r="AC386" s="105" t="str">
        <f t="shared" si="67"/>
        <v>NA</v>
      </c>
      <c r="AD386" s="166"/>
      <c r="AE386" s="65">
        <f t="shared" si="69"/>
        <v>13</v>
      </c>
      <c r="AF386" s="100">
        <f t="shared" si="70"/>
        <v>1.1818181818181819</v>
      </c>
      <c r="AG386" s="105" t="str">
        <f t="shared" si="71"/>
        <v>De acuerdo a lo programado</v>
      </c>
      <c r="AH386" s="166"/>
      <c r="AI386" s="65" t="s">
        <v>502</v>
      </c>
      <c r="AJ386" s="105" t="s">
        <v>502</v>
      </c>
    </row>
    <row r="387" spans="1:36" s="59" customFormat="1" ht="37.049999999999997" customHeight="1" thickTop="1" thickBot="1">
      <c r="A387" s="63">
        <v>372</v>
      </c>
      <c r="B387" s="162" t="s">
        <v>400</v>
      </c>
      <c r="C387" s="162">
        <v>0</v>
      </c>
      <c r="D387" s="162" t="s">
        <v>93</v>
      </c>
      <c r="E387" s="162" t="s">
        <v>41</v>
      </c>
      <c r="F387" s="162">
        <v>18</v>
      </c>
      <c r="G387" s="231" t="s">
        <v>4331</v>
      </c>
      <c r="H387" s="164" t="s">
        <v>4028</v>
      </c>
      <c r="I387" s="231" t="s">
        <v>20</v>
      </c>
      <c r="J387" s="231" t="s">
        <v>129</v>
      </c>
      <c r="K387" s="231">
        <v>1</v>
      </c>
      <c r="L387" s="165" t="s">
        <v>3778</v>
      </c>
      <c r="M387" s="165" t="s">
        <v>643</v>
      </c>
      <c r="N387" s="64">
        <v>0</v>
      </c>
      <c r="O387" s="64">
        <v>1</v>
      </c>
      <c r="P387" s="64">
        <v>1</v>
      </c>
      <c r="Q387" s="64">
        <v>0</v>
      </c>
      <c r="R387" s="64">
        <f t="shared" si="72"/>
        <v>2</v>
      </c>
      <c r="S387" s="105" t="s">
        <v>4365</v>
      </c>
      <c r="T387" s="166" t="s">
        <v>4366</v>
      </c>
      <c r="U387" s="159">
        <f t="shared" si="73"/>
        <v>1</v>
      </c>
      <c r="V387" s="273">
        <v>1</v>
      </c>
      <c r="W387" s="100">
        <f t="shared" si="64"/>
        <v>1</v>
      </c>
      <c r="X387" s="105" t="str">
        <f t="shared" si="65"/>
        <v>De acuerdo a lo programado</v>
      </c>
      <c r="Y387" s="166"/>
      <c r="Z387" s="159">
        <f t="shared" si="66"/>
        <v>1</v>
      </c>
      <c r="AA387" s="159"/>
      <c r="AB387" s="100" t="str">
        <f t="shared" si="68"/>
        <v>No hay ejecución</v>
      </c>
      <c r="AC387" s="105" t="str">
        <f t="shared" si="67"/>
        <v>NA</v>
      </c>
      <c r="AD387" s="166"/>
      <c r="AE387" s="65">
        <f t="shared" si="69"/>
        <v>1</v>
      </c>
      <c r="AF387" s="100">
        <f t="shared" si="70"/>
        <v>0.5</v>
      </c>
      <c r="AG387" s="105" t="str">
        <f t="shared" si="71"/>
        <v>Incumplimiento</v>
      </c>
      <c r="AH387" s="166"/>
      <c r="AI387" s="65" t="s">
        <v>502</v>
      </c>
      <c r="AJ387" s="105" t="s">
        <v>502</v>
      </c>
    </row>
    <row r="388" spans="1:36" s="59" customFormat="1" ht="37.049999999999997" customHeight="1" thickTop="1" thickBot="1">
      <c r="A388" s="63">
        <v>373</v>
      </c>
      <c r="B388" s="162" t="s">
        <v>400</v>
      </c>
      <c r="C388" s="162">
        <v>0</v>
      </c>
      <c r="D388" s="162" t="s">
        <v>93</v>
      </c>
      <c r="E388" s="162" t="s">
        <v>41</v>
      </c>
      <c r="F388" s="162">
        <v>18</v>
      </c>
      <c r="G388" s="231" t="s">
        <v>4331</v>
      </c>
      <c r="H388" s="164" t="s">
        <v>4474</v>
      </c>
      <c r="I388" s="231" t="s">
        <v>20</v>
      </c>
      <c r="J388" s="231" t="s">
        <v>129</v>
      </c>
      <c r="K388" s="231">
        <v>1</v>
      </c>
      <c r="L388" s="165" t="s">
        <v>4086</v>
      </c>
      <c r="M388" s="165" t="s">
        <v>4334</v>
      </c>
      <c r="N388" s="64">
        <v>0</v>
      </c>
      <c r="O388" s="64">
        <v>1</v>
      </c>
      <c r="P388" s="64">
        <v>0</v>
      </c>
      <c r="Q388" s="64">
        <v>0</v>
      </c>
      <c r="R388" s="64">
        <f t="shared" si="72"/>
        <v>1</v>
      </c>
      <c r="S388" s="105" t="s">
        <v>4365</v>
      </c>
      <c r="T388" s="166" t="s">
        <v>4366</v>
      </c>
      <c r="U388" s="159">
        <f t="shared" si="73"/>
        <v>1</v>
      </c>
      <c r="V388" s="273">
        <v>0</v>
      </c>
      <c r="W388" s="100">
        <f t="shared" si="64"/>
        <v>0</v>
      </c>
      <c r="X388" s="105" t="str">
        <f t="shared" si="65"/>
        <v>En Riesgo de no Cumplimiento</v>
      </c>
      <c r="Y388" s="166"/>
      <c r="Z388" s="159">
        <f t="shared" si="66"/>
        <v>0</v>
      </c>
      <c r="AA388" s="159"/>
      <c r="AB388" s="100" t="str">
        <f t="shared" si="68"/>
        <v>No hay ejecución</v>
      </c>
      <c r="AC388" s="105" t="str">
        <f t="shared" si="67"/>
        <v>NA</v>
      </c>
      <c r="AD388" s="166"/>
      <c r="AE388" s="65">
        <f t="shared" si="69"/>
        <v>0</v>
      </c>
      <c r="AF388" s="100" t="str">
        <f t="shared" si="70"/>
        <v>No hay Programación</v>
      </c>
      <c r="AG388" s="105" t="str">
        <f t="shared" si="71"/>
        <v>De acuerdo a lo programado</v>
      </c>
      <c r="AH388" s="166"/>
      <c r="AI388" s="65" t="s">
        <v>502</v>
      </c>
      <c r="AJ388" s="105" t="s">
        <v>502</v>
      </c>
    </row>
    <row r="389" spans="1:36" s="59" customFormat="1" ht="37.049999999999997" customHeight="1" thickTop="1" thickBot="1">
      <c r="A389" s="63">
        <v>374</v>
      </c>
      <c r="B389" s="162" t="s">
        <v>400</v>
      </c>
      <c r="C389" s="162">
        <v>0</v>
      </c>
      <c r="D389" s="162">
        <v>0</v>
      </c>
      <c r="E389" s="162" t="s">
        <v>41</v>
      </c>
      <c r="F389" s="162">
        <v>18</v>
      </c>
      <c r="G389" s="231" t="s">
        <v>428</v>
      </c>
      <c r="H389" s="164" t="s">
        <v>4491</v>
      </c>
      <c r="I389" s="231" t="s">
        <v>20</v>
      </c>
      <c r="J389" s="231" t="s">
        <v>129</v>
      </c>
      <c r="K389" s="231">
        <v>1</v>
      </c>
      <c r="L389" s="165" t="s">
        <v>2201</v>
      </c>
      <c r="M389" s="165" t="s">
        <v>636</v>
      </c>
      <c r="N389" s="64">
        <v>1</v>
      </c>
      <c r="O389" s="64">
        <v>0</v>
      </c>
      <c r="P389" s="64">
        <v>0</v>
      </c>
      <c r="Q389" s="64">
        <v>0</v>
      </c>
      <c r="R389" s="64">
        <f t="shared" si="72"/>
        <v>1</v>
      </c>
      <c r="S389" s="105" t="s">
        <v>4345</v>
      </c>
      <c r="T389" s="105" t="s">
        <v>172</v>
      </c>
      <c r="U389" s="159">
        <f t="shared" si="73"/>
        <v>1</v>
      </c>
      <c r="V389" s="273">
        <v>0</v>
      </c>
      <c r="W389" s="100">
        <f t="shared" si="64"/>
        <v>0</v>
      </c>
      <c r="X389" s="105" t="str">
        <f t="shared" si="65"/>
        <v>En Riesgo de no Cumplimiento</v>
      </c>
      <c r="Y389" s="166"/>
      <c r="Z389" s="159">
        <f t="shared" si="66"/>
        <v>0</v>
      </c>
      <c r="AA389" s="159"/>
      <c r="AB389" s="100" t="str">
        <f t="shared" si="68"/>
        <v>No hay ejecución</v>
      </c>
      <c r="AC389" s="105" t="str">
        <f t="shared" si="67"/>
        <v>NA</v>
      </c>
      <c r="AD389" s="166"/>
      <c r="AE389" s="65">
        <f t="shared" si="69"/>
        <v>0</v>
      </c>
      <c r="AF389" s="100" t="str">
        <f t="shared" si="70"/>
        <v>No hay Programación</v>
      </c>
      <c r="AG389" s="105" t="str">
        <f t="shared" si="71"/>
        <v>De acuerdo a lo programado</v>
      </c>
      <c r="AH389" s="166"/>
      <c r="AI389" s="65" t="s">
        <v>502</v>
      </c>
      <c r="AJ389" s="105" t="s">
        <v>502</v>
      </c>
    </row>
    <row r="390" spans="1:36" s="59" customFormat="1" ht="37.049999999999997" customHeight="1" thickTop="1" thickBot="1">
      <c r="A390" s="63">
        <v>375</v>
      </c>
      <c r="B390" s="162" t="s">
        <v>400</v>
      </c>
      <c r="C390" s="162">
        <v>0</v>
      </c>
      <c r="D390" s="162">
        <v>0</v>
      </c>
      <c r="E390" s="162" t="s">
        <v>41</v>
      </c>
      <c r="F390" s="162">
        <v>18</v>
      </c>
      <c r="G390" s="231" t="s">
        <v>430</v>
      </c>
      <c r="H390" s="164" t="s">
        <v>4492</v>
      </c>
      <c r="I390" s="231" t="s">
        <v>20</v>
      </c>
      <c r="J390" s="231" t="s">
        <v>129</v>
      </c>
      <c r="K390" s="231">
        <v>1</v>
      </c>
      <c r="L390" s="165" t="s">
        <v>2214</v>
      </c>
      <c r="M390" s="165" t="s">
        <v>3764</v>
      </c>
      <c r="N390" s="64">
        <v>0</v>
      </c>
      <c r="O390" s="64">
        <v>1</v>
      </c>
      <c r="P390" s="64">
        <v>0</v>
      </c>
      <c r="Q390" s="64">
        <v>1</v>
      </c>
      <c r="R390" s="64">
        <f t="shared" si="72"/>
        <v>2</v>
      </c>
      <c r="S390" s="105" t="s">
        <v>4345</v>
      </c>
      <c r="T390" s="105" t="s">
        <v>172</v>
      </c>
      <c r="U390" s="159">
        <f t="shared" si="73"/>
        <v>1</v>
      </c>
      <c r="V390" s="273">
        <v>0</v>
      </c>
      <c r="W390" s="100">
        <f t="shared" si="64"/>
        <v>0</v>
      </c>
      <c r="X390" s="105" t="str">
        <f t="shared" si="65"/>
        <v>En Riesgo de no Cumplimiento</v>
      </c>
      <c r="Y390" s="166"/>
      <c r="Z390" s="159">
        <f t="shared" si="66"/>
        <v>1</v>
      </c>
      <c r="AA390" s="159"/>
      <c r="AB390" s="100" t="str">
        <f t="shared" si="68"/>
        <v>No hay ejecución</v>
      </c>
      <c r="AC390" s="105" t="str">
        <f t="shared" si="67"/>
        <v>NA</v>
      </c>
      <c r="AD390" s="166"/>
      <c r="AE390" s="65">
        <f t="shared" si="69"/>
        <v>0</v>
      </c>
      <c r="AF390" s="100" t="str">
        <f t="shared" si="70"/>
        <v>No hay Programación</v>
      </c>
      <c r="AG390" s="105" t="str">
        <f t="shared" si="71"/>
        <v>De acuerdo a lo programado</v>
      </c>
      <c r="AH390" s="166"/>
      <c r="AI390" s="65">
        <v>6000</v>
      </c>
      <c r="AJ390" s="105"/>
    </row>
    <row r="391" spans="1:36" s="59" customFormat="1" ht="37.049999999999997" customHeight="1" thickTop="1" thickBot="1">
      <c r="A391" s="63">
        <v>376</v>
      </c>
      <c r="B391" s="162" t="s">
        <v>400</v>
      </c>
      <c r="C391" s="162">
        <v>0</v>
      </c>
      <c r="D391" s="162">
        <v>0</v>
      </c>
      <c r="E391" s="162" t="s">
        <v>41</v>
      </c>
      <c r="F391" s="162">
        <v>18</v>
      </c>
      <c r="G391" s="231" t="s">
        <v>428</v>
      </c>
      <c r="H391" s="164" t="s">
        <v>4493</v>
      </c>
      <c r="I391" s="231" t="s">
        <v>20</v>
      </c>
      <c r="J391" s="231" t="s">
        <v>129</v>
      </c>
      <c r="K391" s="231">
        <v>1</v>
      </c>
      <c r="L391" s="165" t="s">
        <v>3778</v>
      </c>
      <c r="M391" s="165" t="s">
        <v>643</v>
      </c>
      <c r="N391" s="64">
        <v>0</v>
      </c>
      <c r="O391" s="64">
        <v>0</v>
      </c>
      <c r="P391" s="64">
        <v>1</v>
      </c>
      <c r="Q391" s="64">
        <v>1</v>
      </c>
      <c r="R391" s="64">
        <f t="shared" si="72"/>
        <v>2</v>
      </c>
      <c r="S391" s="105" t="s">
        <v>4350</v>
      </c>
      <c r="T391" s="166" t="s">
        <v>4494</v>
      </c>
      <c r="U391" s="159">
        <f t="shared" si="73"/>
        <v>0</v>
      </c>
      <c r="V391" s="273">
        <v>0</v>
      </c>
      <c r="W391" s="100" t="str">
        <f t="shared" si="64"/>
        <v>No hay Programación</v>
      </c>
      <c r="X391" s="105" t="str">
        <f t="shared" si="65"/>
        <v>De acuerdo a lo programado</v>
      </c>
      <c r="Y391" s="166"/>
      <c r="Z391" s="159">
        <f t="shared" si="66"/>
        <v>2</v>
      </c>
      <c r="AA391" s="159"/>
      <c r="AB391" s="100" t="str">
        <f t="shared" si="68"/>
        <v>No hay ejecución</v>
      </c>
      <c r="AC391" s="105" t="str">
        <f t="shared" si="67"/>
        <v>NA</v>
      </c>
      <c r="AD391" s="166"/>
      <c r="AE391" s="65">
        <f t="shared" si="69"/>
        <v>0</v>
      </c>
      <c r="AF391" s="100" t="str">
        <f t="shared" si="70"/>
        <v>No hay Programación</v>
      </c>
      <c r="AG391" s="105" t="str">
        <f t="shared" si="71"/>
        <v>De acuerdo a lo programado</v>
      </c>
      <c r="AH391" s="166"/>
      <c r="AI391" s="65" t="s">
        <v>502</v>
      </c>
      <c r="AJ391" s="105" t="s">
        <v>502</v>
      </c>
    </row>
    <row r="392" spans="1:36" s="59" customFormat="1" ht="37.049999999999997" customHeight="1" thickTop="1" thickBot="1">
      <c r="A392" s="63">
        <v>377</v>
      </c>
      <c r="B392" s="162" t="s">
        <v>400</v>
      </c>
      <c r="C392" s="162">
        <v>0</v>
      </c>
      <c r="D392" s="162">
        <v>0</v>
      </c>
      <c r="E392" s="162" t="s">
        <v>41</v>
      </c>
      <c r="F392" s="162">
        <v>18</v>
      </c>
      <c r="G392" s="231" t="s">
        <v>428</v>
      </c>
      <c r="H392" s="164" t="s">
        <v>4491</v>
      </c>
      <c r="I392" s="231" t="s">
        <v>20</v>
      </c>
      <c r="J392" s="231" t="s">
        <v>129</v>
      </c>
      <c r="K392" s="231">
        <v>1</v>
      </c>
      <c r="L392" s="165" t="s">
        <v>2201</v>
      </c>
      <c r="M392" s="165" t="s">
        <v>636</v>
      </c>
      <c r="N392" s="64">
        <v>20</v>
      </c>
      <c r="O392" s="64">
        <v>0</v>
      </c>
      <c r="P392" s="64">
        <v>0</v>
      </c>
      <c r="Q392" s="64">
        <v>0</v>
      </c>
      <c r="R392" s="64">
        <f t="shared" si="72"/>
        <v>20</v>
      </c>
      <c r="S392" s="105" t="s">
        <v>4457</v>
      </c>
      <c r="T392" s="105" t="s">
        <v>172</v>
      </c>
      <c r="U392" s="159">
        <f t="shared" si="73"/>
        <v>20</v>
      </c>
      <c r="V392" s="273">
        <v>0</v>
      </c>
      <c r="W392" s="100">
        <f t="shared" si="64"/>
        <v>0</v>
      </c>
      <c r="X392" s="105" t="str">
        <f t="shared" si="65"/>
        <v>En Riesgo de no Cumplimiento</v>
      </c>
      <c r="Y392" s="166" t="s">
        <v>4458</v>
      </c>
      <c r="Z392" s="159">
        <f t="shared" si="66"/>
        <v>0</v>
      </c>
      <c r="AA392" s="159"/>
      <c r="AB392" s="100" t="str">
        <f t="shared" si="68"/>
        <v>No hay ejecución</v>
      </c>
      <c r="AC392" s="105" t="str">
        <f t="shared" si="67"/>
        <v>NA</v>
      </c>
      <c r="AD392" s="166"/>
      <c r="AE392" s="65">
        <f t="shared" si="69"/>
        <v>0</v>
      </c>
      <c r="AF392" s="100" t="str">
        <f t="shared" si="70"/>
        <v>No hay Programación</v>
      </c>
      <c r="AG392" s="105" t="str">
        <f t="shared" si="71"/>
        <v>De acuerdo a lo programado</v>
      </c>
      <c r="AH392" s="166"/>
      <c r="AI392" s="65" t="s">
        <v>502</v>
      </c>
      <c r="AJ392" s="105" t="s">
        <v>502</v>
      </c>
    </row>
    <row r="393" spans="1:36" s="59" customFormat="1" ht="37.049999999999997" customHeight="1" thickTop="1" thickBot="1">
      <c r="A393" s="63">
        <v>378</v>
      </c>
      <c r="B393" s="162" t="s">
        <v>400</v>
      </c>
      <c r="C393" s="162">
        <v>0</v>
      </c>
      <c r="D393" s="162">
        <v>0</v>
      </c>
      <c r="E393" s="162" t="s">
        <v>41</v>
      </c>
      <c r="F393" s="162">
        <v>18</v>
      </c>
      <c r="G393" s="231" t="s">
        <v>510</v>
      </c>
      <c r="H393" s="164" t="s">
        <v>4495</v>
      </c>
      <c r="I393" s="231" t="s">
        <v>20</v>
      </c>
      <c r="J393" s="231" t="s">
        <v>129</v>
      </c>
      <c r="K393" s="231">
        <v>1</v>
      </c>
      <c r="L393" s="165" t="s">
        <v>2214</v>
      </c>
      <c r="M393" s="165" t="s">
        <v>3764</v>
      </c>
      <c r="N393" s="64">
        <v>18</v>
      </c>
      <c r="O393" s="64">
        <v>18</v>
      </c>
      <c r="P393" s="64">
        <v>18</v>
      </c>
      <c r="Q393" s="64">
        <v>18</v>
      </c>
      <c r="R393" s="64">
        <f t="shared" si="72"/>
        <v>72</v>
      </c>
      <c r="S393" s="105" t="s">
        <v>4457</v>
      </c>
      <c r="T393" s="166" t="s">
        <v>4496</v>
      </c>
      <c r="U393" s="159">
        <f t="shared" si="73"/>
        <v>36</v>
      </c>
      <c r="V393" s="273">
        <v>0</v>
      </c>
      <c r="W393" s="100">
        <f t="shared" si="64"/>
        <v>0</v>
      </c>
      <c r="X393" s="105" t="str">
        <f t="shared" si="65"/>
        <v>En Riesgo de no Cumplimiento</v>
      </c>
      <c r="Y393" s="166" t="s">
        <v>4458</v>
      </c>
      <c r="Z393" s="159">
        <f t="shared" si="66"/>
        <v>36</v>
      </c>
      <c r="AA393" s="159"/>
      <c r="AB393" s="100" t="str">
        <f t="shared" si="68"/>
        <v>No hay ejecución</v>
      </c>
      <c r="AC393" s="105" t="str">
        <f t="shared" si="67"/>
        <v>NA</v>
      </c>
      <c r="AD393" s="166"/>
      <c r="AE393" s="65">
        <f t="shared" si="69"/>
        <v>0</v>
      </c>
      <c r="AF393" s="100" t="str">
        <f t="shared" si="70"/>
        <v>No hay Programación</v>
      </c>
      <c r="AG393" s="105" t="str">
        <f t="shared" si="71"/>
        <v>De acuerdo a lo programado</v>
      </c>
      <c r="AH393" s="166"/>
      <c r="AI393" s="65" t="s">
        <v>502</v>
      </c>
      <c r="AJ393" s="105" t="s">
        <v>502</v>
      </c>
    </row>
    <row r="394" spans="1:36" s="59" customFormat="1" ht="37.049999999999997" customHeight="1" thickTop="1" thickBot="1">
      <c r="A394" s="63">
        <v>379</v>
      </c>
      <c r="B394" s="162" t="s">
        <v>400</v>
      </c>
      <c r="C394" s="162">
        <v>0</v>
      </c>
      <c r="D394" s="162">
        <v>0</v>
      </c>
      <c r="E394" s="162" t="s">
        <v>41</v>
      </c>
      <c r="F394" s="162">
        <v>18</v>
      </c>
      <c r="G394" s="231" t="s">
        <v>430</v>
      </c>
      <c r="H394" s="164" t="s">
        <v>4492</v>
      </c>
      <c r="I394" s="231" t="s">
        <v>20</v>
      </c>
      <c r="J394" s="231" t="s">
        <v>129</v>
      </c>
      <c r="K394" s="231">
        <v>1</v>
      </c>
      <c r="L394" s="165" t="s">
        <v>2214</v>
      </c>
      <c r="M394" s="165" t="s">
        <v>3764</v>
      </c>
      <c r="N394" s="64">
        <v>2</v>
      </c>
      <c r="O394" s="64">
        <v>2</v>
      </c>
      <c r="P394" s="64">
        <v>2</v>
      </c>
      <c r="Q394" s="64">
        <v>2</v>
      </c>
      <c r="R394" s="64">
        <f t="shared" si="72"/>
        <v>8</v>
      </c>
      <c r="S394" s="105" t="s">
        <v>4457</v>
      </c>
      <c r="T394" s="166" t="s">
        <v>4497</v>
      </c>
      <c r="U394" s="159">
        <f t="shared" si="73"/>
        <v>4</v>
      </c>
      <c r="V394" s="273">
        <v>0</v>
      </c>
      <c r="W394" s="100">
        <f t="shared" si="64"/>
        <v>0</v>
      </c>
      <c r="X394" s="105" t="str">
        <f t="shared" si="65"/>
        <v>En Riesgo de no Cumplimiento</v>
      </c>
      <c r="Y394" s="166" t="s">
        <v>4458</v>
      </c>
      <c r="Z394" s="159">
        <f t="shared" si="66"/>
        <v>4</v>
      </c>
      <c r="AA394" s="159"/>
      <c r="AB394" s="100" t="str">
        <f t="shared" si="68"/>
        <v>No hay ejecución</v>
      </c>
      <c r="AC394" s="105" t="str">
        <f t="shared" si="67"/>
        <v>NA</v>
      </c>
      <c r="AD394" s="166"/>
      <c r="AE394" s="65">
        <f t="shared" si="69"/>
        <v>0</v>
      </c>
      <c r="AF394" s="100" t="str">
        <f t="shared" si="70"/>
        <v>No hay Programación</v>
      </c>
      <c r="AG394" s="105" t="str">
        <f t="shared" si="71"/>
        <v>De acuerdo a lo programado</v>
      </c>
      <c r="AH394" s="166"/>
      <c r="AI394" s="65" t="s">
        <v>502</v>
      </c>
      <c r="AJ394" s="105" t="s">
        <v>502</v>
      </c>
    </row>
    <row r="395" spans="1:36" s="59" customFormat="1" ht="37.049999999999997" customHeight="1" thickTop="1" thickBot="1">
      <c r="A395" s="63">
        <v>380</v>
      </c>
      <c r="B395" s="162" t="s">
        <v>400</v>
      </c>
      <c r="C395" s="162">
        <v>0</v>
      </c>
      <c r="D395" s="162">
        <v>0</v>
      </c>
      <c r="E395" s="162" t="s">
        <v>41</v>
      </c>
      <c r="F395" s="162">
        <v>18</v>
      </c>
      <c r="G395" s="231" t="s">
        <v>428</v>
      </c>
      <c r="H395" s="164" t="s">
        <v>4498</v>
      </c>
      <c r="I395" s="231" t="s">
        <v>20</v>
      </c>
      <c r="J395" s="231" t="s">
        <v>129</v>
      </c>
      <c r="K395" s="231">
        <v>1</v>
      </c>
      <c r="L395" s="165" t="s">
        <v>640</v>
      </c>
      <c r="M395" s="165" t="s">
        <v>636</v>
      </c>
      <c r="N395" s="64">
        <v>20</v>
      </c>
      <c r="O395" s="64">
        <v>0</v>
      </c>
      <c r="P395" s="64">
        <v>0</v>
      </c>
      <c r="Q395" s="64">
        <v>0</v>
      </c>
      <c r="R395" s="64">
        <f t="shared" si="72"/>
        <v>20</v>
      </c>
      <c r="S395" s="105" t="s">
        <v>4457</v>
      </c>
      <c r="T395" s="105" t="s">
        <v>172</v>
      </c>
      <c r="U395" s="159">
        <f t="shared" si="73"/>
        <v>20</v>
      </c>
      <c r="V395" s="273">
        <v>0</v>
      </c>
      <c r="W395" s="100">
        <f t="shared" si="64"/>
        <v>0</v>
      </c>
      <c r="X395" s="105" t="str">
        <f t="shared" si="65"/>
        <v>En Riesgo de no Cumplimiento</v>
      </c>
      <c r="Y395" s="166" t="s">
        <v>4458</v>
      </c>
      <c r="Z395" s="159">
        <f t="shared" si="66"/>
        <v>0</v>
      </c>
      <c r="AA395" s="159"/>
      <c r="AB395" s="100" t="str">
        <f t="shared" si="68"/>
        <v>No hay ejecución</v>
      </c>
      <c r="AC395" s="105" t="str">
        <f t="shared" si="67"/>
        <v>NA</v>
      </c>
      <c r="AD395" s="166"/>
      <c r="AE395" s="65">
        <f t="shared" si="69"/>
        <v>0</v>
      </c>
      <c r="AF395" s="100" t="str">
        <f t="shared" si="70"/>
        <v>No hay Programación</v>
      </c>
      <c r="AG395" s="105" t="str">
        <f t="shared" si="71"/>
        <v>De acuerdo a lo programado</v>
      </c>
      <c r="AH395" s="166"/>
      <c r="AI395" s="65" t="s">
        <v>502</v>
      </c>
      <c r="AJ395" s="105" t="s">
        <v>502</v>
      </c>
    </row>
    <row r="396" spans="1:36" s="59" customFormat="1" ht="37.049999999999997" customHeight="1" thickTop="1" thickBot="1">
      <c r="A396" s="63">
        <v>381</v>
      </c>
      <c r="B396" s="162" t="s">
        <v>400</v>
      </c>
      <c r="C396" s="162">
        <v>0</v>
      </c>
      <c r="D396" s="162">
        <v>0</v>
      </c>
      <c r="E396" s="162" t="s">
        <v>41</v>
      </c>
      <c r="F396" s="162">
        <v>18</v>
      </c>
      <c r="G396" s="231" t="s">
        <v>428</v>
      </c>
      <c r="H396" s="164" t="s">
        <v>4491</v>
      </c>
      <c r="I396" s="231" t="s">
        <v>20</v>
      </c>
      <c r="J396" s="231" t="s">
        <v>129</v>
      </c>
      <c r="K396" s="231">
        <v>1</v>
      </c>
      <c r="L396" s="165" t="s">
        <v>2201</v>
      </c>
      <c r="M396" s="165" t="s">
        <v>4499</v>
      </c>
      <c r="N396" s="64">
        <v>3</v>
      </c>
      <c r="O396" s="64">
        <v>0</v>
      </c>
      <c r="P396" s="64">
        <v>0</v>
      </c>
      <c r="Q396" s="64">
        <v>0</v>
      </c>
      <c r="R396" s="64">
        <f t="shared" si="72"/>
        <v>3</v>
      </c>
      <c r="S396" s="105" t="s">
        <v>4359</v>
      </c>
      <c r="T396" s="105" t="s">
        <v>172</v>
      </c>
      <c r="U396" s="159">
        <f t="shared" si="73"/>
        <v>3</v>
      </c>
      <c r="V396" s="273">
        <v>5</v>
      </c>
      <c r="W396" s="100">
        <f t="shared" si="64"/>
        <v>1.6666666666666667</v>
      </c>
      <c r="X396" s="105" t="str">
        <f t="shared" si="65"/>
        <v>De acuerdo a lo programado</v>
      </c>
      <c r="Y396" s="166"/>
      <c r="Z396" s="159">
        <f t="shared" si="66"/>
        <v>0</v>
      </c>
      <c r="AA396" s="159"/>
      <c r="AB396" s="100" t="str">
        <f t="shared" si="68"/>
        <v>No hay ejecución</v>
      </c>
      <c r="AC396" s="105" t="str">
        <f t="shared" si="67"/>
        <v>NA</v>
      </c>
      <c r="AD396" s="166"/>
      <c r="AE396" s="65">
        <f t="shared" si="69"/>
        <v>5</v>
      </c>
      <c r="AF396" s="100">
        <f t="shared" si="70"/>
        <v>1.6666666666666667</v>
      </c>
      <c r="AG396" s="105" t="str">
        <f t="shared" si="71"/>
        <v>De acuerdo a lo programado</v>
      </c>
      <c r="AH396" s="166"/>
      <c r="AI396" s="65" t="s">
        <v>502</v>
      </c>
      <c r="AJ396" s="105" t="s">
        <v>502</v>
      </c>
    </row>
    <row r="397" spans="1:36" s="59" customFormat="1" ht="37.049999999999997" customHeight="1" thickTop="1" thickBot="1">
      <c r="A397" s="63">
        <v>382</v>
      </c>
      <c r="B397" s="162" t="s">
        <v>400</v>
      </c>
      <c r="C397" s="162">
        <v>0</v>
      </c>
      <c r="D397" s="162">
        <v>0</v>
      </c>
      <c r="E397" s="162" t="s">
        <v>41</v>
      </c>
      <c r="F397" s="162">
        <v>18</v>
      </c>
      <c r="G397" s="231" t="s">
        <v>430</v>
      </c>
      <c r="H397" s="164" t="s">
        <v>4492</v>
      </c>
      <c r="I397" s="231" t="s">
        <v>20</v>
      </c>
      <c r="J397" s="231" t="s">
        <v>129</v>
      </c>
      <c r="K397" s="231">
        <v>1</v>
      </c>
      <c r="L397" s="165" t="s">
        <v>2214</v>
      </c>
      <c r="M397" s="165" t="s">
        <v>2215</v>
      </c>
      <c r="N397" s="64">
        <v>0</v>
      </c>
      <c r="O397" s="64">
        <v>0</v>
      </c>
      <c r="P397" s="64">
        <v>0</v>
      </c>
      <c r="Q397" s="64">
        <v>3</v>
      </c>
      <c r="R397" s="64">
        <f t="shared" si="72"/>
        <v>3</v>
      </c>
      <c r="S397" s="105" t="s">
        <v>4359</v>
      </c>
      <c r="T397" s="105" t="s">
        <v>172</v>
      </c>
      <c r="U397" s="159">
        <f t="shared" si="73"/>
        <v>0</v>
      </c>
      <c r="V397" s="273">
        <v>0</v>
      </c>
      <c r="W397" s="100" t="str">
        <f t="shared" si="64"/>
        <v>No hay Programación</v>
      </c>
      <c r="X397" s="105" t="str">
        <f t="shared" si="65"/>
        <v>De acuerdo a lo programado</v>
      </c>
      <c r="Y397" s="166"/>
      <c r="Z397" s="159">
        <f t="shared" si="66"/>
        <v>3</v>
      </c>
      <c r="AA397" s="159"/>
      <c r="AB397" s="100" t="str">
        <f t="shared" si="68"/>
        <v>No hay ejecución</v>
      </c>
      <c r="AC397" s="105" t="str">
        <f t="shared" si="67"/>
        <v>NA</v>
      </c>
      <c r="AD397" s="166"/>
      <c r="AE397" s="65">
        <f t="shared" si="69"/>
        <v>0</v>
      </c>
      <c r="AF397" s="100" t="str">
        <f t="shared" si="70"/>
        <v>No hay Programación</v>
      </c>
      <c r="AG397" s="105" t="str">
        <f t="shared" si="71"/>
        <v>De acuerdo a lo programado</v>
      </c>
      <c r="AH397" s="166"/>
      <c r="AI397" s="65" t="s">
        <v>502</v>
      </c>
      <c r="AJ397" s="105" t="s">
        <v>502</v>
      </c>
    </row>
    <row r="398" spans="1:36" s="59" customFormat="1" ht="37.049999999999997" customHeight="1" thickTop="1" thickBot="1">
      <c r="A398" s="63">
        <v>383</v>
      </c>
      <c r="B398" s="162" t="s">
        <v>400</v>
      </c>
      <c r="C398" s="162">
        <v>0</v>
      </c>
      <c r="D398" s="162">
        <v>0</v>
      </c>
      <c r="E398" s="162" t="s">
        <v>41</v>
      </c>
      <c r="F398" s="162">
        <v>18</v>
      </c>
      <c r="G398" s="231" t="s">
        <v>425</v>
      </c>
      <c r="H398" s="164" t="s">
        <v>4500</v>
      </c>
      <c r="I398" s="231" t="s">
        <v>20</v>
      </c>
      <c r="J398" s="231" t="s">
        <v>129</v>
      </c>
      <c r="K398" s="231">
        <v>1</v>
      </c>
      <c r="L398" s="165" t="s">
        <v>2214</v>
      </c>
      <c r="M398" s="165" t="s">
        <v>2215</v>
      </c>
      <c r="N398" s="64">
        <v>0</v>
      </c>
      <c r="O398" s="64">
        <v>3</v>
      </c>
      <c r="P398" s="64">
        <v>3</v>
      </c>
      <c r="Q398" s="64">
        <v>0</v>
      </c>
      <c r="R398" s="64">
        <f t="shared" si="72"/>
        <v>6</v>
      </c>
      <c r="S398" s="105" t="s">
        <v>4359</v>
      </c>
      <c r="T398" s="105" t="s">
        <v>172</v>
      </c>
      <c r="U398" s="159">
        <f t="shared" si="73"/>
        <v>3</v>
      </c>
      <c r="V398" s="273">
        <v>3</v>
      </c>
      <c r="W398" s="100">
        <f t="shared" si="64"/>
        <v>1</v>
      </c>
      <c r="X398" s="105" t="str">
        <f t="shared" si="65"/>
        <v>De acuerdo a lo programado</v>
      </c>
      <c r="Y398" s="166"/>
      <c r="Z398" s="159">
        <f t="shared" si="66"/>
        <v>3</v>
      </c>
      <c r="AA398" s="159"/>
      <c r="AB398" s="100" t="str">
        <f t="shared" si="68"/>
        <v>No hay ejecución</v>
      </c>
      <c r="AC398" s="105" t="str">
        <f t="shared" si="67"/>
        <v>NA</v>
      </c>
      <c r="AD398" s="166"/>
      <c r="AE398" s="65">
        <f t="shared" si="69"/>
        <v>3</v>
      </c>
      <c r="AF398" s="100">
        <f t="shared" si="70"/>
        <v>0.5</v>
      </c>
      <c r="AG398" s="105" t="str">
        <f t="shared" si="71"/>
        <v>Incumplimiento</v>
      </c>
      <c r="AH398" s="166"/>
      <c r="AI398" s="65" t="s">
        <v>502</v>
      </c>
      <c r="AJ398" s="105" t="s">
        <v>502</v>
      </c>
    </row>
    <row r="399" spans="1:36" s="59" customFormat="1" ht="37.049999999999997" customHeight="1" thickTop="1" thickBot="1">
      <c r="A399" s="63">
        <v>384</v>
      </c>
      <c r="B399" s="162" t="s">
        <v>400</v>
      </c>
      <c r="C399" s="162">
        <v>0</v>
      </c>
      <c r="D399" s="162">
        <v>0</v>
      </c>
      <c r="E399" s="162" t="s">
        <v>41</v>
      </c>
      <c r="F399" s="162">
        <v>18</v>
      </c>
      <c r="G399" s="231" t="s">
        <v>428</v>
      </c>
      <c r="H399" s="164" t="s">
        <v>4498</v>
      </c>
      <c r="I399" s="231" t="s">
        <v>20</v>
      </c>
      <c r="J399" s="231" t="s">
        <v>129</v>
      </c>
      <c r="K399" s="231">
        <v>1</v>
      </c>
      <c r="L399" s="165" t="s">
        <v>4143</v>
      </c>
      <c r="M399" s="165" t="s">
        <v>2215</v>
      </c>
      <c r="N399" s="64">
        <v>0</v>
      </c>
      <c r="O399" s="64">
        <v>0</v>
      </c>
      <c r="P399" s="64">
        <v>0</v>
      </c>
      <c r="Q399" s="64">
        <v>3</v>
      </c>
      <c r="R399" s="64">
        <f t="shared" si="72"/>
        <v>3</v>
      </c>
      <c r="S399" s="105" t="s">
        <v>4359</v>
      </c>
      <c r="T399" s="105" t="s">
        <v>172</v>
      </c>
      <c r="U399" s="159">
        <f t="shared" si="73"/>
        <v>0</v>
      </c>
      <c r="V399" s="273">
        <v>0</v>
      </c>
      <c r="W399" s="100" t="str">
        <f t="shared" si="64"/>
        <v>No hay Programación</v>
      </c>
      <c r="X399" s="105" t="str">
        <f t="shared" si="65"/>
        <v>De acuerdo a lo programado</v>
      </c>
      <c r="Y399" s="166"/>
      <c r="Z399" s="159">
        <f t="shared" si="66"/>
        <v>3</v>
      </c>
      <c r="AA399" s="159"/>
      <c r="AB399" s="100" t="str">
        <f t="shared" si="68"/>
        <v>No hay ejecución</v>
      </c>
      <c r="AC399" s="105" t="str">
        <f t="shared" si="67"/>
        <v>NA</v>
      </c>
      <c r="AD399" s="166"/>
      <c r="AE399" s="65">
        <f t="shared" si="69"/>
        <v>0</v>
      </c>
      <c r="AF399" s="100" t="str">
        <f t="shared" si="70"/>
        <v>No hay Programación</v>
      </c>
      <c r="AG399" s="105" t="str">
        <f t="shared" si="71"/>
        <v>De acuerdo a lo programado</v>
      </c>
      <c r="AH399" s="166"/>
      <c r="AI399" s="65" t="s">
        <v>502</v>
      </c>
      <c r="AJ399" s="105" t="s">
        <v>502</v>
      </c>
    </row>
    <row r="400" spans="1:36" s="59" customFormat="1" ht="37.049999999999997" customHeight="1" thickTop="1" thickBot="1">
      <c r="A400" s="63">
        <v>385</v>
      </c>
      <c r="B400" s="162" t="s">
        <v>400</v>
      </c>
      <c r="C400" s="162">
        <v>0</v>
      </c>
      <c r="D400" s="162">
        <v>0</v>
      </c>
      <c r="E400" s="162" t="s">
        <v>46</v>
      </c>
      <c r="F400" s="162">
        <v>18</v>
      </c>
      <c r="G400" s="231" t="s">
        <v>547</v>
      </c>
      <c r="H400" s="164" t="s">
        <v>4501</v>
      </c>
      <c r="I400" s="231" t="s">
        <v>20</v>
      </c>
      <c r="J400" s="231" t="s">
        <v>129</v>
      </c>
      <c r="K400" s="231">
        <v>1</v>
      </c>
      <c r="L400" s="165" t="s">
        <v>2201</v>
      </c>
      <c r="M400" s="165" t="s">
        <v>3764</v>
      </c>
      <c r="N400" s="64">
        <v>3</v>
      </c>
      <c r="O400" s="64">
        <v>0</v>
      </c>
      <c r="P400" s="64">
        <v>3</v>
      </c>
      <c r="Q400" s="64">
        <v>0</v>
      </c>
      <c r="R400" s="64">
        <f t="shared" si="72"/>
        <v>6</v>
      </c>
      <c r="S400" s="105" t="s">
        <v>4336</v>
      </c>
      <c r="T400" s="105" t="s">
        <v>172</v>
      </c>
      <c r="U400" s="159">
        <f t="shared" si="73"/>
        <v>3</v>
      </c>
      <c r="V400" s="159">
        <f t="shared" si="73"/>
        <v>3</v>
      </c>
      <c r="W400" s="100">
        <f t="shared" ref="W400:W463" si="74">IF(V400="","No hay ejecución",IF(AND(U400&gt;0), V400/U400,"No hay Programación"))</f>
        <v>1</v>
      </c>
      <c r="X400" s="105" t="str">
        <f t="shared" ref="X400:X463" si="75">IF(W400="No hay ejecución","NA",IF(W400&gt;=90%,"De acuerdo a lo programado",IF(W400&gt;=70%,"Atraso Leve",IF(W400&lt;70%,"En Riesgo de no Cumplimiento"))))</f>
        <v>De acuerdo a lo programado</v>
      </c>
      <c r="Y400" s="166"/>
      <c r="Z400" s="159">
        <f t="shared" ref="Z400:Z463" si="76">P400+Q400</f>
        <v>3</v>
      </c>
      <c r="AA400" s="159"/>
      <c r="AB400" s="100" t="str">
        <f t="shared" si="68"/>
        <v>No hay ejecución</v>
      </c>
      <c r="AC400" s="105" t="str">
        <f t="shared" ref="AC400:AC463" si="77">IF(AB400="No hay ejecución","NA",IF(AB400&gt;=90%,"De acuerdo a lo programado",IF(AB400&gt;=70%,"Atraso Leve",IF(AB400&lt;70%,"En Riesgo de no Cumplimiento"))))</f>
        <v>NA</v>
      </c>
      <c r="AD400" s="166"/>
      <c r="AE400" s="65">
        <f t="shared" si="69"/>
        <v>3</v>
      </c>
      <c r="AF400" s="100">
        <f t="shared" si="70"/>
        <v>0.5</v>
      </c>
      <c r="AG400" s="105" t="str">
        <f t="shared" si="71"/>
        <v>Incumplimiento</v>
      </c>
      <c r="AH400" s="166"/>
      <c r="AI400" s="65" t="s">
        <v>502</v>
      </c>
      <c r="AJ400" s="105" t="s">
        <v>502</v>
      </c>
    </row>
    <row r="401" spans="1:36" s="59" customFormat="1" ht="37.049999999999997" customHeight="1" thickTop="1" thickBot="1">
      <c r="A401" s="63">
        <v>386</v>
      </c>
      <c r="B401" s="162" t="s">
        <v>400</v>
      </c>
      <c r="C401" s="162">
        <v>0</v>
      </c>
      <c r="D401" s="162">
        <v>0</v>
      </c>
      <c r="E401" s="162" t="s">
        <v>46</v>
      </c>
      <c r="F401" s="162">
        <v>18</v>
      </c>
      <c r="G401" s="231" t="s">
        <v>547</v>
      </c>
      <c r="H401" s="164" t="s">
        <v>4502</v>
      </c>
      <c r="I401" s="231" t="s">
        <v>18</v>
      </c>
      <c r="J401" s="231" t="s">
        <v>129</v>
      </c>
      <c r="K401" s="231">
        <v>6</v>
      </c>
      <c r="L401" s="165" t="s">
        <v>640</v>
      </c>
      <c r="M401" s="165" t="s">
        <v>636</v>
      </c>
      <c r="N401" s="64">
        <v>0</v>
      </c>
      <c r="O401" s="64">
        <v>3</v>
      </c>
      <c r="P401" s="64">
        <v>0</v>
      </c>
      <c r="Q401" s="64">
        <v>0</v>
      </c>
      <c r="R401" s="64">
        <f t="shared" si="72"/>
        <v>3</v>
      </c>
      <c r="S401" s="105" t="s">
        <v>4336</v>
      </c>
      <c r="T401" s="105" t="s">
        <v>172</v>
      </c>
      <c r="U401" s="159">
        <f t="shared" si="73"/>
        <v>3</v>
      </c>
      <c r="V401" s="159">
        <f t="shared" si="73"/>
        <v>3</v>
      </c>
      <c r="W401" s="100">
        <f t="shared" si="74"/>
        <v>1</v>
      </c>
      <c r="X401" s="105" t="str">
        <f t="shared" si="75"/>
        <v>De acuerdo a lo programado</v>
      </c>
      <c r="Y401" s="166"/>
      <c r="Z401" s="159">
        <f t="shared" si="76"/>
        <v>0</v>
      </c>
      <c r="AA401" s="159"/>
      <c r="AB401" s="100" t="str">
        <f t="shared" ref="AB401:AB464" si="78">IF(AA401="","No hay ejecución",IF(AND(Z401&gt;0), AA401/Z401,"No hay Programación"))</f>
        <v>No hay ejecución</v>
      </c>
      <c r="AC401" s="105" t="str">
        <f t="shared" si="77"/>
        <v>NA</v>
      </c>
      <c r="AD401" s="166"/>
      <c r="AE401" s="65">
        <f t="shared" ref="AE401:AE464" si="79">V401+AA401</f>
        <v>3</v>
      </c>
      <c r="AF401" s="100">
        <f t="shared" ref="AF401:AF464" si="80">IF(AE401="","No hay ejecución",IF(AND(AE401&gt;0), AE401/R401,"No hay Programación"))</f>
        <v>1</v>
      </c>
      <c r="AG401" s="105" t="str">
        <f t="shared" ref="AG401:AG464" si="81">IF(AF401="No hay ejecución","NA",IF(AF401&gt;=90%,"De acuerdo a lo programado",IF(AF401&gt;=70%,"Atraso Leve",IF(AF401&lt;70%,"Incumplimiento"))))</f>
        <v>De acuerdo a lo programado</v>
      </c>
      <c r="AH401" s="166"/>
      <c r="AI401" s="65" t="s">
        <v>502</v>
      </c>
      <c r="AJ401" s="105" t="s">
        <v>502</v>
      </c>
    </row>
    <row r="402" spans="1:36" s="59" customFormat="1" ht="37.049999999999997" customHeight="1" thickTop="1" thickBot="1">
      <c r="A402" s="63">
        <v>387</v>
      </c>
      <c r="B402" s="162" t="s">
        <v>400</v>
      </c>
      <c r="C402" s="162">
        <v>0</v>
      </c>
      <c r="D402" s="162">
        <v>0</v>
      </c>
      <c r="E402" s="162" t="s">
        <v>46</v>
      </c>
      <c r="F402" s="162">
        <v>18</v>
      </c>
      <c r="G402" s="231" t="s">
        <v>547</v>
      </c>
      <c r="H402" s="164" t="s">
        <v>4503</v>
      </c>
      <c r="I402" s="231" t="s">
        <v>18</v>
      </c>
      <c r="J402" s="231" t="s">
        <v>129</v>
      </c>
      <c r="K402" s="231">
        <v>6</v>
      </c>
      <c r="L402" s="165" t="s">
        <v>2214</v>
      </c>
      <c r="M402" s="165" t="s">
        <v>2215</v>
      </c>
      <c r="N402" s="64">
        <v>0</v>
      </c>
      <c r="O402" s="64">
        <v>0</v>
      </c>
      <c r="P402" s="64">
        <v>3</v>
      </c>
      <c r="Q402" s="64">
        <v>0</v>
      </c>
      <c r="R402" s="64">
        <f t="shared" si="72"/>
        <v>3</v>
      </c>
      <c r="S402" s="105" t="s">
        <v>4336</v>
      </c>
      <c r="T402" s="105" t="s">
        <v>172</v>
      </c>
      <c r="U402" s="159">
        <f t="shared" si="73"/>
        <v>0</v>
      </c>
      <c r="V402" s="159">
        <f t="shared" si="73"/>
        <v>3</v>
      </c>
      <c r="W402" s="100" t="str">
        <f t="shared" si="74"/>
        <v>No hay Programación</v>
      </c>
      <c r="X402" s="105" t="str">
        <f t="shared" si="75"/>
        <v>De acuerdo a lo programado</v>
      </c>
      <c r="Y402" s="166"/>
      <c r="Z402" s="159">
        <f t="shared" si="76"/>
        <v>3</v>
      </c>
      <c r="AA402" s="159"/>
      <c r="AB402" s="100" t="str">
        <f t="shared" si="78"/>
        <v>No hay ejecución</v>
      </c>
      <c r="AC402" s="105" t="str">
        <f t="shared" si="77"/>
        <v>NA</v>
      </c>
      <c r="AD402" s="166"/>
      <c r="AE402" s="65">
        <f t="shared" si="79"/>
        <v>3</v>
      </c>
      <c r="AF402" s="100">
        <f t="shared" si="80"/>
        <v>1</v>
      </c>
      <c r="AG402" s="105" t="str">
        <f t="shared" si="81"/>
        <v>De acuerdo a lo programado</v>
      </c>
      <c r="AH402" s="166"/>
      <c r="AI402" s="65">
        <f t="shared" ref="AI402" si="82">+R402*2500</f>
        <v>7500</v>
      </c>
      <c r="AJ402" s="105">
        <f t="shared" ref="AJ402" si="83">+R402*2000</f>
        <v>6000</v>
      </c>
    </row>
    <row r="403" spans="1:36" s="59" customFormat="1" ht="37.049999999999997" customHeight="1" thickTop="1" thickBot="1">
      <c r="A403" s="63">
        <v>388</v>
      </c>
      <c r="B403" s="162" t="s">
        <v>400</v>
      </c>
      <c r="C403" s="162">
        <v>0</v>
      </c>
      <c r="D403" s="162">
        <v>0</v>
      </c>
      <c r="E403" s="162" t="s">
        <v>46</v>
      </c>
      <c r="F403" s="162">
        <v>18</v>
      </c>
      <c r="G403" s="231" t="s">
        <v>547</v>
      </c>
      <c r="H403" s="164" t="s">
        <v>4503</v>
      </c>
      <c r="I403" s="231" t="s">
        <v>18</v>
      </c>
      <c r="J403" s="231" t="s">
        <v>129</v>
      </c>
      <c r="K403" s="231">
        <v>6</v>
      </c>
      <c r="L403" s="165" t="s">
        <v>642</v>
      </c>
      <c r="M403" s="165" t="s">
        <v>3764</v>
      </c>
      <c r="N403" s="64">
        <v>0</v>
      </c>
      <c r="O403" s="64">
        <v>0</v>
      </c>
      <c r="P403" s="64">
        <v>3</v>
      </c>
      <c r="Q403" s="64">
        <v>0</v>
      </c>
      <c r="R403" s="64">
        <f t="shared" si="72"/>
        <v>3</v>
      </c>
      <c r="S403" s="105" t="s">
        <v>4336</v>
      </c>
      <c r="T403" s="105" t="s">
        <v>172</v>
      </c>
      <c r="U403" s="159">
        <f t="shared" si="73"/>
        <v>0</v>
      </c>
      <c r="V403" s="159">
        <f t="shared" si="73"/>
        <v>3</v>
      </c>
      <c r="W403" s="100" t="str">
        <f t="shared" si="74"/>
        <v>No hay Programación</v>
      </c>
      <c r="X403" s="105" t="str">
        <f t="shared" si="75"/>
        <v>De acuerdo a lo programado</v>
      </c>
      <c r="Y403" s="166"/>
      <c r="Z403" s="159">
        <f t="shared" si="76"/>
        <v>3</v>
      </c>
      <c r="AA403" s="159"/>
      <c r="AB403" s="100" t="str">
        <f t="shared" si="78"/>
        <v>No hay ejecución</v>
      </c>
      <c r="AC403" s="105" t="str">
        <f t="shared" si="77"/>
        <v>NA</v>
      </c>
      <c r="AD403" s="166"/>
      <c r="AE403" s="65">
        <f t="shared" si="79"/>
        <v>3</v>
      </c>
      <c r="AF403" s="100">
        <f t="shared" si="80"/>
        <v>1</v>
      </c>
      <c r="AG403" s="105" t="str">
        <f t="shared" si="81"/>
        <v>De acuerdo a lo programado</v>
      </c>
      <c r="AH403" s="166"/>
      <c r="AI403" s="65" t="s">
        <v>502</v>
      </c>
      <c r="AJ403" s="105" t="s">
        <v>502</v>
      </c>
    </row>
    <row r="404" spans="1:36" s="59" customFormat="1" ht="37.049999999999997" customHeight="1" thickTop="1" thickBot="1">
      <c r="A404" s="63">
        <v>389</v>
      </c>
      <c r="B404" s="162" t="s">
        <v>400</v>
      </c>
      <c r="C404" s="162">
        <v>0</v>
      </c>
      <c r="D404" s="162">
        <v>0</v>
      </c>
      <c r="E404" s="162" t="s">
        <v>46</v>
      </c>
      <c r="F404" s="162">
        <v>18</v>
      </c>
      <c r="G404" s="231" t="s">
        <v>547</v>
      </c>
      <c r="H404" s="164" t="s">
        <v>4504</v>
      </c>
      <c r="I404" s="231" t="s">
        <v>20</v>
      </c>
      <c r="J404" s="231" t="s">
        <v>129</v>
      </c>
      <c r="K404" s="231">
        <v>1</v>
      </c>
      <c r="L404" s="165" t="s">
        <v>642</v>
      </c>
      <c r="M404" s="165" t="s">
        <v>643</v>
      </c>
      <c r="N404" s="64">
        <v>3</v>
      </c>
      <c r="O404" s="64">
        <v>0</v>
      </c>
      <c r="P404" s="64">
        <v>0</v>
      </c>
      <c r="Q404" s="64">
        <v>0</v>
      </c>
      <c r="R404" s="64">
        <f t="shared" si="72"/>
        <v>3</v>
      </c>
      <c r="S404" s="105" t="s">
        <v>4336</v>
      </c>
      <c r="T404" s="105" t="s">
        <v>172</v>
      </c>
      <c r="U404" s="159">
        <f t="shared" si="73"/>
        <v>3</v>
      </c>
      <c r="V404" s="159">
        <f t="shared" si="73"/>
        <v>0</v>
      </c>
      <c r="W404" s="100">
        <f t="shared" si="74"/>
        <v>0</v>
      </c>
      <c r="X404" s="105" t="str">
        <f t="shared" si="75"/>
        <v>En Riesgo de no Cumplimiento</v>
      </c>
      <c r="Y404" s="166"/>
      <c r="Z404" s="159">
        <f t="shared" si="76"/>
        <v>0</v>
      </c>
      <c r="AA404" s="159"/>
      <c r="AB404" s="100" t="str">
        <f t="shared" si="78"/>
        <v>No hay ejecución</v>
      </c>
      <c r="AC404" s="105" t="str">
        <f t="shared" si="77"/>
        <v>NA</v>
      </c>
      <c r="AD404" s="166"/>
      <c r="AE404" s="65">
        <f t="shared" si="79"/>
        <v>0</v>
      </c>
      <c r="AF404" s="100" t="str">
        <f t="shared" si="80"/>
        <v>No hay Programación</v>
      </c>
      <c r="AG404" s="105" t="str">
        <f t="shared" si="81"/>
        <v>De acuerdo a lo programado</v>
      </c>
      <c r="AH404" s="166"/>
      <c r="AI404" s="65" t="s">
        <v>502</v>
      </c>
      <c r="AJ404" s="105" t="s">
        <v>502</v>
      </c>
    </row>
    <row r="405" spans="1:36" s="59" customFormat="1" ht="37.049999999999997" customHeight="1" thickTop="1" thickBot="1">
      <c r="A405" s="63">
        <v>390</v>
      </c>
      <c r="B405" s="162" t="s">
        <v>400</v>
      </c>
      <c r="C405" s="162">
        <v>0</v>
      </c>
      <c r="D405" s="162">
        <v>0</v>
      </c>
      <c r="E405" s="162" t="s">
        <v>46</v>
      </c>
      <c r="F405" s="162">
        <v>18</v>
      </c>
      <c r="G405" s="231" t="s">
        <v>547</v>
      </c>
      <c r="H405" s="164" t="s">
        <v>464</v>
      </c>
      <c r="I405" s="231" t="s">
        <v>20</v>
      </c>
      <c r="J405" s="231" t="s">
        <v>129</v>
      </c>
      <c r="K405" s="231">
        <v>1</v>
      </c>
      <c r="L405" s="165" t="s">
        <v>2201</v>
      </c>
      <c r="M405" s="165" t="s">
        <v>3764</v>
      </c>
      <c r="N405" s="64">
        <v>11</v>
      </c>
      <c r="O405" s="64">
        <v>0</v>
      </c>
      <c r="P405" s="64">
        <v>0</v>
      </c>
      <c r="Q405" s="64">
        <v>0</v>
      </c>
      <c r="R405" s="64">
        <f t="shared" si="72"/>
        <v>11</v>
      </c>
      <c r="S405" s="105" t="s">
        <v>4343</v>
      </c>
      <c r="T405" s="105" t="s">
        <v>172</v>
      </c>
      <c r="U405" s="159">
        <f t="shared" ref="U405:U468" si="84">N405+O405</f>
        <v>11</v>
      </c>
      <c r="V405" s="273">
        <v>10</v>
      </c>
      <c r="W405" s="100">
        <f t="shared" si="74"/>
        <v>0.90909090909090906</v>
      </c>
      <c r="X405" s="105" t="str">
        <f t="shared" si="75"/>
        <v>De acuerdo a lo programado</v>
      </c>
      <c r="Y405" s="166"/>
      <c r="Z405" s="159">
        <f t="shared" si="76"/>
        <v>0</v>
      </c>
      <c r="AA405" s="159"/>
      <c r="AB405" s="100" t="str">
        <f t="shared" si="78"/>
        <v>No hay ejecución</v>
      </c>
      <c r="AC405" s="105" t="str">
        <f t="shared" si="77"/>
        <v>NA</v>
      </c>
      <c r="AD405" s="166"/>
      <c r="AE405" s="65">
        <f t="shared" si="79"/>
        <v>10</v>
      </c>
      <c r="AF405" s="100">
        <f t="shared" si="80"/>
        <v>0.90909090909090906</v>
      </c>
      <c r="AG405" s="105" t="str">
        <f t="shared" si="81"/>
        <v>De acuerdo a lo programado</v>
      </c>
      <c r="AH405" s="166"/>
      <c r="AI405" s="65" t="s">
        <v>502</v>
      </c>
      <c r="AJ405" s="105" t="s">
        <v>502</v>
      </c>
    </row>
    <row r="406" spans="1:36" s="59" customFormat="1" ht="37.049999999999997" customHeight="1" thickTop="1" thickBot="1">
      <c r="A406" s="63">
        <v>391</v>
      </c>
      <c r="B406" s="162" t="s">
        <v>400</v>
      </c>
      <c r="C406" s="162">
        <v>0</v>
      </c>
      <c r="D406" s="162">
        <v>0</v>
      </c>
      <c r="E406" s="162" t="s">
        <v>46</v>
      </c>
      <c r="F406" s="162">
        <v>18</v>
      </c>
      <c r="G406" s="231" t="s">
        <v>547</v>
      </c>
      <c r="H406" s="164" t="s">
        <v>4407</v>
      </c>
      <c r="I406" s="231" t="s">
        <v>20</v>
      </c>
      <c r="J406" s="231" t="s">
        <v>129</v>
      </c>
      <c r="K406" s="231">
        <v>1</v>
      </c>
      <c r="L406" s="165" t="s">
        <v>2201</v>
      </c>
      <c r="M406" s="165" t="s">
        <v>3764</v>
      </c>
      <c r="N406" s="64">
        <v>8</v>
      </c>
      <c r="O406" s="64">
        <v>0</v>
      </c>
      <c r="P406" s="64">
        <v>0</v>
      </c>
      <c r="Q406" s="64">
        <v>0</v>
      </c>
      <c r="R406" s="64">
        <f t="shared" si="72"/>
        <v>8</v>
      </c>
      <c r="S406" s="105" t="s">
        <v>4343</v>
      </c>
      <c r="T406" s="105" t="s">
        <v>172</v>
      </c>
      <c r="U406" s="159">
        <f t="shared" si="84"/>
        <v>8</v>
      </c>
      <c r="V406" s="273">
        <v>6</v>
      </c>
      <c r="W406" s="100">
        <f t="shared" si="74"/>
        <v>0.75</v>
      </c>
      <c r="X406" s="105" t="str">
        <f t="shared" si="75"/>
        <v>Atraso Leve</v>
      </c>
      <c r="Y406" s="166"/>
      <c r="Z406" s="159">
        <f t="shared" si="76"/>
        <v>0</v>
      </c>
      <c r="AA406" s="159"/>
      <c r="AB406" s="100" t="str">
        <f t="shared" si="78"/>
        <v>No hay ejecución</v>
      </c>
      <c r="AC406" s="105" t="str">
        <f t="shared" si="77"/>
        <v>NA</v>
      </c>
      <c r="AD406" s="166"/>
      <c r="AE406" s="65">
        <f t="shared" si="79"/>
        <v>6</v>
      </c>
      <c r="AF406" s="100">
        <f t="shared" si="80"/>
        <v>0.75</v>
      </c>
      <c r="AG406" s="105" t="str">
        <f t="shared" si="81"/>
        <v>Atraso Leve</v>
      </c>
      <c r="AH406" s="166"/>
      <c r="AI406" s="65" t="s">
        <v>502</v>
      </c>
      <c r="AJ406" s="105" t="s">
        <v>502</v>
      </c>
    </row>
    <row r="407" spans="1:36" s="59" customFormat="1" ht="37.049999999999997" customHeight="1" thickTop="1" thickBot="1">
      <c r="A407" s="63">
        <v>392</v>
      </c>
      <c r="B407" s="162" t="s">
        <v>400</v>
      </c>
      <c r="C407" s="162">
        <v>0</v>
      </c>
      <c r="D407" s="162">
        <v>0</v>
      </c>
      <c r="E407" s="162" t="s">
        <v>46</v>
      </c>
      <c r="F407" s="162">
        <v>18</v>
      </c>
      <c r="G407" s="231" t="s">
        <v>547</v>
      </c>
      <c r="H407" s="164" t="s">
        <v>4502</v>
      </c>
      <c r="I407" s="231" t="s">
        <v>18</v>
      </c>
      <c r="J407" s="231" t="s">
        <v>129</v>
      </c>
      <c r="K407" s="231">
        <v>6</v>
      </c>
      <c r="L407" s="165" t="s">
        <v>640</v>
      </c>
      <c r="M407" s="165" t="s">
        <v>636</v>
      </c>
      <c r="N407" s="64">
        <v>11</v>
      </c>
      <c r="O407" s="64">
        <v>0</v>
      </c>
      <c r="P407" s="64">
        <v>0</v>
      </c>
      <c r="Q407" s="64">
        <v>0</v>
      </c>
      <c r="R407" s="64">
        <f t="shared" si="72"/>
        <v>11</v>
      </c>
      <c r="S407" s="105" t="s">
        <v>4343</v>
      </c>
      <c r="T407" s="105" t="s">
        <v>172</v>
      </c>
      <c r="U407" s="159">
        <f t="shared" si="84"/>
        <v>11</v>
      </c>
      <c r="V407" s="273">
        <v>9</v>
      </c>
      <c r="W407" s="100">
        <f t="shared" si="74"/>
        <v>0.81818181818181823</v>
      </c>
      <c r="X407" s="105" t="str">
        <f t="shared" si="75"/>
        <v>Atraso Leve</v>
      </c>
      <c r="Y407" s="166"/>
      <c r="Z407" s="159">
        <f t="shared" si="76"/>
        <v>0</v>
      </c>
      <c r="AA407" s="159"/>
      <c r="AB407" s="100" t="str">
        <f t="shared" si="78"/>
        <v>No hay ejecución</v>
      </c>
      <c r="AC407" s="105" t="str">
        <f t="shared" si="77"/>
        <v>NA</v>
      </c>
      <c r="AD407" s="166"/>
      <c r="AE407" s="65">
        <f t="shared" si="79"/>
        <v>9</v>
      </c>
      <c r="AF407" s="100">
        <f t="shared" si="80"/>
        <v>0.81818181818181823</v>
      </c>
      <c r="AG407" s="105" t="str">
        <f t="shared" si="81"/>
        <v>Atraso Leve</v>
      </c>
      <c r="AH407" s="166"/>
      <c r="AI407" s="65" t="s">
        <v>502</v>
      </c>
      <c r="AJ407" s="105" t="s">
        <v>502</v>
      </c>
    </row>
    <row r="408" spans="1:36" s="59" customFormat="1" ht="37.049999999999997" customHeight="1" thickTop="1" thickBot="1">
      <c r="A408" s="63">
        <v>393</v>
      </c>
      <c r="B408" s="162" t="s">
        <v>400</v>
      </c>
      <c r="C408" s="162">
        <v>0</v>
      </c>
      <c r="D408" s="162">
        <v>0</v>
      </c>
      <c r="E408" s="162" t="s">
        <v>46</v>
      </c>
      <c r="F408" s="162">
        <v>18</v>
      </c>
      <c r="G408" s="231" t="s">
        <v>547</v>
      </c>
      <c r="H408" s="164" t="s">
        <v>4504</v>
      </c>
      <c r="I408" s="231" t="s">
        <v>20</v>
      </c>
      <c r="J408" s="231" t="s">
        <v>129</v>
      </c>
      <c r="K408" s="231">
        <v>1</v>
      </c>
      <c r="L408" s="165" t="s">
        <v>642</v>
      </c>
      <c r="M408" s="165" t="s">
        <v>643</v>
      </c>
      <c r="N408" s="64">
        <v>0</v>
      </c>
      <c r="O408" s="64">
        <v>0</v>
      </c>
      <c r="P408" s="64">
        <v>0</v>
      </c>
      <c r="Q408" s="64">
        <v>11</v>
      </c>
      <c r="R408" s="64">
        <f t="shared" si="72"/>
        <v>11</v>
      </c>
      <c r="S408" s="105" t="s">
        <v>4343</v>
      </c>
      <c r="T408" s="105" t="s">
        <v>172</v>
      </c>
      <c r="U408" s="159">
        <f t="shared" si="84"/>
        <v>0</v>
      </c>
      <c r="V408" s="273">
        <v>9</v>
      </c>
      <c r="W408" s="100" t="str">
        <f t="shared" si="74"/>
        <v>No hay Programación</v>
      </c>
      <c r="X408" s="105" t="str">
        <f t="shared" si="75"/>
        <v>De acuerdo a lo programado</v>
      </c>
      <c r="Y408" s="166"/>
      <c r="Z408" s="159">
        <f t="shared" si="76"/>
        <v>11</v>
      </c>
      <c r="AA408" s="159"/>
      <c r="AB408" s="100" t="str">
        <f t="shared" si="78"/>
        <v>No hay ejecución</v>
      </c>
      <c r="AC408" s="105" t="str">
        <f t="shared" si="77"/>
        <v>NA</v>
      </c>
      <c r="AD408" s="166"/>
      <c r="AE408" s="65">
        <f t="shared" si="79"/>
        <v>9</v>
      </c>
      <c r="AF408" s="100">
        <f t="shared" si="80"/>
        <v>0.81818181818181823</v>
      </c>
      <c r="AG408" s="105" t="str">
        <f t="shared" si="81"/>
        <v>Atraso Leve</v>
      </c>
      <c r="AH408" s="166"/>
      <c r="AI408" s="65" t="s">
        <v>502</v>
      </c>
      <c r="AJ408" s="105" t="s">
        <v>502</v>
      </c>
    </row>
    <row r="409" spans="1:36" s="59" customFormat="1" ht="37.049999999999997" customHeight="1" thickTop="1" thickBot="1">
      <c r="A409" s="63">
        <v>394</v>
      </c>
      <c r="B409" s="162" t="s">
        <v>400</v>
      </c>
      <c r="C409" s="162">
        <v>0</v>
      </c>
      <c r="D409" s="162">
        <v>0</v>
      </c>
      <c r="E409" s="162" t="s">
        <v>46</v>
      </c>
      <c r="F409" s="162">
        <v>18</v>
      </c>
      <c r="G409" s="231" t="s">
        <v>547</v>
      </c>
      <c r="H409" s="164" t="s">
        <v>4505</v>
      </c>
      <c r="I409" s="231" t="s">
        <v>18</v>
      </c>
      <c r="J409" s="231" t="s">
        <v>129</v>
      </c>
      <c r="K409" s="231">
        <v>6</v>
      </c>
      <c r="L409" s="165" t="s">
        <v>640</v>
      </c>
      <c r="M409" s="165" t="s">
        <v>636</v>
      </c>
      <c r="N409" s="64">
        <v>8</v>
      </c>
      <c r="O409" s="64">
        <v>0</v>
      </c>
      <c r="P409" s="64">
        <v>0</v>
      </c>
      <c r="Q409" s="64">
        <v>0</v>
      </c>
      <c r="R409" s="64">
        <f t="shared" si="72"/>
        <v>8</v>
      </c>
      <c r="S409" s="105" t="s">
        <v>4343</v>
      </c>
      <c r="T409" s="105" t="s">
        <v>172</v>
      </c>
      <c r="U409" s="159">
        <f t="shared" si="84"/>
        <v>8</v>
      </c>
      <c r="V409" s="273">
        <v>7</v>
      </c>
      <c r="W409" s="100">
        <f t="shared" si="74"/>
        <v>0.875</v>
      </c>
      <c r="X409" s="105" t="str">
        <f t="shared" si="75"/>
        <v>Atraso Leve</v>
      </c>
      <c r="Y409" s="166"/>
      <c r="Z409" s="159">
        <f t="shared" si="76"/>
        <v>0</v>
      </c>
      <c r="AA409" s="159"/>
      <c r="AB409" s="100" t="str">
        <f t="shared" si="78"/>
        <v>No hay ejecución</v>
      </c>
      <c r="AC409" s="105" t="str">
        <f t="shared" si="77"/>
        <v>NA</v>
      </c>
      <c r="AD409" s="166"/>
      <c r="AE409" s="65">
        <f t="shared" si="79"/>
        <v>7</v>
      </c>
      <c r="AF409" s="100">
        <f t="shared" si="80"/>
        <v>0.875</v>
      </c>
      <c r="AG409" s="105" t="str">
        <f t="shared" si="81"/>
        <v>Atraso Leve</v>
      </c>
      <c r="AH409" s="166"/>
      <c r="AI409" s="65" t="s">
        <v>502</v>
      </c>
      <c r="AJ409" s="105" t="s">
        <v>502</v>
      </c>
    </row>
    <row r="410" spans="1:36" s="59" customFormat="1" ht="37.049999999999997" customHeight="1" thickTop="1" thickBot="1">
      <c r="A410" s="63">
        <v>395</v>
      </c>
      <c r="B410" s="162" t="s">
        <v>400</v>
      </c>
      <c r="C410" s="162">
        <v>0</v>
      </c>
      <c r="D410" s="162">
        <v>0</v>
      </c>
      <c r="E410" s="162" t="s">
        <v>46</v>
      </c>
      <c r="F410" s="162">
        <v>18</v>
      </c>
      <c r="G410" s="231" t="s">
        <v>547</v>
      </c>
      <c r="H410" s="164" t="s">
        <v>4506</v>
      </c>
      <c r="I410" s="231" t="s">
        <v>20</v>
      </c>
      <c r="J410" s="231" t="s">
        <v>129</v>
      </c>
      <c r="K410" s="231">
        <v>1</v>
      </c>
      <c r="L410" s="165" t="s">
        <v>3778</v>
      </c>
      <c r="M410" s="165" t="s">
        <v>643</v>
      </c>
      <c r="N410" s="64">
        <v>0</v>
      </c>
      <c r="O410" s="64">
        <v>3</v>
      </c>
      <c r="P410" s="64">
        <v>1</v>
      </c>
      <c r="Q410" s="64">
        <v>0</v>
      </c>
      <c r="R410" s="64">
        <f t="shared" si="72"/>
        <v>4</v>
      </c>
      <c r="S410" s="105" t="s">
        <v>4343</v>
      </c>
      <c r="T410" s="105" t="s">
        <v>172</v>
      </c>
      <c r="U410" s="159">
        <f t="shared" si="84"/>
        <v>3</v>
      </c>
      <c r="V410" s="273">
        <v>1</v>
      </c>
      <c r="W410" s="100">
        <f t="shared" si="74"/>
        <v>0.33333333333333331</v>
      </c>
      <c r="X410" s="105" t="str">
        <f t="shared" si="75"/>
        <v>En Riesgo de no Cumplimiento</v>
      </c>
      <c r="Y410" s="166"/>
      <c r="Z410" s="159">
        <f t="shared" si="76"/>
        <v>1</v>
      </c>
      <c r="AA410" s="159"/>
      <c r="AB410" s="100" t="str">
        <f t="shared" si="78"/>
        <v>No hay ejecución</v>
      </c>
      <c r="AC410" s="105" t="str">
        <f t="shared" si="77"/>
        <v>NA</v>
      </c>
      <c r="AD410" s="166"/>
      <c r="AE410" s="65">
        <f t="shared" si="79"/>
        <v>1</v>
      </c>
      <c r="AF410" s="100">
        <f t="shared" si="80"/>
        <v>0.25</v>
      </c>
      <c r="AG410" s="105" t="str">
        <f t="shared" si="81"/>
        <v>Incumplimiento</v>
      </c>
      <c r="AH410" s="166"/>
      <c r="AI410" s="65" t="s">
        <v>502</v>
      </c>
      <c r="AJ410" s="105" t="s">
        <v>502</v>
      </c>
    </row>
    <row r="411" spans="1:36" s="59" customFormat="1" ht="37.049999999999997" customHeight="1" thickTop="1" thickBot="1">
      <c r="A411" s="63">
        <v>396</v>
      </c>
      <c r="B411" s="162" t="s">
        <v>400</v>
      </c>
      <c r="C411" s="162">
        <v>0</v>
      </c>
      <c r="D411" s="162">
        <v>0</v>
      </c>
      <c r="E411" s="162" t="s">
        <v>46</v>
      </c>
      <c r="F411" s="162">
        <v>18</v>
      </c>
      <c r="G411" s="231" t="s">
        <v>547</v>
      </c>
      <c r="H411" s="164" t="s">
        <v>4507</v>
      </c>
      <c r="I411" s="231" t="s">
        <v>20</v>
      </c>
      <c r="J411" s="231" t="s">
        <v>129</v>
      </c>
      <c r="K411" s="231">
        <v>1</v>
      </c>
      <c r="L411" s="165" t="s">
        <v>4086</v>
      </c>
      <c r="M411" s="165" t="s">
        <v>4508</v>
      </c>
      <c r="N411" s="64">
        <v>0</v>
      </c>
      <c r="O411" s="64">
        <v>3</v>
      </c>
      <c r="P411" s="64">
        <v>1</v>
      </c>
      <c r="Q411" s="64">
        <v>0</v>
      </c>
      <c r="R411" s="64">
        <f t="shared" si="72"/>
        <v>4</v>
      </c>
      <c r="S411" s="105" t="s">
        <v>4343</v>
      </c>
      <c r="T411" s="105" t="s">
        <v>172</v>
      </c>
      <c r="U411" s="159">
        <f t="shared" si="84"/>
        <v>3</v>
      </c>
      <c r="V411" s="273">
        <v>1</v>
      </c>
      <c r="W411" s="100">
        <f t="shared" si="74"/>
        <v>0.33333333333333331</v>
      </c>
      <c r="X411" s="105" t="str">
        <f t="shared" si="75"/>
        <v>En Riesgo de no Cumplimiento</v>
      </c>
      <c r="Y411" s="166"/>
      <c r="Z411" s="159">
        <f t="shared" si="76"/>
        <v>1</v>
      </c>
      <c r="AA411" s="159"/>
      <c r="AB411" s="100" t="str">
        <f t="shared" si="78"/>
        <v>No hay ejecución</v>
      </c>
      <c r="AC411" s="105" t="str">
        <f t="shared" si="77"/>
        <v>NA</v>
      </c>
      <c r="AD411" s="166"/>
      <c r="AE411" s="65">
        <f t="shared" si="79"/>
        <v>1</v>
      </c>
      <c r="AF411" s="100">
        <f t="shared" si="80"/>
        <v>0.25</v>
      </c>
      <c r="AG411" s="105" t="str">
        <f t="shared" si="81"/>
        <v>Incumplimiento</v>
      </c>
      <c r="AH411" s="166"/>
      <c r="AI411" s="65" t="s">
        <v>502</v>
      </c>
      <c r="AJ411" s="105" t="s">
        <v>502</v>
      </c>
    </row>
    <row r="412" spans="1:36" s="59" customFormat="1" ht="37.049999999999997" customHeight="1" thickTop="1" thickBot="1">
      <c r="A412" s="63">
        <v>397</v>
      </c>
      <c r="B412" s="162" t="s">
        <v>400</v>
      </c>
      <c r="C412" s="162">
        <v>0</v>
      </c>
      <c r="D412" s="162">
        <v>0</v>
      </c>
      <c r="E412" s="162" t="s">
        <v>46</v>
      </c>
      <c r="F412" s="162">
        <v>18</v>
      </c>
      <c r="G412" s="231" t="s">
        <v>547</v>
      </c>
      <c r="H412" s="164" t="s">
        <v>4501</v>
      </c>
      <c r="I412" s="231" t="s">
        <v>20</v>
      </c>
      <c r="J412" s="231" t="s">
        <v>129</v>
      </c>
      <c r="K412" s="231">
        <v>1</v>
      </c>
      <c r="L412" s="165" t="s">
        <v>2201</v>
      </c>
      <c r="M412" s="165" t="s">
        <v>3764</v>
      </c>
      <c r="N412" s="64">
        <v>8</v>
      </c>
      <c r="O412" s="64">
        <v>0</v>
      </c>
      <c r="P412" s="64">
        <v>0</v>
      </c>
      <c r="Q412" s="64">
        <v>0</v>
      </c>
      <c r="R412" s="64">
        <f t="shared" si="72"/>
        <v>8</v>
      </c>
      <c r="S412" s="105" t="s">
        <v>4327</v>
      </c>
      <c r="T412" s="105" t="s">
        <v>172</v>
      </c>
      <c r="U412" s="159">
        <f t="shared" si="84"/>
        <v>8</v>
      </c>
      <c r="V412" s="273">
        <v>8</v>
      </c>
      <c r="W412" s="100">
        <f t="shared" si="74"/>
        <v>1</v>
      </c>
      <c r="X412" s="105" t="str">
        <f t="shared" si="75"/>
        <v>De acuerdo a lo programado</v>
      </c>
      <c r="Y412" s="166"/>
      <c r="Z412" s="159">
        <f t="shared" si="76"/>
        <v>0</v>
      </c>
      <c r="AA412" s="159"/>
      <c r="AB412" s="100" t="str">
        <f t="shared" si="78"/>
        <v>No hay ejecución</v>
      </c>
      <c r="AC412" s="105" t="str">
        <f t="shared" si="77"/>
        <v>NA</v>
      </c>
      <c r="AD412" s="166"/>
      <c r="AE412" s="65">
        <f t="shared" si="79"/>
        <v>8</v>
      </c>
      <c r="AF412" s="100">
        <f t="shared" si="80"/>
        <v>1</v>
      </c>
      <c r="AG412" s="105" t="str">
        <f t="shared" si="81"/>
        <v>De acuerdo a lo programado</v>
      </c>
      <c r="AH412" s="166"/>
      <c r="AI412" s="65" t="s">
        <v>502</v>
      </c>
      <c r="AJ412" s="105" t="s">
        <v>502</v>
      </c>
    </row>
    <row r="413" spans="1:36" s="59" customFormat="1" ht="37.049999999999997" customHeight="1" thickTop="1" thickBot="1">
      <c r="A413" s="63">
        <v>398</v>
      </c>
      <c r="B413" s="162" t="s">
        <v>400</v>
      </c>
      <c r="C413" s="162">
        <v>0</v>
      </c>
      <c r="D413" s="162">
        <v>0</v>
      </c>
      <c r="E413" s="162" t="s">
        <v>46</v>
      </c>
      <c r="F413" s="162">
        <v>18</v>
      </c>
      <c r="G413" s="231" t="s">
        <v>547</v>
      </c>
      <c r="H413" s="164" t="s">
        <v>4502</v>
      </c>
      <c r="I413" s="231" t="s">
        <v>18</v>
      </c>
      <c r="J413" s="231" t="s">
        <v>129</v>
      </c>
      <c r="K413" s="231">
        <v>6</v>
      </c>
      <c r="L413" s="165" t="s">
        <v>640</v>
      </c>
      <c r="M413" s="165" t="s">
        <v>636</v>
      </c>
      <c r="N413" s="64">
        <v>0</v>
      </c>
      <c r="O413" s="64">
        <v>8</v>
      </c>
      <c r="P413" s="64">
        <v>0</v>
      </c>
      <c r="Q413" s="64">
        <v>0</v>
      </c>
      <c r="R413" s="64">
        <f t="shared" si="72"/>
        <v>8</v>
      </c>
      <c r="S413" s="105" t="s">
        <v>4327</v>
      </c>
      <c r="T413" s="105" t="s">
        <v>172</v>
      </c>
      <c r="U413" s="159">
        <f t="shared" si="84"/>
        <v>8</v>
      </c>
      <c r="V413" s="273">
        <v>5</v>
      </c>
      <c r="W413" s="100">
        <f t="shared" si="74"/>
        <v>0.625</v>
      </c>
      <c r="X413" s="105" t="str">
        <f t="shared" si="75"/>
        <v>En Riesgo de no Cumplimiento</v>
      </c>
      <c r="Y413" s="166"/>
      <c r="Z413" s="159">
        <f t="shared" si="76"/>
        <v>0</v>
      </c>
      <c r="AA413" s="159"/>
      <c r="AB413" s="100" t="str">
        <f t="shared" si="78"/>
        <v>No hay ejecución</v>
      </c>
      <c r="AC413" s="105" t="str">
        <f t="shared" si="77"/>
        <v>NA</v>
      </c>
      <c r="AD413" s="166"/>
      <c r="AE413" s="65">
        <f t="shared" si="79"/>
        <v>5</v>
      </c>
      <c r="AF413" s="100">
        <f t="shared" si="80"/>
        <v>0.625</v>
      </c>
      <c r="AG413" s="105" t="str">
        <f t="shared" si="81"/>
        <v>Incumplimiento</v>
      </c>
      <c r="AH413" s="166"/>
      <c r="AI413" s="65" t="s">
        <v>502</v>
      </c>
      <c r="AJ413" s="105" t="s">
        <v>502</v>
      </c>
    </row>
    <row r="414" spans="1:36" s="59" customFormat="1" ht="37.049999999999997" customHeight="1" thickTop="1" thickBot="1">
      <c r="A414" s="63">
        <v>399</v>
      </c>
      <c r="B414" s="162" t="s">
        <v>400</v>
      </c>
      <c r="C414" s="162">
        <v>0</v>
      </c>
      <c r="D414" s="162">
        <v>0</v>
      </c>
      <c r="E414" s="162" t="s">
        <v>46</v>
      </c>
      <c r="F414" s="162">
        <v>18</v>
      </c>
      <c r="G414" s="231" t="s">
        <v>547</v>
      </c>
      <c r="H414" s="164" t="s">
        <v>4509</v>
      </c>
      <c r="I414" s="231" t="s">
        <v>18</v>
      </c>
      <c r="J414" s="231" t="s">
        <v>129</v>
      </c>
      <c r="K414" s="231">
        <v>6</v>
      </c>
      <c r="L414" s="165" t="s">
        <v>640</v>
      </c>
      <c r="M414" s="165" t="s">
        <v>636</v>
      </c>
      <c r="N414" s="64">
        <v>0</v>
      </c>
      <c r="O414" s="64">
        <v>0</v>
      </c>
      <c r="P414" s="64"/>
      <c r="Q414" s="64">
        <v>8</v>
      </c>
      <c r="R414" s="64">
        <f t="shared" si="72"/>
        <v>8</v>
      </c>
      <c r="S414" s="105" t="s">
        <v>4327</v>
      </c>
      <c r="T414" s="105" t="s">
        <v>172</v>
      </c>
      <c r="U414" s="159">
        <f t="shared" si="84"/>
        <v>0</v>
      </c>
      <c r="V414" s="273">
        <v>0</v>
      </c>
      <c r="W414" s="100" t="str">
        <f t="shared" si="74"/>
        <v>No hay Programación</v>
      </c>
      <c r="X414" s="105" t="str">
        <f t="shared" si="75"/>
        <v>De acuerdo a lo programado</v>
      </c>
      <c r="Y414" s="166"/>
      <c r="Z414" s="159">
        <f t="shared" si="76"/>
        <v>8</v>
      </c>
      <c r="AA414" s="159"/>
      <c r="AB414" s="100" t="str">
        <f t="shared" si="78"/>
        <v>No hay ejecución</v>
      </c>
      <c r="AC414" s="105" t="str">
        <f t="shared" si="77"/>
        <v>NA</v>
      </c>
      <c r="AD414" s="166"/>
      <c r="AE414" s="65">
        <f t="shared" si="79"/>
        <v>0</v>
      </c>
      <c r="AF414" s="100" t="str">
        <f t="shared" si="80"/>
        <v>No hay Programación</v>
      </c>
      <c r="AG414" s="105" t="str">
        <f t="shared" si="81"/>
        <v>De acuerdo a lo programado</v>
      </c>
      <c r="AH414" s="166"/>
      <c r="AI414" s="65" t="s">
        <v>502</v>
      </c>
      <c r="AJ414" s="105" t="s">
        <v>502</v>
      </c>
    </row>
    <row r="415" spans="1:36" s="59" customFormat="1" ht="37.049999999999997" customHeight="1" thickTop="1" thickBot="1">
      <c r="A415" s="63">
        <v>400</v>
      </c>
      <c r="B415" s="162" t="s">
        <v>400</v>
      </c>
      <c r="C415" s="162">
        <v>0</v>
      </c>
      <c r="D415" s="162">
        <v>0</v>
      </c>
      <c r="E415" s="162" t="s">
        <v>46</v>
      </c>
      <c r="F415" s="162">
        <v>18</v>
      </c>
      <c r="G415" s="231" t="s">
        <v>547</v>
      </c>
      <c r="H415" s="164" t="s">
        <v>4503</v>
      </c>
      <c r="I415" s="231" t="s">
        <v>20</v>
      </c>
      <c r="J415" s="231" t="s">
        <v>129</v>
      </c>
      <c r="K415" s="231">
        <v>1</v>
      </c>
      <c r="L415" s="165" t="s">
        <v>2214</v>
      </c>
      <c r="M415" s="165" t="s">
        <v>3764</v>
      </c>
      <c r="N415" s="64">
        <v>0</v>
      </c>
      <c r="O415" s="64">
        <v>0</v>
      </c>
      <c r="P415" s="64">
        <v>8</v>
      </c>
      <c r="Q415" s="64">
        <v>0</v>
      </c>
      <c r="R415" s="64">
        <f t="shared" si="72"/>
        <v>8</v>
      </c>
      <c r="S415" s="105" t="s">
        <v>4327</v>
      </c>
      <c r="T415" s="105" t="s">
        <v>172</v>
      </c>
      <c r="U415" s="159">
        <f t="shared" si="84"/>
        <v>0</v>
      </c>
      <c r="V415" s="273">
        <v>0</v>
      </c>
      <c r="W415" s="100" t="str">
        <f t="shared" si="74"/>
        <v>No hay Programación</v>
      </c>
      <c r="X415" s="105" t="str">
        <f t="shared" si="75"/>
        <v>De acuerdo a lo programado</v>
      </c>
      <c r="Y415" s="166"/>
      <c r="Z415" s="159">
        <f t="shared" si="76"/>
        <v>8</v>
      </c>
      <c r="AA415" s="159"/>
      <c r="AB415" s="100" t="str">
        <f t="shared" si="78"/>
        <v>No hay ejecución</v>
      </c>
      <c r="AC415" s="105" t="str">
        <f t="shared" si="77"/>
        <v>NA</v>
      </c>
      <c r="AD415" s="166"/>
      <c r="AE415" s="65">
        <f t="shared" si="79"/>
        <v>0</v>
      </c>
      <c r="AF415" s="100" t="str">
        <f t="shared" si="80"/>
        <v>No hay Programación</v>
      </c>
      <c r="AG415" s="105" t="str">
        <f t="shared" si="81"/>
        <v>De acuerdo a lo programado</v>
      </c>
      <c r="AH415" s="166"/>
      <c r="AI415" s="65" t="s">
        <v>502</v>
      </c>
      <c r="AJ415" s="105" t="s">
        <v>502</v>
      </c>
    </row>
    <row r="416" spans="1:36" s="59" customFormat="1" ht="37.049999999999997" customHeight="1" thickTop="1" thickBot="1">
      <c r="A416" s="63">
        <v>401</v>
      </c>
      <c r="B416" s="162" t="s">
        <v>400</v>
      </c>
      <c r="C416" s="162">
        <v>0</v>
      </c>
      <c r="D416" s="162">
        <v>0</v>
      </c>
      <c r="E416" s="162" t="s">
        <v>46</v>
      </c>
      <c r="F416" s="162">
        <v>18</v>
      </c>
      <c r="G416" s="231" t="s">
        <v>547</v>
      </c>
      <c r="H416" s="164" t="s">
        <v>4504</v>
      </c>
      <c r="I416" s="231" t="s">
        <v>20</v>
      </c>
      <c r="J416" s="231" t="s">
        <v>129</v>
      </c>
      <c r="K416" s="231">
        <v>1</v>
      </c>
      <c r="L416" s="165" t="s">
        <v>642</v>
      </c>
      <c r="M416" s="165" t="s">
        <v>643</v>
      </c>
      <c r="N416" s="64">
        <v>0</v>
      </c>
      <c r="O416" s="64">
        <v>0</v>
      </c>
      <c r="P416" s="64">
        <v>0</v>
      </c>
      <c r="Q416" s="64">
        <v>8</v>
      </c>
      <c r="R416" s="64">
        <f t="shared" si="72"/>
        <v>8</v>
      </c>
      <c r="S416" s="105" t="s">
        <v>4327</v>
      </c>
      <c r="T416" s="105" t="s">
        <v>172</v>
      </c>
      <c r="U416" s="159">
        <f t="shared" si="84"/>
        <v>0</v>
      </c>
      <c r="V416" s="273">
        <v>0</v>
      </c>
      <c r="W416" s="100" t="str">
        <f t="shared" si="74"/>
        <v>No hay Programación</v>
      </c>
      <c r="X416" s="105" t="str">
        <f t="shared" si="75"/>
        <v>De acuerdo a lo programado</v>
      </c>
      <c r="Y416" s="166"/>
      <c r="Z416" s="159">
        <f t="shared" si="76"/>
        <v>8</v>
      </c>
      <c r="AA416" s="159"/>
      <c r="AB416" s="100" t="str">
        <f t="shared" si="78"/>
        <v>No hay ejecución</v>
      </c>
      <c r="AC416" s="105" t="str">
        <f t="shared" si="77"/>
        <v>NA</v>
      </c>
      <c r="AD416" s="166"/>
      <c r="AE416" s="65">
        <f t="shared" si="79"/>
        <v>0</v>
      </c>
      <c r="AF416" s="100" t="str">
        <f t="shared" si="80"/>
        <v>No hay Programación</v>
      </c>
      <c r="AG416" s="105" t="str">
        <f t="shared" si="81"/>
        <v>De acuerdo a lo programado</v>
      </c>
      <c r="AH416" s="166"/>
      <c r="AI416" s="65" t="s">
        <v>502</v>
      </c>
      <c r="AJ416" s="105" t="s">
        <v>502</v>
      </c>
    </row>
    <row r="417" spans="1:36" s="59" customFormat="1" ht="37.049999999999997" customHeight="1" thickTop="1" thickBot="1">
      <c r="A417" s="63">
        <v>402</v>
      </c>
      <c r="B417" s="162" t="s">
        <v>400</v>
      </c>
      <c r="C417" s="162">
        <v>0</v>
      </c>
      <c r="D417" s="162">
        <v>0</v>
      </c>
      <c r="E417" s="162" t="s">
        <v>46</v>
      </c>
      <c r="F417" s="162">
        <v>18</v>
      </c>
      <c r="G417" s="231" t="s">
        <v>547</v>
      </c>
      <c r="H417" s="164" t="s">
        <v>4505</v>
      </c>
      <c r="I417" s="231" t="s">
        <v>18</v>
      </c>
      <c r="J417" s="231" t="s">
        <v>129</v>
      </c>
      <c r="K417" s="231">
        <v>6</v>
      </c>
      <c r="L417" s="165" t="s">
        <v>640</v>
      </c>
      <c r="M417" s="165" t="s">
        <v>636</v>
      </c>
      <c r="N417" s="64">
        <v>0</v>
      </c>
      <c r="O417" s="64">
        <v>0</v>
      </c>
      <c r="P417" s="64">
        <v>0</v>
      </c>
      <c r="Q417" s="64">
        <v>18</v>
      </c>
      <c r="R417" s="64">
        <f t="shared" si="72"/>
        <v>18</v>
      </c>
      <c r="S417" s="105" t="s">
        <v>4327</v>
      </c>
      <c r="T417" s="105" t="s">
        <v>172</v>
      </c>
      <c r="U417" s="159">
        <f t="shared" si="84"/>
        <v>0</v>
      </c>
      <c r="V417" s="273">
        <v>0</v>
      </c>
      <c r="W417" s="100" t="str">
        <f t="shared" si="74"/>
        <v>No hay Programación</v>
      </c>
      <c r="X417" s="105" t="str">
        <f t="shared" si="75"/>
        <v>De acuerdo a lo programado</v>
      </c>
      <c r="Y417" s="166"/>
      <c r="Z417" s="159">
        <f t="shared" si="76"/>
        <v>18</v>
      </c>
      <c r="AA417" s="159"/>
      <c r="AB417" s="100" t="str">
        <f t="shared" si="78"/>
        <v>No hay ejecución</v>
      </c>
      <c r="AC417" s="105" t="str">
        <f t="shared" si="77"/>
        <v>NA</v>
      </c>
      <c r="AD417" s="166"/>
      <c r="AE417" s="65">
        <f t="shared" si="79"/>
        <v>0</v>
      </c>
      <c r="AF417" s="100" t="str">
        <f t="shared" si="80"/>
        <v>No hay Programación</v>
      </c>
      <c r="AG417" s="105" t="str">
        <f t="shared" si="81"/>
        <v>De acuerdo a lo programado</v>
      </c>
      <c r="AH417" s="166"/>
      <c r="AI417" s="65" t="s">
        <v>502</v>
      </c>
      <c r="AJ417" s="105" t="s">
        <v>502</v>
      </c>
    </row>
    <row r="418" spans="1:36" s="59" customFormat="1" ht="37.049999999999997" customHeight="1" thickTop="1" thickBot="1">
      <c r="A418" s="63">
        <v>403</v>
      </c>
      <c r="B418" s="162" t="s">
        <v>400</v>
      </c>
      <c r="C418" s="162">
        <v>0</v>
      </c>
      <c r="D418" s="162">
        <v>0</v>
      </c>
      <c r="E418" s="162" t="s">
        <v>46</v>
      </c>
      <c r="F418" s="162">
        <v>18</v>
      </c>
      <c r="G418" s="231" t="s">
        <v>547</v>
      </c>
      <c r="H418" s="164" t="s">
        <v>4506</v>
      </c>
      <c r="I418" s="231" t="s">
        <v>20</v>
      </c>
      <c r="J418" s="231" t="s">
        <v>129</v>
      </c>
      <c r="K418" s="231">
        <v>1</v>
      </c>
      <c r="L418" s="165" t="s">
        <v>3778</v>
      </c>
      <c r="M418" s="165" t="s">
        <v>643</v>
      </c>
      <c r="N418" s="64">
        <v>1</v>
      </c>
      <c r="O418" s="64">
        <v>1</v>
      </c>
      <c r="P418" s="64">
        <v>1</v>
      </c>
      <c r="Q418" s="64">
        <v>1</v>
      </c>
      <c r="R418" s="64">
        <f t="shared" si="72"/>
        <v>4</v>
      </c>
      <c r="S418" s="105" t="s">
        <v>4327</v>
      </c>
      <c r="T418" s="105" t="s">
        <v>172</v>
      </c>
      <c r="U418" s="159">
        <f t="shared" si="84"/>
        <v>2</v>
      </c>
      <c r="V418" s="273">
        <v>2</v>
      </c>
      <c r="W418" s="100">
        <f t="shared" si="74"/>
        <v>1</v>
      </c>
      <c r="X418" s="105" t="str">
        <f t="shared" si="75"/>
        <v>De acuerdo a lo programado</v>
      </c>
      <c r="Y418" s="166"/>
      <c r="Z418" s="159">
        <f t="shared" si="76"/>
        <v>2</v>
      </c>
      <c r="AA418" s="159"/>
      <c r="AB418" s="100" t="str">
        <f t="shared" si="78"/>
        <v>No hay ejecución</v>
      </c>
      <c r="AC418" s="105" t="str">
        <f t="shared" si="77"/>
        <v>NA</v>
      </c>
      <c r="AD418" s="166"/>
      <c r="AE418" s="65">
        <f t="shared" si="79"/>
        <v>2</v>
      </c>
      <c r="AF418" s="100">
        <f t="shared" si="80"/>
        <v>0.5</v>
      </c>
      <c r="AG418" s="105" t="str">
        <f t="shared" si="81"/>
        <v>Incumplimiento</v>
      </c>
      <c r="AH418" s="166"/>
      <c r="AI418" s="65" t="s">
        <v>502</v>
      </c>
      <c r="AJ418" s="105" t="s">
        <v>502</v>
      </c>
    </row>
    <row r="419" spans="1:36" s="59" customFormat="1" ht="37.049999999999997" customHeight="1" thickTop="1" thickBot="1">
      <c r="A419" s="63">
        <v>404</v>
      </c>
      <c r="B419" s="162" t="s">
        <v>400</v>
      </c>
      <c r="C419" s="162">
        <v>0</v>
      </c>
      <c r="D419" s="162">
        <v>0</v>
      </c>
      <c r="E419" s="162" t="s">
        <v>46</v>
      </c>
      <c r="F419" s="162">
        <v>18</v>
      </c>
      <c r="G419" s="231" t="s">
        <v>547</v>
      </c>
      <c r="H419" s="164" t="s">
        <v>4501</v>
      </c>
      <c r="I419" s="231" t="s">
        <v>20</v>
      </c>
      <c r="J419" s="231" t="s">
        <v>129</v>
      </c>
      <c r="K419" s="231">
        <v>1</v>
      </c>
      <c r="L419" s="165" t="s">
        <v>2201</v>
      </c>
      <c r="M419" s="165" t="s">
        <v>3764</v>
      </c>
      <c r="N419" s="64">
        <v>3</v>
      </c>
      <c r="O419" s="64">
        <v>0</v>
      </c>
      <c r="P419" s="64">
        <v>0</v>
      </c>
      <c r="Q419" s="64">
        <v>0</v>
      </c>
      <c r="R419" s="64">
        <f t="shared" si="72"/>
        <v>3</v>
      </c>
      <c r="S419" s="105" t="s">
        <v>4345</v>
      </c>
      <c r="T419" s="105" t="s">
        <v>172</v>
      </c>
      <c r="U419" s="159">
        <f t="shared" si="84"/>
        <v>3</v>
      </c>
      <c r="V419" s="273">
        <v>7</v>
      </c>
      <c r="W419" s="100">
        <f t="shared" si="74"/>
        <v>2.3333333333333335</v>
      </c>
      <c r="X419" s="105" t="str">
        <f t="shared" si="75"/>
        <v>De acuerdo a lo programado</v>
      </c>
      <c r="Y419" s="166"/>
      <c r="Z419" s="159">
        <f t="shared" si="76"/>
        <v>0</v>
      </c>
      <c r="AA419" s="159"/>
      <c r="AB419" s="100" t="str">
        <f t="shared" si="78"/>
        <v>No hay ejecución</v>
      </c>
      <c r="AC419" s="105" t="str">
        <f t="shared" si="77"/>
        <v>NA</v>
      </c>
      <c r="AD419" s="166"/>
      <c r="AE419" s="65">
        <f t="shared" si="79"/>
        <v>7</v>
      </c>
      <c r="AF419" s="100">
        <f t="shared" si="80"/>
        <v>2.3333333333333335</v>
      </c>
      <c r="AG419" s="105" t="str">
        <f t="shared" si="81"/>
        <v>De acuerdo a lo programado</v>
      </c>
      <c r="AH419" s="166"/>
      <c r="AI419" s="65" t="s">
        <v>502</v>
      </c>
      <c r="AJ419" s="105" t="s">
        <v>502</v>
      </c>
    </row>
    <row r="420" spans="1:36" s="59" customFormat="1" ht="37.049999999999997" customHeight="1" thickTop="1" thickBot="1">
      <c r="A420" s="63">
        <v>405</v>
      </c>
      <c r="B420" s="162" t="s">
        <v>400</v>
      </c>
      <c r="C420" s="162">
        <v>0</v>
      </c>
      <c r="D420" s="162">
        <v>0</v>
      </c>
      <c r="E420" s="162" t="s">
        <v>46</v>
      </c>
      <c r="F420" s="162">
        <v>18</v>
      </c>
      <c r="G420" s="231" t="s">
        <v>547</v>
      </c>
      <c r="H420" s="164" t="s">
        <v>4510</v>
      </c>
      <c r="I420" s="231" t="s">
        <v>20</v>
      </c>
      <c r="J420" s="231" t="s">
        <v>129</v>
      </c>
      <c r="K420" s="231">
        <v>1</v>
      </c>
      <c r="L420" s="165" t="s">
        <v>2205</v>
      </c>
      <c r="M420" s="165" t="s">
        <v>3764</v>
      </c>
      <c r="N420" s="64">
        <v>1</v>
      </c>
      <c r="O420" s="64">
        <v>0</v>
      </c>
      <c r="P420" s="64">
        <v>0</v>
      </c>
      <c r="Q420" s="64">
        <v>0</v>
      </c>
      <c r="R420" s="64">
        <f t="shared" si="72"/>
        <v>1</v>
      </c>
      <c r="S420" s="105" t="s">
        <v>4345</v>
      </c>
      <c r="T420" s="105" t="s">
        <v>172</v>
      </c>
      <c r="U420" s="159">
        <f t="shared" si="84"/>
        <v>1</v>
      </c>
      <c r="V420" s="273">
        <v>0</v>
      </c>
      <c r="W420" s="100">
        <f t="shared" si="74"/>
        <v>0</v>
      </c>
      <c r="X420" s="105" t="str">
        <f t="shared" si="75"/>
        <v>En Riesgo de no Cumplimiento</v>
      </c>
      <c r="Y420" s="166"/>
      <c r="Z420" s="159">
        <f t="shared" si="76"/>
        <v>0</v>
      </c>
      <c r="AA420" s="159"/>
      <c r="AB420" s="100" t="str">
        <f t="shared" si="78"/>
        <v>No hay ejecución</v>
      </c>
      <c r="AC420" s="105" t="str">
        <f t="shared" si="77"/>
        <v>NA</v>
      </c>
      <c r="AD420" s="166"/>
      <c r="AE420" s="65">
        <f t="shared" si="79"/>
        <v>0</v>
      </c>
      <c r="AF420" s="100" t="str">
        <f t="shared" si="80"/>
        <v>No hay Programación</v>
      </c>
      <c r="AG420" s="105" t="str">
        <f t="shared" si="81"/>
        <v>De acuerdo a lo programado</v>
      </c>
      <c r="AH420" s="166"/>
      <c r="AI420" s="65" t="s">
        <v>502</v>
      </c>
      <c r="AJ420" s="105" t="s">
        <v>502</v>
      </c>
    </row>
    <row r="421" spans="1:36" s="59" customFormat="1" ht="37.049999999999997" customHeight="1" thickTop="1" thickBot="1">
      <c r="A421" s="63">
        <v>406</v>
      </c>
      <c r="B421" s="162" t="s">
        <v>400</v>
      </c>
      <c r="C421" s="162">
        <v>0</v>
      </c>
      <c r="D421" s="162">
        <v>0</v>
      </c>
      <c r="E421" s="162" t="s">
        <v>46</v>
      </c>
      <c r="F421" s="162">
        <v>18</v>
      </c>
      <c r="G421" s="231" t="s">
        <v>547</v>
      </c>
      <c r="H421" s="164" t="s">
        <v>4502</v>
      </c>
      <c r="I421" s="231" t="s">
        <v>18</v>
      </c>
      <c r="J421" s="231" t="s">
        <v>129</v>
      </c>
      <c r="K421" s="231">
        <v>6</v>
      </c>
      <c r="L421" s="165" t="s">
        <v>640</v>
      </c>
      <c r="M421" s="165" t="s">
        <v>4334</v>
      </c>
      <c r="N421" s="64">
        <v>3</v>
      </c>
      <c r="O421" s="64">
        <v>0</v>
      </c>
      <c r="P421" s="64">
        <v>0</v>
      </c>
      <c r="Q421" s="64">
        <v>0</v>
      </c>
      <c r="R421" s="64">
        <f t="shared" si="72"/>
        <v>3</v>
      </c>
      <c r="S421" s="105" t="s">
        <v>4345</v>
      </c>
      <c r="T421" s="105" t="s">
        <v>172</v>
      </c>
      <c r="U421" s="159">
        <f t="shared" si="84"/>
        <v>3</v>
      </c>
      <c r="V421" s="273">
        <v>7</v>
      </c>
      <c r="W421" s="100">
        <f t="shared" si="74"/>
        <v>2.3333333333333335</v>
      </c>
      <c r="X421" s="105" t="str">
        <f t="shared" si="75"/>
        <v>De acuerdo a lo programado</v>
      </c>
      <c r="Y421" s="166"/>
      <c r="Z421" s="159">
        <f t="shared" si="76"/>
        <v>0</v>
      </c>
      <c r="AA421" s="159"/>
      <c r="AB421" s="100" t="str">
        <f t="shared" si="78"/>
        <v>No hay ejecución</v>
      </c>
      <c r="AC421" s="105" t="str">
        <f t="shared" si="77"/>
        <v>NA</v>
      </c>
      <c r="AD421" s="166"/>
      <c r="AE421" s="65">
        <f t="shared" si="79"/>
        <v>7</v>
      </c>
      <c r="AF421" s="100">
        <f t="shared" si="80"/>
        <v>2.3333333333333335</v>
      </c>
      <c r="AG421" s="105" t="str">
        <f t="shared" si="81"/>
        <v>De acuerdo a lo programado</v>
      </c>
      <c r="AH421" s="166"/>
      <c r="AI421" s="65" t="s">
        <v>502</v>
      </c>
      <c r="AJ421" s="105" t="s">
        <v>502</v>
      </c>
    </row>
    <row r="422" spans="1:36" s="59" customFormat="1" ht="37.049999999999997" customHeight="1" thickTop="1" thickBot="1">
      <c r="A422" s="63">
        <v>407</v>
      </c>
      <c r="B422" s="162" t="s">
        <v>400</v>
      </c>
      <c r="C422" s="162">
        <v>0</v>
      </c>
      <c r="D422" s="162">
        <v>0</v>
      </c>
      <c r="E422" s="162" t="s">
        <v>46</v>
      </c>
      <c r="F422" s="162">
        <v>18</v>
      </c>
      <c r="G422" s="231" t="s">
        <v>547</v>
      </c>
      <c r="H422" s="164" t="s">
        <v>4509</v>
      </c>
      <c r="I422" s="231" t="s">
        <v>18</v>
      </c>
      <c r="J422" s="231" t="s">
        <v>129</v>
      </c>
      <c r="K422" s="231">
        <v>6</v>
      </c>
      <c r="L422" s="165" t="s">
        <v>640</v>
      </c>
      <c r="M422" s="165" t="s">
        <v>4334</v>
      </c>
      <c r="N422" s="64">
        <v>1</v>
      </c>
      <c r="O422" s="64">
        <v>0</v>
      </c>
      <c r="P422" s="64">
        <v>0</v>
      </c>
      <c r="Q422" s="64">
        <v>0</v>
      </c>
      <c r="R422" s="64">
        <f t="shared" si="72"/>
        <v>1</v>
      </c>
      <c r="S422" s="105" t="s">
        <v>4345</v>
      </c>
      <c r="T422" s="105" t="s">
        <v>172</v>
      </c>
      <c r="U422" s="159">
        <f t="shared" si="84"/>
        <v>1</v>
      </c>
      <c r="V422" s="273">
        <v>0</v>
      </c>
      <c r="W422" s="100">
        <f t="shared" si="74"/>
        <v>0</v>
      </c>
      <c r="X422" s="105" t="str">
        <f t="shared" si="75"/>
        <v>En Riesgo de no Cumplimiento</v>
      </c>
      <c r="Y422" s="166"/>
      <c r="Z422" s="159">
        <f t="shared" si="76"/>
        <v>0</v>
      </c>
      <c r="AA422" s="159"/>
      <c r="AB422" s="100" t="str">
        <f t="shared" si="78"/>
        <v>No hay ejecución</v>
      </c>
      <c r="AC422" s="105" t="str">
        <f t="shared" si="77"/>
        <v>NA</v>
      </c>
      <c r="AD422" s="166"/>
      <c r="AE422" s="65">
        <f t="shared" si="79"/>
        <v>0</v>
      </c>
      <c r="AF422" s="100" t="str">
        <f t="shared" si="80"/>
        <v>No hay Programación</v>
      </c>
      <c r="AG422" s="105" t="str">
        <f t="shared" si="81"/>
        <v>De acuerdo a lo programado</v>
      </c>
      <c r="AH422" s="166"/>
      <c r="AI422" s="65" t="s">
        <v>502</v>
      </c>
      <c r="AJ422" s="105" t="s">
        <v>502</v>
      </c>
    </row>
    <row r="423" spans="1:36" s="59" customFormat="1" ht="37.049999999999997" customHeight="1" thickTop="1" thickBot="1">
      <c r="A423" s="63">
        <v>408</v>
      </c>
      <c r="B423" s="162" t="s">
        <v>400</v>
      </c>
      <c r="C423" s="162">
        <v>0</v>
      </c>
      <c r="D423" s="162">
        <v>0</v>
      </c>
      <c r="E423" s="162" t="s">
        <v>46</v>
      </c>
      <c r="F423" s="162">
        <v>18</v>
      </c>
      <c r="G423" s="231" t="s">
        <v>547</v>
      </c>
      <c r="H423" s="164" t="s">
        <v>4503</v>
      </c>
      <c r="I423" s="231" t="s">
        <v>18</v>
      </c>
      <c r="J423" s="231" t="s">
        <v>129</v>
      </c>
      <c r="K423" s="231">
        <v>6</v>
      </c>
      <c r="L423" s="165" t="s">
        <v>2214</v>
      </c>
      <c r="M423" s="165" t="s">
        <v>3764</v>
      </c>
      <c r="N423" s="64">
        <v>0</v>
      </c>
      <c r="O423" s="64">
        <v>3</v>
      </c>
      <c r="P423" s="64">
        <v>3</v>
      </c>
      <c r="Q423" s="64">
        <v>0</v>
      </c>
      <c r="R423" s="64">
        <f t="shared" si="72"/>
        <v>6</v>
      </c>
      <c r="S423" s="105" t="s">
        <v>4345</v>
      </c>
      <c r="T423" s="105" t="s">
        <v>172</v>
      </c>
      <c r="U423" s="159">
        <f t="shared" si="84"/>
        <v>3</v>
      </c>
      <c r="V423" s="273">
        <v>7</v>
      </c>
      <c r="W423" s="100">
        <f t="shared" si="74"/>
        <v>2.3333333333333335</v>
      </c>
      <c r="X423" s="105" t="str">
        <f t="shared" si="75"/>
        <v>De acuerdo a lo programado</v>
      </c>
      <c r="Y423" s="166"/>
      <c r="Z423" s="159">
        <f t="shared" si="76"/>
        <v>3</v>
      </c>
      <c r="AA423" s="159"/>
      <c r="AB423" s="100" t="str">
        <f t="shared" si="78"/>
        <v>No hay ejecución</v>
      </c>
      <c r="AC423" s="105" t="str">
        <f t="shared" si="77"/>
        <v>NA</v>
      </c>
      <c r="AD423" s="166"/>
      <c r="AE423" s="65">
        <f t="shared" si="79"/>
        <v>7</v>
      </c>
      <c r="AF423" s="100">
        <f t="shared" si="80"/>
        <v>1.1666666666666667</v>
      </c>
      <c r="AG423" s="105" t="str">
        <f t="shared" si="81"/>
        <v>De acuerdo a lo programado</v>
      </c>
      <c r="AH423" s="166"/>
      <c r="AI423" s="65">
        <v>18000</v>
      </c>
      <c r="AJ423" s="105" t="s">
        <v>502</v>
      </c>
    </row>
    <row r="424" spans="1:36" s="59" customFormat="1" ht="37.049999999999997" customHeight="1" thickTop="1" thickBot="1">
      <c r="A424" s="63">
        <v>409</v>
      </c>
      <c r="B424" s="162" t="s">
        <v>400</v>
      </c>
      <c r="C424" s="162">
        <v>0</v>
      </c>
      <c r="D424" s="162">
        <v>0</v>
      </c>
      <c r="E424" s="162" t="s">
        <v>46</v>
      </c>
      <c r="F424" s="162">
        <v>18</v>
      </c>
      <c r="G424" s="231" t="s">
        <v>547</v>
      </c>
      <c r="H424" s="164" t="s">
        <v>4503</v>
      </c>
      <c r="I424" s="231" t="s">
        <v>18</v>
      </c>
      <c r="J424" s="231" t="s">
        <v>129</v>
      </c>
      <c r="K424" s="231">
        <v>6</v>
      </c>
      <c r="L424" s="165" t="s">
        <v>642</v>
      </c>
      <c r="M424" s="165" t="s">
        <v>3764</v>
      </c>
      <c r="N424" s="64">
        <v>0</v>
      </c>
      <c r="O424" s="64">
        <v>1</v>
      </c>
      <c r="P424" s="64">
        <v>1</v>
      </c>
      <c r="Q424" s="64">
        <v>0</v>
      </c>
      <c r="R424" s="64">
        <f t="shared" si="72"/>
        <v>2</v>
      </c>
      <c r="S424" s="105" t="s">
        <v>4345</v>
      </c>
      <c r="T424" s="105" t="s">
        <v>172</v>
      </c>
      <c r="U424" s="159">
        <f t="shared" si="84"/>
        <v>1</v>
      </c>
      <c r="V424" s="273">
        <v>0</v>
      </c>
      <c r="W424" s="100">
        <f t="shared" si="74"/>
        <v>0</v>
      </c>
      <c r="X424" s="105" t="str">
        <f t="shared" si="75"/>
        <v>En Riesgo de no Cumplimiento</v>
      </c>
      <c r="Y424" s="166"/>
      <c r="Z424" s="159">
        <f t="shared" si="76"/>
        <v>1</v>
      </c>
      <c r="AA424" s="159"/>
      <c r="AB424" s="100" t="str">
        <f t="shared" si="78"/>
        <v>No hay ejecución</v>
      </c>
      <c r="AC424" s="105" t="str">
        <f t="shared" si="77"/>
        <v>NA</v>
      </c>
      <c r="AD424" s="166"/>
      <c r="AE424" s="65">
        <f t="shared" si="79"/>
        <v>0</v>
      </c>
      <c r="AF424" s="100" t="str">
        <f t="shared" si="80"/>
        <v>No hay Programación</v>
      </c>
      <c r="AG424" s="105" t="str">
        <f t="shared" si="81"/>
        <v>De acuerdo a lo programado</v>
      </c>
      <c r="AH424" s="166"/>
      <c r="AI424" s="65">
        <v>6000</v>
      </c>
      <c r="AJ424" s="105" t="s">
        <v>502</v>
      </c>
    </row>
    <row r="425" spans="1:36" s="59" customFormat="1" ht="37.049999999999997" customHeight="1" thickTop="1" thickBot="1">
      <c r="A425" s="63">
        <v>410</v>
      </c>
      <c r="B425" s="162" t="s">
        <v>400</v>
      </c>
      <c r="C425" s="162">
        <v>0</v>
      </c>
      <c r="D425" s="162">
        <v>0</v>
      </c>
      <c r="E425" s="162" t="s">
        <v>46</v>
      </c>
      <c r="F425" s="162">
        <v>18</v>
      </c>
      <c r="G425" s="231" t="s">
        <v>547</v>
      </c>
      <c r="H425" s="164" t="s">
        <v>4504</v>
      </c>
      <c r="I425" s="231" t="s">
        <v>20</v>
      </c>
      <c r="J425" s="231" t="s">
        <v>129</v>
      </c>
      <c r="K425" s="231">
        <v>1</v>
      </c>
      <c r="L425" s="165" t="s">
        <v>642</v>
      </c>
      <c r="M425" s="165" t="s">
        <v>643</v>
      </c>
      <c r="N425" s="64">
        <v>0</v>
      </c>
      <c r="O425" s="64">
        <v>0</v>
      </c>
      <c r="P425" s="64">
        <v>0</v>
      </c>
      <c r="Q425" s="64">
        <v>3</v>
      </c>
      <c r="R425" s="64">
        <f t="shared" si="72"/>
        <v>3</v>
      </c>
      <c r="S425" s="105" t="s">
        <v>4345</v>
      </c>
      <c r="T425" s="105" t="s">
        <v>172</v>
      </c>
      <c r="U425" s="159">
        <f t="shared" si="84"/>
        <v>0</v>
      </c>
      <c r="V425" s="273">
        <v>0</v>
      </c>
      <c r="W425" s="100" t="str">
        <f t="shared" si="74"/>
        <v>No hay Programación</v>
      </c>
      <c r="X425" s="105" t="str">
        <f t="shared" si="75"/>
        <v>De acuerdo a lo programado</v>
      </c>
      <c r="Y425" s="166"/>
      <c r="Z425" s="159">
        <f t="shared" si="76"/>
        <v>3</v>
      </c>
      <c r="AA425" s="159"/>
      <c r="AB425" s="100" t="str">
        <f t="shared" si="78"/>
        <v>No hay ejecución</v>
      </c>
      <c r="AC425" s="105" t="str">
        <f t="shared" si="77"/>
        <v>NA</v>
      </c>
      <c r="AD425" s="166"/>
      <c r="AE425" s="65">
        <f t="shared" si="79"/>
        <v>0</v>
      </c>
      <c r="AF425" s="100" t="str">
        <f t="shared" si="80"/>
        <v>No hay Programación</v>
      </c>
      <c r="AG425" s="105" t="str">
        <f t="shared" si="81"/>
        <v>De acuerdo a lo programado</v>
      </c>
      <c r="AH425" s="166"/>
      <c r="AI425" s="65">
        <v>9000</v>
      </c>
      <c r="AJ425" s="105" t="s">
        <v>502</v>
      </c>
    </row>
    <row r="426" spans="1:36" s="59" customFormat="1" ht="37.049999999999997" customHeight="1" thickTop="1" thickBot="1">
      <c r="A426" s="63">
        <v>411</v>
      </c>
      <c r="B426" s="162" t="s">
        <v>400</v>
      </c>
      <c r="C426" s="162">
        <v>0</v>
      </c>
      <c r="D426" s="162">
        <v>0</v>
      </c>
      <c r="E426" s="162" t="s">
        <v>46</v>
      </c>
      <c r="F426" s="162">
        <v>18</v>
      </c>
      <c r="G426" s="231" t="s">
        <v>547</v>
      </c>
      <c r="H426" s="164" t="s">
        <v>4511</v>
      </c>
      <c r="I426" s="231" t="s">
        <v>20</v>
      </c>
      <c r="J426" s="231" t="s">
        <v>129</v>
      </c>
      <c r="K426" s="231">
        <v>1</v>
      </c>
      <c r="L426" s="165" t="s">
        <v>642</v>
      </c>
      <c r="M426" s="165" t="s">
        <v>643</v>
      </c>
      <c r="N426" s="64">
        <v>0</v>
      </c>
      <c r="O426" s="64">
        <v>0</v>
      </c>
      <c r="P426" s="64">
        <v>0</v>
      </c>
      <c r="Q426" s="64">
        <v>1</v>
      </c>
      <c r="R426" s="64">
        <f t="shared" si="72"/>
        <v>1</v>
      </c>
      <c r="S426" s="105" t="s">
        <v>4345</v>
      </c>
      <c r="T426" s="105" t="s">
        <v>172</v>
      </c>
      <c r="U426" s="159">
        <f t="shared" si="84"/>
        <v>0</v>
      </c>
      <c r="V426" s="273">
        <f>-V5577</f>
        <v>0</v>
      </c>
      <c r="W426" s="100" t="str">
        <f t="shared" si="74"/>
        <v>No hay Programación</v>
      </c>
      <c r="X426" s="105" t="str">
        <f t="shared" si="75"/>
        <v>De acuerdo a lo programado</v>
      </c>
      <c r="Y426" s="166"/>
      <c r="Z426" s="159">
        <f t="shared" si="76"/>
        <v>1</v>
      </c>
      <c r="AA426" s="159"/>
      <c r="AB426" s="100" t="str">
        <f t="shared" si="78"/>
        <v>No hay ejecución</v>
      </c>
      <c r="AC426" s="105" t="str">
        <f t="shared" si="77"/>
        <v>NA</v>
      </c>
      <c r="AD426" s="166"/>
      <c r="AE426" s="65">
        <f t="shared" si="79"/>
        <v>0</v>
      </c>
      <c r="AF426" s="100" t="str">
        <f t="shared" si="80"/>
        <v>No hay Programación</v>
      </c>
      <c r="AG426" s="105" t="str">
        <f t="shared" si="81"/>
        <v>De acuerdo a lo programado</v>
      </c>
      <c r="AH426" s="166"/>
      <c r="AI426" s="65">
        <v>3000</v>
      </c>
      <c r="AJ426" s="105" t="s">
        <v>502</v>
      </c>
    </row>
    <row r="427" spans="1:36" s="59" customFormat="1" ht="37.049999999999997" customHeight="1" thickTop="1" thickBot="1">
      <c r="A427" s="63">
        <v>412</v>
      </c>
      <c r="B427" s="162" t="s">
        <v>400</v>
      </c>
      <c r="C427" s="162">
        <v>0</v>
      </c>
      <c r="D427" s="162">
        <v>0</v>
      </c>
      <c r="E427" s="162" t="s">
        <v>46</v>
      </c>
      <c r="F427" s="162">
        <v>18</v>
      </c>
      <c r="G427" s="231" t="s">
        <v>547</v>
      </c>
      <c r="H427" s="164" t="s">
        <v>4506</v>
      </c>
      <c r="I427" s="231" t="s">
        <v>20</v>
      </c>
      <c r="J427" s="231" t="s">
        <v>129</v>
      </c>
      <c r="K427" s="231">
        <v>1</v>
      </c>
      <c r="L427" s="165" t="s">
        <v>3778</v>
      </c>
      <c r="M427" s="165" t="s">
        <v>643</v>
      </c>
      <c r="N427" s="64">
        <v>0</v>
      </c>
      <c r="O427" s="64">
        <v>0</v>
      </c>
      <c r="P427" s="64">
        <v>0</v>
      </c>
      <c r="Q427" s="64">
        <v>1</v>
      </c>
      <c r="R427" s="64">
        <f t="shared" si="72"/>
        <v>1</v>
      </c>
      <c r="S427" s="105" t="s">
        <v>4345</v>
      </c>
      <c r="T427" s="105" t="s">
        <v>172</v>
      </c>
      <c r="U427" s="159">
        <f t="shared" si="84"/>
        <v>0</v>
      </c>
      <c r="V427" s="273">
        <v>2</v>
      </c>
      <c r="W427" s="100" t="str">
        <f t="shared" si="74"/>
        <v>No hay Programación</v>
      </c>
      <c r="X427" s="105" t="str">
        <f t="shared" si="75"/>
        <v>De acuerdo a lo programado</v>
      </c>
      <c r="Y427" s="166"/>
      <c r="Z427" s="159">
        <f t="shared" si="76"/>
        <v>1</v>
      </c>
      <c r="AA427" s="159"/>
      <c r="AB427" s="100" t="str">
        <f t="shared" si="78"/>
        <v>No hay ejecución</v>
      </c>
      <c r="AC427" s="105" t="str">
        <f t="shared" si="77"/>
        <v>NA</v>
      </c>
      <c r="AD427" s="166"/>
      <c r="AE427" s="65">
        <f t="shared" si="79"/>
        <v>2</v>
      </c>
      <c r="AF427" s="100">
        <f t="shared" si="80"/>
        <v>2</v>
      </c>
      <c r="AG427" s="105" t="str">
        <f t="shared" si="81"/>
        <v>De acuerdo a lo programado</v>
      </c>
      <c r="AH427" s="166"/>
      <c r="AI427" s="65">
        <v>3000</v>
      </c>
      <c r="AJ427" s="105" t="s">
        <v>502</v>
      </c>
    </row>
    <row r="428" spans="1:36" s="59" customFormat="1" ht="37.049999999999997" customHeight="1" thickTop="1" thickBot="1">
      <c r="A428" s="63">
        <v>413</v>
      </c>
      <c r="B428" s="162" t="s">
        <v>400</v>
      </c>
      <c r="C428" s="162">
        <v>0</v>
      </c>
      <c r="D428" s="162">
        <v>0</v>
      </c>
      <c r="E428" s="162" t="s">
        <v>46</v>
      </c>
      <c r="F428" s="162">
        <v>18</v>
      </c>
      <c r="G428" s="231" t="s">
        <v>547</v>
      </c>
      <c r="H428" s="164" t="s">
        <v>4507</v>
      </c>
      <c r="I428" s="231" t="s">
        <v>20</v>
      </c>
      <c r="J428" s="231" t="s">
        <v>129</v>
      </c>
      <c r="K428" s="231">
        <v>1</v>
      </c>
      <c r="L428" s="165" t="s">
        <v>4086</v>
      </c>
      <c r="M428" s="165" t="s">
        <v>4508</v>
      </c>
      <c r="N428" s="64">
        <v>0</v>
      </c>
      <c r="O428" s="64">
        <v>0</v>
      </c>
      <c r="P428" s="64">
        <v>0</v>
      </c>
      <c r="Q428" s="64">
        <v>1</v>
      </c>
      <c r="R428" s="64">
        <f t="shared" si="72"/>
        <v>1</v>
      </c>
      <c r="S428" s="105" t="s">
        <v>4345</v>
      </c>
      <c r="T428" s="105" t="s">
        <v>172</v>
      </c>
      <c r="U428" s="159">
        <f t="shared" si="84"/>
        <v>0</v>
      </c>
      <c r="V428" s="273">
        <f>-V429</f>
        <v>-4</v>
      </c>
      <c r="W428" s="100" t="str">
        <f t="shared" si="74"/>
        <v>No hay Programación</v>
      </c>
      <c r="X428" s="105" t="str">
        <f t="shared" si="75"/>
        <v>De acuerdo a lo programado</v>
      </c>
      <c r="Y428" s="166"/>
      <c r="Z428" s="159">
        <f t="shared" si="76"/>
        <v>1</v>
      </c>
      <c r="AA428" s="159"/>
      <c r="AB428" s="100" t="str">
        <f t="shared" si="78"/>
        <v>No hay ejecución</v>
      </c>
      <c r="AC428" s="105" t="str">
        <f t="shared" si="77"/>
        <v>NA</v>
      </c>
      <c r="AD428" s="166"/>
      <c r="AE428" s="65">
        <f t="shared" si="79"/>
        <v>-4</v>
      </c>
      <c r="AF428" s="100" t="str">
        <f t="shared" si="80"/>
        <v>No hay Programación</v>
      </c>
      <c r="AG428" s="105" t="str">
        <f t="shared" si="81"/>
        <v>De acuerdo a lo programado</v>
      </c>
      <c r="AH428" s="166"/>
      <c r="AI428" s="65" t="s">
        <v>502</v>
      </c>
      <c r="AJ428" s="105" t="s">
        <v>502</v>
      </c>
    </row>
    <row r="429" spans="1:36" s="59" customFormat="1" ht="37.049999999999997" customHeight="1" thickTop="1" thickBot="1">
      <c r="A429" s="63">
        <v>414</v>
      </c>
      <c r="B429" s="162" t="s">
        <v>400</v>
      </c>
      <c r="C429" s="162">
        <v>0</v>
      </c>
      <c r="D429" s="162">
        <v>0</v>
      </c>
      <c r="E429" s="162" t="s">
        <v>46</v>
      </c>
      <c r="F429" s="162">
        <v>18</v>
      </c>
      <c r="G429" s="231" t="s">
        <v>547</v>
      </c>
      <c r="H429" s="164" t="s">
        <v>4502</v>
      </c>
      <c r="I429" s="231" t="s">
        <v>18</v>
      </c>
      <c r="J429" s="231" t="s">
        <v>129</v>
      </c>
      <c r="K429" s="231">
        <v>1</v>
      </c>
      <c r="L429" s="165" t="s">
        <v>640</v>
      </c>
      <c r="M429" s="165" t="s">
        <v>636</v>
      </c>
      <c r="N429" s="64">
        <v>4</v>
      </c>
      <c r="O429" s="64">
        <v>0</v>
      </c>
      <c r="P429" s="64">
        <v>0</v>
      </c>
      <c r="Q429" s="64">
        <v>0</v>
      </c>
      <c r="R429" s="64">
        <f t="shared" si="72"/>
        <v>4</v>
      </c>
      <c r="S429" s="105" t="s">
        <v>4386</v>
      </c>
      <c r="T429" s="105" t="s">
        <v>172</v>
      </c>
      <c r="U429" s="159">
        <f t="shared" si="84"/>
        <v>4</v>
      </c>
      <c r="V429" s="273">
        <v>4</v>
      </c>
      <c r="W429" s="100">
        <f t="shared" si="74"/>
        <v>1</v>
      </c>
      <c r="X429" s="105" t="str">
        <f t="shared" si="75"/>
        <v>De acuerdo a lo programado</v>
      </c>
      <c r="Y429" s="166"/>
      <c r="Z429" s="159">
        <f t="shared" si="76"/>
        <v>0</v>
      </c>
      <c r="AA429" s="159"/>
      <c r="AB429" s="100" t="str">
        <f t="shared" si="78"/>
        <v>No hay ejecución</v>
      </c>
      <c r="AC429" s="105" t="str">
        <f t="shared" si="77"/>
        <v>NA</v>
      </c>
      <c r="AD429" s="166"/>
      <c r="AE429" s="65">
        <f t="shared" si="79"/>
        <v>4</v>
      </c>
      <c r="AF429" s="100">
        <f t="shared" si="80"/>
        <v>1</v>
      </c>
      <c r="AG429" s="105" t="str">
        <f t="shared" si="81"/>
        <v>De acuerdo a lo programado</v>
      </c>
      <c r="AH429" s="166"/>
      <c r="AI429" s="65" t="s">
        <v>502</v>
      </c>
      <c r="AJ429" s="105" t="s">
        <v>502</v>
      </c>
    </row>
    <row r="430" spans="1:36" s="59" customFormat="1" ht="37.049999999999997" customHeight="1" thickTop="1" thickBot="1">
      <c r="A430" s="63">
        <v>415</v>
      </c>
      <c r="B430" s="162" t="s">
        <v>400</v>
      </c>
      <c r="C430" s="162">
        <v>0</v>
      </c>
      <c r="D430" s="162">
        <v>0</v>
      </c>
      <c r="E430" s="162" t="s">
        <v>46</v>
      </c>
      <c r="F430" s="162">
        <v>18</v>
      </c>
      <c r="G430" s="231" t="s">
        <v>547</v>
      </c>
      <c r="H430" s="164" t="s">
        <v>4503</v>
      </c>
      <c r="I430" s="231" t="s">
        <v>18</v>
      </c>
      <c r="J430" s="231" t="s">
        <v>129</v>
      </c>
      <c r="K430" s="231">
        <v>1</v>
      </c>
      <c r="L430" s="165" t="s">
        <v>2214</v>
      </c>
      <c r="M430" s="165" t="s">
        <v>3764</v>
      </c>
      <c r="N430" s="64"/>
      <c r="O430" s="64">
        <v>5</v>
      </c>
      <c r="P430" s="64">
        <v>0</v>
      </c>
      <c r="Q430" s="64">
        <v>0</v>
      </c>
      <c r="R430" s="64">
        <f t="shared" si="72"/>
        <v>5</v>
      </c>
      <c r="S430" s="105" t="s">
        <v>4386</v>
      </c>
      <c r="T430" s="105" t="s">
        <v>172</v>
      </c>
      <c r="U430" s="159">
        <f t="shared" si="84"/>
        <v>5</v>
      </c>
      <c r="V430" s="273">
        <v>4</v>
      </c>
      <c r="W430" s="100">
        <f t="shared" si="74"/>
        <v>0.8</v>
      </c>
      <c r="X430" s="105" t="str">
        <f t="shared" si="75"/>
        <v>Atraso Leve</v>
      </c>
      <c r="Y430" s="166"/>
      <c r="Z430" s="159">
        <f t="shared" si="76"/>
        <v>0</v>
      </c>
      <c r="AA430" s="159"/>
      <c r="AB430" s="100" t="str">
        <f t="shared" si="78"/>
        <v>No hay ejecución</v>
      </c>
      <c r="AC430" s="105" t="str">
        <f t="shared" si="77"/>
        <v>NA</v>
      </c>
      <c r="AD430" s="166"/>
      <c r="AE430" s="65">
        <f t="shared" si="79"/>
        <v>4</v>
      </c>
      <c r="AF430" s="100">
        <f t="shared" si="80"/>
        <v>0.8</v>
      </c>
      <c r="AG430" s="105" t="str">
        <f t="shared" si="81"/>
        <v>Atraso Leve</v>
      </c>
      <c r="AH430" s="166"/>
      <c r="AI430" s="65" t="s">
        <v>502</v>
      </c>
      <c r="AJ430" s="105" t="s">
        <v>502</v>
      </c>
    </row>
    <row r="431" spans="1:36" s="59" customFormat="1" ht="37.049999999999997" customHeight="1" thickTop="1" thickBot="1">
      <c r="A431" s="63">
        <v>416</v>
      </c>
      <c r="B431" s="162" t="s">
        <v>400</v>
      </c>
      <c r="C431" s="162">
        <v>0</v>
      </c>
      <c r="D431" s="162">
        <v>0</v>
      </c>
      <c r="E431" s="162" t="s">
        <v>46</v>
      </c>
      <c r="F431" s="162">
        <v>18</v>
      </c>
      <c r="G431" s="231" t="s">
        <v>547</v>
      </c>
      <c r="H431" s="164" t="s">
        <v>4504</v>
      </c>
      <c r="I431" s="231" t="s">
        <v>20</v>
      </c>
      <c r="J431" s="231" t="s">
        <v>129</v>
      </c>
      <c r="K431" s="231">
        <v>1</v>
      </c>
      <c r="L431" s="165" t="s">
        <v>2214</v>
      </c>
      <c r="M431" s="165" t="s">
        <v>2215</v>
      </c>
      <c r="N431" s="64">
        <v>0</v>
      </c>
      <c r="O431" s="64">
        <v>0</v>
      </c>
      <c r="P431" s="64">
        <v>0</v>
      </c>
      <c r="Q431" s="64">
        <v>5</v>
      </c>
      <c r="R431" s="64">
        <f t="shared" ref="R431:R494" si="85">N431+O431+P431+Q431</f>
        <v>5</v>
      </c>
      <c r="S431" s="105" t="s">
        <v>4386</v>
      </c>
      <c r="T431" s="105" t="s">
        <v>172</v>
      </c>
      <c r="U431" s="159">
        <f t="shared" si="84"/>
        <v>0</v>
      </c>
      <c r="V431" s="273">
        <v>0</v>
      </c>
      <c r="W431" s="100" t="str">
        <f t="shared" si="74"/>
        <v>No hay Programación</v>
      </c>
      <c r="X431" s="105" t="str">
        <f t="shared" si="75"/>
        <v>De acuerdo a lo programado</v>
      </c>
      <c r="Y431" s="166"/>
      <c r="Z431" s="159">
        <f t="shared" si="76"/>
        <v>5</v>
      </c>
      <c r="AA431" s="159"/>
      <c r="AB431" s="100" t="str">
        <f t="shared" si="78"/>
        <v>No hay ejecución</v>
      </c>
      <c r="AC431" s="105" t="str">
        <f t="shared" si="77"/>
        <v>NA</v>
      </c>
      <c r="AD431" s="166"/>
      <c r="AE431" s="65">
        <f t="shared" si="79"/>
        <v>0</v>
      </c>
      <c r="AF431" s="100" t="str">
        <f t="shared" si="80"/>
        <v>No hay Programación</v>
      </c>
      <c r="AG431" s="105" t="str">
        <f t="shared" si="81"/>
        <v>De acuerdo a lo programado</v>
      </c>
      <c r="AH431" s="166"/>
      <c r="AI431" s="65" t="s">
        <v>502</v>
      </c>
      <c r="AJ431" s="105" t="s">
        <v>502</v>
      </c>
    </row>
    <row r="432" spans="1:36" s="59" customFormat="1" ht="37.049999999999997" customHeight="1" thickTop="1" thickBot="1">
      <c r="A432" s="63">
        <v>417</v>
      </c>
      <c r="B432" s="162" t="s">
        <v>400</v>
      </c>
      <c r="C432" s="162">
        <v>0</v>
      </c>
      <c r="D432" s="162">
        <v>0</v>
      </c>
      <c r="E432" s="162" t="s">
        <v>46</v>
      </c>
      <c r="F432" s="162">
        <v>18</v>
      </c>
      <c r="G432" s="231" t="s">
        <v>547</v>
      </c>
      <c r="H432" s="164" t="s">
        <v>4506</v>
      </c>
      <c r="I432" s="231" t="s">
        <v>20</v>
      </c>
      <c r="J432" s="231" t="s">
        <v>129</v>
      </c>
      <c r="K432" s="231">
        <v>1</v>
      </c>
      <c r="L432" s="165" t="s">
        <v>3778</v>
      </c>
      <c r="M432" s="165" t="s">
        <v>643</v>
      </c>
      <c r="N432" s="64">
        <v>1</v>
      </c>
      <c r="O432" s="64">
        <v>0</v>
      </c>
      <c r="P432" s="64">
        <v>0</v>
      </c>
      <c r="Q432" s="64">
        <v>0</v>
      </c>
      <c r="R432" s="64">
        <f t="shared" si="85"/>
        <v>1</v>
      </c>
      <c r="S432" s="105" t="s">
        <v>4386</v>
      </c>
      <c r="T432" s="105" t="s">
        <v>172</v>
      </c>
      <c r="U432" s="159">
        <f t="shared" si="84"/>
        <v>1</v>
      </c>
      <c r="V432" s="273">
        <v>1</v>
      </c>
      <c r="W432" s="100">
        <f t="shared" si="74"/>
        <v>1</v>
      </c>
      <c r="X432" s="105" t="str">
        <f t="shared" si="75"/>
        <v>De acuerdo a lo programado</v>
      </c>
      <c r="Y432" s="166"/>
      <c r="Z432" s="159">
        <f t="shared" si="76"/>
        <v>0</v>
      </c>
      <c r="AA432" s="159"/>
      <c r="AB432" s="100" t="str">
        <f t="shared" si="78"/>
        <v>No hay ejecución</v>
      </c>
      <c r="AC432" s="105" t="str">
        <f t="shared" si="77"/>
        <v>NA</v>
      </c>
      <c r="AD432" s="166"/>
      <c r="AE432" s="65">
        <f t="shared" si="79"/>
        <v>1</v>
      </c>
      <c r="AF432" s="100">
        <f t="shared" si="80"/>
        <v>1</v>
      </c>
      <c r="AG432" s="105" t="str">
        <f t="shared" si="81"/>
        <v>De acuerdo a lo programado</v>
      </c>
      <c r="AH432" s="166"/>
      <c r="AI432" s="65" t="s">
        <v>502</v>
      </c>
      <c r="AJ432" s="105" t="s">
        <v>502</v>
      </c>
    </row>
    <row r="433" spans="1:36" s="59" customFormat="1" ht="37.049999999999997" customHeight="1" thickTop="1" thickBot="1">
      <c r="A433" s="63">
        <v>418</v>
      </c>
      <c r="B433" s="162" t="s">
        <v>400</v>
      </c>
      <c r="C433" s="162">
        <v>0</v>
      </c>
      <c r="D433" s="162">
        <v>0</v>
      </c>
      <c r="E433" s="162" t="s">
        <v>46</v>
      </c>
      <c r="F433" s="162">
        <v>18</v>
      </c>
      <c r="G433" s="231" t="s">
        <v>547</v>
      </c>
      <c r="H433" s="164" t="s">
        <v>4502</v>
      </c>
      <c r="I433" s="231" t="s">
        <v>18</v>
      </c>
      <c r="J433" s="231" t="s">
        <v>129</v>
      </c>
      <c r="K433" s="231">
        <v>6</v>
      </c>
      <c r="L433" s="165" t="s">
        <v>640</v>
      </c>
      <c r="M433" s="165" t="s">
        <v>636</v>
      </c>
      <c r="N433" s="64">
        <v>3</v>
      </c>
      <c r="O433" s="64">
        <v>0</v>
      </c>
      <c r="P433" s="64">
        <v>0</v>
      </c>
      <c r="Q433" s="64">
        <v>0</v>
      </c>
      <c r="R433" s="64">
        <f t="shared" si="85"/>
        <v>3</v>
      </c>
      <c r="S433" s="105" t="s">
        <v>4512</v>
      </c>
      <c r="T433" s="166" t="s">
        <v>4513</v>
      </c>
      <c r="U433" s="159">
        <f t="shared" si="84"/>
        <v>3</v>
      </c>
      <c r="V433" s="273">
        <v>3</v>
      </c>
      <c r="W433" s="100">
        <f t="shared" si="74"/>
        <v>1</v>
      </c>
      <c r="X433" s="105" t="str">
        <f t="shared" si="75"/>
        <v>De acuerdo a lo programado</v>
      </c>
      <c r="Y433" s="166"/>
      <c r="Z433" s="159">
        <f t="shared" si="76"/>
        <v>0</v>
      </c>
      <c r="AA433" s="159"/>
      <c r="AB433" s="100" t="str">
        <f t="shared" si="78"/>
        <v>No hay ejecución</v>
      </c>
      <c r="AC433" s="105" t="str">
        <f t="shared" si="77"/>
        <v>NA</v>
      </c>
      <c r="AD433" s="166"/>
      <c r="AE433" s="65">
        <f t="shared" si="79"/>
        <v>3</v>
      </c>
      <c r="AF433" s="100">
        <f t="shared" si="80"/>
        <v>1</v>
      </c>
      <c r="AG433" s="105" t="str">
        <f t="shared" si="81"/>
        <v>De acuerdo a lo programado</v>
      </c>
      <c r="AH433" s="166"/>
      <c r="AI433" s="65" t="s">
        <v>502</v>
      </c>
      <c r="AJ433" s="105" t="s">
        <v>502</v>
      </c>
    </row>
    <row r="434" spans="1:36" s="59" customFormat="1" ht="37.049999999999997" customHeight="1" thickTop="1" thickBot="1">
      <c r="A434" s="63">
        <v>419</v>
      </c>
      <c r="B434" s="162" t="s">
        <v>400</v>
      </c>
      <c r="C434" s="162">
        <v>0</v>
      </c>
      <c r="D434" s="162">
        <v>0</v>
      </c>
      <c r="E434" s="162" t="s">
        <v>46</v>
      </c>
      <c r="F434" s="162">
        <v>18</v>
      </c>
      <c r="G434" s="231" t="s">
        <v>547</v>
      </c>
      <c r="H434" s="164" t="s">
        <v>4503</v>
      </c>
      <c r="I434" s="231" t="s">
        <v>18</v>
      </c>
      <c r="J434" s="231" t="s">
        <v>129</v>
      </c>
      <c r="K434" s="231">
        <v>6</v>
      </c>
      <c r="L434" s="165" t="s">
        <v>2214</v>
      </c>
      <c r="M434" s="165" t="s">
        <v>3764</v>
      </c>
      <c r="N434" s="64">
        <v>3</v>
      </c>
      <c r="O434" s="64"/>
      <c r="P434" s="64"/>
      <c r="Q434" s="64"/>
      <c r="R434" s="64">
        <f t="shared" si="85"/>
        <v>3</v>
      </c>
      <c r="S434" s="105" t="s">
        <v>4512</v>
      </c>
      <c r="T434" s="105" t="s">
        <v>172</v>
      </c>
      <c r="U434" s="159">
        <f t="shared" si="84"/>
        <v>3</v>
      </c>
      <c r="V434" s="273">
        <v>7</v>
      </c>
      <c r="W434" s="100">
        <f t="shared" si="74"/>
        <v>2.3333333333333335</v>
      </c>
      <c r="X434" s="105" t="str">
        <f t="shared" si="75"/>
        <v>De acuerdo a lo programado</v>
      </c>
      <c r="Y434" s="166"/>
      <c r="Z434" s="159">
        <f t="shared" si="76"/>
        <v>0</v>
      </c>
      <c r="AA434" s="159"/>
      <c r="AB434" s="100" t="str">
        <f t="shared" si="78"/>
        <v>No hay ejecución</v>
      </c>
      <c r="AC434" s="105" t="str">
        <f t="shared" si="77"/>
        <v>NA</v>
      </c>
      <c r="AD434" s="166"/>
      <c r="AE434" s="65">
        <f t="shared" si="79"/>
        <v>7</v>
      </c>
      <c r="AF434" s="100">
        <f t="shared" si="80"/>
        <v>2.3333333333333335</v>
      </c>
      <c r="AG434" s="105" t="str">
        <f t="shared" si="81"/>
        <v>De acuerdo a lo programado</v>
      </c>
      <c r="AH434" s="166"/>
      <c r="AI434" s="65" t="s">
        <v>502</v>
      </c>
      <c r="AJ434" s="105" t="s">
        <v>502</v>
      </c>
    </row>
    <row r="435" spans="1:36" s="59" customFormat="1" ht="37.049999999999997" customHeight="1" thickTop="1" thickBot="1">
      <c r="A435" s="63">
        <v>420</v>
      </c>
      <c r="B435" s="162" t="s">
        <v>400</v>
      </c>
      <c r="C435" s="162">
        <v>0</v>
      </c>
      <c r="D435" s="162">
        <v>0</v>
      </c>
      <c r="E435" s="162" t="s">
        <v>46</v>
      </c>
      <c r="F435" s="162">
        <v>18</v>
      </c>
      <c r="G435" s="231" t="s">
        <v>547</v>
      </c>
      <c r="H435" s="164" t="s">
        <v>4504</v>
      </c>
      <c r="I435" s="231" t="s">
        <v>20</v>
      </c>
      <c r="J435" s="231" t="s">
        <v>129</v>
      </c>
      <c r="K435" s="231">
        <v>1</v>
      </c>
      <c r="L435" s="165" t="s">
        <v>642</v>
      </c>
      <c r="M435" s="165" t="s">
        <v>643</v>
      </c>
      <c r="N435" s="64">
        <v>0</v>
      </c>
      <c r="O435" s="64">
        <v>0</v>
      </c>
      <c r="P435" s="64">
        <v>0</v>
      </c>
      <c r="Q435" s="64">
        <v>3</v>
      </c>
      <c r="R435" s="64">
        <f t="shared" si="85"/>
        <v>3</v>
      </c>
      <c r="S435" s="105" t="s">
        <v>4512</v>
      </c>
      <c r="T435" s="105" t="s">
        <v>172</v>
      </c>
      <c r="U435" s="159">
        <f t="shared" si="84"/>
        <v>0</v>
      </c>
      <c r="V435" s="273">
        <v>0</v>
      </c>
      <c r="W435" s="100" t="str">
        <f t="shared" si="74"/>
        <v>No hay Programación</v>
      </c>
      <c r="X435" s="105" t="str">
        <f t="shared" si="75"/>
        <v>De acuerdo a lo programado</v>
      </c>
      <c r="Y435" s="166"/>
      <c r="Z435" s="159">
        <f t="shared" si="76"/>
        <v>3</v>
      </c>
      <c r="AA435" s="159"/>
      <c r="AB435" s="100" t="str">
        <f t="shared" si="78"/>
        <v>No hay ejecución</v>
      </c>
      <c r="AC435" s="105" t="str">
        <f t="shared" si="77"/>
        <v>NA</v>
      </c>
      <c r="AD435" s="166"/>
      <c r="AE435" s="65">
        <f t="shared" si="79"/>
        <v>0</v>
      </c>
      <c r="AF435" s="100" t="str">
        <f t="shared" si="80"/>
        <v>No hay Programación</v>
      </c>
      <c r="AG435" s="105" t="str">
        <f t="shared" si="81"/>
        <v>De acuerdo a lo programado</v>
      </c>
      <c r="AH435" s="166"/>
      <c r="AI435" s="65" t="s">
        <v>502</v>
      </c>
      <c r="AJ435" s="105" t="s">
        <v>502</v>
      </c>
    </row>
    <row r="436" spans="1:36" s="59" customFormat="1" ht="37.049999999999997" customHeight="1" thickTop="1" thickBot="1">
      <c r="A436" s="63">
        <v>421</v>
      </c>
      <c r="B436" s="162" t="s">
        <v>400</v>
      </c>
      <c r="C436" s="162">
        <v>0</v>
      </c>
      <c r="D436" s="162">
        <v>0</v>
      </c>
      <c r="E436" s="162" t="s">
        <v>46</v>
      </c>
      <c r="F436" s="162">
        <v>18</v>
      </c>
      <c r="G436" s="231" t="s">
        <v>547</v>
      </c>
      <c r="H436" s="164" t="s">
        <v>4501</v>
      </c>
      <c r="I436" s="231" t="s">
        <v>20</v>
      </c>
      <c r="J436" s="231" t="s">
        <v>129</v>
      </c>
      <c r="K436" s="231">
        <v>1</v>
      </c>
      <c r="L436" s="165" t="s">
        <v>2201</v>
      </c>
      <c r="M436" s="165" t="s">
        <v>674</v>
      </c>
      <c r="N436" s="64">
        <v>0</v>
      </c>
      <c r="O436" s="64">
        <v>4</v>
      </c>
      <c r="P436" s="64">
        <v>4</v>
      </c>
      <c r="Q436" s="64">
        <v>0</v>
      </c>
      <c r="R436" s="64">
        <f t="shared" si="85"/>
        <v>8</v>
      </c>
      <c r="S436" s="105" t="s">
        <v>4448</v>
      </c>
      <c r="T436" s="105" t="s">
        <v>172</v>
      </c>
      <c r="U436" s="159">
        <f t="shared" si="84"/>
        <v>4</v>
      </c>
      <c r="V436" s="273">
        <v>0</v>
      </c>
      <c r="W436" s="100">
        <f t="shared" si="74"/>
        <v>0</v>
      </c>
      <c r="X436" s="105" t="str">
        <f t="shared" si="75"/>
        <v>En Riesgo de no Cumplimiento</v>
      </c>
      <c r="Y436" s="166"/>
      <c r="Z436" s="159">
        <f t="shared" si="76"/>
        <v>4</v>
      </c>
      <c r="AA436" s="159"/>
      <c r="AB436" s="100" t="str">
        <f t="shared" si="78"/>
        <v>No hay ejecución</v>
      </c>
      <c r="AC436" s="105" t="str">
        <f t="shared" si="77"/>
        <v>NA</v>
      </c>
      <c r="AD436" s="166"/>
      <c r="AE436" s="65">
        <f t="shared" si="79"/>
        <v>0</v>
      </c>
      <c r="AF436" s="100" t="str">
        <f t="shared" si="80"/>
        <v>No hay Programación</v>
      </c>
      <c r="AG436" s="105" t="str">
        <f t="shared" si="81"/>
        <v>De acuerdo a lo programado</v>
      </c>
      <c r="AH436" s="166"/>
      <c r="AI436" s="65" t="s">
        <v>502</v>
      </c>
      <c r="AJ436" s="105" t="s">
        <v>502</v>
      </c>
    </row>
    <row r="437" spans="1:36" s="59" customFormat="1" ht="37.049999999999997" customHeight="1" thickTop="1" thickBot="1">
      <c r="A437" s="63">
        <v>422</v>
      </c>
      <c r="B437" s="162" t="s">
        <v>400</v>
      </c>
      <c r="C437" s="162">
        <v>0</v>
      </c>
      <c r="D437" s="162">
        <v>0</v>
      </c>
      <c r="E437" s="162" t="s">
        <v>46</v>
      </c>
      <c r="F437" s="162">
        <v>18</v>
      </c>
      <c r="G437" s="231" t="s">
        <v>547</v>
      </c>
      <c r="H437" s="164" t="s">
        <v>4501</v>
      </c>
      <c r="I437" s="231" t="s">
        <v>20</v>
      </c>
      <c r="J437" s="231" t="s">
        <v>129</v>
      </c>
      <c r="K437" s="231">
        <v>1</v>
      </c>
      <c r="L437" s="165" t="s">
        <v>2201</v>
      </c>
      <c r="M437" s="165" t="s">
        <v>3764</v>
      </c>
      <c r="N437" s="64">
        <v>5</v>
      </c>
      <c r="O437" s="64">
        <v>0</v>
      </c>
      <c r="P437" s="64">
        <v>0</v>
      </c>
      <c r="Q437" s="64">
        <v>0</v>
      </c>
      <c r="R437" s="64">
        <f t="shared" si="85"/>
        <v>5</v>
      </c>
      <c r="S437" s="105" t="s">
        <v>4354</v>
      </c>
      <c r="T437" s="105" t="s">
        <v>172</v>
      </c>
      <c r="U437" s="159">
        <f t="shared" si="84"/>
        <v>5</v>
      </c>
      <c r="V437" s="273">
        <v>5</v>
      </c>
      <c r="W437" s="100">
        <f t="shared" si="74"/>
        <v>1</v>
      </c>
      <c r="X437" s="105" t="str">
        <f t="shared" si="75"/>
        <v>De acuerdo a lo programado</v>
      </c>
      <c r="Y437" s="166"/>
      <c r="Z437" s="159">
        <f t="shared" si="76"/>
        <v>0</v>
      </c>
      <c r="AA437" s="159"/>
      <c r="AB437" s="100" t="str">
        <f t="shared" si="78"/>
        <v>No hay ejecución</v>
      </c>
      <c r="AC437" s="105" t="str">
        <f t="shared" si="77"/>
        <v>NA</v>
      </c>
      <c r="AD437" s="166"/>
      <c r="AE437" s="65">
        <f t="shared" si="79"/>
        <v>5</v>
      </c>
      <c r="AF437" s="100">
        <f t="shared" si="80"/>
        <v>1</v>
      </c>
      <c r="AG437" s="105" t="str">
        <f t="shared" si="81"/>
        <v>De acuerdo a lo programado</v>
      </c>
      <c r="AH437" s="166"/>
      <c r="AI437" s="65" t="s">
        <v>502</v>
      </c>
      <c r="AJ437" s="105" t="s">
        <v>502</v>
      </c>
    </row>
    <row r="438" spans="1:36" s="59" customFormat="1" ht="37.049999999999997" customHeight="1" thickTop="1" thickBot="1">
      <c r="A438" s="63">
        <v>423</v>
      </c>
      <c r="B438" s="162" t="s">
        <v>400</v>
      </c>
      <c r="C438" s="162">
        <v>0</v>
      </c>
      <c r="D438" s="162">
        <v>0</v>
      </c>
      <c r="E438" s="162" t="s">
        <v>46</v>
      </c>
      <c r="F438" s="162">
        <v>18</v>
      </c>
      <c r="G438" s="231" t="s">
        <v>547</v>
      </c>
      <c r="H438" s="164" t="s">
        <v>4502</v>
      </c>
      <c r="I438" s="231" t="s">
        <v>18</v>
      </c>
      <c r="J438" s="231" t="s">
        <v>129</v>
      </c>
      <c r="K438" s="231">
        <v>1</v>
      </c>
      <c r="L438" s="165" t="s">
        <v>640</v>
      </c>
      <c r="M438" s="165" t="s">
        <v>636</v>
      </c>
      <c r="N438" s="64">
        <v>5</v>
      </c>
      <c r="O438" s="64">
        <v>0</v>
      </c>
      <c r="P438" s="64">
        <v>0</v>
      </c>
      <c r="Q438" s="64"/>
      <c r="R438" s="64">
        <f t="shared" si="85"/>
        <v>5</v>
      </c>
      <c r="S438" s="105" t="s">
        <v>4354</v>
      </c>
      <c r="T438" s="105" t="s">
        <v>172</v>
      </c>
      <c r="U438" s="159">
        <f t="shared" si="84"/>
        <v>5</v>
      </c>
      <c r="V438" s="273">
        <v>4</v>
      </c>
      <c r="W438" s="100">
        <f t="shared" si="74"/>
        <v>0.8</v>
      </c>
      <c r="X438" s="105" t="str">
        <f t="shared" si="75"/>
        <v>Atraso Leve</v>
      </c>
      <c r="Y438" s="166"/>
      <c r="Z438" s="159">
        <f t="shared" si="76"/>
        <v>0</v>
      </c>
      <c r="AA438" s="159"/>
      <c r="AB438" s="100" t="str">
        <f t="shared" si="78"/>
        <v>No hay ejecución</v>
      </c>
      <c r="AC438" s="105" t="str">
        <f t="shared" si="77"/>
        <v>NA</v>
      </c>
      <c r="AD438" s="166"/>
      <c r="AE438" s="65">
        <f t="shared" si="79"/>
        <v>4</v>
      </c>
      <c r="AF438" s="100">
        <f t="shared" si="80"/>
        <v>0.8</v>
      </c>
      <c r="AG438" s="105" t="str">
        <f t="shared" si="81"/>
        <v>Atraso Leve</v>
      </c>
      <c r="AH438" s="166"/>
      <c r="AI438" s="65" t="s">
        <v>502</v>
      </c>
      <c r="AJ438" s="105" t="s">
        <v>502</v>
      </c>
    </row>
    <row r="439" spans="1:36" s="59" customFormat="1" ht="37.049999999999997" customHeight="1" thickTop="1" thickBot="1">
      <c r="A439" s="63">
        <v>424</v>
      </c>
      <c r="B439" s="162" t="s">
        <v>400</v>
      </c>
      <c r="C439" s="162">
        <v>0</v>
      </c>
      <c r="D439" s="162">
        <v>0</v>
      </c>
      <c r="E439" s="162" t="s">
        <v>46</v>
      </c>
      <c r="F439" s="162">
        <v>18</v>
      </c>
      <c r="G439" s="231" t="s">
        <v>547</v>
      </c>
      <c r="H439" s="164" t="s">
        <v>4503</v>
      </c>
      <c r="I439" s="231" t="s">
        <v>18</v>
      </c>
      <c r="J439" s="231" t="s">
        <v>129</v>
      </c>
      <c r="K439" s="231">
        <v>1</v>
      </c>
      <c r="L439" s="165" t="s">
        <v>640</v>
      </c>
      <c r="M439" s="165" t="s">
        <v>636</v>
      </c>
      <c r="N439" s="64">
        <v>0</v>
      </c>
      <c r="O439" s="64">
        <v>0</v>
      </c>
      <c r="P439" s="64">
        <v>0</v>
      </c>
      <c r="Q439" s="64">
        <v>5</v>
      </c>
      <c r="R439" s="64">
        <f t="shared" si="85"/>
        <v>5</v>
      </c>
      <c r="S439" s="105" t="s">
        <v>4354</v>
      </c>
      <c r="T439" s="105" t="s">
        <v>172</v>
      </c>
      <c r="U439" s="159">
        <f t="shared" si="84"/>
        <v>0</v>
      </c>
      <c r="V439" s="273">
        <v>0</v>
      </c>
      <c r="W439" s="100" t="str">
        <f t="shared" si="74"/>
        <v>No hay Programación</v>
      </c>
      <c r="X439" s="105" t="str">
        <f t="shared" si="75"/>
        <v>De acuerdo a lo programado</v>
      </c>
      <c r="Y439" s="166"/>
      <c r="Z439" s="159">
        <f t="shared" si="76"/>
        <v>5</v>
      </c>
      <c r="AA439" s="159"/>
      <c r="AB439" s="100" t="str">
        <f t="shared" si="78"/>
        <v>No hay ejecución</v>
      </c>
      <c r="AC439" s="105" t="str">
        <f t="shared" si="77"/>
        <v>NA</v>
      </c>
      <c r="AD439" s="166"/>
      <c r="AE439" s="65">
        <f t="shared" si="79"/>
        <v>0</v>
      </c>
      <c r="AF439" s="100" t="str">
        <f t="shared" si="80"/>
        <v>No hay Programación</v>
      </c>
      <c r="AG439" s="105" t="str">
        <f t="shared" si="81"/>
        <v>De acuerdo a lo programado</v>
      </c>
      <c r="AH439" s="166"/>
      <c r="AI439" s="65" t="s">
        <v>502</v>
      </c>
      <c r="AJ439" s="105" t="s">
        <v>502</v>
      </c>
    </row>
    <row r="440" spans="1:36" s="59" customFormat="1" ht="37.049999999999997" customHeight="1" thickTop="1" thickBot="1">
      <c r="A440" s="63">
        <v>425</v>
      </c>
      <c r="B440" s="162" t="s">
        <v>400</v>
      </c>
      <c r="C440" s="162">
        <v>0</v>
      </c>
      <c r="D440" s="162">
        <v>0</v>
      </c>
      <c r="E440" s="162" t="s">
        <v>46</v>
      </c>
      <c r="F440" s="162">
        <v>18</v>
      </c>
      <c r="G440" s="231" t="s">
        <v>547</v>
      </c>
      <c r="H440" s="164" t="s">
        <v>4504</v>
      </c>
      <c r="I440" s="231" t="s">
        <v>20</v>
      </c>
      <c r="J440" s="231" t="s">
        <v>129</v>
      </c>
      <c r="K440" s="231">
        <v>1</v>
      </c>
      <c r="L440" s="165" t="s">
        <v>642</v>
      </c>
      <c r="M440" s="165" t="s">
        <v>643</v>
      </c>
      <c r="N440" s="64">
        <v>0</v>
      </c>
      <c r="O440" s="64">
        <v>0</v>
      </c>
      <c r="P440" s="64">
        <v>0</v>
      </c>
      <c r="Q440" s="64">
        <v>5</v>
      </c>
      <c r="R440" s="64">
        <f t="shared" si="85"/>
        <v>5</v>
      </c>
      <c r="S440" s="105" t="s">
        <v>4354</v>
      </c>
      <c r="T440" s="105" t="s">
        <v>172</v>
      </c>
      <c r="U440" s="159">
        <f t="shared" si="84"/>
        <v>0</v>
      </c>
      <c r="V440" s="273">
        <v>0</v>
      </c>
      <c r="W440" s="100" t="str">
        <f t="shared" si="74"/>
        <v>No hay Programación</v>
      </c>
      <c r="X440" s="105" t="str">
        <f t="shared" si="75"/>
        <v>De acuerdo a lo programado</v>
      </c>
      <c r="Y440" s="166"/>
      <c r="Z440" s="159">
        <f t="shared" si="76"/>
        <v>5</v>
      </c>
      <c r="AA440" s="159"/>
      <c r="AB440" s="100" t="str">
        <f t="shared" si="78"/>
        <v>No hay ejecución</v>
      </c>
      <c r="AC440" s="105" t="str">
        <f t="shared" si="77"/>
        <v>NA</v>
      </c>
      <c r="AD440" s="166"/>
      <c r="AE440" s="65">
        <f t="shared" si="79"/>
        <v>0</v>
      </c>
      <c r="AF440" s="100" t="str">
        <f t="shared" si="80"/>
        <v>No hay Programación</v>
      </c>
      <c r="AG440" s="105" t="str">
        <f t="shared" si="81"/>
        <v>De acuerdo a lo programado</v>
      </c>
      <c r="AH440" s="166"/>
      <c r="AI440" s="65" t="s">
        <v>502</v>
      </c>
      <c r="AJ440" s="105" t="s">
        <v>502</v>
      </c>
    </row>
    <row r="441" spans="1:36" s="59" customFormat="1" ht="37.049999999999997" customHeight="1" thickTop="1" thickBot="1">
      <c r="A441" s="63">
        <v>426</v>
      </c>
      <c r="B441" s="162" t="s">
        <v>400</v>
      </c>
      <c r="C441" s="162">
        <v>0</v>
      </c>
      <c r="D441" s="162">
        <v>0</v>
      </c>
      <c r="E441" s="162" t="s">
        <v>46</v>
      </c>
      <c r="F441" s="162">
        <v>18</v>
      </c>
      <c r="G441" s="231" t="s">
        <v>547</v>
      </c>
      <c r="H441" s="164" t="s">
        <v>4505</v>
      </c>
      <c r="I441" s="231" t="s">
        <v>18</v>
      </c>
      <c r="J441" s="231" t="s">
        <v>129</v>
      </c>
      <c r="K441" s="231">
        <v>1</v>
      </c>
      <c r="L441" s="165" t="s">
        <v>640</v>
      </c>
      <c r="M441" s="165" t="s">
        <v>636</v>
      </c>
      <c r="N441" s="64">
        <v>0</v>
      </c>
      <c r="O441" s="64">
        <v>5</v>
      </c>
      <c r="P441" s="64">
        <v>0</v>
      </c>
      <c r="Q441" s="64">
        <v>0</v>
      </c>
      <c r="R441" s="64">
        <f t="shared" si="85"/>
        <v>5</v>
      </c>
      <c r="S441" s="105" t="s">
        <v>4354</v>
      </c>
      <c r="T441" s="105" t="s">
        <v>172</v>
      </c>
      <c r="U441" s="159">
        <f t="shared" si="84"/>
        <v>5</v>
      </c>
      <c r="V441" s="273">
        <v>4</v>
      </c>
      <c r="W441" s="100">
        <f t="shared" si="74"/>
        <v>0.8</v>
      </c>
      <c r="X441" s="105" t="str">
        <f t="shared" si="75"/>
        <v>Atraso Leve</v>
      </c>
      <c r="Y441" s="166"/>
      <c r="Z441" s="159">
        <f t="shared" si="76"/>
        <v>0</v>
      </c>
      <c r="AA441" s="159"/>
      <c r="AB441" s="100" t="str">
        <f t="shared" si="78"/>
        <v>No hay ejecución</v>
      </c>
      <c r="AC441" s="105" t="str">
        <f t="shared" si="77"/>
        <v>NA</v>
      </c>
      <c r="AD441" s="166"/>
      <c r="AE441" s="65">
        <f t="shared" si="79"/>
        <v>4</v>
      </c>
      <c r="AF441" s="100">
        <f t="shared" si="80"/>
        <v>0.8</v>
      </c>
      <c r="AG441" s="105" t="str">
        <f t="shared" si="81"/>
        <v>Atraso Leve</v>
      </c>
      <c r="AH441" s="166"/>
      <c r="AI441" s="65" t="s">
        <v>502</v>
      </c>
      <c r="AJ441" s="105" t="s">
        <v>502</v>
      </c>
    </row>
    <row r="442" spans="1:36" s="59" customFormat="1" ht="37.049999999999997" customHeight="1" thickTop="1" thickBot="1">
      <c r="A442" s="63">
        <v>427</v>
      </c>
      <c r="B442" s="162" t="s">
        <v>400</v>
      </c>
      <c r="C442" s="162">
        <v>0</v>
      </c>
      <c r="D442" s="162">
        <v>0</v>
      </c>
      <c r="E442" s="162" t="s">
        <v>46</v>
      </c>
      <c r="F442" s="162">
        <v>18</v>
      </c>
      <c r="G442" s="231" t="s">
        <v>547</v>
      </c>
      <c r="H442" s="164" t="s">
        <v>4506</v>
      </c>
      <c r="I442" s="231" t="s">
        <v>20</v>
      </c>
      <c r="J442" s="231" t="s">
        <v>129</v>
      </c>
      <c r="K442" s="231">
        <v>1</v>
      </c>
      <c r="L442" s="165" t="s">
        <v>3778</v>
      </c>
      <c r="M442" s="165" t="s">
        <v>643</v>
      </c>
      <c r="N442" s="64">
        <v>0</v>
      </c>
      <c r="O442" s="64">
        <v>1</v>
      </c>
      <c r="P442" s="64">
        <v>0</v>
      </c>
      <c r="Q442" s="64">
        <v>0</v>
      </c>
      <c r="R442" s="64">
        <f t="shared" si="85"/>
        <v>1</v>
      </c>
      <c r="S442" s="105" t="s">
        <v>4354</v>
      </c>
      <c r="T442" s="105" t="s">
        <v>172</v>
      </c>
      <c r="U442" s="159">
        <f t="shared" si="84"/>
        <v>1</v>
      </c>
      <c r="V442" s="273">
        <v>1</v>
      </c>
      <c r="W442" s="100">
        <f t="shared" si="74"/>
        <v>1</v>
      </c>
      <c r="X442" s="105" t="str">
        <f t="shared" si="75"/>
        <v>De acuerdo a lo programado</v>
      </c>
      <c r="Y442" s="166"/>
      <c r="Z442" s="159">
        <f t="shared" si="76"/>
        <v>0</v>
      </c>
      <c r="AA442" s="159"/>
      <c r="AB442" s="100" t="str">
        <f t="shared" si="78"/>
        <v>No hay ejecución</v>
      </c>
      <c r="AC442" s="105" t="str">
        <f t="shared" si="77"/>
        <v>NA</v>
      </c>
      <c r="AD442" s="166"/>
      <c r="AE442" s="65">
        <f t="shared" si="79"/>
        <v>1</v>
      </c>
      <c r="AF442" s="100">
        <f t="shared" si="80"/>
        <v>1</v>
      </c>
      <c r="AG442" s="105" t="str">
        <f t="shared" si="81"/>
        <v>De acuerdo a lo programado</v>
      </c>
      <c r="AH442" s="166"/>
      <c r="AI442" s="65" t="s">
        <v>502</v>
      </c>
      <c r="AJ442" s="105" t="s">
        <v>502</v>
      </c>
    </row>
    <row r="443" spans="1:36" s="59" customFormat="1" ht="37.049999999999997" customHeight="1" thickTop="1" thickBot="1">
      <c r="A443" s="63">
        <v>428</v>
      </c>
      <c r="B443" s="162" t="s">
        <v>400</v>
      </c>
      <c r="C443" s="162">
        <v>0</v>
      </c>
      <c r="D443" s="162">
        <v>0</v>
      </c>
      <c r="E443" s="162" t="s">
        <v>46</v>
      </c>
      <c r="F443" s="162">
        <v>18</v>
      </c>
      <c r="G443" s="231" t="s">
        <v>547</v>
      </c>
      <c r="H443" s="164" t="s">
        <v>3828</v>
      </c>
      <c r="I443" s="231" t="s">
        <v>20</v>
      </c>
      <c r="J443" s="231" t="s">
        <v>129</v>
      </c>
      <c r="K443" s="231">
        <v>6</v>
      </c>
      <c r="L443" s="165" t="s">
        <v>3769</v>
      </c>
      <c r="M443" s="165" t="s">
        <v>636</v>
      </c>
      <c r="N443" s="64">
        <v>16</v>
      </c>
      <c r="O443" s="64">
        <v>0</v>
      </c>
      <c r="P443" s="64">
        <v>0</v>
      </c>
      <c r="Q443" s="64">
        <v>0</v>
      </c>
      <c r="R443" s="64">
        <f t="shared" si="85"/>
        <v>16</v>
      </c>
      <c r="S443" s="105" t="s">
        <v>4356</v>
      </c>
      <c r="T443" s="105" t="s">
        <v>172</v>
      </c>
      <c r="U443" s="159">
        <f t="shared" si="84"/>
        <v>16</v>
      </c>
      <c r="V443" s="273">
        <v>4</v>
      </c>
      <c r="W443" s="100">
        <f t="shared" si="74"/>
        <v>0.25</v>
      </c>
      <c r="X443" s="105" t="str">
        <f t="shared" si="75"/>
        <v>En Riesgo de no Cumplimiento</v>
      </c>
      <c r="Y443" s="166"/>
      <c r="Z443" s="159">
        <f t="shared" si="76"/>
        <v>0</v>
      </c>
      <c r="AA443" s="159"/>
      <c r="AB443" s="100" t="str">
        <f t="shared" si="78"/>
        <v>No hay ejecución</v>
      </c>
      <c r="AC443" s="105" t="str">
        <f t="shared" si="77"/>
        <v>NA</v>
      </c>
      <c r="AD443" s="166"/>
      <c r="AE443" s="65">
        <f t="shared" si="79"/>
        <v>4</v>
      </c>
      <c r="AF443" s="100">
        <f t="shared" si="80"/>
        <v>0.25</v>
      </c>
      <c r="AG443" s="105" t="str">
        <f t="shared" si="81"/>
        <v>Incumplimiento</v>
      </c>
      <c r="AH443" s="166"/>
      <c r="AI443" s="65">
        <v>40000</v>
      </c>
      <c r="AJ443" s="105" t="s">
        <v>502</v>
      </c>
    </row>
    <row r="444" spans="1:36" s="59" customFormat="1" ht="37.049999999999997" customHeight="1" thickTop="1" thickBot="1">
      <c r="A444" s="63">
        <v>429</v>
      </c>
      <c r="B444" s="162" t="s">
        <v>400</v>
      </c>
      <c r="C444" s="162">
        <v>0</v>
      </c>
      <c r="D444" s="162">
        <v>0</v>
      </c>
      <c r="E444" s="162" t="s">
        <v>46</v>
      </c>
      <c r="F444" s="162">
        <v>18</v>
      </c>
      <c r="G444" s="231" t="s">
        <v>547</v>
      </c>
      <c r="H444" s="164" t="s">
        <v>4509</v>
      </c>
      <c r="I444" s="231" t="s">
        <v>18</v>
      </c>
      <c r="J444" s="231" t="s">
        <v>129</v>
      </c>
      <c r="K444" s="231">
        <v>6</v>
      </c>
      <c r="L444" s="165" t="s">
        <v>2209</v>
      </c>
      <c r="M444" s="165" t="s">
        <v>636</v>
      </c>
      <c r="N444" s="64">
        <v>16</v>
      </c>
      <c r="O444" s="64"/>
      <c r="P444" s="64">
        <v>0</v>
      </c>
      <c r="Q444" s="64">
        <v>0</v>
      </c>
      <c r="R444" s="64">
        <f t="shared" si="85"/>
        <v>16</v>
      </c>
      <c r="S444" s="105" t="s">
        <v>4356</v>
      </c>
      <c r="T444" s="105" t="s">
        <v>172</v>
      </c>
      <c r="U444" s="159">
        <f t="shared" si="84"/>
        <v>16</v>
      </c>
      <c r="V444" s="273">
        <v>4</v>
      </c>
      <c r="W444" s="100">
        <f t="shared" si="74"/>
        <v>0.25</v>
      </c>
      <c r="X444" s="105" t="str">
        <f t="shared" si="75"/>
        <v>En Riesgo de no Cumplimiento</v>
      </c>
      <c r="Y444" s="166"/>
      <c r="Z444" s="159">
        <f t="shared" si="76"/>
        <v>0</v>
      </c>
      <c r="AA444" s="159"/>
      <c r="AB444" s="100" t="str">
        <f t="shared" si="78"/>
        <v>No hay ejecución</v>
      </c>
      <c r="AC444" s="105" t="str">
        <f t="shared" si="77"/>
        <v>NA</v>
      </c>
      <c r="AD444" s="166"/>
      <c r="AE444" s="65">
        <f t="shared" si="79"/>
        <v>4</v>
      </c>
      <c r="AF444" s="100">
        <f t="shared" si="80"/>
        <v>0.25</v>
      </c>
      <c r="AG444" s="105" t="str">
        <f t="shared" si="81"/>
        <v>Incumplimiento</v>
      </c>
      <c r="AH444" s="166"/>
      <c r="AI444" s="65">
        <v>40000</v>
      </c>
      <c r="AJ444" s="105" t="s">
        <v>502</v>
      </c>
    </row>
    <row r="445" spans="1:36" s="59" customFormat="1" ht="37.049999999999997" customHeight="1" thickTop="1" thickBot="1">
      <c r="A445" s="63">
        <v>430</v>
      </c>
      <c r="B445" s="162" t="s">
        <v>400</v>
      </c>
      <c r="C445" s="162">
        <v>0</v>
      </c>
      <c r="D445" s="162">
        <v>0</v>
      </c>
      <c r="E445" s="162" t="s">
        <v>46</v>
      </c>
      <c r="F445" s="162">
        <v>18</v>
      </c>
      <c r="G445" s="231" t="s">
        <v>547</v>
      </c>
      <c r="H445" s="164" t="s">
        <v>4503</v>
      </c>
      <c r="I445" s="231" t="s">
        <v>18</v>
      </c>
      <c r="J445" s="231" t="s">
        <v>129</v>
      </c>
      <c r="K445" s="231">
        <v>6</v>
      </c>
      <c r="L445" s="165" t="s">
        <v>2214</v>
      </c>
      <c r="M445" s="165" t="s">
        <v>3764</v>
      </c>
      <c r="N445" s="64">
        <v>0</v>
      </c>
      <c r="O445" s="64">
        <v>16</v>
      </c>
      <c r="P445" s="64"/>
      <c r="Q445" s="64"/>
      <c r="R445" s="64">
        <f t="shared" si="85"/>
        <v>16</v>
      </c>
      <c r="S445" s="105" t="s">
        <v>4356</v>
      </c>
      <c r="T445" s="105" t="s">
        <v>172</v>
      </c>
      <c r="U445" s="159">
        <f t="shared" si="84"/>
        <v>16</v>
      </c>
      <c r="V445" s="273">
        <v>4</v>
      </c>
      <c r="W445" s="100">
        <f t="shared" si="74"/>
        <v>0.25</v>
      </c>
      <c r="X445" s="105" t="str">
        <f t="shared" si="75"/>
        <v>En Riesgo de no Cumplimiento</v>
      </c>
      <c r="Y445" s="166"/>
      <c r="Z445" s="159">
        <f t="shared" si="76"/>
        <v>0</v>
      </c>
      <c r="AA445" s="159"/>
      <c r="AB445" s="100" t="str">
        <f t="shared" si="78"/>
        <v>No hay ejecución</v>
      </c>
      <c r="AC445" s="105" t="str">
        <f t="shared" si="77"/>
        <v>NA</v>
      </c>
      <c r="AD445" s="166"/>
      <c r="AE445" s="65">
        <f t="shared" si="79"/>
        <v>4</v>
      </c>
      <c r="AF445" s="100">
        <f t="shared" si="80"/>
        <v>0.25</v>
      </c>
      <c r="AG445" s="105" t="str">
        <f t="shared" si="81"/>
        <v>Incumplimiento</v>
      </c>
      <c r="AH445" s="166"/>
      <c r="AI445" s="65">
        <v>40000</v>
      </c>
      <c r="AJ445" s="105" t="s">
        <v>502</v>
      </c>
    </row>
    <row r="446" spans="1:36" s="59" customFormat="1" ht="37.049999999999997" customHeight="1" thickTop="1" thickBot="1">
      <c r="A446" s="63">
        <v>431</v>
      </c>
      <c r="B446" s="162" t="s">
        <v>400</v>
      </c>
      <c r="C446" s="162">
        <v>0</v>
      </c>
      <c r="D446" s="162">
        <v>0</v>
      </c>
      <c r="E446" s="162" t="s">
        <v>46</v>
      </c>
      <c r="F446" s="162">
        <v>18</v>
      </c>
      <c r="G446" s="231" t="s">
        <v>547</v>
      </c>
      <c r="H446" s="164" t="s">
        <v>4504</v>
      </c>
      <c r="I446" s="231" t="s">
        <v>20</v>
      </c>
      <c r="J446" s="231" t="s">
        <v>129</v>
      </c>
      <c r="K446" s="231">
        <v>1</v>
      </c>
      <c r="L446" s="165" t="s">
        <v>2214</v>
      </c>
      <c r="M446" s="165" t="s">
        <v>636</v>
      </c>
      <c r="N446" s="64">
        <v>0</v>
      </c>
      <c r="O446" s="64">
        <v>0</v>
      </c>
      <c r="P446" s="64">
        <v>16</v>
      </c>
      <c r="Q446" s="64">
        <v>0</v>
      </c>
      <c r="R446" s="64">
        <f t="shared" si="85"/>
        <v>16</v>
      </c>
      <c r="S446" s="105" t="s">
        <v>4356</v>
      </c>
      <c r="T446" s="105" t="s">
        <v>172</v>
      </c>
      <c r="U446" s="159">
        <f t="shared" si="84"/>
        <v>0</v>
      </c>
      <c r="V446" s="273">
        <v>0</v>
      </c>
      <c r="W446" s="100" t="str">
        <f t="shared" si="74"/>
        <v>No hay Programación</v>
      </c>
      <c r="X446" s="105" t="str">
        <f t="shared" si="75"/>
        <v>De acuerdo a lo programado</v>
      </c>
      <c r="Y446" s="166"/>
      <c r="Z446" s="159">
        <f t="shared" si="76"/>
        <v>16</v>
      </c>
      <c r="AA446" s="159"/>
      <c r="AB446" s="100" t="str">
        <f t="shared" si="78"/>
        <v>No hay ejecución</v>
      </c>
      <c r="AC446" s="105" t="str">
        <f t="shared" si="77"/>
        <v>NA</v>
      </c>
      <c r="AD446" s="166"/>
      <c r="AE446" s="65">
        <f t="shared" si="79"/>
        <v>0</v>
      </c>
      <c r="AF446" s="100" t="str">
        <f t="shared" si="80"/>
        <v>No hay Programación</v>
      </c>
      <c r="AG446" s="105" t="str">
        <f t="shared" si="81"/>
        <v>De acuerdo a lo programado</v>
      </c>
      <c r="AH446" s="166"/>
      <c r="AI446" s="65">
        <v>40000</v>
      </c>
      <c r="AJ446" s="105" t="s">
        <v>502</v>
      </c>
    </row>
    <row r="447" spans="1:36" s="59" customFormat="1" ht="37.049999999999997" customHeight="1" thickTop="1" thickBot="1">
      <c r="A447" s="63">
        <v>432</v>
      </c>
      <c r="B447" s="162" t="s">
        <v>400</v>
      </c>
      <c r="C447" s="162">
        <v>0</v>
      </c>
      <c r="D447" s="162">
        <v>0</v>
      </c>
      <c r="E447" s="162" t="s">
        <v>46</v>
      </c>
      <c r="F447" s="162">
        <v>18</v>
      </c>
      <c r="G447" s="231" t="s">
        <v>547</v>
      </c>
      <c r="H447" s="164" t="s">
        <v>4506</v>
      </c>
      <c r="I447" s="231" t="s">
        <v>20</v>
      </c>
      <c r="J447" s="231" t="s">
        <v>129</v>
      </c>
      <c r="K447" s="231">
        <v>1</v>
      </c>
      <c r="L447" s="165" t="s">
        <v>642</v>
      </c>
      <c r="M447" s="165" t="s">
        <v>2215</v>
      </c>
      <c r="N447" s="64"/>
      <c r="O447" s="64">
        <v>1</v>
      </c>
      <c r="P447" s="64">
        <v>0</v>
      </c>
      <c r="Q447" s="64">
        <v>0</v>
      </c>
      <c r="R447" s="64">
        <f t="shared" si="85"/>
        <v>1</v>
      </c>
      <c r="S447" s="105" t="s">
        <v>4356</v>
      </c>
      <c r="T447" s="105" t="s">
        <v>172</v>
      </c>
      <c r="U447" s="159">
        <f t="shared" si="84"/>
        <v>1</v>
      </c>
      <c r="V447" s="273">
        <v>1</v>
      </c>
      <c r="W447" s="100">
        <f t="shared" si="74"/>
        <v>1</v>
      </c>
      <c r="X447" s="105" t="str">
        <f t="shared" si="75"/>
        <v>De acuerdo a lo programado</v>
      </c>
      <c r="Y447" s="166"/>
      <c r="Z447" s="159">
        <f t="shared" si="76"/>
        <v>0</v>
      </c>
      <c r="AA447" s="159"/>
      <c r="AB447" s="100" t="str">
        <f t="shared" si="78"/>
        <v>No hay ejecución</v>
      </c>
      <c r="AC447" s="105" t="str">
        <f t="shared" si="77"/>
        <v>NA</v>
      </c>
      <c r="AD447" s="166"/>
      <c r="AE447" s="65">
        <f t="shared" si="79"/>
        <v>1</v>
      </c>
      <c r="AF447" s="100">
        <f t="shared" si="80"/>
        <v>1</v>
      </c>
      <c r="AG447" s="105" t="str">
        <f t="shared" si="81"/>
        <v>De acuerdo a lo programado</v>
      </c>
      <c r="AH447" s="166"/>
      <c r="AI447" s="65" t="s">
        <v>502</v>
      </c>
      <c r="AJ447" s="105" t="s">
        <v>502</v>
      </c>
    </row>
    <row r="448" spans="1:36" s="59" customFormat="1" ht="37.049999999999997" customHeight="1" thickTop="1" thickBot="1">
      <c r="A448" s="63">
        <v>433</v>
      </c>
      <c r="B448" s="162" t="s">
        <v>400</v>
      </c>
      <c r="C448" s="162">
        <v>0</v>
      </c>
      <c r="D448" s="162">
        <v>0</v>
      </c>
      <c r="E448" s="162" t="s">
        <v>46</v>
      </c>
      <c r="F448" s="162">
        <v>18</v>
      </c>
      <c r="G448" s="231" t="s">
        <v>547</v>
      </c>
      <c r="H448" s="164" t="s">
        <v>4507</v>
      </c>
      <c r="I448" s="231" t="s">
        <v>20</v>
      </c>
      <c r="J448" s="231" t="s">
        <v>129</v>
      </c>
      <c r="K448" s="231">
        <v>1</v>
      </c>
      <c r="L448" s="165" t="s">
        <v>4086</v>
      </c>
      <c r="M448" s="165" t="s">
        <v>4508</v>
      </c>
      <c r="N448" s="64"/>
      <c r="O448" s="64">
        <v>1</v>
      </c>
      <c r="P448" s="64">
        <v>1</v>
      </c>
      <c r="Q448" s="64">
        <v>0</v>
      </c>
      <c r="R448" s="64">
        <f t="shared" si="85"/>
        <v>2</v>
      </c>
      <c r="S448" s="105" t="s">
        <v>4356</v>
      </c>
      <c r="T448" s="105" t="s">
        <v>172</v>
      </c>
      <c r="U448" s="159">
        <f t="shared" si="84"/>
        <v>1</v>
      </c>
      <c r="V448" s="273">
        <v>1</v>
      </c>
      <c r="W448" s="100">
        <f t="shared" si="74"/>
        <v>1</v>
      </c>
      <c r="X448" s="105" t="str">
        <f t="shared" si="75"/>
        <v>De acuerdo a lo programado</v>
      </c>
      <c r="Y448" s="166"/>
      <c r="Z448" s="159">
        <f t="shared" si="76"/>
        <v>1</v>
      </c>
      <c r="AA448" s="159"/>
      <c r="AB448" s="100" t="str">
        <f t="shared" si="78"/>
        <v>No hay ejecución</v>
      </c>
      <c r="AC448" s="105" t="str">
        <f t="shared" si="77"/>
        <v>NA</v>
      </c>
      <c r="AD448" s="166"/>
      <c r="AE448" s="65">
        <f t="shared" si="79"/>
        <v>1</v>
      </c>
      <c r="AF448" s="100">
        <f t="shared" si="80"/>
        <v>0.5</v>
      </c>
      <c r="AG448" s="105" t="str">
        <f t="shared" si="81"/>
        <v>Incumplimiento</v>
      </c>
      <c r="AH448" s="166"/>
      <c r="AI448" s="65" t="s">
        <v>502</v>
      </c>
      <c r="AJ448" s="105" t="s">
        <v>502</v>
      </c>
    </row>
    <row r="449" spans="1:36" s="59" customFormat="1" ht="37.049999999999997" customHeight="1" thickTop="1" thickBot="1">
      <c r="A449" s="63">
        <v>434</v>
      </c>
      <c r="B449" s="162" t="s">
        <v>400</v>
      </c>
      <c r="C449" s="162">
        <v>0</v>
      </c>
      <c r="D449" s="162">
        <v>0</v>
      </c>
      <c r="E449" s="162" t="s">
        <v>46</v>
      </c>
      <c r="F449" s="162">
        <v>18</v>
      </c>
      <c r="G449" s="231" t="s">
        <v>547</v>
      </c>
      <c r="H449" s="164" t="s">
        <v>4501</v>
      </c>
      <c r="I449" s="231" t="s">
        <v>20</v>
      </c>
      <c r="J449" s="231" t="s">
        <v>129</v>
      </c>
      <c r="K449" s="231">
        <v>1</v>
      </c>
      <c r="L449" s="165" t="s">
        <v>2201</v>
      </c>
      <c r="M449" s="165" t="s">
        <v>3764</v>
      </c>
      <c r="N449" s="64">
        <v>1</v>
      </c>
      <c r="O449" s="64">
        <v>0</v>
      </c>
      <c r="P449" s="64">
        <v>0</v>
      </c>
      <c r="Q449" s="64">
        <v>0</v>
      </c>
      <c r="R449" s="64">
        <f t="shared" si="85"/>
        <v>1</v>
      </c>
      <c r="S449" s="105" t="s">
        <v>4459</v>
      </c>
      <c r="T449" s="105" t="s">
        <v>172</v>
      </c>
      <c r="U449" s="159">
        <f t="shared" si="84"/>
        <v>1</v>
      </c>
      <c r="V449" s="273">
        <v>1</v>
      </c>
      <c r="W449" s="100">
        <f t="shared" si="74"/>
        <v>1</v>
      </c>
      <c r="X449" s="105" t="str">
        <f t="shared" si="75"/>
        <v>De acuerdo a lo programado</v>
      </c>
      <c r="Y449" s="166"/>
      <c r="Z449" s="159">
        <f t="shared" si="76"/>
        <v>0</v>
      </c>
      <c r="AA449" s="159"/>
      <c r="AB449" s="100" t="str">
        <f t="shared" si="78"/>
        <v>No hay ejecución</v>
      </c>
      <c r="AC449" s="105" t="str">
        <f t="shared" si="77"/>
        <v>NA</v>
      </c>
      <c r="AD449" s="166"/>
      <c r="AE449" s="65">
        <f t="shared" si="79"/>
        <v>1</v>
      </c>
      <c r="AF449" s="100">
        <f t="shared" si="80"/>
        <v>1</v>
      </c>
      <c r="AG449" s="105" t="str">
        <f t="shared" si="81"/>
        <v>De acuerdo a lo programado</v>
      </c>
      <c r="AH449" s="166"/>
      <c r="AI449" s="65" t="s">
        <v>502</v>
      </c>
      <c r="AJ449" s="105" t="s">
        <v>502</v>
      </c>
    </row>
    <row r="450" spans="1:36" s="59" customFormat="1" ht="37.049999999999997" customHeight="1" thickTop="1" thickBot="1">
      <c r="A450" s="63">
        <v>435</v>
      </c>
      <c r="B450" s="162" t="s">
        <v>400</v>
      </c>
      <c r="C450" s="162">
        <v>0</v>
      </c>
      <c r="D450" s="162">
        <v>0</v>
      </c>
      <c r="E450" s="162" t="s">
        <v>46</v>
      </c>
      <c r="F450" s="162">
        <v>18</v>
      </c>
      <c r="G450" s="231" t="s">
        <v>547</v>
      </c>
      <c r="H450" s="164" t="s">
        <v>4502</v>
      </c>
      <c r="I450" s="231" t="s">
        <v>18</v>
      </c>
      <c r="J450" s="231" t="s">
        <v>129</v>
      </c>
      <c r="K450" s="231">
        <v>6</v>
      </c>
      <c r="L450" s="165" t="s">
        <v>640</v>
      </c>
      <c r="M450" s="165" t="s">
        <v>636</v>
      </c>
      <c r="N450" s="64">
        <v>1</v>
      </c>
      <c r="O450" s="64">
        <v>0</v>
      </c>
      <c r="P450" s="64">
        <v>0</v>
      </c>
      <c r="Q450" s="64">
        <v>0</v>
      </c>
      <c r="R450" s="64">
        <f t="shared" si="85"/>
        <v>1</v>
      </c>
      <c r="S450" s="105" t="s">
        <v>4459</v>
      </c>
      <c r="T450" s="105" t="s">
        <v>172</v>
      </c>
      <c r="U450" s="159">
        <f t="shared" si="84"/>
        <v>1</v>
      </c>
      <c r="V450" s="273">
        <v>0</v>
      </c>
      <c r="W450" s="100">
        <f t="shared" si="74"/>
        <v>0</v>
      </c>
      <c r="X450" s="105" t="str">
        <f t="shared" si="75"/>
        <v>En Riesgo de no Cumplimiento</v>
      </c>
      <c r="Y450" s="166"/>
      <c r="Z450" s="159">
        <f t="shared" si="76"/>
        <v>0</v>
      </c>
      <c r="AA450" s="159"/>
      <c r="AB450" s="100" t="str">
        <f t="shared" si="78"/>
        <v>No hay ejecución</v>
      </c>
      <c r="AC450" s="105" t="str">
        <f t="shared" si="77"/>
        <v>NA</v>
      </c>
      <c r="AD450" s="166"/>
      <c r="AE450" s="65">
        <f t="shared" si="79"/>
        <v>0</v>
      </c>
      <c r="AF450" s="100" t="str">
        <f t="shared" si="80"/>
        <v>No hay Programación</v>
      </c>
      <c r="AG450" s="105" t="str">
        <f t="shared" si="81"/>
        <v>De acuerdo a lo programado</v>
      </c>
      <c r="AH450" s="166"/>
      <c r="AI450" s="65" t="s">
        <v>502</v>
      </c>
      <c r="AJ450" s="105" t="s">
        <v>502</v>
      </c>
    </row>
    <row r="451" spans="1:36" s="59" customFormat="1" ht="37.049999999999997" customHeight="1" thickTop="1" thickBot="1">
      <c r="A451" s="63">
        <v>436</v>
      </c>
      <c r="B451" s="162" t="s">
        <v>400</v>
      </c>
      <c r="C451" s="162">
        <v>0</v>
      </c>
      <c r="D451" s="162">
        <v>0</v>
      </c>
      <c r="E451" s="162" t="s">
        <v>46</v>
      </c>
      <c r="F451" s="162">
        <v>18</v>
      </c>
      <c r="G451" s="231" t="s">
        <v>547</v>
      </c>
      <c r="H451" s="164" t="s">
        <v>4503</v>
      </c>
      <c r="I451" s="231" t="s">
        <v>18</v>
      </c>
      <c r="J451" s="231" t="s">
        <v>129</v>
      </c>
      <c r="K451" s="231">
        <v>6</v>
      </c>
      <c r="L451" s="165" t="s">
        <v>2214</v>
      </c>
      <c r="M451" s="165" t="s">
        <v>3764</v>
      </c>
      <c r="N451" s="64">
        <v>2</v>
      </c>
      <c r="O451" s="64">
        <f>2+1</f>
        <v>3</v>
      </c>
      <c r="P451" s="64">
        <v>0</v>
      </c>
      <c r="Q451" s="64">
        <v>0</v>
      </c>
      <c r="R451" s="64">
        <f t="shared" si="85"/>
        <v>5</v>
      </c>
      <c r="S451" s="105" t="s">
        <v>4514</v>
      </c>
      <c r="T451" s="105" t="s">
        <v>172</v>
      </c>
      <c r="U451" s="159">
        <f t="shared" si="84"/>
        <v>5</v>
      </c>
      <c r="V451" s="273">
        <v>3</v>
      </c>
      <c r="W451" s="100">
        <f t="shared" si="74"/>
        <v>0.6</v>
      </c>
      <c r="X451" s="105" t="str">
        <f t="shared" si="75"/>
        <v>En Riesgo de no Cumplimiento</v>
      </c>
      <c r="Y451" s="166"/>
      <c r="Z451" s="159">
        <f t="shared" si="76"/>
        <v>0</v>
      </c>
      <c r="AA451" s="159"/>
      <c r="AB451" s="100" t="str">
        <f t="shared" si="78"/>
        <v>No hay ejecución</v>
      </c>
      <c r="AC451" s="105" t="str">
        <f t="shared" si="77"/>
        <v>NA</v>
      </c>
      <c r="AD451" s="166"/>
      <c r="AE451" s="65">
        <f t="shared" si="79"/>
        <v>3</v>
      </c>
      <c r="AF451" s="100">
        <f t="shared" si="80"/>
        <v>0.6</v>
      </c>
      <c r="AG451" s="105" t="str">
        <f t="shared" si="81"/>
        <v>Incumplimiento</v>
      </c>
      <c r="AH451" s="166"/>
      <c r="AI451" s="65" t="s">
        <v>502</v>
      </c>
      <c r="AJ451" s="105" t="s">
        <v>502</v>
      </c>
    </row>
    <row r="452" spans="1:36" s="59" customFormat="1" ht="37.049999999999997" customHeight="1" thickTop="1" thickBot="1">
      <c r="A452" s="63">
        <v>437</v>
      </c>
      <c r="B452" s="162" t="s">
        <v>400</v>
      </c>
      <c r="C452" s="162">
        <v>0</v>
      </c>
      <c r="D452" s="162">
        <v>0</v>
      </c>
      <c r="E452" s="162" t="s">
        <v>46</v>
      </c>
      <c r="F452" s="162">
        <v>18</v>
      </c>
      <c r="G452" s="231" t="s">
        <v>547</v>
      </c>
      <c r="H452" s="164" t="s">
        <v>4503</v>
      </c>
      <c r="I452" s="231" t="s">
        <v>18</v>
      </c>
      <c r="J452" s="231" t="s">
        <v>129</v>
      </c>
      <c r="K452" s="231">
        <v>6</v>
      </c>
      <c r="L452" s="165" t="s">
        <v>642</v>
      </c>
      <c r="M452" s="165" t="s">
        <v>3764</v>
      </c>
      <c r="N452" s="64">
        <v>0</v>
      </c>
      <c r="O452" s="64">
        <v>0</v>
      </c>
      <c r="P452" s="64">
        <v>1</v>
      </c>
      <c r="Q452" s="64">
        <v>0</v>
      </c>
      <c r="R452" s="64">
        <f t="shared" si="85"/>
        <v>1</v>
      </c>
      <c r="S452" s="105" t="s">
        <v>4459</v>
      </c>
      <c r="T452" s="105" t="s">
        <v>172</v>
      </c>
      <c r="U452" s="159">
        <f t="shared" si="84"/>
        <v>0</v>
      </c>
      <c r="V452" s="273">
        <v>0</v>
      </c>
      <c r="W452" s="100" t="str">
        <f t="shared" si="74"/>
        <v>No hay Programación</v>
      </c>
      <c r="X452" s="105" t="str">
        <f t="shared" si="75"/>
        <v>De acuerdo a lo programado</v>
      </c>
      <c r="Y452" s="166"/>
      <c r="Z452" s="159">
        <f t="shared" si="76"/>
        <v>1</v>
      </c>
      <c r="AA452" s="159"/>
      <c r="AB452" s="100" t="str">
        <f t="shared" si="78"/>
        <v>No hay ejecución</v>
      </c>
      <c r="AC452" s="105" t="str">
        <f t="shared" si="77"/>
        <v>NA</v>
      </c>
      <c r="AD452" s="166"/>
      <c r="AE452" s="65">
        <f t="shared" si="79"/>
        <v>0</v>
      </c>
      <c r="AF452" s="100" t="str">
        <f t="shared" si="80"/>
        <v>No hay Programación</v>
      </c>
      <c r="AG452" s="105" t="str">
        <f t="shared" si="81"/>
        <v>De acuerdo a lo programado</v>
      </c>
      <c r="AH452" s="166"/>
      <c r="AI452" s="65" t="s">
        <v>502</v>
      </c>
      <c r="AJ452" s="105" t="s">
        <v>502</v>
      </c>
    </row>
    <row r="453" spans="1:36" s="59" customFormat="1" ht="37.049999999999997" customHeight="1" thickTop="1" thickBot="1">
      <c r="A453" s="63">
        <v>438</v>
      </c>
      <c r="B453" s="162" t="s">
        <v>400</v>
      </c>
      <c r="C453" s="162">
        <v>0</v>
      </c>
      <c r="D453" s="162">
        <v>0</v>
      </c>
      <c r="E453" s="162" t="s">
        <v>46</v>
      </c>
      <c r="F453" s="162">
        <v>18</v>
      </c>
      <c r="G453" s="231" t="s">
        <v>547</v>
      </c>
      <c r="H453" s="164" t="s">
        <v>4504</v>
      </c>
      <c r="I453" s="231" t="s">
        <v>20</v>
      </c>
      <c r="J453" s="231" t="s">
        <v>129</v>
      </c>
      <c r="K453" s="231">
        <v>1</v>
      </c>
      <c r="L453" s="165" t="s">
        <v>642</v>
      </c>
      <c r="M453" s="165" t="s">
        <v>643</v>
      </c>
      <c r="N453" s="64">
        <v>0</v>
      </c>
      <c r="O453" s="64">
        <v>0</v>
      </c>
      <c r="P453" s="64">
        <v>0</v>
      </c>
      <c r="Q453" s="64">
        <v>1</v>
      </c>
      <c r="R453" s="64">
        <f t="shared" si="85"/>
        <v>1</v>
      </c>
      <c r="S453" s="105" t="s">
        <v>4459</v>
      </c>
      <c r="T453" s="105" t="s">
        <v>172</v>
      </c>
      <c r="U453" s="159">
        <f t="shared" si="84"/>
        <v>0</v>
      </c>
      <c r="V453" s="273">
        <v>0</v>
      </c>
      <c r="W453" s="100" t="str">
        <f t="shared" si="74"/>
        <v>No hay Programación</v>
      </c>
      <c r="X453" s="105" t="str">
        <f t="shared" si="75"/>
        <v>De acuerdo a lo programado</v>
      </c>
      <c r="Y453" s="166"/>
      <c r="Z453" s="159">
        <f t="shared" si="76"/>
        <v>1</v>
      </c>
      <c r="AA453" s="159"/>
      <c r="AB453" s="100" t="str">
        <f t="shared" si="78"/>
        <v>No hay ejecución</v>
      </c>
      <c r="AC453" s="105" t="str">
        <f t="shared" si="77"/>
        <v>NA</v>
      </c>
      <c r="AD453" s="166"/>
      <c r="AE453" s="65">
        <f t="shared" si="79"/>
        <v>0</v>
      </c>
      <c r="AF453" s="100" t="str">
        <f t="shared" si="80"/>
        <v>No hay Programación</v>
      </c>
      <c r="AG453" s="105" t="str">
        <f t="shared" si="81"/>
        <v>De acuerdo a lo programado</v>
      </c>
      <c r="AH453" s="166"/>
      <c r="AI453" s="65" t="s">
        <v>502</v>
      </c>
      <c r="AJ453" s="105" t="s">
        <v>502</v>
      </c>
    </row>
    <row r="454" spans="1:36" s="59" customFormat="1" ht="37.049999999999997" customHeight="1" thickTop="1" thickBot="1">
      <c r="A454" s="63">
        <v>439</v>
      </c>
      <c r="B454" s="162" t="s">
        <v>400</v>
      </c>
      <c r="C454" s="162">
        <v>0</v>
      </c>
      <c r="D454" s="162">
        <v>0</v>
      </c>
      <c r="E454" s="162" t="s">
        <v>46</v>
      </c>
      <c r="F454" s="162">
        <v>18</v>
      </c>
      <c r="G454" s="231" t="s">
        <v>547</v>
      </c>
      <c r="H454" s="164" t="s">
        <v>4501</v>
      </c>
      <c r="I454" s="231" t="s">
        <v>20</v>
      </c>
      <c r="J454" s="231" t="s">
        <v>129</v>
      </c>
      <c r="K454" s="231">
        <v>1</v>
      </c>
      <c r="L454" s="165" t="s">
        <v>2201</v>
      </c>
      <c r="M454" s="165" t="s">
        <v>2215</v>
      </c>
      <c r="N454" s="64">
        <v>5</v>
      </c>
      <c r="O454" s="64">
        <v>0</v>
      </c>
      <c r="P454" s="64">
        <v>0</v>
      </c>
      <c r="Q454" s="64">
        <v>0</v>
      </c>
      <c r="R454" s="64">
        <f t="shared" si="85"/>
        <v>5</v>
      </c>
      <c r="S454" s="105" t="s">
        <v>4359</v>
      </c>
      <c r="T454" s="105" t="s">
        <v>172</v>
      </c>
      <c r="U454" s="159">
        <f t="shared" si="84"/>
        <v>5</v>
      </c>
      <c r="V454" s="273">
        <v>5</v>
      </c>
      <c r="W454" s="100">
        <f t="shared" si="74"/>
        <v>1</v>
      </c>
      <c r="X454" s="105" t="str">
        <f t="shared" si="75"/>
        <v>De acuerdo a lo programado</v>
      </c>
      <c r="Y454" s="166"/>
      <c r="Z454" s="159">
        <f t="shared" si="76"/>
        <v>0</v>
      </c>
      <c r="AA454" s="159"/>
      <c r="AB454" s="100" t="str">
        <f t="shared" si="78"/>
        <v>No hay ejecución</v>
      </c>
      <c r="AC454" s="105" t="str">
        <f t="shared" si="77"/>
        <v>NA</v>
      </c>
      <c r="AD454" s="166"/>
      <c r="AE454" s="65">
        <f t="shared" si="79"/>
        <v>5</v>
      </c>
      <c r="AF454" s="100">
        <f t="shared" si="80"/>
        <v>1</v>
      </c>
      <c r="AG454" s="105" t="str">
        <f t="shared" si="81"/>
        <v>De acuerdo a lo programado</v>
      </c>
      <c r="AH454" s="166"/>
      <c r="AI454" s="65" t="s">
        <v>502</v>
      </c>
      <c r="AJ454" s="105" t="s">
        <v>502</v>
      </c>
    </row>
    <row r="455" spans="1:36" s="59" customFormat="1" ht="37.049999999999997" customHeight="1" thickTop="1" thickBot="1">
      <c r="A455" s="63">
        <v>440</v>
      </c>
      <c r="B455" s="162" t="s">
        <v>400</v>
      </c>
      <c r="C455" s="162">
        <v>0</v>
      </c>
      <c r="D455" s="162">
        <v>0</v>
      </c>
      <c r="E455" s="162" t="s">
        <v>46</v>
      </c>
      <c r="F455" s="162">
        <v>18</v>
      </c>
      <c r="G455" s="231" t="s">
        <v>547</v>
      </c>
      <c r="H455" s="164" t="s">
        <v>4502</v>
      </c>
      <c r="I455" s="231" t="s">
        <v>18</v>
      </c>
      <c r="J455" s="231" t="s">
        <v>129</v>
      </c>
      <c r="K455" s="231">
        <v>6</v>
      </c>
      <c r="L455" s="165" t="s">
        <v>640</v>
      </c>
      <c r="M455" s="165" t="s">
        <v>636</v>
      </c>
      <c r="N455" s="64">
        <v>2</v>
      </c>
      <c r="O455" s="64">
        <v>1</v>
      </c>
      <c r="P455" s="64">
        <v>0</v>
      </c>
      <c r="Q455" s="64">
        <v>0</v>
      </c>
      <c r="R455" s="64">
        <f t="shared" si="85"/>
        <v>3</v>
      </c>
      <c r="S455" s="105" t="s">
        <v>4359</v>
      </c>
      <c r="T455" s="105" t="s">
        <v>172</v>
      </c>
      <c r="U455" s="159">
        <f t="shared" si="84"/>
        <v>3</v>
      </c>
      <c r="V455" s="273">
        <v>3</v>
      </c>
      <c r="W455" s="100">
        <f t="shared" si="74"/>
        <v>1</v>
      </c>
      <c r="X455" s="105" t="str">
        <f t="shared" si="75"/>
        <v>De acuerdo a lo programado</v>
      </c>
      <c r="Y455" s="166"/>
      <c r="Z455" s="159">
        <f t="shared" si="76"/>
        <v>0</v>
      </c>
      <c r="AA455" s="159"/>
      <c r="AB455" s="100" t="str">
        <f t="shared" si="78"/>
        <v>No hay ejecución</v>
      </c>
      <c r="AC455" s="105" t="str">
        <f t="shared" si="77"/>
        <v>NA</v>
      </c>
      <c r="AD455" s="166"/>
      <c r="AE455" s="65">
        <f t="shared" si="79"/>
        <v>3</v>
      </c>
      <c r="AF455" s="100">
        <f t="shared" si="80"/>
        <v>1</v>
      </c>
      <c r="AG455" s="105" t="str">
        <f t="shared" si="81"/>
        <v>De acuerdo a lo programado</v>
      </c>
      <c r="AH455" s="166"/>
      <c r="AI455" s="65" t="s">
        <v>502</v>
      </c>
      <c r="AJ455" s="105" t="s">
        <v>502</v>
      </c>
    </row>
    <row r="456" spans="1:36" s="59" customFormat="1" ht="37.049999999999997" customHeight="1" thickTop="1" thickBot="1">
      <c r="A456" s="63">
        <v>441</v>
      </c>
      <c r="B456" s="162" t="s">
        <v>400</v>
      </c>
      <c r="C456" s="162">
        <v>0</v>
      </c>
      <c r="D456" s="162">
        <v>0</v>
      </c>
      <c r="E456" s="162" t="s">
        <v>46</v>
      </c>
      <c r="F456" s="162">
        <v>18</v>
      </c>
      <c r="G456" s="231" t="s">
        <v>547</v>
      </c>
      <c r="H456" s="164" t="s">
        <v>4509</v>
      </c>
      <c r="I456" s="231" t="s">
        <v>18</v>
      </c>
      <c r="J456" s="231" t="s">
        <v>129</v>
      </c>
      <c r="K456" s="231">
        <v>6</v>
      </c>
      <c r="L456" s="165" t="s">
        <v>640</v>
      </c>
      <c r="M456" s="165" t="s">
        <v>636</v>
      </c>
      <c r="N456" s="64">
        <v>3</v>
      </c>
      <c r="O456" s="64">
        <v>0</v>
      </c>
      <c r="P456" s="64">
        <v>0</v>
      </c>
      <c r="Q456" s="64">
        <v>0</v>
      </c>
      <c r="R456" s="64">
        <f t="shared" si="85"/>
        <v>3</v>
      </c>
      <c r="S456" s="105" t="s">
        <v>4359</v>
      </c>
      <c r="T456" s="105" t="s">
        <v>172</v>
      </c>
      <c r="U456" s="159">
        <f t="shared" si="84"/>
        <v>3</v>
      </c>
      <c r="V456" s="273">
        <v>3</v>
      </c>
      <c r="W456" s="100">
        <f t="shared" si="74"/>
        <v>1</v>
      </c>
      <c r="X456" s="105" t="str">
        <f t="shared" si="75"/>
        <v>De acuerdo a lo programado</v>
      </c>
      <c r="Y456" s="166"/>
      <c r="Z456" s="159">
        <f t="shared" si="76"/>
        <v>0</v>
      </c>
      <c r="AA456" s="159"/>
      <c r="AB456" s="100" t="str">
        <f t="shared" si="78"/>
        <v>No hay ejecución</v>
      </c>
      <c r="AC456" s="105" t="str">
        <f t="shared" si="77"/>
        <v>NA</v>
      </c>
      <c r="AD456" s="166"/>
      <c r="AE456" s="65">
        <f t="shared" si="79"/>
        <v>3</v>
      </c>
      <c r="AF456" s="100">
        <f t="shared" si="80"/>
        <v>1</v>
      </c>
      <c r="AG456" s="105" t="str">
        <f t="shared" si="81"/>
        <v>De acuerdo a lo programado</v>
      </c>
      <c r="AH456" s="166"/>
      <c r="AI456" s="65" t="s">
        <v>502</v>
      </c>
      <c r="AJ456" s="105" t="s">
        <v>502</v>
      </c>
    </row>
    <row r="457" spans="1:36" s="59" customFormat="1" ht="37.049999999999997" customHeight="1" thickTop="1" thickBot="1">
      <c r="A457" s="63">
        <v>442</v>
      </c>
      <c r="B457" s="162" t="s">
        <v>400</v>
      </c>
      <c r="C457" s="162">
        <v>0</v>
      </c>
      <c r="D457" s="162">
        <v>0</v>
      </c>
      <c r="E457" s="162" t="s">
        <v>46</v>
      </c>
      <c r="F457" s="162">
        <v>18</v>
      </c>
      <c r="G457" s="231" t="s">
        <v>547</v>
      </c>
      <c r="H457" s="164" t="s">
        <v>4503</v>
      </c>
      <c r="I457" s="231" t="s">
        <v>18</v>
      </c>
      <c r="J457" s="231" t="s">
        <v>129</v>
      </c>
      <c r="K457" s="231">
        <v>6</v>
      </c>
      <c r="L457" s="165" t="s">
        <v>2214</v>
      </c>
      <c r="M457" s="165" t="s">
        <v>2215</v>
      </c>
      <c r="N457" s="64">
        <v>2</v>
      </c>
      <c r="O457" s="64">
        <v>2</v>
      </c>
      <c r="P457" s="64">
        <v>3</v>
      </c>
      <c r="Q457" s="64">
        <v>3</v>
      </c>
      <c r="R457" s="64">
        <f t="shared" si="85"/>
        <v>10</v>
      </c>
      <c r="S457" s="105" t="s">
        <v>4359</v>
      </c>
      <c r="T457" s="105" t="s">
        <v>172</v>
      </c>
      <c r="U457" s="159">
        <f t="shared" si="84"/>
        <v>4</v>
      </c>
      <c r="V457" s="273">
        <v>4</v>
      </c>
      <c r="W457" s="100">
        <f t="shared" si="74"/>
        <v>1</v>
      </c>
      <c r="X457" s="105" t="str">
        <f t="shared" si="75"/>
        <v>De acuerdo a lo programado</v>
      </c>
      <c r="Y457" s="166"/>
      <c r="Z457" s="159">
        <f t="shared" si="76"/>
        <v>6</v>
      </c>
      <c r="AA457" s="159"/>
      <c r="AB457" s="100" t="str">
        <f t="shared" si="78"/>
        <v>No hay ejecución</v>
      </c>
      <c r="AC457" s="105" t="str">
        <f t="shared" si="77"/>
        <v>NA</v>
      </c>
      <c r="AD457" s="166"/>
      <c r="AE457" s="65">
        <f t="shared" si="79"/>
        <v>4</v>
      </c>
      <c r="AF457" s="100">
        <f t="shared" si="80"/>
        <v>0.4</v>
      </c>
      <c r="AG457" s="105" t="str">
        <f t="shared" si="81"/>
        <v>Incumplimiento</v>
      </c>
      <c r="AH457" s="166"/>
      <c r="AI457" s="65" t="s">
        <v>502</v>
      </c>
      <c r="AJ457" s="105" t="s">
        <v>502</v>
      </c>
    </row>
    <row r="458" spans="1:36" s="59" customFormat="1" ht="37.049999999999997" customHeight="1" thickTop="1" thickBot="1">
      <c r="A458" s="63">
        <v>443</v>
      </c>
      <c r="B458" s="162" t="s">
        <v>400</v>
      </c>
      <c r="C458" s="162">
        <v>0</v>
      </c>
      <c r="D458" s="162">
        <v>0</v>
      </c>
      <c r="E458" s="162" t="s">
        <v>46</v>
      </c>
      <c r="F458" s="162">
        <v>18</v>
      </c>
      <c r="G458" s="231" t="s">
        <v>547</v>
      </c>
      <c r="H458" s="164" t="s">
        <v>4515</v>
      </c>
      <c r="I458" s="231" t="s">
        <v>18</v>
      </c>
      <c r="J458" s="231" t="s">
        <v>129</v>
      </c>
      <c r="K458" s="231">
        <v>6</v>
      </c>
      <c r="L458" s="165" t="s">
        <v>2214</v>
      </c>
      <c r="M458" s="165" t="s">
        <v>2215</v>
      </c>
      <c r="N458" s="64">
        <v>3</v>
      </c>
      <c r="O458" s="64">
        <v>0</v>
      </c>
      <c r="P458" s="64">
        <v>2</v>
      </c>
      <c r="Q458" s="64">
        <v>1</v>
      </c>
      <c r="R458" s="64">
        <f t="shared" si="85"/>
        <v>6</v>
      </c>
      <c r="S458" s="105" t="s">
        <v>4359</v>
      </c>
      <c r="T458" s="105" t="s">
        <v>172</v>
      </c>
      <c r="U458" s="159">
        <f t="shared" si="84"/>
        <v>3</v>
      </c>
      <c r="V458" s="273">
        <v>3</v>
      </c>
      <c r="W458" s="100">
        <f t="shared" si="74"/>
        <v>1</v>
      </c>
      <c r="X458" s="105" t="str">
        <f t="shared" si="75"/>
        <v>De acuerdo a lo programado</v>
      </c>
      <c r="Y458" s="166"/>
      <c r="Z458" s="159">
        <f t="shared" si="76"/>
        <v>3</v>
      </c>
      <c r="AA458" s="159"/>
      <c r="AB458" s="100" t="str">
        <f t="shared" si="78"/>
        <v>No hay ejecución</v>
      </c>
      <c r="AC458" s="105" t="str">
        <f t="shared" si="77"/>
        <v>NA</v>
      </c>
      <c r="AD458" s="166"/>
      <c r="AE458" s="65">
        <f t="shared" si="79"/>
        <v>3</v>
      </c>
      <c r="AF458" s="100">
        <f t="shared" si="80"/>
        <v>0.5</v>
      </c>
      <c r="AG458" s="105" t="str">
        <f t="shared" si="81"/>
        <v>Incumplimiento</v>
      </c>
      <c r="AH458" s="166"/>
      <c r="AI458" s="65" t="s">
        <v>502</v>
      </c>
      <c r="AJ458" s="105" t="s">
        <v>502</v>
      </c>
    </row>
    <row r="459" spans="1:36" s="59" customFormat="1" ht="37.049999999999997" customHeight="1" thickTop="1" thickBot="1">
      <c r="A459" s="63">
        <v>444</v>
      </c>
      <c r="B459" s="162" t="s">
        <v>400</v>
      </c>
      <c r="C459" s="162">
        <v>0</v>
      </c>
      <c r="D459" s="162">
        <v>0</v>
      </c>
      <c r="E459" s="162" t="s">
        <v>46</v>
      </c>
      <c r="F459" s="162">
        <v>18</v>
      </c>
      <c r="G459" s="231" t="s">
        <v>547</v>
      </c>
      <c r="H459" s="164" t="s">
        <v>4504</v>
      </c>
      <c r="I459" s="231" t="s">
        <v>20</v>
      </c>
      <c r="J459" s="231" t="s">
        <v>129</v>
      </c>
      <c r="K459" s="231">
        <v>1</v>
      </c>
      <c r="L459" s="165" t="s">
        <v>2214</v>
      </c>
      <c r="M459" s="165" t="s">
        <v>2215</v>
      </c>
      <c r="N459" s="64">
        <v>0</v>
      </c>
      <c r="O459" s="64">
        <v>1</v>
      </c>
      <c r="P459" s="64">
        <v>1</v>
      </c>
      <c r="Q459" s="64">
        <v>3</v>
      </c>
      <c r="R459" s="64">
        <f t="shared" si="85"/>
        <v>5</v>
      </c>
      <c r="S459" s="105" t="s">
        <v>4359</v>
      </c>
      <c r="T459" s="105" t="s">
        <v>172</v>
      </c>
      <c r="U459" s="159">
        <f t="shared" si="84"/>
        <v>1</v>
      </c>
      <c r="V459" s="273">
        <v>1</v>
      </c>
      <c r="W459" s="100">
        <f t="shared" si="74"/>
        <v>1</v>
      </c>
      <c r="X459" s="105" t="str">
        <f t="shared" si="75"/>
        <v>De acuerdo a lo programado</v>
      </c>
      <c r="Y459" s="166"/>
      <c r="Z459" s="159">
        <f t="shared" si="76"/>
        <v>4</v>
      </c>
      <c r="AA459" s="159"/>
      <c r="AB459" s="100" t="str">
        <f t="shared" si="78"/>
        <v>No hay ejecución</v>
      </c>
      <c r="AC459" s="105" t="str">
        <f t="shared" si="77"/>
        <v>NA</v>
      </c>
      <c r="AD459" s="166"/>
      <c r="AE459" s="65">
        <f t="shared" si="79"/>
        <v>1</v>
      </c>
      <c r="AF459" s="100">
        <f t="shared" si="80"/>
        <v>0.2</v>
      </c>
      <c r="AG459" s="105" t="str">
        <f t="shared" si="81"/>
        <v>Incumplimiento</v>
      </c>
      <c r="AH459" s="166"/>
      <c r="AI459" s="65" t="s">
        <v>502</v>
      </c>
      <c r="AJ459" s="105" t="s">
        <v>502</v>
      </c>
    </row>
    <row r="460" spans="1:36" s="59" customFormat="1" ht="37.049999999999997" customHeight="1" thickTop="1" thickBot="1">
      <c r="A460" s="63">
        <v>445</v>
      </c>
      <c r="B460" s="162" t="s">
        <v>400</v>
      </c>
      <c r="C460" s="162">
        <v>0</v>
      </c>
      <c r="D460" s="162">
        <v>0</v>
      </c>
      <c r="E460" s="162" t="s">
        <v>46</v>
      </c>
      <c r="F460" s="162">
        <v>18</v>
      </c>
      <c r="G460" s="231" t="s">
        <v>547</v>
      </c>
      <c r="H460" s="164" t="s">
        <v>4511</v>
      </c>
      <c r="I460" s="231" t="s">
        <v>20</v>
      </c>
      <c r="J460" s="231" t="s">
        <v>129</v>
      </c>
      <c r="K460" s="231">
        <v>1</v>
      </c>
      <c r="L460" s="165" t="s">
        <v>2214</v>
      </c>
      <c r="M460" s="165" t="s">
        <v>2215</v>
      </c>
      <c r="N460" s="64">
        <v>0</v>
      </c>
      <c r="O460" s="64">
        <v>0</v>
      </c>
      <c r="P460" s="64">
        <v>3</v>
      </c>
      <c r="Q460" s="64">
        <v>3</v>
      </c>
      <c r="R460" s="64">
        <f t="shared" si="85"/>
        <v>6</v>
      </c>
      <c r="S460" s="105" t="s">
        <v>4359</v>
      </c>
      <c r="T460" s="105" t="s">
        <v>172</v>
      </c>
      <c r="U460" s="159">
        <f t="shared" si="84"/>
        <v>0</v>
      </c>
      <c r="V460" s="273">
        <v>0</v>
      </c>
      <c r="W460" s="100" t="str">
        <f t="shared" si="74"/>
        <v>No hay Programación</v>
      </c>
      <c r="X460" s="105" t="str">
        <f t="shared" si="75"/>
        <v>De acuerdo a lo programado</v>
      </c>
      <c r="Y460" s="166"/>
      <c r="Z460" s="159">
        <f t="shared" si="76"/>
        <v>6</v>
      </c>
      <c r="AA460" s="159"/>
      <c r="AB460" s="100" t="str">
        <f t="shared" si="78"/>
        <v>No hay ejecución</v>
      </c>
      <c r="AC460" s="105" t="str">
        <f t="shared" si="77"/>
        <v>NA</v>
      </c>
      <c r="AD460" s="166"/>
      <c r="AE460" s="65">
        <f t="shared" si="79"/>
        <v>0</v>
      </c>
      <c r="AF460" s="100" t="str">
        <f t="shared" si="80"/>
        <v>No hay Programación</v>
      </c>
      <c r="AG460" s="105" t="str">
        <f t="shared" si="81"/>
        <v>De acuerdo a lo programado</v>
      </c>
      <c r="AH460" s="166"/>
      <c r="AI460" s="65" t="s">
        <v>502</v>
      </c>
      <c r="AJ460" s="105" t="s">
        <v>502</v>
      </c>
    </row>
    <row r="461" spans="1:36" s="59" customFormat="1" ht="37.049999999999997" customHeight="1" thickTop="1" thickBot="1">
      <c r="A461" s="63">
        <v>446</v>
      </c>
      <c r="B461" s="162" t="s">
        <v>400</v>
      </c>
      <c r="C461" s="162">
        <v>0</v>
      </c>
      <c r="D461" s="162">
        <v>0</v>
      </c>
      <c r="E461" s="162" t="s">
        <v>46</v>
      </c>
      <c r="F461" s="162">
        <v>18</v>
      </c>
      <c r="G461" s="231" t="s">
        <v>547</v>
      </c>
      <c r="H461" s="164" t="s">
        <v>4501</v>
      </c>
      <c r="I461" s="231" t="s">
        <v>20</v>
      </c>
      <c r="J461" s="231" t="s">
        <v>129</v>
      </c>
      <c r="K461" s="231">
        <v>1</v>
      </c>
      <c r="L461" s="165" t="s">
        <v>2201</v>
      </c>
      <c r="M461" s="165" t="s">
        <v>3764</v>
      </c>
      <c r="N461" s="64">
        <v>7</v>
      </c>
      <c r="O461" s="64">
        <v>0</v>
      </c>
      <c r="P461" s="64">
        <v>0</v>
      </c>
      <c r="Q461" s="64">
        <v>0</v>
      </c>
      <c r="R461" s="64">
        <f t="shared" si="85"/>
        <v>7</v>
      </c>
      <c r="S461" s="105" t="s">
        <v>4365</v>
      </c>
      <c r="T461" s="105" t="s">
        <v>172</v>
      </c>
      <c r="U461" s="159">
        <f t="shared" si="84"/>
        <v>7</v>
      </c>
      <c r="V461" s="273">
        <v>10</v>
      </c>
      <c r="W461" s="100">
        <f t="shared" si="74"/>
        <v>1.4285714285714286</v>
      </c>
      <c r="X461" s="105" t="str">
        <f t="shared" si="75"/>
        <v>De acuerdo a lo programado</v>
      </c>
      <c r="Y461" s="166"/>
      <c r="Z461" s="159">
        <f t="shared" si="76"/>
        <v>0</v>
      </c>
      <c r="AA461" s="159"/>
      <c r="AB461" s="100" t="str">
        <f t="shared" si="78"/>
        <v>No hay ejecución</v>
      </c>
      <c r="AC461" s="105" t="str">
        <f t="shared" si="77"/>
        <v>NA</v>
      </c>
      <c r="AD461" s="166"/>
      <c r="AE461" s="65">
        <f t="shared" si="79"/>
        <v>10</v>
      </c>
      <c r="AF461" s="100">
        <f t="shared" si="80"/>
        <v>1.4285714285714286</v>
      </c>
      <c r="AG461" s="105" t="str">
        <f t="shared" si="81"/>
        <v>De acuerdo a lo programado</v>
      </c>
      <c r="AH461" s="166"/>
      <c r="AI461" s="65" t="s">
        <v>502</v>
      </c>
      <c r="AJ461" s="105" t="s">
        <v>502</v>
      </c>
    </row>
    <row r="462" spans="1:36" s="59" customFormat="1" ht="37.049999999999997" customHeight="1" thickTop="1" thickBot="1">
      <c r="A462" s="63">
        <v>447</v>
      </c>
      <c r="B462" s="162" t="s">
        <v>400</v>
      </c>
      <c r="C462" s="162">
        <v>0</v>
      </c>
      <c r="D462" s="162">
        <v>0</v>
      </c>
      <c r="E462" s="162" t="s">
        <v>46</v>
      </c>
      <c r="F462" s="162">
        <v>18</v>
      </c>
      <c r="G462" s="231" t="s">
        <v>547</v>
      </c>
      <c r="H462" s="164" t="s">
        <v>4502</v>
      </c>
      <c r="I462" s="231" t="s">
        <v>18</v>
      </c>
      <c r="J462" s="231" t="s">
        <v>129</v>
      </c>
      <c r="K462" s="231">
        <v>6</v>
      </c>
      <c r="L462" s="165" t="s">
        <v>640</v>
      </c>
      <c r="M462" s="165" t="s">
        <v>636</v>
      </c>
      <c r="N462" s="64">
        <v>7</v>
      </c>
      <c r="O462" s="64">
        <v>0</v>
      </c>
      <c r="P462" s="64">
        <v>0</v>
      </c>
      <c r="Q462" s="64">
        <v>0</v>
      </c>
      <c r="R462" s="64">
        <f t="shared" si="85"/>
        <v>7</v>
      </c>
      <c r="S462" s="105" t="s">
        <v>4365</v>
      </c>
      <c r="T462" s="166" t="s">
        <v>4366</v>
      </c>
      <c r="U462" s="159">
        <f t="shared" si="84"/>
        <v>7</v>
      </c>
      <c r="V462" s="273">
        <v>10</v>
      </c>
      <c r="W462" s="100">
        <f t="shared" si="74"/>
        <v>1.4285714285714286</v>
      </c>
      <c r="X462" s="105" t="str">
        <f t="shared" si="75"/>
        <v>De acuerdo a lo programado</v>
      </c>
      <c r="Y462" s="166"/>
      <c r="Z462" s="159">
        <f t="shared" si="76"/>
        <v>0</v>
      </c>
      <c r="AA462" s="159"/>
      <c r="AB462" s="100" t="str">
        <f t="shared" si="78"/>
        <v>No hay ejecución</v>
      </c>
      <c r="AC462" s="105" t="str">
        <f t="shared" si="77"/>
        <v>NA</v>
      </c>
      <c r="AD462" s="166"/>
      <c r="AE462" s="65">
        <f t="shared" si="79"/>
        <v>10</v>
      </c>
      <c r="AF462" s="100">
        <f t="shared" si="80"/>
        <v>1.4285714285714286</v>
      </c>
      <c r="AG462" s="105" t="str">
        <f t="shared" si="81"/>
        <v>De acuerdo a lo programado</v>
      </c>
      <c r="AH462" s="166"/>
      <c r="AI462" s="65" t="s">
        <v>502</v>
      </c>
      <c r="AJ462" s="105" t="s">
        <v>502</v>
      </c>
    </row>
    <row r="463" spans="1:36" s="59" customFormat="1" ht="37.049999999999997" customHeight="1" thickTop="1" thickBot="1">
      <c r="A463" s="63">
        <v>448</v>
      </c>
      <c r="B463" s="162" t="s">
        <v>400</v>
      </c>
      <c r="C463" s="162">
        <v>0</v>
      </c>
      <c r="D463" s="162">
        <v>0</v>
      </c>
      <c r="E463" s="162" t="s">
        <v>46</v>
      </c>
      <c r="F463" s="162">
        <v>18</v>
      </c>
      <c r="G463" s="231" t="s">
        <v>547</v>
      </c>
      <c r="H463" s="164" t="s">
        <v>4503</v>
      </c>
      <c r="I463" s="231" t="s">
        <v>20</v>
      </c>
      <c r="J463" s="231" t="s">
        <v>129</v>
      </c>
      <c r="K463" s="231">
        <v>6</v>
      </c>
      <c r="L463" s="165" t="s">
        <v>2214</v>
      </c>
      <c r="M463" s="165" t="s">
        <v>2215</v>
      </c>
      <c r="N463" s="64">
        <v>0</v>
      </c>
      <c r="O463" s="64">
        <v>7</v>
      </c>
      <c r="P463" s="64">
        <v>7</v>
      </c>
      <c r="Q463" s="64">
        <v>7</v>
      </c>
      <c r="R463" s="64">
        <f t="shared" si="85"/>
        <v>21</v>
      </c>
      <c r="S463" s="105" t="s">
        <v>4365</v>
      </c>
      <c r="T463" s="166" t="s">
        <v>4366</v>
      </c>
      <c r="U463" s="159">
        <f t="shared" si="84"/>
        <v>7</v>
      </c>
      <c r="V463" s="273">
        <v>13</v>
      </c>
      <c r="W463" s="100">
        <f t="shared" si="74"/>
        <v>1.8571428571428572</v>
      </c>
      <c r="X463" s="105" t="str">
        <f t="shared" si="75"/>
        <v>De acuerdo a lo programado</v>
      </c>
      <c r="Y463" s="166"/>
      <c r="Z463" s="159">
        <f t="shared" si="76"/>
        <v>14</v>
      </c>
      <c r="AA463" s="159"/>
      <c r="AB463" s="100" t="str">
        <f t="shared" si="78"/>
        <v>No hay ejecución</v>
      </c>
      <c r="AC463" s="105" t="str">
        <f t="shared" si="77"/>
        <v>NA</v>
      </c>
      <c r="AD463" s="166"/>
      <c r="AE463" s="65">
        <f t="shared" si="79"/>
        <v>13</v>
      </c>
      <c r="AF463" s="100">
        <f t="shared" si="80"/>
        <v>0.61904761904761907</v>
      </c>
      <c r="AG463" s="105" t="str">
        <f t="shared" si="81"/>
        <v>Incumplimiento</v>
      </c>
      <c r="AH463" s="166"/>
      <c r="AI463" s="65" t="s">
        <v>502</v>
      </c>
      <c r="AJ463" s="105" t="s">
        <v>502</v>
      </c>
    </row>
    <row r="464" spans="1:36" s="59" customFormat="1" ht="37.049999999999997" customHeight="1" thickTop="1" thickBot="1">
      <c r="A464" s="63">
        <v>449</v>
      </c>
      <c r="B464" s="162" t="s">
        <v>400</v>
      </c>
      <c r="C464" s="162">
        <v>0</v>
      </c>
      <c r="D464" s="162">
        <v>0</v>
      </c>
      <c r="E464" s="162" t="s">
        <v>46</v>
      </c>
      <c r="F464" s="162">
        <v>18</v>
      </c>
      <c r="G464" s="231" t="s">
        <v>547</v>
      </c>
      <c r="H464" s="164" t="s">
        <v>4503</v>
      </c>
      <c r="I464" s="231" t="s">
        <v>18</v>
      </c>
      <c r="J464" s="231" t="s">
        <v>129</v>
      </c>
      <c r="K464" s="231">
        <v>6</v>
      </c>
      <c r="L464" s="165" t="s">
        <v>640</v>
      </c>
      <c r="M464" s="165" t="s">
        <v>636</v>
      </c>
      <c r="N464" s="64">
        <v>7</v>
      </c>
      <c r="O464" s="64">
        <v>0</v>
      </c>
      <c r="P464" s="64">
        <v>0</v>
      </c>
      <c r="Q464" s="64"/>
      <c r="R464" s="64">
        <f t="shared" si="85"/>
        <v>7</v>
      </c>
      <c r="S464" s="105" t="s">
        <v>4365</v>
      </c>
      <c r="T464" s="166" t="s">
        <v>4366</v>
      </c>
      <c r="U464" s="159">
        <f t="shared" si="84"/>
        <v>7</v>
      </c>
      <c r="V464" s="273">
        <v>10</v>
      </c>
      <c r="W464" s="100">
        <f t="shared" ref="W464:W527" si="86">IF(V464="","No hay ejecución",IF(AND(U464&gt;0), V464/U464,"No hay Programación"))</f>
        <v>1.4285714285714286</v>
      </c>
      <c r="X464" s="105" t="str">
        <f t="shared" ref="X464:X527" si="87">IF(W464="No hay ejecución","NA",IF(W464&gt;=90%,"De acuerdo a lo programado",IF(W464&gt;=70%,"Atraso Leve",IF(W464&lt;70%,"En Riesgo de no Cumplimiento"))))</f>
        <v>De acuerdo a lo programado</v>
      </c>
      <c r="Y464" s="166"/>
      <c r="Z464" s="159">
        <f t="shared" ref="Z464:Z527" si="88">P464+Q464</f>
        <v>0</v>
      </c>
      <c r="AA464" s="159"/>
      <c r="AB464" s="100" t="str">
        <f t="shared" si="78"/>
        <v>No hay ejecución</v>
      </c>
      <c r="AC464" s="105" t="str">
        <f t="shared" ref="AC464:AC527" si="89">IF(AB464="No hay ejecución","NA",IF(AB464&gt;=90%,"De acuerdo a lo programado",IF(AB464&gt;=70%,"Atraso Leve",IF(AB464&lt;70%,"En Riesgo de no Cumplimiento"))))</f>
        <v>NA</v>
      </c>
      <c r="AD464" s="166"/>
      <c r="AE464" s="65">
        <f t="shared" si="79"/>
        <v>10</v>
      </c>
      <c r="AF464" s="100">
        <f t="shared" si="80"/>
        <v>1.4285714285714286</v>
      </c>
      <c r="AG464" s="105" t="str">
        <f t="shared" si="81"/>
        <v>De acuerdo a lo programado</v>
      </c>
      <c r="AH464" s="166"/>
      <c r="AI464" s="65" t="s">
        <v>502</v>
      </c>
      <c r="AJ464" s="105" t="s">
        <v>502</v>
      </c>
    </row>
    <row r="465" spans="1:36" s="59" customFormat="1" ht="37.049999999999997" customHeight="1" thickTop="1" thickBot="1">
      <c r="A465" s="63">
        <v>450</v>
      </c>
      <c r="B465" s="162" t="s">
        <v>400</v>
      </c>
      <c r="C465" s="162">
        <v>0</v>
      </c>
      <c r="D465" s="162">
        <v>0</v>
      </c>
      <c r="E465" s="162" t="s">
        <v>46</v>
      </c>
      <c r="F465" s="162">
        <v>18</v>
      </c>
      <c r="G465" s="231" t="s">
        <v>547</v>
      </c>
      <c r="H465" s="164" t="s">
        <v>4504</v>
      </c>
      <c r="I465" s="231" t="s">
        <v>20</v>
      </c>
      <c r="J465" s="231" t="s">
        <v>129</v>
      </c>
      <c r="K465" s="231">
        <v>1</v>
      </c>
      <c r="L465" s="165" t="s">
        <v>642</v>
      </c>
      <c r="M465" s="165" t="s">
        <v>643</v>
      </c>
      <c r="N465" s="64">
        <v>1</v>
      </c>
      <c r="O465" s="64">
        <v>0</v>
      </c>
      <c r="P465" s="64">
        <v>0</v>
      </c>
      <c r="Q465" s="64">
        <v>0</v>
      </c>
      <c r="R465" s="64">
        <f t="shared" si="85"/>
        <v>1</v>
      </c>
      <c r="S465" s="105" t="s">
        <v>4365</v>
      </c>
      <c r="T465" s="166" t="s">
        <v>4366</v>
      </c>
      <c r="U465" s="159">
        <f t="shared" si="84"/>
        <v>1</v>
      </c>
      <c r="V465" s="273">
        <v>1</v>
      </c>
      <c r="W465" s="100">
        <f t="shared" si="86"/>
        <v>1</v>
      </c>
      <c r="X465" s="105" t="str">
        <f t="shared" si="87"/>
        <v>De acuerdo a lo programado</v>
      </c>
      <c r="Y465" s="166"/>
      <c r="Z465" s="159">
        <f t="shared" si="88"/>
        <v>0</v>
      </c>
      <c r="AA465" s="159"/>
      <c r="AB465" s="100" t="str">
        <f t="shared" ref="AB465:AB528" si="90">IF(AA465="","No hay ejecución",IF(AND(Z465&gt;0), AA465/Z465,"No hay Programación"))</f>
        <v>No hay ejecución</v>
      </c>
      <c r="AC465" s="105" t="str">
        <f t="shared" si="89"/>
        <v>NA</v>
      </c>
      <c r="AD465" s="166"/>
      <c r="AE465" s="65">
        <f t="shared" ref="AE465:AE528" si="91">V465+AA465</f>
        <v>1</v>
      </c>
      <c r="AF465" s="100">
        <f t="shared" ref="AF465:AF528" si="92">IF(AE465="","No hay ejecución",IF(AND(AE465&gt;0), AE465/R465,"No hay Programación"))</f>
        <v>1</v>
      </c>
      <c r="AG465" s="105" t="str">
        <f t="shared" ref="AG465:AG528" si="93">IF(AF465="No hay ejecución","NA",IF(AF465&gt;=90%,"De acuerdo a lo programado",IF(AF465&gt;=70%,"Atraso Leve",IF(AF465&lt;70%,"Incumplimiento"))))</f>
        <v>De acuerdo a lo programado</v>
      </c>
      <c r="AH465" s="166"/>
      <c r="AI465" s="65" t="s">
        <v>502</v>
      </c>
      <c r="AJ465" s="105" t="s">
        <v>502</v>
      </c>
    </row>
    <row r="466" spans="1:36" s="59" customFormat="1" ht="37.049999999999997" customHeight="1" thickTop="1" thickBot="1">
      <c r="A466" s="63">
        <v>451</v>
      </c>
      <c r="B466" s="162" t="s">
        <v>400</v>
      </c>
      <c r="C466" s="162">
        <v>0</v>
      </c>
      <c r="D466" s="162">
        <v>0</v>
      </c>
      <c r="E466" s="162" t="s">
        <v>46</v>
      </c>
      <c r="F466" s="162">
        <v>18</v>
      </c>
      <c r="G466" s="231" t="s">
        <v>547</v>
      </c>
      <c r="H466" s="164" t="s">
        <v>4505</v>
      </c>
      <c r="I466" s="231" t="s">
        <v>18</v>
      </c>
      <c r="J466" s="231" t="s">
        <v>129</v>
      </c>
      <c r="K466" s="231">
        <v>6</v>
      </c>
      <c r="L466" s="165" t="s">
        <v>640</v>
      </c>
      <c r="M466" s="165" t="s">
        <v>636</v>
      </c>
      <c r="N466" s="64">
        <v>0</v>
      </c>
      <c r="O466" s="64">
        <v>7</v>
      </c>
      <c r="P466" s="64">
        <v>0</v>
      </c>
      <c r="Q466" s="64">
        <v>0</v>
      </c>
      <c r="R466" s="64">
        <f t="shared" si="85"/>
        <v>7</v>
      </c>
      <c r="S466" s="105" t="s">
        <v>4365</v>
      </c>
      <c r="T466" s="166" t="s">
        <v>4366</v>
      </c>
      <c r="U466" s="159">
        <f t="shared" si="84"/>
        <v>7</v>
      </c>
      <c r="V466" s="273">
        <v>7</v>
      </c>
      <c r="W466" s="100">
        <f t="shared" si="86"/>
        <v>1</v>
      </c>
      <c r="X466" s="105" t="str">
        <f t="shared" si="87"/>
        <v>De acuerdo a lo programado</v>
      </c>
      <c r="Y466" s="166"/>
      <c r="Z466" s="159">
        <f t="shared" si="88"/>
        <v>0</v>
      </c>
      <c r="AA466" s="159"/>
      <c r="AB466" s="100" t="str">
        <f t="shared" si="90"/>
        <v>No hay ejecución</v>
      </c>
      <c r="AC466" s="105" t="str">
        <f t="shared" si="89"/>
        <v>NA</v>
      </c>
      <c r="AD466" s="166"/>
      <c r="AE466" s="65">
        <f t="shared" si="91"/>
        <v>7</v>
      </c>
      <c r="AF466" s="100">
        <f t="shared" si="92"/>
        <v>1</v>
      </c>
      <c r="AG466" s="105" t="str">
        <f t="shared" si="93"/>
        <v>De acuerdo a lo programado</v>
      </c>
      <c r="AH466" s="166"/>
      <c r="AI466" s="65" t="s">
        <v>502</v>
      </c>
      <c r="AJ466" s="105" t="s">
        <v>502</v>
      </c>
    </row>
    <row r="467" spans="1:36" s="59" customFormat="1" ht="37.049999999999997" customHeight="1" thickTop="1" thickBot="1">
      <c r="A467" s="63">
        <v>452</v>
      </c>
      <c r="B467" s="162" t="s">
        <v>400</v>
      </c>
      <c r="C467" s="162">
        <v>0</v>
      </c>
      <c r="D467" s="162">
        <v>0</v>
      </c>
      <c r="E467" s="162" t="s">
        <v>51</v>
      </c>
      <c r="F467" s="162">
        <v>18</v>
      </c>
      <c r="G467" s="231" t="s">
        <v>524</v>
      </c>
      <c r="H467" s="164" t="s">
        <v>4516</v>
      </c>
      <c r="I467" s="231" t="s">
        <v>20</v>
      </c>
      <c r="J467" s="231" t="s">
        <v>4517</v>
      </c>
      <c r="K467" s="231">
        <v>5</v>
      </c>
      <c r="L467" s="165" t="s">
        <v>642</v>
      </c>
      <c r="M467" s="165" t="s">
        <v>643</v>
      </c>
      <c r="N467" s="64">
        <v>0</v>
      </c>
      <c r="O467" s="64">
        <v>0</v>
      </c>
      <c r="P467" s="64">
        <v>1</v>
      </c>
      <c r="Q467" s="64">
        <v>0</v>
      </c>
      <c r="R467" s="64">
        <f t="shared" si="85"/>
        <v>1</v>
      </c>
      <c r="S467" s="105" t="s">
        <v>4336</v>
      </c>
      <c r="T467" s="105" t="s">
        <v>172</v>
      </c>
      <c r="U467" s="159">
        <f t="shared" si="84"/>
        <v>0</v>
      </c>
      <c r="V467" s="273">
        <v>0</v>
      </c>
      <c r="W467" s="100" t="str">
        <f t="shared" si="86"/>
        <v>No hay Programación</v>
      </c>
      <c r="X467" s="105" t="str">
        <f t="shared" si="87"/>
        <v>De acuerdo a lo programado</v>
      </c>
      <c r="Y467" s="166"/>
      <c r="Z467" s="159">
        <f t="shared" si="88"/>
        <v>1</v>
      </c>
      <c r="AA467" s="159"/>
      <c r="AB467" s="100" t="str">
        <f t="shared" si="90"/>
        <v>No hay ejecución</v>
      </c>
      <c r="AC467" s="105" t="str">
        <f t="shared" si="89"/>
        <v>NA</v>
      </c>
      <c r="AD467" s="166"/>
      <c r="AE467" s="65">
        <f t="shared" si="91"/>
        <v>0</v>
      </c>
      <c r="AF467" s="100" t="str">
        <f t="shared" si="92"/>
        <v>No hay Programación</v>
      </c>
      <c r="AG467" s="105" t="str">
        <f t="shared" si="93"/>
        <v>De acuerdo a lo programado</v>
      </c>
      <c r="AH467" s="166"/>
      <c r="AI467" s="65" t="s">
        <v>502</v>
      </c>
      <c r="AJ467" s="105" t="s">
        <v>502</v>
      </c>
    </row>
    <row r="468" spans="1:36" s="59" customFormat="1" ht="37.049999999999997" customHeight="1" thickTop="1" thickBot="1">
      <c r="A468" s="63">
        <v>453</v>
      </c>
      <c r="B468" s="162" t="s">
        <v>400</v>
      </c>
      <c r="C468" s="162">
        <v>0</v>
      </c>
      <c r="D468" s="162">
        <v>0</v>
      </c>
      <c r="E468" s="162" t="s">
        <v>51</v>
      </c>
      <c r="F468" s="162">
        <v>18</v>
      </c>
      <c r="G468" s="231" t="s">
        <v>524</v>
      </c>
      <c r="H468" s="164" t="s">
        <v>4518</v>
      </c>
      <c r="I468" s="231" t="s">
        <v>345</v>
      </c>
      <c r="J468" s="231" t="s">
        <v>4517</v>
      </c>
      <c r="K468" s="231">
        <v>16</v>
      </c>
      <c r="L468" s="165" t="s">
        <v>640</v>
      </c>
      <c r="M468" s="165" t="s">
        <v>636</v>
      </c>
      <c r="N468" s="64">
        <v>0</v>
      </c>
      <c r="O468" s="64">
        <v>0</v>
      </c>
      <c r="P468" s="64">
        <v>0</v>
      </c>
      <c r="Q468" s="64">
        <v>1</v>
      </c>
      <c r="R468" s="64">
        <f t="shared" si="85"/>
        <v>1</v>
      </c>
      <c r="S468" s="105" t="s">
        <v>4336</v>
      </c>
      <c r="T468" s="105" t="s">
        <v>172</v>
      </c>
      <c r="U468" s="159">
        <f t="shared" si="84"/>
        <v>0</v>
      </c>
      <c r="V468" s="273">
        <v>0</v>
      </c>
      <c r="W468" s="100" t="str">
        <f t="shared" si="86"/>
        <v>No hay Programación</v>
      </c>
      <c r="X468" s="105" t="str">
        <f t="shared" si="87"/>
        <v>De acuerdo a lo programado</v>
      </c>
      <c r="Y468" s="166"/>
      <c r="Z468" s="159">
        <f t="shared" si="88"/>
        <v>1</v>
      </c>
      <c r="AA468" s="159"/>
      <c r="AB468" s="100" t="str">
        <f t="shared" si="90"/>
        <v>No hay ejecución</v>
      </c>
      <c r="AC468" s="105" t="str">
        <f t="shared" si="89"/>
        <v>NA</v>
      </c>
      <c r="AD468" s="166"/>
      <c r="AE468" s="65">
        <f t="shared" si="91"/>
        <v>0</v>
      </c>
      <c r="AF468" s="100" t="str">
        <f t="shared" si="92"/>
        <v>No hay Programación</v>
      </c>
      <c r="AG468" s="105" t="str">
        <f t="shared" si="93"/>
        <v>De acuerdo a lo programado</v>
      </c>
      <c r="AH468" s="166"/>
      <c r="AI468" s="65" t="s">
        <v>502</v>
      </c>
      <c r="AJ468" s="105" t="s">
        <v>502</v>
      </c>
    </row>
    <row r="469" spans="1:36" s="59" customFormat="1" ht="37.049999999999997" customHeight="1" thickTop="1" thickBot="1">
      <c r="A469" s="63">
        <v>454</v>
      </c>
      <c r="B469" s="162" t="s">
        <v>400</v>
      </c>
      <c r="C469" s="162">
        <v>0</v>
      </c>
      <c r="D469" s="162">
        <v>0</v>
      </c>
      <c r="E469" s="162" t="s">
        <v>51</v>
      </c>
      <c r="F469" s="162">
        <v>18</v>
      </c>
      <c r="G469" s="231" t="s">
        <v>464</v>
      </c>
      <c r="H469" s="164" t="s">
        <v>4519</v>
      </c>
      <c r="I469" s="231" t="s">
        <v>20</v>
      </c>
      <c r="J469" s="231" t="s">
        <v>4517</v>
      </c>
      <c r="K469" s="231">
        <v>16</v>
      </c>
      <c r="L469" s="165" t="s">
        <v>2214</v>
      </c>
      <c r="M469" s="165" t="s">
        <v>3764</v>
      </c>
      <c r="N469" s="64">
        <v>4</v>
      </c>
      <c r="O469" s="64">
        <v>0</v>
      </c>
      <c r="P469" s="64">
        <v>0</v>
      </c>
      <c r="Q469" s="64">
        <v>0</v>
      </c>
      <c r="R469" s="64">
        <f t="shared" si="85"/>
        <v>4</v>
      </c>
      <c r="S469" s="105" t="s">
        <v>4343</v>
      </c>
      <c r="T469" s="105" t="s">
        <v>172</v>
      </c>
      <c r="U469" s="159">
        <f t="shared" ref="U469:U532" si="94">N469+O469</f>
        <v>4</v>
      </c>
      <c r="V469" s="273">
        <v>8</v>
      </c>
      <c r="W469" s="100">
        <f t="shared" si="86"/>
        <v>2</v>
      </c>
      <c r="X469" s="105" t="str">
        <f t="shared" si="87"/>
        <v>De acuerdo a lo programado</v>
      </c>
      <c r="Y469" s="166"/>
      <c r="Z469" s="159">
        <f t="shared" si="88"/>
        <v>0</v>
      </c>
      <c r="AA469" s="159"/>
      <c r="AB469" s="100" t="str">
        <f t="shared" si="90"/>
        <v>No hay ejecución</v>
      </c>
      <c r="AC469" s="105" t="str">
        <f t="shared" si="89"/>
        <v>NA</v>
      </c>
      <c r="AD469" s="166"/>
      <c r="AE469" s="65">
        <f t="shared" si="91"/>
        <v>8</v>
      </c>
      <c r="AF469" s="100">
        <f t="shared" si="92"/>
        <v>2</v>
      </c>
      <c r="AG469" s="105" t="str">
        <f t="shared" si="93"/>
        <v>De acuerdo a lo programado</v>
      </c>
      <c r="AH469" s="166"/>
      <c r="AI469" s="65">
        <v>10000</v>
      </c>
      <c r="AJ469" s="105" t="s">
        <v>502</v>
      </c>
    </row>
    <row r="470" spans="1:36" s="59" customFormat="1" ht="37.049999999999997" customHeight="1" thickTop="1" thickBot="1">
      <c r="A470" s="63">
        <v>455</v>
      </c>
      <c r="B470" s="162" t="s">
        <v>400</v>
      </c>
      <c r="C470" s="162">
        <v>0</v>
      </c>
      <c r="D470" s="162">
        <v>0</v>
      </c>
      <c r="E470" s="162" t="s">
        <v>51</v>
      </c>
      <c r="F470" s="162">
        <v>18</v>
      </c>
      <c r="G470" s="231" t="s">
        <v>524</v>
      </c>
      <c r="H470" s="164" t="s">
        <v>4520</v>
      </c>
      <c r="I470" s="231" t="s">
        <v>20</v>
      </c>
      <c r="J470" s="231" t="s">
        <v>4517</v>
      </c>
      <c r="K470" s="231">
        <v>5</v>
      </c>
      <c r="L470" s="165" t="s">
        <v>3778</v>
      </c>
      <c r="M470" s="165" t="s">
        <v>643</v>
      </c>
      <c r="N470" s="64">
        <v>0</v>
      </c>
      <c r="O470" s="64">
        <v>1</v>
      </c>
      <c r="P470" s="64">
        <v>0</v>
      </c>
      <c r="Q470" s="64">
        <v>0</v>
      </c>
      <c r="R470" s="64">
        <f t="shared" si="85"/>
        <v>1</v>
      </c>
      <c r="S470" s="105" t="s">
        <v>4343</v>
      </c>
      <c r="T470" s="105" t="s">
        <v>172</v>
      </c>
      <c r="U470" s="159">
        <f t="shared" si="94"/>
        <v>1</v>
      </c>
      <c r="V470" s="273">
        <v>0</v>
      </c>
      <c r="W470" s="100">
        <f t="shared" si="86"/>
        <v>0</v>
      </c>
      <c r="X470" s="105" t="str">
        <f t="shared" si="87"/>
        <v>En Riesgo de no Cumplimiento</v>
      </c>
      <c r="Y470" s="166"/>
      <c r="Z470" s="159">
        <f t="shared" si="88"/>
        <v>0</v>
      </c>
      <c r="AA470" s="159"/>
      <c r="AB470" s="100" t="str">
        <f t="shared" si="90"/>
        <v>No hay ejecución</v>
      </c>
      <c r="AC470" s="105" t="str">
        <f t="shared" si="89"/>
        <v>NA</v>
      </c>
      <c r="AD470" s="166"/>
      <c r="AE470" s="65">
        <f t="shared" si="91"/>
        <v>0</v>
      </c>
      <c r="AF470" s="100" t="str">
        <f t="shared" si="92"/>
        <v>No hay Programación</v>
      </c>
      <c r="AG470" s="105" t="str">
        <f t="shared" si="93"/>
        <v>De acuerdo a lo programado</v>
      </c>
      <c r="AH470" s="166"/>
      <c r="AI470" s="65" t="s">
        <v>502</v>
      </c>
      <c r="AJ470" s="105" t="s">
        <v>502</v>
      </c>
    </row>
    <row r="471" spans="1:36" s="59" customFormat="1" ht="37.049999999999997" customHeight="1" thickTop="1" thickBot="1">
      <c r="A471" s="63">
        <v>456</v>
      </c>
      <c r="B471" s="162" t="s">
        <v>400</v>
      </c>
      <c r="C471" s="162">
        <v>0</v>
      </c>
      <c r="D471" s="162">
        <v>0</v>
      </c>
      <c r="E471" s="162" t="s">
        <v>51</v>
      </c>
      <c r="F471" s="162">
        <v>18</v>
      </c>
      <c r="G471" s="231" t="s">
        <v>524</v>
      </c>
      <c r="H471" s="164" t="s">
        <v>4516</v>
      </c>
      <c r="I471" s="231" t="s">
        <v>20</v>
      </c>
      <c r="J471" s="231" t="s">
        <v>4517</v>
      </c>
      <c r="K471" s="231">
        <v>5</v>
      </c>
      <c r="L471" s="165" t="s">
        <v>2214</v>
      </c>
      <c r="M471" s="165" t="s">
        <v>3764</v>
      </c>
      <c r="N471" s="64">
        <v>1</v>
      </c>
      <c r="O471" s="64">
        <v>1</v>
      </c>
      <c r="P471" s="64">
        <v>1</v>
      </c>
      <c r="Q471" s="64">
        <v>1</v>
      </c>
      <c r="R471" s="64">
        <f t="shared" si="85"/>
        <v>4</v>
      </c>
      <c r="S471" s="105" t="s">
        <v>4327</v>
      </c>
      <c r="T471" s="105" t="s">
        <v>172</v>
      </c>
      <c r="U471" s="159">
        <f t="shared" si="94"/>
        <v>2</v>
      </c>
      <c r="V471" s="273">
        <v>1</v>
      </c>
      <c r="W471" s="100">
        <f t="shared" si="86"/>
        <v>0.5</v>
      </c>
      <c r="X471" s="105" t="str">
        <f t="shared" si="87"/>
        <v>En Riesgo de no Cumplimiento</v>
      </c>
      <c r="Y471" s="166"/>
      <c r="Z471" s="159">
        <f t="shared" si="88"/>
        <v>2</v>
      </c>
      <c r="AA471" s="159"/>
      <c r="AB471" s="100" t="str">
        <f t="shared" si="90"/>
        <v>No hay ejecución</v>
      </c>
      <c r="AC471" s="105" t="str">
        <f t="shared" si="89"/>
        <v>NA</v>
      </c>
      <c r="AD471" s="166"/>
      <c r="AE471" s="65">
        <f t="shared" si="91"/>
        <v>1</v>
      </c>
      <c r="AF471" s="100">
        <f t="shared" si="92"/>
        <v>0.25</v>
      </c>
      <c r="AG471" s="105" t="str">
        <f t="shared" si="93"/>
        <v>Incumplimiento</v>
      </c>
      <c r="AH471" s="166"/>
      <c r="AI471" s="65" t="s">
        <v>502</v>
      </c>
      <c r="AJ471" s="105" t="s">
        <v>502</v>
      </c>
    </row>
    <row r="472" spans="1:36" s="59" customFormat="1" ht="37.049999999999997" customHeight="1" thickTop="1" thickBot="1">
      <c r="A472" s="63">
        <v>457</v>
      </c>
      <c r="B472" s="162" t="s">
        <v>400</v>
      </c>
      <c r="C472" s="162">
        <v>0</v>
      </c>
      <c r="D472" s="162">
        <v>0</v>
      </c>
      <c r="E472" s="162" t="s">
        <v>51</v>
      </c>
      <c r="F472" s="162">
        <v>18</v>
      </c>
      <c r="G472" s="231" t="s">
        <v>524</v>
      </c>
      <c r="H472" s="164" t="s">
        <v>4518</v>
      </c>
      <c r="I472" s="231" t="s">
        <v>345</v>
      </c>
      <c r="J472" s="231" t="s">
        <v>4517</v>
      </c>
      <c r="K472" s="231">
        <v>16</v>
      </c>
      <c r="L472" s="165" t="s">
        <v>640</v>
      </c>
      <c r="M472" s="165" t="s">
        <v>636</v>
      </c>
      <c r="N472" s="64">
        <v>0</v>
      </c>
      <c r="O472" s="64">
        <v>0</v>
      </c>
      <c r="P472" s="64">
        <v>0</v>
      </c>
      <c r="Q472" s="64">
        <v>1</v>
      </c>
      <c r="R472" s="64">
        <f t="shared" si="85"/>
        <v>1</v>
      </c>
      <c r="S472" s="105" t="s">
        <v>4327</v>
      </c>
      <c r="T472" s="105" t="s">
        <v>172</v>
      </c>
      <c r="U472" s="159">
        <f t="shared" si="94"/>
        <v>0</v>
      </c>
      <c r="V472" s="273">
        <v>0</v>
      </c>
      <c r="W472" s="100" t="str">
        <f t="shared" si="86"/>
        <v>No hay Programación</v>
      </c>
      <c r="X472" s="105" t="str">
        <f t="shared" si="87"/>
        <v>De acuerdo a lo programado</v>
      </c>
      <c r="Y472" s="166"/>
      <c r="Z472" s="159">
        <f t="shared" si="88"/>
        <v>1</v>
      </c>
      <c r="AA472" s="159"/>
      <c r="AB472" s="100" t="str">
        <f t="shared" si="90"/>
        <v>No hay ejecución</v>
      </c>
      <c r="AC472" s="105" t="str">
        <f t="shared" si="89"/>
        <v>NA</v>
      </c>
      <c r="AD472" s="166"/>
      <c r="AE472" s="65">
        <f t="shared" si="91"/>
        <v>0</v>
      </c>
      <c r="AF472" s="100" t="str">
        <f t="shared" si="92"/>
        <v>No hay Programación</v>
      </c>
      <c r="AG472" s="105" t="str">
        <f t="shared" si="93"/>
        <v>De acuerdo a lo programado</v>
      </c>
      <c r="AH472" s="166"/>
      <c r="AI472" s="65" t="s">
        <v>502</v>
      </c>
      <c r="AJ472" s="105" t="s">
        <v>502</v>
      </c>
    </row>
    <row r="473" spans="1:36" s="59" customFormat="1" ht="37.049999999999997" customHeight="1" thickTop="1" thickBot="1">
      <c r="A473" s="63">
        <v>458</v>
      </c>
      <c r="B473" s="162" t="s">
        <v>400</v>
      </c>
      <c r="C473" s="162">
        <v>0</v>
      </c>
      <c r="D473" s="162">
        <v>0</v>
      </c>
      <c r="E473" s="162" t="s">
        <v>51</v>
      </c>
      <c r="F473" s="162">
        <v>18</v>
      </c>
      <c r="G473" s="231" t="s">
        <v>524</v>
      </c>
      <c r="H473" s="164" t="s">
        <v>4520</v>
      </c>
      <c r="I473" s="231" t="s">
        <v>20</v>
      </c>
      <c r="J473" s="231" t="s">
        <v>4517</v>
      </c>
      <c r="K473" s="231">
        <v>5</v>
      </c>
      <c r="L473" s="165" t="s">
        <v>3778</v>
      </c>
      <c r="M473" s="165" t="s">
        <v>643</v>
      </c>
      <c r="N473" s="64">
        <v>0</v>
      </c>
      <c r="O473" s="64">
        <v>1</v>
      </c>
      <c r="P473" s="64">
        <v>0</v>
      </c>
      <c r="Q473" s="64">
        <v>0</v>
      </c>
      <c r="R473" s="64">
        <f t="shared" si="85"/>
        <v>1</v>
      </c>
      <c r="S473" s="105" t="s">
        <v>4327</v>
      </c>
      <c r="T473" s="105" t="s">
        <v>172</v>
      </c>
      <c r="U473" s="159">
        <f t="shared" si="94"/>
        <v>1</v>
      </c>
      <c r="V473" s="273">
        <v>0</v>
      </c>
      <c r="W473" s="100">
        <f t="shared" si="86"/>
        <v>0</v>
      </c>
      <c r="X473" s="105" t="str">
        <f t="shared" si="87"/>
        <v>En Riesgo de no Cumplimiento</v>
      </c>
      <c r="Y473" s="166"/>
      <c r="Z473" s="159">
        <f t="shared" si="88"/>
        <v>0</v>
      </c>
      <c r="AA473" s="159"/>
      <c r="AB473" s="100" t="str">
        <f t="shared" si="90"/>
        <v>No hay ejecución</v>
      </c>
      <c r="AC473" s="105" t="str">
        <f t="shared" si="89"/>
        <v>NA</v>
      </c>
      <c r="AD473" s="166"/>
      <c r="AE473" s="65">
        <f t="shared" si="91"/>
        <v>0</v>
      </c>
      <c r="AF473" s="100" t="str">
        <f t="shared" si="92"/>
        <v>No hay Programación</v>
      </c>
      <c r="AG473" s="105" t="str">
        <f t="shared" si="93"/>
        <v>De acuerdo a lo programado</v>
      </c>
      <c r="AH473" s="166"/>
      <c r="AI473" s="65" t="s">
        <v>502</v>
      </c>
      <c r="AJ473" s="105" t="s">
        <v>502</v>
      </c>
    </row>
    <row r="474" spans="1:36" s="59" customFormat="1" ht="37.049999999999997" customHeight="1" thickTop="1" thickBot="1">
      <c r="A474" s="63">
        <v>459</v>
      </c>
      <c r="B474" s="162" t="s">
        <v>400</v>
      </c>
      <c r="C474" s="162">
        <v>0</v>
      </c>
      <c r="D474" s="162">
        <v>0</v>
      </c>
      <c r="E474" s="162" t="s">
        <v>51</v>
      </c>
      <c r="F474" s="162">
        <v>18</v>
      </c>
      <c r="G474" s="231" t="s">
        <v>524</v>
      </c>
      <c r="H474" s="164" t="s">
        <v>4520</v>
      </c>
      <c r="I474" s="231" t="s">
        <v>20</v>
      </c>
      <c r="J474" s="231" t="s">
        <v>4517</v>
      </c>
      <c r="K474" s="231">
        <v>5</v>
      </c>
      <c r="L474" s="165" t="s">
        <v>3778</v>
      </c>
      <c r="M474" s="165" t="s">
        <v>643</v>
      </c>
      <c r="N474" s="64">
        <v>0</v>
      </c>
      <c r="O474" s="64">
        <v>0</v>
      </c>
      <c r="P474" s="64">
        <v>1</v>
      </c>
      <c r="Q474" s="64">
        <v>0</v>
      </c>
      <c r="R474" s="64">
        <f t="shared" si="85"/>
        <v>1</v>
      </c>
      <c r="S474" s="105" t="s">
        <v>4345</v>
      </c>
      <c r="T474" s="105" t="s">
        <v>172</v>
      </c>
      <c r="U474" s="159">
        <f t="shared" si="94"/>
        <v>0</v>
      </c>
      <c r="V474" s="273">
        <v>0</v>
      </c>
      <c r="W474" s="100" t="str">
        <f t="shared" si="86"/>
        <v>No hay Programación</v>
      </c>
      <c r="X474" s="105" t="str">
        <f t="shared" si="87"/>
        <v>De acuerdo a lo programado</v>
      </c>
      <c r="Y474" s="166"/>
      <c r="Z474" s="159">
        <f t="shared" si="88"/>
        <v>1</v>
      </c>
      <c r="AA474" s="159"/>
      <c r="AB474" s="100" t="str">
        <f t="shared" si="90"/>
        <v>No hay ejecución</v>
      </c>
      <c r="AC474" s="105" t="str">
        <f t="shared" si="89"/>
        <v>NA</v>
      </c>
      <c r="AD474" s="166"/>
      <c r="AE474" s="65">
        <f t="shared" si="91"/>
        <v>0</v>
      </c>
      <c r="AF474" s="100" t="str">
        <f t="shared" si="92"/>
        <v>No hay Programación</v>
      </c>
      <c r="AG474" s="105" t="str">
        <f t="shared" si="93"/>
        <v>De acuerdo a lo programado</v>
      </c>
      <c r="AH474" s="166"/>
      <c r="AI474" s="65">
        <v>3000</v>
      </c>
      <c r="AJ474" s="105" t="s">
        <v>502</v>
      </c>
    </row>
    <row r="475" spans="1:36" s="59" customFormat="1" ht="37.049999999999997" customHeight="1" thickTop="1" thickBot="1">
      <c r="A475" s="63">
        <v>460</v>
      </c>
      <c r="B475" s="162" t="s">
        <v>400</v>
      </c>
      <c r="C475" s="162">
        <v>0</v>
      </c>
      <c r="D475" s="162">
        <v>0</v>
      </c>
      <c r="E475" s="162" t="s">
        <v>51</v>
      </c>
      <c r="F475" s="162">
        <v>18</v>
      </c>
      <c r="G475" s="231" t="s">
        <v>524</v>
      </c>
      <c r="H475" s="164" t="s">
        <v>4521</v>
      </c>
      <c r="I475" s="231" t="s">
        <v>20</v>
      </c>
      <c r="J475" s="231" t="s">
        <v>4517</v>
      </c>
      <c r="K475" s="231">
        <v>5</v>
      </c>
      <c r="L475" s="165" t="s">
        <v>4086</v>
      </c>
      <c r="M475" s="165" t="s">
        <v>4334</v>
      </c>
      <c r="N475" s="64">
        <v>0</v>
      </c>
      <c r="O475" s="64">
        <v>0</v>
      </c>
      <c r="P475" s="64">
        <v>1</v>
      </c>
      <c r="Q475" s="64">
        <v>0</v>
      </c>
      <c r="R475" s="64">
        <f t="shared" si="85"/>
        <v>1</v>
      </c>
      <c r="S475" s="105" t="s">
        <v>4345</v>
      </c>
      <c r="T475" s="105" t="s">
        <v>172</v>
      </c>
      <c r="U475" s="159">
        <f t="shared" si="94"/>
        <v>0</v>
      </c>
      <c r="V475" s="273">
        <v>0</v>
      </c>
      <c r="W475" s="100" t="str">
        <f t="shared" si="86"/>
        <v>No hay Programación</v>
      </c>
      <c r="X475" s="105" t="str">
        <f t="shared" si="87"/>
        <v>De acuerdo a lo programado</v>
      </c>
      <c r="Y475" s="166"/>
      <c r="Z475" s="159">
        <f t="shared" si="88"/>
        <v>1</v>
      </c>
      <c r="AA475" s="159"/>
      <c r="AB475" s="100" t="str">
        <f t="shared" si="90"/>
        <v>No hay ejecución</v>
      </c>
      <c r="AC475" s="105" t="str">
        <f t="shared" si="89"/>
        <v>NA</v>
      </c>
      <c r="AD475" s="166"/>
      <c r="AE475" s="65">
        <f t="shared" si="91"/>
        <v>0</v>
      </c>
      <c r="AF475" s="100" t="str">
        <f t="shared" si="92"/>
        <v>No hay Programación</v>
      </c>
      <c r="AG475" s="105" t="str">
        <f t="shared" si="93"/>
        <v>De acuerdo a lo programado</v>
      </c>
      <c r="AH475" s="166"/>
      <c r="AI475" s="65" t="s">
        <v>502</v>
      </c>
      <c r="AJ475" s="105" t="s">
        <v>502</v>
      </c>
    </row>
    <row r="476" spans="1:36" s="59" customFormat="1" ht="37.049999999999997" customHeight="1" thickTop="1" thickBot="1">
      <c r="A476" s="63">
        <v>461</v>
      </c>
      <c r="B476" s="162" t="s">
        <v>400</v>
      </c>
      <c r="C476" s="162">
        <v>0</v>
      </c>
      <c r="D476" s="162">
        <v>0</v>
      </c>
      <c r="E476" s="162" t="s">
        <v>51</v>
      </c>
      <c r="F476" s="162">
        <v>18</v>
      </c>
      <c r="G476" s="231" t="s">
        <v>524</v>
      </c>
      <c r="H476" s="164" t="s">
        <v>4522</v>
      </c>
      <c r="I476" s="231" t="s">
        <v>20</v>
      </c>
      <c r="J476" s="231" t="s">
        <v>4517</v>
      </c>
      <c r="K476" s="231">
        <v>16</v>
      </c>
      <c r="L476" s="165" t="s">
        <v>3778</v>
      </c>
      <c r="M476" s="165" t="s">
        <v>643</v>
      </c>
      <c r="N476" s="64">
        <v>0</v>
      </c>
      <c r="O476" s="64">
        <v>1</v>
      </c>
      <c r="P476" s="64">
        <v>0</v>
      </c>
      <c r="Q476" s="64">
        <v>0</v>
      </c>
      <c r="R476" s="64">
        <f t="shared" si="85"/>
        <v>1</v>
      </c>
      <c r="S476" s="105" t="s">
        <v>4386</v>
      </c>
      <c r="T476" s="105" t="s">
        <v>172</v>
      </c>
      <c r="U476" s="159">
        <f t="shared" si="94"/>
        <v>1</v>
      </c>
      <c r="V476" s="273">
        <v>0</v>
      </c>
      <c r="W476" s="100">
        <f t="shared" si="86"/>
        <v>0</v>
      </c>
      <c r="X476" s="105" t="str">
        <f t="shared" si="87"/>
        <v>En Riesgo de no Cumplimiento</v>
      </c>
      <c r="Y476" s="166"/>
      <c r="Z476" s="159">
        <f t="shared" si="88"/>
        <v>0</v>
      </c>
      <c r="AA476" s="159"/>
      <c r="AB476" s="100" t="str">
        <f t="shared" si="90"/>
        <v>No hay ejecución</v>
      </c>
      <c r="AC476" s="105" t="str">
        <f t="shared" si="89"/>
        <v>NA</v>
      </c>
      <c r="AD476" s="166"/>
      <c r="AE476" s="65">
        <f t="shared" si="91"/>
        <v>0</v>
      </c>
      <c r="AF476" s="100" t="str">
        <f t="shared" si="92"/>
        <v>No hay Programación</v>
      </c>
      <c r="AG476" s="105" t="str">
        <f t="shared" si="93"/>
        <v>De acuerdo a lo programado</v>
      </c>
      <c r="AH476" s="166"/>
      <c r="AI476" s="65" t="s">
        <v>502</v>
      </c>
      <c r="AJ476" s="105" t="s">
        <v>502</v>
      </c>
    </row>
    <row r="477" spans="1:36" s="59" customFormat="1" ht="37.049999999999997" customHeight="1" thickTop="1" thickBot="1">
      <c r="A477" s="63">
        <v>462</v>
      </c>
      <c r="B477" s="162" t="s">
        <v>400</v>
      </c>
      <c r="C477" s="162">
        <v>0</v>
      </c>
      <c r="D477" s="162">
        <v>0</v>
      </c>
      <c r="E477" s="162" t="s">
        <v>51</v>
      </c>
      <c r="F477" s="162">
        <v>18</v>
      </c>
      <c r="G477" s="231" t="s">
        <v>524</v>
      </c>
      <c r="H477" s="164" t="s">
        <v>4518</v>
      </c>
      <c r="I477" s="231" t="s">
        <v>345</v>
      </c>
      <c r="J477" s="231" t="s">
        <v>4517</v>
      </c>
      <c r="K477" s="231">
        <v>16</v>
      </c>
      <c r="L477" s="165" t="s">
        <v>640</v>
      </c>
      <c r="M477" s="165" t="s">
        <v>636</v>
      </c>
      <c r="N477" s="64">
        <v>0</v>
      </c>
      <c r="O477" s="64">
        <v>0</v>
      </c>
      <c r="P477" s="64">
        <v>1</v>
      </c>
      <c r="Q477" s="64">
        <v>0</v>
      </c>
      <c r="R477" s="64">
        <f t="shared" si="85"/>
        <v>1</v>
      </c>
      <c r="S477" s="105" t="s">
        <v>4386</v>
      </c>
      <c r="T477" s="105" t="s">
        <v>172</v>
      </c>
      <c r="U477" s="159">
        <f t="shared" si="94"/>
        <v>0</v>
      </c>
      <c r="V477" s="273">
        <v>0</v>
      </c>
      <c r="W477" s="100" t="str">
        <f t="shared" si="86"/>
        <v>No hay Programación</v>
      </c>
      <c r="X477" s="105" t="str">
        <f t="shared" si="87"/>
        <v>De acuerdo a lo programado</v>
      </c>
      <c r="Y477" s="166"/>
      <c r="Z477" s="159">
        <f t="shared" si="88"/>
        <v>1</v>
      </c>
      <c r="AA477" s="159"/>
      <c r="AB477" s="100" t="str">
        <f t="shared" si="90"/>
        <v>No hay ejecución</v>
      </c>
      <c r="AC477" s="105" t="str">
        <f t="shared" si="89"/>
        <v>NA</v>
      </c>
      <c r="AD477" s="166"/>
      <c r="AE477" s="65">
        <f t="shared" si="91"/>
        <v>0</v>
      </c>
      <c r="AF477" s="100" t="str">
        <f t="shared" si="92"/>
        <v>No hay Programación</v>
      </c>
      <c r="AG477" s="105" t="str">
        <f t="shared" si="93"/>
        <v>De acuerdo a lo programado</v>
      </c>
      <c r="AH477" s="166"/>
      <c r="AI477" s="65" t="s">
        <v>502</v>
      </c>
      <c r="AJ477" s="105" t="s">
        <v>502</v>
      </c>
    </row>
    <row r="478" spans="1:36" s="59" customFormat="1" ht="37.049999999999997" customHeight="1" thickTop="1" thickBot="1">
      <c r="A478" s="63">
        <v>463</v>
      </c>
      <c r="B478" s="162" t="s">
        <v>400</v>
      </c>
      <c r="C478" s="162">
        <v>0</v>
      </c>
      <c r="D478" s="162">
        <v>0</v>
      </c>
      <c r="E478" s="162" t="s">
        <v>51</v>
      </c>
      <c r="F478" s="162">
        <v>18</v>
      </c>
      <c r="G478" s="231" t="s">
        <v>524</v>
      </c>
      <c r="H478" s="164" t="s">
        <v>4516</v>
      </c>
      <c r="I478" s="231" t="s">
        <v>20</v>
      </c>
      <c r="J478" s="231" t="s">
        <v>4517</v>
      </c>
      <c r="K478" s="231">
        <v>5</v>
      </c>
      <c r="L478" s="165" t="s">
        <v>642</v>
      </c>
      <c r="M478" s="165" t="s">
        <v>643</v>
      </c>
      <c r="N478" s="64">
        <v>0</v>
      </c>
      <c r="O478" s="64">
        <v>0</v>
      </c>
      <c r="P478" s="64">
        <v>1</v>
      </c>
      <c r="Q478" s="64">
        <v>0</v>
      </c>
      <c r="R478" s="64">
        <f t="shared" si="85"/>
        <v>1</v>
      </c>
      <c r="S478" s="105" t="s">
        <v>4523</v>
      </c>
      <c r="T478" s="166" t="s">
        <v>4524</v>
      </c>
      <c r="U478" s="159">
        <f t="shared" si="94"/>
        <v>0</v>
      </c>
      <c r="V478" s="273">
        <v>0</v>
      </c>
      <c r="W478" s="100" t="str">
        <f t="shared" si="86"/>
        <v>No hay Programación</v>
      </c>
      <c r="X478" s="105" t="str">
        <f t="shared" si="87"/>
        <v>De acuerdo a lo programado</v>
      </c>
      <c r="Y478" s="166"/>
      <c r="Z478" s="159">
        <f t="shared" si="88"/>
        <v>1</v>
      </c>
      <c r="AA478" s="159"/>
      <c r="AB478" s="100" t="str">
        <f t="shared" si="90"/>
        <v>No hay ejecución</v>
      </c>
      <c r="AC478" s="105" t="str">
        <f t="shared" si="89"/>
        <v>NA</v>
      </c>
      <c r="AD478" s="166"/>
      <c r="AE478" s="65">
        <f t="shared" si="91"/>
        <v>0</v>
      </c>
      <c r="AF478" s="100" t="str">
        <f t="shared" si="92"/>
        <v>No hay Programación</v>
      </c>
      <c r="AG478" s="105" t="str">
        <f t="shared" si="93"/>
        <v>De acuerdo a lo programado</v>
      </c>
      <c r="AH478" s="166"/>
      <c r="AI478" s="65" t="s">
        <v>502</v>
      </c>
      <c r="AJ478" s="105" t="s">
        <v>502</v>
      </c>
    </row>
    <row r="479" spans="1:36" s="59" customFormat="1" ht="37.049999999999997" customHeight="1" thickTop="1" thickBot="1">
      <c r="A479" s="63">
        <v>464</v>
      </c>
      <c r="B479" s="162" t="s">
        <v>400</v>
      </c>
      <c r="C479" s="162">
        <v>0</v>
      </c>
      <c r="D479" s="162">
        <v>0</v>
      </c>
      <c r="E479" s="162" t="s">
        <v>51</v>
      </c>
      <c r="F479" s="162">
        <v>18</v>
      </c>
      <c r="G479" s="231" t="s">
        <v>524</v>
      </c>
      <c r="H479" s="164" t="s">
        <v>4518</v>
      </c>
      <c r="I479" s="231" t="s">
        <v>345</v>
      </c>
      <c r="J479" s="231" t="s">
        <v>4517</v>
      </c>
      <c r="K479" s="231">
        <v>16</v>
      </c>
      <c r="L479" s="165" t="s">
        <v>640</v>
      </c>
      <c r="M479" s="165" t="s">
        <v>636</v>
      </c>
      <c r="N479" s="64">
        <v>0</v>
      </c>
      <c r="O479" s="64">
        <v>0</v>
      </c>
      <c r="P479" s="64"/>
      <c r="Q479" s="64">
        <v>1</v>
      </c>
      <c r="R479" s="64">
        <f t="shared" si="85"/>
        <v>1</v>
      </c>
      <c r="S479" s="105" t="s">
        <v>4523</v>
      </c>
      <c r="T479" s="105" t="s">
        <v>172</v>
      </c>
      <c r="U479" s="159">
        <f t="shared" si="94"/>
        <v>0</v>
      </c>
      <c r="V479" s="273">
        <v>0</v>
      </c>
      <c r="W479" s="100" t="str">
        <f t="shared" si="86"/>
        <v>No hay Programación</v>
      </c>
      <c r="X479" s="105" t="str">
        <f t="shared" si="87"/>
        <v>De acuerdo a lo programado</v>
      </c>
      <c r="Y479" s="166"/>
      <c r="Z479" s="159">
        <f t="shared" si="88"/>
        <v>1</v>
      </c>
      <c r="AA479" s="159"/>
      <c r="AB479" s="100" t="str">
        <f t="shared" si="90"/>
        <v>No hay ejecución</v>
      </c>
      <c r="AC479" s="105" t="str">
        <f t="shared" si="89"/>
        <v>NA</v>
      </c>
      <c r="AD479" s="166"/>
      <c r="AE479" s="65">
        <f t="shared" si="91"/>
        <v>0</v>
      </c>
      <c r="AF479" s="100" t="str">
        <f t="shared" si="92"/>
        <v>No hay Programación</v>
      </c>
      <c r="AG479" s="105" t="str">
        <f t="shared" si="93"/>
        <v>De acuerdo a lo programado</v>
      </c>
      <c r="AH479" s="166"/>
      <c r="AI479" s="65" t="s">
        <v>502</v>
      </c>
      <c r="AJ479" s="105" t="s">
        <v>502</v>
      </c>
    </row>
    <row r="480" spans="1:36" s="59" customFormat="1" ht="37.049999999999997" customHeight="1" thickTop="1" thickBot="1">
      <c r="A480" s="63">
        <v>465</v>
      </c>
      <c r="B480" s="162" t="s">
        <v>400</v>
      </c>
      <c r="C480" s="162">
        <v>0</v>
      </c>
      <c r="D480" s="162">
        <v>0</v>
      </c>
      <c r="E480" s="162" t="s">
        <v>51</v>
      </c>
      <c r="F480" s="162">
        <v>18</v>
      </c>
      <c r="G480" s="231" t="s">
        <v>524</v>
      </c>
      <c r="H480" s="164" t="s">
        <v>4520</v>
      </c>
      <c r="I480" s="231" t="s">
        <v>20</v>
      </c>
      <c r="J480" s="231" t="s">
        <v>4517</v>
      </c>
      <c r="K480" s="231">
        <v>5</v>
      </c>
      <c r="L480" s="165" t="s">
        <v>3778</v>
      </c>
      <c r="M480" s="165" t="s">
        <v>643</v>
      </c>
      <c r="N480" s="64">
        <v>0</v>
      </c>
      <c r="O480" s="64">
        <v>0</v>
      </c>
      <c r="P480" s="64">
        <v>1</v>
      </c>
      <c r="Q480" s="64">
        <v>0</v>
      </c>
      <c r="R480" s="64">
        <f t="shared" si="85"/>
        <v>1</v>
      </c>
      <c r="S480" s="105" t="s">
        <v>4523</v>
      </c>
      <c r="T480" s="105" t="s">
        <v>172</v>
      </c>
      <c r="U480" s="159">
        <f t="shared" si="94"/>
        <v>0</v>
      </c>
      <c r="V480" s="273">
        <v>0</v>
      </c>
      <c r="W480" s="100" t="str">
        <f t="shared" si="86"/>
        <v>No hay Programación</v>
      </c>
      <c r="X480" s="105" t="str">
        <f t="shared" si="87"/>
        <v>De acuerdo a lo programado</v>
      </c>
      <c r="Y480" s="166"/>
      <c r="Z480" s="159">
        <f t="shared" si="88"/>
        <v>1</v>
      </c>
      <c r="AA480" s="159"/>
      <c r="AB480" s="100" t="str">
        <f t="shared" si="90"/>
        <v>No hay ejecución</v>
      </c>
      <c r="AC480" s="105" t="str">
        <f t="shared" si="89"/>
        <v>NA</v>
      </c>
      <c r="AD480" s="166"/>
      <c r="AE480" s="65">
        <f t="shared" si="91"/>
        <v>0</v>
      </c>
      <c r="AF480" s="100" t="str">
        <f t="shared" si="92"/>
        <v>No hay Programación</v>
      </c>
      <c r="AG480" s="105" t="str">
        <f t="shared" si="93"/>
        <v>De acuerdo a lo programado</v>
      </c>
      <c r="AH480" s="166"/>
      <c r="AI480" s="65" t="s">
        <v>502</v>
      </c>
      <c r="AJ480" s="105" t="s">
        <v>502</v>
      </c>
    </row>
    <row r="481" spans="1:36" s="59" customFormat="1" ht="37.049999999999997" customHeight="1" thickTop="1" thickBot="1">
      <c r="A481" s="63">
        <v>466</v>
      </c>
      <c r="B481" s="162" t="s">
        <v>400</v>
      </c>
      <c r="C481" s="162">
        <v>0</v>
      </c>
      <c r="D481" s="162">
        <v>0</v>
      </c>
      <c r="E481" s="162" t="s">
        <v>51</v>
      </c>
      <c r="F481" s="162">
        <v>18</v>
      </c>
      <c r="G481" s="231" t="s">
        <v>524</v>
      </c>
      <c r="H481" s="164" t="s">
        <v>4521</v>
      </c>
      <c r="I481" s="231" t="s">
        <v>20</v>
      </c>
      <c r="J481" s="231" t="s">
        <v>4517</v>
      </c>
      <c r="K481" s="231">
        <v>5</v>
      </c>
      <c r="L481" s="165" t="s">
        <v>4086</v>
      </c>
      <c r="M481" s="165" t="s">
        <v>4334</v>
      </c>
      <c r="N481" s="64">
        <v>0</v>
      </c>
      <c r="O481" s="64">
        <v>0</v>
      </c>
      <c r="P481" s="64">
        <v>1</v>
      </c>
      <c r="Q481" s="64">
        <v>0</v>
      </c>
      <c r="R481" s="64">
        <f t="shared" si="85"/>
        <v>1</v>
      </c>
      <c r="S481" s="105" t="s">
        <v>4523</v>
      </c>
      <c r="T481" s="105" t="s">
        <v>172</v>
      </c>
      <c r="U481" s="159">
        <f t="shared" si="94"/>
        <v>0</v>
      </c>
      <c r="V481" s="273">
        <v>0</v>
      </c>
      <c r="W481" s="100" t="str">
        <f t="shared" si="86"/>
        <v>No hay Programación</v>
      </c>
      <c r="X481" s="105" t="str">
        <f t="shared" si="87"/>
        <v>De acuerdo a lo programado</v>
      </c>
      <c r="Y481" s="166"/>
      <c r="Z481" s="159">
        <f t="shared" si="88"/>
        <v>1</v>
      </c>
      <c r="AA481" s="159"/>
      <c r="AB481" s="100" t="str">
        <f t="shared" si="90"/>
        <v>No hay ejecución</v>
      </c>
      <c r="AC481" s="105" t="str">
        <f t="shared" si="89"/>
        <v>NA</v>
      </c>
      <c r="AD481" s="166"/>
      <c r="AE481" s="65">
        <f t="shared" si="91"/>
        <v>0</v>
      </c>
      <c r="AF481" s="100" t="str">
        <f t="shared" si="92"/>
        <v>No hay Programación</v>
      </c>
      <c r="AG481" s="105" t="str">
        <f t="shared" si="93"/>
        <v>De acuerdo a lo programado</v>
      </c>
      <c r="AH481" s="166"/>
      <c r="AI481" s="65" t="s">
        <v>502</v>
      </c>
      <c r="AJ481" s="105" t="s">
        <v>502</v>
      </c>
    </row>
    <row r="482" spans="1:36" s="59" customFormat="1" ht="37.049999999999997" customHeight="1" thickTop="1" thickBot="1">
      <c r="A482" s="63">
        <v>467</v>
      </c>
      <c r="B482" s="162" t="s">
        <v>400</v>
      </c>
      <c r="C482" s="162">
        <v>0</v>
      </c>
      <c r="D482" s="162">
        <v>0</v>
      </c>
      <c r="E482" s="162" t="s">
        <v>51</v>
      </c>
      <c r="F482" s="162">
        <v>18</v>
      </c>
      <c r="G482" s="231" t="s">
        <v>464</v>
      </c>
      <c r="H482" s="164" t="s">
        <v>4525</v>
      </c>
      <c r="I482" s="231" t="s">
        <v>20</v>
      </c>
      <c r="J482" s="231" t="s">
        <v>4517</v>
      </c>
      <c r="K482" s="231">
        <v>5</v>
      </c>
      <c r="L482" s="165" t="s">
        <v>3832</v>
      </c>
      <c r="M482" s="165" t="s">
        <v>2215</v>
      </c>
      <c r="N482" s="64">
        <v>0</v>
      </c>
      <c r="O482" s="64">
        <v>3</v>
      </c>
      <c r="P482" s="64">
        <v>3</v>
      </c>
      <c r="Q482" s="64">
        <v>0</v>
      </c>
      <c r="R482" s="64">
        <f t="shared" si="85"/>
        <v>6</v>
      </c>
      <c r="S482" s="105" t="s">
        <v>4447</v>
      </c>
      <c r="T482" s="105" t="s">
        <v>172</v>
      </c>
      <c r="U482" s="159">
        <f t="shared" si="94"/>
        <v>3</v>
      </c>
      <c r="V482" s="273">
        <v>0</v>
      </c>
      <c r="W482" s="100">
        <f t="shared" si="86"/>
        <v>0</v>
      </c>
      <c r="X482" s="105" t="str">
        <f t="shared" si="87"/>
        <v>En Riesgo de no Cumplimiento</v>
      </c>
      <c r="Y482" s="166"/>
      <c r="Z482" s="159">
        <f t="shared" si="88"/>
        <v>3</v>
      </c>
      <c r="AA482" s="159"/>
      <c r="AB482" s="100" t="str">
        <f t="shared" si="90"/>
        <v>No hay ejecución</v>
      </c>
      <c r="AC482" s="105" t="str">
        <f t="shared" si="89"/>
        <v>NA</v>
      </c>
      <c r="AD482" s="166"/>
      <c r="AE482" s="65">
        <f t="shared" si="91"/>
        <v>0</v>
      </c>
      <c r="AF482" s="100" t="str">
        <f t="shared" si="92"/>
        <v>No hay Programación</v>
      </c>
      <c r="AG482" s="105" t="str">
        <f t="shared" si="93"/>
        <v>De acuerdo a lo programado</v>
      </c>
      <c r="AH482" s="166"/>
      <c r="AI482" s="65" t="s">
        <v>502</v>
      </c>
      <c r="AJ482" s="105" t="s">
        <v>502</v>
      </c>
    </row>
    <row r="483" spans="1:36" s="59" customFormat="1" ht="37.049999999999997" customHeight="1" thickTop="1" thickBot="1">
      <c r="A483" s="63">
        <v>468</v>
      </c>
      <c r="B483" s="162" t="s">
        <v>400</v>
      </c>
      <c r="C483" s="162">
        <v>0</v>
      </c>
      <c r="D483" s="162">
        <v>0</v>
      </c>
      <c r="E483" s="162" t="s">
        <v>51</v>
      </c>
      <c r="F483" s="162">
        <v>18</v>
      </c>
      <c r="G483" s="231" t="s">
        <v>524</v>
      </c>
      <c r="H483" s="164" t="s">
        <v>4516</v>
      </c>
      <c r="I483" s="231" t="s">
        <v>20</v>
      </c>
      <c r="J483" s="231" t="s">
        <v>4517</v>
      </c>
      <c r="K483" s="231">
        <v>5</v>
      </c>
      <c r="L483" s="165" t="s">
        <v>2214</v>
      </c>
      <c r="M483" s="165" t="s">
        <v>3764</v>
      </c>
      <c r="N483" s="64">
        <v>0</v>
      </c>
      <c r="O483" s="64">
        <v>0</v>
      </c>
      <c r="P483" s="64">
        <v>0</v>
      </c>
      <c r="Q483" s="64">
        <v>1</v>
      </c>
      <c r="R483" s="64">
        <f t="shared" si="85"/>
        <v>1</v>
      </c>
      <c r="S483" s="105" t="s">
        <v>4356</v>
      </c>
      <c r="T483" s="105" t="s">
        <v>172</v>
      </c>
      <c r="U483" s="159">
        <f t="shared" si="94"/>
        <v>0</v>
      </c>
      <c r="V483" s="273">
        <v>0</v>
      </c>
      <c r="W483" s="100" t="str">
        <f t="shared" si="86"/>
        <v>No hay Programación</v>
      </c>
      <c r="X483" s="105" t="str">
        <f t="shared" si="87"/>
        <v>De acuerdo a lo programado</v>
      </c>
      <c r="Y483" s="166"/>
      <c r="Z483" s="159">
        <f t="shared" si="88"/>
        <v>1</v>
      </c>
      <c r="AA483" s="159"/>
      <c r="AB483" s="100" t="str">
        <f t="shared" si="90"/>
        <v>No hay ejecución</v>
      </c>
      <c r="AC483" s="105" t="str">
        <f t="shared" si="89"/>
        <v>NA</v>
      </c>
      <c r="AD483" s="166"/>
      <c r="AE483" s="65">
        <f t="shared" si="91"/>
        <v>0</v>
      </c>
      <c r="AF483" s="100" t="str">
        <f t="shared" si="92"/>
        <v>No hay Programación</v>
      </c>
      <c r="AG483" s="105" t="str">
        <f t="shared" si="93"/>
        <v>De acuerdo a lo programado</v>
      </c>
      <c r="AH483" s="166"/>
      <c r="AI483" s="65" t="s">
        <v>502</v>
      </c>
      <c r="AJ483" s="105" t="s">
        <v>502</v>
      </c>
    </row>
    <row r="484" spans="1:36" s="59" customFormat="1" ht="37.049999999999997" customHeight="1" thickTop="1" thickBot="1">
      <c r="A484" s="63">
        <v>469</v>
      </c>
      <c r="B484" s="162" t="s">
        <v>400</v>
      </c>
      <c r="C484" s="162">
        <v>0</v>
      </c>
      <c r="D484" s="162">
        <v>0</v>
      </c>
      <c r="E484" s="162" t="s">
        <v>51</v>
      </c>
      <c r="F484" s="162">
        <v>18</v>
      </c>
      <c r="G484" s="231" t="s">
        <v>524</v>
      </c>
      <c r="H484" s="164" t="s">
        <v>4520</v>
      </c>
      <c r="I484" s="231" t="s">
        <v>20</v>
      </c>
      <c r="J484" s="231" t="s">
        <v>4517</v>
      </c>
      <c r="K484" s="231">
        <v>5</v>
      </c>
      <c r="L484" s="165" t="s">
        <v>642</v>
      </c>
      <c r="M484" s="165" t="s">
        <v>2215</v>
      </c>
      <c r="N484" s="64">
        <v>0</v>
      </c>
      <c r="O484" s="64">
        <v>0</v>
      </c>
      <c r="P484" s="64">
        <v>0</v>
      </c>
      <c r="Q484" s="64">
        <v>1</v>
      </c>
      <c r="R484" s="64">
        <f t="shared" si="85"/>
        <v>1</v>
      </c>
      <c r="S484" s="105" t="s">
        <v>4356</v>
      </c>
      <c r="T484" s="105" t="s">
        <v>172</v>
      </c>
      <c r="U484" s="159">
        <f t="shared" si="94"/>
        <v>0</v>
      </c>
      <c r="V484" s="273">
        <v>0</v>
      </c>
      <c r="W484" s="100" t="str">
        <f t="shared" si="86"/>
        <v>No hay Programación</v>
      </c>
      <c r="X484" s="105" t="str">
        <f t="shared" si="87"/>
        <v>De acuerdo a lo programado</v>
      </c>
      <c r="Y484" s="166"/>
      <c r="Z484" s="159">
        <f t="shared" si="88"/>
        <v>1</v>
      </c>
      <c r="AA484" s="159"/>
      <c r="AB484" s="100" t="str">
        <f t="shared" si="90"/>
        <v>No hay ejecución</v>
      </c>
      <c r="AC484" s="105" t="str">
        <f t="shared" si="89"/>
        <v>NA</v>
      </c>
      <c r="AD484" s="166"/>
      <c r="AE484" s="65">
        <f t="shared" si="91"/>
        <v>0</v>
      </c>
      <c r="AF484" s="100" t="str">
        <f t="shared" si="92"/>
        <v>No hay Programación</v>
      </c>
      <c r="AG484" s="105" t="str">
        <f t="shared" si="93"/>
        <v>De acuerdo a lo programado</v>
      </c>
      <c r="AH484" s="166"/>
      <c r="AI484" s="65" t="s">
        <v>502</v>
      </c>
      <c r="AJ484" s="105" t="s">
        <v>502</v>
      </c>
    </row>
    <row r="485" spans="1:36" s="59" customFormat="1" ht="37.049999999999997" customHeight="1" thickTop="1" thickBot="1">
      <c r="A485" s="63">
        <v>470</v>
      </c>
      <c r="B485" s="162" t="s">
        <v>400</v>
      </c>
      <c r="C485" s="162">
        <v>0</v>
      </c>
      <c r="D485" s="162">
        <v>0</v>
      </c>
      <c r="E485" s="162" t="s">
        <v>51</v>
      </c>
      <c r="F485" s="162">
        <v>18</v>
      </c>
      <c r="G485" s="231" t="s">
        <v>524</v>
      </c>
      <c r="H485" s="164" t="s">
        <v>4521</v>
      </c>
      <c r="I485" s="231" t="s">
        <v>20</v>
      </c>
      <c r="J485" s="231" t="s">
        <v>4517</v>
      </c>
      <c r="K485" s="231">
        <v>5</v>
      </c>
      <c r="L485" s="165" t="s">
        <v>4086</v>
      </c>
      <c r="M485" s="165" t="s">
        <v>4334</v>
      </c>
      <c r="N485" s="64">
        <v>0</v>
      </c>
      <c r="O485" s="64">
        <v>0</v>
      </c>
      <c r="P485" s="64">
        <v>1</v>
      </c>
      <c r="Q485" s="64">
        <v>1</v>
      </c>
      <c r="R485" s="64">
        <f t="shared" si="85"/>
        <v>2</v>
      </c>
      <c r="S485" s="105" t="s">
        <v>4356</v>
      </c>
      <c r="T485" s="105" t="s">
        <v>172</v>
      </c>
      <c r="U485" s="159">
        <f t="shared" si="94"/>
        <v>0</v>
      </c>
      <c r="V485" s="273">
        <v>0</v>
      </c>
      <c r="W485" s="100" t="str">
        <f t="shared" si="86"/>
        <v>No hay Programación</v>
      </c>
      <c r="X485" s="105" t="str">
        <f t="shared" si="87"/>
        <v>De acuerdo a lo programado</v>
      </c>
      <c r="Y485" s="166"/>
      <c r="Z485" s="159">
        <f t="shared" si="88"/>
        <v>2</v>
      </c>
      <c r="AA485" s="159"/>
      <c r="AB485" s="100" t="str">
        <f t="shared" si="90"/>
        <v>No hay ejecución</v>
      </c>
      <c r="AC485" s="105" t="str">
        <f t="shared" si="89"/>
        <v>NA</v>
      </c>
      <c r="AD485" s="166"/>
      <c r="AE485" s="65">
        <f t="shared" si="91"/>
        <v>0</v>
      </c>
      <c r="AF485" s="100" t="str">
        <f t="shared" si="92"/>
        <v>No hay Programación</v>
      </c>
      <c r="AG485" s="105" t="str">
        <f t="shared" si="93"/>
        <v>De acuerdo a lo programado</v>
      </c>
      <c r="AH485" s="166"/>
      <c r="AI485" s="65" t="s">
        <v>502</v>
      </c>
      <c r="AJ485" s="105" t="s">
        <v>502</v>
      </c>
    </row>
    <row r="486" spans="1:36" s="59" customFormat="1" ht="37.049999999999997" customHeight="1" thickTop="1" thickBot="1">
      <c r="A486" s="63">
        <v>471</v>
      </c>
      <c r="B486" s="162" t="s">
        <v>400</v>
      </c>
      <c r="C486" s="162">
        <v>0</v>
      </c>
      <c r="D486" s="162">
        <v>0</v>
      </c>
      <c r="E486" s="162" t="s">
        <v>51</v>
      </c>
      <c r="F486" s="162">
        <v>18</v>
      </c>
      <c r="G486" s="231" t="s">
        <v>524</v>
      </c>
      <c r="H486" s="164" t="s">
        <v>4516</v>
      </c>
      <c r="I486" s="231" t="s">
        <v>20</v>
      </c>
      <c r="J486" s="231" t="s">
        <v>4517</v>
      </c>
      <c r="K486" s="231">
        <v>5</v>
      </c>
      <c r="L486" s="165" t="s">
        <v>642</v>
      </c>
      <c r="M486" s="165" t="s">
        <v>643</v>
      </c>
      <c r="N486" s="64">
        <v>1</v>
      </c>
      <c r="O486" s="64">
        <v>0</v>
      </c>
      <c r="P486" s="64">
        <v>0</v>
      </c>
      <c r="Q486" s="64">
        <v>0</v>
      </c>
      <c r="R486" s="64">
        <f t="shared" si="85"/>
        <v>1</v>
      </c>
      <c r="S486" s="105" t="s">
        <v>4526</v>
      </c>
      <c r="T486" s="105" t="s">
        <v>172</v>
      </c>
      <c r="U486" s="159">
        <f t="shared" si="94"/>
        <v>1</v>
      </c>
      <c r="V486" s="273">
        <v>0</v>
      </c>
      <c r="W486" s="100">
        <f t="shared" si="86"/>
        <v>0</v>
      </c>
      <c r="X486" s="105" t="str">
        <f t="shared" si="87"/>
        <v>En Riesgo de no Cumplimiento</v>
      </c>
      <c r="Y486" s="166"/>
      <c r="Z486" s="159">
        <f t="shared" si="88"/>
        <v>0</v>
      </c>
      <c r="AA486" s="159"/>
      <c r="AB486" s="100" t="str">
        <f t="shared" si="90"/>
        <v>No hay ejecución</v>
      </c>
      <c r="AC486" s="105" t="str">
        <f t="shared" si="89"/>
        <v>NA</v>
      </c>
      <c r="AD486" s="166"/>
      <c r="AE486" s="65">
        <f t="shared" si="91"/>
        <v>0</v>
      </c>
      <c r="AF486" s="100" t="str">
        <f t="shared" si="92"/>
        <v>No hay Programación</v>
      </c>
      <c r="AG486" s="105" t="str">
        <f t="shared" si="93"/>
        <v>De acuerdo a lo programado</v>
      </c>
      <c r="AH486" s="166"/>
      <c r="AI486" s="65" t="s">
        <v>502</v>
      </c>
      <c r="AJ486" s="105" t="s">
        <v>502</v>
      </c>
    </row>
    <row r="487" spans="1:36" s="59" customFormat="1" ht="37.049999999999997" customHeight="1" thickTop="1" thickBot="1">
      <c r="A487" s="63">
        <v>472</v>
      </c>
      <c r="B487" s="162" t="s">
        <v>400</v>
      </c>
      <c r="C487" s="162">
        <v>0</v>
      </c>
      <c r="D487" s="162">
        <v>0</v>
      </c>
      <c r="E487" s="162" t="s">
        <v>51</v>
      </c>
      <c r="F487" s="162">
        <v>18</v>
      </c>
      <c r="G487" s="231" t="s">
        <v>524</v>
      </c>
      <c r="H487" s="164" t="s">
        <v>4520</v>
      </c>
      <c r="I487" s="231" t="s">
        <v>20</v>
      </c>
      <c r="J487" s="231" t="s">
        <v>4517</v>
      </c>
      <c r="K487" s="231">
        <v>5</v>
      </c>
      <c r="L487" s="165" t="s">
        <v>3778</v>
      </c>
      <c r="M487" s="165" t="s">
        <v>643</v>
      </c>
      <c r="N487" s="64">
        <v>1</v>
      </c>
      <c r="O487" s="64">
        <v>1</v>
      </c>
      <c r="P487" s="64">
        <v>1</v>
      </c>
      <c r="Q487" s="64">
        <v>1</v>
      </c>
      <c r="R487" s="64">
        <f t="shared" si="85"/>
        <v>4</v>
      </c>
      <c r="S487" s="105" t="s">
        <v>4526</v>
      </c>
      <c r="T487" s="105" t="s">
        <v>172</v>
      </c>
      <c r="U487" s="159">
        <f t="shared" si="94"/>
        <v>2</v>
      </c>
      <c r="V487" s="273">
        <v>0</v>
      </c>
      <c r="W487" s="100">
        <f t="shared" si="86"/>
        <v>0</v>
      </c>
      <c r="X487" s="105" t="str">
        <f t="shared" si="87"/>
        <v>En Riesgo de no Cumplimiento</v>
      </c>
      <c r="Y487" s="166"/>
      <c r="Z487" s="159">
        <f t="shared" si="88"/>
        <v>2</v>
      </c>
      <c r="AA487" s="159"/>
      <c r="AB487" s="100" t="str">
        <f t="shared" si="90"/>
        <v>No hay ejecución</v>
      </c>
      <c r="AC487" s="105" t="str">
        <f t="shared" si="89"/>
        <v>NA</v>
      </c>
      <c r="AD487" s="166"/>
      <c r="AE487" s="65">
        <f t="shared" si="91"/>
        <v>0</v>
      </c>
      <c r="AF487" s="100" t="str">
        <f t="shared" si="92"/>
        <v>No hay Programación</v>
      </c>
      <c r="AG487" s="105" t="str">
        <f t="shared" si="93"/>
        <v>De acuerdo a lo programado</v>
      </c>
      <c r="AH487" s="166"/>
      <c r="AI487" s="65" t="s">
        <v>502</v>
      </c>
      <c r="AJ487" s="105" t="s">
        <v>502</v>
      </c>
    </row>
    <row r="488" spans="1:36" s="59" customFormat="1" ht="37.049999999999997" customHeight="1" thickTop="1" thickBot="1">
      <c r="A488" s="63">
        <v>473</v>
      </c>
      <c r="B488" s="162" t="s">
        <v>400</v>
      </c>
      <c r="C488" s="162">
        <v>0</v>
      </c>
      <c r="D488" s="162">
        <v>0</v>
      </c>
      <c r="E488" s="162" t="s">
        <v>51</v>
      </c>
      <c r="F488" s="162">
        <v>18</v>
      </c>
      <c r="G488" s="231" t="s">
        <v>524</v>
      </c>
      <c r="H488" s="164" t="s">
        <v>4518</v>
      </c>
      <c r="I488" s="231" t="s">
        <v>345</v>
      </c>
      <c r="J488" s="231" t="s">
        <v>4517</v>
      </c>
      <c r="K488" s="231">
        <v>16</v>
      </c>
      <c r="L488" s="165" t="s">
        <v>640</v>
      </c>
      <c r="M488" s="165" t="s">
        <v>636</v>
      </c>
      <c r="N488" s="64">
        <v>0</v>
      </c>
      <c r="O488" s="64">
        <v>0</v>
      </c>
      <c r="P488" s="64">
        <v>1</v>
      </c>
      <c r="Q488" s="64">
        <v>0</v>
      </c>
      <c r="R488" s="64">
        <f t="shared" si="85"/>
        <v>1</v>
      </c>
      <c r="S488" s="105" t="s">
        <v>4359</v>
      </c>
      <c r="T488" s="105" t="s">
        <v>172</v>
      </c>
      <c r="U488" s="159">
        <f t="shared" si="94"/>
        <v>0</v>
      </c>
      <c r="V488" s="273">
        <v>0</v>
      </c>
      <c r="W488" s="100" t="str">
        <f t="shared" si="86"/>
        <v>No hay Programación</v>
      </c>
      <c r="X488" s="105" t="str">
        <f t="shared" si="87"/>
        <v>De acuerdo a lo programado</v>
      </c>
      <c r="Y488" s="166"/>
      <c r="Z488" s="159">
        <f t="shared" si="88"/>
        <v>1</v>
      </c>
      <c r="AA488" s="159"/>
      <c r="AB488" s="100" t="str">
        <f t="shared" si="90"/>
        <v>No hay ejecución</v>
      </c>
      <c r="AC488" s="105" t="str">
        <f t="shared" si="89"/>
        <v>NA</v>
      </c>
      <c r="AD488" s="166"/>
      <c r="AE488" s="65">
        <f t="shared" si="91"/>
        <v>0</v>
      </c>
      <c r="AF488" s="100" t="str">
        <f t="shared" si="92"/>
        <v>No hay Programación</v>
      </c>
      <c r="AG488" s="105" t="str">
        <f t="shared" si="93"/>
        <v>De acuerdo a lo programado</v>
      </c>
      <c r="AH488" s="166"/>
      <c r="AI488" s="65" t="s">
        <v>502</v>
      </c>
      <c r="AJ488" s="105" t="s">
        <v>502</v>
      </c>
    </row>
    <row r="489" spans="1:36" s="59" customFormat="1" ht="37.049999999999997" customHeight="1" thickTop="1" thickBot="1">
      <c r="A489" s="63">
        <v>474</v>
      </c>
      <c r="B489" s="162" t="s">
        <v>400</v>
      </c>
      <c r="C489" s="162">
        <v>0</v>
      </c>
      <c r="D489" s="162">
        <v>0</v>
      </c>
      <c r="E489" s="162" t="s">
        <v>51</v>
      </c>
      <c r="F489" s="162">
        <v>18</v>
      </c>
      <c r="G489" s="231" t="s">
        <v>524</v>
      </c>
      <c r="H489" s="164" t="s">
        <v>4516</v>
      </c>
      <c r="I489" s="231" t="s">
        <v>20</v>
      </c>
      <c r="J489" s="231" t="s">
        <v>4517</v>
      </c>
      <c r="K489" s="231">
        <v>5</v>
      </c>
      <c r="L489" s="165" t="s">
        <v>2214</v>
      </c>
      <c r="M489" s="165" t="s">
        <v>2215</v>
      </c>
      <c r="N489" s="64">
        <v>0</v>
      </c>
      <c r="O489" s="64">
        <v>1</v>
      </c>
      <c r="P489" s="64">
        <v>1</v>
      </c>
      <c r="Q489" s="64">
        <v>0</v>
      </c>
      <c r="R489" s="64">
        <f t="shared" si="85"/>
        <v>2</v>
      </c>
      <c r="S489" s="105" t="s">
        <v>4365</v>
      </c>
      <c r="T489" s="105" t="s">
        <v>172</v>
      </c>
      <c r="U489" s="159">
        <f t="shared" si="94"/>
        <v>1</v>
      </c>
      <c r="V489" s="273">
        <v>1</v>
      </c>
      <c r="W489" s="100">
        <f t="shared" si="86"/>
        <v>1</v>
      </c>
      <c r="X489" s="105" t="str">
        <f t="shared" si="87"/>
        <v>De acuerdo a lo programado</v>
      </c>
      <c r="Y489" s="166"/>
      <c r="Z489" s="159">
        <f t="shared" si="88"/>
        <v>1</v>
      </c>
      <c r="AA489" s="159"/>
      <c r="AB489" s="100" t="str">
        <f t="shared" si="90"/>
        <v>No hay ejecución</v>
      </c>
      <c r="AC489" s="105" t="str">
        <f t="shared" si="89"/>
        <v>NA</v>
      </c>
      <c r="AD489" s="166"/>
      <c r="AE489" s="65">
        <f t="shared" si="91"/>
        <v>1</v>
      </c>
      <c r="AF489" s="100">
        <f t="shared" si="92"/>
        <v>0.5</v>
      </c>
      <c r="AG489" s="105" t="str">
        <f t="shared" si="93"/>
        <v>Incumplimiento</v>
      </c>
      <c r="AH489" s="166"/>
      <c r="AI489" s="65" t="s">
        <v>502</v>
      </c>
      <c r="AJ489" s="105" t="s">
        <v>502</v>
      </c>
    </row>
    <row r="490" spans="1:36" s="59" customFormat="1" ht="37.049999999999997" customHeight="1" thickTop="1" thickBot="1">
      <c r="A490" s="63">
        <v>475</v>
      </c>
      <c r="B490" s="162" t="s">
        <v>400</v>
      </c>
      <c r="C490" s="162">
        <v>0</v>
      </c>
      <c r="D490" s="162">
        <v>0</v>
      </c>
      <c r="E490" s="162" t="s">
        <v>51</v>
      </c>
      <c r="F490" s="162">
        <v>18</v>
      </c>
      <c r="G490" s="231" t="s">
        <v>524</v>
      </c>
      <c r="H490" s="164" t="s">
        <v>4518</v>
      </c>
      <c r="I490" s="231" t="s">
        <v>345</v>
      </c>
      <c r="J490" s="231" t="s">
        <v>4517</v>
      </c>
      <c r="K490" s="231">
        <v>16</v>
      </c>
      <c r="L490" s="165" t="s">
        <v>3832</v>
      </c>
      <c r="M490" s="165" t="s">
        <v>636</v>
      </c>
      <c r="N490" s="64">
        <v>0</v>
      </c>
      <c r="O490" s="64">
        <v>0</v>
      </c>
      <c r="P490" s="64">
        <v>0</v>
      </c>
      <c r="Q490" s="64">
        <v>2</v>
      </c>
      <c r="R490" s="64">
        <f t="shared" si="85"/>
        <v>2</v>
      </c>
      <c r="S490" s="105" t="s">
        <v>4365</v>
      </c>
      <c r="T490" s="166" t="s">
        <v>4366</v>
      </c>
      <c r="U490" s="159">
        <f t="shared" si="94"/>
        <v>0</v>
      </c>
      <c r="V490" s="273">
        <v>0</v>
      </c>
      <c r="W490" s="100" t="str">
        <f t="shared" si="86"/>
        <v>No hay Programación</v>
      </c>
      <c r="X490" s="105" t="str">
        <f t="shared" si="87"/>
        <v>De acuerdo a lo programado</v>
      </c>
      <c r="Y490" s="166"/>
      <c r="Z490" s="159">
        <f t="shared" si="88"/>
        <v>2</v>
      </c>
      <c r="AA490" s="159"/>
      <c r="AB490" s="100" t="str">
        <f t="shared" si="90"/>
        <v>No hay ejecución</v>
      </c>
      <c r="AC490" s="105" t="str">
        <f t="shared" si="89"/>
        <v>NA</v>
      </c>
      <c r="AD490" s="166"/>
      <c r="AE490" s="65">
        <f t="shared" si="91"/>
        <v>0</v>
      </c>
      <c r="AF490" s="100" t="str">
        <f t="shared" si="92"/>
        <v>No hay Programación</v>
      </c>
      <c r="AG490" s="105" t="str">
        <f t="shared" si="93"/>
        <v>De acuerdo a lo programado</v>
      </c>
      <c r="AH490" s="166"/>
      <c r="AI490" s="65" t="s">
        <v>502</v>
      </c>
      <c r="AJ490" s="105" t="s">
        <v>502</v>
      </c>
    </row>
    <row r="491" spans="1:36" s="59" customFormat="1" ht="37.049999999999997" customHeight="1" thickTop="1" thickBot="1">
      <c r="A491" s="63">
        <v>476</v>
      </c>
      <c r="B491" s="162" t="s">
        <v>403</v>
      </c>
      <c r="C491" s="162">
        <v>0</v>
      </c>
      <c r="D491" s="162">
        <v>0</v>
      </c>
      <c r="E491" s="162" t="s">
        <v>72</v>
      </c>
      <c r="F491" s="162">
        <v>18</v>
      </c>
      <c r="G491" s="231" t="s">
        <v>428</v>
      </c>
      <c r="H491" s="164" t="s">
        <v>4527</v>
      </c>
      <c r="I491" s="231" t="s">
        <v>20</v>
      </c>
      <c r="J491" s="231" t="s">
        <v>336</v>
      </c>
      <c r="K491" s="231">
        <v>8</v>
      </c>
      <c r="L491" s="165" t="s">
        <v>2201</v>
      </c>
      <c r="M491" s="165" t="s">
        <v>3764</v>
      </c>
      <c r="N491" s="64">
        <v>35</v>
      </c>
      <c r="O491" s="64">
        <v>0</v>
      </c>
      <c r="P491" s="64">
        <v>0</v>
      </c>
      <c r="Q491" s="64">
        <v>0</v>
      </c>
      <c r="R491" s="64">
        <f t="shared" si="85"/>
        <v>35</v>
      </c>
      <c r="S491" s="105" t="s">
        <v>4336</v>
      </c>
      <c r="T491" s="105" t="s">
        <v>172</v>
      </c>
      <c r="U491" s="159">
        <f t="shared" si="94"/>
        <v>35</v>
      </c>
      <c r="V491" s="273">
        <v>35</v>
      </c>
      <c r="W491" s="100">
        <f t="shared" si="86"/>
        <v>1</v>
      </c>
      <c r="X491" s="105" t="str">
        <f t="shared" si="87"/>
        <v>De acuerdo a lo programado</v>
      </c>
      <c r="Y491" s="166"/>
      <c r="Z491" s="159">
        <f t="shared" si="88"/>
        <v>0</v>
      </c>
      <c r="AA491" s="159"/>
      <c r="AB491" s="100" t="str">
        <f t="shared" si="90"/>
        <v>No hay ejecución</v>
      </c>
      <c r="AC491" s="105" t="str">
        <f t="shared" si="89"/>
        <v>NA</v>
      </c>
      <c r="AD491" s="166"/>
      <c r="AE491" s="65">
        <f t="shared" si="91"/>
        <v>35</v>
      </c>
      <c r="AF491" s="100">
        <f t="shared" si="92"/>
        <v>1</v>
      </c>
      <c r="AG491" s="105" t="str">
        <f t="shared" si="93"/>
        <v>De acuerdo a lo programado</v>
      </c>
      <c r="AH491" s="166"/>
      <c r="AI491" s="65" t="s">
        <v>502</v>
      </c>
      <c r="AJ491" s="105" t="s">
        <v>502</v>
      </c>
    </row>
    <row r="492" spans="1:36" s="59" customFormat="1" ht="37.049999999999997" customHeight="1" thickTop="1" thickBot="1">
      <c r="A492" s="63">
        <v>477</v>
      </c>
      <c r="B492" s="162" t="s">
        <v>403</v>
      </c>
      <c r="C492" s="162">
        <v>0</v>
      </c>
      <c r="D492" s="162">
        <v>0</v>
      </c>
      <c r="E492" s="162" t="s">
        <v>72</v>
      </c>
      <c r="F492" s="162">
        <v>18</v>
      </c>
      <c r="G492" s="231" t="s">
        <v>428</v>
      </c>
      <c r="H492" s="164" t="s">
        <v>3828</v>
      </c>
      <c r="I492" s="231" t="s">
        <v>20</v>
      </c>
      <c r="J492" s="231" t="s">
        <v>336</v>
      </c>
      <c r="K492" s="231">
        <v>8</v>
      </c>
      <c r="L492" s="165" t="s">
        <v>3763</v>
      </c>
      <c r="M492" s="165" t="s">
        <v>3764</v>
      </c>
      <c r="N492" s="64">
        <v>35</v>
      </c>
      <c r="O492" s="64">
        <v>0</v>
      </c>
      <c r="P492" s="64">
        <v>0</v>
      </c>
      <c r="Q492" s="64">
        <v>0</v>
      </c>
      <c r="R492" s="64">
        <f t="shared" si="85"/>
        <v>35</v>
      </c>
      <c r="S492" s="105" t="s">
        <v>4336</v>
      </c>
      <c r="T492" s="105" t="s">
        <v>172</v>
      </c>
      <c r="U492" s="159">
        <f t="shared" si="94"/>
        <v>35</v>
      </c>
      <c r="V492" s="273">
        <v>35</v>
      </c>
      <c r="W492" s="100">
        <f t="shared" si="86"/>
        <v>1</v>
      </c>
      <c r="X492" s="105" t="str">
        <f t="shared" si="87"/>
        <v>De acuerdo a lo programado</v>
      </c>
      <c r="Y492" s="166"/>
      <c r="Z492" s="159">
        <f t="shared" si="88"/>
        <v>0</v>
      </c>
      <c r="AA492" s="159"/>
      <c r="AB492" s="100" t="str">
        <f t="shared" si="90"/>
        <v>No hay ejecución</v>
      </c>
      <c r="AC492" s="105" t="str">
        <f t="shared" si="89"/>
        <v>NA</v>
      </c>
      <c r="AD492" s="166"/>
      <c r="AE492" s="65">
        <f t="shared" si="91"/>
        <v>35</v>
      </c>
      <c r="AF492" s="100">
        <f t="shared" si="92"/>
        <v>1</v>
      </c>
      <c r="AG492" s="105" t="str">
        <f t="shared" si="93"/>
        <v>De acuerdo a lo programado</v>
      </c>
      <c r="AH492" s="166"/>
      <c r="AI492" s="65" t="s">
        <v>502</v>
      </c>
      <c r="AJ492" s="105" t="s">
        <v>502</v>
      </c>
    </row>
    <row r="493" spans="1:36" s="59" customFormat="1" ht="37.049999999999997" customHeight="1" thickTop="1" thickBot="1">
      <c r="A493" s="63">
        <v>478</v>
      </c>
      <c r="B493" s="162" t="s">
        <v>403</v>
      </c>
      <c r="C493" s="162">
        <v>0</v>
      </c>
      <c r="D493" s="162">
        <v>0</v>
      </c>
      <c r="E493" s="162" t="s">
        <v>72</v>
      </c>
      <c r="F493" s="162">
        <v>18</v>
      </c>
      <c r="G493" s="231" t="s">
        <v>428</v>
      </c>
      <c r="H493" s="164" t="s">
        <v>4328</v>
      </c>
      <c r="I493" s="231" t="s">
        <v>20</v>
      </c>
      <c r="J493" s="231" t="s">
        <v>336</v>
      </c>
      <c r="K493" s="231">
        <v>9</v>
      </c>
      <c r="L493" s="165" t="s">
        <v>640</v>
      </c>
      <c r="M493" s="165" t="s">
        <v>636</v>
      </c>
      <c r="N493" s="64">
        <v>35</v>
      </c>
      <c r="O493" s="64">
        <v>0</v>
      </c>
      <c r="P493" s="64">
        <v>0</v>
      </c>
      <c r="Q493" s="64">
        <v>0</v>
      </c>
      <c r="R493" s="64">
        <f t="shared" si="85"/>
        <v>35</v>
      </c>
      <c r="S493" s="105" t="s">
        <v>4336</v>
      </c>
      <c r="T493" s="105" t="s">
        <v>172</v>
      </c>
      <c r="U493" s="159">
        <f t="shared" si="94"/>
        <v>35</v>
      </c>
      <c r="V493" s="273">
        <v>35</v>
      </c>
      <c r="W493" s="100">
        <f t="shared" si="86"/>
        <v>1</v>
      </c>
      <c r="X493" s="105" t="str">
        <f t="shared" si="87"/>
        <v>De acuerdo a lo programado</v>
      </c>
      <c r="Y493" s="166"/>
      <c r="Z493" s="159">
        <f t="shared" si="88"/>
        <v>0</v>
      </c>
      <c r="AA493" s="159"/>
      <c r="AB493" s="100" t="str">
        <f t="shared" si="90"/>
        <v>No hay ejecución</v>
      </c>
      <c r="AC493" s="105" t="str">
        <f t="shared" si="89"/>
        <v>NA</v>
      </c>
      <c r="AD493" s="166"/>
      <c r="AE493" s="65">
        <f t="shared" si="91"/>
        <v>35</v>
      </c>
      <c r="AF493" s="100">
        <f t="shared" si="92"/>
        <v>1</v>
      </c>
      <c r="AG493" s="105" t="str">
        <f t="shared" si="93"/>
        <v>De acuerdo a lo programado</v>
      </c>
      <c r="AH493" s="166"/>
      <c r="AI493" s="65" t="s">
        <v>502</v>
      </c>
      <c r="AJ493" s="105" t="s">
        <v>502</v>
      </c>
    </row>
    <row r="494" spans="1:36" s="59" customFormat="1" ht="37.049999999999997" customHeight="1" thickTop="1" thickBot="1">
      <c r="A494" s="63">
        <v>479</v>
      </c>
      <c r="B494" s="162" t="s">
        <v>403</v>
      </c>
      <c r="C494" s="162">
        <v>0</v>
      </c>
      <c r="D494" s="162">
        <v>0</v>
      </c>
      <c r="E494" s="162" t="s">
        <v>72</v>
      </c>
      <c r="F494" s="162">
        <v>18</v>
      </c>
      <c r="G494" s="231" t="s">
        <v>510</v>
      </c>
      <c r="H494" s="164" t="s">
        <v>4355</v>
      </c>
      <c r="I494" s="231" t="s">
        <v>20</v>
      </c>
      <c r="J494" s="231" t="s">
        <v>336</v>
      </c>
      <c r="K494" s="231">
        <v>9</v>
      </c>
      <c r="L494" s="165" t="s">
        <v>2214</v>
      </c>
      <c r="M494" s="165" t="s">
        <v>2215</v>
      </c>
      <c r="N494" s="64">
        <v>0</v>
      </c>
      <c r="O494" s="64">
        <v>5</v>
      </c>
      <c r="P494" s="64">
        <v>5</v>
      </c>
      <c r="Q494" s="64">
        <v>5</v>
      </c>
      <c r="R494" s="64">
        <f t="shared" si="85"/>
        <v>15</v>
      </c>
      <c r="S494" s="105" t="s">
        <v>4336</v>
      </c>
      <c r="T494" s="105" t="s">
        <v>172</v>
      </c>
      <c r="U494" s="159">
        <f t="shared" si="94"/>
        <v>5</v>
      </c>
      <c r="V494" s="273">
        <v>5</v>
      </c>
      <c r="W494" s="100">
        <f t="shared" si="86"/>
        <v>1</v>
      </c>
      <c r="X494" s="105" t="str">
        <f t="shared" si="87"/>
        <v>De acuerdo a lo programado</v>
      </c>
      <c r="Y494" s="166"/>
      <c r="Z494" s="159">
        <f t="shared" si="88"/>
        <v>10</v>
      </c>
      <c r="AA494" s="159"/>
      <c r="AB494" s="100" t="str">
        <f t="shared" si="90"/>
        <v>No hay ejecución</v>
      </c>
      <c r="AC494" s="105" t="str">
        <f t="shared" si="89"/>
        <v>NA</v>
      </c>
      <c r="AD494" s="166"/>
      <c r="AE494" s="65">
        <f t="shared" si="91"/>
        <v>5</v>
      </c>
      <c r="AF494" s="100">
        <f t="shared" si="92"/>
        <v>0.33333333333333331</v>
      </c>
      <c r="AG494" s="105" t="str">
        <f t="shared" si="93"/>
        <v>Incumplimiento</v>
      </c>
      <c r="AH494" s="166"/>
      <c r="AI494" s="65">
        <f t="shared" ref="AI494:AI498" si="95">+R494*2500</f>
        <v>37500</v>
      </c>
      <c r="AJ494" s="105">
        <f t="shared" ref="AJ494:AJ498" si="96">+R494*2000</f>
        <v>30000</v>
      </c>
    </row>
    <row r="495" spans="1:36" s="59" customFormat="1" ht="37.049999999999997" customHeight="1" thickTop="1" thickBot="1">
      <c r="A495" s="63">
        <v>480</v>
      </c>
      <c r="B495" s="162" t="s">
        <v>403</v>
      </c>
      <c r="C495" s="162">
        <v>0</v>
      </c>
      <c r="D495" s="162">
        <v>0</v>
      </c>
      <c r="E495" s="162" t="s">
        <v>72</v>
      </c>
      <c r="F495" s="162">
        <v>18</v>
      </c>
      <c r="G495" s="231" t="s">
        <v>510</v>
      </c>
      <c r="H495" s="164" t="s">
        <v>4394</v>
      </c>
      <c r="I495" s="231" t="s">
        <v>20</v>
      </c>
      <c r="J495" s="231" t="s">
        <v>336</v>
      </c>
      <c r="K495" s="231">
        <v>9</v>
      </c>
      <c r="L495" s="165" t="s">
        <v>2214</v>
      </c>
      <c r="M495" s="165" t="s">
        <v>2215</v>
      </c>
      <c r="N495" s="64">
        <v>0</v>
      </c>
      <c r="O495" s="64">
        <v>7</v>
      </c>
      <c r="P495" s="64">
        <v>7</v>
      </c>
      <c r="Q495" s="64">
        <v>7</v>
      </c>
      <c r="R495" s="64">
        <f t="shared" ref="R495:R558" si="97">N495+O495+P495+Q495</f>
        <v>21</v>
      </c>
      <c r="S495" s="105" t="s">
        <v>4336</v>
      </c>
      <c r="T495" s="105" t="s">
        <v>172</v>
      </c>
      <c r="U495" s="159">
        <f t="shared" si="94"/>
        <v>7</v>
      </c>
      <c r="V495" s="273">
        <v>7</v>
      </c>
      <c r="W495" s="100">
        <f t="shared" si="86"/>
        <v>1</v>
      </c>
      <c r="X495" s="105" t="str">
        <f t="shared" si="87"/>
        <v>De acuerdo a lo programado</v>
      </c>
      <c r="Y495" s="166"/>
      <c r="Z495" s="159">
        <f t="shared" si="88"/>
        <v>14</v>
      </c>
      <c r="AA495" s="159"/>
      <c r="AB495" s="100" t="str">
        <f t="shared" si="90"/>
        <v>No hay ejecución</v>
      </c>
      <c r="AC495" s="105" t="str">
        <f t="shared" si="89"/>
        <v>NA</v>
      </c>
      <c r="AD495" s="166"/>
      <c r="AE495" s="65">
        <f t="shared" si="91"/>
        <v>7</v>
      </c>
      <c r="AF495" s="100">
        <f t="shared" si="92"/>
        <v>0.33333333333333331</v>
      </c>
      <c r="AG495" s="105" t="str">
        <f t="shared" si="93"/>
        <v>Incumplimiento</v>
      </c>
      <c r="AH495" s="166"/>
      <c r="AI495" s="65">
        <f t="shared" si="95"/>
        <v>52500</v>
      </c>
      <c r="AJ495" s="105">
        <f t="shared" si="96"/>
        <v>42000</v>
      </c>
    </row>
    <row r="496" spans="1:36" s="59" customFormat="1" ht="37.049999999999997" customHeight="1" thickTop="1" thickBot="1">
      <c r="A496" s="63">
        <v>481</v>
      </c>
      <c r="B496" s="162" t="s">
        <v>403</v>
      </c>
      <c r="C496" s="162">
        <v>0</v>
      </c>
      <c r="D496" s="162">
        <v>0</v>
      </c>
      <c r="E496" s="162" t="s">
        <v>72</v>
      </c>
      <c r="F496" s="162">
        <v>18</v>
      </c>
      <c r="G496" s="231" t="s">
        <v>439</v>
      </c>
      <c r="H496" s="164" t="s">
        <v>4367</v>
      </c>
      <c r="I496" s="231" t="s">
        <v>20</v>
      </c>
      <c r="J496" s="231" t="s">
        <v>336</v>
      </c>
      <c r="K496" s="231">
        <v>9</v>
      </c>
      <c r="L496" s="165" t="s">
        <v>2214</v>
      </c>
      <c r="M496" s="165" t="s">
        <v>2215</v>
      </c>
      <c r="N496" s="64">
        <v>0</v>
      </c>
      <c r="O496" s="64">
        <v>4</v>
      </c>
      <c r="P496" s="64">
        <v>4</v>
      </c>
      <c r="Q496" s="64">
        <v>4</v>
      </c>
      <c r="R496" s="64">
        <f t="shared" si="97"/>
        <v>12</v>
      </c>
      <c r="S496" s="105" t="s">
        <v>4336</v>
      </c>
      <c r="T496" s="105" t="s">
        <v>172</v>
      </c>
      <c r="U496" s="159">
        <f t="shared" si="94"/>
        <v>4</v>
      </c>
      <c r="V496" s="273">
        <v>4</v>
      </c>
      <c r="W496" s="100">
        <f t="shared" si="86"/>
        <v>1</v>
      </c>
      <c r="X496" s="105" t="str">
        <f t="shared" si="87"/>
        <v>De acuerdo a lo programado</v>
      </c>
      <c r="Y496" s="166"/>
      <c r="Z496" s="159">
        <f t="shared" si="88"/>
        <v>8</v>
      </c>
      <c r="AA496" s="159"/>
      <c r="AB496" s="100" t="str">
        <f t="shared" si="90"/>
        <v>No hay ejecución</v>
      </c>
      <c r="AC496" s="105" t="str">
        <f t="shared" si="89"/>
        <v>NA</v>
      </c>
      <c r="AD496" s="166"/>
      <c r="AE496" s="65">
        <f t="shared" si="91"/>
        <v>4</v>
      </c>
      <c r="AF496" s="100">
        <f t="shared" si="92"/>
        <v>0.33333333333333331</v>
      </c>
      <c r="AG496" s="105" t="str">
        <f t="shared" si="93"/>
        <v>Incumplimiento</v>
      </c>
      <c r="AH496" s="166"/>
      <c r="AI496" s="65">
        <f t="shared" si="95"/>
        <v>30000</v>
      </c>
      <c r="AJ496" s="105">
        <f t="shared" si="96"/>
        <v>24000</v>
      </c>
    </row>
    <row r="497" spans="1:36" s="59" customFormat="1" ht="37.049999999999997" customHeight="1" thickTop="1" thickBot="1">
      <c r="A497" s="63">
        <v>482</v>
      </c>
      <c r="B497" s="162" t="s">
        <v>403</v>
      </c>
      <c r="C497" s="162">
        <v>0</v>
      </c>
      <c r="D497" s="162">
        <v>0</v>
      </c>
      <c r="E497" s="162" t="s">
        <v>72</v>
      </c>
      <c r="F497" s="162">
        <v>18</v>
      </c>
      <c r="G497" s="231" t="s">
        <v>450</v>
      </c>
      <c r="H497" s="164" t="s">
        <v>4528</v>
      </c>
      <c r="I497" s="231" t="s">
        <v>20</v>
      </c>
      <c r="J497" s="231" t="s">
        <v>336</v>
      </c>
      <c r="K497" s="231">
        <v>9</v>
      </c>
      <c r="L497" s="165" t="s">
        <v>2214</v>
      </c>
      <c r="M497" s="165" t="s">
        <v>3764</v>
      </c>
      <c r="N497" s="64">
        <v>0</v>
      </c>
      <c r="O497" s="64">
        <v>4</v>
      </c>
      <c r="P497" s="64">
        <v>4</v>
      </c>
      <c r="Q497" s="64">
        <v>4</v>
      </c>
      <c r="R497" s="64">
        <f t="shared" si="97"/>
        <v>12</v>
      </c>
      <c r="S497" s="105" t="s">
        <v>4336</v>
      </c>
      <c r="T497" s="105" t="s">
        <v>172</v>
      </c>
      <c r="U497" s="159">
        <f t="shared" si="94"/>
        <v>4</v>
      </c>
      <c r="V497" s="273">
        <v>4</v>
      </c>
      <c r="W497" s="100">
        <f t="shared" si="86"/>
        <v>1</v>
      </c>
      <c r="X497" s="105" t="str">
        <f t="shared" si="87"/>
        <v>De acuerdo a lo programado</v>
      </c>
      <c r="Y497" s="166"/>
      <c r="Z497" s="159">
        <f t="shared" si="88"/>
        <v>8</v>
      </c>
      <c r="AA497" s="159"/>
      <c r="AB497" s="100" t="str">
        <f t="shared" si="90"/>
        <v>No hay ejecución</v>
      </c>
      <c r="AC497" s="105" t="str">
        <f t="shared" si="89"/>
        <v>NA</v>
      </c>
      <c r="AD497" s="166"/>
      <c r="AE497" s="65">
        <f t="shared" si="91"/>
        <v>4</v>
      </c>
      <c r="AF497" s="100">
        <f t="shared" si="92"/>
        <v>0.33333333333333331</v>
      </c>
      <c r="AG497" s="105" t="str">
        <f t="shared" si="93"/>
        <v>Incumplimiento</v>
      </c>
      <c r="AH497" s="166"/>
      <c r="AI497" s="65">
        <f t="shared" si="95"/>
        <v>30000</v>
      </c>
      <c r="AJ497" s="105">
        <f t="shared" si="96"/>
        <v>24000</v>
      </c>
    </row>
    <row r="498" spans="1:36" s="59" customFormat="1" ht="37.049999999999997" customHeight="1" thickTop="1" thickBot="1">
      <c r="A498" s="63">
        <v>483</v>
      </c>
      <c r="B498" s="162" t="s">
        <v>403</v>
      </c>
      <c r="C498" s="162">
        <v>0</v>
      </c>
      <c r="D498" s="162">
        <v>0</v>
      </c>
      <c r="E498" s="162" t="s">
        <v>72</v>
      </c>
      <c r="F498" s="162">
        <v>18</v>
      </c>
      <c r="G498" s="231" t="s">
        <v>450</v>
      </c>
      <c r="H498" s="164" t="s">
        <v>4529</v>
      </c>
      <c r="I498" s="231" t="s">
        <v>20</v>
      </c>
      <c r="J498" s="231" t="s">
        <v>336</v>
      </c>
      <c r="K498" s="231">
        <v>9</v>
      </c>
      <c r="L498" s="165" t="s">
        <v>2214</v>
      </c>
      <c r="M498" s="165" t="s">
        <v>2215</v>
      </c>
      <c r="N498" s="64">
        <v>0</v>
      </c>
      <c r="O498" s="64">
        <v>5</v>
      </c>
      <c r="P498" s="64">
        <v>5</v>
      </c>
      <c r="Q498" s="64">
        <v>5</v>
      </c>
      <c r="R498" s="64">
        <f t="shared" si="97"/>
        <v>15</v>
      </c>
      <c r="S498" s="105" t="s">
        <v>4336</v>
      </c>
      <c r="T498" s="105" t="s">
        <v>172</v>
      </c>
      <c r="U498" s="159">
        <f t="shared" si="94"/>
        <v>5</v>
      </c>
      <c r="V498" s="273">
        <v>5</v>
      </c>
      <c r="W498" s="100">
        <f t="shared" si="86"/>
        <v>1</v>
      </c>
      <c r="X498" s="105" t="str">
        <f t="shared" si="87"/>
        <v>De acuerdo a lo programado</v>
      </c>
      <c r="Y498" s="166"/>
      <c r="Z498" s="159">
        <f t="shared" si="88"/>
        <v>10</v>
      </c>
      <c r="AA498" s="159"/>
      <c r="AB498" s="100" t="str">
        <f t="shared" si="90"/>
        <v>No hay ejecución</v>
      </c>
      <c r="AC498" s="105" t="str">
        <f t="shared" si="89"/>
        <v>NA</v>
      </c>
      <c r="AD498" s="166"/>
      <c r="AE498" s="65">
        <f t="shared" si="91"/>
        <v>5</v>
      </c>
      <c r="AF498" s="100">
        <f t="shared" si="92"/>
        <v>0.33333333333333331</v>
      </c>
      <c r="AG498" s="105" t="str">
        <f t="shared" si="93"/>
        <v>Incumplimiento</v>
      </c>
      <c r="AH498" s="166"/>
      <c r="AI498" s="65">
        <f t="shared" si="95"/>
        <v>37500</v>
      </c>
      <c r="AJ498" s="105">
        <f t="shared" si="96"/>
        <v>30000</v>
      </c>
    </row>
    <row r="499" spans="1:36" s="59" customFormat="1" ht="37.049999999999997" customHeight="1" thickTop="1" thickBot="1">
      <c r="A499" s="63">
        <v>484</v>
      </c>
      <c r="B499" s="162" t="s">
        <v>403</v>
      </c>
      <c r="C499" s="162">
        <v>0</v>
      </c>
      <c r="D499" s="162">
        <v>0</v>
      </c>
      <c r="E499" s="162" t="s">
        <v>72</v>
      </c>
      <c r="F499" s="162">
        <v>18</v>
      </c>
      <c r="G499" s="231" t="s">
        <v>4331</v>
      </c>
      <c r="H499" s="164" t="s">
        <v>4335</v>
      </c>
      <c r="I499" s="231" t="s">
        <v>18</v>
      </c>
      <c r="J499" s="231" t="s">
        <v>336</v>
      </c>
      <c r="K499" s="231">
        <v>9</v>
      </c>
      <c r="L499" s="165" t="s">
        <v>640</v>
      </c>
      <c r="M499" s="165" t="s">
        <v>636</v>
      </c>
      <c r="N499" s="64">
        <v>0</v>
      </c>
      <c r="O499" s="64">
        <v>1</v>
      </c>
      <c r="P499" s="64">
        <v>0</v>
      </c>
      <c r="Q499" s="64">
        <v>0</v>
      </c>
      <c r="R499" s="64">
        <f t="shared" si="97"/>
        <v>1</v>
      </c>
      <c r="S499" s="105" t="s">
        <v>4336</v>
      </c>
      <c r="T499" s="105" t="s">
        <v>172</v>
      </c>
      <c r="U499" s="159">
        <f t="shared" si="94"/>
        <v>1</v>
      </c>
      <c r="V499" s="273">
        <v>1</v>
      </c>
      <c r="W499" s="100">
        <f t="shared" si="86"/>
        <v>1</v>
      </c>
      <c r="X499" s="105" t="str">
        <f t="shared" si="87"/>
        <v>De acuerdo a lo programado</v>
      </c>
      <c r="Y499" s="166"/>
      <c r="Z499" s="159">
        <f t="shared" si="88"/>
        <v>0</v>
      </c>
      <c r="AA499" s="159"/>
      <c r="AB499" s="100" t="str">
        <f t="shared" si="90"/>
        <v>No hay ejecución</v>
      </c>
      <c r="AC499" s="105" t="str">
        <f t="shared" si="89"/>
        <v>NA</v>
      </c>
      <c r="AD499" s="166"/>
      <c r="AE499" s="65">
        <f t="shared" si="91"/>
        <v>1</v>
      </c>
      <c r="AF499" s="100">
        <f t="shared" si="92"/>
        <v>1</v>
      </c>
      <c r="AG499" s="105" t="str">
        <f t="shared" si="93"/>
        <v>De acuerdo a lo programado</v>
      </c>
      <c r="AH499" s="166"/>
      <c r="AI499" s="65" t="s">
        <v>502</v>
      </c>
      <c r="AJ499" s="105" t="s">
        <v>502</v>
      </c>
    </row>
    <row r="500" spans="1:36" s="59" customFormat="1" ht="37.049999999999997" customHeight="1" thickTop="1" thickBot="1">
      <c r="A500" s="63">
        <v>485</v>
      </c>
      <c r="B500" s="162" t="s">
        <v>403</v>
      </c>
      <c r="C500" s="162">
        <v>0</v>
      </c>
      <c r="D500" s="162">
        <v>0</v>
      </c>
      <c r="E500" s="162" t="s">
        <v>72</v>
      </c>
      <c r="F500" s="162">
        <v>18</v>
      </c>
      <c r="G500" s="231" t="s">
        <v>442</v>
      </c>
      <c r="H500" s="164" t="s">
        <v>4469</v>
      </c>
      <c r="I500" s="231" t="s">
        <v>20</v>
      </c>
      <c r="J500" s="231" t="s">
        <v>336</v>
      </c>
      <c r="K500" s="231">
        <v>9</v>
      </c>
      <c r="L500" s="165" t="s">
        <v>2214</v>
      </c>
      <c r="M500" s="165" t="s">
        <v>2215</v>
      </c>
      <c r="N500" s="64">
        <v>0</v>
      </c>
      <c r="O500" s="64">
        <v>3</v>
      </c>
      <c r="P500" s="64">
        <v>3</v>
      </c>
      <c r="Q500" s="64">
        <v>3</v>
      </c>
      <c r="R500" s="64">
        <f t="shared" si="97"/>
        <v>9</v>
      </c>
      <c r="S500" s="105" t="s">
        <v>4336</v>
      </c>
      <c r="T500" s="105" t="s">
        <v>172</v>
      </c>
      <c r="U500" s="159">
        <f t="shared" si="94"/>
        <v>3</v>
      </c>
      <c r="V500" s="273">
        <v>3</v>
      </c>
      <c r="W500" s="100">
        <f t="shared" si="86"/>
        <v>1</v>
      </c>
      <c r="X500" s="105" t="str">
        <f t="shared" si="87"/>
        <v>De acuerdo a lo programado</v>
      </c>
      <c r="Y500" s="166"/>
      <c r="Z500" s="159">
        <f t="shared" si="88"/>
        <v>6</v>
      </c>
      <c r="AA500" s="159"/>
      <c r="AB500" s="100" t="str">
        <f t="shared" si="90"/>
        <v>No hay ejecución</v>
      </c>
      <c r="AC500" s="105" t="str">
        <f t="shared" si="89"/>
        <v>NA</v>
      </c>
      <c r="AD500" s="166"/>
      <c r="AE500" s="65">
        <f t="shared" si="91"/>
        <v>3</v>
      </c>
      <c r="AF500" s="100">
        <f t="shared" si="92"/>
        <v>0.33333333333333331</v>
      </c>
      <c r="AG500" s="105" t="str">
        <f t="shared" si="93"/>
        <v>Incumplimiento</v>
      </c>
      <c r="AH500" s="166"/>
      <c r="AI500" s="65">
        <f t="shared" ref="AI500:AI501" si="98">+R500*2500</f>
        <v>22500</v>
      </c>
      <c r="AJ500" s="105" t="s">
        <v>502</v>
      </c>
    </row>
    <row r="501" spans="1:36" s="59" customFormat="1" ht="37.049999999999997" customHeight="1" thickTop="1" thickBot="1">
      <c r="A501" s="63">
        <v>486</v>
      </c>
      <c r="B501" s="162" t="s">
        <v>403</v>
      </c>
      <c r="C501" s="162">
        <v>0</v>
      </c>
      <c r="D501" s="162">
        <v>0</v>
      </c>
      <c r="E501" s="162" t="s">
        <v>72</v>
      </c>
      <c r="F501" s="162">
        <v>18</v>
      </c>
      <c r="G501" s="231" t="s">
        <v>422</v>
      </c>
      <c r="H501" s="164" t="s">
        <v>4530</v>
      </c>
      <c r="I501" s="231" t="s">
        <v>20</v>
      </c>
      <c r="J501" s="231" t="s">
        <v>336</v>
      </c>
      <c r="K501" s="231">
        <v>9</v>
      </c>
      <c r="L501" s="165" t="s">
        <v>2214</v>
      </c>
      <c r="M501" s="165" t="s">
        <v>2215</v>
      </c>
      <c r="N501" s="64">
        <v>0</v>
      </c>
      <c r="O501" s="64">
        <v>8</v>
      </c>
      <c r="P501" s="64">
        <v>8</v>
      </c>
      <c r="Q501" s="64">
        <v>8</v>
      </c>
      <c r="R501" s="64">
        <f t="shared" si="97"/>
        <v>24</v>
      </c>
      <c r="S501" s="105" t="s">
        <v>4336</v>
      </c>
      <c r="T501" s="105" t="s">
        <v>172</v>
      </c>
      <c r="U501" s="159">
        <f t="shared" si="94"/>
        <v>8</v>
      </c>
      <c r="V501" s="273">
        <v>8</v>
      </c>
      <c r="W501" s="100">
        <f t="shared" si="86"/>
        <v>1</v>
      </c>
      <c r="X501" s="105" t="str">
        <f t="shared" si="87"/>
        <v>De acuerdo a lo programado</v>
      </c>
      <c r="Y501" s="166"/>
      <c r="Z501" s="159">
        <f t="shared" si="88"/>
        <v>16</v>
      </c>
      <c r="AA501" s="159"/>
      <c r="AB501" s="100" t="str">
        <f t="shared" si="90"/>
        <v>No hay ejecución</v>
      </c>
      <c r="AC501" s="105" t="str">
        <f t="shared" si="89"/>
        <v>NA</v>
      </c>
      <c r="AD501" s="166"/>
      <c r="AE501" s="65">
        <f t="shared" si="91"/>
        <v>8</v>
      </c>
      <c r="AF501" s="100">
        <f t="shared" si="92"/>
        <v>0.33333333333333331</v>
      </c>
      <c r="AG501" s="105" t="str">
        <f t="shared" si="93"/>
        <v>Incumplimiento</v>
      </c>
      <c r="AH501" s="166"/>
      <c r="AI501" s="65">
        <f t="shared" si="98"/>
        <v>60000</v>
      </c>
      <c r="AJ501" s="105" t="s">
        <v>502</v>
      </c>
    </row>
    <row r="502" spans="1:36" s="59" customFormat="1" ht="37.049999999999997" customHeight="1" thickTop="1" thickBot="1">
      <c r="A502" s="63">
        <v>487</v>
      </c>
      <c r="B502" s="162" t="s">
        <v>403</v>
      </c>
      <c r="C502" s="162">
        <v>0</v>
      </c>
      <c r="D502" s="162">
        <v>0</v>
      </c>
      <c r="E502" s="162" t="s">
        <v>72</v>
      </c>
      <c r="F502" s="162">
        <v>18</v>
      </c>
      <c r="G502" s="231" t="s">
        <v>428</v>
      </c>
      <c r="H502" s="164" t="s">
        <v>4527</v>
      </c>
      <c r="I502" s="231" t="s">
        <v>20</v>
      </c>
      <c r="J502" s="231" t="s">
        <v>336</v>
      </c>
      <c r="K502" s="231">
        <v>8</v>
      </c>
      <c r="L502" s="165" t="s">
        <v>2201</v>
      </c>
      <c r="M502" s="165" t="s">
        <v>3764</v>
      </c>
      <c r="N502" s="64">
        <v>40</v>
      </c>
      <c r="O502" s="64">
        <v>0</v>
      </c>
      <c r="P502" s="64">
        <v>0</v>
      </c>
      <c r="Q502" s="64">
        <v>0</v>
      </c>
      <c r="R502" s="64">
        <f t="shared" si="97"/>
        <v>40</v>
      </c>
      <c r="S502" s="105" t="s">
        <v>4343</v>
      </c>
      <c r="T502" s="105" t="s">
        <v>172</v>
      </c>
      <c r="U502" s="159">
        <f t="shared" si="94"/>
        <v>40</v>
      </c>
      <c r="V502" s="273">
        <v>40</v>
      </c>
      <c r="W502" s="100">
        <f t="shared" si="86"/>
        <v>1</v>
      </c>
      <c r="X502" s="105" t="str">
        <f t="shared" si="87"/>
        <v>De acuerdo a lo programado</v>
      </c>
      <c r="Y502" s="166"/>
      <c r="Z502" s="159">
        <f t="shared" si="88"/>
        <v>0</v>
      </c>
      <c r="AA502" s="159"/>
      <c r="AB502" s="100" t="str">
        <f t="shared" si="90"/>
        <v>No hay ejecución</v>
      </c>
      <c r="AC502" s="105" t="str">
        <f t="shared" si="89"/>
        <v>NA</v>
      </c>
      <c r="AD502" s="166"/>
      <c r="AE502" s="65">
        <f t="shared" si="91"/>
        <v>40</v>
      </c>
      <c r="AF502" s="100">
        <f t="shared" si="92"/>
        <v>1</v>
      </c>
      <c r="AG502" s="105" t="str">
        <f t="shared" si="93"/>
        <v>De acuerdo a lo programado</v>
      </c>
      <c r="AH502" s="166"/>
      <c r="AI502" s="65">
        <v>130000</v>
      </c>
      <c r="AJ502" s="105" t="s">
        <v>502</v>
      </c>
    </row>
    <row r="503" spans="1:36" s="59" customFormat="1" ht="37.049999999999997" customHeight="1" thickTop="1" thickBot="1">
      <c r="A503" s="63">
        <v>488</v>
      </c>
      <c r="B503" s="162" t="s">
        <v>403</v>
      </c>
      <c r="C503" s="162">
        <v>0</v>
      </c>
      <c r="D503" s="162">
        <v>0</v>
      </c>
      <c r="E503" s="162" t="s">
        <v>72</v>
      </c>
      <c r="F503" s="162">
        <v>18</v>
      </c>
      <c r="G503" s="231" t="s">
        <v>428</v>
      </c>
      <c r="H503" s="164" t="s">
        <v>4326</v>
      </c>
      <c r="I503" s="231" t="s">
        <v>20</v>
      </c>
      <c r="J503" s="231" t="s">
        <v>336</v>
      </c>
      <c r="K503" s="231">
        <v>8</v>
      </c>
      <c r="L503" s="165" t="s">
        <v>3763</v>
      </c>
      <c r="M503" s="165" t="s">
        <v>3764</v>
      </c>
      <c r="N503" s="64">
        <v>40</v>
      </c>
      <c r="O503" s="64">
        <v>0</v>
      </c>
      <c r="P503" s="64">
        <v>0</v>
      </c>
      <c r="Q503" s="64">
        <v>0</v>
      </c>
      <c r="R503" s="64">
        <f t="shared" si="97"/>
        <v>40</v>
      </c>
      <c r="S503" s="105" t="s">
        <v>4343</v>
      </c>
      <c r="T503" s="105" t="s">
        <v>172</v>
      </c>
      <c r="U503" s="159">
        <f t="shared" si="94"/>
        <v>40</v>
      </c>
      <c r="V503" s="273">
        <v>40</v>
      </c>
      <c r="W503" s="100">
        <f t="shared" si="86"/>
        <v>1</v>
      </c>
      <c r="X503" s="105" t="str">
        <f t="shared" si="87"/>
        <v>De acuerdo a lo programado</v>
      </c>
      <c r="Y503" s="166"/>
      <c r="Z503" s="159">
        <f t="shared" si="88"/>
        <v>0</v>
      </c>
      <c r="AA503" s="159"/>
      <c r="AB503" s="100" t="str">
        <f t="shared" si="90"/>
        <v>No hay ejecución</v>
      </c>
      <c r="AC503" s="105" t="str">
        <f t="shared" si="89"/>
        <v>NA</v>
      </c>
      <c r="AD503" s="166"/>
      <c r="AE503" s="65">
        <f t="shared" si="91"/>
        <v>40</v>
      </c>
      <c r="AF503" s="100">
        <f t="shared" si="92"/>
        <v>1</v>
      </c>
      <c r="AG503" s="105" t="str">
        <f t="shared" si="93"/>
        <v>De acuerdo a lo programado</v>
      </c>
      <c r="AH503" s="166"/>
      <c r="AI503" s="65" t="s">
        <v>502</v>
      </c>
      <c r="AJ503" s="105" t="s">
        <v>502</v>
      </c>
    </row>
    <row r="504" spans="1:36" s="59" customFormat="1" ht="37.049999999999997" customHeight="1" thickTop="1" thickBot="1">
      <c r="A504" s="63">
        <v>489</v>
      </c>
      <c r="B504" s="162" t="s">
        <v>403</v>
      </c>
      <c r="C504" s="162">
        <v>0</v>
      </c>
      <c r="D504" s="162">
        <v>0</v>
      </c>
      <c r="E504" s="162" t="s">
        <v>72</v>
      </c>
      <c r="F504" s="162">
        <v>18</v>
      </c>
      <c r="G504" s="231" t="s">
        <v>428</v>
      </c>
      <c r="H504" s="164" t="s">
        <v>3828</v>
      </c>
      <c r="I504" s="231" t="s">
        <v>20</v>
      </c>
      <c r="J504" s="231" t="s">
        <v>336</v>
      </c>
      <c r="K504" s="231">
        <v>8</v>
      </c>
      <c r="L504" s="165" t="s">
        <v>3763</v>
      </c>
      <c r="M504" s="165" t="s">
        <v>3764</v>
      </c>
      <c r="N504" s="64">
        <v>40</v>
      </c>
      <c r="O504" s="64">
        <v>0</v>
      </c>
      <c r="P504" s="64">
        <v>0</v>
      </c>
      <c r="Q504" s="64">
        <v>0</v>
      </c>
      <c r="R504" s="64">
        <f t="shared" si="97"/>
        <v>40</v>
      </c>
      <c r="S504" s="105" t="s">
        <v>4343</v>
      </c>
      <c r="T504" s="105" t="s">
        <v>172</v>
      </c>
      <c r="U504" s="159">
        <f t="shared" si="94"/>
        <v>40</v>
      </c>
      <c r="V504" s="273">
        <v>40</v>
      </c>
      <c r="W504" s="100">
        <f t="shared" si="86"/>
        <v>1</v>
      </c>
      <c r="X504" s="105" t="str">
        <f t="shared" si="87"/>
        <v>De acuerdo a lo programado</v>
      </c>
      <c r="Y504" s="166"/>
      <c r="Z504" s="159">
        <f t="shared" si="88"/>
        <v>0</v>
      </c>
      <c r="AA504" s="159"/>
      <c r="AB504" s="100" t="str">
        <f t="shared" si="90"/>
        <v>No hay ejecución</v>
      </c>
      <c r="AC504" s="105" t="str">
        <f t="shared" si="89"/>
        <v>NA</v>
      </c>
      <c r="AD504" s="166"/>
      <c r="AE504" s="65">
        <f t="shared" si="91"/>
        <v>40</v>
      </c>
      <c r="AF504" s="100">
        <f t="shared" si="92"/>
        <v>1</v>
      </c>
      <c r="AG504" s="105" t="str">
        <f t="shared" si="93"/>
        <v>De acuerdo a lo programado</v>
      </c>
      <c r="AH504" s="166"/>
      <c r="AI504" s="65" t="s">
        <v>502</v>
      </c>
      <c r="AJ504" s="105" t="s">
        <v>502</v>
      </c>
    </row>
    <row r="505" spans="1:36" s="59" customFormat="1" ht="37.049999999999997" customHeight="1" thickTop="1" thickBot="1">
      <c r="A505" s="63">
        <v>490</v>
      </c>
      <c r="B505" s="162" t="s">
        <v>403</v>
      </c>
      <c r="C505" s="162">
        <v>0</v>
      </c>
      <c r="D505" s="162">
        <v>0</v>
      </c>
      <c r="E505" s="162" t="s">
        <v>72</v>
      </c>
      <c r="F505" s="162">
        <v>18</v>
      </c>
      <c r="G505" s="231" t="s">
        <v>428</v>
      </c>
      <c r="H505" s="164" t="s">
        <v>4328</v>
      </c>
      <c r="I505" s="231" t="s">
        <v>20</v>
      </c>
      <c r="J505" s="231" t="s">
        <v>336</v>
      </c>
      <c r="K505" s="231">
        <v>9</v>
      </c>
      <c r="L505" s="165" t="s">
        <v>640</v>
      </c>
      <c r="M505" s="165" t="s">
        <v>636</v>
      </c>
      <c r="N505" s="64">
        <v>40</v>
      </c>
      <c r="O505" s="64">
        <v>0</v>
      </c>
      <c r="P505" s="64">
        <v>0</v>
      </c>
      <c r="Q505" s="64">
        <v>0</v>
      </c>
      <c r="R505" s="64">
        <f t="shared" si="97"/>
        <v>40</v>
      </c>
      <c r="S505" s="105" t="s">
        <v>4343</v>
      </c>
      <c r="T505" s="105" t="s">
        <v>172</v>
      </c>
      <c r="U505" s="159">
        <f t="shared" si="94"/>
        <v>40</v>
      </c>
      <c r="V505" s="273">
        <v>40</v>
      </c>
      <c r="W505" s="100">
        <f t="shared" si="86"/>
        <v>1</v>
      </c>
      <c r="X505" s="105" t="str">
        <f t="shared" si="87"/>
        <v>De acuerdo a lo programado</v>
      </c>
      <c r="Y505" s="166"/>
      <c r="Z505" s="159">
        <f t="shared" si="88"/>
        <v>0</v>
      </c>
      <c r="AA505" s="159"/>
      <c r="AB505" s="100" t="str">
        <f t="shared" si="90"/>
        <v>No hay ejecución</v>
      </c>
      <c r="AC505" s="105" t="str">
        <f t="shared" si="89"/>
        <v>NA</v>
      </c>
      <c r="AD505" s="166"/>
      <c r="AE505" s="65">
        <f t="shared" si="91"/>
        <v>40</v>
      </c>
      <c r="AF505" s="100">
        <f t="shared" si="92"/>
        <v>1</v>
      </c>
      <c r="AG505" s="105" t="str">
        <f t="shared" si="93"/>
        <v>De acuerdo a lo programado</v>
      </c>
      <c r="AH505" s="166"/>
      <c r="AI505" s="65" t="s">
        <v>502</v>
      </c>
      <c r="AJ505" s="105" t="s">
        <v>502</v>
      </c>
    </row>
    <row r="506" spans="1:36" s="59" customFormat="1" ht="37.049999999999997" customHeight="1" thickTop="1" thickBot="1">
      <c r="A506" s="63">
        <v>491</v>
      </c>
      <c r="B506" s="162" t="s">
        <v>403</v>
      </c>
      <c r="C506" s="162">
        <v>0</v>
      </c>
      <c r="D506" s="162">
        <v>0</v>
      </c>
      <c r="E506" s="162" t="s">
        <v>72</v>
      </c>
      <c r="F506" s="162">
        <v>18</v>
      </c>
      <c r="G506" s="231" t="s">
        <v>510</v>
      </c>
      <c r="H506" s="164" t="s">
        <v>4406</v>
      </c>
      <c r="I506" s="231" t="s">
        <v>20</v>
      </c>
      <c r="J506" s="231" t="s">
        <v>336</v>
      </c>
      <c r="K506" s="231">
        <v>9</v>
      </c>
      <c r="L506" s="165" t="s">
        <v>2214</v>
      </c>
      <c r="M506" s="165" t="s">
        <v>3764</v>
      </c>
      <c r="N506" s="64">
        <v>0</v>
      </c>
      <c r="O506" s="64">
        <v>1</v>
      </c>
      <c r="P506" s="64">
        <v>1</v>
      </c>
      <c r="Q506" s="64">
        <v>0</v>
      </c>
      <c r="R506" s="64">
        <f t="shared" si="97"/>
        <v>2</v>
      </c>
      <c r="S506" s="105" t="s">
        <v>4343</v>
      </c>
      <c r="T506" s="105" t="s">
        <v>172</v>
      </c>
      <c r="U506" s="159">
        <f t="shared" si="94"/>
        <v>1</v>
      </c>
      <c r="V506" s="273">
        <v>1</v>
      </c>
      <c r="W506" s="100">
        <f t="shared" si="86"/>
        <v>1</v>
      </c>
      <c r="X506" s="105" t="str">
        <f t="shared" si="87"/>
        <v>De acuerdo a lo programado</v>
      </c>
      <c r="Y506" s="166"/>
      <c r="Z506" s="159">
        <f t="shared" si="88"/>
        <v>1</v>
      </c>
      <c r="AA506" s="159"/>
      <c r="AB506" s="100" t="str">
        <f t="shared" si="90"/>
        <v>No hay ejecución</v>
      </c>
      <c r="AC506" s="105" t="str">
        <f t="shared" si="89"/>
        <v>NA</v>
      </c>
      <c r="AD506" s="166"/>
      <c r="AE506" s="65">
        <f t="shared" si="91"/>
        <v>1</v>
      </c>
      <c r="AF506" s="100">
        <f t="shared" si="92"/>
        <v>0.5</v>
      </c>
      <c r="AG506" s="105" t="str">
        <f t="shared" si="93"/>
        <v>Incumplimiento</v>
      </c>
      <c r="AH506" s="166"/>
      <c r="AI506" s="65" t="s">
        <v>502</v>
      </c>
      <c r="AJ506" s="105" t="s">
        <v>502</v>
      </c>
    </row>
    <row r="507" spans="1:36" s="59" customFormat="1" ht="37.049999999999997" customHeight="1" thickTop="1" thickBot="1">
      <c r="A507" s="63">
        <v>492</v>
      </c>
      <c r="B507" s="162" t="s">
        <v>403</v>
      </c>
      <c r="C507" s="162">
        <v>0</v>
      </c>
      <c r="D507" s="162">
        <v>0</v>
      </c>
      <c r="E507" s="162" t="s">
        <v>72</v>
      </c>
      <c r="F507" s="162">
        <v>18</v>
      </c>
      <c r="G507" s="231" t="s">
        <v>510</v>
      </c>
      <c r="H507" s="164" t="s">
        <v>4404</v>
      </c>
      <c r="I507" s="231" t="s">
        <v>20</v>
      </c>
      <c r="J507" s="231" t="s">
        <v>336</v>
      </c>
      <c r="K507" s="231">
        <v>9</v>
      </c>
      <c r="L507" s="165" t="s">
        <v>2214</v>
      </c>
      <c r="M507" s="165" t="s">
        <v>3764</v>
      </c>
      <c r="N507" s="64">
        <v>0</v>
      </c>
      <c r="O507" s="64">
        <v>2</v>
      </c>
      <c r="P507" s="64">
        <v>2</v>
      </c>
      <c r="Q507" s="64">
        <v>0</v>
      </c>
      <c r="R507" s="64">
        <f t="shared" si="97"/>
        <v>4</v>
      </c>
      <c r="S507" s="105" t="s">
        <v>4343</v>
      </c>
      <c r="T507" s="105" t="s">
        <v>172</v>
      </c>
      <c r="U507" s="159">
        <f t="shared" si="94"/>
        <v>2</v>
      </c>
      <c r="V507" s="273">
        <v>5</v>
      </c>
      <c r="W507" s="100">
        <f t="shared" si="86"/>
        <v>2.5</v>
      </c>
      <c r="X507" s="105" t="str">
        <f t="shared" si="87"/>
        <v>De acuerdo a lo programado</v>
      </c>
      <c r="Y507" s="166"/>
      <c r="Z507" s="159">
        <f t="shared" si="88"/>
        <v>2</v>
      </c>
      <c r="AA507" s="159"/>
      <c r="AB507" s="100" t="str">
        <f t="shared" si="90"/>
        <v>No hay ejecución</v>
      </c>
      <c r="AC507" s="105" t="str">
        <f t="shared" si="89"/>
        <v>NA</v>
      </c>
      <c r="AD507" s="166"/>
      <c r="AE507" s="65">
        <f t="shared" si="91"/>
        <v>5</v>
      </c>
      <c r="AF507" s="100">
        <f t="shared" si="92"/>
        <v>1.25</v>
      </c>
      <c r="AG507" s="105" t="str">
        <f t="shared" si="93"/>
        <v>De acuerdo a lo programado</v>
      </c>
      <c r="AH507" s="166"/>
      <c r="AI507" s="65" t="s">
        <v>502</v>
      </c>
      <c r="AJ507" s="105" t="s">
        <v>502</v>
      </c>
    </row>
    <row r="508" spans="1:36" s="59" customFormat="1" ht="37.049999999999997" customHeight="1" thickTop="1" thickBot="1">
      <c r="A508" s="63">
        <v>493</v>
      </c>
      <c r="B508" s="162" t="s">
        <v>403</v>
      </c>
      <c r="C508" s="162">
        <v>0</v>
      </c>
      <c r="D508" s="162">
        <v>0</v>
      </c>
      <c r="E508" s="162" t="s">
        <v>72</v>
      </c>
      <c r="F508" s="162">
        <v>18</v>
      </c>
      <c r="G508" s="231" t="s">
        <v>439</v>
      </c>
      <c r="H508" s="164" t="s">
        <v>4531</v>
      </c>
      <c r="I508" s="231" t="s">
        <v>20</v>
      </c>
      <c r="J508" s="231" t="s">
        <v>336</v>
      </c>
      <c r="K508" s="231">
        <v>9</v>
      </c>
      <c r="L508" s="165" t="s">
        <v>2214</v>
      </c>
      <c r="M508" s="165" t="s">
        <v>3764</v>
      </c>
      <c r="N508" s="64">
        <v>0</v>
      </c>
      <c r="O508" s="64">
        <v>6</v>
      </c>
      <c r="P508" s="64">
        <v>6</v>
      </c>
      <c r="Q508" s="64">
        <v>0</v>
      </c>
      <c r="R508" s="64">
        <f t="shared" si="97"/>
        <v>12</v>
      </c>
      <c r="S508" s="105" t="s">
        <v>4343</v>
      </c>
      <c r="T508" s="105" t="s">
        <v>172</v>
      </c>
      <c r="U508" s="159">
        <f t="shared" si="94"/>
        <v>6</v>
      </c>
      <c r="V508" s="273">
        <v>6</v>
      </c>
      <c r="W508" s="100">
        <f t="shared" si="86"/>
        <v>1</v>
      </c>
      <c r="X508" s="105" t="str">
        <f t="shared" si="87"/>
        <v>De acuerdo a lo programado</v>
      </c>
      <c r="Y508" s="166"/>
      <c r="Z508" s="159">
        <f t="shared" si="88"/>
        <v>6</v>
      </c>
      <c r="AA508" s="159"/>
      <c r="AB508" s="100" t="str">
        <f t="shared" si="90"/>
        <v>No hay ejecución</v>
      </c>
      <c r="AC508" s="105" t="str">
        <f t="shared" si="89"/>
        <v>NA</v>
      </c>
      <c r="AD508" s="166"/>
      <c r="AE508" s="65">
        <f t="shared" si="91"/>
        <v>6</v>
      </c>
      <c r="AF508" s="100">
        <f t="shared" si="92"/>
        <v>0.5</v>
      </c>
      <c r="AG508" s="105" t="str">
        <f t="shared" si="93"/>
        <v>Incumplimiento</v>
      </c>
      <c r="AH508" s="166"/>
      <c r="AI508" s="65" t="s">
        <v>502</v>
      </c>
      <c r="AJ508" s="105" t="s">
        <v>502</v>
      </c>
    </row>
    <row r="509" spans="1:36" s="59" customFormat="1" ht="37.049999999999997" customHeight="1" thickTop="1" thickBot="1">
      <c r="A509" s="63">
        <v>494</v>
      </c>
      <c r="B509" s="162" t="s">
        <v>403</v>
      </c>
      <c r="C509" s="162">
        <v>0</v>
      </c>
      <c r="D509" s="162">
        <v>0</v>
      </c>
      <c r="E509" s="162" t="s">
        <v>72</v>
      </c>
      <c r="F509" s="162">
        <v>18</v>
      </c>
      <c r="G509" s="231" t="s">
        <v>439</v>
      </c>
      <c r="H509" s="164" t="s">
        <v>4531</v>
      </c>
      <c r="I509" s="231" t="s">
        <v>20</v>
      </c>
      <c r="J509" s="231" t="s">
        <v>336</v>
      </c>
      <c r="K509" s="231">
        <v>9</v>
      </c>
      <c r="L509" s="165" t="s">
        <v>2214</v>
      </c>
      <c r="M509" s="165" t="s">
        <v>3764</v>
      </c>
      <c r="N509" s="64">
        <v>0</v>
      </c>
      <c r="O509" s="64">
        <v>1</v>
      </c>
      <c r="P509" s="64">
        <v>0</v>
      </c>
      <c r="Q509" s="64">
        <v>1</v>
      </c>
      <c r="R509" s="64">
        <f t="shared" si="97"/>
        <v>2</v>
      </c>
      <c r="S509" s="105" t="s">
        <v>4343</v>
      </c>
      <c r="T509" s="105" t="s">
        <v>172</v>
      </c>
      <c r="U509" s="159">
        <f t="shared" si="94"/>
        <v>1</v>
      </c>
      <c r="V509" s="273">
        <v>1</v>
      </c>
      <c r="W509" s="100">
        <f t="shared" si="86"/>
        <v>1</v>
      </c>
      <c r="X509" s="105" t="str">
        <f t="shared" si="87"/>
        <v>De acuerdo a lo programado</v>
      </c>
      <c r="Y509" s="166"/>
      <c r="Z509" s="159">
        <f t="shared" si="88"/>
        <v>1</v>
      </c>
      <c r="AA509" s="159"/>
      <c r="AB509" s="100" t="str">
        <f t="shared" si="90"/>
        <v>No hay ejecución</v>
      </c>
      <c r="AC509" s="105" t="str">
        <f t="shared" si="89"/>
        <v>NA</v>
      </c>
      <c r="AD509" s="166"/>
      <c r="AE509" s="65">
        <f t="shared" si="91"/>
        <v>1</v>
      </c>
      <c r="AF509" s="100">
        <f t="shared" si="92"/>
        <v>0.5</v>
      </c>
      <c r="AG509" s="105" t="str">
        <f t="shared" si="93"/>
        <v>Incumplimiento</v>
      </c>
      <c r="AH509" s="166"/>
      <c r="AI509" s="65" t="s">
        <v>502</v>
      </c>
      <c r="AJ509" s="105" t="s">
        <v>502</v>
      </c>
    </row>
    <row r="510" spans="1:36" s="59" customFormat="1" ht="37.049999999999997" customHeight="1" thickTop="1" thickBot="1">
      <c r="A510" s="63">
        <v>495</v>
      </c>
      <c r="B510" s="162" t="s">
        <v>403</v>
      </c>
      <c r="C510" s="162">
        <v>0</v>
      </c>
      <c r="D510" s="162">
        <v>0</v>
      </c>
      <c r="E510" s="162" t="s">
        <v>72</v>
      </c>
      <c r="F510" s="162">
        <v>18</v>
      </c>
      <c r="G510" s="231" t="s">
        <v>439</v>
      </c>
      <c r="H510" s="164" t="s">
        <v>4395</v>
      </c>
      <c r="I510" s="231" t="s">
        <v>20</v>
      </c>
      <c r="J510" s="231" t="s">
        <v>336</v>
      </c>
      <c r="K510" s="231">
        <v>9</v>
      </c>
      <c r="L510" s="165" t="s">
        <v>2214</v>
      </c>
      <c r="M510" s="165" t="s">
        <v>3764</v>
      </c>
      <c r="N510" s="64">
        <v>0</v>
      </c>
      <c r="O510" s="64">
        <v>1</v>
      </c>
      <c r="P510" s="64">
        <v>1</v>
      </c>
      <c r="Q510" s="64">
        <v>0</v>
      </c>
      <c r="R510" s="64">
        <f t="shared" si="97"/>
        <v>2</v>
      </c>
      <c r="S510" s="105" t="s">
        <v>4343</v>
      </c>
      <c r="T510" s="105" t="s">
        <v>172</v>
      </c>
      <c r="U510" s="159">
        <f t="shared" si="94"/>
        <v>1</v>
      </c>
      <c r="V510" s="273">
        <v>6</v>
      </c>
      <c r="W510" s="100">
        <f t="shared" si="86"/>
        <v>6</v>
      </c>
      <c r="X510" s="105" t="str">
        <f t="shared" si="87"/>
        <v>De acuerdo a lo programado</v>
      </c>
      <c r="Y510" s="166"/>
      <c r="Z510" s="159">
        <f t="shared" si="88"/>
        <v>1</v>
      </c>
      <c r="AA510" s="159"/>
      <c r="AB510" s="100" t="str">
        <f t="shared" si="90"/>
        <v>No hay ejecución</v>
      </c>
      <c r="AC510" s="105" t="str">
        <f t="shared" si="89"/>
        <v>NA</v>
      </c>
      <c r="AD510" s="166"/>
      <c r="AE510" s="65">
        <f t="shared" si="91"/>
        <v>6</v>
      </c>
      <c r="AF510" s="100">
        <f t="shared" si="92"/>
        <v>3</v>
      </c>
      <c r="AG510" s="105" t="str">
        <f t="shared" si="93"/>
        <v>De acuerdo a lo programado</v>
      </c>
      <c r="AH510" s="166"/>
      <c r="AI510" s="65" t="s">
        <v>502</v>
      </c>
      <c r="AJ510" s="105" t="s">
        <v>502</v>
      </c>
    </row>
    <row r="511" spans="1:36" s="59" customFormat="1" ht="37.049999999999997" customHeight="1" thickTop="1" thickBot="1">
      <c r="A511" s="63">
        <v>496</v>
      </c>
      <c r="B511" s="162" t="s">
        <v>403</v>
      </c>
      <c r="C511" s="162">
        <v>0</v>
      </c>
      <c r="D511" s="162">
        <v>0</v>
      </c>
      <c r="E511" s="162" t="s">
        <v>72</v>
      </c>
      <c r="F511" s="162">
        <v>18</v>
      </c>
      <c r="G511" s="231" t="s">
        <v>450</v>
      </c>
      <c r="H511" s="164" t="s">
        <v>4528</v>
      </c>
      <c r="I511" s="231" t="s">
        <v>20</v>
      </c>
      <c r="J511" s="231" t="s">
        <v>336</v>
      </c>
      <c r="K511" s="231">
        <v>9</v>
      </c>
      <c r="L511" s="165" t="s">
        <v>2214</v>
      </c>
      <c r="M511" s="165" t="s">
        <v>3764</v>
      </c>
      <c r="N511" s="64">
        <v>0</v>
      </c>
      <c r="O511" s="64">
        <v>7</v>
      </c>
      <c r="P511" s="64">
        <v>0</v>
      </c>
      <c r="Q511" s="64">
        <v>7</v>
      </c>
      <c r="R511" s="64">
        <f t="shared" si="97"/>
        <v>14</v>
      </c>
      <c r="S511" s="105" t="s">
        <v>4343</v>
      </c>
      <c r="T511" s="105" t="s">
        <v>172</v>
      </c>
      <c r="U511" s="159">
        <f t="shared" si="94"/>
        <v>7</v>
      </c>
      <c r="V511" s="273">
        <v>23</v>
      </c>
      <c r="W511" s="100">
        <f t="shared" si="86"/>
        <v>3.2857142857142856</v>
      </c>
      <c r="X511" s="105" t="str">
        <f t="shared" si="87"/>
        <v>De acuerdo a lo programado</v>
      </c>
      <c r="Y511" s="166"/>
      <c r="Z511" s="159">
        <f t="shared" si="88"/>
        <v>7</v>
      </c>
      <c r="AA511" s="159"/>
      <c r="AB511" s="100" t="str">
        <f t="shared" si="90"/>
        <v>No hay ejecución</v>
      </c>
      <c r="AC511" s="105" t="str">
        <f t="shared" si="89"/>
        <v>NA</v>
      </c>
      <c r="AD511" s="166"/>
      <c r="AE511" s="65">
        <f t="shared" si="91"/>
        <v>23</v>
      </c>
      <c r="AF511" s="100">
        <f t="shared" si="92"/>
        <v>1.6428571428571428</v>
      </c>
      <c r="AG511" s="105" t="str">
        <f t="shared" si="93"/>
        <v>De acuerdo a lo programado</v>
      </c>
      <c r="AH511" s="166"/>
      <c r="AI511" s="65" t="s">
        <v>502</v>
      </c>
      <c r="AJ511" s="105" t="s">
        <v>502</v>
      </c>
    </row>
    <row r="512" spans="1:36" s="59" customFormat="1" ht="37.049999999999997" customHeight="1" thickTop="1" thickBot="1">
      <c r="A512" s="63">
        <v>497</v>
      </c>
      <c r="B512" s="162" t="s">
        <v>403</v>
      </c>
      <c r="C512" s="162">
        <v>0</v>
      </c>
      <c r="D512" s="162">
        <v>0</v>
      </c>
      <c r="E512" s="162" t="s">
        <v>72</v>
      </c>
      <c r="F512" s="162">
        <v>18</v>
      </c>
      <c r="G512" s="231" t="s">
        <v>450</v>
      </c>
      <c r="H512" s="164" t="s">
        <v>4528</v>
      </c>
      <c r="I512" s="231" t="s">
        <v>20</v>
      </c>
      <c r="J512" s="231" t="s">
        <v>336</v>
      </c>
      <c r="K512" s="231">
        <v>9</v>
      </c>
      <c r="L512" s="165" t="s">
        <v>2214</v>
      </c>
      <c r="M512" s="165" t="s">
        <v>3764</v>
      </c>
      <c r="N512" s="64">
        <v>0</v>
      </c>
      <c r="O512" s="64">
        <v>14</v>
      </c>
      <c r="P512" s="64">
        <v>14</v>
      </c>
      <c r="Q512" s="64">
        <v>0</v>
      </c>
      <c r="R512" s="64">
        <f t="shared" si="97"/>
        <v>28</v>
      </c>
      <c r="S512" s="105" t="s">
        <v>4343</v>
      </c>
      <c r="T512" s="105" t="s">
        <v>172</v>
      </c>
      <c r="U512" s="159">
        <f t="shared" si="94"/>
        <v>14</v>
      </c>
      <c r="V512" s="273">
        <v>21</v>
      </c>
      <c r="W512" s="100">
        <f t="shared" si="86"/>
        <v>1.5</v>
      </c>
      <c r="X512" s="105" t="str">
        <f t="shared" si="87"/>
        <v>De acuerdo a lo programado</v>
      </c>
      <c r="Y512" s="166"/>
      <c r="Z512" s="159">
        <f t="shared" si="88"/>
        <v>14</v>
      </c>
      <c r="AA512" s="159"/>
      <c r="AB512" s="100" t="str">
        <f t="shared" si="90"/>
        <v>No hay ejecución</v>
      </c>
      <c r="AC512" s="105" t="str">
        <f t="shared" si="89"/>
        <v>NA</v>
      </c>
      <c r="AD512" s="166"/>
      <c r="AE512" s="65">
        <f t="shared" si="91"/>
        <v>21</v>
      </c>
      <c r="AF512" s="100">
        <f t="shared" si="92"/>
        <v>0.75</v>
      </c>
      <c r="AG512" s="105" t="str">
        <f t="shared" si="93"/>
        <v>Atraso Leve</v>
      </c>
      <c r="AH512" s="166"/>
      <c r="AI512" s="65" t="s">
        <v>502</v>
      </c>
      <c r="AJ512" s="105" t="s">
        <v>502</v>
      </c>
    </row>
    <row r="513" spans="1:36" s="59" customFormat="1" ht="37.049999999999997" customHeight="1" thickTop="1" thickBot="1">
      <c r="A513" s="63">
        <v>498</v>
      </c>
      <c r="B513" s="162" t="s">
        <v>403</v>
      </c>
      <c r="C513" s="162">
        <v>0</v>
      </c>
      <c r="D513" s="162">
        <v>0</v>
      </c>
      <c r="E513" s="162" t="s">
        <v>72</v>
      </c>
      <c r="F513" s="162">
        <v>18</v>
      </c>
      <c r="G513" s="231" t="s">
        <v>4416</v>
      </c>
      <c r="H513" s="164" t="s">
        <v>4532</v>
      </c>
      <c r="I513" s="231" t="s">
        <v>20</v>
      </c>
      <c r="J513" s="231" t="s">
        <v>336</v>
      </c>
      <c r="K513" s="231">
        <v>9</v>
      </c>
      <c r="L513" s="165" t="s">
        <v>3763</v>
      </c>
      <c r="M513" s="165" t="s">
        <v>3764</v>
      </c>
      <c r="N513" s="64">
        <v>0</v>
      </c>
      <c r="O513" s="64">
        <v>2</v>
      </c>
      <c r="P513" s="64">
        <v>0</v>
      </c>
      <c r="Q513" s="64">
        <v>2</v>
      </c>
      <c r="R513" s="64">
        <f t="shared" si="97"/>
        <v>4</v>
      </c>
      <c r="S513" s="105" t="s">
        <v>4343</v>
      </c>
      <c r="T513" s="105" t="s">
        <v>172</v>
      </c>
      <c r="U513" s="159">
        <f t="shared" si="94"/>
        <v>2</v>
      </c>
      <c r="V513" s="273">
        <v>2</v>
      </c>
      <c r="W513" s="100">
        <f t="shared" si="86"/>
        <v>1</v>
      </c>
      <c r="X513" s="105" t="str">
        <f t="shared" si="87"/>
        <v>De acuerdo a lo programado</v>
      </c>
      <c r="Y513" s="166"/>
      <c r="Z513" s="159">
        <f t="shared" si="88"/>
        <v>2</v>
      </c>
      <c r="AA513" s="159"/>
      <c r="AB513" s="100" t="str">
        <f t="shared" si="90"/>
        <v>No hay ejecución</v>
      </c>
      <c r="AC513" s="105" t="str">
        <f t="shared" si="89"/>
        <v>NA</v>
      </c>
      <c r="AD513" s="166"/>
      <c r="AE513" s="65">
        <f t="shared" si="91"/>
        <v>2</v>
      </c>
      <c r="AF513" s="100">
        <f t="shared" si="92"/>
        <v>0.5</v>
      </c>
      <c r="AG513" s="105" t="str">
        <f t="shared" si="93"/>
        <v>Incumplimiento</v>
      </c>
      <c r="AH513" s="166"/>
      <c r="AI513" s="65" t="s">
        <v>502</v>
      </c>
      <c r="AJ513" s="105" t="s">
        <v>502</v>
      </c>
    </row>
    <row r="514" spans="1:36" s="59" customFormat="1" ht="37.049999999999997" customHeight="1" thickTop="1" thickBot="1">
      <c r="A514" s="63">
        <v>499</v>
      </c>
      <c r="B514" s="162" t="s">
        <v>403</v>
      </c>
      <c r="C514" s="162">
        <v>0</v>
      </c>
      <c r="D514" s="162">
        <v>0</v>
      </c>
      <c r="E514" s="162" t="s">
        <v>72</v>
      </c>
      <c r="F514" s="162">
        <v>18</v>
      </c>
      <c r="G514" s="231" t="s">
        <v>4416</v>
      </c>
      <c r="H514" s="164" t="s">
        <v>4533</v>
      </c>
      <c r="I514" s="231" t="s">
        <v>20</v>
      </c>
      <c r="J514" s="231" t="s">
        <v>336</v>
      </c>
      <c r="K514" s="231">
        <v>9</v>
      </c>
      <c r="L514" s="165" t="s">
        <v>3763</v>
      </c>
      <c r="M514" s="165" t="s">
        <v>3764</v>
      </c>
      <c r="N514" s="64">
        <v>0</v>
      </c>
      <c r="O514" s="64">
        <v>1</v>
      </c>
      <c r="P514" s="64">
        <v>0</v>
      </c>
      <c r="Q514" s="64">
        <v>1</v>
      </c>
      <c r="R514" s="64">
        <f t="shared" si="97"/>
        <v>2</v>
      </c>
      <c r="S514" s="105" t="s">
        <v>4343</v>
      </c>
      <c r="T514" s="105" t="s">
        <v>172</v>
      </c>
      <c r="U514" s="159">
        <f t="shared" si="94"/>
        <v>1</v>
      </c>
      <c r="V514" s="273">
        <v>1</v>
      </c>
      <c r="W514" s="100">
        <f t="shared" si="86"/>
        <v>1</v>
      </c>
      <c r="X514" s="105" t="str">
        <f t="shared" si="87"/>
        <v>De acuerdo a lo programado</v>
      </c>
      <c r="Y514" s="166"/>
      <c r="Z514" s="159">
        <f t="shared" si="88"/>
        <v>1</v>
      </c>
      <c r="AA514" s="159"/>
      <c r="AB514" s="100" t="str">
        <f t="shared" si="90"/>
        <v>No hay ejecución</v>
      </c>
      <c r="AC514" s="105" t="str">
        <f t="shared" si="89"/>
        <v>NA</v>
      </c>
      <c r="AD514" s="166"/>
      <c r="AE514" s="65">
        <f t="shared" si="91"/>
        <v>1</v>
      </c>
      <c r="AF514" s="100">
        <f t="shared" si="92"/>
        <v>0.5</v>
      </c>
      <c r="AG514" s="105" t="str">
        <f t="shared" si="93"/>
        <v>Incumplimiento</v>
      </c>
      <c r="AH514" s="166"/>
      <c r="AI514" s="65" t="s">
        <v>502</v>
      </c>
      <c r="AJ514" s="105" t="s">
        <v>502</v>
      </c>
    </row>
    <row r="515" spans="1:36" s="59" customFormat="1" ht="37.049999999999997" customHeight="1" thickTop="1" thickBot="1">
      <c r="A515" s="63">
        <v>500</v>
      </c>
      <c r="B515" s="162" t="s">
        <v>403</v>
      </c>
      <c r="C515" s="162">
        <v>0</v>
      </c>
      <c r="D515" s="162">
        <v>0</v>
      </c>
      <c r="E515" s="162" t="s">
        <v>72</v>
      </c>
      <c r="F515" s="162">
        <v>18</v>
      </c>
      <c r="G515" s="231" t="s">
        <v>422</v>
      </c>
      <c r="H515" s="164" t="s">
        <v>4534</v>
      </c>
      <c r="I515" s="231" t="s">
        <v>20</v>
      </c>
      <c r="J515" s="231" t="s">
        <v>336</v>
      </c>
      <c r="K515" s="231">
        <v>9</v>
      </c>
      <c r="L515" s="165" t="s">
        <v>3778</v>
      </c>
      <c r="M515" s="165" t="s">
        <v>643</v>
      </c>
      <c r="N515" s="64">
        <v>0</v>
      </c>
      <c r="O515" s="64">
        <v>0</v>
      </c>
      <c r="P515" s="64">
        <v>1</v>
      </c>
      <c r="Q515" s="64">
        <v>0</v>
      </c>
      <c r="R515" s="64">
        <f t="shared" si="97"/>
        <v>1</v>
      </c>
      <c r="S515" s="105" t="s">
        <v>4343</v>
      </c>
      <c r="T515" s="105" t="s">
        <v>172</v>
      </c>
      <c r="U515" s="159">
        <f t="shared" si="94"/>
        <v>0</v>
      </c>
      <c r="V515" s="273">
        <v>8</v>
      </c>
      <c r="W515" s="100" t="str">
        <f t="shared" si="86"/>
        <v>No hay Programación</v>
      </c>
      <c r="X515" s="105" t="str">
        <f t="shared" si="87"/>
        <v>De acuerdo a lo programado</v>
      </c>
      <c r="Y515" s="166"/>
      <c r="Z515" s="159">
        <f t="shared" si="88"/>
        <v>1</v>
      </c>
      <c r="AA515" s="159"/>
      <c r="AB515" s="100" t="str">
        <f t="shared" si="90"/>
        <v>No hay ejecución</v>
      </c>
      <c r="AC515" s="105" t="str">
        <f t="shared" si="89"/>
        <v>NA</v>
      </c>
      <c r="AD515" s="166"/>
      <c r="AE515" s="65">
        <f t="shared" si="91"/>
        <v>8</v>
      </c>
      <c r="AF515" s="100">
        <f t="shared" si="92"/>
        <v>8</v>
      </c>
      <c r="AG515" s="105" t="str">
        <f t="shared" si="93"/>
        <v>De acuerdo a lo programado</v>
      </c>
      <c r="AH515" s="166"/>
      <c r="AI515" s="65" t="s">
        <v>502</v>
      </c>
      <c r="AJ515" s="105" t="s">
        <v>502</v>
      </c>
    </row>
    <row r="516" spans="1:36" s="59" customFormat="1" ht="37.049999999999997" customHeight="1" thickTop="1" thickBot="1">
      <c r="A516" s="63">
        <v>501</v>
      </c>
      <c r="B516" s="162" t="s">
        <v>403</v>
      </c>
      <c r="C516" s="162">
        <v>0</v>
      </c>
      <c r="D516" s="162">
        <v>0</v>
      </c>
      <c r="E516" s="162" t="s">
        <v>72</v>
      </c>
      <c r="F516" s="162">
        <v>18</v>
      </c>
      <c r="G516" s="231" t="s">
        <v>428</v>
      </c>
      <c r="H516" s="164" t="s">
        <v>4527</v>
      </c>
      <c r="I516" s="231" t="s">
        <v>20</v>
      </c>
      <c r="J516" s="231" t="s">
        <v>336</v>
      </c>
      <c r="K516" s="231">
        <v>8</v>
      </c>
      <c r="L516" s="165" t="s">
        <v>2201</v>
      </c>
      <c r="M516" s="165" t="s">
        <v>3764</v>
      </c>
      <c r="N516" s="64">
        <v>35</v>
      </c>
      <c r="O516" s="64">
        <v>0</v>
      </c>
      <c r="P516" s="64">
        <v>0</v>
      </c>
      <c r="Q516" s="64">
        <v>0</v>
      </c>
      <c r="R516" s="64">
        <f t="shared" si="97"/>
        <v>35</v>
      </c>
      <c r="S516" s="105" t="s">
        <v>4327</v>
      </c>
      <c r="T516" s="105" t="s">
        <v>172</v>
      </c>
      <c r="U516" s="159">
        <f t="shared" si="94"/>
        <v>35</v>
      </c>
      <c r="V516" s="273">
        <v>0</v>
      </c>
      <c r="W516" s="100">
        <f t="shared" si="86"/>
        <v>0</v>
      </c>
      <c r="X516" s="105" t="str">
        <f t="shared" si="87"/>
        <v>En Riesgo de no Cumplimiento</v>
      </c>
      <c r="Y516" s="166"/>
      <c r="Z516" s="159">
        <f t="shared" si="88"/>
        <v>0</v>
      </c>
      <c r="AA516" s="159"/>
      <c r="AB516" s="100" t="str">
        <f t="shared" si="90"/>
        <v>No hay ejecución</v>
      </c>
      <c r="AC516" s="105" t="str">
        <f t="shared" si="89"/>
        <v>NA</v>
      </c>
      <c r="AD516" s="166"/>
      <c r="AE516" s="65">
        <f t="shared" si="91"/>
        <v>0</v>
      </c>
      <c r="AF516" s="100" t="str">
        <f t="shared" si="92"/>
        <v>No hay Programación</v>
      </c>
      <c r="AG516" s="105" t="str">
        <f t="shared" si="93"/>
        <v>De acuerdo a lo programado</v>
      </c>
      <c r="AH516" s="166"/>
      <c r="AI516" s="65" t="s">
        <v>502</v>
      </c>
      <c r="AJ516" s="105" t="s">
        <v>502</v>
      </c>
    </row>
    <row r="517" spans="1:36" s="59" customFormat="1" ht="37.049999999999997" customHeight="1" thickTop="1" thickBot="1">
      <c r="A517" s="63">
        <v>502</v>
      </c>
      <c r="B517" s="162" t="s">
        <v>403</v>
      </c>
      <c r="C517" s="162">
        <v>0</v>
      </c>
      <c r="D517" s="162">
        <v>0</v>
      </c>
      <c r="E517" s="162" t="s">
        <v>72</v>
      </c>
      <c r="F517" s="162">
        <v>18</v>
      </c>
      <c r="G517" s="231" t="s">
        <v>428</v>
      </c>
      <c r="H517" s="164" t="s">
        <v>4326</v>
      </c>
      <c r="I517" s="231" t="s">
        <v>20</v>
      </c>
      <c r="J517" s="231" t="s">
        <v>336</v>
      </c>
      <c r="K517" s="231">
        <v>8</v>
      </c>
      <c r="L517" s="165" t="s">
        <v>3763</v>
      </c>
      <c r="M517" s="165" t="s">
        <v>3764</v>
      </c>
      <c r="N517" s="64">
        <v>35</v>
      </c>
      <c r="O517" s="64">
        <v>0</v>
      </c>
      <c r="P517" s="64">
        <v>0</v>
      </c>
      <c r="Q517" s="64">
        <v>0</v>
      </c>
      <c r="R517" s="64">
        <f t="shared" si="97"/>
        <v>35</v>
      </c>
      <c r="S517" s="105" t="s">
        <v>4327</v>
      </c>
      <c r="T517" s="105" t="s">
        <v>172</v>
      </c>
      <c r="U517" s="159">
        <f t="shared" si="94"/>
        <v>35</v>
      </c>
      <c r="V517" s="273">
        <v>35</v>
      </c>
      <c r="W517" s="100">
        <f t="shared" si="86"/>
        <v>1</v>
      </c>
      <c r="X517" s="105" t="str">
        <f t="shared" si="87"/>
        <v>De acuerdo a lo programado</v>
      </c>
      <c r="Y517" s="166"/>
      <c r="Z517" s="159">
        <f t="shared" si="88"/>
        <v>0</v>
      </c>
      <c r="AA517" s="159"/>
      <c r="AB517" s="100" t="str">
        <f t="shared" si="90"/>
        <v>No hay ejecución</v>
      </c>
      <c r="AC517" s="105" t="str">
        <f t="shared" si="89"/>
        <v>NA</v>
      </c>
      <c r="AD517" s="166"/>
      <c r="AE517" s="65">
        <f t="shared" si="91"/>
        <v>35</v>
      </c>
      <c r="AF517" s="100">
        <f t="shared" si="92"/>
        <v>1</v>
      </c>
      <c r="AG517" s="105" t="str">
        <f t="shared" si="93"/>
        <v>De acuerdo a lo programado</v>
      </c>
      <c r="AH517" s="166"/>
      <c r="AI517" s="65" t="s">
        <v>502</v>
      </c>
      <c r="AJ517" s="105" t="s">
        <v>502</v>
      </c>
    </row>
    <row r="518" spans="1:36" s="59" customFormat="1" ht="37.049999999999997" customHeight="1" thickTop="1" thickBot="1">
      <c r="A518" s="63">
        <v>503</v>
      </c>
      <c r="B518" s="162" t="s">
        <v>403</v>
      </c>
      <c r="C518" s="162">
        <v>0</v>
      </c>
      <c r="D518" s="162">
        <v>0</v>
      </c>
      <c r="E518" s="162" t="s">
        <v>72</v>
      </c>
      <c r="F518" s="162">
        <v>18</v>
      </c>
      <c r="G518" s="231" t="s">
        <v>428</v>
      </c>
      <c r="H518" s="164" t="s">
        <v>3828</v>
      </c>
      <c r="I518" s="231" t="s">
        <v>20</v>
      </c>
      <c r="J518" s="231" t="s">
        <v>336</v>
      </c>
      <c r="K518" s="231">
        <v>8</v>
      </c>
      <c r="L518" s="165" t="s">
        <v>3763</v>
      </c>
      <c r="M518" s="165" t="s">
        <v>3764</v>
      </c>
      <c r="N518" s="64">
        <v>35</v>
      </c>
      <c r="O518" s="64">
        <v>0</v>
      </c>
      <c r="P518" s="64">
        <v>0</v>
      </c>
      <c r="Q518" s="64">
        <v>0</v>
      </c>
      <c r="R518" s="64">
        <f t="shared" si="97"/>
        <v>35</v>
      </c>
      <c r="S518" s="105" t="s">
        <v>4327</v>
      </c>
      <c r="T518" s="105" t="s">
        <v>172</v>
      </c>
      <c r="U518" s="159">
        <f t="shared" si="94"/>
        <v>35</v>
      </c>
      <c r="V518" s="273">
        <v>32</v>
      </c>
      <c r="W518" s="100">
        <f t="shared" si="86"/>
        <v>0.91428571428571426</v>
      </c>
      <c r="X518" s="105" t="str">
        <f t="shared" si="87"/>
        <v>De acuerdo a lo programado</v>
      </c>
      <c r="Y518" s="166"/>
      <c r="Z518" s="159">
        <f t="shared" si="88"/>
        <v>0</v>
      </c>
      <c r="AA518" s="159"/>
      <c r="AB518" s="100" t="str">
        <f t="shared" si="90"/>
        <v>No hay ejecución</v>
      </c>
      <c r="AC518" s="105" t="str">
        <f t="shared" si="89"/>
        <v>NA</v>
      </c>
      <c r="AD518" s="166"/>
      <c r="AE518" s="65">
        <f t="shared" si="91"/>
        <v>32</v>
      </c>
      <c r="AF518" s="100">
        <f t="shared" si="92"/>
        <v>0.91428571428571426</v>
      </c>
      <c r="AG518" s="105" t="str">
        <f t="shared" si="93"/>
        <v>De acuerdo a lo programado</v>
      </c>
      <c r="AH518" s="166"/>
      <c r="AI518" s="65" t="s">
        <v>502</v>
      </c>
      <c r="AJ518" s="105" t="s">
        <v>502</v>
      </c>
    </row>
    <row r="519" spans="1:36" s="59" customFormat="1" ht="37.049999999999997" customHeight="1" thickTop="1" thickBot="1">
      <c r="A519" s="63">
        <v>504</v>
      </c>
      <c r="B519" s="162" t="s">
        <v>403</v>
      </c>
      <c r="C519" s="162">
        <v>0</v>
      </c>
      <c r="D519" s="162">
        <v>0</v>
      </c>
      <c r="E519" s="162" t="s">
        <v>72</v>
      </c>
      <c r="F519" s="162">
        <v>18</v>
      </c>
      <c r="G519" s="231" t="s">
        <v>428</v>
      </c>
      <c r="H519" s="164" t="s">
        <v>4328</v>
      </c>
      <c r="I519" s="231" t="s">
        <v>20</v>
      </c>
      <c r="J519" s="231" t="s">
        <v>336</v>
      </c>
      <c r="K519" s="231">
        <v>9</v>
      </c>
      <c r="L519" s="165" t="s">
        <v>640</v>
      </c>
      <c r="M519" s="165" t="s">
        <v>636</v>
      </c>
      <c r="N519" s="64">
        <v>30</v>
      </c>
      <c r="O519" s="64">
        <v>5</v>
      </c>
      <c r="P519" s="64">
        <v>0</v>
      </c>
      <c r="Q519" s="64">
        <v>0</v>
      </c>
      <c r="R519" s="64">
        <f t="shared" si="97"/>
        <v>35</v>
      </c>
      <c r="S519" s="105" t="s">
        <v>4327</v>
      </c>
      <c r="T519" s="105" t="s">
        <v>172</v>
      </c>
      <c r="U519" s="159">
        <f t="shared" si="94"/>
        <v>35</v>
      </c>
      <c r="V519" s="273">
        <v>26</v>
      </c>
      <c r="W519" s="100">
        <f t="shared" si="86"/>
        <v>0.74285714285714288</v>
      </c>
      <c r="X519" s="105" t="str">
        <f t="shared" si="87"/>
        <v>Atraso Leve</v>
      </c>
      <c r="Y519" s="166"/>
      <c r="Z519" s="159">
        <f t="shared" si="88"/>
        <v>0</v>
      </c>
      <c r="AA519" s="159"/>
      <c r="AB519" s="100" t="str">
        <f t="shared" si="90"/>
        <v>No hay ejecución</v>
      </c>
      <c r="AC519" s="105" t="str">
        <f t="shared" si="89"/>
        <v>NA</v>
      </c>
      <c r="AD519" s="166"/>
      <c r="AE519" s="65">
        <f t="shared" si="91"/>
        <v>26</v>
      </c>
      <c r="AF519" s="100">
        <f t="shared" si="92"/>
        <v>0.74285714285714288</v>
      </c>
      <c r="AG519" s="105" t="str">
        <f t="shared" si="93"/>
        <v>Atraso Leve</v>
      </c>
      <c r="AH519" s="166"/>
      <c r="AI519" s="65" t="s">
        <v>502</v>
      </c>
      <c r="AJ519" s="105" t="s">
        <v>502</v>
      </c>
    </row>
    <row r="520" spans="1:36" s="59" customFormat="1" ht="37.049999999999997" customHeight="1" thickTop="1" thickBot="1">
      <c r="A520" s="63">
        <v>505</v>
      </c>
      <c r="B520" s="162" t="s">
        <v>403</v>
      </c>
      <c r="C520" s="162">
        <v>0</v>
      </c>
      <c r="D520" s="162">
        <v>0</v>
      </c>
      <c r="E520" s="162" t="s">
        <v>72</v>
      </c>
      <c r="F520" s="162">
        <v>18</v>
      </c>
      <c r="G520" s="231" t="s">
        <v>510</v>
      </c>
      <c r="H520" s="164" t="s">
        <v>4355</v>
      </c>
      <c r="I520" s="231" t="s">
        <v>20</v>
      </c>
      <c r="J520" s="231" t="s">
        <v>336</v>
      </c>
      <c r="K520" s="231">
        <v>9</v>
      </c>
      <c r="L520" s="165" t="s">
        <v>2214</v>
      </c>
      <c r="M520" s="165" t="s">
        <v>3764</v>
      </c>
      <c r="N520" s="64">
        <v>0</v>
      </c>
      <c r="O520" s="64">
        <v>3</v>
      </c>
      <c r="P520" s="64">
        <v>3</v>
      </c>
      <c r="Q520" s="64">
        <v>6</v>
      </c>
      <c r="R520" s="64">
        <f t="shared" si="97"/>
        <v>12</v>
      </c>
      <c r="S520" s="105" t="s">
        <v>4327</v>
      </c>
      <c r="T520" s="105" t="s">
        <v>172</v>
      </c>
      <c r="U520" s="159">
        <f t="shared" si="94"/>
        <v>3</v>
      </c>
      <c r="V520" s="273">
        <v>3</v>
      </c>
      <c r="W520" s="100">
        <f t="shared" si="86"/>
        <v>1</v>
      </c>
      <c r="X520" s="105" t="str">
        <f t="shared" si="87"/>
        <v>De acuerdo a lo programado</v>
      </c>
      <c r="Y520" s="166"/>
      <c r="Z520" s="159">
        <f t="shared" si="88"/>
        <v>9</v>
      </c>
      <c r="AA520" s="159"/>
      <c r="AB520" s="100" t="str">
        <f t="shared" si="90"/>
        <v>No hay ejecución</v>
      </c>
      <c r="AC520" s="105" t="str">
        <f t="shared" si="89"/>
        <v>NA</v>
      </c>
      <c r="AD520" s="166"/>
      <c r="AE520" s="65">
        <f t="shared" si="91"/>
        <v>3</v>
      </c>
      <c r="AF520" s="100">
        <f t="shared" si="92"/>
        <v>0.25</v>
      </c>
      <c r="AG520" s="105" t="str">
        <f t="shared" si="93"/>
        <v>Incumplimiento</v>
      </c>
      <c r="AH520" s="166"/>
      <c r="AI520" s="65" t="s">
        <v>502</v>
      </c>
      <c r="AJ520" s="105" t="s">
        <v>502</v>
      </c>
    </row>
    <row r="521" spans="1:36" s="59" customFormat="1" ht="37.049999999999997" customHeight="1" thickTop="1" thickBot="1">
      <c r="A521" s="63">
        <v>506</v>
      </c>
      <c r="B521" s="162" t="s">
        <v>403</v>
      </c>
      <c r="C521" s="162">
        <v>0</v>
      </c>
      <c r="D521" s="162">
        <v>0</v>
      </c>
      <c r="E521" s="162" t="s">
        <v>72</v>
      </c>
      <c r="F521" s="162">
        <v>18</v>
      </c>
      <c r="G521" s="231" t="s">
        <v>510</v>
      </c>
      <c r="H521" s="164" t="s">
        <v>4394</v>
      </c>
      <c r="I521" s="231" t="s">
        <v>20</v>
      </c>
      <c r="J521" s="231" t="s">
        <v>336</v>
      </c>
      <c r="K521" s="231">
        <v>9</v>
      </c>
      <c r="L521" s="165" t="s">
        <v>2214</v>
      </c>
      <c r="M521" s="165" t="s">
        <v>3764</v>
      </c>
      <c r="N521" s="64">
        <v>0</v>
      </c>
      <c r="O521" s="64">
        <v>2</v>
      </c>
      <c r="P521" s="64">
        <v>2</v>
      </c>
      <c r="Q521" s="64">
        <v>2</v>
      </c>
      <c r="R521" s="64">
        <f t="shared" si="97"/>
        <v>6</v>
      </c>
      <c r="S521" s="105" t="s">
        <v>4327</v>
      </c>
      <c r="T521" s="105" t="s">
        <v>172</v>
      </c>
      <c r="U521" s="159">
        <f t="shared" si="94"/>
        <v>2</v>
      </c>
      <c r="V521" s="273">
        <v>6</v>
      </c>
      <c r="W521" s="100">
        <f t="shared" si="86"/>
        <v>3</v>
      </c>
      <c r="X521" s="105" t="str">
        <f t="shared" si="87"/>
        <v>De acuerdo a lo programado</v>
      </c>
      <c r="Y521" s="166"/>
      <c r="Z521" s="159">
        <f t="shared" si="88"/>
        <v>4</v>
      </c>
      <c r="AA521" s="159"/>
      <c r="AB521" s="100" t="str">
        <f t="shared" si="90"/>
        <v>No hay ejecución</v>
      </c>
      <c r="AC521" s="105" t="str">
        <f t="shared" si="89"/>
        <v>NA</v>
      </c>
      <c r="AD521" s="166"/>
      <c r="AE521" s="65">
        <f t="shared" si="91"/>
        <v>6</v>
      </c>
      <c r="AF521" s="100">
        <f t="shared" si="92"/>
        <v>1</v>
      </c>
      <c r="AG521" s="105" t="str">
        <f t="shared" si="93"/>
        <v>De acuerdo a lo programado</v>
      </c>
      <c r="AH521" s="166"/>
      <c r="AI521" s="65" t="s">
        <v>502</v>
      </c>
      <c r="AJ521" s="105" t="s">
        <v>502</v>
      </c>
    </row>
    <row r="522" spans="1:36" s="59" customFormat="1" ht="37.049999999999997" customHeight="1" thickTop="1" thickBot="1">
      <c r="A522" s="63">
        <v>507</v>
      </c>
      <c r="B522" s="162" t="s">
        <v>403</v>
      </c>
      <c r="C522" s="162">
        <v>0</v>
      </c>
      <c r="D522" s="162">
        <v>0</v>
      </c>
      <c r="E522" s="162" t="s">
        <v>72</v>
      </c>
      <c r="F522" s="162">
        <v>18</v>
      </c>
      <c r="G522" s="231" t="s">
        <v>439</v>
      </c>
      <c r="H522" s="164" t="s">
        <v>4338</v>
      </c>
      <c r="I522" s="231" t="s">
        <v>20</v>
      </c>
      <c r="J522" s="231" t="s">
        <v>336</v>
      </c>
      <c r="K522" s="231">
        <v>9</v>
      </c>
      <c r="L522" s="165" t="s">
        <v>2214</v>
      </c>
      <c r="M522" s="165" t="s">
        <v>3764</v>
      </c>
      <c r="N522" s="64">
        <v>0</v>
      </c>
      <c r="O522" s="64">
        <v>2</v>
      </c>
      <c r="P522" s="64">
        <v>2</v>
      </c>
      <c r="Q522" s="64">
        <v>0</v>
      </c>
      <c r="R522" s="64">
        <f t="shared" si="97"/>
        <v>4</v>
      </c>
      <c r="S522" s="105" t="s">
        <v>4327</v>
      </c>
      <c r="T522" s="105" t="s">
        <v>172</v>
      </c>
      <c r="U522" s="159">
        <f t="shared" si="94"/>
        <v>2</v>
      </c>
      <c r="V522" s="273">
        <v>1</v>
      </c>
      <c r="W522" s="100">
        <f t="shared" si="86"/>
        <v>0.5</v>
      </c>
      <c r="X522" s="105" t="str">
        <f t="shared" si="87"/>
        <v>En Riesgo de no Cumplimiento</v>
      </c>
      <c r="Y522" s="166"/>
      <c r="Z522" s="159">
        <f t="shared" si="88"/>
        <v>2</v>
      </c>
      <c r="AA522" s="159"/>
      <c r="AB522" s="100" t="str">
        <f t="shared" si="90"/>
        <v>No hay ejecución</v>
      </c>
      <c r="AC522" s="105" t="str">
        <f t="shared" si="89"/>
        <v>NA</v>
      </c>
      <c r="AD522" s="166"/>
      <c r="AE522" s="65">
        <f t="shared" si="91"/>
        <v>1</v>
      </c>
      <c r="AF522" s="100">
        <f t="shared" si="92"/>
        <v>0.25</v>
      </c>
      <c r="AG522" s="105" t="str">
        <f t="shared" si="93"/>
        <v>Incumplimiento</v>
      </c>
      <c r="AH522" s="166"/>
      <c r="AI522" s="65" t="s">
        <v>502</v>
      </c>
      <c r="AJ522" s="105" t="s">
        <v>502</v>
      </c>
    </row>
    <row r="523" spans="1:36" s="59" customFormat="1" ht="37.049999999999997" customHeight="1" thickTop="1" thickBot="1">
      <c r="A523" s="63">
        <v>508</v>
      </c>
      <c r="B523" s="162" t="s">
        <v>403</v>
      </c>
      <c r="C523" s="162">
        <v>0</v>
      </c>
      <c r="D523" s="162">
        <v>0</v>
      </c>
      <c r="E523" s="162" t="s">
        <v>72</v>
      </c>
      <c r="F523" s="162">
        <v>18</v>
      </c>
      <c r="G523" s="231" t="s">
        <v>439</v>
      </c>
      <c r="H523" s="164" t="s">
        <v>4395</v>
      </c>
      <c r="I523" s="231" t="s">
        <v>20</v>
      </c>
      <c r="J523" s="231" t="s">
        <v>336</v>
      </c>
      <c r="K523" s="231">
        <v>9</v>
      </c>
      <c r="L523" s="165" t="s">
        <v>2214</v>
      </c>
      <c r="M523" s="165" t="s">
        <v>3764</v>
      </c>
      <c r="N523" s="64">
        <v>0</v>
      </c>
      <c r="O523" s="64">
        <v>1</v>
      </c>
      <c r="P523" s="64">
        <v>1</v>
      </c>
      <c r="Q523" s="64">
        <v>0</v>
      </c>
      <c r="R523" s="64">
        <f t="shared" si="97"/>
        <v>2</v>
      </c>
      <c r="S523" s="105" t="s">
        <v>4327</v>
      </c>
      <c r="T523" s="105" t="s">
        <v>172</v>
      </c>
      <c r="U523" s="159">
        <f t="shared" si="94"/>
        <v>1</v>
      </c>
      <c r="V523" s="273">
        <v>2</v>
      </c>
      <c r="W523" s="100">
        <f t="shared" si="86"/>
        <v>2</v>
      </c>
      <c r="X523" s="105" t="str">
        <f t="shared" si="87"/>
        <v>De acuerdo a lo programado</v>
      </c>
      <c r="Y523" s="166"/>
      <c r="Z523" s="159">
        <f t="shared" si="88"/>
        <v>1</v>
      </c>
      <c r="AA523" s="159"/>
      <c r="AB523" s="100" t="str">
        <f t="shared" si="90"/>
        <v>No hay ejecución</v>
      </c>
      <c r="AC523" s="105" t="str">
        <f t="shared" si="89"/>
        <v>NA</v>
      </c>
      <c r="AD523" s="166"/>
      <c r="AE523" s="65">
        <f t="shared" si="91"/>
        <v>2</v>
      </c>
      <c r="AF523" s="100">
        <f t="shared" si="92"/>
        <v>1</v>
      </c>
      <c r="AG523" s="105" t="str">
        <f t="shared" si="93"/>
        <v>De acuerdo a lo programado</v>
      </c>
      <c r="AH523" s="166"/>
      <c r="AI523" s="65" t="s">
        <v>502</v>
      </c>
      <c r="AJ523" s="105" t="s">
        <v>502</v>
      </c>
    </row>
    <row r="524" spans="1:36" s="59" customFormat="1" ht="37.049999999999997" customHeight="1" thickTop="1" thickBot="1">
      <c r="A524" s="63">
        <v>509</v>
      </c>
      <c r="B524" s="162" t="s">
        <v>403</v>
      </c>
      <c r="C524" s="162">
        <v>0</v>
      </c>
      <c r="D524" s="162">
        <v>0</v>
      </c>
      <c r="E524" s="162" t="s">
        <v>72</v>
      </c>
      <c r="F524" s="162">
        <v>18</v>
      </c>
      <c r="G524" s="231" t="s">
        <v>439</v>
      </c>
      <c r="H524" s="164" t="s">
        <v>4367</v>
      </c>
      <c r="I524" s="231" t="s">
        <v>20</v>
      </c>
      <c r="J524" s="231" t="s">
        <v>336</v>
      </c>
      <c r="K524" s="231">
        <v>9</v>
      </c>
      <c r="L524" s="165" t="s">
        <v>2214</v>
      </c>
      <c r="M524" s="165" t="s">
        <v>3764</v>
      </c>
      <c r="N524" s="64">
        <v>0</v>
      </c>
      <c r="O524" s="64">
        <v>0</v>
      </c>
      <c r="P524" s="64">
        <v>1</v>
      </c>
      <c r="Q524" s="64">
        <v>1</v>
      </c>
      <c r="R524" s="64">
        <f t="shared" si="97"/>
        <v>2</v>
      </c>
      <c r="S524" s="105" t="s">
        <v>4327</v>
      </c>
      <c r="T524" s="105" t="s">
        <v>172</v>
      </c>
      <c r="U524" s="159">
        <f t="shared" si="94"/>
        <v>0</v>
      </c>
      <c r="V524" s="273">
        <v>0</v>
      </c>
      <c r="W524" s="100" t="str">
        <f t="shared" si="86"/>
        <v>No hay Programación</v>
      </c>
      <c r="X524" s="105" t="str">
        <f t="shared" si="87"/>
        <v>De acuerdo a lo programado</v>
      </c>
      <c r="Y524" s="166"/>
      <c r="Z524" s="159">
        <f t="shared" si="88"/>
        <v>2</v>
      </c>
      <c r="AA524" s="159"/>
      <c r="AB524" s="100" t="str">
        <f t="shared" si="90"/>
        <v>No hay ejecución</v>
      </c>
      <c r="AC524" s="105" t="str">
        <f t="shared" si="89"/>
        <v>NA</v>
      </c>
      <c r="AD524" s="166"/>
      <c r="AE524" s="65">
        <f t="shared" si="91"/>
        <v>0</v>
      </c>
      <c r="AF524" s="100" t="str">
        <f t="shared" si="92"/>
        <v>No hay Programación</v>
      </c>
      <c r="AG524" s="105" t="str">
        <f t="shared" si="93"/>
        <v>De acuerdo a lo programado</v>
      </c>
      <c r="AH524" s="166"/>
      <c r="AI524" s="65" t="s">
        <v>502</v>
      </c>
      <c r="AJ524" s="105" t="s">
        <v>502</v>
      </c>
    </row>
    <row r="525" spans="1:36" s="59" customFormat="1" ht="37.049999999999997" customHeight="1" thickTop="1" thickBot="1">
      <c r="A525" s="63">
        <v>510</v>
      </c>
      <c r="B525" s="162" t="s">
        <v>403</v>
      </c>
      <c r="C525" s="162">
        <v>0</v>
      </c>
      <c r="D525" s="162">
        <v>0</v>
      </c>
      <c r="E525" s="162" t="s">
        <v>72</v>
      </c>
      <c r="F525" s="162">
        <v>18</v>
      </c>
      <c r="G525" s="231" t="s">
        <v>450</v>
      </c>
      <c r="H525" s="164" t="s">
        <v>4340</v>
      </c>
      <c r="I525" s="231" t="s">
        <v>20</v>
      </c>
      <c r="J525" s="231" t="s">
        <v>336</v>
      </c>
      <c r="K525" s="231">
        <v>9</v>
      </c>
      <c r="L525" s="165" t="s">
        <v>2214</v>
      </c>
      <c r="M525" s="165" t="s">
        <v>3764</v>
      </c>
      <c r="N525" s="64"/>
      <c r="O525" s="64">
        <v>5</v>
      </c>
      <c r="P525" s="64">
        <v>0</v>
      </c>
      <c r="Q525" s="64">
        <v>5</v>
      </c>
      <c r="R525" s="64">
        <f t="shared" si="97"/>
        <v>10</v>
      </c>
      <c r="S525" s="105" t="s">
        <v>4327</v>
      </c>
      <c r="T525" s="105" t="s">
        <v>172</v>
      </c>
      <c r="U525" s="159">
        <f t="shared" si="94"/>
        <v>5</v>
      </c>
      <c r="V525" s="273">
        <v>9</v>
      </c>
      <c r="W525" s="100">
        <f t="shared" si="86"/>
        <v>1.8</v>
      </c>
      <c r="X525" s="105" t="str">
        <f t="shared" si="87"/>
        <v>De acuerdo a lo programado</v>
      </c>
      <c r="Y525" s="166"/>
      <c r="Z525" s="159">
        <f t="shared" si="88"/>
        <v>5</v>
      </c>
      <c r="AA525" s="159"/>
      <c r="AB525" s="100" t="str">
        <f t="shared" si="90"/>
        <v>No hay ejecución</v>
      </c>
      <c r="AC525" s="105" t="str">
        <f t="shared" si="89"/>
        <v>NA</v>
      </c>
      <c r="AD525" s="166"/>
      <c r="AE525" s="65">
        <f t="shared" si="91"/>
        <v>9</v>
      </c>
      <c r="AF525" s="100">
        <f t="shared" si="92"/>
        <v>0.9</v>
      </c>
      <c r="AG525" s="105" t="str">
        <f t="shared" si="93"/>
        <v>De acuerdo a lo programado</v>
      </c>
      <c r="AH525" s="166"/>
      <c r="AI525" s="65" t="s">
        <v>502</v>
      </c>
      <c r="AJ525" s="105" t="s">
        <v>502</v>
      </c>
    </row>
    <row r="526" spans="1:36" s="59" customFormat="1" ht="37.049999999999997" customHeight="1" thickTop="1" thickBot="1">
      <c r="A526" s="63">
        <v>511</v>
      </c>
      <c r="B526" s="162" t="s">
        <v>403</v>
      </c>
      <c r="C526" s="162">
        <v>0</v>
      </c>
      <c r="D526" s="162">
        <v>0</v>
      </c>
      <c r="E526" s="162" t="s">
        <v>72</v>
      </c>
      <c r="F526" s="162">
        <v>18</v>
      </c>
      <c r="G526" s="231" t="s">
        <v>450</v>
      </c>
      <c r="H526" s="164" t="s">
        <v>4411</v>
      </c>
      <c r="I526" s="231" t="s">
        <v>20</v>
      </c>
      <c r="J526" s="231" t="s">
        <v>336</v>
      </c>
      <c r="K526" s="231">
        <v>9</v>
      </c>
      <c r="L526" s="165" t="s">
        <v>2214</v>
      </c>
      <c r="M526" s="165" t="s">
        <v>3764</v>
      </c>
      <c r="N526" s="64"/>
      <c r="O526" s="64">
        <v>5</v>
      </c>
      <c r="P526" s="64">
        <v>0</v>
      </c>
      <c r="Q526" s="64">
        <v>5</v>
      </c>
      <c r="R526" s="64">
        <f t="shared" si="97"/>
        <v>10</v>
      </c>
      <c r="S526" s="105" t="s">
        <v>4327</v>
      </c>
      <c r="T526" s="105" t="s">
        <v>172</v>
      </c>
      <c r="U526" s="159">
        <f t="shared" si="94"/>
        <v>5</v>
      </c>
      <c r="V526" s="273">
        <v>6</v>
      </c>
      <c r="W526" s="100">
        <f t="shared" si="86"/>
        <v>1.2</v>
      </c>
      <c r="X526" s="105" t="str">
        <f t="shared" si="87"/>
        <v>De acuerdo a lo programado</v>
      </c>
      <c r="Y526" s="166"/>
      <c r="Z526" s="159">
        <f t="shared" si="88"/>
        <v>5</v>
      </c>
      <c r="AA526" s="159"/>
      <c r="AB526" s="100" t="str">
        <f t="shared" si="90"/>
        <v>No hay ejecución</v>
      </c>
      <c r="AC526" s="105" t="str">
        <f t="shared" si="89"/>
        <v>NA</v>
      </c>
      <c r="AD526" s="166"/>
      <c r="AE526" s="65">
        <f t="shared" si="91"/>
        <v>6</v>
      </c>
      <c r="AF526" s="100">
        <f t="shared" si="92"/>
        <v>0.6</v>
      </c>
      <c r="AG526" s="105" t="str">
        <f t="shared" si="93"/>
        <v>Incumplimiento</v>
      </c>
      <c r="AH526" s="166"/>
      <c r="AI526" s="65" t="s">
        <v>502</v>
      </c>
      <c r="AJ526" s="105" t="s">
        <v>502</v>
      </c>
    </row>
    <row r="527" spans="1:36" s="59" customFormat="1" ht="37.049999999999997" customHeight="1" thickTop="1" thickBot="1">
      <c r="A527" s="63">
        <v>512</v>
      </c>
      <c r="B527" s="162"/>
      <c r="C527" s="162"/>
      <c r="D527" s="162"/>
      <c r="E527" s="162"/>
      <c r="F527" s="162"/>
      <c r="G527" s="231" t="s">
        <v>450</v>
      </c>
      <c r="H527" s="164" t="s">
        <v>4535</v>
      </c>
      <c r="I527" s="231" t="s">
        <v>20</v>
      </c>
      <c r="J527" s="231" t="s">
        <v>336</v>
      </c>
      <c r="K527" s="231">
        <v>9</v>
      </c>
      <c r="L527" s="165" t="s">
        <v>2214</v>
      </c>
      <c r="M527" s="165" t="s">
        <v>3764</v>
      </c>
      <c r="N527" s="64"/>
      <c r="O527" s="64">
        <v>8</v>
      </c>
      <c r="P527" s="64">
        <v>1</v>
      </c>
      <c r="Q527" s="64">
        <v>7</v>
      </c>
      <c r="R527" s="64">
        <f t="shared" si="97"/>
        <v>16</v>
      </c>
      <c r="S527" s="105" t="s">
        <v>4327</v>
      </c>
      <c r="T527" s="105" t="s">
        <v>172</v>
      </c>
      <c r="U527" s="159">
        <f t="shared" si="94"/>
        <v>8</v>
      </c>
      <c r="V527" s="273">
        <v>9</v>
      </c>
      <c r="W527" s="100">
        <f t="shared" si="86"/>
        <v>1.125</v>
      </c>
      <c r="X527" s="105" t="str">
        <f t="shared" si="87"/>
        <v>De acuerdo a lo programado</v>
      </c>
      <c r="Y527" s="166"/>
      <c r="Z527" s="159">
        <f t="shared" si="88"/>
        <v>8</v>
      </c>
      <c r="AA527" s="159"/>
      <c r="AB527" s="100" t="str">
        <f t="shared" si="90"/>
        <v>No hay ejecución</v>
      </c>
      <c r="AC527" s="105" t="str">
        <f t="shared" si="89"/>
        <v>NA</v>
      </c>
      <c r="AD527" s="166"/>
      <c r="AE527" s="65">
        <f t="shared" si="91"/>
        <v>9</v>
      </c>
      <c r="AF527" s="100">
        <f t="shared" si="92"/>
        <v>0.5625</v>
      </c>
      <c r="AG527" s="105" t="str">
        <f t="shared" si="93"/>
        <v>Incumplimiento</v>
      </c>
      <c r="AH527" s="166"/>
      <c r="AI527" s="65" t="s">
        <v>502</v>
      </c>
      <c r="AJ527" s="105" t="s">
        <v>502</v>
      </c>
    </row>
    <row r="528" spans="1:36" s="59" customFormat="1" ht="37.049999999999997" customHeight="1" thickTop="1" thickBot="1">
      <c r="A528" s="63">
        <v>513</v>
      </c>
      <c r="B528" s="162" t="s">
        <v>403</v>
      </c>
      <c r="C528" s="162">
        <v>0</v>
      </c>
      <c r="D528" s="162">
        <v>0</v>
      </c>
      <c r="E528" s="162" t="s">
        <v>72</v>
      </c>
      <c r="F528" s="162">
        <v>18</v>
      </c>
      <c r="G528" s="231" t="s">
        <v>450</v>
      </c>
      <c r="H528" s="164" t="s">
        <v>4462</v>
      </c>
      <c r="I528" s="231" t="s">
        <v>20</v>
      </c>
      <c r="J528" s="231" t="s">
        <v>336</v>
      </c>
      <c r="K528" s="231">
        <v>9</v>
      </c>
      <c r="L528" s="165" t="s">
        <v>2214</v>
      </c>
      <c r="M528" s="165" t="s">
        <v>3764</v>
      </c>
      <c r="N528" s="64"/>
      <c r="O528" s="64">
        <v>0</v>
      </c>
      <c r="P528" s="64">
        <v>2</v>
      </c>
      <c r="Q528" s="64">
        <v>2</v>
      </c>
      <c r="R528" s="64">
        <f t="shared" si="97"/>
        <v>4</v>
      </c>
      <c r="S528" s="105" t="s">
        <v>4327</v>
      </c>
      <c r="T528" s="105" t="s">
        <v>172</v>
      </c>
      <c r="U528" s="159">
        <f t="shared" si="94"/>
        <v>0</v>
      </c>
      <c r="V528" s="273">
        <v>4</v>
      </c>
      <c r="W528" s="100" t="str">
        <f t="shared" ref="W528:W591" si="99">IF(V528="","No hay ejecución",IF(AND(U528&gt;0), V528/U528,"No hay Programación"))</f>
        <v>No hay Programación</v>
      </c>
      <c r="X528" s="105" t="str">
        <f t="shared" ref="X528:X591" si="100">IF(W528="No hay ejecución","NA",IF(W528&gt;=90%,"De acuerdo a lo programado",IF(W528&gt;=70%,"Atraso Leve",IF(W528&lt;70%,"En Riesgo de no Cumplimiento"))))</f>
        <v>De acuerdo a lo programado</v>
      </c>
      <c r="Y528" s="166"/>
      <c r="Z528" s="159">
        <f t="shared" ref="Z528:Z591" si="101">P528+Q528</f>
        <v>4</v>
      </c>
      <c r="AA528" s="159"/>
      <c r="AB528" s="100" t="str">
        <f t="shared" si="90"/>
        <v>No hay ejecución</v>
      </c>
      <c r="AC528" s="105" t="str">
        <f t="shared" ref="AC528:AC591" si="102">IF(AB528="No hay ejecución","NA",IF(AB528&gt;=90%,"De acuerdo a lo programado",IF(AB528&gt;=70%,"Atraso Leve",IF(AB528&lt;70%,"En Riesgo de no Cumplimiento"))))</f>
        <v>NA</v>
      </c>
      <c r="AD528" s="166"/>
      <c r="AE528" s="65">
        <f t="shared" si="91"/>
        <v>4</v>
      </c>
      <c r="AF528" s="100">
        <f t="shared" si="92"/>
        <v>1</v>
      </c>
      <c r="AG528" s="105" t="str">
        <f t="shared" si="93"/>
        <v>De acuerdo a lo programado</v>
      </c>
      <c r="AH528" s="166"/>
      <c r="AI528" s="65" t="s">
        <v>502</v>
      </c>
      <c r="AJ528" s="105" t="s">
        <v>502</v>
      </c>
    </row>
    <row r="529" spans="1:36" s="59" customFormat="1" ht="37.049999999999997" customHeight="1" thickTop="1" thickBot="1">
      <c r="A529" s="63">
        <v>514</v>
      </c>
      <c r="B529" s="162"/>
      <c r="C529" s="162"/>
      <c r="D529" s="162"/>
      <c r="E529" s="162"/>
      <c r="F529" s="162"/>
      <c r="G529" s="231" t="s">
        <v>450</v>
      </c>
      <c r="H529" s="164" t="s">
        <v>4536</v>
      </c>
      <c r="I529" s="231" t="s">
        <v>20</v>
      </c>
      <c r="J529" s="231" t="s">
        <v>336</v>
      </c>
      <c r="K529" s="231">
        <v>9</v>
      </c>
      <c r="L529" s="165" t="s">
        <v>2214</v>
      </c>
      <c r="M529" s="165" t="s">
        <v>3764</v>
      </c>
      <c r="N529" s="64"/>
      <c r="O529" s="64">
        <v>0</v>
      </c>
      <c r="P529" s="64">
        <v>1</v>
      </c>
      <c r="Q529" s="64">
        <v>1</v>
      </c>
      <c r="R529" s="64">
        <f t="shared" si="97"/>
        <v>2</v>
      </c>
      <c r="S529" s="105" t="s">
        <v>4327</v>
      </c>
      <c r="T529" s="105" t="s">
        <v>172</v>
      </c>
      <c r="U529" s="159">
        <f t="shared" si="94"/>
        <v>0</v>
      </c>
      <c r="V529" s="273">
        <v>3</v>
      </c>
      <c r="W529" s="100" t="str">
        <f t="shared" si="99"/>
        <v>No hay Programación</v>
      </c>
      <c r="X529" s="105" t="str">
        <f t="shared" si="100"/>
        <v>De acuerdo a lo programado</v>
      </c>
      <c r="Y529" s="166"/>
      <c r="Z529" s="159">
        <f t="shared" si="101"/>
        <v>2</v>
      </c>
      <c r="AA529" s="159"/>
      <c r="AB529" s="100" t="str">
        <f t="shared" ref="AB529:AB592" si="103">IF(AA529="","No hay ejecución",IF(AND(Z529&gt;0), AA529/Z529,"No hay Programación"))</f>
        <v>No hay ejecución</v>
      </c>
      <c r="AC529" s="105" t="str">
        <f t="shared" si="102"/>
        <v>NA</v>
      </c>
      <c r="AD529" s="166"/>
      <c r="AE529" s="65">
        <f t="shared" ref="AE529:AE592" si="104">V529+AA529</f>
        <v>3</v>
      </c>
      <c r="AF529" s="100">
        <f t="shared" ref="AF529:AF592" si="105">IF(AE529="","No hay ejecución",IF(AND(AE529&gt;0), AE529/R529,"No hay Programación"))</f>
        <v>1.5</v>
      </c>
      <c r="AG529" s="105" t="str">
        <f t="shared" ref="AG529:AG592" si="106">IF(AF529="No hay ejecución","NA",IF(AF529&gt;=90%,"De acuerdo a lo programado",IF(AF529&gt;=70%,"Atraso Leve",IF(AF529&lt;70%,"Incumplimiento"))))</f>
        <v>De acuerdo a lo programado</v>
      </c>
      <c r="AH529" s="166"/>
      <c r="AI529" s="65" t="s">
        <v>502</v>
      </c>
      <c r="AJ529" s="105" t="s">
        <v>502</v>
      </c>
    </row>
    <row r="530" spans="1:36" s="59" customFormat="1" ht="37.049999999999997" customHeight="1" thickTop="1" thickBot="1">
      <c r="A530" s="63">
        <v>515</v>
      </c>
      <c r="B530" s="162" t="s">
        <v>403</v>
      </c>
      <c r="C530" s="162">
        <v>0</v>
      </c>
      <c r="D530" s="162">
        <v>0</v>
      </c>
      <c r="E530" s="162" t="s">
        <v>72</v>
      </c>
      <c r="F530" s="162">
        <v>18</v>
      </c>
      <c r="G530" s="231" t="s">
        <v>4331</v>
      </c>
      <c r="H530" s="164" t="s">
        <v>4364</v>
      </c>
      <c r="I530" s="231" t="s">
        <v>18</v>
      </c>
      <c r="J530" s="231" t="s">
        <v>336</v>
      </c>
      <c r="K530" s="231">
        <v>9</v>
      </c>
      <c r="L530" s="165" t="s">
        <v>640</v>
      </c>
      <c r="M530" s="165" t="s">
        <v>636</v>
      </c>
      <c r="N530" s="64">
        <v>0</v>
      </c>
      <c r="O530" s="64">
        <v>0</v>
      </c>
      <c r="P530" s="64">
        <v>0</v>
      </c>
      <c r="Q530" s="64">
        <v>9</v>
      </c>
      <c r="R530" s="64">
        <f t="shared" si="97"/>
        <v>9</v>
      </c>
      <c r="S530" s="105" t="s">
        <v>4327</v>
      </c>
      <c r="T530" s="105" t="s">
        <v>172</v>
      </c>
      <c r="U530" s="159">
        <f t="shared" si="94"/>
        <v>0</v>
      </c>
      <c r="V530" s="273">
        <v>0</v>
      </c>
      <c r="W530" s="100" t="str">
        <f t="shared" si="99"/>
        <v>No hay Programación</v>
      </c>
      <c r="X530" s="105" t="str">
        <f t="shared" si="100"/>
        <v>De acuerdo a lo programado</v>
      </c>
      <c r="Y530" s="166"/>
      <c r="Z530" s="159">
        <f t="shared" si="101"/>
        <v>9</v>
      </c>
      <c r="AA530" s="159"/>
      <c r="AB530" s="100" t="str">
        <f t="shared" si="103"/>
        <v>No hay ejecución</v>
      </c>
      <c r="AC530" s="105" t="str">
        <f t="shared" si="102"/>
        <v>NA</v>
      </c>
      <c r="AD530" s="166"/>
      <c r="AE530" s="65">
        <f t="shared" si="104"/>
        <v>0</v>
      </c>
      <c r="AF530" s="100" t="str">
        <f t="shared" si="105"/>
        <v>No hay Programación</v>
      </c>
      <c r="AG530" s="105" t="str">
        <f t="shared" si="106"/>
        <v>De acuerdo a lo programado</v>
      </c>
      <c r="AH530" s="166"/>
      <c r="AI530" s="65" t="s">
        <v>502</v>
      </c>
      <c r="AJ530" s="105" t="s">
        <v>502</v>
      </c>
    </row>
    <row r="531" spans="1:36" s="59" customFormat="1" ht="37.049999999999997" customHeight="1" thickTop="1" thickBot="1">
      <c r="A531" s="63">
        <v>516</v>
      </c>
      <c r="B531" s="162" t="s">
        <v>403</v>
      </c>
      <c r="C531" s="162">
        <v>0</v>
      </c>
      <c r="D531" s="162">
        <v>0</v>
      </c>
      <c r="E531" s="162" t="s">
        <v>72</v>
      </c>
      <c r="F531" s="162">
        <v>18</v>
      </c>
      <c r="G531" s="231" t="s">
        <v>4331</v>
      </c>
      <c r="H531" s="164" t="s">
        <v>4397</v>
      </c>
      <c r="I531" s="231" t="s">
        <v>18</v>
      </c>
      <c r="J531" s="231" t="s">
        <v>336</v>
      </c>
      <c r="K531" s="231">
        <v>9</v>
      </c>
      <c r="L531" s="165" t="s">
        <v>640</v>
      </c>
      <c r="M531" s="165" t="s">
        <v>636</v>
      </c>
      <c r="N531" s="64">
        <v>0</v>
      </c>
      <c r="O531" s="64">
        <v>0</v>
      </c>
      <c r="P531" s="64">
        <v>0</v>
      </c>
      <c r="Q531" s="64">
        <v>21</v>
      </c>
      <c r="R531" s="64">
        <f t="shared" si="97"/>
        <v>21</v>
      </c>
      <c r="S531" s="105" t="s">
        <v>4327</v>
      </c>
      <c r="T531" s="105" t="s">
        <v>172</v>
      </c>
      <c r="U531" s="159">
        <f t="shared" si="94"/>
        <v>0</v>
      </c>
      <c r="V531" s="273">
        <v>0</v>
      </c>
      <c r="W531" s="100" t="str">
        <f t="shared" si="99"/>
        <v>No hay Programación</v>
      </c>
      <c r="X531" s="105" t="str">
        <f t="shared" si="100"/>
        <v>De acuerdo a lo programado</v>
      </c>
      <c r="Y531" s="166"/>
      <c r="Z531" s="159">
        <f t="shared" si="101"/>
        <v>21</v>
      </c>
      <c r="AA531" s="159"/>
      <c r="AB531" s="100" t="str">
        <f t="shared" si="103"/>
        <v>No hay ejecución</v>
      </c>
      <c r="AC531" s="105" t="str">
        <f t="shared" si="102"/>
        <v>NA</v>
      </c>
      <c r="AD531" s="166"/>
      <c r="AE531" s="65">
        <f t="shared" si="104"/>
        <v>0</v>
      </c>
      <c r="AF531" s="100" t="str">
        <f t="shared" si="105"/>
        <v>No hay Programación</v>
      </c>
      <c r="AG531" s="105" t="str">
        <f t="shared" si="106"/>
        <v>De acuerdo a lo programado</v>
      </c>
      <c r="AH531" s="166"/>
      <c r="AI531" s="65" t="s">
        <v>502</v>
      </c>
      <c r="AJ531" s="105" t="s">
        <v>502</v>
      </c>
    </row>
    <row r="532" spans="1:36" s="59" customFormat="1" ht="37.049999999999997" customHeight="1" thickTop="1" thickBot="1">
      <c r="A532" s="63">
        <v>517</v>
      </c>
      <c r="B532" s="162" t="s">
        <v>403</v>
      </c>
      <c r="C532" s="162">
        <v>0</v>
      </c>
      <c r="D532" s="162">
        <v>0</v>
      </c>
      <c r="E532" s="162" t="s">
        <v>72</v>
      </c>
      <c r="F532" s="162">
        <v>18</v>
      </c>
      <c r="G532" s="231" t="s">
        <v>4331</v>
      </c>
      <c r="H532" s="164" t="s">
        <v>4335</v>
      </c>
      <c r="I532" s="231" t="s">
        <v>18</v>
      </c>
      <c r="J532" s="231" t="s">
        <v>336</v>
      </c>
      <c r="K532" s="231">
        <v>9</v>
      </c>
      <c r="L532" s="165" t="s">
        <v>640</v>
      </c>
      <c r="M532" s="165" t="s">
        <v>636</v>
      </c>
      <c r="N532" s="64">
        <v>0</v>
      </c>
      <c r="O532" s="64">
        <v>0</v>
      </c>
      <c r="P532" s="64">
        <v>0</v>
      </c>
      <c r="Q532" s="64">
        <v>4</v>
      </c>
      <c r="R532" s="64">
        <f t="shared" si="97"/>
        <v>4</v>
      </c>
      <c r="S532" s="105" t="s">
        <v>4327</v>
      </c>
      <c r="T532" s="105" t="s">
        <v>172</v>
      </c>
      <c r="U532" s="159">
        <f t="shared" si="94"/>
        <v>0</v>
      </c>
      <c r="V532" s="273">
        <v>0</v>
      </c>
      <c r="W532" s="100" t="str">
        <f t="shared" si="99"/>
        <v>No hay Programación</v>
      </c>
      <c r="X532" s="105" t="str">
        <f t="shared" si="100"/>
        <v>De acuerdo a lo programado</v>
      </c>
      <c r="Y532" s="166"/>
      <c r="Z532" s="159">
        <f t="shared" si="101"/>
        <v>4</v>
      </c>
      <c r="AA532" s="159"/>
      <c r="AB532" s="100" t="str">
        <f t="shared" si="103"/>
        <v>No hay ejecución</v>
      </c>
      <c r="AC532" s="105" t="str">
        <f t="shared" si="102"/>
        <v>NA</v>
      </c>
      <c r="AD532" s="166"/>
      <c r="AE532" s="65">
        <f t="shared" si="104"/>
        <v>0</v>
      </c>
      <c r="AF532" s="100" t="str">
        <f t="shared" si="105"/>
        <v>No hay Programación</v>
      </c>
      <c r="AG532" s="105" t="str">
        <f t="shared" si="106"/>
        <v>De acuerdo a lo programado</v>
      </c>
      <c r="AH532" s="166"/>
      <c r="AI532" s="65" t="s">
        <v>502</v>
      </c>
      <c r="AJ532" s="105" t="s">
        <v>502</v>
      </c>
    </row>
    <row r="533" spans="1:36" s="59" customFormat="1" ht="37.049999999999997" customHeight="1" thickTop="1" thickBot="1">
      <c r="A533" s="63">
        <v>518</v>
      </c>
      <c r="B533" s="162" t="s">
        <v>403</v>
      </c>
      <c r="C533" s="162">
        <v>0</v>
      </c>
      <c r="D533" s="162">
        <v>0</v>
      </c>
      <c r="E533" s="162" t="s">
        <v>72</v>
      </c>
      <c r="F533" s="162">
        <v>18</v>
      </c>
      <c r="G533" s="231" t="s">
        <v>4331</v>
      </c>
      <c r="H533" s="164" t="s">
        <v>4537</v>
      </c>
      <c r="I533" s="231" t="s">
        <v>18</v>
      </c>
      <c r="J533" s="231" t="s">
        <v>336</v>
      </c>
      <c r="K533" s="231">
        <v>9</v>
      </c>
      <c r="L533" s="165" t="s">
        <v>640</v>
      </c>
      <c r="M533" s="165" t="s">
        <v>636</v>
      </c>
      <c r="N533" s="64">
        <v>0</v>
      </c>
      <c r="O533" s="64">
        <v>0</v>
      </c>
      <c r="P533" s="64">
        <v>0</v>
      </c>
      <c r="Q533" s="64">
        <v>1</v>
      </c>
      <c r="R533" s="64">
        <f t="shared" si="97"/>
        <v>1</v>
      </c>
      <c r="S533" s="105" t="s">
        <v>4327</v>
      </c>
      <c r="T533" s="105" t="s">
        <v>172</v>
      </c>
      <c r="U533" s="159">
        <f t="shared" ref="U533:U596" si="107">N533+O533</f>
        <v>0</v>
      </c>
      <c r="V533" s="273">
        <v>0</v>
      </c>
      <c r="W533" s="100" t="str">
        <f t="shared" si="99"/>
        <v>No hay Programación</v>
      </c>
      <c r="X533" s="105" t="str">
        <f t="shared" si="100"/>
        <v>De acuerdo a lo programado</v>
      </c>
      <c r="Y533" s="166"/>
      <c r="Z533" s="159">
        <f t="shared" si="101"/>
        <v>1</v>
      </c>
      <c r="AA533" s="159"/>
      <c r="AB533" s="100" t="str">
        <f t="shared" si="103"/>
        <v>No hay ejecución</v>
      </c>
      <c r="AC533" s="105" t="str">
        <f t="shared" si="102"/>
        <v>NA</v>
      </c>
      <c r="AD533" s="166"/>
      <c r="AE533" s="65">
        <f t="shared" si="104"/>
        <v>0</v>
      </c>
      <c r="AF533" s="100" t="str">
        <f t="shared" si="105"/>
        <v>No hay Programación</v>
      </c>
      <c r="AG533" s="105" t="str">
        <f t="shared" si="106"/>
        <v>De acuerdo a lo programado</v>
      </c>
      <c r="AH533" s="166"/>
      <c r="AI533" s="65" t="s">
        <v>502</v>
      </c>
      <c r="AJ533" s="105" t="s">
        <v>502</v>
      </c>
    </row>
    <row r="534" spans="1:36" s="59" customFormat="1" ht="37.049999999999997" customHeight="1" thickTop="1" thickBot="1">
      <c r="A534" s="63">
        <v>519</v>
      </c>
      <c r="B534" s="162" t="s">
        <v>403</v>
      </c>
      <c r="C534" s="162">
        <v>0</v>
      </c>
      <c r="D534" s="162">
        <v>0</v>
      </c>
      <c r="E534" s="162" t="s">
        <v>72</v>
      </c>
      <c r="F534" s="162">
        <v>18</v>
      </c>
      <c r="G534" s="231" t="s">
        <v>464</v>
      </c>
      <c r="H534" s="164" t="s">
        <v>4538</v>
      </c>
      <c r="I534" s="231" t="s">
        <v>20</v>
      </c>
      <c r="J534" s="231" t="s">
        <v>336</v>
      </c>
      <c r="K534" s="231">
        <v>9</v>
      </c>
      <c r="L534" s="165" t="s">
        <v>2214</v>
      </c>
      <c r="M534" s="165" t="s">
        <v>3764</v>
      </c>
      <c r="N534" s="64">
        <v>0</v>
      </c>
      <c r="O534" s="64">
        <v>0</v>
      </c>
      <c r="P534" s="64">
        <v>1</v>
      </c>
      <c r="Q534" s="64">
        <v>1</v>
      </c>
      <c r="R534" s="64">
        <f t="shared" si="97"/>
        <v>2</v>
      </c>
      <c r="S534" s="105" t="s">
        <v>4327</v>
      </c>
      <c r="T534" s="105" t="s">
        <v>172</v>
      </c>
      <c r="U534" s="159">
        <f t="shared" si="107"/>
        <v>0</v>
      </c>
      <c r="V534" s="273">
        <v>0</v>
      </c>
      <c r="W534" s="100" t="str">
        <f t="shared" si="99"/>
        <v>No hay Programación</v>
      </c>
      <c r="X534" s="105" t="str">
        <f t="shared" si="100"/>
        <v>De acuerdo a lo programado</v>
      </c>
      <c r="Y534" s="166"/>
      <c r="Z534" s="159">
        <f t="shared" si="101"/>
        <v>2</v>
      </c>
      <c r="AA534" s="159"/>
      <c r="AB534" s="100" t="str">
        <f t="shared" si="103"/>
        <v>No hay ejecución</v>
      </c>
      <c r="AC534" s="105" t="str">
        <f t="shared" si="102"/>
        <v>NA</v>
      </c>
      <c r="AD534" s="166"/>
      <c r="AE534" s="65">
        <f t="shared" si="104"/>
        <v>0</v>
      </c>
      <c r="AF534" s="100" t="str">
        <f t="shared" si="105"/>
        <v>No hay Programación</v>
      </c>
      <c r="AG534" s="105" t="str">
        <f t="shared" si="106"/>
        <v>De acuerdo a lo programado</v>
      </c>
      <c r="AH534" s="166"/>
      <c r="AI534" s="65" t="s">
        <v>502</v>
      </c>
      <c r="AJ534" s="105" t="s">
        <v>502</v>
      </c>
    </row>
    <row r="535" spans="1:36" s="59" customFormat="1" ht="37.049999999999997" customHeight="1" thickTop="1" thickBot="1">
      <c r="A535" s="63">
        <v>520</v>
      </c>
      <c r="B535" s="162" t="s">
        <v>403</v>
      </c>
      <c r="C535" s="162">
        <v>0</v>
      </c>
      <c r="D535" s="162">
        <v>0</v>
      </c>
      <c r="E535" s="162" t="s">
        <v>72</v>
      </c>
      <c r="F535" s="162">
        <v>18</v>
      </c>
      <c r="G535" s="231" t="s">
        <v>422</v>
      </c>
      <c r="H535" s="164" t="s">
        <v>4534</v>
      </c>
      <c r="I535" s="231" t="s">
        <v>20</v>
      </c>
      <c r="J535" s="231" t="s">
        <v>336</v>
      </c>
      <c r="K535" s="231">
        <v>9</v>
      </c>
      <c r="L535" s="165" t="s">
        <v>4086</v>
      </c>
      <c r="M535" s="165" t="s">
        <v>4334</v>
      </c>
      <c r="N535" s="64">
        <v>0</v>
      </c>
      <c r="O535" s="64">
        <v>1</v>
      </c>
      <c r="P535" s="64">
        <v>1</v>
      </c>
      <c r="Q535" s="64">
        <v>0</v>
      </c>
      <c r="R535" s="64">
        <f t="shared" si="97"/>
        <v>2</v>
      </c>
      <c r="S535" s="105" t="s">
        <v>4327</v>
      </c>
      <c r="T535" s="105" t="s">
        <v>172</v>
      </c>
      <c r="U535" s="159">
        <f t="shared" si="107"/>
        <v>1</v>
      </c>
      <c r="V535" s="273">
        <v>0</v>
      </c>
      <c r="W535" s="100">
        <f t="shared" si="99"/>
        <v>0</v>
      </c>
      <c r="X535" s="105" t="str">
        <f t="shared" si="100"/>
        <v>En Riesgo de no Cumplimiento</v>
      </c>
      <c r="Y535" s="166"/>
      <c r="Z535" s="159">
        <f t="shared" si="101"/>
        <v>1</v>
      </c>
      <c r="AA535" s="159"/>
      <c r="AB535" s="100" t="str">
        <f t="shared" si="103"/>
        <v>No hay ejecución</v>
      </c>
      <c r="AC535" s="105" t="str">
        <f t="shared" si="102"/>
        <v>NA</v>
      </c>
      <c r="AD535" s="166"/>
      <c r="AE535" s="65">
        <f t="shared" si="104"/>
        <v>0</v>
      </c>
      <c r="AF535" s="100" t="str">
        <f t="shared" si="105"/>
        <v>No hay Programación</v>
      </c>
      <c r="AG535" s="105" t="str">
        <f t="shared" si="106"/>
        <v>De acuerdo a lo programado</v>
      </c>
      <c r="AH535" s="166"/>
      <c r="AI535" s="65" t="s">
        <v>502</v>
      </c>
      <c r="AJ535" s="105" t="s">
        <v>502</v>
      </c>
    </row>
    <row r="536" spans="1:36" s="59" customFormat="1" ht="37.049999999999997" customHeight="1" thickTop="1" thickBot="1">
      <c r="A536" s="63">
        <v>521</v>
      </c>
      <c r="B536" s="162"/>
      <c r="C536" s="162"/>
      <c r="D536" s="162"/>
      <c r="E536" s="162"/>
      <c r="F536" s="162"/>
      <c r="G536" s="231" t="s">
        <v>422</v>
      </c>
      <c r="H536" s="164" t="s">
        <v>4539</v>
      </c>
      <c r="I536" s="231" t="s">
        <v>20</v>
      </c>
      <c r="J536" s="231" t="s">
        <v>336</v>
      </c>
      <c r="K536" s="231">
        <v>9</v>
      </c>
      <c r="L536" s="165" t="s">
        <v>4022</v>
      </c>
      <c r="M536" s="165" t="s">
        <v>643</v>
      </c>
      <c r="N536" s="64"/>
      <c r="O536" s="64">
        <v>1</v>
      </c>
      <c r="P536" s="64">
        <v>0</v>
      </c>
      <c r="Q536" s="64">
        <v>0</v>
      </c>
      <c r="R536" s="64">
        <f t="shared" si="97"/>
        <v>1</v>
      </c>
      <c r="S536" s="105" t="s">
        <v>4327</v>
      </c>
      <c r="T536" s="105" t="s">
        <v>172</v>
      </c>
      <c r="U536" s="159">
        <f t="shared" si="107"/>
        <v>1</v>
      </c>
      <c r="V536" s="273">
        <v>1</v>
      </c>
      <c r="W536" s="100">
        <f t="shared" si="99"/>
        <v>1</v>
      </c>
      <c r="X536" s="105" t="str">
        <f t="shared" si="100"/>
        <v>De acuerdo a lo programado</v>
      </c>
      <c r="Y536" s="166"/>
      <c r="Z536" s="159">
        <f t="shared" si="101"/>
        <v>0</v>
      </c>
      <c r="AA536" s="159"/>
      <c r="AB536" s="100" t="str">
        <f t="shared" si="103"/>
        <v>No hay ejecución</v>
      </c>
      <c r="AC536" s="105" t="str">
        <f t="shared" si="102"/>
        <v>NA</v>
      </c>
      <c r="AD536" s="166"/>
      <c r="AE536" s="65">
        <f t="shared" si="104"/>
        <v>1</v>
      </c>
      <c r="AF536" s="100">
        <f t="shared" si="105"/>
        <v>1</v>
      </c>
      <c r="AG536" s="105" t="str">
        <f t="shared" si="106"/>
        <v>De acuerdo a lo programado</v>
      </c>
      <c r="AH536" s="166"/>
      <c r="AI536" s="65" t="s">
        <v>502</v>
      </c>
      <c r="AJ536" s="105" t="s">
        <v>502</v>
      </c>
    </row>
    <row r="537" spans="1:36" s="59" customFormat="1" ht="37.049999999999997" customHeight="1" thickTop="1" thickBot="1">
      <c r="A537" s="63">
        <v>522</v>
      </c>
      <c r="B537" s="162" t="s">
        <v>403</v>
      </c>
      <c r="C537" s="162">
        <v>0</v>
      </c>
      <c r="D537" s="162">
        <v>0</v>
      </c>
      <c r="E537" s="162" t="s">
        <v>72</v>
      </c>
      <c r="F537" s="162">
        <v>18</v>
      </c>
      <c r="G537" s="231" t="s">
        <v>422</v>
      </c>
      <c r="H537" s="164" t="s">
        <v>4539</v>
      </c>
      <c r="I537" s="231" t="s">
        <v>20</v>
      </c>
      <c r="J537" s="231" t="s">
        <v>336</v>
      </c>
      <c r="K537" s="231">
        <v>9</v>
      </c>
      <c r="L537" s="165" t="s">
        <v>3778</v>
      </c>
      <c r="M537" s="165" t="s">
        <v>643</v>
      </c>
      <c r="N537" s="64">
        <v>1</v>
      </c>
      <c r="O537" s="64">
        <v>1</v>
      </c>
      <c r="P537" s="64">
        <v>0</v>
      </c>
      <c r="Q537" s="64">
        <v>0</v>
      </c>
      <c r="R537" s="64">
        <f t="shared" si="97"/>
        <v>2</v>
      </c>
      <c r="S537" s="105" t="s">
        <v>4327</v>
      </c>
      <c r="T537" s="105" t="s">
        <v>172</v>
      </c>
      <c r="U537" s="159">
        <f t="shared" si="107"/>
        <v>2</v>
      </c>
      <c r="V537" s="273">
        <v>1</v>
      </c>
      <c r="W537" s="100">
        <f t="shared" si="99"/>
        <v>0.5</v>
      </c>
      <c r="X537" s="105" t="str">
        <f t="shared" si="100"/>
        <v>En Riesgo de no Cumplimiento</v>
      </c>
      <c r="Y537" s="166"/>
      <c r="Z537" s="159">
        <f t="shared" si="101"/>
        <v>0</v>
      </c>
      <c r="AA537" s="159"/>
      <c r="AB537" s="100" t="str">
        <f t="shared" si="103"/>
        <v>No hay ejecución</v>
      </c>
      <c r="AC537" s="105" t="str">
        <f t="shared" si="102"/>
        <v>NA</v>
      </c>
      <c r="AD537" s="166"/>
      <c r="AE537" s="65">
        <f t="shared" si="104"/>
        <v>1</v>
      </c>
      <c r="AF537" s="100">
        <f t="shared" si="105"/>
        <v>0.5</v>
      </c>
      <c r="AG537" s="105" t="str">
        <f t="shared" si="106"/>
        <v>Incumplimiento</v>
      </c>
      <c r="AH537" s="166"/>
      <c r="AI537" s="65" t="s">
        <v>502</v>
      </c>
      <c r="AJ537" s="105" t="s">
        <v>502</v>
      </c>
    </row>
    <row r="538" spans="1:36" s="59" customFormat="1" ht="37.049999999999997" customHeight="1" thickTop="1" thickBot="1">
      <c r="A538" s="63">
        <v>523</v>
      </c>
      <c r="B538" s="162" t="s">
        <v>403</v>
      </c>
      <c r="C538" s="162">
        <v>0</v>
      </c>
      <c r="D538" s="162">
        <v>0</v>
      </c>
      <c r="E538" s="162" t="s">
        <v>72</v>
      </c>
      <c r="F538" s="162">
        <v>18</v>
      </c>
      <c r="G538" s="231" t="s">
        <v>510</v>
      </c>
      <c r="H538" s="164" t="s">
        <v>4420</v>
      </c>
      <c r="I538" s="231" t="s">
        <v>20</v>
      </c>
      <c r="J538" s="231" t="s">
        <v>336</v>
      </c>
      <c r="K538" s="231">
        <v>9</v>
      </c>
      <c r="L538" s="165" t="s">
        <v>2214</v>
      </c>
      <c r="M538" s="165" t="s">
        <v>3764</v>
      </c>
      <c r="N538" s="64">
        <v>0</v>
      </c>
      <c r="O538" s="64">
        <v>6</v>
      </c>
      <c r="P538" s="64">
        <v>6</v>
      </c>
      <c r="Q538" s="64">
        <v>6</v>
      </c>
      <c r="R538" s="64">
        <f t="shared" si="97"/>
        <v>18</v>
      </c>
      <c r="S538" s="105" t="s">
        <v>4345</v>
      </c>
      <c r="T538" s="105" t="s">
        <v>172</v>
      </c>
      <c r="U538" s="159">
        <f t="shared" si="107"/>
        <v>6</v>
      </c>
      <c r="V538" s="273">
        <v>6</v>
      </c>
      <c r="W538" s="100">
        <f t="shared" si="99"/>
        <v>1</v>
      </c>
      <c r="X538" s="105" t="str">
        <f t="shared" si="100"/>
        <v>De acuerdo a lo programado</v>
      </c>
      <c r="Y538" s="166"/>
      <c r="Z538" s="159">
        <f t="shared" si="101"/>
        <v>12</v>
      </c>
      <c r="AA538" s="159"/>
      <c r="AB538" s="100" t="str">
        <f t="shared" si="103"/>
        <v>No hay ejecución</v>
      </c>
      <c r="AC538" s="105" t="str">
        <f t="shared" si="102"/>
        <v>NA</v>
      </c>
      <c r="AD538" s="166"/>
      <c r="AE538" s="65">
        <f t="shared" si="104"/>
        <v>6</v>
      </c>
      <c r="AF538" s="100">
        <f t="shared" si="105"/>
        <v>0.33333333333333331</v>
      </c>
      <c r="AG538" s="105" t="str">
        <f t="shared" si="106"/>
        <v>Incumplimiento</v>
      </c>
      <c r="AH538" s="166"/>
      <c r="AI538" s="65">
        <f t="shared" ref="AI538:AI549" si="108">3000*R538</f>
        <v>54000</v>
      </c>
      <c r="AJ538" s="105" t="s">
        <v>502</v>
      </c>
    </row>
    <row r="539" spans="1:36" s="59" customFormat="1" ht="37.049999999999997" customHeight="1" thickTop="1" thickBot="1">
      <c r="A539" s="63">
        <v>524</v>
      </c>
      <c r="B539" s="162" t="s">
        <v>403</v>
      </c>
      <c r="C539" s="162">
        <v>0</v>
      </c>
      <c r="D539" s="162">
        <v>0</v>
      </c>
      <c r="E539" s="162" t="s">
        <v>72</v>
      </c>
      <c r="F539" s="162">
        <v>18</v>
      </c>
      <c r="G539" s="231" t="s">
        <v>510</v>
      </c>
      <c r="H539" s="164" t="s">
        <v>4409</v>
      </c>
      <c r="I539" s="231" t="s">
        <v>20</v>
      </c>
      <c r="J539" s="231" t="s">
        <v>336</v>
      </c>
      <c r="K539" s="231">
        <v>9</v>
      </c>
      <c r="L539" s="165" t="s">
        <v>2214</v>
      </c>
      <c r="M539" s="165" t="s">
        <v>3764</v>
      </c>
      <c r="N539" s="64">
        <v>0</v>
      </c>
      <c r="O539" s="64">
        <v>2</v>
      </c>
      <c r="P539" s="64">
        <v>2</v>
      </c>
      <c r="Q539" s="64">
        <v>0</v>
      </c>
      <c r="R539" s="64">
        <f t="shared" si="97"/>
        <v>4</v>
      </c>
      <c r="S539" s="105" t="s">
        <v>4345</v>
      </c>
      <c r="T539" s="105" t="s">
        <v>172</v>
      </c>
      <c r="U539" s="159">
        <f t="shared" si="107"/>
        <v>2</v>
      </c>
      <c r="V539" s="273">
        <v>2</v>
      </c>
      <c r="W539" s="100">
        <f t="shared" si="99"/>
        <v>1</v>
      </c>
      <c r="X539" s="105" t="str">
        <f t="shared" si="100"/>
        <v>De acuerdo a lo programado</v>
      </c>
      <c r="Y539" s="166"/>
      <c r="Z539" s="159">
        <f t="shared" si="101"/>
        <v>2</v>
      </c>
      <c r="AA539" s="159"/>
      <c r="AB539" s="100" t="str">
        <f t="shared" si="103"/>
        <v>No hay ejecución</v>
      </c>
      <c r="AC539" s="105" t="str">
        <f t="shared" si="102"/>
        <v>NA</v>
      </c>
      <c r="AD539" s="166"/>
      <c r="AE539" s="65">
        <f t="shared" si="104"/>
        <v>2</v>
      </c>
      <c r="AF539" s="100">
        <f t="shared" si="105"/>
        <v>0.5</v>
      </c>
      <c r="AG539" s="105" t="str">
        <f t="shared" si="106"/>
        <v>Incumplimiento</v>
      </c>
      <c r="AH539" s="166"/>
      <c r="AI539" s="65">
        <f t="shared" si="108"/>
        <v>12000</v>
      </c>
      <c r="AJ539" s="105" t="s">
        <v>502</v>
      </c>
    </row>
    <row r="540" spans="1:36" s="59" customFormat="1" ht="37.049999999999997" customHeight="1" thickTop="1" thickBot="1">
      <c r="A540" s="63">
        <v>525</v>
      </c>
      <c r="B540" s="162" t="s">
        <v>403</v>
      </c>
      <c r="C540" s="162">
        <v>0</v>
      </c>
      <c r="D540" s="162">
        <v>0</v>
      </c>
      <c r="E540" s="162" t="s">
        <v>72</v>
      </c>
      <c r="F540" s="162">
        <v>18</v>
      </c>
      <c r="G540" s="231" t="s">
        <v>510</v>
      </c>
      <c r="H540" s="164" t="s">
        <v>4410</v>
      </c>
      <c r="I540" s="231" t="s">
        <v>20</v>
      </c>
      <c r="J540" s="231" t="s">
        <v>336</v>
      </c>
      <c r="K540" s="231">
        <v>9</v>
      </c>
      <c r="L540" s="165" t="s">
        <v>2214</v>
      </c>
      <c r="M540" s="165" t="s">
        <v>3764</v>
      </c>
      <c r="N540" s="64">
        <v>0</v>
      </c>
      <c r="O540" s="64">
        <v>2</v>
      </c>
      <c r="P540" s="64">
        <v>2</v>
      </c>
      <c r="Q540" s="64">
        <v>0</v>
      </c>
      <c r="R540" s="64">
        <f t="shared" si="97"/>
        <v>4</v>
      </c>
      <c r="S540" s="105" t="s">
        <v>4345</v>
      </c>
      <c r="T540" s="105" t="s">
        <v>172</v>
      </c>
      <c r="U540" s="159">
        <f t="shared" si="107"/>
        <v>2</v>
      </c>
      <c r="V540" s="273">
        <v>3</v>
      </c>
      <c r="W540" s="100">
        <f t="shared" si="99"/>
        <v>1.5</v>
      </c>
      <c r="X540" s="105" t="str">
        <f t="shared" si="100"/>
        <v>De acuerdo a lo programado</v>
      </c>
      <c r="Y540" s="166"/>
      <c r="Z540" s="159">
        <f t="shared" si="101"/>
        <v>2</v>
      </c>
      <c r="AA540" s="159"/>
      <c r="AB540" s="100" t="str">
        <f t="shared" si="103"/>
        <v>No hay ejecución</v>
      </c>
      <c r="AC540" s="105" t="str">
        <f t="shared" si="102"/>
        <v>NA</v>
      </c>
      <c r="AD540" s="166"/>
      <c r="AE540" s="65">
        <f t="shared" si="104"/>
        <v>3</v>
      </c>
      <c r="AF540" s="100">
        <f t="shared" si="105"/>
        <v>0.75</v>
      </c>
      <c r="AG540" s="105" t="str">
        <f t="shared" si="106"/>
        <v>Atraso Leve</v>
      </c>
      <c r="AH540" s="166"/>
      <c r="AI540" s="65">
        <f t="shared" si="108"/>
        <v>12000</v>
      </c>
      <c r="AJ540" s="105" t="s">
        <v>502</v>
      </c>
    </row>
    <row r="541" spans="1:36" s="59" customFormat="1" ht="37.049999999999997" customHeight="1" thickTop="1" thickBot="1">
      <c r="A541" s="63">
        <v>526</v>
      </c>
      <c r="B541" s="162" t="s">
        <v>403</v>
      </c>
      <c r="C541" s="162">
        <v>0</v>
      </c>
      <c r="D541" s="162">
        <v>0</v>
      </c>
      <c r="E541" s="162" t="s">
        <v>72</v>
      </c>
      <c r="F541" s="162">
        <v>18</v>
      </c>
      <c r="G541" s="231" t="s">
        <v>439</v>
      </c>
      <c r="H541" s="164" t="s">
        <v>4349</v>
      </c>
      <c r="I541" s="231" t="s">
        <v>20</v>
      </c>
      <c r="J541" s="231" t="s">
        <v>336</v>
      </c>
      <c r="K541" s="231">
        <v>9</v>
      </c>
      <c r="L541" s="165" t="s">
        <v>2214</v>
      </c>
      <c r="M541" s="165" t="s">
        <v>2215</v>
      </c>
      <c r="N541" s="64">
        <v>0</v>
      </c>
      <c r="O541" s="64">
        <v>5</v>
      </c>
      <c r="P541" s="64">
        <v>5</v>
      </c>
      <c r="Q541" s="64">
        <v>0</v>
      </c>
      <c r="R541" s="64">
        <f t="shared" si="97"/>
        <v>10</v>
      </c>
      <c r="S541" s="105" t="s">
        <v>4345</v>
      </c>
      <c r="T541" s="105" t="s">
        <v>172</v>
      </c>
      <c r="U541" s="159">
        <f t="shared" si="107"/>
        <v>5</v>
      </c>
      <c r="V541" s="273">
        <v>0</v>
      </c>
      <c r="W541" s="100">
        <f t="shared" si="99"/>
        <v>0</v>
      </c>
      <c r="X541" s="105" t="str">
        <f t="shared" si="100"/>
        <v>En Riesgo de no Cumplimiento</v>
      </c>
      <c r="Y541" s="166"/>
      <c r="Z541" s="159">
        <f t="shared" si="101"/>
        <v>5</v>
      </c>
      <c r="AA541" s="159"/>
      <c r="AB541" s="100" t="str">
        <f t="shared" si="103"/>
        <v>No hay ejecución</v>
      </c>
      <c r="AC541" s="105" t="str">
        <f t="shared" si="102"/>
        <v>NA</v>
      </c>
      <c r="AD541" s="166"/>
      <c r="AE541" s="65">
        <f t="shared" si="104"/>
        <v>0</v>
      </c>
      <c r="AF541" s="100" t="str">
        <f t="shared" si="105"/>
        <v>No hay Programación</v>
      </c>
      <c r="AG541" s="105" t="str">
        <f t="shared" si="106"/>
        <v>De acuerdo a lo programado</v>
      </c>
      <c r="AH541" s="166"/>
      <c r="AI541" s="65">
        <f t="shared" si="108"/>
        <v>30000</v>
      </c>
      <c r="AJ541" s="105" t="s">
        <v>502</v>
      </c>
    </row>
    <row r="542" spans="1:36" s="59" customFormat="1" ht="37.049999999999997" customHeight="1" thickTop="1" thickBot="1">
      <c r="A542" s="63">
        <v>527</v>
      </c>
      <c r="B542" s="162" t="s">
        <v>403</v>
      </c>
      <c r="C542" s="162">
        <v>0</v>
      </c>
      <c r="D542" s="162">
        <v>0</v>
      </c>
      <c r="E542" s="162" t="s">
        <v>72</v>
      </c>
      <c r="F542" s="162">
        <v>18</v>
      </c>
      <c r="G542" s="231" t="s">
        <v>450</v>
      </c>
      <c r="H542" s="164" t="s">
        <v>4528</v>
      </c>
      <c r="I542" s="231" t="s">
        <v>20</v>
      </c>
      <c r="J542" s="231" t="s">
        <v>336</v>
      </c>
      <c r="K542" s="231">
        <v>9</v>
      </c>
      <c r="L542" s="165" t="s">
        <v>2214</v>
      </c>
      <c r="M542" s="165" t="s">
        <v>3764</v>
      </c>
      <c r="N542" s="64">
        <v>0</v>
      </c>
      <c r="O542" s="64">
        <v>2</v>
      </c>
      <c r="P542" s="64">
        <v>2</v>
      </c>
      <c r="Q542" s="64">
        <v>0</v>
      </c>
      <c r="R542" s="64">
        <f t="shared" si="97"/>
        <v>4</v>
      </c>
      <c r="S542" s="105" t="s">
        <v>4345</v>
      </c>
      <c r="T542" s="105" t="s">
        <v>172</v>
      </c>
      <c r="U542" s="159">
        <f t="shared" si="107"/>
        <v>2</v>
      </c>
      <c r="V542" s="273">
        <v>2</v>
      </c>
      <c r="W542" s="100">
        <f t="shared" si="99"/>
        <v>1</v>
      </c>
      <c r="X542" s="105" t="str">
        <f t="shared" si="100"/>
        <v>De acuerdo a lo programado</v>
      </c>
      <c r="Y542" s="166"/>
      <c r="Z542" s="159">
        <f t="shared" si="101"/>
        <v>2</v>
      </c>
      <c r="AA542" s="159"/>
      <c r="AB542" s="100" t="str">
        <f t="shared" si="103"/>
        <v>No hay ejecución</v>
      </c>
      <c r="AC542" s="105" t="str">
        <f t="shared" si="102"/>
        <v>NA</v>
      </c>
      <c r="AD542" s="166"/>
      <c r="AE542" s="65">
        <f t="shared" si="104"/>
        <v>2</v>
      </c>
      <c r="AF542" s="100">
        <f t="shared" si="105"/>
        <v>0.5</v>
      </c>
      <c r="AG542" s="105" t="str">
        <f t="shared" si="106"/>
        <v>Incumplimiento</v>
      </c>
      <c r="AH542" s="166"/>
      <c r="AI542" s="65">
        <f t="shared" si="108"/>
        <v>12000</v>
      </c>
      <c r="AJ542" s="105" t="s">
        <v>502</v>
      </c>
    </row>
    <row r="543" spans="1:36" s="59" customFormat="1" ht="37.049999999999997" customHeight="1" thickTop="1" thickBot="1">
      <c r="A543" s="63">
        <v>528</v>
      </c>
      <c r="B543" s="162" t="s">
        <v>403</v>
      </c>
      <c r="C543" s="162">
        <v>0</v>
      </c>
      <c r="D543" s="162">
        <v>0</v>
      </c>
      <c r="E543" s="162" t="s">
        <v>72</v>
      </c>
      <c r="F543" s="162">
        <v>18</v>
      </c>
      <c r="G543" s="231" t="s">
        <v>450</v>
      </c>
      <c r="H543" s="164" t="s">
        <v>4423</v>
      </c>
      <c r="I543" s="231" t="s">
        <v>20</v>
      </c>
      <c r="J543" s="231" t="s">
        <v>336</v>
      </c>
      <c r="K543" s="231">
        <v>9</v>
      </c>
      <c r="L543" s="165" t="s">
        <v>2214</v>
      </c>
      <c r="M543" s="165" t="s">
        <v>3764</v>
      </c>
      <c r="N543" s="64">
        <v>0</v>
      </c>
      <c r="O543" s="64">
        <v>2</v>
      </c>
      <c r="P543" s="64">
        <v>2</v>
      </c>
      <c r="Q543" s="64">
        <v>0</v>
      </c>
      <c r="R543" s="64">
        <f t="shared" si="97"/>
        <v>4</v>
      </c>
      <c r="S543" s="105" t="s">
        <v>4345</v>
      </c>
      <c r="T543" s="105" t="s">
        <v>172</v>
      </c>
      <c r="U543" s="159">
        <f t="shared" si="107"/>
        <v>2</v>
      </c>
      <c r="V543" s="273">
        <v>6</v>
      </c>
      <c r="W543" s="100">
        <f t="shared" si="99"/>
        <v>3</v>
      </c>
      <c r="X543" s="105" t="str">
        <f t="shared" si="100"/>
        <v>De acuerdo a lo programado</v>
      </c>
      <c r="Y543" s="166"/>
      <c r="Z543" s="159">
        <f t="shared" si="101"/>
        <v>2</v>
      </c>
      <c r="AA543" s="159"/>
      <c r="AB543" s="100" t="str">
        <f t="shared" si="103"/>
        <v>No hay ejecución</v>
      </c>
      <c r="AC543" s="105" t="str">
        <f t="shared" si="102"/>
        <v>NA</v>
      </c>
      <c r="AD543" s="166"/>
      <c r="AE543" s="65">
        <f t="shared" si="104"/>
        <v>6</v>
      </c>
      <c r="AF543" s="100">
        <f t="shared" si="105"/>
        <v>1.5</v>
      </c>
      <c r="AG543" s="105" t="str">
        <f t="shared" si="106"/>
        <v>De acuerdo a lo programado</v>
      </c>
      <c r="AH543" s="166"/>
      <c r="AI543" s="65">
        <f t="shared" si="108"/>
        <v>12000</v>
      </c>
      <c r="AJ543" s="105" t="s">
        <v>502</v>
      </c>
    </row>
    <row r="544" spans="1:36" s="59" customFormat="1" ht="37.049999999999997" customHeight="1" thickTop="1" thickBot="1">
      <c r="A544" s="63">
        <v>529</v>
      </c>
      <c r="B544" s="162" t="s">
        <v>403</v>
      </c>
      <c r="C544" s="162">
        <v>0</v>
      </c>
      <c r="D544" s="162">
        <v>0</v>
      </c>
      <c r="E544" s="162" t="s">
        <v>72</v>
      </c>
      <c r="F544" s="162">
        <v>18</v>
      </c>
      <c r="G544" s="231" t="s">
        <v>450</v>
      </c>
      <c r="H544" s="164" t="s">
        <v>4424</v>
      </c>
      <c r="I544" s="231" t="s">
        <v>20</v>
      </c>
      <c r="J544" s="231" t="s">
        <v>336</v>
      </c>
      <c r="K544" s="231">
        <v>9</v>
      </c>
      <c r="L544" s="165" t="s">
        <v>2214</v>
      </c>
      <c r="M544" s="165" t="s">
        <v>3764</v>
      </c>
      <c r="N544" s="64">
        <v>0</v>
      </c>
      <c r="O544" s="64">
        <v>2</v>
      </c>
      <c r="P544" s="64">
        <v>2</v>
      </c>
      <c r="Q544" s="64">
        <v>0</v>
      </c>
      <c r="R544" s="64">
        <f t="shared" si="97"/>
        <v>4</v>
      </c>
      <c r="S544" s="105" t="s">
        <v>4345</v>
      </c>
      <c r="T544" s="105" t="s">
        <v>172</v>
      </c>
      <c r="U544" s="159">
        <f t="shared" si="107"/>
        <v>2</v>
      </c>
      <c r="V544" s="273">
        <v>2</v>
      </c>
      <c r="W544" s="100">
        <f t="shared" si="99"/>
        <v>1</v>
      </c>
      <c r="X544" s="105" t="str">
        <f t="shared" si="100"/>
        <v>De acuerdo a lo programado</v>
      </c>
      <c r="Y544" s="166"/>
      <c r="Z544" s="159">
        <f t="shared" si="101"/>
        <v>2</v>
      </c>
      <c r="AA544" s="159"/>
      <c r="AB544" s="100" t="str">
        <f t="shared" si="103"/>
        <v>No hay ejecución</v>
      </c>
      <c r="AC544" s="105" t="str">
        <f t="shared" si="102"/>
        <v>NA</v>
      </c>
      <c r="AD544" s="166"/>
      <c r="AE544" s="65">
        <f t="shared" si="104"/>
        <v>2</v>
      </c>
      <c r="AF544" s="100">
        <f t="shared" si="105"/>
        <v>0.5</v>
      </c>
      <c r="AG544" s="105" t="str">
        <f t="shared" si="106"/>
        <v>Incumplimiento</v>
      </c>
      <c r="AH544" s="166"/>
      <c r="AI544" s="65">
        <f t="shared" si="108"/>
        <v>12000</v>
      </c>
      <c r="AJ544" s="105" t="s">
        <v>502</v>
      </c>
    </row>
    <row r="545" spans="1:36" s="59" customFormat="1" ht="37.049999999999997" customHeight="1" thickTop="1" thickBot="1">
      <c r="A545" s="63">
        <v>530</v>
      </c>
      <c r="B545" s="162" t="s">
        <v>403</v>
      </c>
      <c r="C545" s="162">
        <v>0</v>
      </c>
      <c r="D545" s="162">
        <v>0</v>
      </c>
      <c r="E545" s="162" t="s">
        <v>72</v>
      </c>
      <c r="F545" s="162">
        <v>18</v>
      </c>
      <c r="G545" s="231" t="s">
        <v>4331</v>
      </c>
      <c r="H545" s="164" t="s">
        <v>4364</v>
      </c>
      <c r="I545" s="231" t="s">
        <v>18</v>
      </c>
      <c r="J545" s="231" t="s">
        <v>336</v>
      </c>
      <c r="K545" s="231">
        <v>9</v>
      </c>
      <c r="L545" s="165" t="s">
        <v>640</v>
      </c>
      <c r="M545" s="165" t="s">
        <v>636</v>
      </c>
      <c r="N545" s="64">
        <v>2</v>
      </c>
      <c r="O545" s="64">
        <v>0</v>
      </c>
      <c r="P545" s="64">
        <v>0</v>
      </c>
      <c r="Q545" s="64">
        <v>0</v>
      </c>
      <c r="R545" s="64">
        <f t="shared" si="97"/>
        <v>2</v>
      </c>
      <c r="S545" s="105" t="s">
        <v>4345</v>
      </c>
      <c r="T545" s="105" t="s">
        <v>172</v>
      </c>
      <c r="U545" s="159">
        <f t="shared" si="107"/>
        <v>2</v>
      </c>
      <c r="V545" s="273">
        <v>5</v>
      </c>
      <c r="W545" s="100">
        <f t="shared" si="99"/>
        <v>2.5</v>
      </c>
      <c r="X545" s="105" t="str">
        <f t="shared" si="100"/>
        <v>De acuerdo a lo programado</v>
      </c>
      <c r="Y545" s="166"/>
      <c r="Z545" s="159">
        <f t="shared" si="101"/>
        <v>0</v>
      </c>
      <c r="AA545" s="159"/>
      <c r="AB545" s="100" t="str">
        <f t="shared" si="103"/>
        <v>No hay ejecución</v>
      </c>
      <c r="AC545" s="105" t="str">
        <f t="shared" si="102"/>
        <v>NA</v>
      </c>
      <c r="AD545" s="166"/>
      <c r="AE545" s="65">
        <f t="shared" si="104"/>
        <v>5</v>
      </c>
      <c r="AF545" s="100">
        <f t="shared" si="105"/>
        <v>2.5</v>
      </c>
      <c r="AG545" s="105" t="str">
        <f t="shared" si="106"/>
        <v>De acuerdo a lo programado</v>
      </c>
      <c r="AH545" s="166"/>
      <c r="AI545" s="65">
        <f t="shared" si="108"/>
        <v>6000</v>
      </c>
      <c r="AJ545" s="105" t="s">
        <v>502</v>
      </c>
    </row>
    <row r="546" spans="1:36" s="59" customFormat="1" ht="37.049999999999997" customHeight="1" thickTop="1" thickBot="1">
      <c r="A546" s="63">
        <v>531</v>
      </c>
      <c r="B546" s="162" t="s">
        <v>403</v>
      </c>
      <c r="C546" s="162">
        <v>0</v>
      </c>
      <c r="D546" s="162">
        <v>0</v>
      </c>
      <c r="E546" s="162" t="s">
        <v>72</v>
      </c>
      <c r="F546" s="162">
        <v>18</v>
      </c>
      <c r="G546" s="231" t="s">
        <v>4331</v>
      </c>
      <c r="H546" s="164" t="s">
        <v>4397</v>
      </c>
      <c r="I546" s="231" t="s">
        <v>18</v>
      </c>
      <c r="J546" s="231" t="s">
        <v>336</v>
      </c>
      <c r="K546" s="231">
        <v>9</v>
      </c>
      <c r="L546" s="165" t="s">
        <v>640</v>
      </c>
      <c r="M546" s="165" t="s">
        <v>636</v>
      </c>
      <c r="N546" s="64">
        <v>2</v>
      </c>
      <c r="O546" s="64">
        <v>0</v>
      </c>
      <c r="P546" s="64">
        <v>0</v>
      </c>
      <c r="Q546" s="64">
        <v>0</v>
      </c>
      <c r="R546" s="64">
        <f t="shared" si="97"/>
        <v>2</v>
      </c>
      <c r="S546" s="105" t="s">
        <v>4345</v>
      </c>
      <c r="T546" s="105" t="s">
        <v>172</v>
      </c>
      <c r="U546" s="159">
        <f t="shared" si="107"/>
        <v>2</v>
      </c>
      <c r="V546" s="273">
        <v>23</v>
      </c>
      <c r="W546" s="100">
        <f t="shared" si="99"/>
        <v>11.5</v>
      </c>
      <c r="X546" s="105" t="str">
        <f t="shared" si="100"/>
        <v>De acuerdo a lo programado</v>
      </c>
      <c r="Y546" s="166"/>
      <c r="Z546" s="159">
        <f t="shared" si="101"/>
        <v>0</v>
      </c>
      <c r="AA546" s="159"/>
      <c r="AB546" s="100" t="str">
        <f t="shared" si="103"/>
        <v>No hay ejecución</v>
      </c>
      <c r="AC546" s="105" t="str">
        <f t="shared" si="102"/>
        <v>NA</v>
      </c>
      <c r="AD546" s="166"/>
      <c r="AE546" s="65">
        <f t="shared" si="104"/>
        <v>23</v>
      </c>
      <c r="AF546" s="100">
        <f t="shared" si="105"/>
        <v>11.5</v>
      </c>
      <c r="AG546" s="105" t="str">
        <f t="shared" si="106"/>
        <v>De acuerdo a lo programado</v>
      </c>
      <c r="AH546" s="166"/>
      <c r="AI546" s="65">
        <f t="shared" si="108"/>
        <v>6000</v>
      </c>
      <c r="AJ546" s="105" t="s">
        <v>502</v>
      </c>
    </row>
    <row r="547" spans="1:36" s="59" customFormat="1" ht="37.049999999999997" customHeight="1" thickTop="1" thickBot="1">
      <c r="A547" s="63">
        <v>532</v>
      </c>
      <c r="B547" s="162" t="s">
        <v>403</v>
      </c>
      <c r="C547" s="162">
        <v>0</v>
      </c>
      <c r="D547" s="162">
        <v>0</v>
      </c>
      <c r="E547" s="162" t="s">
        <v>72</v>
      </c>
      <c r="F547" s="162">
        <v>18</v>
      </c>
      <c r="G547" s="231" t="s">
        <v>4540</v>
      </c>
      <c r="H547" s="164" t="s">
        <v>4541</v>
      </c>
      <c r="I547" s="231" t="s">
        <v>20</v>
      </c>
      <c r="J547" s="231" t="s">
        <v>336</v>
      </c>
      <c r="K547" s="231">
        <v>9</v>
      </c>
      <c r="L547" s="165" t="s">
        <v>2214</v>
      </c>
      <c r="M547" s="165" t="s">
        <v>3764</v>
      </c>
      <c r="N547" s="64">
        <v>0</v>
      </c>
      <c r="O547" s="64">
        <v>3</v>
      </c>
      <c r="P547" s="64">
        <v>3</v>
      </c>
      <c r="Q547" s="64">
        <v>0</v>
      </c>
      <c r="R547" s="64">
        <f t="shared" si="97"/>
        <v>6</v>
      </c>
      <c r="S547" s="105" t="s">
        <v>4345</v>
      </c>
      <c r="T547" s="105" t="s">
        <v>172</v>
      </c>
      <c r="U547" s="159">
        <f t="shared" si="107"/>
        <v>3</v>
      </c>
      <c r="V547" s="273">
        <v>0</v>
      </c>
      <c r="W547" s="100">
        <f t="shared" si="99"/>
        <v>0</v>
      </c>
      <c r="X547" s="105" t="str">
        <f t="shared" si="100"/>
        <v>En Riesgo de no Cumplimiento</v>
      </c>
      <c r="Y547" s="166"/>
      <c r="Z547" s="159">
        <f t="shared" si="101"/>
        <v>3</v>
      </c>
      <c r="AA547" s="159"/>
      <c r="AB547" s="100" t="str">
        <f t="shared" si="103"/>
        <v>No hay ejecución</v>
      </c>
      <c r="AC547" s="105" t="str">
        <f t="shared" si="102"/>
        <v>NA</v>
      </c>
      <c r="AD547" s="166"/>
      <c r="AE547" s="65">
        <f t="shared" si="104"/>
        <v>0</v>
      </c>
      <c r="AF547" s="100" t="str">
        <f t="shared" si="105"/>
        <v>No hay Programación</v>
      </c>
      <c r="AG547" s="105" t="str">
        <f t="shared" si="106"/>
        <v>De acuerdo a lo programado</v>
      </c>
      <c r="AH547" s="166"/>
      <c r="AI547" s="65">
        <f t="shared" si="108"/>
        <v>18000</v>
      </c>
      <c r="AJ547" s="105" t="s">
        <v>502</v>
      </c>
    </row>
    <row r="548" spans="1:36" s="59" customFormat="1" ht="37.049999999999997" customHeight="1" thickTop="1" thickBot="1">
      <c r="A548" s="63">
        <v>533</v>
      </c>
      <c r="B548" s="162" t="s">
        <v>403</v>
      </c>
      <c r="C548" s="162">
        <v>0</v>
      </c>
      <c r="D548" s="162">
        <v>0</v>
      </c>
      <c r="E548" s="162" t="s">
        <v>72</v>
      </c>
      <c r="F548" s="162">
        <v>18</v>
      </c>
      <c r="G548" s="231" t="s">
        <v>422</v>
      </c>
      <c r="H548" s="164" t="s">
        <v>4534</v>
      </c>
      <c r="I548" s="231" t="s">
        <v>20</v>
      </c>
      <c r="J548" s="231" t="s">
        <v>336</v>
      </c>
      <c r="K548" s="231">
        <v>9</v>
      </c>
      <c r="L548" s="165" t="s">
        <v>4086</v>
      </c>
      <c r="M548" s="165" t="s">
        <v>4334</v>
      </c>
      <c r="N548" s="64">
        <v>1</v>
      </c>
      <c r="O548" s="64">
        <v>0</v>
      </c>
      <c r="P548" s="64">
        <v>0</v>
      </c>
      <c r="Q548" s="64">
        <v>1</v>
      </c>
      <c r="R548" s="64">
        <f t="shared" si="97"/>
        <v>2</v>
      </c>
      <c r="S548" s="105" t="s">
        <v>4345</v>
      </c>
      <c r="T548" s="105" t="s">
        <v>172</v>
      </c>
      <c r="U548" s="159">
        <f t="shared" si="107"/>
        <v>1</v>
      </c>
      <c r="V548" s="273">
        <v>0</v>
      </c>
      <c r="W548" s="100">
        <f t="shared" si="99"/>
        <v>0</v>
      </c>
      <c r="X548" s="105" t="str">
        <f t="shared" si="100"/>
        <v>En Riesgo de no Cumplimiento</v>
      </c>
      <c r="Y548" s="166"/>
      <c r="Z548" s="159">
        <f t="shared" si="101"/>
        <v>1</v>
      </c>
      <c r="AA548" s="159"/>
      <c r="AB548" s="100" t="str">
        <f t="shared" si="103"/>
        <v>No hay ejecución</v>
      </c>
      <c r="AC548" s="105" t="str">
        <f t="shared" si="102"/>
        <v>NA</v>
      </c>
      <c r="AD548" s="166"/>
      <c r="AE548" s="65">
        <f t="shared" si="104"/>
        <v>0</v>
      </c>
      <c r="AF548" s="100" t="str">
        <f t="shared" si="105"/>
        <v>No hay Programación</v>
      </c>
      <c r="AG548" s="105" t="str">
        <f t="shared" si="106"/>
        <v>De acuerdo a lo programado</v>
      </c>
      <c r="AH548" s="166"/>
      <c r="AI548" s="65">
        <f t="shared" si="108"/>
        <v>6000</v>
      </c>
      <c r="AJ548" s="105" t="s">
        <v>502</v>
      </c>
    </row>
    <row r="549" spans="1:36" s="59" customFormat="1" ht="37.049999999999997" customHeight="1" thickTop="1" thickBot="1">
      <c r="A549" s="63">
        <v>534</v>
      </c>
      <c r="B549" s="162" t="s">
        <v>403</v>
      </c>
      <c r="C549" s="162">
        <v>0</v>
      </c>
      <c r="D549" s="162">
        <v>0</v>
      </c>
      <c r="E549" s="162" t="s">
        <v>72</v>
      </c>
      <c r="F549" s="162">
        <v>18</v>
      </c>
      <c r="G549" s="231" t="s">
        <v>422</v>
      </c>
      <c r="H549" s="164" t="s">
        <v>4539</v>
      </c>
      <c r="I549" s="231" t="s">
        <v>20</v>
      </c>
      <c r="J549" s="231" t="s">
        <v>336</v>
      </c>
      <c r="K549" s="231">
        <v>9</v>
      </c>
      <c r="L549" s="165" t="s">
        <v>3778</v>
      </c>
      <c r="M549" s="165" t="s">
        <v>643</v>
      </c>
      <c r="N549" s="64">
        <v>0</v>
      </c>
      <c r="O549" s="64">
        <v>1</v>
      </c>
      <c r="P549" s="64">
        <v>0</v>
      </c>
      <c r="Q549" s="64">
        <v>1</v>
      </c>
      <c r="R549" s="64">
        <f t="shared" si="97"/>
        <v>2</v>
      </c>
      <c r="S549" s="105" t="s">
        <v>4345</v>
      </c>
      <c r="T549" s="105" t="s">
        <v>172</v>
      </c>
      <c r="U549" s="159">
        <f t="shared" si="107"/>
        <v>1</v>
      </c>
      <c r="V549" s="273">
        <v>6</v>
      </c>
      <c r="W549" s="100">
        <f t="shared" si="99"/>
        <v>6</v>
      </c>
      <c r="X549" s="105" t="str">
        <f t="shared" si="100"/>
        <v>De acuerdo a lo programado</v>
      </c>
      <c r="Y549" s="166"/>
      <c r="Z549" s="159">
        <f t="shared" si="101"/>
        <v>1</v>
      </c>
      <c r="AA549" s="159"/>
      <c r="AB549" s="100" t="str">
        <f t="shared" si="103"/>
        <v>No hay ejecución</v>
      </c>
      <c r="AC549" s="105" t="str">
        <f t="shared" si="102"/>
        <v>NA</v>
      </c>
      <c r="AD549" s="166"/>
      <c r="AE549" s="65">
        <f t="shared" si="104"/>
        <v>6</v>
      </c>
      <c r="AF549" s="100">
        <f t="shared" si="105"/>
        <v>3</v>
      </c>
      <c r="AG549" s="105" t="str">
        <f t="shared" si="106"/>
        <v>De acuerdo a lo programado</v>
      </c>
      <c r="AH549" s="166"/>
      <c r="AI549" s="65">
        <f t="shared" si="108"/>
        <v>6000</v>
      </c>
      <c r="AJ549" s="105" t="s">
        <v>502</v>
      </c>
    </row>
    <row r="550" spans="1:36" s="59" customFormat="1" ht="37.049999999999997" customHeight="1" thickTop="1" thickBot="1">
      <c r="A550" s="63">
        <v>535</v>
      </c>
      <c r="B550" s="162" t="s">
        <v>403</v>
      </c>
      <c r="C550" s="162">
        <v>0</v>
      </c>
      <c r="D550" s="162">
        <v>0</v>
      </c>
      <c r="E550" s="162" t="s">
        <v>72</v>
      </c>
      <c r="F550" s="162">
        <v>18</v>
      </c>
      <c r="G550" s="231" t="s">
        <v>428</v>
      </c>
      <c r="H550" s="164" t="s">
        <v>4425</v>
      </c>
      <c r="I550" s="231" t="s">
        <v>20</v>
      </c>
      <c r="J550" s="231" t="s">
        <v>336</v>
      </c>
      <c r="K550" s="231">
        <v>9</v>
      </c>
      <c r="L550" s="165" t="s">
        <v>3763</v>
      </c>
      <c r="M550" s="165" t="s">
        <v>3764</v>
      </c>
      <c r="N550" s="64">
        <v>12</v>
      </c>
      <c r="O550" s="64">
        <v>15</v>
      </c>
      <c r="P550" s="64">
        <v>0</v>
      </c>
      <c r="Q550" s="64">
        <v>0</v>
      </c>
      <c r="R550" s="64">
        <f t="shared" si="97"/>
        <v>27</v>
      </c>
      <c r="S550" s="105" t="s">
        <v>4386</v>
      </c>
      <c r="T550" s="105" t="s">
        <v>172</v>
      </c>
      <c r="U550" s="159">
        <f t="shared" si="107"/>
        <v>27</v>
      </c>
      <c r="V550" s="273">
        <v>26</v>
      </c>
      <c r="W550" s="100">
        <f t="shared" si="99"/>
        <v>0.96296296296296291</v>
      </c>
      <c r="X550" s="105" t="str">
        <f t="shared" si="100"/>
        <v>De acuerdo a lo programado</v>
      </c>
      <c r="Y550" s="166"/>
      <c r="Z550" s="159">
        <f t="shared" si="101"/>
        <v>0</v>
      </c>
      <c r="AA550" s="159"/>
      <c r="AB550" s="100" t="str">
        <f t="shared" si="103"/>
        <v>No hay ejecución</v>
      </c>
      <c r="AC550" s="105" t="str">
        <f t="shared" si="102"/>
        <v>NA</v>
      </c>
      <c r="AD550" s="166"/>
      <c r="AE550" s="65">
        <f t="shared" si="104"/>
        <v>26</v>
      </c>
      <c r="AF550" s="100">
        <f t="shared" si="105"/>
        <v>0.96296296296296291</v>
      </c>
      <c r="AG550" s="105" t="str">
        <f t="shared" si="106"/>
        <v>De acuerdo a lo programado</v>
      </c>
      <c r="AH550" s="166"/>
      <c r="AI550" s="65" t="s">
        <v>502</v>
      </c>
      <c r="AJ550" s="105" t="s">
        <v>502</v>
      </c>
    </row>
    <row r="551" spans="1:36" s="59" customFormat="1" ht="37.049999999999997" customHeight="1" thickTop="1" thickBot="1">
      <c r="A551" s="63">
        <v>536</v>
      </c>
      <c r="B551" s="162" t="s">
        <v>403</v>
      </c>
      <c r="C551" s="162">
        <v>0</v>
      </c>
      <c r="D551" s="162">
        <v>0</v>
      </c>
      <c r="E551" s="162" t="s">
        <v>72</v>
      </c>
      <c r="F551" s="162">
        <v>18</v>
      </c>
      <c r="G551" s="231" t="s">
        <v>510</v>
      </c>
      <c r="H551" s="164" t="s">
        <v>4427</v>
      </c>
      <c r="I551" s="231" t="s">
        <v>20</v>
      </c>
      <c r="J551" s="231" t="s">
        <v>336</v>
      </c>
      <c r="K551" s="231">
        <v>9</v>
      </c>
      <c r="L551" s="165" t="s">
        <v>2214</v>
      </c>
      <c r="M551" s="165" t="s">
        <v>3764</v>
      </c>
      <c r="N551" s="64">
        <v>18</v>
      </c>
      <c r="O551" s="64">
        <v>18</v>
      </c>
      <c r="P551" s="64">
        <v>18</v>
      </c>
      <c r="Q551" s="64">
        <v>18</v>
      </c>
      <c r="R551" s="64">
        <f t="shared" si="97"/>
        <v>72</v>
      </c>
      <c r="S551" s="105" t="s">
        <v>4386</v>
      </c>
      <c r="T551" s="105" t="s">
        <v>172</v>
      </c>
      <c r="U551" s="159">
        <f t="shared" si="107"/>
        <v>36</v>
      </c>
      <c r="V551" s="273">
        <v>10</v>
      </c>
      <c r="W551" s="100">
        <f t="shared" si="99"/>
        <v>0.27777777777777779</v>
      </c>
      <c r="X551" s="105" t="str">
        <f t="shared" si="100"/>
        <v>En Riesgo de no Cumplimiento</v>
      </c>
      <c r="Y551" s="166"/>
      <c r="Z551" s="159">
        <f t="shared" si="101"/>
        <v>36</v>
      </c>
      <c r="AA551" s="159"/>
      <c r="AB551" s="100" t="str">
        <f t="shared" si="103"/>
        <v>No hay ejecución</v>
      </c>
      <c r="AC551" s="105" t="str">
        <f t="shared" si="102"/>
        <v>NA</v>
      </c>
      <c r="AD551" s="166"/>
      <c r="AE551" s="65">
        <f t="shared" si="104"/>
        <v>10</v>
      </c>
      <c r="AF551" s="100">
        <f t="shared" si="105"/>
        <v>0.1388888888888889</v>
      </c>
      <c r="AG551" s="105" t="str">
        <f t="shared" si="106"/>
        <v>Incumplimiento</v>
      </c>
      <c r="AH551" s="166"/>
      <c r="AI551" s="65" t="s">
        <v>502</v>
      </c>
      <c r="AJ551" s="105" t="s">
        <v>502</v>
      </c>
    </row>
    <row r="552" spans="1:36" s="59" customFormat="1" ht="37.049999999999997" customHeight="1" thickTop="1" thickBot="1">
      <c r="A552" s="63">
        <v>537</v>
      </c>
      <c r="B552" s="162" t="s">
        <v>403</v>
      </c>
      <c r="C552" s="162">
        <v>0</v>
      </c>
      <c r="D552" s="162">
        <v>0</v>
      </c>
      <c r="E552" s="162" t="s">
        <v>72</v>
      </c>
      <c r="F552" s="162">
        <v>18</v>
      </c>
      <c r="G552" s="231" t="s">
        <v>439</v>
      </c>
      <c r="H552" s="164" t="s">
        <v>4338</v>
      </c>
      <c r="I552" s="231" t="s">
        <v>20</v>
      </c>
      <c r="J552" s="231" t="s">
        <v>336</v>
      </c>
      <c r="K552" s="231">
        <v>9</v>
      </c>
      <c r="L552" s="165" t="s">
        <v>2214</v>
      </c>
      <c r="M552" s="165" t="s">
        <v>3764</v>
      </c>
      <c r="N552" s="64">
        <v>7</v>
      </c>
      <c r="O552" s="64">
        <v>9</v>
      </c>
      <c r="P552" s="64">
        <v>9</v>
      </c>
      <c r="Q552" s="64">
        <v>8</v>
      </c>
      <c r="R552" s="64">
        <f t="shared" si="97"/>
        <v>33</v>
      </c>
      <c r="S552" s="105" t="s">
        <v>4386</v>
      </c>
      <c r="T552" s="105" t="s">
        <v>172</v>
      </c>
      <c r="U552" s="159">
        <f t="shared" si="107"/>
        <v>16</v>
      </c>
      <c r="V552" s="273">
        <v>16</v>
      </c>
      <c r="W552" s="100">
        <f t="shared" si="99"/>
        <v>1</v>
      </c>
      <c r="X552" s="105" t="str">
        <f t="shared" si="100"/>
        <v>De acuerdo a lo programado</v>
      </c>
      <c r="Y552" s="166"/>
      <c r="Z552" s="159">
        <f t="shared" si="101"/>
        <v>17</v>
      </c>
      <c r="AA552" s="159"/>
      <c r="AB552" s="100" t="str">
        <f t="shared" si="103"/>
        <v>No hay ejecución</v>
      </c>
      <c r="AC552" s="105" t="str">
        <f t="shared" si="102"/>
        <v>NA</v>
      </c>
      <c r="AD552" s="166"/>
      <c r="AE552" s="65">
        <f t="shared" si="104"/>
        <v>16</v>
      </c>
      <c r="AF552" s="100">
        <f t="shared" si="105"/>
        <v>0.48484848484848486</v>
      </c>
      <c r="AG552" s="105" t="str">
        <f t="shared" si="106"/>
        <v>Incumplimiento</v>
      </c>
      <c r="AH552" s="166"/>
      <c r="AI552" s="65" t="s">
        <v>502</v>
      </c>
      <c r="AJ552" s="105" t="s">
        <v>502</v>
      </c>
    </row>
    <row r="553" spans="1:36" s="59" customFormat="1" ht="37.049999999999997" customHeight="1" thickTop="1" thickBot="1">
      <c r="A553" s="63">
        <v>538</v>
      </c>
      <c r="B553" s="162" t="s">
        <v>403</v>
      </c>
      <c r="C553" s="162">
        <v>0</v>
      </c>
      <c r="D553" s="162">
        <v>0</v>
      </c>
      <c r="E553" s="162" t="s">
        <v>72</v>
      </c>
      <c r="F553" s="162">
        <v>18</v>
      </c>
      <c r="G553" s="231" t="s">
        <v>4331</v>
      </c>
      <c r="H553" s="164" t="s">
        <v>4542</v>
      </c>
      <c r="I553" s="231" t="s">
        <v>20</v>
      </c>
      <c r="J553" s="231" t="s">
        <v>336</v>
      </c>
      <c r="K553" s="231">
        <v>9</v>
      </c>
      <c r="L553" s="165" t="s">
        <v>3778</v>
      </c>
      <c r="M553" s="165" t="s">
        <v>643</v>
      </c>
      <c r="N553" s="64">
        <v>0</v>
      </c>
      <c r="O553" s="64">
        <v>1</v>
      </c>
      <c r="P553" s="64">
        <v>0</v>
      </c>
      <c r="Q553" s="64">
        <v>0</v>
      </c>
      <c r="R553" s="64">
        <f t="shared" si="97"/>
        <v>1</v>
      </c>
      <c r="S553" s="105" t="s">
        <v>4386</v>
      </c>
      <c r="T553" s="105" t="s">
        <v>172</v>
      </c>
      <c r="U553" s="159">
        <f t="shared" si="107"/>
        <v>1</v>
      </c>
      <c r="V553" s="273">
        <v>0</v>
      </c>
      <c r="W553" s="100">
        <f t="shared" si="99"/>
        <v>0</v>
      </c>
      <c r="X553" s="105" t="str">
        <f t="shared" si="100"/>
        <v>En Riesgo de no Cumplimiento</v>
      </c>
      <c r="Y553" s="166"/>
      <c r="Z553" s="159">
        <f t="shared" si="101"/>
        <v>0</v>
      </c>
      <c r="AA553" s="159"/>
      <c r="AB553" s="100" t="str">
        <f t="shared" si="103"/>
        <v>No hay ejecución</v>
      </c>
      <c r="AC553" s="105" t="str">
        <f t="shared" si="102"/>
        <v>NA</v>
      </c>
      <c r="AD553" s="166"/>
      <c r="AE553" s="65">
        <f t="shared" si="104"/>
        <v>0</v>
      </c>
      <c r="AF553" s="100" t="str">
        <f t="shared" si="105"/>
        <v>No hay Programación</v>
      </c>
      <c r="AG553" s="105" t="str">
        <f t="shared" si="106"/>
        <v>De acuerdo a lo programado</v>
      </c>
      <c r="AH553" s="166"/>
      <c r="AI553" s="65" t="s">
        <v>502</v>
      </c>
      <c r="AJ553" s="105" t="s">
        <v>502</v>
      </c>
    </row>
    <row r="554" spans="1:36" s="59" customFormat="1" ht="37.049999999999997" customHeight="1" thickTop="1" thickBot="1">
      <c r="A554" s="63">
        <v>539</v>
      </c>
      <c r="B554" s="162" t="s">
        <v>403</v>
      </c>
      <c r="C554" s="162">
        <v>0</v>
      </c>
      <c r="D554" s="162">
        <v>0</v>
      </c>
      <c r="E554" s="162" t="s">
        <v>72</v>
      </c>
      <c r="F554" s="162">
        <v>18</v>
      </c>
      <c r="G554" s="231" t="s">
        <v>442</v>
      </c>
      <c r="H554" s="164" t="s">
        <v>4374</v>
      </c>
      <c r="I554" s="231" t="s">
        <v>20</v>
      </c>
      <c r="J554" s="231" t="s">
        <v>336</v>
      </c>
      <c r="K554" s="231">
        <v>9</v>
      </c>
      <c r="L554" s="165" t="s">
        <v>2214</v>
      </c>
      <c r="M554" s="165" t="s">
        <v>3764</v>
      </c>
      <c r="N554" s="64">
        <v>0</v>
      </c>
      <c r="O554" s="64">
        <v>1</v>
      </c>
      <c r="P554" s="64">
        <v>1</v>
      </c>
      <c r="Q554" s="64">
        <v>0</v>
      </c>
      <c r="R554" s="64">
        <f t="shared" si="97"/>
        <v>2</v>
      </c>
      <c r="S554" s="105" t="s">
        <v>4386</v>
      </c>
      <c r="T554" s="105" t="s">
        <v>172</v>
      </c>
      <c r="U554" s="159">
        <f t="shared" si="107"/>
        <v>1</v>
      </c>
      <c r="V554" s="273">
        <v>1</v>
      </c>
      <c r="W554" s="100">
        <f t="shared" si="99"/>
        <v>1</v>
      </c>
      <c r="X554" s="105" t="str">
        <f t="shared" si="100"/>
        <v>De acuerdo a lo programado</v>
      </c>
      <c r="Y554" s="166"/>
      <c r="Z554" s="159">
        <f t="shared" si="101"/>
        <v>1</v>
      </c>
      <c r="AA554" s="159"/>
      <c r="AB554" s="100" t="str">
        <f t="shared" si="103"/>
        <v>No hay ejecución</v>
      </c>
      <c r="AC554" s="105" t="str">
        <f t="shared" si="102"/>
        <v>NA</v>
      </c>
      <c r="AD554" s="166"/>
      <c r="AE554" s="65">
        <f t="shared" si="104"/>
        <v>1</v>
      </c>
      <c r="AF554" s="100">
        <f t="shared" si="105"/>
        <v>0.5</v>
      </c>
      <c r="AG554" s="105" t="str">
        <f t="shared" si="106"/>
        <v>Incumplimiento</v>
      </c>
      <c r="AH554" s="166"/>
      <c r="AI554" s="65" t="s">
        <v>502</v>
      </c>
      <c r="AJ554" s="105" t="s">
        <v>502</v>
      </c>
    </row>
    <row r="555" spans="1:36" s="59" customFormat="1" ht="37.049999999999997" customHeight="1" thickTop="1" thickBot="1">
      <c r="A555" s="63">
        <v>540</v>
      </c>
      <c r="B555" s="162" t="s">
        <v>403</v>
      </c>
      <c r="C555" s="162">
        <v>0</v>
      </c>
      <c r="D555" s="162">
        <v>0</v>
      </c>
      <c r="E555" s="162" t="s">
        <v>72</v>
      </c>
      <c r="F555" s="162">
        <v>18</v>
      </c>
      <c r="G555" s="231" t="s">
        <v>442</v>
      </c>
      <c r="H555" s="164" t="s">
        <v>4436</v>
      </c>
      <c r="I555" s="231" t="s">
        <v>20</v>
      </c>
      <c r="J555" s="231" t="s">
        <v>336</v>
      </c>
      <c r="K555" s="231">
        <v>9</v>
      </c>
      <c r="L555" s="165" t="s">
        <v>2214</v>
      </c>
      <c r="M555" s="165" t="s">
        <v>3764</v>
      </c>
      <c r="N555" s="64">
        <v>4</v>
      </c>
      <c r="O555" s="64">
        <v>1</v>
      </c>
      <c r="P555" s="64">
        <v>6</v>
      </c>
      <c r="Q555" s="64">
        <v>1</v>
      </c>
      <c r="R555" s="64">
        <f t="shared" si="97"/>
        <v>12</v>
      </c>
      <c r="S555" s="105" t="s">
        <v>4386</v>
      </c>
      <c r="T555" s="105" t="s">
        <v>172</v>
      </c>
      <c r="U555" s="159">
        <f t="shared" si="107"/>
        <v>5</v>
      </c>
      <c r="V555" s="273">
        <v>14</v>
      </c>
      <c r="W555" s="100">
        <f t="shared" si="99"/>
        <v>2.8</v>
      </c>
      <c r="X555" s="105" t="str">
        <f t="shared" si="100"/>
        <v>De acuerdo a lo programado</v>
      </c>
      <c r="Y555" s="166"/>
      <c r="Z555" s="159">
        <f t="shared" si="101"/>
        <v>7</v>
      </c>
      <c r="AA555" s="159"/>
      <c r="AB555" s="100" t="str">
        <f t="shared" si="103"/>
        <v>No hay ejecución</v>
      </c>
      <c r="AC555" s="105" t="str">
        <f t="shared" si="102"/>
        <v>NA</v>
      </c>
      <c r="AD555" s="166"/>
      <c r="AE555" s="65">
        <f t="shared" si="104"/>
        <v>14</v>
      </c>
      <c r="AF555" s="100">
        <f t="shared" si="105"/>
        <v>1.1666666666666667</v>
      </c>
      <c r="AG555" s="105" t="str">
        <f t="shared" si="106"/>
        <v>De acuerdo a lo programado</v>
      </c>
      <c r="AH555" s="166"/>
      <c r="AI555" s="65" t="s">
        <v>502</v>
      </c>
      <c r="AJ555" s="105" t="s">
        <v>502</v>
      </c>
    </row>
    <row r="556" spans="1:36" s="59" customFormat="1" ht="37.049999999999997" customHeight="1" thickTop="1" thickBot="1">
      <c r="A556" s="63">
        <v>541</v>
      </c>
      <c r="B556" s="162" t="s">
        <v>403</v>
      </c>
      <c r="C556" s="162">
        <v>0</v>
      </c>
      <c r="D556" s="162">
        <v>0</v>
      </c>
      <c r="E556" s="162" t="s">
        <v>72</v>
      </c>
      <c r="F556" s="162">
        <v>18</v>
      </c>
      <c r="G556" s="231" t="s">
        <v>428</v>
      </c>
      <c r="H556" s="164" t="s">
        <v>4527</v>
      </c>
      <c r="I556" s="231" t="s">
        <v>20</v>
      </c>
      <c r="J556" s="231" t="s">
        <v>336</v>
      </c>
      <c r="K556" s="231">
        <v>8</v>
      </c>
      <c r="L556" s="165" t="s">
        <v>2201</v>
      </c>
      <c r="M556" s="165" t="s">
        <v>3764</v>
      </c>
      <c r="N556" s="64">
        <v>35</v>
      </c>
      <c r="O556" s="64">
        <v>0</v>
      </c>
      <c r="P556" s="64">
        <v>0</v>
      </c>
      <c r="Q556" s="64">
        <v>0</v>
      </c>
      <c r="R556" s="64">
        <f t="shared" si="97"/>
        <v>35</v>
      </c>
      <c r="S556" s="105" t="s">
        <v>4350</v>
      </c>
      <c r="T556" s="105" t="s">
        <v>172</v>
      </c>
      <c r="U556" s="159">
        <f t="shared" si="107"/>
        <v>35</v>
      </c>
      <c r="V556" s="273">
        <v>35</v>
      </c>
      <c r="W556" s="100">
        <f t="shared" si="99"/>
        <v>1</v>
      </c>
      <c r="X556" s="105" t="str">
        <f t="shared" si="100"/>
        <v>De acuerdo a lo programado</v>
      </c>
      <c r="Y556" s="166"/>
      <c r="Z556" s="159">
        <f t="shared" si="101"/>
        <v>0</v>
      </c>
      <c r="AA556" s="159"/>
      <c r="AB556" s="100" t="str">
        <f t="shared" si="103"/>
        <v>No hay ejecución</v>
      </c>
      <c r="AC556" s="105" t="str">
        <f t="shared" si="102"/>
        <v>NA</v>
      </c>
      <c r="AD556" s="166"/>
      <c r="AE556" s="65">
        <f t="shared" si="104"/>
        <v>35</v>
      </c>
      <c r="AF556" s="100">
        <f t="shared" si="105"/>
        <v>1</v>
      </c>
      <c r="AG556" s="105" t="str">
        <f t="shared" si="106"/>
        <v>De acuerdo a lo programado</v>
      </c>
      <c r="AH556" s="166"/>
      <c r="AI556" s="65" t="s">
        <v>502</v>
      </c>
      <c r="AJ556" s="105" t="s">
        <v>502</v>
      </c>
    </row>
    <row r="557" spans="1:36" s="59" customFormat="1" ht="37.049999999999997" customHeight="1" thickTop="1" thickBot="1">
      <c r="A557" s="63">
        <v>542</v>
      </c>
      <c r="B557" s="162" t="s">
        <v>403</v>
      </c>
      <c r="C557" s="162">
        <v>0</v>
      </c>
      <c r="D557" s="162">
        <v>0</v>
      </c>
      <c r="E557" s="162" t="s">
        <v>72</v>
      </c>
      <c r="F557" s="162">
        <v>18</v>
      </c>
      <c r="G557" s="231" t="s">
        <v>428</v>
      </c>
      <c r="H557" s="164" t="s">
        <v>3828</v>
      </c>
      <c r="I557" s="231" t="s">
        <v>20</v>
      </c>
      <c r="J557" s="231" t="s">
        <v>336</v>
      </c>
      <c r="K557" s="231">
        <v>8</v>
      </c>
      <c r="L557" s="165" t="s">
        <v>3763</v>
      </c>
      <c r="M557" s="165" t="s">
        <v>3764</v>
      </c>
      <c r="N557" s="64">
        <v>35</v>
      </c>
      <c r="O557" s="64"/>
      <c r="P557" s="64">
        <v>0</v>
      </c>
      <c r="Q557" s="64">
        <v>0</v>
      </c>
      <c r="R557" s="64">
        <f t="shared" si="97"/>
        <v>35</v>
      </c>
      <c r="S557" s="105" t="s">
        <v>4350</v>
      </c>
      <c r="T557" s="105" t="s">
        <v>172</v>
      </c>
      <c r="U557" s="159">
        <f t="shared" si="107"/>
        <v>35</v>
      </c>
      <c r="V557" s="273">
        <v>35</v>
      </c>
      <c r="W557" s="100">
        <f t="shared" si="99"/>
        <v>1</v>
      </c>
      <c r="X557" s="105" t="str">
        <f t="shared" si="100"/>
        <v>De acuerdo a lo programado</v>
      </c>
      <c r="Y557" s="166"/>
      <c r="Z557" s="159">
        <f t="shared" si="101"/>
        <v>0</v>
      </c>
      <c r="AA557" s="159"/>
      <c r="AB557" s="100" t="str">
        <f t="shared" si="103"/>
        <v>No hay ejecución</v>
      </c>
      <c r="AC557" s="105" t="str">
        <f t="shared" si="102"/>
        <v>NA</v>
      </c>
      <c r="AD557" s="166"/>
      <c r="AE557" s="65">
        <f t="shared" si="104"/>
        <v>35</v>
      </c>
      <c r="AF557" s="100">
        <f t="shared" si="105"/>
        <v>1</v>
      </c>
      <c r="AG557" s="105" t="str">
        <f t="shared" si="106"/>
        <v>De acuerdo a lo programado</v>
      </c>
      <c r="AH557" s="166"/>
      <c r="AI557" s="65" t="s">
        <v>502</v>
      </c>
      <c r="AJ557" s="105" t="s">
        <v>502</v>
      </c>
    </row>
    <row r="558" spans="1:36" s="59" customFormat="1" ht="37.049999999999997" customHeight="1" thickTop="1" thickBot="1">
      <c r="A558" s="63">
        <v>543</v>
      </c>
      <c r="B558" s="162" t="s">
        <v>403</v>
      </c>
      <c r="C558" s="162">
        <v>0</v>
      </c>
      <c r="D558" s="162">
        <v>0</v>
      </c>
      <c r="E558" s="162" t="s">
        <v>72</v>
      </c>
      <c r="F558" s="162">
        <v>18</v>
      </c>
      <c r="G558" s="231" t="s">
        <v>428</v>
      </c>
      <c r="H558" s="164" t="s">
        <v>4328</v>
      </c>
      <c r="I558" s="231" t="s">
        <v>20</v>
      </c>
      <c r="J558" s="231" t="s">
        <v>336</v>
      </c>
      <c r="K558" s="231">
        <v>9</v>
      </c>
      <c r="L558" s="165" t="s">
        <v>640</v>
      </c>
      <c r="M558" s="165" t="s">
        <v>636</v>
      </c>
      <c r="N558" s="64"/>
      <c r="O558" s="64">
        <v>35</v>
      </c>
      <c r="P558" s="64">
        <v>0</v>
      </c>
      <c r="Q558" s="64">
        <v>0</v>
      </c>
      <c r="R558" s="64">
        <f t="shared" si="97"/>
        <v>35</v>
      </c>
      <c r="S558" s="105" t="s">
        <v>4350</v>
      </c>
      <c r="T558" s="105" t="s">
        <v>172</v>
      </c>
      <c r="U558" s="159">
        <f t="shared" si="107"/>
        <v>35</v>
      </c>
      <c r="V558" s="273">
        <v>35</v>
      </c>
      <c r="W558" s="100">
        <f t="shared" si="99"/>
        <v>1</v>
      </c>
      <c r="X558" s="105" t="str">
        <f t="shared" si="100"/>
        <v>De acuerdo a lo programado</v>
      </c>
      <c r="Y558" s="166"/>
      <c r="Z558" s="159">
        <f t="shared" si="101"/>
        <v>0</v>
      </c>
      <c r="AA558" s="159"/>
      <c r="AB558" s="100" t="str">
        <f t="shared" si="103"/>
        <v>No hay ejecución</v>
      </c>
      <c r="AC558" s="105" t="str">
        <f t="shared" si="102"/>
        <v>NA</v>
      </c>
      <c r="AD558" s="166"/>
      <c r="AE558" s="65">
        <f t="shared" si="104"/>
        <v>35</v>
      </c>
      <c r="AF558" s="100">
        <f t="shared" si="105"/>
        <v>1</v>
      </c>
      <c r="AG558" s="105" t="str">
        <f t="shared" si="106"/>
        <v>De acuerdo a lo programado</v>
      </c>
      <c r="AH558" s="166"/>
      <c r="AI558" s="65" t="s">
        <v>502</v>
      </c>
      <c r="AJ558" s="105" t="s">
        <v>502</v>
      </c>
    </row>
    <row r="559" spans="1:36" s="59" customFormat="1" ht="37.049999999999997" customHeight="1" thickTop="1" thickBot="1">
      <c r="A559" s="63">
        <v>544</v>
      </c>
      <c r="B559" s="162" t="s">
        <v>403</v>
      </c>
      <c r="C559" s="162">
        <v>0</v>
      </c>
      <c r="D559" s="162">
        <v>0</v>
      </c>
      <c r="E559" s="162" t="s">
        <v>72</v>
      </c>
      <c r="F559" s="162">
        <v>18</v>
      </c>
      <c r="G559" s="231" t="s">
        <v>439</v>
      </c>
      <c r="H559" s="164" t="s">
        <v>4543</v>
      </c>
      <c r="I559" s="231" t="s">
        <v>20</v>
      </c>
      <c r="J559" s="231" t="s">
        <v>336</v>
      </c>
      <c r="K559" s="231">
        <v>9</v>
      </c>
      <c r="L559" s="165" t="s">
        <v>2214</v>
      </c>
      <c r="M559" s="165" t="s">
        <v>3764</v>
      </c>
      <c r="N559" s="64">
        <v>0</v>
      </c>
      <c r="O559" s="64">
        <v>0</v>
      </c>
      <c r="P559" s="64">
        <v>0</v>
      </c>
      <c r="Q559" s="64">
        <v>35</v>
      </c>
      <c r="R559" s="64">
        <f t="shared" ref="R559:R622" si="109">N559+O559+P559+Q559</f>
        <v>35</v>
      </c>
      <c r="S559" s="105" t="s">
        <v>4350</v>
      </c>
      <c r="T559" s="105" t="s">
        <v>172</v>
      </c>
      <c r="U559" s="159">
        <f t="shared" si="107"/>
        <v>0</v>
      </c>
      <c r="V559" s="273">
        <v>0</v>
      </c>
      <c r="W559" s="100" t="str">
        <f t="shared" si="99"/>
        <v>No hay Programación</v>
      </c>
      <c r="X559" s="105" t="str">
        <f t="shared" si="100"/>
        <v>De acuerdo a lo programado</v>
      </c>
      <c r="Y559" s="166"/>
      <c r="Z559" s="159">
        <f t="shared" si="101"/>
        <v>35</v>
      </c>
      <c r="AA559" s="159"/>
      <c r="AB559" s="100" t="str">
        <f t="shared" si="103"/>
        <v>No hay ejecución</v>
      </c>
      <c r="AC559" s="105" t="str">
        <f t="shared" si="102"/>
        <v>NA</v>
      </c>
      <c r="AD559" s="166"/>
      <c r="AE559" s="65">
        <f t="shared" si="104"/>
        <v>0</v>
      </c>
      <c r="AF559" s="100" t="str">
        <f t="shared" si="105"/>
        <v>No hay Programación</v>
      </c>
      <c r="AG559" s="105" t="str">
        <f t="shared" si="106"/>
        <v>De acuerdo a lo programado</v>
      </c>
      <c r="AH559" s="166"/>
      <c r="AI559" s="65" t="s">
        <v>502</v>
      </c>
      <c r="AJ559" s="105" t="s">
        <v>502</v>
      </c>
    </row>
    <row r="560" spans="1:36" s="59" customFormat="1" ht="37.049999999999997" customHeight="1" thickTop="1" thickBot="1">
      <c r="A560" s="63">
        <v>545</v>
      </c>
      <c r="B560" s="162" t="s">
        <v>403</v>
      </c>
      <c r="C560" s="162">
        <v>0</v>
      </c>
      <c r="D560" s="162">
        <v>0</v>
      </c>
      <c r="E560" s="162" t="s">
        <v>72</v>
      </c>
      <c r="F560" s="162">
        <v>18</v>
      </c>
      <c r="G560" s="231" t="s">
        <v>450</v>
      </c>
      <c r="H560" s="164" t="s">
        <v>4529</v>
      </c>
      <c r="I560" s="231" t="s">
        <v>20</v>
      </c>
      <c r="J560" s="231" t="s">
        <v>336</v>
      </c>
      <c r="K560" s="231">
        <v>9</v>
      </c>
      <c r="L560" s="165" t="s">
        <v>2214</v>
      </c>
      <c r="M560" s="165" t="s">
        <v>3764</v>
      </c>
      <c r="N560" s="64">
        <v>0</v>
      </c>
      <c r="O560" s="64">
        <v>0</v>
      </c>
      <c r="P560" s="64">
        <v>35</v>
      </c>
      <c r="Q560" s="64">
        <v>0</v>
      </c>
      <c r="R560" s="64">
        <f t="shared" si="109"/>
        <v>35</v>
      </c>
      <c r="S560" s="105" t="s">
        <v>4350</v>
      </c>
      <c r="T560" s="105" t="s">
        <v>172</v>
      </c>
      <c r="U560" s="159">
        <f t="shared" si="107"/>
        <v>0</v>
      </c>
      <c r="V560" s="273">
        <v>0</v>
      </c>
      <c r="W560" s="100" t="str">
        <f t="shared" si="99"/>
        <v>No hay Programación</v>
      </c>
      <c r="X560" s="105" t="str">
        <f t="shared" si="100"/>
        <v>De acuerdo a lo programado</v>
      </c>
      <c r="Y560" s="166"/>
      <c r="Z560" s="159">
        <f t="shared" si="101"/>
        <v>35</v>
      </c>
      <c r="AA560" s="159"/>
      <c r="AB560" s="100" t="str">
        <f t="shared" si="103"/>
        <v>No hay ejecución</v>
      </c>
      <c r="AC560" s="105" t="str">
        <f t="shared" si="102"/>
        <v>NA</v>
      </c>
      <c r="AD560" s="166"/>
      <c r="AE560" s="65">
        <f t="shared" si="104"/>
        <v>0</v>
      </c>
      <c r="AF560" s="100" t="str">
        <f t="shared" si="105"/>
        <v>No hay Programación</v>
      </c>
      <c r="AG560" s="105" t="str">
        <f t="shared" si="106"/>
        <v>De acuerdo a lo programado</v>
      </c>
      <c r="AH560" s="166"/>
      <c r="AI560" s="65" t="s">
        <v>502</v>
      </c>
      <c r="AJ560" s="105" t="s">
        <v>502</v>
      </c>
    </row>
    <row r="561" spans="1:36" s="59" customFormat="1" ht="37.049999999999997" customHeight="1" thickTop="1" thickBot="1">
      <c r="A561" s="63">
        <v>546</v>
      </c>
      <c r="B561" s="162" t="s">
        <v>403</v>
      </c>
      <c r="C561" s="162">
        <v>0</v>
      </c>
      <c r="D561" s="162">
        <v>0</v>
      </c>
      <c r="E561" s="162" t="s">
        <v>72</v>
      </c>
      <c r="F561" s="162">
        <v>18</v>
      </c>
      <c r="G561" s="231" t="s">
        <v>422</v>
      </c>
      <c r="H561" s="164" t="s">
        <v>4534</v>
      </c>
      <c r="I561" s="231" t="s">
        <v>20</v>
      </c>
      <c r="J561" s="231" t="s">
        <v>336</v>
      </c>
      <c r="K561" s="231">
        <v>9</v>
      </c>
      <c r="L561" s="165" t="s">
        <v>4086</v>
      </c>
      <c r="M561" s="165" t="s">
        <v>4334</v>
      </c>
      <c r="N561" s="64">
        <v>1</v>
      </c>
      <c r="O561" s="64">
        <v>0</v>
      </c>
      <c r="P561" s="64">
        <v>0</v>
      </c>
      <c r="Q561" s="64">
        <v>0</v>
      </c>
      <c r="R561" s="64">
        <f t="shared" si="109"/>
        <v>1</v>
      </c>
      <c r="S561" s="105" t="s">
        <v>4350</v>
      </c>
      <c r="T561" s="105" t="s">
        <v>172</v>
      </c>
      <c r="U561" s="159">
        <f t="shared" si="107"/>
        <v>1</v>
      </c>
      <c r="V561" s="273">
        <v>3</v>
      </c>
      <c r="W561" s="100">
        <f t="shared" si="99"/>
        <v>3</v>
      </c>
      <c r="X561" s="105" t="str">
        <f t="shared" si="100"/>
        <v>De acuerdo a lo programado</v>
      </c>
      <c r="Y561" s="166"/>
      <c r="Z561" s="159">
        <f t="shared" si="101"/>
        <v>0</v>
      </c>
      <c r="AA561" s="159"/>
      <c r="AB561" s="100" t="str">
        <f t="shared" si="103"/>
        <v>No hay ejecución</v>
      </c>
      <c r="AC561" s="105" t="str">
        <f t="shared" si="102"/>
        <v>NA</v>
      </c>
      <c r="AD561" s="166"/>
      <c r="AE561" s="65">
        <f t="shared" si="104"/>
        <v>3</v>
      </c>
      <c r="AF561" s="100">
        <f t="shared" si="105"/>
        <v>3</v>
      </c>
      <c r="AG561" s="105" t="str">
        <f t="shared" si="106"/>
        <v>De acuerdo a lo programado</v>
      </c>
      <c r="AH561" s="166"/>
      <c r="AI561" s="65" t="s">
        <v>502</v>
      </c>
      <c r="AJ561" s="105" t="s">
        <v>502</v>
      </c>
    </row>
    <row r="562" spans="1:36" s="59" customFormat="1" ht="37.049999999999997" customHeight="1" thickTop="1" thickBot="1">
      <c r="A562" s="63">
        <v>547</v>
      </c>
      <c r="B562" s="162" t="s">
        <v>403</v>
      </c>
      <c r="C562" s="162">
        <v>0</v>
      </c>
      <c r="D562" s="162">
        <v>0</v>
      </c>
      <c r="E562" s="162" t="s">
        <v>72</v>
      </c>
      <c r="F562" s="162">
        <v>18</v>
      </c>
      <c r="G562" s="231" t="s">
        <v>428</v>
      </c>
      <c r="H562" s="164" t="s">
        <v>4527</v>
      </c>
      <c r="I562" s="231" t="s">
        <v>20</v>
      </c>
      <c r="J562" s="231" t="s">
        <v>336</v>
      </c>
      <c r="K562" s="231">
        <v>8</v>
      </c>
      <c r="L562" s="165" t="s">
        <v>2201</v>
      </c>
      <c r="M562" s="165" t="s">
        <v>2215</v>
      </c>
      <c r="N562" s="64">
        <v>35</v>
      </c>
      <c r="O562" s="64">
        <v>0</v>
      </c>
      <c r="P562" s="64">
        <v>0</v>
      </c>
      <c r="Q562" s="64">
        <v>0</v>
      </c>
      <c r="R562" s="64">
        <f t="shared" si="109"/>
        <v>35</v>
      </c>
      <c r="S562" s="105" t="s">
        <v>4375</v>
      </c>
      <c r="T562" s="105" t="s">
        <v>172</v>
      </c>
      <c r="U562" s="159">
        <f t="shared" si="107"/>
        <v>35</v>
      </c>
      <c r="V562" s="273">
        <v>35</v>
      </c>
      <c r="W562" s="100">
        <f t="shared" si="99"/>
        <v>1</v>
      </c>
      <c r="X562" s="105" t="str">
        <f t="shared" si="100"/>
        <v>De acuerdo a lo programado</v>
      </c>
      <c r="Y562" s="166"/>
      <c r="Z562" s="159">
        <f t="shared" si="101"/>
        <v>0</v>
      </c>
      <c r="AA562" s="159"/>
      <c r="AB562" s="100" t="str">
        <f t="shared" si="103"/>
        <v>No hay ejecución</v>
      </c>
      <c r="AC562" s="105" t="str">
        <f t="shared" si="102"/>
        <v>NA</v>
      </c>
      <c r="AD562" s="166"/>
      <c r="AE562" s="65">
        <f t="shared" si="104"/>
        <v>35</v>
      </c>
      <c r="AF562" s="100">
        <f t="shared" si="105"/>
        <v>1</v>
      </c>
      <c r="AG562" s="105" t="str">
        <f t="shared" si="106"/>
        <v>De acuerdo a lo programado</v>
      </c>
      <c r="AH562" s="166"/>
      <c r="AI562" s="65" t="s">
        <v>502</v>
      </c>
      <c r="AJ562" s="105" t="s">
        <v>502</v>
      </c>
    </row>
    <row r="563" spans="1:36" s="59" customFormat="1" ht="37.049999999999997" customHeight="1" thickTop="1" thickBot="1">
      <c r="A563" s="63">
        <v>548</v>
      </c>
      <c r="B563" s="162" t="s">
        <v>403</v>
      </c>
      <c r="C563" s="162">
        <v>0</v>
      </c>
      <c r="D563" s="162">
        <v>0</v>
      </c>
      <c r="E563" s="162" t="s">
        <v>72</v>
      </c>
      <c r="F563" s="162">
        <v>18</v>
      </c>
      <c r="G563" s="231" t="s">
        <v>428</v>
      </c>
      <c r="H563" s="164" t="s">
        <v>3828</v>
      </c>
      <c r="I563" s="231" t="s">
        <v>20</v>
      </c>
      <c r="J563" s="231" t="s">
        <v>336</v>
      </c>
      <c r="K563" s="231">
        <v>8</v>
      </c>
      <c r="L563" s="165" t="s">
        <v>2209</v>
      </c>
      <c r="M563" s="165" t="s">
        <v>2215</v>
      </c>
      <c r="N563" s="64">
        <v>35</v>
      </c>
      <c r="O563" s="64">
        <v>0</v>
      </c>
      <c r="P563" s="64">
        <v>0</v>
      </c>
      <c r="Q563" s="64">
        <v>0</v>
      </c>
      <c r="R563" s="64">
        <f t="shared" si="109"/>
        <v>35</v>
      </c>
      <c r="S563" s="105" t="s">
        <v>4375</v>
      </c>
      <c r="T563" s="105" t="s">
        <v>172</v>
      </c>
      <c r="U563" s="159">
        <f t="shared" si="107"/>
        <v>35</v>
      </c>
      <c r="V563" s="273">
        <v>35</v>
      </c>
      <c r="W563" s="100">
        <f t="shared" si="99"/>
        <v>1</v>
      </c>
      <c r="X563" s="105" t="str">
        <f t="shared" si="100"/>
        <v>De acuerdo a lo programado</v>
      </c>
      <c r="Y563" s="166"/>
      <c r="Z563" s="159">
        <f t="shared" si="101"/>
        <v>0</v>
      </c>
      <c r="AA563" s="159"/>
      <c r="AB563" s="100" t="str">
        <f t="shared" si="103"/>
        <v>No hay ejecución</v>
      </c>
      <c r="AC563" s="105" t="str">
        <f t="shared" si="102"/>
        <v>NA</v>
      </c>
      <c r="AD563" s="166"/>
      <c r="AE563" s="65">
        <f t="shared" si="104"/>
        <v>35</v>
      </c>
      <c r="AF563" s="100">
        <f t="shared" si="105"/>
        <v>1</v>
      </c>
      <c r="AG563" s="105" t="str">
        <f t="shared" si="106"/>
        <v>De acuerdo a lo programado</v>
      </c>
      <c r="AH563" s="166"/>
      <c r="AI563" s="65" t="s">
        <v>502</v>
      </c>
      <c r="AJ563" s="105" t="s">
        <v>502</v>
      </c>
    </row>
    <row r="564" spans="1:36" s="59" customFormat="1" ht="37.049999999999997" customHeight="1" thickTop="1" thickBot="1">
      <c r="A564" s="63">
        <v>549</v>
      </c>
      <c r="B564" s="162" t="s">
        <v>403</v>
      </c>
      <c r="C564" s="162">
        <v>0</v>
      </c>
      <c r="D564" s="162">
        <v>0</v>
      </c>
      <c r="E564" s="162" t="s">
        <v>72</v>
      </c>
      <c r="F564" s="162">
        <v>18</v>
      </c>
      <c r="G564" s="231" t="s">
        <v>428</v>
      </c>
      <c r="H564" s="164" t="s">
        <v>4328</v>
      </c>
      <c r="I564" s="231" t="s">
        <v>20</v>
      </c>
      <c r="J564" s="231" t="s">
        <v>336</v>
      </c>
      <c r="K564" s="231">
        <v>9</v>
      </c>
      <c r="L564" s="165" t="s">
        <v>3769</v>
      </c>
      <c r="M564" s="165" t="s">
        <v>2215</v>
      </c>
      <c r="N564" s="64">
        <v>35</v>
      </c>
      <c r="O564" s="64">
        <v>0</v>
      </c>
      <c r="P564" s="64">
        <v>0</v>
      </c>
      <c r="Q564" s="64">
        <v>0</v>
      </c>
      <c r="R564" s="64">
        <f t="shared" si="109"/>
        <v>35</v>
      </c>
      <c r="S564" s="105" t="s">
        <v>4375</v>
      </c>
      <c r="T564" s="105" t="s">
        <v>172</v>
      </c>
      <c r="U564" s="159">
        <f t="shared" si="107"/>
        <v>35</v>
      </c>
      <c r="V564" s="273">
        <v>35</v>
      </c>
      <c r="W564" s="100">
        <f t="shared" si="99"/>
        <v>1</v>
      </c>
      <c r="X564" s="105" t="str">
        <f t="shared" si="100"/>
        <v>De acuerdo a lo programado</v>
      </c>
      <c r="Y564" s="166"/>
      <c r="Z564" s="159">
        <f t="shared" si="101"/>
        <v>0</v>
      </c>
      <c r="AA564" s="159"/>
      <c r="AB564" s="100" t="str">
        <f t="shared" si="103"/>
        <v>No hay ejecución</v>
      </c>
      <c r="AC564" s="105" t="str">
        <f t="shared" si="102"/>
        <v>NA</v>
      </c>
      <c r="AD564" s="166"/>
      <c r="AE564" s="65">
        <f t="shared" si="104"/>
        <v>35</v>
      </c>
      <c r="AF564" s="100">
        <f t="shared" si="105"/>
        <v>1</v>
      </c>
      <c r="AG564" s="105" t="str">
        <f t="shared" si="106"/>
        <v>De acuerdo a lo programado</v>
      </c>
      <c r="AH564" s="166"/>
      <c r="AI564" s="65" t="s">
        <v>502</v>
      </c>
      <c r="AJ564" s="105" t="s">
        <v>502</v>
      </c>
    </row>
    <row r="565" spans="1:36" s="59" customFormat="1" ht="37.049999999999997" customHeight="1" thickTop="1" thickBot="1">
      <c r="A565" s="63">
        <v>550</v>
      </c>
      <c r="B565" s="162" t="s">
        <v>403</v>
      </c>
      <c r="C565" s="162">
        <v>0</v>
      </c>
      <c r="D565" s="162">
        <v>0</v>
      </c>
      <c r="E565" s="162" t="s">
        <v>72</v>
      </c>
      <c r="F565" s="162">
        <v>18</v>
      </c>
      <c r="G565" s="231" t="s">
        <v>510</v>
      </c>
      <c r="H565" s="164" t="s">
        <v>4544</v>
      </c>
      <c r="I565" s="231" t="s">
        <v>20</v>
      </c>
      <c r="J565" s="231" t="s">
        <v>336</v>
      </c>
      <c r="K565" s="231">
        <v>9</v>
      </c>
      <c r="L565" s="165" t="s">
        <v>2214</v>
      </c>
      <c r="M565" s="165" t="s">
        <v>2215</v>
      </c>
      <c r="N565" s="64">
        <v>0</v>
      </c>
      <c r="O565" s="64">
        <v>13</v>
      </c>
      <c r="P565" s="64">
        <v>13</v>
      </c>
      <c r="Q565" s="64"/>
      <c r="R565" s="64">
        <f t="shared" si="109"/>
        <v>26</v>
      </c>
      <c r="S565" s="105" t="s">
        <v>4448</v>
      </c>
      <c r="T565" s="105" t="s">
        <v>172</v>
      </c>
      <c r="U565" s="159">
        <f t="shared" si="107"/>
        <v>13</v>
      </c>
      <c r="V565" s="273">
        <v>13</v>
      </c>
      <c r="W565" s="100">
        <f t="shared" si="99"/>
        <v>1</v>
      </c>
      <c r="X565" s="105" t="str">
        <f t="shared" si="100"/>
        <v>De acuerdo a lo programado</v>
      </c>
      <c r="Y565" s="166"/>
      <c r="Z565" s="159">
        <f t="shared" si="101"/>
        <v>13</v>
      </c>
      <c r="AA565" s="159"/>
      <c r="AB565" s="100" t="str">
        <f t="shared" si="103"/>
        <v>No hay ejecución</v>
      </c>
      <c r="AC565" s="105" t="str">
        <f t="shared" si="102"/>
        <v>NA</v>
      </c>
      <c r="AD565" s="166"/>
      <c r="AE565" s="65">
        <f t="shared" si="104"/>
        <v>13</v>
      </c>
      <c r="AF565" s="100">
        <f t="shared" si="105"/>
        <v>0.5</v>
      </c>
      <c r="AG565" s="105" t="str">
        <f t="shared" si="106"/>
        <v>Incumplimiento</v>
      </c>
      <c r="AH565" s="166"/>
      <c r="AI565" s="65" t="s">
        <v>502</v>
      </c>
      <c r="AJ565" s="105" t="s">
        <v>502</v>
      </c>
    </row>
    <row r="566" spans="1:36" s="59" customFormat="1" ht="37.049999999999997" customHeight="1" thickTop="1" thickBot="1">
      <c r="A566" s="63">
        <v>551</v>
      </c>
      <c r="B566" s="162" t="s">
        <v>403</v>
      </c>
      <c r="C566" s="162">
        <v>0</v>
      </c>
      <c r="D566" s="162">
        <v>0</v>
      </c>
      <c r="E566" s="162" t="s">
        <v>72</v>
      </c>
      <c r="F566" s="162">
        <v>18</v>
      </c>
      <c r="G566" s="231" t="s">
        <v>450</v>
      </c>
      <c r="H566" s="164" t="s">
        <v>4340</v>
      </c>
      <c r="I566" s="231" t="s">
        <v>20</v>
      </c>
      <c r="J566" s="231" t="s">
        <v>336</v>
      </c>
      <c r="K566" s="231">
        <v>9</v>
      </c>
      <c r="L566" s="165" t="s">
        <v>2214</v>
      </c>
      <c r="M566" s="165" t="s">
        <v>2215</v>
      </c>
      <c r="N566" s="64">
        <v>0</v>
      </c>
      <c r="O566" s="64">
        <v>8</v>
      </c>
      <c r="P566" s="64">
        <v>8</v>
      </c>
      <c r="Q566" s="64">
        <v>0</v>
      </c>
      <c r="R566" s="64">
        <f t="shared" si="109"/>
        <v>16</v>
      </c>
      <c r="S566" s="105" t="s">
        <v>4448</v>
      </c>
      <c r="T566" s="105" t="s">
        <v>172</v>
      </c>
      <c r="U566" s="159">
        <f t="shared" si="107"/>
        <v>8</v>
      </c>
      <c r="V566" s="273">
        <v>8</v>
      </c>
      <c r="W566" s="100">
        <f t="shared" si="99"/>
        <v>1</v>
      </c>
      <c r="X566" s="105" t="str">
        <f t="shared" si="100"/>
        <v>De acuerdo a lo programado</v>
      </c>
      <c r="Y566" s="166"/>
      <c r="Z566" s="159">
        <f t="shared" si="101"/>
        <v>8</v>
      </c>
      <c r="AA566" s="159"/>
      <c r="AB566" s="100" t="str">
        <f t="shared" si="103"/>
        <v>No hay ejecución</v>
      </c>
      <c r="AC566" s="105" t="str">
        <f t="shared" si="102"/>
        <v>NA</v>
      </c>
      <c r="AD566" s="166"/>
      <c r="AE566" s="65">
        <f t="shared" si="104"/>
        <v>8</v>
      </c>
      <c r="AF566" s="100">
        <f t="shared" si="105"/>
        <v>0.5</v>
      </c>
      <c r="AG566" s="105" t="str">
        <f t="shared" si="106"/>
        <v>Incumplimiento</v>
      </c>
      <c r="AH566" s="166"/>
      <c r="AI566" s="65" t="s">
        <v>502</v>
      </c>
      <c r="AJ566" s="105" t="s">
        <v>502</v>
      </c>
    </row>
    <row r="567" spans="1:36" s="59" customFormat="1" ht="37.049999999999997" customHeight="1" thickTop="1" thickBot="1">
      <c r="A567" s="63">
        <v>552</v>
      </c>
      <c r="B567" s="162" t="s">
        <v>403</v>
      </c>
      <c r="C567" s="162">
        <v>0</v>
      </c>
      <c r="D567" s="162">
        <v>0</v>
      </c>
      <c r="E567" s="162" t="s">
        <v>72</v>
      </c>
      <c r="F567" s="162">
        <v>18</v>
      </c>
      <c r="G567" s="231" t="s">
        <v>450</v>
      </c>
      <c r="H567" s="164" t="s">
        <v>4342</v>
      </c>
      <c r="I567" s="231" t="s">
        <v>20</v>
      </c>
      <c r="J567" s="231" t="s">
        <v>336</v>
      </c>
      <c r="K567" s="231">
        <v>9</v>
      </c>
      <c r="L567" s="165" t="s">
        <v>2214</v>
      </c>
      <c r="M567" s="165" t="s">
        <v>2215</v>
      </c>
      <c r="N567" s="64">
        <v>0</v>
      </c>
      <c r="O567" s="64">
        <v>12</v>
      </c>
      <c r="P567" s="64">
        <v>12</v>
      </c>
      <c r="Q567" s="64">
        <v>0</v>
      </c>
      <c r="R567" s="64">
        <f t="shared" si="109"/>
        <v>24</v>
      </c>
      <c r="S567" s="105" t="s">
        <v>4390</v>
      </c>
      <c r="T567" s="105" t="s">
        <v>172</v>
      </c>
      <c r="U567" s="159">
        <f t="shared" si="107"/>
        <v>12</v>
      </c>
      <c r="V567" s="273">
        <v>12</v>
      </c>
      <c r="W567" s="100">
        <f t="shared" si="99"/>
        <v>1</v>
      </c>
      <c r="X567" s="105" t="str">
        <f t="shared" si="100"/>
        <v>De acuerdo a lo programado</v>
      </c>
      <c r="Y567" s="166"/>
      <c r="Z567" s="159">
        <f t="shared" si="101"/>
        <v>12</v>
      </c>
      <c r="AA567" s="159"/>
      <c r="AB567" s="100" t="str">
        <f t="shared" si="103"/>
        <v>No hay ejecución</v>
      </c>
      <c r="AC567" s="105" t="str">
        <f t="shared" si="102"/>
        <v>NA</v>
      </c>
      <c r="AD567" s="166"/>
      <c r="AE567" s="65">
        <f t="shared" si="104"/>
        <v>12</v>
      </c>
      <c r="AF567" s="100">
        <f t="shared" si="105"/>
        <v>0.5</v>
      </c>
      <c r="AG567" s="105" t="str">
        <f t="shared" si="106"/>
        <v>Incumplimiento</v>
      </c>
      <c r="AH567" s="166"/>
      <c r="AI567" s="65" t="s">
        <v>502</v>
      </c>
      <c r="AJ567" s="105" t="s">
        <v>502</v>
      </c>
    </row>
    <row r="568" spans="1:36" s="59" customFormat="1" ht="37.049999999999997" customHeight="1" thickTop="1" thickBot="1">
      <c r="A568" s="63">
        <v>553</v>
      </c>
      <c r="B568" s="162" t="s">
        <v>403</v>
      </c>
      <c r="C568" s="162">
        <v>0</v>
      </c>
      <c r="D568" s="162">
        <v>0</v>
      </c>
      <c r="E568" s="162" t="s">
        <v>72</v>
      </c>
      <c r="F568" s="162">
        <v>18</v>
      </c>
      <c r="G568" s="231" t="s">
        <v>447</v>
      </c>
      <c r="H568" s="164" t="s">
        <v>4529</v>
      </c>
      <c r="I568" s="231" t="s">
        <v>20</v>
      </c>
      <c r="J568" s="231" t="s">
        <v>336</v>
      </c>
      <c r="K568" s="231">
        <v>9</v>
      </c>
      <c r="L568" s="165" t="s">
        <v>2214</v>
      </c>
      <c r="M568" s="165" t="s">
        <v>3764</v>
      </c>
      <c r="N568" s="64">
        <v>0</v>
      </c>
      <c r="O568" s="64">
        <v>1</v>
      </c>
      <c r="P568" s="64">
        <v>1</v>
      </c>
      <c r="Q568" s="64">
        <v>0</v>
      </c>
      <c r="R568" s="64">
        <f t="shared" si="109"/>
        <v>2</v>
      </c>
      <c r="S568" s="105" t="s">
        <v>4390</v>
      </c>
      <c r="T568" s="105" t="s">
        <v>172</v>
      </c>
      <c r="U568" s="159">
        <f t="shared" si="107"/>
        <v>1</v>
      </c>
      <c r="V568" s="273">
        <v>1</v>
      </c>
      <c r="W568" s="100">
        <f t="shared" si="99"/>
        <v>1</v>
      </c>
      <c r="X568" s="105" t="str">
        <f t="shared" si="100"/>
        <v>De acuerdo a lo programado</v>
      </c>
      <c r="Y568" s="166"/>
      <c r="Z568" s="159">
        <f t="shared" si="101"/>
        <v>1</v>
      </c>
      <c r="AA568" s="159"/>
      <c r="AB568" s="100" t="str">
        <f t="shared" si="103"/>
        <v>No hay ejecución</v>
      </c>
      <c r="AC568" s="105" t="str">
        <f t="shared" si="102"/>
        <v>NA</v>
      </c>
      <c r="AD568" s="166"/>
      <c r="AE568" s="65">
        <f t="shared" si="104"/>
        <v>1</v>
      </c>
      <c r="AF568" s="100">
        <f t="shared" si="105"/>
        <v>0.5</v>
      </c>
      <c r="AG568" s="105" t="str">
        <f t="shared" si="106"/>
        <v>Incumplimiento</v>
      </c>
      <c r="AH568" s="166"/>
      <c r="AI568" s="65" t="s">
        <v>502</v>
      </c>
      <c r="AJ568" s="105" t="s">
        <v>502</v>
      </c>
    </row>
    <row r="569" spans="1:36" s="59" customFormat="1" ht="37.049999999999997" customHeight="1" thickTop="1" thickBot="1">
      <c r="A569" s="63">
        <v>554</v>
      </c>
      <c r="B569" s="162" t="s">
        <v>403</v>
      </c>
      <c r="C569" s="162">
        <v>0</v>
      </c>
      <c r="D569" s="162">
        <v>0</v>
      </c>
      <c r="E569" s="162" t="s">
        <v>72</v>
      </c>
      <c r="F569" s="162">
        <v>18</v>
      </c>
      <c r="G569" s="231" t="s">
        <v>4416</v>
      </c>
      <c r="H569" s="164" t="s">
        <v>4449</v>
      </c>
      <c r="I569" s="231" t="s">
        <v>20</v>
      </c>
      <c r="J569" s="231" t="s">
        <v>336</v>
      </c>
      <c r="K569" s="231">
        <v>9</v>
      </c>
      <c r="L569" s="165" t="s">
        <v>2201</v>
      </c>
      <c r="M569" s="165" t="s">
        <v>2215</v>
      </c>
      <c r="N569" s="64">
        <v>0</v>
      </c>
      <c r="O569" s="64">
        <v>1</v>
      </c>
      <c r="P569" s="64">
        <v>1</v>
      </c>
      <c r="Q569" s="64">
        <v>0</v>
      </c>
      <c r="R569" s="64">
        <f t="shared" si="109"/>
        <v>2</v>
      </c>
      <c r="S569" s="105" t="s">
        <v>4390</v>
      </c>
      <c r="T569" s="105" t="s">
        <v>172</v>
      </c>
      <c r="U569" s="159">
        <f t="shared" si="107"/>
        <v>1</v>
      </c>
      <c r="V569" s="273">
        <v>1</v>
      </c>
      <c r="W569" s="100">
        <f t="shared" si="99"/>
        <v>1</v>
      </c>
      <c r="X569" s="105" t="str">
        <f t="shared" si="100"/>
        <v>De acuerdo a lo programado</v>
      </c>
      <c r="Y569" s="166"/>
      <c r="Z569" s="159">
        <f t="shared" si="101"/>
        <v>1</v>
      </c>
      <c r="AA569" s="159"/>
      <c r="AB569" s="100" t="str">
        <f t="shared" si="103"/>
        <v>No hay ejecución</v>
      </c>
      <c r="AC569" s="105" t="str">
        <f t="shared" si="102"/>
        <v>NA</v>
      </c>
      <c r="AD569" s="166"/>
      <c r="AE569" s="65">
        <f t="shared" si="104"/>
        <v>1</v>
      </c>
      <c r="AF569" s="100">
        <f t="shared" si="105"/>
        <v>0.5</v>
      </c>
      <c r="AG569" s="105" t="str">
        <f t="shared" si="106"/>
        <v>Incumplimiento</v>
      </c>
      <c r="AH569" s="166"/>
      <c r="AI569" s="65" t="s">
        <v>502</v>
      </c>
      <c r="AJ569" s="105" t="s">
        <v>502</v>
      </c>
    </row>
    <row r="570" spans="1:36" s="59" customFormat="1" ht="37.049999999999997" customHeight="1" thickTop="1" thickBot="1">
      <c r="A570" s="63">
        <v>555</v>
      </c>
      <c r="B570" s="162" t="s">
        <v>403</v>
      </c>
      <c r="C570" s="162">
        <v>0</v>
      </c>
      <c r="D570" s="162">
        <v>0</v>
      </c>
      <c r="E570" s="162" t="s">
        <v>72</v>
      </c>
      <c r="F570" s="162">
        <v>18</v>
      </c>
      <c r="G570" s="231" t="s">
        <v>422</v>
      </c>
      <c r="H570" s="164" t="s">
        <v>4534</v>
      </c>
      <c r="I570" s="231" t="s">
        <v>20</v>
      </c>
      <c r="J570" s="231" t="s">
        <v>336</v>
      </c>
      <c r="K570" s="231">
        <v>9</v>
      </c>
      <c r="L570" s="165" t="s">
        <v>4086</v>
      </c>
      <c r="M570" s="165" t="s">
        <v>4334</v>
      </c>
      <c r="N570" s="64">
        <v>0</v>
      </c>
      <c r="O570" s="64">
        <v>0</v>
      </c>
      <c r="P570" s="64">
        <v>1</v>
      </c>
      <c r="Q570" s="64">
        <v>0</v>
      </c>
      <c r="R570" s="64">
        <f t="shared" si="109"/>
        <v>1</v>
      </c>
      <c r="S570" s="105" t="s">
        <v>4448</v>
      </c>
      <c r="T570" s="105" t="s">
        <v>172</v>
      </c>
      <c r="U570" s="159">
        <f t="shared" si="107"/>
        <v>0</v>
      </c>
      <c r="V570" s="273">
        <v>0</v>
      </c>
      <c r="W570" s="100" t="str">
        <f t="shared" si="99"/>
        <v>No hay Programación</v>
      </c>
      <c r="X570" s="105" t="str">
        <f t="shared" si="100"/>
        <v>De acuerdo a lo programado</v>
      </c>
      <c r="Y570" s="166"/>
      <c r="Z570" s="159">
        <f t="shared" si="101"/>
        <v>1</v>
      </c>
      <c r="AA570" s="159"/>
      <c r="AB570" s="100" t="str">
        <f t="shared" si="103"/>
        <v>No hay ejecución</v>
      </c>
      <c r="AC570" s="105" t="str">
        <f t="shared" si="102"/>
        <v>NA</v>
      </c>
      <c r="AD570" s="166"/>
      <c r="AE570" s="65">
        <f t="shared" si="104"/>
        <v>0</v>
      </c>
      <c r="AF570" s="100" t="str">
        <f t="shared" si="105"/>
        <v>No hay Programación</v>
      </c>
      <c r="AG570" s="105" t="str">
        <f t="shared" si="106"/>
        <v>De acuerdo a lo programado</v>
      </c>
      <c r="AH570" s="166"/>
      <c r="AI570" s="65" t="s">
        <v>502</v>
      </c>
      <c r="AJ570" s="105" t="s">
        <v>502</v>
      </c>
    </row>
    <row r="571" spans="1:36" s="59" customFormat="1" ht="37.049999999999997" customHeight="1" thickTop="1" thickBot="1">
      <c r="A571" s="63">
        <v>556</v>
      </c>
      <c r="B571" s="162" t="s">
        <v>403</v>
      </c>
      <c r="C571" s="162">
        <v>0</v>
      </c>
      <c r="D571" s="162">
        <v>0</v>
      </c>
      <c r="E571" s="162" t="s">
        <v>72</v>
      </c>
      <c r="F571" s="162">
        <v>18</v>
      </c>
      <c r="G571" s="231" t="s">
        <v>422</v>
      </c>
      <c r="H571" s="164" t="s">
        <v>4539</v>
      </c>
      <c r="I571" s="231" t="s">
        <v>20</v>
      </c>
      <c r="J571" s="231" t="s">
        <v>336</v>
      </c>
      <c r="K571" s="231">
        <v>9</v>
      </c>
      <c r="L571" s="165" t="s">
        <v>3778</v>
      </c>
      <c r="M571" s="165" t="s">
        <v>643</v>
      </c>
      <c r="N571" s="64">
        <v>2</v>
      </c>
      <c r="O571" s="64">
        <v>2</v>
      </c>
      <c r="P571" s="64">
        <v>4</v>
      </c>
      <c r="Q571" s="64">
        <v>0</v>
      </c>
      <c r="R571" s="64">
        <f t="shared" si="109"/>
        <v>8</v>
      </c>
      <c r="S571" s="105" t="s">
        <v>4448</v>
      </c>
      <c r="T571" s="105" t="s">
        <v>172</v>
      </c>
      <c r="U571" s="159">
        <f t="shared" si="107"/>
        <v>4</v>
      </c>
      <c r="V571" s="273">
        <v>10</v>
      </c>
      <c r="W571" s="100">
        <f t="shared" si="99"/>
        <v>2.5</v>
      </c>
      <c r="X571" s="105" t="str">
        <f t="shared" si="100"/>
        <v>De acuerdo a lo programado</v>
      </c>
      <c r="Y571" s="166"/>
      <c r="Z571" s="159">
        <f t="shared" si="101"/>
        <v>4</v>
      </c>
      <c r="AA571" s="159"/>
      <c r="AB571" s="100" t="str">
        <f t="shared" si="103"/>
        <v>No hay ejecución</v>
      </c>
      <c r="AC571" s="105" t="str">
        <f t="shared" si="102"/>
        <v>NA</v>
      </c>
      <c r="AD571" s="166"/>
      <c r="AE571" s="65">
        <f t="shared" si="104"/>
        <v>10</v>
      </c>
      <c r="AF571" s="100">
        <f t="shared" si="105"/>
        <v>1.25</v>
      </c>
      <c r="AG571" s="105" t="str">
        <f t="shared" si="106"/>
        <v>De acuerdo a lo programado</v>
      </c>
      <c r="AH571" s="166"/>
      <c r="AI571" s="65" t="s">
        <v>502</v>
      </c>
      <c r="AJ571" s="105" t="s">
        <v>502</v>
      </c>
    </row>
    <row r="572" spans="1:36" s="59" customFormat="1" ht="37.049999999999997" customHeight="1" thickTop="1" thickBot="1">
      <c r="A572" s="63">
        <v>557</v>
      </c>
      <c r="B572" s="162" t="s">
        <v>403</v>
      </c>
      <c r="C572" s="162">
        <v>0</v>
      </c>
      <c r="D572" s="162">
        <v>0</v>
      </c>
      <c r="E572" s="162" t="s">
        <v>72</v>
      </c>
      <c r="F572" s="162">
        <v>18</v>
      </c>
      <c r="G572" s="231" t="s">
        <v>428</v>
      </c>
      <c r="H572" s="164" t="s">
        <v>4527</v>
      </c>
      <c r="I572" s="231" t="s">
        <v>20</v>
      </c>
      <c r="J572" s="231" t="s">
        <v>336</v>
      </c>
      <c r="K572" s="231">
        <v>9</v>
      </c>
      <c r="L572" s="165" t="s">
        <v>2201</v>
      </c>
      <c r="M572" s="165" t="s">
        <v>3764</v>
      </c>
      <c r="N572" s="64">
        <v>35</v>
      </c>
      <c r="O572" s="64">
        <v>0</v>
      </c>
      <c r="P572" s="64">
        <v>0</v>
      </c>
      <c r="Q572" s="64">
        <v>0</v>
      </c>
      <c r="R572" s="64">
        <f t="shared" si="109"/>
        <v>35</v>
      </c>
      <c r="S572" s="105" t="s">
        <v>4354</v>
      </c>
      <c r="T572" s="105" t="s">
        <v>172</v>
      </c>
      <c r="U572" s="159">
        <f t="shared" si="107"/>
        <v>35</v>
      </c>
      <c r="V572" s="273">
        <v>35</v>
      </c>
      <c r="W572" s="100">
        <f t="shared" si="99"/>
        <v>1</v>
      </c>
      <c r="X572" s="105" t="str">
        <f t="shared" si="100"/>
        <v>De acuerdo a lo programado</v>
      </c>
      <c r="Y572" s="166"/>
      <c r="Z572" s="159">
        <f t="shared" si="101"/>
        <v>0</v>
      </c>
      <c r="AA572" s="159"/>
      <c r="AB572" s="100" t="str">
        <f t="shared" si="103"/>
        <v>No hay ejecución</v>
      </c>
      <c r="AC572" s="105" t="str">
        <f t="shared" si="102"/>
        <v>NA</v>
      </c>
      <c r="AD572" s="166"/>
      <c r="AE572" s="65">
        <f t="shared" si="104"/>
        <v>35</v>
      </c>
      <c r="AF572" s="100">
        <f t="shared" si="105"/>
        <v>1</v>
      </c>
      <c r="AG572" s="105" t="str">
        <f t="shared" si="106"/>
        <v>De acuerdo a lo programado</v>
      </c>
      <c r="AH572" s="166"/>
      <c r="AI572" s="65" t="s">
        <v>502</v>
      </c>
      <c r="AJ572" s="105" t="s">
        <v>502</v>
      </c>
    </row>
    <row r="573" spans="1:36" s="59" customFormat="1" ht="37.049999999999997" customHeight="1" thickTop="1" thickBot="1">
      <c r="A573" s="63">
        <v>558</v>
      </c>
      <c r="B573" s="162" t="s">
        <v>403</v>
      </c>
      <c r="C573" s="162">
        <v>0</v>
      </c>
      <c r="D573" s="162">
        <v>0</v>
      </c>
      <c r="E573" s="162" t="s">
        <v>72</v>
      </c>
      <c r="F573" s="162">
        <v>18</v>
      </c>
      <c r="G573" s="231" t="s">
        <v>428</v>
      </c>
      <c r="H573" s="164" t="s">
        <v>3828</v>
      </c>
      <c r="I573" s="231" t="s">
        <v>20</v>
      </c>
      <c r="J573" s="231" t="s">
        <v>336</v>
      </c>
      <c r="K573" s="231">
        <v>9</v>
      </c>
      <c r="L573" s="165" t="s">
        <v>3763</v>
      </c>
      <c r="M573" s="165" t="s">
        <v>3764</v>
      </c>
      <c r="N573" s="64">
        <v>35</v>
      </c>
      <c r="O573" s="64">
        <v>0</v>
      </c>
      <c r="P573" s="64">
        <v>0</v>
      </c>
      <c r="Q573" s="64">
        <v>0</v>
      </c>
      <c r="R573" s="64">
        <f t="shared" si="109"/>
        <v>35</v>
      </c>
      <c r="S573" s="105" t="s">
        <v>4354</v>
      </c>
      <c r="T573" s="105" t="s">
        <v>172</v>
      </c>
      <c r="U573" s="159">
        <f t="shared" si="107"/>
        <v>35</v>
      </c>
      <c r="V573" s="273">
        <v>35</v>
      </c>
      <c r="W573" s="100">
        <f t="shared" si="99"/>
        <v>1</v>
      </c>
      <c r="X573" s="105" t="str">
        <f t="shared" si="100"/>
        <v>De acuerdo a lo programado</v>
      </c>
      <c r="Y573" s="166"/>
      <c r="Z573" s="159">
        <f t="shared" si="101"/>
        <v>0</v>
      </c>
      <c r="AA573" s="159"/>
      <c r="AB573" s="100" t="str">
        <f t="shared" si="103"/>
        <v>No hay ejecución</v>
      </c>
      <c r="AC573" s="105" t="str">
        <f t="shared" si="102"/>
        <v>NA</v>
      </c>
      <c r="AD573" s="166"/>
      <c r="AE573" s="65">
        <f t="shared" si="104"/>
        <v>35</v>
      </c>
      <c r="AF573" s="100">
        <f t="shared" si="105"/>
        <v>1</v>
      </c>
      <c r="AG573" s="105" t="str">
        <f t="shared" si="106"/>
        <v>De acuerdo a lo programado</v>
      </c>
      <c r="AH573" s="166"/>
      <c r="AI573" s="65" t="s">
        <v>502</v>
      </c>
      <c r="AJ573" s="105" t="s">
        <v>502</v>
      </c>
    </row>
    <row r="574" spans="1:36" s="59" customFormat="1" ht="37.049999999999997" customHeight="1" thickTop="1" thickBot="1">
      <c r="A574" s="63">
        <v>559</v>
      </c>
      <c r="B574" s="162" t="s">
        <v>403</v>
      </c>
      <c r="C574" s="162">
        <v>0</v>
      </c>
      <c r="D574" s="162">
        <v>0</v>
      </c>
      <c r="E574" s="162" t="s">
        <v>72</v>
      </c>
      <c r="F574" s="162">
        <v>18</v>
      </c>
      <c r="G574" s="231" t="s">
        <v>428</v>
      </c>
      <c r="H574" s="164" t="s">
        <v>4328</v>
      </c>
      <c r="I574" s="231" t="s">
        <v>20</v>
      </c>
      <c r="J574" s="231" t="s">
        <v>336</v>
      </c>
      <c r="K574" s="231">
        <v>9</v>
      </c>
      <c r="L574" s="165" t="s">
        <v>640</v>
      </c>
      <c r="M574" s="165" t="s">
        <v>636</v>
      </c>
      <c r="N574" s="64">
        <v>35</v>
      </c>
      <c r="O574" s="64">
        <v>0</v>
      </c>
      <c r="P574" s="64">
        <v>0</v>
      </c>
      <c r="Q574" s="64">
        <v>0</v>
      </c>
      <c r="R574" s="64">
        <f t="shared" si="109"/>
        <v>35</v>
      </c>
      <c r="S574" s="105" t="s">
        <v>4354</v>
      </c>
      <c r="T574" s="105" t="s">
        <v>172</v>
      </c>
      <c r="U574" s="159">
        <f t="shared" si="107"/>
        <v>35</v>
      </c>
      <c r="V574" s="273">
        <v>35</v>
      </c>
      <c r="W574" s="100">
        <f t="shared" si="99"/>
        <v>1</v>
      </c>
      <c r="X574" s="105" t="str">
        <f t="shared" si="100"/>
        <v>De acuerdo a lo programado</v>
      </c>
      <c r="Y574" s="166"/>
      <c r="Z574" s="159">
        <f t="shared" si="101"/>
        <v>0</v>
      </c>
      <c r="AA574" s="159"/>
      <c r="AB574" s="100" t="str">
        <f t="shared" si="103"/>
        <v>No hay ejecución</v>
      </c>
      <c r="AC574" s="105" t="str">
        <f t="shared" si="102"/>
        <v>NA</v>
      </c>
      <c r="AD574" s="166"/>
      <c r="AE574" s="65">
        <f t="shared" si="104"/>
        <v>35</v>
      </c>
      <c r="AF574" s="100">
        <f t="shared" si="105"/>
        <v>1</v>
      </c>
      <c r="AG574" s="105" t="str">
        <f t="shared" si="106"/>
        <v>De acuerdo a lo programado</v>
      </c>
      <c r="AH574" s="166"/>
      <c r="AI574" s="65" t="s">
        <v>502</v>
      </c>
      <c r="AJ574" s="105" t="s">
        <v>502</v>
      </c>
    </row>
    <row r="575" spans="1:36" s="59" customFormat="1" ht="37.049999999999997" customHeight="1" thickTop="1" thickBot="1">
      <c r="A575" s="63">
        <v>560</v>
      </c>
      <c r="B575" s="162" t="s">
        <v>403</v>
      </c>
      <c r="C575" s="162">
        <v>0</v>
      </c>
      <c r="D575" s="162">
        <v>0</v>
      </c>
      <c r="E575" s="162" t="s">
        <v>72</v>
      </c>
      <c r="F575" s="162">
        <v>18</v>
      </c>
      <c r="G575" s="231" t="s">
        <v>450</v>
      </c>
      <c r="H575" s="164" t="s">
        <v>4340</v>
      </c>
      <c r="I575" s="231" t="s">
        <v>20</v>
      </c>
      <c r="J575" s="231" t="s">
        <v>336</v>
      </c>
      <c r="K575" s="231">
        <v>9</v>
      </c>
      <c r="L575" s="165" t="s">
        <v>2214</v>
      </c>
      <c r="M575" s="165" t="s">
        <v>2215</v>
      </c>
      <c r="N575" s="64">
        <v>20</v>
      </c>
      <c r="O575" s="64">
        <v>15</v>
      </c>
      <c r="P575" s="64">
        <v>0</v>
      </c>
      <c r="Q575" s="64">
        <v>0</v>
      </c>
      <c r="R575" s="64">
        <f t="shared" si="109"/>
        <v>35</v>
      </c>
      <c r="S575" s="105" t="s">
        <v>4354</v>
      </c>
      <c r="T575" s="105" t="s">
        <v>172</v>
      </c>
      <c r="U575" s="159">
        <f t="shared" si="107"/>
        <v>35</v>
      </c>
      <c r="V575" s="273">
        <v>48</v>
      </c>
      <c r="W575" s="100">
        <f t="shared" si="99"/>
        <v>1.3714285714285714</v>
      </c>
      <c r="X575" s="105" t="str">
        <f t="shared" si="100"/>
        <v>De acuerdo a lo programado</v>
      </c>
      <c r="Y575" s="166"/>
      <c r="Z575" s="159">
        <f t="shared" si="101"/>
        <v>0</v>
      </c>
      <c r="AA575" s="159"/>
      <c r="AB575" s="100" t="str">
        <f t="shared" si="103"/>
        <v>No hay ejecución</v>
      </c>
      <c r="AC575" s="105" t="str">
        <f t="shared" si="102"/>
        <v>NA</v>
      </c>
      <c r="AD575" s="166"/>
      <c r="AE575" s="65">
        <f t="shared" si="104"/>
        <v>48</v>
      </c>
      <c r="AF575" s="100">
        <f t="shared" si="105"/>
        <v>1.3714285714285714</v>
      </c>
      <c r="AG575" s="105" t="str">
        <f t="shared" si="106"/>
        <v>De acuerdo a lo programado</v>
      </c>
      <c r="AH575" s="166"/>
      <c r="AI575" s="65" t="s">
        <v>502</v>
      </c>
      <c r="AJ575" s="105" t="s">
        <v>502</v>
      </c>
    </row>
    <row r="576" spans="1:36" s="59" customFormat="1" ht="37.049999999999997" customHeight="1" thickTop="1" thickBot="1">
      <c r="A576" s="63">
        <v>561</v>
      </c>
      <c r="B576" s="162" t="s">
        <v>403</v>
      </c>
      <c r="C576" s="162">
        <v>0</v>
      </c>
      <c r="D576" s="162">
        <v>0</v>
      </c>
      <c r="E576" s="162" t="s">
        <v>72</v>
      </c>
      <c r="F576" s="162">
        <v>18</v>
      </c>
      <c r="G576" s="231" t="s">
        <v>422</v>
      </c>
      <c r="H576" s="164" t="s">
        <v>4534</v>
      </c>
      <c r="I576" s="231" t="s">
        <v>20</v>
      </c>
      <c r="J576" s="231" t="s">
        <v>336</v>
      </c>
      <c r="K576" s="231">
        <v>9</v>
      </c>
      <c r="L576" s="165" t="s">
        <v>4143</v>
      </c>
      <c r="M576" s="165" t="s">
        <v>4334</v>
      </c>
      <c r="N576" s="64">
        <v>0</v>
      </c>
      <c r="O576" s="64">
        <v>1</v>
      </c>
      <c r="P576" s="64">
        <v>0</v>
      </c>
      <c r="Q576" s="64">
        <v>0</v>
      </c>
      <c r="R576" s="64">
        <f t="shared" si="109"/>
        <v>1</v>
      </c>
      <c r="S576" s="105" t="s">
        <v>4354</v>
      </c>
      <c r="T576" s="105" t="s">
        <v>172</v>
      </c>
      <c r="U576" s="159">
        <f t="shared" si="107"/>
        <v>1</v>
      </c>
      <c r="V576" s="273">
        <v>1</v>
      </c>
      <c r="W576" s="100">
        <f t="shared" si="99"/>
        <v>1</v>
      </c>
      <c r="X576" s="105" t="str">
        <f t="shared" si="100"/>
        <v>De acuerdo a lo programado</v>
      </c>
      <c r="Y576" s="166"/>
      <c r="Z576" s="159">
        <f t="shared" si="101"/>
        <v>0</v>
      </c>
      <c r="AA576" s="159"/>
      <c r="AB576" s="100" t="str">
        <f t="shared" si="103"/>
        <v>No hay ejecución</v>
      </c>
      <c r="AC576" s="105" t="str">
        <f t="shared" si="102"/>
        <v>NA</v>
      </c>
      <c r="AD576" s="166"/>
      <c r="AE576" s="65">
        <f t="shared" si="104"/>
        <v>1</v>
      </c>
      <c r="AF576" s="100">
        <f t="shared" si="105"/>
        <v>1</v>
      </c>
      <c r="AG576" s="105" t="str">
        <f t="shared" si="106"/>
        <v>De acuerdo a lo programado</v>
      </c>
      <c r="AH576" s="166"/>
      <c r="AI576" s="65" t="s">
        <v>502</v>
      </c>
      <c r="AJ576" s="105" t="s">
        <v>502</v>
      </c>
    </row>
    <row r="577" spans="1:36" s="59" customFormat="1" ht="37.049999999999997" customHeight="1" thickTop="1" thickBot="1">
      <c r="A577" s="63">
        <v>562</v>
      </c>
      <c r="B577" s="162" t="s">
        <v>403</v>
      </c>
      <c r="C577" s="162">
        <v>0</v>
      </c>
      <c r="D577" s="162">
        <v>0</v>
      </c>
      <c r="E577" s="162" t="s">
        <v>72</v>
      </c>
      <c r="F577" s="162">
        <v>18</v>
      </c>
      <c r="G577" s="231" t="s">
        <v>422</v>
      </c>
      <c r="H577" s="164" t="s">
        <v>4539</v>
      </c>
      <c r="I577" s="231" t="s">
        <v>20</v>
      </c>
      <c r="J577" s="231" t="s">
        <v>336</v>
      </c>
      <c r="K577" s="231">
        <v>9</v>
      </c>
      <c r="L577" s="165" t="s">
        <v>2233</v>
      </c>
      <c r="M577" s="165" t="s">
        <v>643</v>
      </c>
      <c r="N577" s="64">
        <v>0</v>
      </c>
      <c r="O577" s="64">
        <v>1</v>
      </c>
      <c r="P577" s="64">
        <v>0</v>
      </c>
      <c r="Q577" s="64">
        <v>0</v>
      </c>
      <c r="R577" s="64">
        <f t="shared" si="109"/>
        <v>1</v>
      </c>
      <c r="S577" s="105" t="s">
        <v>4354</v>
      </c>
      <c r="T577" s="105" t="s">
        <v>172</v>
      </c>
      <c r="U577" s="159">
        <f t="shared" si="107"/>
        <v>1</v>
      </c>
      <c r="V577" s="273">
        <v>1</v>
      </c>
      <c r="W577" s="100">
        <f t="shared" si="99"/>
        <v>1</v>
      </c>
      <c r="X577" s="105" t="str">
        <f t="shared" si="100"/>
        <v>De acuerdo a lo programado</v>
      </c>
      <c r="Y577" s="166"/>
      <c r="Z577" s="159">
        <f t="shared" si="101"/>
        <v>0</v>
      </c>
      <c r="AA577" s="159"/>
      <c r="AB577" s="100" t="str">
        <f t="shared" si="103"/>
        <v>No hay ejecución</v>
      </c>
      <c r="AC577" s="105" t="str">
        <f t="shared" si="102"/>
        <v>NA</v>
      </c>
      <c r="AD577" s="166"/>
      <c r="AE577" s="65">
        <f t="shared" si="104"/>
        <v>1</v>
      </c>
      <c r="AF577" s="100">
        <f t="shared" si="105"/>
        <v>1</v>
      </c>
      <c r="AG577" s="105" t="str">
        <f t="shared" si="106"/>
        <v>De acuerdo a lo programado</v>
      </c>
      <c r="AH577" s="166"/>
      <c r="AI577" s="65" t="s">
        <v>502</v>
      </c>
      <c r="AJ577" s="105" t="s">
        <v>502</v>
      </c>
    </row>
    <row r="578" spans="1:36" s="59" customFormat="1" ht="37.049999999999997" customHeight="1" thickTop="1" thickBot="1">
      <c r="A578" s="63">
        <v>563</v>
      </c>
      <c r="B578" s="162" t="s">
        <v>403</v>
      </c>
      <c r="C578" s="162">
        <v>0</v>
      </c>
      <c r="D578" s="162">
        <v>0</v>
      </c>
      <c r="E578" s="162" t="s">
        <v>72</v>
      </c>
      <c r="F578" s="162">
        <v>18</v>
      </c>
      <c r="G578" s="231" t="s">
        <v>428</v>
      </c>
      <c r="H578" s="164" t="s">
        <v>3828</v>
      </c>
      <c r="I578" s="231" t="s">
        <v>20</v>
      </c>
      <c r="J578" s="231" t="s">
        <v>336</v>
      </c>
      <c r="K578" s="231">
        <v>8</v>
      </c>
      <c r="L578" s="165" t="s">
        <v>2209</v>
      </c>
      <c r="M578" s="165" t="s">
        <v>636</v>
      </c>
      <c r="N578" s="64">
        <v>35</v>
      </c>
      <c r="O578" s="64">
        <v>0</v>
      </c>
      <c r="P578" s="64">
        <v>0</v>
      </c>
      <c r="Q578" s="64">
        <v>0</v>
      </c>
      <c r="R578" s="64">
        <f t="shared" si="109"/>
        <v>35</v>
      </c>
      <c r="S578" s="105" t="s">
        <v>4356</v>
      </c>
      <c r="T578" s="105" t="s">
        <v>172</v>
      </c>
      <c r="U578" s="159">
        <f t="shared" si="107"/>
        <v>35</v>
      </c>
      <c r="V578" s="273">
        <v>33</v>
      </c>
      <c r="W578" s="100">
        <f t="shared" si="99"/>
        <v>0.94285714285714284</v>
      </c>
      <c r="X578" s="105" t="str">
        <f t="shared" si="100"/>
        <v>De acuerdo a lo programado</v>
      </c>
      <c r="Y578" s="166"/>
      <c r="Z578" s="159">
        <f t="shared" si="101"/>
        <v>0</v>
      </c>
      <c r="AA578" s="159"/>
      <c r="AB578" s="100" t="str">
        <f t="shared" si="103"/>
        <v>No hay ejecución</v>
      </c>
      <c r="AC578" s="105" t="str">
        <f t="shared" si="102"/>
        <v>NA</v>
      </c>
      <c r="AD578" s="166"/>
      <c r="AE578" s="65">
        <f t="shared" si="104"/>
        <v>33</v>
      </c>
      <c r="AF578" s="100">
        <f t="shared" si="105"/>
        <v>0.94285714285714284</v>
      </c>
      <c r="AG578" s="105" t="str">
        <f t="shared" si="106"/>
        <v>De acuerdo a lo programado</v>
      </c>
      <c r="AH578" s="166"/>
      <c r="AI578" s="65">
        <v>87500</v>
      </c>
      <c r="AJ578" s="105" t="s">
        <v>502</v>
      </c>
    </row>
    <row r="579" spans="1:36" s="59" customFormat="1" ht="37.049999999999997" customHeight="1" thickTop="1" thickBot="1">
      <c r="A579" s="63">
        <v>564</v>
      </c>
      <c r="B579" s="162" t="s">
        <v>403</v>
      </c>
      <c r="C579" s="162">
        <v>0</v>
      </c>
      <c r="D579" s="162">
        <v>0</v>
      </c>
      <c r="E579" s="162" t="s">
        <v>72</v>
      </c>
      <c r="F579" s="162">
        <v>18</v>
      </c>
      <c r="G579" s="231" t="s">
        <v>428</v>
      </c>
      <c r="H579" s="164" t="s">
        <v>4328</v>
      </c>
      <c r="I579" s="231" t="s">
        <v>18</v>
      </c>
      <c r="J579" s="231" t="s">
        <v>336</v>
      </c>
      <c r="K579" s="231">
        <v>9</v>
      </c>
      <c r="L579" s="165" t="s">
        <v>3769</v>
      </c>
      <c r="M579" s="165" t="s">
        <v>636</v>
      </c>
      <c r="N579" s="64">
        <v>35</v>
      </c>
      <c r="O579" s="64">
        <v>0</v>
      </c>
      <c r="P579" s="64">
        <v>0</v>
      </c>
      <c r="Q579" s="64">
        <v>0</v>
      </c>
      <c r="R579" s="64">
        <f t="shared" si="109"/>
        <v>35</v>
      </c>
      <c r="S579" s="105" t="s">
        <v>4356</v>
      </c>
      <c r="T579" s="105" t="s">
        <v>172</v>
      </c>
      <c r="U579" s="159">
        <f t="shared" si="107"/>
        <v>35</v>
      </c>
      <c r="V579" s="273">
        <v>28</v>
      </c>
      <c r="W579" s="100">
        <f t="shared" si="99"/>
        <v>0.8</v>
      </c>
      <c r="X579" s="105" t="str">
        <f t="shared" si="100"/>
        <v>Atraso Leve</v>
      </c>
      <c r="Y579" s="166"/>
      <c r="Z579" s="159">
        <f t="shared" si="101"/>
        <v>0</v>
      </c>
      <c r="AA579" s="159"/>
      <c r="AB579" s="100" t="str">
        <f t="shared" si="103"/>
        <v>No hay ejecución</v>
      </c>
      <c r="AC579" s="105" t="str">
        <f t="shared" si="102"/>
        <v>NA</v>
      </c>
      <c r="AD579" s="166"/>
      <c r="AE579" s="65">
        <f t="shared" si="104"/>
        <v>28</v>
      </c>
      <c r="AF579" s="100">
        <f t="shared" si="105"/>
        <v>0.8</v>
      </c>
      <c r="AG579" s="105" t="str">
        <f t="shared" si="106"/>
        <v>Atraso Leve</v>
      </c>
      <c r="AH579" s="166"/>
      <c r="AI579" s="65">
        <v>87500</v>
      </c>
      <c r="AJ579" s="105" t="s">
        <v>502</v>
      </c>
    </row>
    <row r="580" spans="1:36" s="59" customFormat="1" ht="37.049999999999997" customHeight="1" thickTop="1" thickBot="1">
      <c r="A580" s="63">
        <v>565</v>
      </c>
      <c r="B580" s="162" t="s">
        <v>403</v>
      </c>
      <c r="C580" s="162">
        <v>0</v>
      </c>
      <c r="D580" s="162">
        <v>0</v>
      </c>
      <c r="E580" s="162" t="s">
        <v>72</v>
      </c>
      <c r="F580" s="162">
        <v>18</v>
      </c>
      <c r="G580" s="231" t="s">
        <v>510</v>
      </c>
      <c r="H580" s="164" t="s">
        <v>4452</v>
      </c>
      <c r="I580" s="231" t="s">
        <v>20</v>
      </c>
      <c r="J580" s="231" t="s">
        <v>336</v>
      </c>
      <c r="K580" s="231">
        <v>9</v>
      </c>
      <c r="L580" s="165" t="s">
        <v>2214</v>
      </c>
      <c r="M580" s="165" t="s">
        <v>3764</v>
      </c>
      <c r="N580" s="64">
        <v>0</v>
      </c>
      <c r="O580" s="64">
        <v>2</v>
      </c>
      <c r="P580" s="64">
        <v>2</v>
      </c>
      <c r="Q580" s="64">
        <v>0</v>
      </c>
      <c r="R580" s="64">
        <f t="shared" si="109"/>
        <v>4</v>
      </c>
      <c r="S580" s="105" t="s">
        <v>4356</v>
      </c>
      <c r="T580" s="105" t="s">
        <v>172</v>
      </c>
      <c r="U580" s="159">
        <f t="shared" si="107"/>
        <v>2</v>
      </c>
      <c r="V580" s="273">
        <v>2</v>
      </c>
      <c r="W580" s="100">
        <f t="shared" si="99"/>
        <v>1</v>
      </c>
      <c r="X580" s="105" t="str">
        <f t="shared" si="100"/>
        <v>De acuerdo a lo programado</v>
      </c>
      <c r="Y580" s="166"/>
      <c r="Z580" s="159">
        <f t="shared" si="101"/>
        <v>2</v>
      </c>
      <c r="AA580" s="159"/>
      <c r="AB580" s="100" t="str">
        <f t="shared" si="103"/>
        <v>No hay ejecución</v>
      </c>
      <c r="AC580" s="105" t="str">
        <f t="shared" si="102"/>
        <v>NA</v>
      </c>
      <c r="AD580" s="166"/>
      <c r="AE580" s="65">
        <f t="shared" si="104"/>
        <v>2</v>
      </c>
      <c r="AF580" s="100">
        <f t="shared" si="105"/>
        <v>0.5</v>
      </c>
      <c r="AG580" s="105" t="str">
        <f t="shared" si="106"/>
        <v>Incumplimiento</v>
      </c>
      <c r="AH580" s="166"/>
      <c r="AI580" s="65">
        <v>10000</v>
      </c>
      <c r="AJ580" s="105" t="s">
        <v>502</v>
      </c>
    </row>
    <row r="581" spans="1:36" s="59" customFormat="1" ht="37.049999999999997" customHeight="1" thickTop="1" thickBot="1">
      <c r="A581" s="63">
        <v>566</v>
      </c>
      <c r="B581" s="162" t="s">
        <v>403</v>
      </c>
      <c r="C581" s="162">
        <v>0</v>
      </c>
      <c r="D581" s="162">
        <v>0</v>
      </c>
      <c r="E581" s="162" t="s">
        <v>72</v>
      </c>
      <c r="F581" s="162">
        <v>18</v>
      </c>
      <c r="G581" s="231" t="s">
        <v>510</v>
      </c>
      <c r="H581" s="164" t="s">
        <v>4545</v>
      </c>
      <c r="I581" s="231" t="s">
        <v>20</v>
      </c>
      <c r="J581" s="231" t="s">
        <v>336</v>
      </c>
      <c r="K581" s="231">
        <v>9</v>
      </c>
      <c r="L581" s="165" t="s">
        <v>2214</v>
      </c>
      <c r="M581" s="165" t="s">
        <v>3764</v>
      </c>
      <c r="N581" s="64">
        <v>0</v>
      </c>
      <c r="O581" s="64">
        <v>5</v>
      </c>
      <c r="P581" s="64">
        <v>5</v>
      </c>
      <c r="Q581" s="64">
        <v>0</v>
      </c>
      <c r="R581" s="64">
        <f t="shared" si="109"/>
        <v>10</v>
      </c>
      <c r="S581" s="105" t="s">
        <v>4356</v>
      </c>
      <c r="T581" s="105" t="s">
        <v>172</v>
      </c>
      <c r="U581" s="159">
        <f t="shared" si="107"/>
        <v>5</v>
      </c>
      <c r="V581" s="273">
        <v>0</v>
      </c>
      <c r="W581" s="100">
        <f t="shared" si="99"/>
        <v>0</v>
      </c>
      <c r="X581" s="105" t="str">
        <f t="shared" si="100"/>
        <v>En Riesgo de no Cumplimiento</v>
      </c>
      <c r="Y581" s="166"/>
      <c r="Z581" s="159">
        <f t="shared" si="101"/>
        <v>5</v>
      </c>
      <c r="AA581" s="159"/>
      <c r="AB581" s="100" t="str">
        <f t="shared" si="103"/>
        <v>No hay ejecución</v>
      </c>
      <c r="AC581" s="105" t="str">
        <f t="shared" si="102"/>
        <v>NA</v>
      </c>
      <c r="AD581" s="166"/>
      <c r="AE581" s="65">
        <f t="shared" si="104"/>
        <v>0</v>
      </c>
      <c r="AF581" s="100" t="str">
        <f t="shared" si="105"/>
        <v>No hay Programación</v>
      </c>
      <c r="AG581" s="105" t="str">
        <f t="shared" si="106"/>
        <v>De acuerdo a lo programado</v>
      </c>
      <c r="AH581" s="166"/>
      <c r="AI581" s="65">
        <v>25000</v>
      </c>
      <c r="AJ581" s="105" t="s">
        <v>502</v>
      </c>
    </row>
    <row r="582" spans="1:36" s="59" customFormat="1" ht="37.049999999999997" customHeight="1" thickTop="1" thickBot="1">
      <c r="A582" s="63">
        <v>567</v>
      </c>
      <c r="B582" s="162" t="s">
        <v>403</v>
      </c>
      <c r="C582" s="162">
        <v>0</v>
      </c>
      <c r="D582" s="162">
        <v>0</v>
      </c>
      <c r="E582" s="162" t="s">
        <v>72</v>
      </c>
      <c r="F582" s="162">
        <v>18</v>
      </c>
      <c r="G582" s="231" t="s">
        <v>439</v>
      </c>
      <c r="H582" s="164" t="s">
        <v>4453</v>
      </c>
      <c r="I582" s="231" t="s">
        <v>20</v>
      </c>
      <c r="J582" s="231" t="s">
        <v>336</v>
      </c>
      <c r="K582" s="231">
        <v>9</v>
      </c>
      <c r="L582" s="165" t="s">
        <v>2214</v>
      </c>
      <c r="M582" s="165" t="s">
        <v>3764</v>
      </c>
      <c r="N582" s="64">
        <v>0</v>
      </c>
      <c r="O582" s="64">
        <v>12</v>
      </c>
      <c r="P582" s="64">
        <v>12</v>
      </c>
      <c r="Q582" s="64">
        <v>0</v>
      </c>
      <c r="R582" s="64">
        <f t="shared" si="109"/>
        <v>24</v>
      </c>
      <c r="S582" s="105" t="s">
        <v>4356</v>
      </c>
      <c r="T582" s="105" t="s">
        <v>172</v>
      </c>
      <c r="U582" s="159">
        <f t="shared" si="107"/>
        <v>12</v>
      </c>
      <c r="V582" s="273">
        <v>6</v>
      </c>
      <c r="W582" s="100">
        <f t="shared" si="99"/>
        <v>0.5</v>
      </c>
      <c r="X582" s="105" t="str">
        <f t="shared" si="100"/>
        <v>En Riesgo de no Cumplimiento</v>
      </c>
      <c r="Y582" s="166"/>
      <c r="Z582" s="159">
        <f t="shared" si="101"/>
        <v>12</v>
      </c>
      <c r="AA582" s="159"/>
      <c r="AB582" s="100" t="str">
        <f t="shared" si="103"/>
        <v>No hay ejecución</v>
      </c>
      <c r="AC582" s="105" t="str">
        <f t="shared" si="102"/>
        <v>NA</v>
      </c>
      <c r="AD582" s="166"/>
      <c r="AE582" s="65">
        <f t="shared" si="104"/>
        <v>6</v>
      </c>
      <c r="AF582" s="100">
        <f t="shared" si="105"/>
        <v>0.25</v>
      </c>
      <c r="AG582" s="105" t="str">
        <f t="shared" si="106"/>
        <v>Incumplimiento</v>
      </c>
      <c r="AH582" s="166"/>
      <c r="AI582" s="65">
        <v>60000</v>
      </c>
      <c r="AJ582" s="105" t="s">
        <v>502</v>
      </c>
    </row>
    <row r="583" spans="1:36" s="59" customFormat="1" ht="37.049999999999997" customHeight="1" thickTop="1" thickBot="1">
      <c r="A583" s="63">
        <v>568</v>
      </c>
      <c r="B583" s="162" t="s">
        <v>403</v>
      </c>
      <c r="C583" s="162">
        <v>0</v>
      </c>
      <c r="D583" s="162">
        <v>0</v>
      </c>
      <c r="E583" s="162" t="s">
        <v>72</v>
      </c>
      <c r="F583" s="162">
        <v>18</v>
      </c>
      <c r="G583" s="231" t="s">
        <v>439</v>
      </c>
      <c r="H583" s="164" t="s">
        <v>4455</v>
      </c>
      <c r="I583" s="231" t="s">
        <v>20</v>
      </c>
      <c r="J583" s="231" t="s">
        <v>336</v>
      </c>
      <c r="K583" s="231">
        <v>9</v>
      </c>
      <c r="L583" s="165" t="s">
        <v>2214</v>
      </c>
      <c r="M583" s="165" t="s">
        <v>3764</v>
      </c>
      <c r="N583" s="64">
        <v>0</v>
      </c>
      <c r="O583" s="64">
        <v>4</v>
      </c>
      <c r="P583" s="64">
        <v>4</v>
      </c>
      <c r="Q583" s="64">
        <v>0</v>
      </c>
      <c r="R583" s="64">
        <f t="shared" si="109"/>
        <v>8</v>
      </c>
      <c r="S583" s="105" t="s">
        <v>4356</v>
      </c>
      <c r="T583" s="105" t="s">
        <v>172</v>
      </c>
      <c r="U583" s="159">
        <f t="shared" si="107"/>
        <v>4</v>
      </c>
      <c r="V583" s="273">
        <v>0</v>
      </c>
      <c r="W583" s="100">
        <f t="shared" si="99"/>
        <v>0</v>
      </c>
      <c r="X583" s="105" t="str">
        <f t="shared" si="100"/>
        <v>En Riesgo de no Cumplimiento</v>
      </c>
      <c r="Y583" s="166"/>
      <c r="Z583" s="159">
        <f t="shared" si="101"/>
        <v>4</v>
      </c>
      <c r="AA583" s="159"/>
      <c r="AB583" s="100" t="str">
        <f t="shared" si="103"/>
        <v>No hay ejecución</v>
      </c>
      <c r="AC583" s="105" t="str">
        <f t="shared" si="102"/>
        <v>NA</v>
      </c>
      <c r="AD583" s="166"/>
      <c r="AE583" s="65">
        <f t="shared" si="104"/>
        <v>0</v>
      </c>
      <c r="AF583" s="100" t="str">
        <f t="shared" si="105"/>
        <v>No hay Programación</v>
      </c>
      <c r="AG583" s="105" t="str">
        <f t="shared" si="106"/>
        <v>De acuerdo a lo programado</v>
      </c>
      <c r="AH583" s="166"/>
      <c r="AI583" s="65">
        <v>20000</v>
      </c>
      <c r="AJ583" s="105" t="s">
        <v>502</v>
      </c>
    </row>
    <row r="584" spans="1:36" s="59" customFormat="1" ht="37.049999999999997" customHeight="1" thickTop="1" thickBot="1">
      <c r="A584" s="63">
        <v>569</v>
      </c>
      <c r="B584" s="162" t="s">
        <v>403</v>
      </c>
      <c r="C584" s="162">
        <v>0</v>
      </c>
      <c r="D584" s="162">
        <v>0</v>
      </c>
      <c r="E584" s="162" t="s">
        <v>72</v>
      </c>
      <c r="F584" s="162">
        <v>18</v>
      </c>
      <c r="G584" s="231" t="s">
        <v>450</v>
      </c>
      <c r="H584" s="164" t="s">
        <v>4456</v>
      </c>
      <c r="I584" s="231" t="s">
        <v>20</v>
      </c>
      <c r="J584" s="231" t="s">
        <v>336</v>
      </c>
      <c r="K584" s="231">
        <v>9</v>
      </c>
      <c r="L584" s="165" t="s">
        <v>2214</v>
      </c>
      <c r="M584" s="165" t="s">
        <v>3764</v>
      </c>
      <c r="N584" s="64">
        <v>0</v>
      </c>
      <c r="O584" s="64">
        <v>6</v>
      </c>
      <c r="P584" s="64">
        <v>6</v>
      </c>
      <c r="Q584" s="64">
        <v>0</v>
      </c>
      <c r="R584" s="64">
        <f t="shared" si="109"/>
        <v>12</v>
      </c>
      <c r="S584" s="105" t="s">
        <v>4356</v>
      </c>
      <c r="T584" s="105" t="s">
        <v>172</v>
      </c>
      <c r="U584" s="159">
        <f t="shared" si="107"/>
        <v>6</v>
      </c>
      <c r="V584" s="273">
        <v>6</v>
      </c>
      <c r="W584" s="100">
        <f t="shared" si="99"/>
        <v>1</v>
      </c>
      <c r="X584" s="105" t="str">
        <f t="shared" si="100"/>
        <v>De acuerdo a lo programado</v>
      </c>
      <c r="Y584" s="166"/>
      <c r="Z584" s="159">
        <f t="shared" si="101"/>
        <v>6</v>
      </c>
      <c r="AA584" s="159"/>
      <c r="AB584" s="100" t="str">
        <f t="shared" si="103"/>
        <v>No hay ejecución</v>
      </c>
      <c r="AC584" s="105" t="str">
        <f t="shared" si="102"/>
        <v>NA</v>
      </c>
      <c r="AD584" s="166"/>
      <c r="AE584" s="65">
        <f t="shared" si="104"/>
        <v>6</v>
      </c>
      <c r="AF584" s="100">
        <f t="shared" si="105"/>
        <v>0.5</v>
      </c>
      <c r="AG584" s="105" t="str">
        <f t="shared" si="106"/>
        <v>Incumplimiento</v>
      </c>
      <c r="AH584" s="166"/>
      <c r="AI584" s="65">
        <v>30000</v>
      </c>
      <c r="AJ584" s="105" t="s">
        <v>502</v>
      </c>
    </row>
    <row r="585" spans="1:36" s="59" customFormat="1" ht="37.049999999999997" customHeight="1" thickTop="1" thickBot="1">
      <c r="A585" s="63">
        <v>570</v>
      </c>
      <c r="B585" s="162" t="s">
        <v>403</v>
      </c>
      <c r="C585" s="162">
        <v>0</v>
      </c>
      <c r="D585" s="162">
        <v>0</v>
      </c>
      <c r="E585" s="162" t="s">
        <v>72</v>
      </c>
      <c r="F585" s="162">
        <v>18</v>
      </c>
      <c r="G585" s="231" t="s">
        <v>442</v>
      </c>
      <c r="H585" s="164" t="s">
        <v>4381</v>
      </c>
      <c r="I585" s="231" t="s">
        <v>20</v>
      </c>
      <c r="J585" s="231" t="s">
        <v>336</v>
      </c>
      <c r="K585" s="231">
        <v>9</v>
      </c>
      <c r="L585" s="165" t="s">
        <v>2214</v>
      </c>
      <c r="M585" s="165" t="s">
        <v>3764</v>
      </c>
      <c r="N585" s="64">
        <v>0</v>
      </c>
      <c r="O585" s="64">
        <v>1</v>
      </c>
      <c r="P585" s="64">
        <v>1</v>
      </c>
      <c r="Q585" s="64">
        <v>0</v>
      </c>
      <c r="R585" s="64">
        <f t="shared" si="109"/>
        <v>2</v>
      </c>
      <c r="S585" s="105" t="s">
        <v>4356</v>
      </c>
      <c r="T585" s="105" t="s">
        <v>172</v>
      </c>
      <c r="U585" s="159">
        <f t="shared" si="107"/>
        <v>1</v>
      </c>
      <c r="V585" s="273">
        <v>1</v>
      </c>
      <c r="W585" s="100">
        <f t="shared" si="99"/>
        <v>1</v>
      </c>
      <c r="X585" s="105" t="str">
        <f t="shared" si="100"/>
        <v>De acuerdo a lo programado</v>
      </c>
      <c r="Y585" s="166"/>
      <c r="Z585" s="159">
        <f t="shared" si="101"/>
        <v>1</v>
      </c>
      <c r="AA585" s="159"/>
      <c r="AB585" s="100" t="str">
        <f t="shared" si="103"/>
        <v>No hay ejecución</v>
      </c>
      <c r="AC585" s="105" t="str">
        <f t="shared" si="102"/>
        <v>NA</v>
      </c>
      <c r="AD585" s="166"/>
      <c r="AE585" s="65">
        <f t="shared" si="104"/>
        <v>1</v>
      </c>
      <c r="AF585" s="100">
        <f t="shared" si="105"/>
        <v>0.5</v>
      </c>
      <c r="AG585" s="105" t="str">
        <f t="shared" si="106"/>
        <v>Incumplimiento</v>
      </c>
      <c r="AH585" s="166"/>
      <c r="AI585" s="65">
        <v>5000</v>
      </c>
      <c r="AJ585" s="105" t="s">
        <v>502</v>
      </c>
    </row>
    <row r="586" spans="1:36" s="59" customFormat="1" ht="37.049999999999997" customHeight="1" thickTop="1" thickBot="1">
      <c r="A586" s="63">
        <v>571</v>
      </c>
      <c r="B586" s="162" t="s">
        <v>403</v>
      </c>
      <c r="C586" s="162">
        <v>0</v>
      </c>
      <c r="D586" s="162">
        <v>0</v>
      </c>
      <c r="E586" s="162" t="s">
        <v>72</v>
      </c>
      <c r="F586" s="162">
        <v>18</v>
      </c>
      <c r="G586" s="231" t="s">
        <v>4416</v>
      </c>
      <c r="H586" s="164" t="s">
        <v>4546</v>
      </c>
      <c r="I586" s="231" t="s">
        <v>20</v>
      </c>
      <c r="J586" s="231" t="s">
        <v>336</v>
      </c>
      <c r="K586" s="231">
        <v>9</v>
      </c>
      <c r="L586" s="165" t="s">
        <v>2214</v>
      </c>
      <c r="M586" s="165" t="s">
        <v>3764</v>
      </c>
      <c r="N586" s="64">
        <v>0</v>
      </c>
      <c r="O586" s="64">
        <v>5</v>
      </c>
      <c r="P586" s="64">
        <v>5</v>
      </c>
      <c r="Q586" s="64">
        <v>0</v>
      </c>
      <c r="R586" s="64">
        <f t="shared" si="109"/>
        <v>10</v>
      </c>
      <c r="S586" s="105" t="s">
        <v>4356</v>
      </c>
      <c r="T586" s="105" t="s">
        <v>172</v>
      </c>
      <c r="U586" s="159">
        <f t="shared" si="107"/>
        <v>5</v>
      </c>
      <c r="V586" s="273">
        <v>1</v>
      </c>
      <c r="W586" s="100">
        <f t="shared" si="99"/>
        <v>0.2</v>
      </c>
      <c r="X586" s="105" t="str">
        <f t="shared" si="100"/>
        <v>En Riesgo de no Cumplimiento</v>
      </c>
      <c r="Y586" s="166"/>
      <c r="Z586" s="159">
        <f t="shared" si="101"/>
        <v>5</v>
      </c>
      <c r="AA586" s="159"/>
      <c r="AB586" s="100" t="str">
        <f t="shared" si="103"/>
        <v>No hay ejecución</v>
      </c>
      <c r="AC586" s="105" t="str">
        <f t="shared" si="102"/>
        <v>NA</v>
      </c>
      <c r="AD586" s="166"/>
      <c r="AE586" s="65">
        <f t="shared" si="104"/>
        <v>1</v>
      </c>
      <c r="AF586" s="100">
        <f t="shared" si="105"/>
        <v>0.1</v>
      </c>
      <c r="AG586" s="105" t="str">
        <f t="shared" si="106"/>
        <v>Incumplimiento</v>
      </c>
      <c r="AH586" s="166"/>
      <c r="AI586" s="65">
        <v>25000</v>
      </c>
      <c r="AJ586" s="105" t="s">
        <v>502</v>
      </c>
    </row>
    <row r="587" spans="1:36" s="59" customFormat="1" ht="37.049999999999997" customHeight="1" thickTop="1" thickBot="1">
      <c r="A587" s="63">
        <v>572</v>
      </c>
      <c r="B587" s="162" t="s">
        <v>403</v>
      </c>
      <c r="C587" s="162">
        <v>0</v>
      </c>
      <c r="D587" s="162">
        <v>0</v>
      </c>
      <c r="E587" s="162" t="s">
        <v>72</v>
      </c>
      <c r="F587" s="162">
        <v>18</v>
      </c>
      <c r="G587" s="231" t="s">
        <v>422</v>
      </c>
      <c r="H587" s="164" t="s">
        <v>4539</v>
      </c>
      <c r="I587" s="231" t="s">
        <v>20</v>
      </c>
      <c r="J587" s="231" t="s">
        <v>336</v>
      </c>
      <c r="K587" s="231">
        <v>9</v>
      </c>
      <c r="L587" s="165" t="s">
        <v>642</v>
      </c>
      <c r="M587" s="165" t="s">
        <v>2215</v>
      </c>
      <c r="N587" s="64">
        <v>1</v>
      </c>
      <c r="O587" s="64">
        <v>0</v>
      </c>
      <c r="P587" s="64">
        <v>0</v>
      </c>
      <c r="Q587" s="64">
        <v>0</v>
      </c>
      <c r="R587" s="64">
        <f t="shared" si="109"/>
        <v>1</v>
      </c>
      <c r="S587" s="105" t="s">
        <v>4356</v>
      </c>
      <c r="T587" s="105" t="s">
        <v>172</v>
      </c>
      <c r="U587" s="159">
        <f t="shared" si="107"/>
        <v>1</v>
      </c>
      <c r="V587" s="273">
        <v>1</v>
      </c>
      <c r="W587" s="100">
        <f t="shared" si="99"/>
        <v>1</v>
      </c>
      <c r="X587" s="105" t="str">
        <f t="shared" si="100"/>
        <v>De acuerdo a lo programado</v>
      </c>
      <c r="Y587" s="166"/>
      <c r="Z587" s="159">
        <f t="shared" si="101"/>
        <v>0</v>
      </c>
      <c r="AA587" s="159"/>
      <c r="AB587" s="100" t="str">
        <f t="shared" si="103"/>
        <v>No hay ejecución</v>
      </c>
      <c r="AC587" s="105" t="str">
        <f t="shared" si="102"/>
        <v>NA</v>
      </c>
      <c r="AD587" s="166"/>
      <c r="AE587" s="65">
        <f t="shared" si="104"/>
        <v>1</v>
      </c>
      <c r="AF587" s="100">
        <f t="shared" si="105"/>
        <v>1</v>
      </c>
      <c r="AG587" s="105" t="str">
        <f t="shared" si="106"/>
        <v>De acuerdo a lo programado</v>
      </c>
      <c r="AH587" s="166"/>
      <c r="AI587" s="65" t="s">
        <v>502</v>
      </c>
      <c r="AJ587" s="105" t="s">
        <v>502</v>
      </c>
    </row>
    <row r="588" spans="1:36" s="59" customFormat="1" ht="37.049999999999997" customHeight="1" thickTop="1" thickBot="1">
      <c r="A588" s="63">
        <v>573</v>
      </c>
      <c r="B588" s="162" t="s">
        <v>403</v>
      </c>
      <c r="C588" s="162">
        <v>0</v>
      </c>
      <c r="D588" s="162">
        <v>0</v>
      </c>
      <c r="E588" s="162" t="s">
        <v>72</v>
      </c>
      <c r="F588" s="162">
        <v>18</v>
      </c>
      <c r="G588" s="231" t="s">
        <v>422</v>
      </c>
      <c r="H588" s="164" t="s">
        <v>4534</v>
      </c>
      <c r="I588" s="231" t="s">
        <v>20</v>
      </c>
      <c r="J588" s="231" t="s">
        <v>336</v>
      </c>
      <c r="K588" s="231">
        <v>9</v>
      </c>
      <c r="L588" s="165" t="s">
        <v>4086</v>
      </c>
      <c r="M588" s="165" t="s">
        <v>4334</v>
      </c>
      <c r="N588" s="64">
        <v>1</v>
      </c>
      <c r="O588" s="64">
        <v>1</v>
      </c>
      <c r="P588" s="64">
        <v>0</v>
      </c>
      <c r="Q588" s="64">
        <v>0</v>
      </c>
      <c r="R588" s="64">
        <f t="shared" si="109"/>
        <v>2</v>
      </c>
      <c r="S588" s="105" t="s">
        <v>4356</v>
      </c>
      <c r="T588" s="105" t="s">
        <v>172</v>
      </c>
      <c r="U588" s="159">
        <f t="shared" si="107"/>
        <v>2</v>
      </c>
      <c r="V588" s="273">
        <v>2</v>
      </c>
      <c r="W588" s="100">
        <f t="shared" si="99"/>
        <v>1</v>
      </c>
      <c r="X588" s="105" t="str">
        <f t="shared" si="100"/>
        <v>De acuerdo a lo programado</v>
      </c>
      <c r="Y588" s="166"/>
      <c r="Z588" s="159">
        <f t="shared" si="101"/>
        <v>0</v>
      </c>
      <c r="AA588" s="159"/>
      <c r="AB588" s="100" t="str">
        <f t="shared" si="103"/>
        <v>No hay ejecución</v>
      </c>
      <c r="AC588" s="105" t="str">
        <f t="shared" si="102"/>
        <v>NA</v>
      </c>
      <c r="AD588" s="166"/>
      <c r="AE588" s="65">
        <f t="shared" si="104"/>
        <v>2</v>
      </c>
      <c r="AF588" s="100">
        <f t="shared" si="105"/>
        <v>1</v>
      </c>
      <c r="AG588" s="105" t="str">
        <f t="shared" si="106"/>
        <v>De acuerdo a lo programado</v>
      </c>
      <c r="AH588" s="166"/>
      <c r="AI588" s="65" t="s">
        <v>502</v>
      </c>
      <c r="AJ588" s="105" t="s">
        <v>502</v>
      </c>
    </row>
    <row r="589" spans="1:36" s="59" customFormat="1" ht="37.049999999999997" customHeight="1" thickTop="1" thickBot="1">
      <c r="A589" s="63">
        <v>574</v>
      </c>
      <c r="B589" s="162" t="s">
        <v>403</v>
      </c>
      <c r="C589" s="162">
        <v>0</v>
      </c>
      <c r="D589" s="162">
        <v>0</v>
      </c>
      <c r="E589" s="162" t="s">
        <v>72</v>
      </c>
      <c r="F589" s="162">
        <v>18</v>
      </c>
      <c r="G589" s="231" t="s">
        <v>428</v>
      </c>
      <c r="H589" s="164" t="s">
        <v>3828</v>
      </c>
      <c r="I589" s="231" t="s">
        <v>20</v>
      </c>
      <c r="J589" s="231" t="s">
        <v>336</v>
      </c>
      <c r="K589" s="231">
        <v>8</v>
      </c>
      <c r="L589" s="165" t="s">
        <v>3763</v>
      </c>
      <c r="M589" s="165" t="s">
        <v>3764</v>
      </c>
      <c r="N589" s="64">
        <v>10</v>
      </c>
      <c r="O589" s="64">
        <v>0</v>
      </c>
      <c r="P589" s="64">
        <v>0</v>
      </c>
      <c r="Q589" s="64">
        <v>0</v>
      </c>
      <c r="R589" s="64">
        <f t="shared" si="109"/>
        <v>10</v>
      </c>
      <c r="S589" s="105" t="s">
        <v>4457</v>
      </c>
      <c r="T589" s="105" t="s">
        <v>172</v>
      </c>
      <c r="U589" s="159">
        <f t="shared" si="107"/>
        <v>10</v>
      </c>
      <c r="V589" s="273">
        <v>0</v>
      </c>
      <c r="W589" s="100">
        <f t="shared" si="99"/>
        <v>0</v>
      </c>
      <c r="X589" s="105" t="str">
        <f t="shared" si="100"/>
        <v>En Riesgo de no Cumplimiento</v>
      </c>
      <c r="Y589" s="166" t="s">
        <v>4458</v>
      </c>
      <c r="Z589" s="159">
        <f t="shared" si="101"/>
        <v>0</v>
      </c>
      <c r="AA589" s="159"/>
      <c r="AB589" s="100" t="str">
        <f t="shared" si="103"/>
        <v>No hay ejecución</v>
      </c>
      <c r="AC589" s="105" t="str">
        <f t="shared" si="102"/>
        <v>NA</v>
      </c>
      <c r="AD589" s="166"/>
      <c r="AE589" s="65">
        <f t="shared" si="104"/>
        <v>0</v>
      </c>
      <c r="AF589" s="100" t="str">
        <f t="shared" si="105"/>
        <v>No hay Programación</v>
      </c>
      <c r="AG589" s="105" t="str">
        <f t="shared" si="106"/>
        <v>De acuerdo a lo programado</v>
      </c>
      <c r="AH589" s="166"/>
      <c r="AI589" s="65" t="s">
        <v>502</v>
      </c>
      <c r="AJ589" s="105" t="s">
        <v>502</v>
      </c>
    </row>
    <row r="590" spans="1:36" s="59" customFormat="1" ht="37.049999999999997" customHeight="1" thickTop="1" thickBot="1">
      <c r="A590" s="63">
        <v>575</v>
      </c>
      <c r="B590" s="162" t="s">
        <v>403</v>
      </c>
      <c r="C590" s="162">
        <v>0</v>
      </c>
      <c r="D590" s="162">
        <v>0</v>
      </c>
      <c r="E590" s="162" t="s">
        <v>72</v>
      </c>
      <c r="F590" s="162">
        <v>18</v>
      </c>
      <c r="G590" s="231" t="s">
        <v>428</v>
      </c>
      <c r="H590" s="164" t="s">
        <v>4328</v>
      </c>
      <c r="I590" s="231" t="s">
        <v>20</v>
      </c>
      <c r="J590" s="231" t="s">
        <v>336</v>
      </c>
      <c r="K590" s="231">
        <v>9</v>
      </c>
      <c r="L590" s="165" t="s">
        <v>640</v>
      </c>
      <c r="M590" s="165" t="s">
        <v>636</v>
      </c>
      <c r="N590" s="64">
        <v>10</v>
      </c>
      <c r="O590" s="64">
        <v>0</v>
      </c>
      <c r="P590" s="64">
        <v>0</v>
      </c>
      <c r="Q590" s="64">
        <v>0</v>
      </c>
      <c r="R590" s="64">
        <f t="shared" si="109"/>
        <v>10</v>
      </c>
      <c r="S590" s="105" t="s">
        <v>4457</v>
      </c>
      <c r="T590" s="105" t="s">
        <v>172</v>
      </c>
      <c r="U590" s="159">
        <f t="shared" si="107"/>
        <v>10</v>
      </c>
      <c r="V590" s="273">
        <v>0</v>
      </c>
      <c r="W590" s="100">
        <f t="shared" si="99"/>
        <v>0</v>
      </c>
      <c r="X590" s="105" t="str">
        <f t="shared" si="100"/>
        <v>En Riesgo de no Cumplimiento</v>
      </c>
      <c r="Y590" s="166" t="s">
        <v>4458</v>
      </c>
      <c r="Z590" s="159">
        <f t="shared" si="101"/>
        <v>0</v>
      </c>
      <c r="AA590" s="159"/>
      <c r="AB590" s="100" t="str">
        <f t="shared" si="103"/>
        <v>No hay ejecución</v>
      </c>
      <c r="AC590" s="105" t="str">
        <f t="shared" si="102"/>
        <v>NA</v>
      </c>
      <c r="AD590" s="166"/>
      <c r="AE590" s="65">
        <f t="shared" si="104"/>
        <v>0</v>
      </c>
      <c r="AF590" s="100" t="str">
        <f t="shared" si="105"/>
        <v>No hay Programación</v>
      </c>
      <c r="AG590" s="105" t="str">
        <f t="shared" si="106"/>
        <v>De acuerdo a lo programado</v>
      </c>
      <c r="AH590" s="166"/>
      <c r="AI590" s="65" t="s">
        <v>502</v>
      </c>
      <c r="AJ590" s="105" t="s">
        <v>502</v>
      </c>
    </row>
    <row r="591" spans="1:36" s="59" customFormat="1" ht="37.049999999999997" customHeight="1" thickTop="1" thickBot="1">
      <c r="A591" s="63">
        <v>576</v>
      </c>
      <c r="B591" s="162" t="s">
        <v>403</v>
      </c>
      <c r="C591" s="162">
        <v>0</v>
      </c>
      <c r="D591" s="162">
        <v>0</v>
      </c>
      <c r="E591" s="162" t="s">
        <v>72</v>
      </c>
      <c r="F591" s="162">
        <v>18</v>
      </c>
      <c r="G591" s="231" t="s">
        <v>510</v>
      </c>
      <c r="H591" s="164" t="s">
        <v>4355</v>
      </c>
      <c r="I591" s="231" t="s">
        <v>20</v>
      </c>
      <c r="J591" s="231" t="s">
        <v>336</v>
      </c>
      <c r="K591" s="231">
        <v>9</v>
      </c>
      <c r="L591" s="165" t="s">
        <v>2214</v>
      </c>
      <c r="M591" s="165" t="s">
        <v>3764</v>
      </c>
      <c r="N591" s="64">
        <v>5</v>
      </c>
      <c r="O591" s="64">
        <v>5</v>
      </c>
      <c r="P591" s="64">
        <v>5</v>
      </c>
      <c r="Q591" s="64">
        <v>5</v>
      </c>
      <c r="R591" s="64">
        <f t="shared" si="109"/>
        <v>20</v>
      </c>
      <c r="S591" s="105" t="s">
        <v>4457</v>
      </c>
      <c r="T591" s="105" t="s">
        <v>172</v>
      </c>
      <c r="U591" s="159">
        <f t="shared" si="107"/>
        <v>10</v>
      </c>
      <c r="V591" s="273">
        <v>0</v>
      </c>
      <c r="W591" s="100">
        <f t="shared" si="99"/>
        <v>0</v>
      </c>
      <c r="X591" s="105" t="str">
        <f t="shared" si="100"/>
        <v>En Riesgo de no Cumplimiento</v>
      </c>
      <c r="Y591" s="166" t="s">
        <v>4458</v>
      </c>
      <c r="Z591" s="159">
        <f t="shared" si="101"/>
        <v>10</v>
      </c>
      <c r="AA591" s="159"/>
      <c r="AB591" s="100" t="str">
        <f t="shared" si="103"/>
        <v>No hay ejecución</v>
      </c>
      <c r="AC591" s="105" t="str">
        <f t="shared" si="102"/>
        <v>NA</v>
      </c>
      <c r="AD591" s="166"/>
      <c r="AE591" s="65">
        <f t="shared" si="104"/>
        <v>0</v>
      </c>
      <c r="AF591" s="100" t="str">
        <f t="shared" si="105"/>
        <v>No hay Programación</v>
      </c>
      <c r="AG591" s="105" t="str">
        <f t="shared" si="106"/>
        <v>De acuerdo a lo programado</v>
      </c>
      <c r="AH591" s="166"/>
      <c r="AI591" s="65" t="s">
        <v>502</v>
      </c>
      <c r="AJ591" s="105" t="s">
        <v>502</v>
      </c>
    </row>
    <row r="592" spans="1:36" s="59" customFormat="1" ht="37.049999999999997" customHeight="1" thickTop="1" thickBot="1">
      <c r="A592" s="63">
        <v>577</v>
      </c>
      <c r="B592" s="162" t="s">
        <v>403</v>
      </c>
      <c r="C592" s="162">
        <v>0</v>
      </c>
      <c r="D592" s="162">
        <v>0</v>
      </c>
      <c r="E592" s="162" t="s">
        <v>72</v>
      </c>
      <c r="F592" s="162">
        <v>18</v>
      </c>
      <c r="G592" s="231" t="s">
        <v>510</v>
      </c>
      <c r="H592" s="164" t="s">
        <v>4394</v>
      </c>
      <c r="I592" s="231" t="s">
        <v>20</v>
      </c>
      <c r="J592" s="231" t="s">
        <v>336</v>
      </c>
      <c r="K592" s="231">
        <v>9</v>
      </c>
      <c r="L592" s="165" t="s">
        <v>2214</v>
      </c>
      <c r="M592" s="165" t="s">
        <v>3764</v>
      </c>
      <c r="N592" s="64">
        <v>5</v>
      </c>
      <c r="O592" s="64">
        <v>5</v>
      </c>
      <c r="P592" s="64">
        <v>5</v>
      </c>
      <c r="Q592" s="64">
        <v>5</v>
      </c>
      <c r="R592" s="64">
        <f t="shared" si="109"/>
        <v>20</v>
      </c>
      <c r="S592" s="105" t="s">
        <v>4457</v>
      </c>
      <c r="T592" s="105" t="s">
        <v>172</v>
      </c>
      <c r="U592" s="159">
        <f t="shared" si="107"/>
        <v>10</v>
      </c>
      <c r="V592" s="273">
        <v>0</v>
      </c>
      <c r="W592" s="100">
        <f t="shared" ref="W592:W655" si="110">IF(V592="","No hay ejecución",IF(AND(U592&gt;0), V592/U592,"No hay Programación"))</f>
        <v>0</v>
      </c>
      <c r="X592" s="105" t="str">
        <f t="shared" ref="X592:X655" si="111">IF(W592="No hay ejecución","NA",IF(W592&gt;=90%,"De acuerdo a lo programado",IF(W592&gt;=70%,"Atraso Leve",IF(W592&lt;70%,"En Riesgo de no Cumplimiento"))))</f>
        <v>En Riesgo de no Cumplimiento</v>
      </c>
      <c r="Y592" s="166" t="s">
        <v>4458</v>
      </c>
      <c r="Z592" s="159">
        <f t="shared" ref="Z592:Z655" si="112">P592+Q592</f>
        <v>10</v>
      </c>
      <c r="AA592" s="159"/>
      <c r="AB592" s="100" t="str">
        <f t="shared" si="103"/>
        <v>No hay ejecución</v>
      </c>
      <c r="AC592" s="105" t="str">
        <f t="shared" ref="AC592:AC655" si="113">IF(AB592="No hay ejecución","NA",IF(AB592&gt;=90%,"De acuerdo a lo programado",IF(AB592&gt;=70%,"Atraso Leve",IF(AB592&lt;70%,"En Riesgo de no Cumplimiento"))))</f>
        <v>NA</v>
      </c>
      <c r="AD592" s="166"/>
      <c r="AE592" s="65">
        <f t="shared" si="104"/>
        <v>0</v>
      </c>
      <c r="AF592" s="100" t="str">
        <f t="shared" si="105"/>
        <v>No hay Programación</v>
      </c>
      <c r="AG592" s="105" t="str">
        <f t="shared" si="106"/>
        <v>De acuerdo a lo programado</v>
      </c>
      <c r="AH592" s="166"/>
      <c r="AI592" s="65" t="s">
        <v>502</v>
      </c>
      <c r="AJ592" s="105" t="s">
        <v>502</v>
      </c>
    </row>
    <row r="593" spans="1:36" s="59" customFormat="1" ht="37.049999999999997" customHeight="1" thickTop="1" thickBot="1">
      <c r="A593" s="63">
        <v>578</v>
      </c>
      <c r="B593" s="162" t="s">
        <v>403</v>
      </c>
      <c r="C593" s="162">
        <v>0</v>
      </c>
      <c r="D593" s="162">
        <v>0</v>
      </c>
      <c r="E593" s="162" t="s">
        <v>72</v>
      </c>
      <c r="F593" s="162">
        <v>18</v>
      </c>
      <c r="G593" s="231" t="s">
        <v>439</v>
      </c>
      <c r="H593" s="164" t="s">
        <v>4338</v>
      </c>
      <c r="I593" s="231" t="s">
        <v>20</v>
      </c>
      <c r="J593" s="231" t="s">
        <v>336</v>
      </c>
      <c r="K593" s="231">
        <v>9</v>
      </c>
      <c r="L593" s="165" t="s">
        <v>2214</v>
      </c>
      <c r="M593" s="165" t="s">
        <v>3764</v>
      </c>
      <c r="N593" s="64">
        <v>2</v>
      </c>
      <c r="O593" s="64">
        <v>2</v>
      </c>
      <c r="P593" s="64">
        <v>2</v>
      </c>
      <c r="Q593" s="64">
        <v>2</v>
      </c>
      <c r="R593" s="64">
        <f t="shared" si="109"/>
        <v>8</v>
      </c>
      <c r="S593" s="105" t="s">
        <v>4459</v>
      </c>
      <c r="T593" s="105" t="s">
        <v>172</v>
      </c>
      <c r="U593" s="159">
        <f t="shared" si="107"/>
        <v>4</v>
      </c>
      <c r="V593" s="273">
        <v>7</v>
      </c>
      <c r="W593" s="100">
        <f t="shared" si="110"/>
        <v>1.75</v>
      </c>
      <c r="X593" s="105" t="str">
        <f t="shared" si="111"/>
        <v>De acuerdo a lo programado</v>
      </c>
      <c r="Y593" s="166"/>
      <c r="Z593" s="159">
        <f t="shared" si="112"/>
        <v>4</v>
      </c>
      <c r="AA593" s="159"/>
      <c r="AB593" s="100" t="str">
        <f t="shared" ref="AB593:AB656" si="114">IF(AA593="","No hay ejecución",IF(AND(Z593&gt;0), AA593/Z593,"No hay Programación"))</f>
        <v>No hay ejecución</v>
      </c>
      <c r="AC593" s="105" t="str">
        <f t="shared" si="113"/>
        <v>NA</v>
      </c>
      <c r="AD593" s="166"/>
      <c r="AE593" s="65">
        <f t="shared" ref="AE593:AE656" si="115">V593+AA593</f>
        <v>7</v>
      </c>
      <c r="AF593" s="100">
        <f t="shared" ref="AF593:AF656" si="116">IF(AE593="","No hay ejecución",IF(AND(AE593&gt;0), AE593/R593,"No hay Programación"))</f>
        <v>0.875</v>
      </c>
      <c r="AG593" s="105" t="str">
        <f t="shared" ref="AG593:AG656" si="117">IF(AF593="No hay ejecución","NA",IF(AF593&gt;=90%,"De acuerdo a lo programado",IF(AF593&gt;=70%,"Atraso Leve",IF(AF593&lt;70%,"Incumplimiento"))))</f>
        <v>Atraso Leve</v>
      </c>
      <c r="AH593" s="166"/>
      <c r="AI593" s="65" t="s">
        <v>502</v>
      </c>
      <c r="AJ593" s="105" t="s">
        <v>502</v>
      </c>
    </row>
    <row r="594" spans="1:36" s="59" customFormat="1" ht="37.049999999999997" customHeight="1" thickTop="1" thickBot="1">
      <c r="A594" s="63">
        <v>579</v>
      </c>
      <c r="B594" s="162" t="s">
        <v>403</v>
      </c>
      <c r="C594" s="162">
        <v>0</v>
      </c>
      <c r="D594" s="162">
        <v>0</v>
      </c>
      <c r="E594" s="162" t="s">
        <v>72</v>
      </c>
      <c r="F594" s="162">
        <v>18</v>
      </c>
      <c r="G594" s="231" t="s">
        <v>450</v>
      </c>
      <c r="H594" s="164" t="s">
        <v>4340</v>
      </c>
      <c r="I594" s="231" t="s">
        <v>20</v>
      </c>
      <c r="J594" s="231" t="s">
        <v>336</v>
      </c>
      <c r="K594" s="231">
        <v>9</v>
      </c>
      <c r="L594" s="165" t="s">
        <v>2214</v>
      </c>
      <c r="M594" s="165" t="s">
        <v>3764</v>
      </c>
      <c r="N594" s="64">
        <v>8</v>
      </c>
      <c r="O594" s="64">
        <v>8</v>
      </c>
      <c r="P594" s="64">
        <v>8</v>
      </c>
      <c r="Q594" s="64">
        <v>8</v>
      </c>
      <c r="R594" s="64">
        <f t="shared" si="109"/>
        <v>32</v>
      </c>
      <c r="S594" s="105" t="s">
        <v>4459</v>
      </c>
      <c r="T594" s="105" t="s">
        <v>172</v>
      </c>
      <c r="U594" s="159">
        <f t="shared" si="107"/>
        <v>16</v>
      </c>
      <c r="V594" s="273">
        <v>24</v>
      </c>
      <c r="W594" s="100">
        <f t="shared" si="110"/>
        <v>1.5</v>
      </c>
      <c r="X594" s="105" t="str">
        <f t="shared" si="111"/>
        <v>De acuerdo a lo programado</v>
      </c>
      <c r="Y594" s="166"/>
      <c r="Z594" s="159">
        <f t="shared" si="112"/>
        <v>16</v>
      </c>
      <c r="AA594" s="159"/>
      <c r="AB594" s="100" t="str">
        <f t="shared" si="114"/>
        <v>No hay ejecución</v>
      </c>
      <c r="AC594" s="105" t="str">
        <f t="shared" si="113"/>
        <v>NA</v>
      </c>
      <c r="AD594" s="166"/>
      <c r="AE594" s="65">
        <f t="shared" si="115"/>
        <v>24</v>
      </c>
      <c r="AF594" s="100">
        <f t="shared" si="116"/>
        <v>0.75</v>
      </c>
      <c r="AG594" s="105" t="str">
        <f t="shared" si="117"/>
        <v>Atraso Leve</v>
      </c>
      <c r="AH594" s="166"/>
      <c r="AI594" s="65" t="s">
        <v>502</v>
      </c>
      <c r="AJ594" s="105" t="s">
        <v>502</v>
      </c>
    </row>
    <row r="595" spans="1:36" s="59" customFormat="1" ht="37.049999999999997" customHeight="1" thickTop="1" thickBot="1">
      <c r="A595" s="63">
        <v>580</v>
      </c>
      <c r="B595" s="162" t="s">
        <v>403</v>
      </c>
      <c r="C595" s="162">
        <v>0</v>
      </c>
      <c r="D595" s="162">
        <v>0</v>
      </c>
      <c r="E595" s="162" t="s">
        <v>72</v>
      </c>
      <c r="F595" s="162">
        <v>18</v>
      </c>
      <c r="G595" s="231" t="s">
        <v>4331</v>
      </c>
      <c r="H595" s="164" t="s">
        <v>4397</v>
      </c>
      <c r="I595" s="231" t="s">
        <v>18</v>
      </c>
      <c r="J595" s="231" t="s">
        <v>336</v>
      </c>
      <c r="K595" s="231">
        <v>9</v>
      </c>
      <c r="L595" s="165" t="s">
        <v>640</v>
      </c>
      <c r="M595" s="165" t="s">
        <v>636</v>
      </c>
      <c r="N595" s="64">
        <v>8</v>
      </c>
      <c r="O595" s="64">
        <v>0</v>
      </c>
      <c r="P595" s="64">
        <v>0</v>
      </c>
      <c r="Q595" s="64">
        <v>0</v>
      </c>
      <c r="R595" s="64">
        <f t="shared" si="109"/>
        <v>8</v>
      </c>
      <c r="S595" s="105" t="s">
        <v>4459</v>
      </c>
      <c r="T595" s="105" t="s">
        <v>172</v>
      </c>
      <c r="U595" s="159">
        <f t="shared" si="107"/>
        <v>8</v>
      </c>
      <c r="V595" s="273">
        <v>9</v>
      </c>
      <c r="W595" s="100">
        <f t="shared" si="110"/>
        <v>1.125</v>
      </c>
      <c r="X595" s="105" t="str">
        <f t="shared" si="111"/>
        <v>De acuerdo a lo programado</v>
      </c>
      <c r="Y595" s="166"/>
      <c r="Z595" s="159">
        <f t="shared" si="112"/>
        <v>0</v>
      </c>
      <c r="AA595" s="159"/>
      <c r="AB595" s="100" t="str">
        <f t="shared" si="114"/>
        <v>No hay ejecución</v>
      </c>
      <c r="AC595" s="105" t="str">
        <f t="shared" si="113"/>
        <v>NA</v>
      </c>
      <c r="AD595" s="166"/>
      <c r="AE595" s="65">
        <f t="shared" si="115"/>
        <v>9</v>
      </c>
      <c r="AF595" s="100">
        <f t="shared" si="116"/>
        <v>1.125</v>
      </c>
      <c r="AG595" s="105" t="str">
        <f t="shared" si="117"/>
        <v>De acuerdo a lo programado</v>
      </c>
      <c r="AH595" s="166"/>
      <c r="AI595" s="65" t="s">
        <v>502</v>
      </c>
      <c r="AJ595" s="105" t="s">
        <v>502</v>
      </c>
    </row>
    <row r="596" spans="1:36" s="59" customFormat="1" ht="37.049999999999997" customHeight="1" thickTop="1" thickBot="1">
      <c r="A596" s="63">
        <v>581</v>
      </c>
      <c r="B596" s="162" t="s">
        <v>403</v>
      </c>
      <c r="C596" s="162">
        <v>0</v>
      </c>
      <c r="D596" s="162">
        <v>0</v>
      </c>
      <c r="E596" s="162" t="s">
        <v>72</v>
      </c>
      <c r="F596" s="162">
        <v>18</v>
      </c>
      <c r="G596" s="231" t="s">
        <v>4331</v>
      </c>
      <c r="H596" s="164" t="s">
        <v>4335</v>
      </c>
      <c r="I596" s="231" t="s">
        <v>18</v>
      </c>
      <c r="J596" s="231" t="s">
        <v>336</v>
      </c>
      <c r="K596" s="231">
        <v>9</v>
      </c>
      <c r="L596" s="165" t="s">
        <v>640</v>
      </c>
      <c r="M596" s="165" t="s">
        <v>636</v>
      </c>
      <c r="N596" s="64">
        <v>2</v>
      </c>
      <c r="O596" s="64">
        <v>0</v>
      </c>
      <c r="P596" s="64">
        <v>0</v>
      </c>
      <c r="Q596" s="64">
        <v>0</v>
      </c>
      <c r="R596" s="64">
        <f t="shared" si="109"/>
        <v>2</v>
      </c>
      <c r="S596" s="105" t="s">
        <v>4459</v>
      </c>
      <c r="T596" s="105" t="s">
        <v>172</v>
      </c>
      <c r="U596" s="159">
        <f t="shared" si="107"/>
        <v>2</v>
      </c>
      <c r="V596" s="273">
        <v>2</v>
      </c>
      <c r="W596" s="100">
        <f t="shared" si="110"/>
        <v>1</v>
      </c>
      <c r="X596" s="105" t="str">
        <f t="shared" si="111"/>
        <v>De acuerdo a lo programado</v>
      </c>
      <c r="Y596" s="166"/>
      <c r="Z596" s="159">
        <f t="shared" si="112"/>
        <v>0</v>
      </c>
      <c r="AA596" s="159"/>
      <c r="AB596" s="100" t="str">
        <f t="shared" si="114"/>
        <v>No hay ejecución</v>
      </c>
      <c r="AC596" s="105" t="str">
        <f t="shared" si="113"/>
        <v>NA</v>
      </c>
      <c r="AD596" s="166"/>
      <c r="AE596" s="65">
        <f t="shared" si="115"/>
        <v>2</v>
      </c>
      <c r="AF596" s="100">
        <f t="shared" si="116"/>
        <v>1</v>
      </c>
      <c r="AG596" s="105" t="str">
        <f t="shared" si="117"/>
        <v>De acuerdo a lo programado</v>
      </c>
      <c r="AH596" s="166"/>
      <c r="AI596" s="65" t="s">
        <v>502</v>
      </c>
      <c r="AJ596" s="105" t="s">
        <v>502</v>
      </c>
    </row>
    <row r="597" spans="1:36" s="59" customFormat="1" ht="37.049999999999997" customHeight="1" thickTop="1" thickBot="1">
      <c r="A597" s="63">
        <v>582</v>
      </c>
      <c r="B597" s="162" t="s">
        <v>403</v>
      </c>
      <c r="C597" s="162">
        <v>0</v>
      </c>
      <c r="D597" s="162">
        <v>0</v>
      </c>
      <c r="E597" s="162" t="s">
        <v>72</v>
      </c>
      <c r="F597" s="162">
        <v>18</v>
      </c>
      <c r="G597" s="231" t="s">
        <v>428</v>
      </c>
      <c r="H597" s="164" t="s">
        <v>4527</v>
      </c>
      <c r="I597" s="231" t="s">
        <v>20</v>
      </c>
      <c r="J597" s="231" t="s">
        <v>336</v>
      </c>
      <c r="K597" s="231">
        <v>8</v>
      </c>
      <c r="L597" s="165" t="s">
        <v>2201</v>
      </c>
      <c r="M597" s="165" t="s">
        <v>3764</v>
      </c>
      <c r="N597" s="64">
        <v>35</v>
      </c>
      <c r="O597" s="64">
        <v>0</v>
      </c>
      <c r="P597" s="64">
        <v>0</v>
      </c>
      <c r="Q597" s="64">
        <v>0</v>
      </c>
      <c r="R597" s="64">
        <f t="shared" si="109"/>
        <v>35</v>
      </c>
      <c r="S597" s="105" t="s">
        <v>4359</v>
      </c>
      <c r="T597" s="105" t="s">
        <v>172</v>
      </c>
      <c r="U597" s="159">
        <f t="shared" ref="U597:U660" si="118">N597+O597</f>
        <v>35</v>
      </c>
      <c r="V597" s="273">
        <v>0</v>
      </c>
      <c r="W597" s="100">
        <f t="shared" si="110"/>
        <v>0</v>
      </c>
      <c r="X597" s="105" t="str">
        <f t="shared" si="111"/>
        <v>En Riesgo de no Cumplimiento</v>
      </c>
      <c r="Y597" s="166"/>
      <c r="Z597" s="159">
        <f t="shared" si="112"/>
        <v>0</v>
      </c>
      <c r="AA597" s="159"/>
      <c r="AB597" s="100" t="str">
        <f t="shared" si="114"/>
        <v>No hay ejecución</v>
      </c>
      <c r="AC597" s="105" t="str">
        <f t="shared" si="113"/>
        <v>NA</v>
      </c>
      <c r="AD597" s="166"/>
      <c r="AE597" s="65">
        <f t="shared" si="115"/>
        <v>0</v>
      </c>
      <c r="AF597" s="100" t="str">
        <f t="shared" si="116"/>
        <v>No hay Programación</v>
      </c>
      <c r="AG597" s="105" t="str">
        <f t="shared" si="117"/>
        <v>De acuerdo a lo programado</v>
      </c>
      <c r="AH597" s="166"/>
      <c r="AI597" s="65" t="s">
        <v>502</v>
      </c>
      <c r="AJ597" s="105" t="s">
        <v>502</v>
      </c>
    </row>
    <row r="598" spans="1:36" s="59" customFormat="1" ht="37.049999999999997" customHeight="1" thickTop="1" thickBot="1">
      <c r="A598" s="63">
        <v>583</v>
      </c>
      <c r="B598" s="162" t="s">
        <v>403</v>
      </c>
      <c r="C598" s="162">
        <v>0</v>
      </c>
      <c r="D598" s="162">
        <v>0</v>
      </c>
      <c r="E598" s="162" t="s">
        <v>72</v>
      </c>
      <c r="F598" s="162">
        <v>18</v>
      </c>
      <c r="G598" s="231" t="s">
        <v>428</v>
      </c>
      <c r="H598" s="164" t="s">
        <v>4326</v>
      </c>
      <c r="I598" s="231" t="s">
        <v>20</v>
      </c>
      <c r="J598" s="231" t="s">
        <v>336</v>
      </c>
      <c r="K598" s="231">
        <v>8</v>
      </c>
      <c r="L598" s="165" t="s">
        <v>3763</v>
      </c>
      <c r="M598" s="165" t="s">
        <v>3764</v>
      </c>
      <c r="N598" s="64">
        <v>35</v>
      </c>
      <c r="O598" s="64">
        <v>0</v>
      </c>
      <c r="P598" s="64">
        <v>0</v>
      </c>
      <c r="Q598" s="64">
        <v>0</v>
      </c>
      <c r="R598" s="64">
        <f t="shared" si="109"/>
        <v>35</v>
      </c>
      <c r="S598" s="105" t="s">
        <v>4359</v>
      </c>
      <c r="T598" s="105" t="s">
        <v>172</v>
      </c>
      <c r="U598" s="159">
        <f t="shared" si="118"/>
        <v>35</v>
      </c>
      <c r="V598" s="273">
        <v>0</v>
      </c>
      <c r="W598" s="100">
        <f t="shared" si="110"/>
        <v>0</v>
      </c>
      <c r="X598" s="105" t="str">
        <f t="shared" si="111"/>
        <v>En Riesgo de no Cumplimiento</v>
      </c>
      <c r="Y598" s="166"/>
      <c r="Z598" s="159">
        <f t="shared" si="112"/>
        <v>0</v>
      </c>
      <c r="AA598" s="159"/>
      <c r="AB598" s="100" t="str">
        <f t="shared" si="114"/>
        <v>No hay ejecución</v>
      </c>
      <c r="AC598" s="105" t="str">
        <f t="shared" si="113"/>
        <v>NA</v>
      </c>
      <c r="AD598" s="166"/>
      <c r="AE598" s="65">
        <f t="shared" si="115"/>
        <v>0</v>
      </c>
      <c r="AF598" s="100" t="str">
        <f t="shared" si="116"/>
        <v>No hay Programación</v>
      </c>
      <c r="AG598" s="105" t="str">
        <f t="shared" si="117"/>
        <v>De acuerdo a lo programado</v>
      </c>
      <c r="AH598" s="166"/>
      <c r="AI598" s="65" t="s">
        <v>502</v>
      </c>
      <c r="AJ598" s="105" t="s">
        <v>502</v>
      </c>
    </row>
    <row r="599" spans="1:36" s="59" customFormat="1" ht="37.049999999999997" customHeight="1" thickTop="1" thickBot="1">
      <c r="A599" s="63">
        <v>584</v>
      </c>
      <c r="B599" s="162" t="s">
        <v>403</v>
      </c>
      <c r="C599" s="162">
        <v>0</v>
      </c>
      <c r="D599" s="162">
        <v>0</v>
      </c>
      <c r="E599" s="162" t="s">
        <v>72</v>
      </c>
      <c r="F599" s="162">
        <v>18</v>
      </c>
      <c r="G599" s="231" t="s">
        <v>428</v>
      </c>
      <c r="H599" s="164" t="s">
        <v>3828</v>
      </c>
      <c r="I599" s="231" t="s">
        <v>20</v>
      </c>
      <c r="J599" s="231" t="s">
        <v>336</v>
      </c>
      <c r="K599" s="231">
        <v>8</v>
      </c>
      <c r="L599" s="165" t="s">
        <v>3763</v>
      </c>
      <c r="M599" s="165" t="s">
        <v>3764</v>
      </c>
      <c r="N599" s="64">
        <v>35</v>
      </c>
      <c r="O599" s="64">
        <v>0</v>
      </c>
      <c r="P599" s="64">
        <v>0</v>
      </c>
      <c r="Q599" s="64">
        <v>0</v>
      </c>
      <c r="R599" s="64">
        <f t="shared" si="109"/>
        <v>35</v>
      </c>
      <c r="S599" s="105" t="s">
        <v>4359</v>
      </c>
      <c r="T599" s="105" t="s">
        <v>172</v>
      </c>
      <c r="U599" s="159">
        <f t="shared" si="118"/>
        <v>35</v>
      </c>
      <c r="V599" s="273">
        <v>0</v>
      </c>
      <c r="W599" s="100">
        <f t="shared" si="110"/>
        <v>0</v>
      </c>
      <c r="X599" s="105" t="str">
        <f t="shared" si="111"/>
        <v>En Riesgo de no Cumplimiento</v>
      </c>
      <c r="Y599" s="166"/>
      <c r="Z599" s="159">
        <f t="shared" si="112"/>
        <v>0</v>
      </c>
      <c r="AA599" s="159"/>
      <c r="AB599" s="100" t="str">
        <f t="shared" si="114"/>
        <v>No hay ejecución</v>
      </c>
      <c r="AC599" s="105" t="str">
        <f t="shared" si="113"/>
        <v>NA</v>
      </c>
      <c r="AD599" s="166"/>
      <c r="AE599" s="65">
        <f t="shared" si="115"/>
        <v>0</v>
      </c>
      <c r="AF599" s="100" t="str">
        <f t="shared" si="116"/>
        <v>No hay Programación</v>
      </c>
      <c r="AG599" s="105" t="str">
        <f t="shared" si="117"/>
        <v>De acuerdo a lo programado</v>
      </c>
      <c r="AH599" s="166"/>
      <c r="AI599" s="65" t="s">
        <v>502</v>
      </c>
      <c r="AJ599" s="105" t="s">
        <v>502</v>
      </c>
    </row>
    <row r="600" spans="1:36" s="59" customFormat="1" ht="37.049999999999997" customHeight="1" thickTop="1" thickBot="1">
      <c r="A600" s="63">
        <v>585</v>
      </c>
      <c r="B600" s="162" t="s">
        <v>403</v>
      </c>
      <c r="C600" s="162">
        <v>0</v>
      </c>
      <c r="D600" s="162">
        <v>0</v>
      </c>
      <c r="E600" s="162" t="s">
        <v>72</v>
      </c>
      <c r="F600" s="162">
        <v>18</v>
      </c>
      <c r="G600" s="231" t="s">
        <v>428</v>
      </c>
      <c r="H600" s="164" t="s">
        <v>4328</v>
      </c>
      <c r="I600" s="231" t="s">
        <v>20</v>
      </c>
      <c r="J600" s="231" t="s">
        <v>336</v>
      </c>
      <c r="K600" s="231">
        <v>9</v>
      </c>
      <c r="L600" s="165" t="s">
        <v>640</v>
      </c>
      <c r="M600" s="165" t="s">
        <v>636</v>
      </c>
      <c r="N600" s="64">
        <v>35</v>
      </c>
      <c r="O600" s="64">
        <v>0</v>
      </c>
      <c r="P600" s="64">
        <v>0</v>
      </c>
      <c r="Q600" s="64">
        <v>0</v>
      </c>
      <c r="R600" s="64">
        <f t="shared" si="109"/>
        <v>35</v>
      </c>
      <c r="S600" s="105" t="s">
        <v>4359</v>
      </c>
      <c r="T600" s="105" t="s">
        <v>172</v>
      </c>
      <c r="U600" s="159">
        <f t="shared" si="118"/>
        <v>35</v>
      </c>
      <c r="V600" s="273">
        <v>0</v>
      </c>
      <c r="W600" s="100">
        <f t="shared" si="110"/>
        <v>0</v>
      </c>
      <c r="X600" s="105" t="str">
        <f t="shared" si="111"/>
        <v>En Riesgo de no Cumplimiento</v>
      </c>
      <c r="Y600" s="166"/>
      <c r="Z600" s="159">
        <f t="shared" si="112"/>
        <v>0</v>
      </c>
      <c r="AA600" s="159"/>
      <c r="AB600" s="100" t="str">
        <f t="shared" si="114"/>
        <v>No hay ejecución</v>
      </c>
      <c r="AC600" s="105" t="str">
        <f t="shared" si="113"/>
        <v>NA</v>
      </c>
      <c r="AD600" s="166"/>
      <c r="AE600" s="65">
        <f t="shared" si="115"/>
        <v>0</v>
      </c>
      <c r="AF600" s="100" t="str">
        <f t="shared" si="116"/>
        <v>No hay Programación</v>
      </c>
      <c r="AG600" s="105" t="str">
        <f t="shared" si="117"/>
        <v>De acuerdo a lo programado</v>
      </c>
      <c r="AH600" s="166"/>
      <c r="AI600" s="65" t="s">
        <v>502</v>
      </c>
      <c r="AJ600" s="105" t="s">
        <v>502</v>
      </c>
    </row>
    <row r="601" spans="1:36" s="59" customFormat="1" ht="37.049999999999997" customHeight="1" thickTop="1" thickBot="1">
      <c r="A601" s="63">
        <v>586</v>
      </c>
      <c r="B601" s="162" t="s">
        <v>403</v>
      </c>
      <c r="C601" s="162">
        <v>0</v>
      </c>
      <c r="D601" s="162">
        <v>0</v>
      </c>
      <c r="E601" s="162" t="s">
        <v>72</v>
      </c>
      <c r="F601" s="162">
        <v>18</v>
      </c>
      <c r="G601" s="231" t="s">
        <v>510</v>
      </c>
      <c r="H601" s="164" t="s">
        <v>4355</v>
      </c>
      <c r="I601" s="231" t="s">
        <v>20</v>
      </c>
      <c r="J601" s="231" t="s">
        <v>336</v>
      </c>
      <c r="K601" s="231">
        <v>9</v>
      </c>
      <c r="L601" s="165" t="s">
        <v>2214</v>
      </c>
      <c r="M601" s="165" t="s">
        <v>2215</v>
      </c>
      <c r="N601" s="64">
        <v>0</v>
      </c>
      <c r="O601" s="64">
        <v>3</v>
      </c>
      <c r="P601" s="64">
        <v>11</v>
      </c>
      <c r="Q601" s="64">
        <v>0</v>
      </c>
      <c r="R601" s="64">
        <f t="shared" si="109"/>
        <v>14</v>
      </c>
      <c r="S601" s="105" t="s">
        <v>4359</v>
      </c>
      <c r="T601" s="105" t="s">
        <v>172</v>
      </c>
      <c r="U601" s="159">
        <f t="shared" si="118"/>
        <v>3</v>
      </c>
      <c r="V601" s="273">
        <v>0</v>
      </c>
      <c r="W601" s="100">
        <f t="shared" si="110"/>
        <v>0</v>
      </c>
      <c r="X601" s="105" t="str">
        <f t="shared" si="111"/>
        <v>En Riesgo de no Cumplimiento</v>
      </c>
      <c r="Y601" s="166"/>
      <c r="Z601" s="159">
        <f t="shared" si="112"/>
        <v>11</v>
      </c>
      <c r="AA601" s="159"/>
      <c r="AB601" s="100" t="str">
        <f t="shared" si="114"/>
        <v>No hay ejecución</v>
      </c>
      <c r="AC601" s="105" t="str">
        <f t="shared" si="113"/>
        <v>NA</v>
      </c>
      <c r="AD601" s="166"/>
      <c r="AE601" s="65">
        <f t="shared" si="115"/>
        <v>0</v>
      </c>
      <c r="AF601" s="100" t="str">
        <f t="shared" si="116"/>
        <v>No hay Programación</v>
      </c>
      <c r="AG601" s="105" t="str">
        <f t="shared" si="117"/>
        <v>De acuerdo a lo programado</v>
      </c>
      <c r="AH601" s="166"/>
      <c r="AI601" s="65" t="s">
        <v>502</v>
      </c>
      <c r="AJ601" s="105" t="s">
        <v>502</v>
      </c>
    </row>
    <row r="602" spans="1:36" s="59" customFormat="1" ht="37.049999999999997" customHeight="1" thickTop="1" thickBot="1">
      <c r="A602" s="63">
        <v>587</v>
      </c>
      <c r="B602" s="162" t="s">
        <v>403</v>
      </c>
      <c r="C602" s="162">
        <v>0</v>
      </c>
      <c r="D602" s="162">
        <v>0</v>
      </c>
      <c r="E602" s="162" t="s">
        <v>72</v>
      </c>
      <c r="F602" s="162">
        <v>18</v>
      </c>
      <c r="G602" s="231" t="s">
        <v>510</v>
      </c>
      <c r="H602" s="164" t="s">
        <v>4410</v>
      </c>
      <c r="I602" s="231" t="s">
        <v>20</v>
      </c>
      <c r="J602" s="231" t="s">
        <v>336</v>
      </c>
      <c r="K602" s="231">
        <v>9</v>
      </c>
      <c r="L602" s="165" t="s">
        <v>4143</v>
      </c>
      <c r="M602" s="165" t="s">
        <v>2215</v>
      </c>
      <c r="N602" s="64">
        <v>0</v>
      </c>
      <c r="O602" s="64">
        <v>0</v>
      </c>
      <c r="P602" s="64">
        <v>0</v>
      </c>
      <c r="Q602" s="64">
        <v>14</v>
      </c>
      <c r="R602" s="64">
        <f t="shared" si="109"/>
        <v>14</v>
      </c>
      <c r="S602" s="105" t="s">
        <v>4359</v>
      </c>
      <c r="T602" s="105" t="s">
        <v>172</v>
      </c>
      <c r="U602" s="159">
        <f t="shared" si="118"/>
        <v>0</v>
      </c>
      <c r="V602" s="273">
        <v>0</v>
      </c>
      <c r="W602" s="100" t="str">
        <f t="shared" si="110"/>
        <v>No hay Programación</v>
      </c>
      <c r="X602" s="105" t="str">
        <f t="shared" si="111"/>
        <v>De acuerdo a lo programado</v>
      </c>
      <c r="Y602" s="166"/>
      <c r="Z602" s="159">
        <f t="shared" si="112"/>
        <v>14</v>
      </c>
      <c r="AA602" s="159"/>
      <c r="AB602" s="100" t="str">
        <f t="shared" si="114"/>
        <v>No hay ejecución</v>
      </c>
      <c r="AC602" s="105" t="str">
        <f t="shared" si="113"/>
        <v>NA</v>
      </c>
      <c r="AD602" s="166"/>
      <c r="AE602" s="65">
        <f t="shared" si="115"/>
        <v>0</v>
      </c>
      <c r="AF602" s="100" t="str">
        <f t="shared" si="116"/>
        <v>No hay Programación</v>
      </c>
      <c r="AG602" s="105" t="str">
        <f t="shared" si="117"/>
        <v>De acuerdo a lo programado</v>
      </c>
      <c r="AH602" s="166"/>
      <c r="AI602" s="65" t="s">
        <v>502</v>
      </c>
      <c r="AJ602" s="105" t="s">
        <v>502</v>
      </c>
    </row>
    <row r="603" spans="1:36" s="59" customFormat="1" ht="37.049999999999997" customHeight="1" thickTop="1" thickBot="1">
      <c r="A603" s="63">
        <v>588</v>
      </c>
      <c r="B603" s="162" t="s">
        <v>403</v>
      </c>
      <c r="C603" s="162">
        <v>0</v>
      </c>
      <c r="D603" s="162">
        <v>0</v>
      </c>
      <c r="E603" s="162" t="s">
        <v>72</v>
      </c>
      <c r="F603" s="162">
        <v>18</v>
      </c>
      <c r="G603" s="231" t="s">
        <v>439</v>
      </c>
      <c r="H603" s="164" t="s">
        <v>4465</v>
      </c>
      <c r="I603" s="231" t="s">
        <v>20</v>
      </c>
      <c r="J603" s="231" t="s">
        <v>336</v>
      </c>
      <c r="K603" s="231">
        <v>9</v>
      </c>
      <c r="L603" s="165" t="s">
        <v>2214</v>
      </c>
      <c r="M603" s="165" t="s">
        <v>2215</v>
      </c>
      <c r="N603" s="64">
        <v>0</v>
      </c>
      <c r="O603" s="64">
        <v>3</v>
      </c>
      <c r="P603" s="64">
        <v>3</v>
      </c>
      <c r="Q603" s="64">
        <v>3</v>
      </c>
      <c r="R603" s="64">
        <f t="shared" si="109"/>
        <v>9</v>
      </c>
      <c r="S603" s="105" t="s">
        <v>4359</v>
      </c>
      <c r="T603" s="105" t="s">
        <v>172</v>
      </c>
      <c r="U603" s="159">
        <f t="shared" si="118"/>
        <v>3</v>
      </c>
      <c r="V603" s="273">
        <v>3</v>
      </c>
      <c r="W603" s="100">
        <f t="shared" si="110"/>
        <v>1</v>
      </c>
      <c r="X603" s="105" t="str">
        <f t="shared" si="111"/>
        <v>De acuerdo a lo programado</v>
      </c>
      <c r="Y603" s="166"/>
      <c r="Z603" s="159">
        <f t="shared" si="112"/>
        <v>6</v>
      </c>
      <c r="AA603" s="159"/>
      <c r="AB603" s="100" t="str">
        <f t="shared" si="114"/>
        <v>No hay ejecución</v>
      </c>
      <c r="AC603" s="105" t="str">
        <f t="shared" si="113"/>
        <v>NA</v>
      </c>
      <c r="AD603" s="166"/>
      <c r="AE603" s="65">
        <f t="shared" si="115"/>
        <v>3</v>
      </c>
      <c r="AF603" s="100">
        <f t="shared" si="116"/>
        <v>0.33333333333333331</v>
      </c>
      <c r="AG603" s="105" t="str">
        <f t="shared" si="117"/>
        <v>Incumplimiento</v>
      </c>
      <c r="AH603" s="166"/>
      <c r="AI603" s="65" t="s">
        <v>502</v>
      </c>
      <c r="AJ603" s="105" t="s">
        <v>502</v>
      </c>
    </row>
    <row r="604" spans="1:36" s="59" customFormat="1" ht="37.049999999999997" customHeight="1" thickTop="1" thickBot="1">
      <c r="A604" s="63">
        <v>589</v>
      </c>
      <c r="B604" s="162" t="s">
        <v>403</v>
      </c>
      <c r="C604" s="162">
        <v>0</v>
      </c>
      <c r="D604" s="162">
        <v>0</v>
      </c>
      <c r="E604" s="162" t="s">
        <v>72</v>
      </c>
      <c r="F604" s="162">
        <v>18</v>
      </c>
      <c r="G604" s="231" t="s">
        <v>439</v>
      </c>
      <c r="H604" s="164" t="s">
        <v>4338</v>
      </c>
      <c r="I604" s="231" t="s">
        <v>20</v>
      </c>
      <c r="J604" s="231" t="s">
        <v>336</v>
      </c>
      <c r="K604" s="231">
        <v>9</v>
      </c>
      <c r="L604" s="165" t="s">
        <v>2214</v>
      </c>
      <c r="M604" s="165" t="s">
        <v>2215</v>
      </c>
      <c r="N604" s="64">
        <v>0</v>
      </c>
      <c r="O604" s="64">
        <v>13</v>
      </c>
      <c r="P604" s="64">
        <v>13</v>
      </c>
      <c r="Q604" s="64">
        <v>9</v>
      </c>
      <c r="R604" s="64">
        <f t="shared" si="109"/>
        <v>35</v>
      </c>
      <c r="S604" s="105" t="s">
        <v>4359</v>
      </c>
      <c r="T604" s="105" t="s">
        <v>172</v>
      </c>
      <c r="U604" s="159">
        <f t="shared" si="118"/>
        <v>13</v>
      </c>
      <c r="V604" s="273">
        <v>13</v>
      </c>
      <c r="W604" s="100">
        <f t="shared" si="110"/>
        <v>1</v>
      </c>
      <c r="X604" s="105" t="str">
        <f t="shared" si="111"/>
        <v>De acuerdo a lo programado</v>
      </c>
      <c r="Y604" s="166"/>
      <c r="Z604" s="159">
        <f t="shared" si="112"/>
        <v>22</v>
      </c>
      <c r="AA604" s="159"/>
      <c r="AB604" s="100" t="str">
        <f t="shared" si="114"/>
        <v>No hay ejecución</v>
      </c>
      <c r="AC604" s="105" t="str">
        <f t="shared" si="113"/>
        <v>NA</v>
      </c>
      <c r="AD604" s="166"/>
      <c r="AE604" s="65">
        <f t="shared" si="115"/>
        <v>13</v>
      </c>
      <c r="AF604" s="100">
        <f t="shared" si="116"/>
        <v>0.37142857142857144</v>
      </c>
      <c r="AG604" s="105" t="str">
        <f t="shared" si="117"/>
        <v>Incumplimiento</v>
      </c>
      <c r="AH604" s="166"/>
      <c r="AI604" s="65" t="s">
        <v>502</v>
      </c>
      <c r="AJ604" s="105" t="s">
        <v>502</v>
      </c>
    </row>
    <row r="605" spans="1:36" s="59" customFormat="1" ht="37.049999999999997" customHeight="1" thickTop="1" thickBot="1">
      <c r="A605" s="63">
        <v>590</v>
      </c>
      <c r="B605" s="162" t="s">
        <v>403</v>
      </c>
      <c r="C605" s="162">
        <v>0</v>
      </c>
      <c r="D605" s="162">
        <v>0</v>
      </c>
      <c r="E605" s="162" t="s">
        <v>72</v>
      </c>
      <c r="F605" s="162">
        <v>18</v>
      </c>
      <c r="G605" s="231" t="s">
        <v>450</v>
      </c>
      <c r="H605" s="164" t="s">
        <v>4340</v>
      </c>
      <c r="I605" s="231" t="s">
        <v>20</v>
      </c>
      <c r="J605" s="231" t="s">
        <v>336</v>
      </c>
      <c r="K605" s="231">
        <v>9</v>
      </c>
      <c r="L605" s="165" t="s">
        <v>2214</v>
      </c>
      <c r="M605" s="165" t="s">
        <v>4334</v>
      </c>
      <c r="N605" s="64">
        <v>4</v>
      </c>
      <c r="O605" s="64">
        <v>3</v>
      </c>
      <c r="P605" s="64">
        <v>0</v>
      </c>
      <c r="Q605" s="64">
        <v>0</v>
      </c>
      <c r="R605" s="64">
        <f t="shared" si="109"/>
        <v>7</v>
      </c>
      <c r="S605" s="105" t="s">
        <v>4359</v>
      </c>
      <c r="T605" s="105" t="s">
        <v>172</v>
      </c>
      <c r="U605" s="159">
        <f t="shared" si="118"/>
        <v>7</v>
      </c>
      <c r="V605" s="273">
        <v>7</v>
      </c>
      <c r="W605" s="100">
        <f t="shared" si="110"/>
        <v>1</v>
      </c>
      <c r="X605" s="105" t="str">
        <f t="shared" si="111"/>
        <v>De acuerdo a lo programado</v>
      </c>
      <c r="Y605" s="166"/>
      <c r="Z605" s="159">
        <f t="shared" si="112"/>
        <v>0</v>
      </c>
      <c r="AA605" s="159"/>
      <c r="AB605" s="100" t="str">
        <f t="shared" si="114"/>
        <v>No hay ejecución</v>
      </c>
      <c r="AC605" s="105" t="str">
        <f t="shared" si="113"/>
        <v>NA</v>
      </c>
      <c r="AD605" s="166"/>
      <c r="AE605" s="65">
        <f t="shared" si="115"/>
        <v>7</v>
      </c>
      <c r="AF605" s="100">
        <f t="shared" si="116"/>
        <v>1</v>
      </c>
      <c r="AG605" s="105" t="str">
        <f t="shared" si="117"/>
        <v>De acuerdo a lo programado</v>
      </c>
      <c r="AH605" s="166"/>
      <c r="AI605" s="65" t="s">
        <v>502</v>
      </c>
      <c r="AJ605" s="105" t="s">
        <v>502</v>
      </c>
    </row>
    <row r="606" spans="1:36" s="59" customFormat="1" ht="37.049999999999997" customHeight="1" thickTop="1" thickBot="1">
      <c r="A606" s="63">
        <v>591</v>
      </c>
      <c r="B606" s="162" t="s">
        <v>403</v>
      </c>
      <c r="C606" s="162">
        <v>0</v>
      </c>
      <c r="D606" s="162">
        <v>0</v>
      </c>
      <c r="E606" s="162" t="s">
        <v>72</v>
      </c>
      <c r="F606" s="162">
        <v>18</v>
      </c>
      <c r="G606" s="231" t="s">
        <v>450</v>
      </c>
      <c r="H606" s="164" t="s">
        <v>4547</v>
      </c>
      <c r="I606" s="231" t="s">
        <v>20</v>
      </c>
      <c r="J606" s="231" t="s">
        <v>336</v>
      </c>
      <c r="K606" s="231">
        <v>9</v>
      </c>
      <c r="L606" s="165" t="s">
        <v>2214</v>
      </c>
      <c r="M606" s="165" t="s">
        <v>3764</v>
      </c>
      <c r="N606" s="64">
        <v>4</v>
      </c>
      <c r="O606" s="64">
        <v>0</v>
      </c>
      <c r="P606" s="64">
        <v>0</v>
      </c>
      <c r="Q606" s="64">
        <v>0</v>
      </c>
      <c r="R606" s="64">
        <f t="shared" si="109"/>
        <v>4</v>
      </c>
      <c r="S606" s="105" t="s">
        <v>4359</v>
      </c>
      <c r="T606" s="105" t="s">
        <v>172</v>
      </c>
      <c r="U606" s="159">
        <f t="shared" si="118"/>
        <v>4</v>
      </c>
      <c r="V606" s="273">
        <v>4</v>
      </c>
      <c r="W606" s="100">
        <f t="shared" si="110"/>
        <v>1</v>
      </c>
      <c r="X606" s="105" t="str">
        <f t="shared" si="111"/>
        <v>De acuerdo a lo programado</v>
      </c>
      <c r="Y606" s="166"/>
      <c r="Z606" s="159">
        <f t="shared" si="112"/>
        <v>0</v>
      </c>
      <c r="AA606" s="159"/>
      <c r="AB606" s="100" t="str">
        <f t="shared" si="114"/>
        <v>No hay ejecución</v>
      </c>
      <c r="AC606" s="105" t="str">
        <f t="shared" si="113"/>
        <v>NA</v>
      </c>
      <c r="AD606" s="166"/>
      <c r="AE606" s="65">
        <f t="shared" si="115"/>
        <v>4</v>
      </c>
      <c r="AF606" s="100">
        <f t="shared" si="116"/>
        <v>1</v>
      </c>
      <c r="AG606" s="105" t="str">
        <f t="shared" si="117"/>
        <v>De acuerdo a lo programado</v>
      </c>
      <c r="AH606" s="166"/>
      <c r="AI606" s="65" t="s">
        <v>502</v>
      </c>
      <c r="AJ606" s="105" t="s">
        <v>502</v>
      </c>
    </row>
    <row r="607" spans="1:36" s="59" customFormat="1" ht="37.049999999999997" customHeight="1" thickTop="1" thickBot="1">
      <c r="A607" s="63">
        <v>592</v>
      </c>
      <c r="B607" s="162" t="s">
        <v>403</v>
      </c>
      <c r="C607" s="162">
        <v>0</v>
      </c>
      <c r="D607" s="162">
        <v>0</v>
      </c>
      <c r="E607" s="162" t="s">
        <v>72</v>
      </c>
      <c r="F607" s="162">
        <v>18</v>
      </c>
      <c r="G607" s="231" t="s">
        <v>450</v>
      </c>
      <c r="H607" s="164" t="s">
        <v>4342</v>
      </c>
      <c r="I607" s="231" t="s">
        <v>20</v>
      </c>
      <c r="J607" s="231" t="s">
        <v>336</v>
      </c>
      <c r="K607" s="231">
        <v>9</v>
      </c>
      <c r="L607" s="165" t="s">
        <v>2214</v>
      </c>
      <c r="M607" s="165" t="s">
        <v>3764</v>
      </c>
      <c r="N607" s="64">
        <v>0</v>
      </c>
      <c r="O607" s="64">
        <v>0</v>
      </c>
      <c r="P607" s="64">
        <v>4</v>
      </c>
      <c r="Q607" s="64">
        <v>4</v>
      </c>
      <c r="R607" s="64">
        <f t="shared" si="109"/>
        <v>8</v>
      </c>
      <c r="S607" s="105" t="s">
        <v>4359</v>
      </c>
      <c r="T607" s="105" t="s">
        <v>172</v>
      </c>
      <c r="U607" s="159">
        <f t="shared" si="118"/>
        <v>0</v>
      </c>
      <c r="V607" s="273">
        <v>0</v>
      </c>
      <c r="W607" s="100" t="str">
        <f t="shared" si="110"/>
        <v>No hay Programación</v>
      </c>
      <c r="X607" s="105" t="str">
        <f t="shared" si="111"/>
        <v>De acuerdo a lo programado</v>
      </c>
      <c r="Y607" s="166"/>
      <c r="Z607" s="159">
        <f t="shared" si="112"/>
        <v>8</v>
      </c>
      <c r="AA607" s="159"/>
      <c r="AB607" s="100" t="str">
        <f t="shared" si="114"/>
        <v>No hay ejecución</v>
      </c>
      <c r="AC607" s="105" t="str">
        <f t="shared" si="113"/>
        <v>NA</v>
      </c>
      <c r="AD607" s="166"/>
      <c r="AE607" s="65">
        <f t="shared" si="115"/>
        <v>0</v>
      </c>
      <c r="AF607" s="100" t="str">
        <f t="shared" si="116"/>
        <v>No hay Programación</v>
      </c>
      <c r="AG607" s="105" t="str">
        <f t="shared" si="117"/>
        <v>De acuerdo a lo programado</v>
      </c>
      <c r="AH607" s="166"/>
      <c r="AI607" s="65" t="s">
        <v>502</v>
      </c>
      <c r="AJ607" s="105" t="s">
        <v>502</v>
      </c>
    </row>
    <row r="608" spans="1:36" s="59" customFormat="1" ht="37.049999999999997" customHeight="1" thickTop="1" thickBot="1">
      <c r="A608" s="63">
        <v>593</v>
      </c>
      <c r="B608" s="162" t="s">
        <v>403</v>
      </c>
      <c r="C608" s="162">
        <v>0</v>
      </c>
      <c r="D608" s="162">
        <v>0</v>
      </c>
      <c r="E608" s="162" t="s">
        <v>72</v>
      </c>
      <c r="F608" s="162">
        <v>18</v>
      </c>
      <c r="G608" s="231" t="s">
        <v>450</v>
      </c>
      <c r="H608" s="164" t="s">
        <v>4467</v>
      </c>
      <c r="I608" s="231" t="s">
        <v>20</v>
      </c>
      <c r="J608" s="231" t="s">
        <v>336</v>
      </c>
      <c r="K608" s="231">
        <v>9</v>
      </c>
      <c r="L608" s="165" t="s">
        <v>2214</v>
      </c>
      <c r="M608" s="165" t="s">
        <v>2215</v>
      </c>
      <c r="N608" s="64">
        <v>1</v>
      </c>
      <c r="O608" s="64">
        <v>1</v>
      </c>
      <c r="P608" s="64">
        <v>1</v>
      </c>
      <c r="Q608" s="64">
        <v>1</v>
      </c>
      <c r="R608" s="64">
        <f t="shared" si="109"/>
        <v>4</v>
      </c>
      <c r="S608" s="105" t="s">
        <v>4359</v>
      </c>
      <c r="T608" s="105" t="s">
        <v>172</v>
      </c>
      <c r="U608" s="159">
        <f t="shared" si="118"/>
        <v>2</v>
      </c>
      <c r="V608" s="273">
        <v>2</v>
      </c>
      <c r="W608" s="100">
        <f t="shared" si="110"/>
        <v>1</v>
      </c>
      <c r="X608" s="105" t="str">
        <f t="shared" si="111"/>
        <v>De acuerdo a lo programado</v>
      </c>
      <c r="Y608" s="166"/>
      <c r="Z608" s="159">
        <f t="shared" si="112"/>
        <v>2</v>
      </c>
      <c r="AA608" s="159"/>
      <c r="AB608" s="100" t="str">
        <f t="shared" si="114"/>
        <v>No hay ejecución</v>
      </c>
      <c r="AC608" s="105" t="str">
        <f t="shared" si="113"/>
        <v>NA</v>
      </c>
      <c r="AD608" s="166"/>
      <c r="AE608" s="65">
        <f t="shared" si="115"/>
        <v>2</v>
      </c>
      <c r="AF608" s="100">
        <f t="shared" si="116"/>
        <v>0.5</v>
      </c>
      <c r="AG608" s="105" t="str">
        <f t="shared" si="117"/>
        <v>Incumplimiento</v>
      </c>
      <c r="AH608" s="166"/>
      <c r="AI608" s="65" t="s">
        <v>502</v>
      </c>
      <c r="AJ608" s="105" t="s">
        <v>502</v>
      </c>
    </row>
    <row r="609" spans="1:36" s="59" customFormat="1" ht="37.049999999999997" customHeight="1" thickTop="1" thickBot="1">
      <c r="A609" s="63">
        <v>594</v>
      </c>
      <c r="B609" s="162" t="s">
        <v>403</v>
      </c>
      <c r="C609" s="162">
        <v>0</v>
      </c>
      <c r="D609" s="162">
        <v>0</v>
      </c>
      <c r="E609" s="162" t="s">
        <v>72</v>
      </c>
      <c r="F609" s="162">
        <v>18</v>
      </c>
      <c r="G609" s="231" t="s">
        <v>450</v>
      </c>
      <c r="H609" s="164" t="s">
        <v>4408</v>
      </c>
      <c r="I609" s="231" t="s">
        <v>20</v>
      </c>
      <c r="J609" s="231" t="s">
        <v>336</v>
      </c>
      <c r="K609" s="231">
        <v>9</v>
      </c>
      <c r="L609" s="165" t="s">
        <v>2214</v>
      </c>
      <c r="M609" s="165" t="s">
        <v>3764</v>
      </c>
      <c r="N609" s="64">
        <v>1</v>
      </c>
      <c r="O609" s="64">
        <v>1</v>
      </c>
      <c r="P609" s="64">
        <v>1</v>
      </c>
      <c r="Q609" s="64">
        <v>1</v>
      </c>
      <c r="R609" s="64">
        <f t="shared" si="109"/>
        <v>4</v>
      </c>
      <c r="S609" s="105" t="s">
        <v>4359</v>
      </c>
      <c r="T609" s="105" t="s">
        <v>172</v>
      </c>
      <c r="U609" s="159">
        <f t="shared" si="118"/>
        <v>2</v>
      </c>
      <c r="V609" s="273">
        <v>2</v>
      </c>
      <c r="W609" s="100">
        <f t="shared" si="110"/>
        <v>1</v>
      </c>
      <c r="X609" s="105" t="str">
        <f t="shared" si="111"/>
        <v>De acuerdo a lo programado</v>
      </c>
      <c r="Y609" s="166"/>
      <c r="Z609" s="159">
        <f t="shared" si="112"/>
        <v>2</v>
      </c>
      <c r="AA609" s="159"/>
      <c r="AB609" s="100" t="str">
        <f t="shared" si="114"/>
        <v>No hay ejecución</v>
      </c>
      <c r="AC609" s="105" t="str">
        <f t="shared" si="113"/>
        <v>NA</v>
      </c>
      <c r="AD609" s="166"/>
      <c r="AE609" s="65">
        <f t="shared" si="115"/>
        <v>2</v>
      </c>
      <c r="AF609" s="100">
        <f t="shared" si="116"/>
        <v>0.5</v>
      </c>
      <c r="AG609" s="105" t="str">
        <f t="shared" si="117"/>
        <v>Incumplimiento</v>
      </c>
      <c r="AH609" s="166"/>
      <c r="AI609" s="65" t="s">
        <v>502</v>
      </c>
      <c r="AJ609" s="105" t="s">
        <v>502</v>
      </c>
    </row>
    <row r="610" spans="1:36" s="59" customFormat="1" ht="37.049999999999997" customHeight="1" thickTop="1" thickBot="1">
      <c r="A610" s="63">
        <v>595</v>
      </c>
      <c r="B610" s="162" t="s">
        <v>403</v>
      </c>
      <c r="C610" s="162">
        <v>0</v>
      </c>
      <c r="D610" s="162">
        <v>0</v>
      </c>
      <c r="E610" s="162" t="s">
        <v>72</v>
      </c>
      <c r="F610" s="162">
        <v>18</v>
      </c>
      <c r="G610" s="231" t="s">
        <v>450</v>
      </c>
      <c r="H610" s="164" t="s">
        <v>4548</v>
      </c>
      <c r="I610" s="231" t="s">
        <v>20</v>
      </c>
      <c r="J610" s="231" t="s">
        <v>336</v>
      </c>
      <c r="K610" s="231">
        <v>9</v>
      </c>
      <c r="L610" s="165" t="s">
        <v>2214</v>
      </c>
      <c r="M610" s="165" t="s">
        <v>3764</v>
      </c>
      <c r="N610" s="64">
        <v>0</v>
      </c>
      <c r="O610" s="64">
        <v>0</v>
      </c>
      <c r="P610" s="64">
        <v>1</v>
      </c>
      <c r="Q610" s="64">
        <v>1</v>
      </c>
      <c r="R610" s="64">
        <f t="shared" si="109"/>
        <v>2</v>
      </c>
      <c r="S610" s="105" t="s">
        <v>4359</v>
      </c>
      <c r="T610" s="105" t="s">
        <v>172</v>
      </c>
      <c r="U610" s="159">
        <f t="shared" si="118"/>
        <v>0</v>
      </c>
      <c r="V610" s="273">
        <v>0</v>
      </c>
      <c r="W610" s="100" t="str">
        <f t="shared" si="110"/>
        <v>No hay Programación</v>
      </c>
      <c r="X610" s="105" t="str">
        <f t="shared" si="111"/>
        <v>De acuerdo a lo programado</v>
      </c>
      <c r="Y610" s="166"/>
      <c r="Z610" s="159">
        <f t="shared" si="112"/>
        <v>2</v>
      </c>
      <c r="AA610" s="159"/>
      <c r="AB610" s="100" t="str">
        <f t="shared" si="114"/>
        <v>No hay ejecución</v>
      </c>
      <c r="AC610" s="105" t="str">
        <f t="shared" si="113"/>
        <v>NA</v>
      </c>
      <c r="AD610" s="166"/>
      <c r="AE610" s="65">
        <f t="shared" si="115"/>
        <v>0</v>
      </c>
      <c r="AF610" s="100" t="str">
        <f t="shared" si="116"/>
        <v>No hay Programación</v>
      </c>
      <c r="AG610" s="105" t="str">
        <f t="shared" si="117"/>
        <v>De acuerdo a lo programado</v>
      </c>
      <c r="AH610" s="166"/>
      <c r="AI610" s="65" t="s">
        <v>502</v>
      </c>
      <c r="AJ610" s="105" t="s">
        <v>502</v>
      </c>
    </row>
    <row r="611" spans="1:36" s="59" customFormat="1" ht="37.049999999999997" customHeight="1" thickTop="1" thickBot="1">
      <c r="A611" s="63">
        <v>596</v>
      </c>
      <c r="B611" s="162" t="s">
        <v>403</v>
      </c>
      <c r="C611" s="162">
        <v>0</v>
      </c>
      <c r="D611" s="162">
        <v>0</v>
      </c>
      <c r="E611" s="162" t="s">
        <v>72</v>
      </c>
      <c r="F611" s="162">
        <v>18</v>
      </c>
      <c r="G611" s="231" t="s">
        <v>450</v>
      </c>
      <c r="H611" s="164" t="s">
        <v>4529</v>
      </c>
      <c r="I611" s="231" t="s">
        <v>20</v>
      </c>
      <c r="J611" s="231" t="s">
        <v>336</v>
      </c>
      <c r="K611" s="231">
        <v>9</v>
      </c>
      <c r="L611" s="165" t="s">
        <v>2214</v>
      </c>
      <c r="M611" s="165" t="s">
        <v>3764</v>
      </c>
      <c r="N611" s="64">
        <v>0</v>
      </c>
      <c r="O611" s="64">
        <v>0</v>
      </c>
      <c r="P611" s="64">
        <v>2</v>
      </c>
      <c r="Q611" s="64">
        <v>0</v>
      </c>
      <c r="R611" s="64">
        <f t="shared" si="109"/>
        <v>2</v>
      </c>
      <c r="S611" s="105" t="s">
        <v>4359</v>
      </c>
      <c r="T611" s="105" t="s">
        <v>172</v>
      </c>
      <c r="U611" s="159">
        <f t="shared" si="118"/>
        <v>0</v>
      </c>
      <c r="V611" s="273">
        <v>0</v>
      </c>
      <c r="W611" s="100" t="str">
        <f t="shared" si="110"/>
        <v>No hay Programación</v>
      </c>
      <c r="X611" s="105" t="str">
        <f t="shared" si="111"/>
        <v>De acuerdo a lo programado</v>
      </c>
      <c r="Y611" s="166"/>
      <c r="Z611" s="159">
        <f t="shared" si="112"/>
        <v>2</v>
      </c>
      <c r="AA611" s="159"/>
      <c r="AB611" s="100" t="str">
        <f t="shared" si="114"/>
        <v>No hay ejecución</v>
      </c>
      <c r="AC611" s="105" t="str">
        <f t="shared" si="113"/>
        <v>NA</v>
      </c>
      <c r="AD611" s="166"/>
      <c r="AE611" s="65">
        <f t="shared" si="115"/>
        <v>0</v>
      </c>
      <c r="AF611" s="100" t="str">
        <f t="shared" si="116"/>
        <v>No hay Programación</v>
      </c>
      <c r="AG611" s="105" t="str">
        <f t="shared" si="117"/>
        <v>De acuerdo a lo programado</v>
      </c>
      <c r="AH611" s="166"/>
      <c r="AI611" s="65" t="s">
        <v>502</v>
      </c>
      <c r="AJ611" s="105" t="s">
        <v>502</v>
      </c>
    </row>
    <row r="612" spans="1:36" s="59" customFormat="1" ht="37.049999999999997" customHeight="1" thickTop="1" thickBot="1">
      <c r="A612" s="63">
        <v>597</v>
      </c>
      <c r="B612" s="162" t="s">
        <v>403</v>
      </c>
      <c r="C612" s="162">
        <v>0</v>
      </c>
      <c r="D612" s="162">
        <v>0</v>
      </c>
      <c r="E612" s="162" t="s">
        <v>72</v>
      </c>
      <c r="F612" s="162">
        <v>18</v>
      </c>
      <c r="G612" s="231" t="s">
        <v>450</v>
      </c>
      <c r="H612" s="164" t="s">
        <v>4549</v>
      </c>
      <c r="I612" s="231" t="s">
        <v>20</v>
      </c>
      <c r="J612" s="231" t="s">
        <v>336</v>
      </c>
      <c r="K612" s="231">
        <v>9</v>
      </c>
      <c r="L612" s="165" t="s">
        <v>2214</v>
      </c>
      <c r="M612" s="165" t="s">
        <v>3764</v>
      </c>
      <c r="N612" s="64">
        <v>0</v>
      </c>
      <c r="O612" s="64">
        <v>1</v>
      </c>
      <c r="P612" s="64">
        <v>3</v>
      </c>
      <c r="Q612" s="64">
        <v>0</v>
      </c>
      <c r="R612" s="64">
        <f t="shared" si="109"/>
        <v>4</v>
      </c>
      <c r="S612" s="105" t="s">
        <v>4359</v>
      </c>
      <c r="T612" s="105" t="s">
        <v>172</v>
      </c>
      <c r="U612" s="159">
        <f t="shared" si="118"/>
        <v>1</v>
      </c>
      <c r="V612" s="273">
        <v>1</v>
      </c>
      <c r="W612" s="100">
        <f t="shared" si="110"/>
        <v>1</v>
      </c>
      <c r="X612" s="105" t="str">
        <f t="shared" si="111"/>
        <v>De acuerdo a lo programado</v>
      </c>
      <c r="Y612" s="166"/>
      <c r="Z612" s="159">
        <f t="shared" si="112"/>
        <v>3</v>
      </c>
      <c r="AA612" s="159"/>
      <c r="AB612" s="100" t="str">
        <f t="shared" si="114"/>
        <v>No hay ejecución</v>
      </c>
      <c r="AC612" s="105" t="str">
        <f t="shared" si="113"/>
        <v>NA</v>
      </c>
      <c r="AD612" s="166"/>
      <c r="AE612" s="65">
        <f t="shared" si="115"/>
        <v>1</v>
      </c>
      <c r="AF612" s="100">
        <f t="shared" si="116"/>
        <v>0.25</v>
      </c>
      <c r="AG612" s="105" t="str">
        <f t="shared" si="117"/>
        <v>Incumplimiento</v>
      </c>
      <c r="AH612" s="166"/>
      <c r="AI612" s="65" t="s">
        <v>502</v>
      </c>
      <c r="AJ612" s="105" t="s">
        <v>502</v>
      </c>
    </row>
    <row r="613" spans="1:36" s="59" customFormat="1" ht="37.049999999999997" customHeight="1" thickTop="1" thickBot="1">
      <c r="A613" s="63">
        <v>598</v>
      </c>
      <c r="B613" s="162" t="s">
        <v>403</v>
      </c>
      <c r="C613" s="162">
        <v>0</v>
      </c>
      <c r="D613" s="162">
        <v>0</v>
      </c>
      <c r="E613" s="162" t="s">
        <v>72</v>
      </c>
      <c r="F613" s="162">
        <v>18</v>
      </c>
      <c r="G613" s="231" t="s">
        <v>4331</v>
      </c>
      <c r="H613" s="164" t="s">
        <v>4364</v>
      </c>
      <c r="I613" s="231" t="s">
        <v>18</v>
      </c>
      <c r="J613" s="231" t="s">
        <v>336</v>
      </c>
      <c r="K613" s="231">
        <v>9</v>
      </c>
      <c r="L613" s="165" t="s">
        <v>3763</v>
      </c>
      <c r="M613" s="165" t="s">
        <v>3764</v>
      </c>
      <c r="N613" s="64">
        <v>3</v>
      </c>
      <c r="O613" s="64">
        <v>0</v>
      </c>
      <c r="P613" s="64">
        <v>0</v>
      </c>
      <c r="Q613" s="64">
        <v>0</v>
      </c>
      <c r="R613" s="64">
        <f t="shared" si="109"/>
        <v>3</v>
      </c>
      <c r="S613" s="105" t="s">
        <v>4359</v>
      </c>
      <c r="T613" s="105" t="s">
        <v>172</v>
      </c>
      <c r="U613" s="159">
        <f t="shared" si="118"/>
        <v>3</v>
      </c>
      <c r="V613" s="273">
        <v>0</v>
      </c>
      <c r="W613" s="100">
        <f t="shared" si="110"/>
        <v>0</v>
      </c>
      <c r="X613" s="105" t="str">
        <f t="shared" si="111"/>
        <v>En Riesgo de no Cumplimiento</v>
      </c>
      <c r="Y613" s="166"/>
      <c r="Z613" s="159">
        <f t="shared" si="112"/>
        <v>0</v>
      </c>
      <c r="AA613" s="159"/>
      <c r="AB613" s="100" t="str">
        <f t="shared" si="114"/>
        <v>No hay ejecución</v>
      </c>
      <c r="AC613" s="105" t="str">
        <f t="shared" si="113"/>
        <v>NA</v>
      </c>
      <c r="AD613" s="166"/>
      <c r="AE613" s="65">
        <f t="shared" si="115"/>
        <v>0</v>
      </c>
      <c r="AF613" s="100" t="str">
        <f t="shared" si="116"/>
        <v>No hay Programación</v>
      </c>
      <c r="AG613" s="105" t="str">
        <f t="shared" si="117"/>
        <v>De acuerdo a lo programado</v>
      </c>
      <c r="AH613" s="166"/>
      <c r="AI613" s="65" t="s">
        <v>502</v>
      </c>
      <c r="AJ613" s="105" t="s">
        <v>502</v>
      </c>
    </row>
    <row r="614" spans="1:36" s="59" customFormat="1" ht="37.049999999999997" customHeight="1" thickTop="1" thickBot="1">
      <c r="A614" s="63">
        <v>599</v>
      </c>
      <c r="B614" s="162" t="s">
        <v>403</v>
      </c>
      <c r="C614" s="162">
        <v>0</v>
      </c>
      <c r="D614" s="162">
        <v>0</v>
      </c>
      <c r="E614" s="162" t="s">
        <v>72</v>
      </c>
      <c r="F614" s="162">
        <v>18</v>
      </c>
      <c r="G614" s="231" t="s">
        <v>4331</v>
      </c>
      <c r="H614" s="164" t="s">
        <v>4397</v>
      </c>
      <c r="I614" s="231" t="s">
        <v>18</v>
      </c>
      <c r="J614" s="231" t="s">
        <v>336</v>
      </c>
      <c r="K614" s="231">
        <v>9</v>
      </c>
      <c r="L614" s="165" t="s">
        <v>3763</v>
      </c>
      <c r="M614" s="165" t="s">
        <v>3764</v>
      </c>
      <c r="N614" s="64">
        <v>4</v>
      </c>
      <c r="O614" s="64">
        <v>0</v>
      </c>
      <c r="P614" s="64">
        <v>0</v>
      </c>
      <c r="Q614" s="64">
        <v>0</v>
      </c>
      <c r="R614" s="64">
        <f t="shared" si="109"/>
        <v>4</v>
      </c>
      <c r="S614" s="105" t="s">
        <v>4359</v>
      </c>
      <c r="T614" s="105" t="s">
        <v>172</v>
      </c>
      <c r="U614" s="159">
        <f t="shared" si="118"/>
        <v>4</v>
      </c>
      <c r="V614" s="273">
        <v>4</v>
      </c>
      <c r="W614" s="100">
        <f t="shared" si="110"/>
        <v>1</v>
      </c>
      <c r="X614" s="105" t="str">
        <f t="shared" si="111"/>
        <v>De acuerdo a lo programado</v>
      </c>
      <c r="Y614" s="166"/>
      <c r="Z614" s="159">
        <f t="shared" si="112"/>
        <v>0</v>
      </c>
      <c r="AA614" s="159"/>
      <c r="AB614" s="100" t="str">
        <f t="shared" si="114"/>
        <v>No hay ejecución</v>
      </c>
      <c r="AC614" s="105" t="str">
        <f t="shared" si="113"/>
        <v>NA</v>
      </c>
      <c r="AD614" s="166"/>
      <c r="AE614" s="65">
        <f t="shared" si="115"/>
        <v>4</v>
      </c>
      <c r="AF614" s="100">
        <f t="shared" si="116"/>
        <v>1</v>
      </c>
      <c r="AG614" s="105" t="str">
        <f t="shared" si="117"/>
        <v>De acuerdo a lo programado</v>
      </c>
      <c r="AH614" s="166"/>
      <c r="AI614" s="65" t="s">
        <v>502</v>
      </c>
      <c r="AJ614" s="105" t="s">
        <v>502</v>
      </c>
    </row>
    <row r="615" spans="1:36" s="59" customFormat="1" ht="37.049999999999997" customHeight="1" thickTop="1" thickBot="1">
      <c r="A615" s="63">
        <v>600</v>
      </c>
      <c r="B615" s="162" t="s">
        <v>403</v>
      </c>
      <c r="C615" s="162">
        <v>0</v>
      </c>
      <c r="D615" s="162">
        <v>0</v>
      </c>
      <c r="E615" s="162" t="s">
        <v>72</v>
      </c>
      <c r="F615" s="162">
        <v>18</v>
      </c>
      <c r="G615" s="231" t="s">
        <v>4331</v>
      </c>
      <c r="H615" s="164" t="s">
        <v>4335</v>
      </c>
      <c r="I615" s="231" t="s">
        <v>18</v>
      </c>
      <c r="J615" s="231" t="s">
        <v>336</v>
      </c>
      <c r="K615" s="231">
        <v>9</v>
      </c>
      <c r="L615" s="165" t="s">
        <v>3763</v>
      </c>
      <c r="M615" s="165" t="s">
        <v>3764</v>
      </c>
      <c r="N615" s="64">
        <v>7</v>
      </c>
      <c r="O615" s="64">
        <v>0</v>
      </c>
      <c r="P615" s="64">
        <v>0</v>
      </c>
      <c r="Q615" s="64">
        <v>0</v>
      </c>
      <c r="R615" s="64">
        <f t="shared" si="109"/>
        <v>7</v>
      </c>
      <c r="S615" s="105" t="s">
        <v>4359</v>
      </c>
      <c r="T615" s="105" t="s">
        <v>172</v>
      </c>
      <c r="U615" s="159">
        <f t="shared" si="118"/>
        <v>7</v>
      </c>
      <c r="V615" s="273">
        <v>7</v>
      </c>
      <c r="W615" s="100">
        <f t="shared" si="110"/>
        <v>1</v>
      </c>
      <c r="X615" s="105" t="str">
        <f t="shared" si="111"/>
        <v>De acuerdo a lo programado</v>
      </c>
      <c r="Y615" s="166"/>
      <c r="Z615" s="159">
        <f t="shared" si="112"/>
        <v>0</v>
      </c>
      <c r="AA615" s="159"/>
      <c r="AB615" s="100" t="str">
        <f t="shared" si="114"/>
        <v>No hay ejecución</v>
      </c>
      <c r="AC615" s="105" t="str">
        <f t="shared" si="113"/>
        <v>NA</v>
      </c>
      <c r="AD615" s="166"/>
      <c r="AE615" s="65">
        <f t="shared" si="115"/>
        <v>7</v>
      </c>
      <c r="AF615" s="100">
        <f t="shared" si="116"/>
        <v>1</v>
      </c>
      <c r="AG615" s="105" t="str">
        <f t="shared" si="117"/>
        <v>De acuerdo a lo programado</v>
      </c>
      <c r="AH615" s="166"/>
      <c r="AI615" s="65" t="s">
        <v>502</v>
      </c>
      <c r="AJ615" s="105" t="s">
        <v>502</v>
      </c>
    </row>
    <row r="616" spans="1:36" s="59" customFormat="1" ht="37.049999999999997" customHeight="1" thickTop="1" thickBot="1">
      <c r="A616" s="63">
        <v>601</v>
      </c>
      <c r="B616" s="162" t="s">
        <v>403</v>
      </c>
      <c r="C616" s="162">
        <v>0</v>
      </c>
      <c r="D616" s="162">
        <v>0</v>
      </c>
      <c r="E616" s="162" t="s">
        <v>72</v>
      </c>
      <c r="F616" s="162">
        <v>18</v>
      </c>
      <c r="G616" s="231" t="s">
        <v>428</v>
      </c>
      <c r="H616" s="164" t="s">
        <v>4527</v>
      </c>
      <c r="I616" s="231" t="s">
        <v>20</v>
      </c>
      <c r="J616" s="231" t="s">
        <v>336</v>
      </c>
      <c r="K616" s="231">
        <v>8</v>
      </c>
      <c r="L616" s="165" t="s">
        <v>2201</v>
      </c>
      <c r="M616" s="165" t="s">
        <v>3764</v>
      </c>
      <c r="N616" s="64">
        <v>30</v>
      </c>
      <c r="O616" s="64">
        <v>5</v>
      </c>
      <c r="P616" s="64">
        <v>0</v>
      </c>
      <c r="Q616" s="64">
        <v>0</v>
      </c>
      <c r="R616" s="64">
        <f t="shared" si="109"/>
        <v>35</v>
      </c>
      <c r="S616" s="105" t="s">
        <v>4365</v>
      </c>
      <c r="T616" s="166" t="s">
        <v>4366</v>
      </c>
      <c r="U616" s="159">
        <f t="shared" si="118"/>
        <v>35</v>
      </c>
      <c r="V616" s="273">
        <v>32</v>
      </c>
      <c r="W616" s="100">
        <f t="shared" si="110"/>
        <v>0.91428571428571426</v>
      </c>
      <c r="X616" s="105" t="str">
        <f t="shared" si="111"/>
        <v>De acuerdo a lo programado</v>
      </c>
      <c r="Y616" s="166"/>
      <c r="Z616" s="159">
        <f t="shared" si="112"/>
        <v>0</v>
      </c>
      <c r="AA616" s="159"/>
      <c r="AB616" s="100" t="str">
        <f t="shared" si="114"/>
        <v>No hay ejecución</v>
      </c>
      <c r="AC616" s="105" t="str">
        <f t="shared" si="113"/>
        <v>NA</v>
      </c>
      <c r="AD616" s="166"/>
      <c r="AE616" s="65">
        <f t="shared" si="115"/>
        <v>32</v>
      </c>
      <c r="AF616" s="100">
        <f t="shared" si="116"/>
        <v>0.91428571428571426</v>
      </c>
      <c r="AG616" s="105" t="str">
        <f t="shared" si="117"/>
        <v>De acuerdo a lo programado</v>
      </c>
      <c r="AH616" s="166"/>
      <c r="AI616" s="65" t="s">
        <v>502</v>
      </c>
      <c r="AJ616" s="105" t="s">
        <v>502</v>
      </c>
    </row>
    <row r="617" spans="1:36" s="59" customFormat="1" ht="37.049999999999997" customHeight="1" thickTop="1" thickBot="1">
      <c r="A617" s="63">
        <v>602</v>
      </c>
      <c r="B617" s="162" t="s">
        <v>403</v>
      </c>
      <c r="C617" s="162">
        <v>0</v>
      </c>
      <c r="D617" s="162">
        <v>0</v>
      </c>
      <c r="E617" s="162" t="s">
        <v>72</v>
      </c>
      <c r="F617" s="162">
        <v>18</v>
      </c>
      <c r="G617" s="231" t="s">
        <v>428</v>
      </c>
      <c r="H617" s="164" t="s">
        <v>3828</v>
      </c>
      <c r="I617" s="231" t="s">
        <v>20</v>
      </c>
      <c r="J617" s="231" t="s">
        <v>336</v>
      </c>
      <c r="K617" s="231">
        <v>8</v>
      </c>
      <c r="L617" s="165" t="s">
        <v>3763</v>
      </c>
      <c r="M617" s="165" t="s">
        <v>3764</v>
      </c>
      <c r="N617" s="64">
        <v>15</v>
      </c>
      <c r="O617" s="64">
        <v>20</v>
      </c>
      <c r="P617" s="64">
        <v>0</v>
      </c>
      <c r="Q617" s="64">
        <v>0</v>
      </c>
      <c r="R617" s="64">
        <f t="shared" si="109"/>
        <v>35</v>
      </c>
      <c r="S617" s="105" t="s">
        <v>4365</v>
      </c>
      <c r="T617" s="166" t="s">
        <v>4366</v>
      </c>
      <c r="U617" s="159">
        <f t="shared" si="118"/>
        <v>35</v>
      </c>
      <c r="V617" s="273">
        <v>32</v>
      </c>
      <c r="W617" s="100">
        <f t="shared" si="110"/>
        <v>0.91428571428571426</v>
      </c>
      <c r="X617" s="105" t="str">
        <f t="shared" si="111"/>
        <v>De acuerdo a lo programado</v>
      </c>
      <c r="Y617" s="166"/>
      <c r="Z617" s="159">
        <f t="shared" si="112"/>
        <v>0</v>
      </c>
      <c r="AA617" s="159"/>
      <c r="AB617" s="100" t="str">
        <f t="shared" si="114"/>
        <v>No hay ejecución</v>
      </c>
      <c r="AC617" s="105" t="str">
        <f t="shared" si="113"/>
        <v>NA</v>
      </c>
      <c r="AD617" s="166"/>
      <c r="AE617" s="65">
        <f t="shared" si="115"/>
        <v>32</v>
      </c>
      <c r="AF617" s="100">
        <f t="shared" si="116"/>
        <v>0.91428571428571426</v>
      </c>
      <c r="AG617" s="105" t="str">
        <f t="shared" si="117"/>
        <v>De acuerdo a lo programado</v>
      </c>
      <c r="AH617" s="166"/>
      <c r="AI617" s="65" t="s">
        <v>502</v>
      </c>
      <c r="AJ617" s="105" t="s">
        <v>502</v>
      </c>
    </row>
    <row r="618" spans="1:36" s="59" customFormat="1" ht="37.049999999999997" customHeight="1" thickTop="1" thickBot="1">
      <c r="A618" s="63">
        <v>603</v>
      </c>
      <c r="B618" s="162" t="s">
        <v>403</v>
      </c>
      <c r="C618" s="162">
        <v>0</v>
      </c>
      <c r="D618" s="162">
        <v>0</v>
      </c>
      <c r="E618" s="162" t="s">
        <v>72</v>
      </c>
      <c r="F618" s="162">
        <v>18</v>
      </c>
      <c r="G618" s="231" t="s">
        <v>428</v>
      </c>
      <c r="H618" s="164" t="s">
        <v>4328</v>
      </c>
      <c r="I618" s="231" t="s">
        <v>18</v>
      </c>
      <c r="J618" s="231" t="s">
        <v>336</v>
      </c>
      <c r="K618" s="231">
        <v>9</v>
      </c>
      <c r="L618" s="165" t="s">
        <v>3763</v>
      </c>
      <c r="M618" s="165" t="s">
        <v>3764</v>
      </c>
      <c r="N618" s="64">
        <v>15</v>
      </c>
      <c r="O618" s="64">
        <v>20</v>
      </c>
      <c r="P618" s="64">
        <v>0</v>
      </c>
      <c r="Q618" s="64">
        <v>0</v>
      </c>
      <c r="R618" s="64">
        <f t="shared" si="109"/>
        <v>35</v>
      </c>
      <c r="S618" s="105" t="s">
        <v>4365</v>
      </c>
      <c r="T618" s="166" t="s">
        <v>4366</v>
      </c>
      <c r="U618" s="159">
        <f t="shared" si="118"/>
        <v>35</v>
      </c>
      <c r="V618" s="273">
        <v>32</v>
      </c>
      <c r="W618" s="100">
        <f t="shared" si="110"/>
        <v>0.91428571428571426</v>
      </c>
      <c r="X618" s="105" t="str">
        <f t="shared" si="111"/>
        <v>De acuerdo a lo programado</v>
      </c>
      <c r="Y618" s="166"/>
      <c r="Z618" s="159">
        <f t="shared" si="112"/>
        <v>0</v>
      </c>
      <c r="AA618" s="159"/>
      <c r="AB618" s="100" t="str">
        <f t="shared" si="114"/>
        <v>No hay ejecución</v>
      </c>
      <c r="AC618" s="105" t="str">
        <f t="shared" si="113"/>
        <v>NA</v>
      </c>
      <c r="AD618" s="166"/>
      <c r="AE618" s="65">
        <f t="shared" si="115"/>
        <v>32</v>
      </c>
      <c r="AF618" s="100">
        <f t="shared" si="116"/>
        <v>0.91428571428571426</v>
      </c>
      <c r="AG618" s="105" t="str">
        <f t="shared" si="117"/>
        <v>De acuerdo a lo programado</v>
      </c>
      <c r="AH618" s="166"/>
      <c r="AI618" s="65" t="s">
        <v>502</v>
      </c>
      <c r="AJ618" s="105" t="s">
        <v>502</v>
      </c>
    </row>
    <row r="619" spans="1:36" s="59" customFormat="1" ht="37.049999999999997" customHeight="1" thickTop="1" thickBot="1">
      <c r="A619" s="63">
        <v>604</v>
      </c>
      <c r="B619" s="162" t="s">
        <v>403</v>
      </c>
      <c r="C619" s="162">
        <v>0</v>
      </c>
      <c r="D619" s="162">
        <v>0</v>
      </c>
      <c r="E619" s="162" t="s">
        <v>72</v>
      </c>
      <c r="F619" s="162">
        <v>18</v>
      </c>
      <c r="G619" s="231" t="s">
        <v>510</v>
      </c>
      <c r="H619" s="164" t="s">
        <v>4355</v>
      </c>
      <c r="I619" s="231" t="s">
        <v>20</v>
      </c>
      <c r="J619" s="231" t="s">
        <v>336</v>
      </c>
      <c r="K619" s="231">
        <v>9</v>
      </c>
      <c r="L619" s="165" t="s">
        <v>2214</v>
      </c>
      <c r="M619" s="165" t="s">
        <v>2215</v>
      </c>
      <c r="N619" s="64">
        <v>0</v>
      </c>
      <c r="O619" s="64">
        <v>3</v>
      </c>
      <c r="P619" s="64">
        <v>3</v>
      </c>
      <c r="Q619" s="64">
        <v>3</v>
      </c>
      <c r="R619" s="64">
        <f t="shared" si="109"/>
        <v>9</v>
      </c>
      <c r="S619" s="105" t="s">
        <v>4365</v>
      </c>
      <c r="T619" s="166" t="s">
        <v>4366</v>
      </c>
      <c r="U619" s="159">
        <f t="shared" si="118"/>
        <v>3</v>
      </c>
      <c r="V619" s="273">
        <v>5</v>
      </c>
      <c r="W619" s="100">
        <f t="shared" si="110"/>
        <v>1.6666666666666667</v>
      </c>
      <c r="X619" s="105" t="str">
        <f t="shared" si="111"/>
        <v>De acuerdo a lo programado</v>
      </c>
      <c r="Y619" s="166"/>
      <c r="Z619" s="159">
        <f t="shared" si="112"/>
        <v>6</v>
      </c>
      <c r="AA619" s="159"/>
      <c r="AB619" s="100" t="str">
        <f t="shared" si="114"/>
        <v>No hay ejecución</v>
      </c>
      <c r="AC619" s="105" t="str">
        <f t="shared" si="113"/>
        <v>NA</v>
      </c>
      <c r="AD619" s="166"/>
      <c r="AE619" s="65">
        <f t="shared" si="115"/>
        <v>5</v>
      </c>
      <c r="AF619" s="100">
        <f t="shared" si="116"/>
        <v>0.55555555555555558</v>
      </c>
      <c r="AG619" s="105" t="str">
        <f t="shared" si="117"/>
        <v>Incumplimiento</v>
      </c>
      <c r="AH619" s="166"/>
      <c r="AI619" s="65" t="s">
        <v>502</v>
      </c>
      <c r="AJ619" s="105" t="s">
        <v>502</v>
      </c>
    </row>
    <row r="620" spans="1:36" s="59" customFormat="1" ht="37.049999999999997" customHeight="1" thickTop="1" thickBot="1">
      <c r="A620" s="63">
        <v>605</v>
      </c>
      <c r="B620" s="162" t="s">
        <v>403</v>
      </c>
      <c r="C620" s="162">
        <v>0</v>
      </c>
      <c r="D620" s="162">
        <v>0</v>
      </c>
      <c r="E620" s="162" t="s">
        <v>72</v>
      </c>
      <c r="F620" s="162">
        <v>18</v>
      </c>
      <c r="G620" s="231" t="s">
        <v>510</v>
      </c>
      <c r="H620" s="164" t="s">
        <v>4550</v>
      </c>
      <c r="I620" s="231" t="s">
        <v>20</v>
      </c>
      <c r="J620" s="231" t="s">
        <v>336</v>
      </c>
      <c r="K620" s="231">
        <v>9</v>
      </c>
      <c r="L620" s="165" t="s">
        <v>2214</v>
      </c>
      <c r="M620" s="165" t="s">
        <v>2215</v>
      </c>
      <c r="N620" s="64">
        <v>0</v>
      </c>
      <c r="O620" s="64">
        <v>16</v>
      </c>
      <c r="P620" s="64">
        <v>16</v>
      </c>
      <c r="Q620" s="64">
        <v>16</v>
      </c>
      <c r="R620" s="64">
        <f t="shared" si="109"/>
        <v>48</v>
      </c>
      <c r="S620" s="105" t="s">
        <v>4365</v>
      </c>
      <c r="T620" s="166" t="s">
        <v>4366</v>
      </c>
      <c r="U620" s="159">
        <f t="shared" si="118"/>
        <v>16</v>
      </c>
      <c r="V620" s="273">
        <v>20</v>
      </c>
      <c r="W620" s="100">
        <f t="shared" si="110"/>
        <v>1.25</v>
      </c>
      <c r="X620" s="105" t="str">
        <f t="shared" si="111"/>
        <v>De acuerdo a lo programado</v>
      </c>
      <c r="Y620" s="166"/>
      <c r="Z620" s="159">
        <f t="shared" si="112"/>
        <v>32</v>
      </c>
      <c r="AA620" s="159"/>
      <c r="AB620" s="100" t="str">
        <f t="shared" si="114"/>
        <v>No hay ejecución</v>
      </c>
      <c r="AC620" s="105" t="str">
        <f t="shared" si="113"/>
        <v>NA</v>
      </c>
      <c r="AD620" s="166"/>
      <c r="AE620" s="65">
        <f t="shared" si="115"/>
        <v>20</v>
      </c>
      <c r="AF620" s="100">
        <f t="shared" si="116"/>
        <v>0.41666666666666669</v>
      </c>
      <c r="AG620" s="105" t="str">
        <f t="shared" si="117"/>
        <v>Incumplimiento</v>
      </c>
      <c r="AH620" s="166"/>
      <c r="AI620" s="65" t="s">
        <v>502</v>
      </c>
      <c r="AJ620" s="105" t="s">
        <v>502</v>
      </c>
    </row>
    <row r="621" spans="1:36" s="59" customFormat="1" ht="37.049999999999997" customHeight="1" thickTop="1" thickBot="1">
      <c r="A621" s="63">
        <v>606</v>
      </c>
      <c r="B621" s="162" t="s">
        <v>403</v>
      </c>
      <c r="C621" s="162">
        <v>0</v>
      </c>
      <c r="D621" s="162">
        <v>0</v>
      </c>
      <c r="E621" s="162" t="s">
        <v>72</v>
      </c>
      <c r="F621" s="162">
        <v>18</v>
      </c>
      <c r="G621" s="231" t="s">
        <v>510</v>
      </c>
      <c r="H621" s="164" t="s">
        <v>4394</v>
      </c>
      <c r="I621" s="231" t="s">
        <v>20</v>
      </c>
      <c r="J621" s="231" t="s">
        <v>336</v>
      </c>
      <c r="K621" s="231">
        <v>9</v>
      </c>
      <c r="L621" s="165" t="s">
        <v>2214</v>
      </c>
      <c r="M621" s="165" t="s">
        <v>2215</v>
      </c>
      <c r="N621" s="64">
        <v>0</v>
      </c>
      <c r="O621" s="64">
        <v>3</v>
      </c>
      <c r="P621" s="64">
        <v>3</v>
      </c>
      <c r="Q621" s="64">
        <v>3</v>
      </c>
      <c r="R621" s="64">
        <f t="shared" si="109"/>
        <v>9</v>
      </c>
      <c r="S621" s="105" t="s">
        <v>4365</v>
      </c>
      <c r="T621" s="166" t="s">
        <v>4366</v>
      </c>
      <c r="U621" s="159">
        <f t="shared" si="118"/>
        <v>3</v>
      </c>
      <c r="V621" s="273">
        <v>6</v>
      </c>
      <c r="W621" s="100">
        <f t="shared" si="110"/>
        <v>2</v>
      </c>
      <c r="X621" s="105" t="str">
        <f t="shared" si="111"/>
        <v>De acuerdo a lo programado</v>
      </c>
      <c r="Y621" s="166"/>
      <c r="Z621" s="159">
        <f t="shared" si="112"/>
        <v>6</v>
      </c>
      <c r="AA621" s="159"/>
      <c r="AB621" s="100" t="str">
        <f t="shared" si="114"/>
        <v>No hay ejecución</v>
      </c>
      <c r="AC621" s="105" t="str">
        <f t="shared" si="113"/>
        <v>NA</v>
      </c>
      <c r="AD621" s="166"/>
      <c r="AE621" s="65">
        <f t="shared" si="115"/>
        <v>6</v>
      </c>
      <c r="AF621" s="100">
        <f t="shared" si="116"/>
        <v>0.66666666666666663</v>
      </c>
      <c r="AG621" s="105" t="str">
        <f t="shared" si="117"/>
        <v>Incumplimiento</v>
      </c>
      <c r="AH621" s="166"/>
      <c r="AI621" s="65" t="s">
        <v>502</v>
      </c>
      <c r="AJ621" s="105" t="s">
        <v>502</v>
      </c>
    </row>
    <row r="622" spans="1:36" s="59" customFormat="1" ht="37.049999999999997" customHeight="1" thickTop="1" thickBot="1">
      <c r="A622" s="63">
        <v>607</v>
      </c>
      <c r="B622" s="162" t="s">
        <v>403</v>
      </c>
      <c r="C622" s="162">
        <v>0</v>
      </c>
      <c r="D622" s="162">
        <v>0</v>
      </c>
      <c r="E622" s="162" t="s">
        <v>72</v>
      </c>
      <c r="F622" s="162">
        <v>18</v>
      </c>
      <c r="G622" s="231" t="s">
        <v>439</v>
      </c>
      <c r="H622" s="164" t="s">
        <v>4367</v>
      </c>
      <c r="I622" s="231" t="s">
        <v>20</v>
      </c>
      <c r="J622" s="231" t="s">
        <v>336</v>
      </c>
      <c r="K622" s="231">
        <v>9</v>
      </c>
      <c r="L622" s="165" t="s">
        <v>2214</v>
      </c>
      <c r="M622" s="165" t="s">
        <v>2215</v>
      </c>
      <c r="N622" s="64">
        <v>0</v>
      </c>
      <c r="O622" s="64">
        <v>7</v>
      </c>
      <c r="P622" s="64">
        <v>7</v>
      </c>
      <c r="Q622" s="64">
        <v>7</v>
      </c>
      <c r="R622" s="64">
        <f t="shared" si="109"/>
        <v>21</v>
      </c>
      <c r="S622" s="105" t="s">
        <v>4365</v>
      </c>
      <c r="T622" s="166" t="s">
        <v>4366</v>
      </c>
      <c r="U622" s="159">
        <f t="shared" si="118"/>
        <v>7</v>
      </c>
      <c r="V622" s="273">
        <v>15</v>
      </c>
      <c r="W622" s="100">
        <f t="shared" si="110"/>
        <v>2.1428571428571428</v>
      </c>
      <c r="X622" s="105" t="str">
        <f t="shared" si="111"/>
        <v>De acuerdo a lo programado</v>
      </c>
      <c r="Y622" s="166"/>
      <c r="Z622" s="159">
        <f t="shared" si="112"/>
        <v>14</v>
      </c>
      <c r="AA622" s="159"/>
      <c r="AB622" s="100" t="str">
        <f t="shared" si="114"/>
        <v>No hay ejecución</v>
      </c>
      <c r="AC622" s="105" t="str">
        <f t="shared" si="113"/>
        <v>NA</v>
      </c>
      <c r="AD622" s="166"/>
      <c r="AE622" s="65">
        <f t="shared" si="115"/>
        <v>15</v>
      </c>
      <c r="AF622" s="100">
        <f t="shared" si="116"/>
        <v>0.7142857142857143</v>
      </c>
      <c r="AG622" s="105" t="str">
        <f t="shared" si="117"/>
        <v>Atraso Leve</v>
      </c>
      <c r="AH622" s="166"/>
      <c r="AI622" s="65" t="s">
        <v>502</v>
      </c>
      <c r="AJ622" s="105" t="s">
        <v>502</v>
      </c>
    </row>
    <row r="623" spans="1:36" s="59" customFormat="1" ht="37.049999999999997" customHeight="1" thickTop="1" thickBot="1">
      <c r="A623" s="63">
        <v>608</v>
      </c>
      <c r="B623" s="162" t="s">
        <v>403</v>
      </c>
      <c r="C623" s="162">
        <v>0</v>
      </c>
      <c r="D623" s="162">
        <v>0</v>
      </c>
      <c r="E623" s="162" t="s">
        <v>72</v>
      </c>
      <c r="F623" s="162">
        <v>18</v>
      </c>
      <c r="G623" s="231" t="s">
        <v>450</v>
      </c>
      <c r="H623" s="164" t="s">
        <v>4340</v>
      </c>
      <c r="I623" s="231" t="s">
        <v>20</v>
      </c>
      <c r="J623" s="231" t="s">
        <v>336</v>
      </c>
      <c r="K623" s="231">
        <v>9</v>
      </c>
      <c r="L623" s="165" t="s">
        <v>2214</v>
      </c>
      <c r="M623" s="165" t="s">
        <v>2215</v>
      </c>
      <c r="N623" s="64">
        <v>0</v>
      </c>
      <c r="O623" s="64">
        <v>3</v>
      </c>
      <c r="P623" s="64">
        <v>3</v>
      </c>
      <c r="Q623" s="64">
        <v>3</v>
      </c>
      <c r="R623" s="64">
        <f t="shared" ref="R623:R686" si="119">N623+O623+P623+Q623</f>
        <v>9</v>
      </c>
      <c r="S623" s="105" t="s">
        <v>4365</v>
      </c>
      <c r="T623" s="166" t="s">
        <v>4366</v>
      </c>
      <c r="U623" s="159">
        <f t="shared" si="118"/>
        <v>3</v>
      </c>
      <c r="V623" s="273">
        <v>1</v>
      </c>
      <c r="W623" s="100">
        <f t="shared" si="110"/>
        <v>0.33333333333333331</v>
      </c>
      <c r="X623" s="105" t="str">
        <f t="shared" si="111"/>
        <v>En Riesgo de no Cumplimiento</v>
      </c>
      <c r="Y623" s="166"/>
      <c r="Z623" s="159">
        <f t="shared" si="112"/>
        <v>6</v>
      </c>
      <c r="AA623" s="159"/>
      <c r="AB623" s="100" t="str">
        <f t="shared" si="114"/>
        <v>No hay ejecución</v>
      </c>
      <c r="AC623" s="105" t="str">
        <f t="shared" si="113"/>
        <v>NA</v>
      </c>
      <c r="AD623" s="166"/>
      <c r="AE623" s="65">
        <f t="shared" si="115"/>
        <v>1</v>
      </c>
      <c r="AF623" s="100">
        <f t="shared" si="116"/>
        <v>0.1111111111111111</v>
      </c>
      <c r="AG623" s="105" t="str">
        <f t="shared" si="117"/>
        <v>Incumplimiento</v>
      </c>
      <c r="AH623" s="166"/>
      <c r="AI623" s="65" t="s">
        <v>502</v>
      </c>
      <c r="AJ623" s="105" t="s">
        <v>502</v>
      </c>
    </row>
    <row r="624" spans="1:36" s="59" customFormat="1" ht="37.049999999999997" customHeight="1" thickTop="1" thickBot="1">
      <c r="A624" s="63">
        <v>609</v>
      </c>
      <c r="B624" s="162" t="s">
        <v>403</v>
      </c>
      <c r="C624" s="162">
        <v>0</v>
      </c>
      <c r="D624" s="162">
        <v>0</v>
      </c>
      <c r="E624" s="162" t="s">
        <v>72</v>
      </c>
      <c r="F624" s="162">
        <v>18</v>
      </c>
      <c r="G624" s="231" t="s">
        <v>450</v>
      </c>
      <c r="H624" s="164" t="s">
        <v>4422</v>
      </c>
      <c r="I624" s="231" t="s">
        <v>20</v>
      </c>
      <c r="J624" s="231" t="s">
        <v>336</v>
      </c>
      <c r="K624" s="231">
        <v>9</v>
      </c>
      <c r="L624" s="165" t="s">
        <v>2214</v>
      </c>
      <c r="M624" s="165" t="s">
        <v>2215</v>
      </c>
      <c r="N624" s="64">
        <v>0</v>
      </c>
      <c r="O624" s="64">
        <v>3</v>
      </c>
      <c r="P624" s="64">
        <v>3</v>
      </c>
      <c r="Q624" s="64">
        <v>3</v>
      </c>
      <c r="R624" s="64">
        <f t="shared" si="119"/>
        <v>9</v>
      </c>
      <c r="S624" s="105" t="s">
        <v>4365</v>
      </c>
      <c r="T624" s="166" t="s">
        <v>4551</v>
      </c>
      <c r="U624" s="159">
        <f t="shared" si="118"/>
        <v>3</v>
      </c>
      <c r="V624" s="273">
        <v>8</v>
      </c>
      <c r="W624" s="100">
        <f t="shared" si="110"/>
        <v>2.6666666666666665</v>
      </c>
      <c r="X624" s="105" t="str">
        <f t="shared" si="111"/>
        <v>De acuerdo a lo programado</v>
      </c>
      <c r="Y624" s="166"/>
      <c r="Z624" s="159">
        <f t="shared" si="112"/>
        <v>6</v>
      </c>
      <c r="AA624" s="159"/>
      <c r="AB624" s="100" t="str">
        <f t="shared" si="114"/>
        <v>No hay ejecución</v>
      </c>
      <c r="AC624" s="105" t="str">
        <f t="shared" si="113"/>
        <v>NA</v>
      </c>
      <c r="AD624" s="166"/>
      <c r="AE624" s="65">
        <f t="shared" si="115"/>
        <v>8</v>
      </c>
      <c r="AF624" s="100">
        <f t="shared" si="116"/>
        <v>0.88888888888888884</v>
      </c>
      <c r="AG624" s="105" t="str">
        <f t="shared" si="117"/>
        <v>Atraso Leve</v>
      </c>
      <c r="AH624" s="166"/>
      <c r="AI624" s="65" t="s">
        <v>502</v>
      </c>
      <c r="AJ624" s="105" t="s">
        <v>502</v>
      </c>
    </row>
    <row r="625" spans="1:36" s="59" customFormat="1" ht="37.049999999999997" customHeight="1" thickTop="1" thickBot="1">
      <c r="A625" s="63">
        <v>610</v>
      </c>
      <c r="B625" s="162" t="s">
        <v>403</v>
      </c>
      <c r="C625" s="162">
        <v>0</v>
      </c>
      <c r="D625" s="162">
        <v>0</v>
      </c>
      <c r="E625" s="162" t="s">
        <v>72</v>
      </c>
      <c r="F625" s="162">
        <v>18</v>
      </c>
      <c r="G625" s="231" t="s">
        <v>4331</v>
      </c>
      <c r="H625" s="164" t="s">
        <v>4364</v>
      </c>
      <c r="I625" s="231" t="s">
        <v>18</v>
      </c>
      <c r="J625" s="231" t="s">
        <v>336</v>
      </c>
      <c r="K625" s="231">
        <v>9</v>
      </c>
      <c r="L625" s="165" t="s">
        <v>640</v>
      </c>
      <c r="M625" s="165" t="s">
        <v>636</v>
      </c>
      <c r="N625" s="64">
        <v>0</v>
      </c>
      <c r="O625" s="64">
        <v>0</v>
      </c>
      <c r="P625" s="64">
        <v>0</v>
      </c>
      <c r="Q625" s="64">
        <v>22</v>
      </c>
      <c r="R625" s="64">
        <f t="shared" si="119"/>
        <v>22</v>
      </c>
      <c r="S625" s="105" t="s">
        <v>4365</v>
      </c>
      <c r="T625" s="166" t="s">
        <v>4366</v>
      </c>
      <c r="U625" s="159">
        <f t="shared" si="118"/>
        <v>0</v>
      </c>
      <c r="V625" s="273">
        <v>9</v>
      </c>
      <c r="W625" s="100" t="str">
        <f t="shared" si="110"/>
        <v>No hay Programación</v>
      </c>
      <c r="X625" s="105" t="str">
        <f t="shared" si="111"/>
        <v>De acuerdo a lo programado</v>
      </c>
      <c r="Y625" s="166"/>
      <c r="Z625" s="159">
        <f t="shared" si="112"/>
        <v>22</v>
      </c>
      <c r="AA625" s="159"/>
      <c r="AB625" s="100" t="str">
        <f t="shared" si="114"/>
        <v>No hay ejecución</v>
      </c>
      <c r="AC625" s="105" t="str">
        <f t="shared" si="113"/>
        <v>NA</v>
      </c>
      <c r="AD625" s="166"/>
      <c r="AE625" s="65">
        <f t="shared" si="115"/>
        <v>9</v>
      </c>
      <c r="AF625" s="100">
        <f t="shared" si="116"/>
        <v>0.40909090909090912</v>
      </c>
      <c r="AG625" s="105" t="str">
        <f t="shared" si="117"/>
        <v>Incumplimiento</v>
      </c>
      <c r="AH625" s="166"/>
      <c r="AI625" s="65" t="s">
        <v>502</v>
      </c>
      <c r="AJ625" s="105" t="s">
        <v>502</v>
      </c>
    </row>
    <row r="626" spans="1:36" s="59" customFormat="1" ht="37.049999999999997" customHeight="1" thickTop="1" thickBot="1">
      <c r="A626" s="63">
        <v>611</v>
      </c>
      <c r="B626" s="162" t="s">
        <v>403</v>
      </c>
      <c r="C626" s="162">
        <v>0</v>
      </c>
      <c r="D626" s="162">
        <v>0</v>
      </c>
      <c r="E626" s="162" t="s">
        <v>72</v>
      </c>
      <c r="F626" s="162">
        <v>18</v>
      </c>
      <c r="G626" s="231" t="s">
        <v>4331</v>
      </c>
      <c r="H626" s="164" t="s">
        <v>4397</v>
      </c>
      <c r="I626" s="231" t="s">
        <v>18</v>
      </c>
      <c r="J626" s="231" t="s">
        <v>336</v>
      </c>
      <c r="K626" s="231">
        <v>9</v>
      </c>
      <c r="L626" s="165" t="s">
        <v>640</v>
      </c>
      <c r="M626" s="165" t="s">
        <v>636</v>
      </c>
      <c r="N626" s="64">
        <v>0</v>
      </c>
      <c r="O626" s="64">
        <v>0</v>
      </c>
      <c r="P626" s="64">
        <v>0</v>
      </c>
      <c r="Q626" s="64">
        <v>6</v>
      </c>
      <c r="R626" s="64">
        <f t="shared" si="119"/>
        <v>6</v>
      </c>
      <c r="S626" s="105" t="s">
        <v>4365</v>
      </c>
      <c r="T626" s="166" t="s">
        <v>4366</v>
      </c>
      <c r="U626" s="159">
        <f t="shared" si="118"/>
        <v>0</v>
      </c>
      <c r="V626" s="273">
        <v>3</v>
      </c>
      <c r="W626" s="100" t="str">
        <f t="shared" si="110"/>
        <v>No hay Programación</v>
      </c>
      <c r="X626" s="105" t="str">
        <f t="shared" si="111"/>
        <v>De acuerdo a lo programado</v>
      </c>
      <c r="Y626" s="166"/>
      <c r="Z626" s="159">
        <f t="shared" si="112"/>
        <v>6</v>
      </c>
      <c r="AA626" s="159"/>
      <c r="AB626" s="100" t="str">
        <f t="shared" si="114"/>
        <v>No hay ejecución</v>
      </c>
      <c r="AC626" s="105" t="str">
        <f t="shared" si="113"/>
        <v>NA</v>
      </c>
      <c r="AD626" s="166"/>
      <c r="AE626" s="65">
        <f t="shared" si="115"/>
        <v>3</v>
      </c>
      <c r="AF626" s="100">
        <f t="shared" si="116"/>
        <v>0.5</v>
      </c>
      <c r="AG626" s="105" t="str">
        <f t="shared" si="117"/>
        <v>Incumplimiento</v>
      </c>
      <c r="AH626" s="166"/>
      <c r="AI626" s="65" t="s">
        <v>502</v>
      </c>
      <c r="AJ626" s="105" t="s">
        <v>502</v>
      </c>
    </row>
    <row r="627" spans="1:36" s="59" customFormat="1" ht="37.049999999999997" customHeight="1" thickTop="1" thickBot="1">
      <c r="A627" s="63">
        <v>612</v>
      </c>
      <c r="B627" s="162" t="s">
        <v>403</v>
      </c>
      <c r="C627" s="162">
        <v>0</v>
      </c>
      <c r="D627" s="162">
        <v>0</v>
      </c>
      <c r="E627" s="162" t="s">
        <v>72</v>
      </c>
      <c r="F627" s="162">
        <v>18</v>
      </c>
      <c r="G627" s="231" t="s">
        <v>4331</v>
      </c>
      <c r="H627" s="164" t="s">
        <v>4335</v>
      </c>
      <c r="I627" s="231" t="s">
        <v>18</v>
      </c>
      <c r="J627" s="231" t="s">
        <v>336</v>
      </c>
      <c r="K627" s="231">
        <v>9</v>
      </c>
      <c r="L627" s="165" t="s">
        <v>640</v>
      </c>
      <c r="M627" s="165" t="s">
        <v>636</v>
      </c>
      <c r="N627" s="64">
        <v>0</v>
      </c>
      <c r="O627" s="64">
        <v>0</v>
      </c>
      <c r="P627" s="64">
        <v>0</v>
      </c>
      <c r="Q627" s="64">
        <v>7</v>
      </c>
      <c r="R627" s="64">
        <f t="shared" si="119"/>
        <v>7</v>
      </c>
      <c r="S627" s="105" t="s">
        <v>4365</v>
      </c>
      <c r="T627" s="166" t="s">
        <v>4366</v>
      </c>
      <c r="U627" s="159">
        <f t="shared" si="118"/>
        <v>0</v>
      </c>
      <c r="V627" s="273">
        <v>9</v>
      </c>
      <c r="W627" s="100" t="str">
        <f t="shared" si="110"/>
        <v>No hay Programación</v>
      </c>
      <c r="X627" s="105" t="str">
        <f t="shared" si="111"/>
        <v>De acuerdo a lo programado</v>
      </c>
      <c r="Y627" s="166"/>
      <c r="Z627" s="159">
        <f t="shared" si="112"/>
        <v>7</v>
      </c>
      <c r="AA627" s="159"/>
      <c r="AB627" s="100" t="str">
        <f t="shared" si="114"/>
        <v>No hay ejecución</v>
      </c>
      <c r="AC627" s="105" t="str">
        <f t="shared" si="113"/>
        <v>NA</v>
      </c>
      <c r="AD627" s="166"/>
      <c r="AE627" s="65">
        <f t="shared" si="115"/>
        <v>9</v>
      </c>
      <c r="AF627" s="100">
        <f t="shared" si="116"/>
        <v>1.2857142857142858</v>
      </c>
      <c r="AG627" s="105" t="str">
        <f t="shared" si="117"/>
        <v>De acuerdo a lo programado</v>
      </c>
      <c r="AH627" s="166"/>
      <c r="AI627" s="65" t="s">
        <v>502</v>
      </c>
      <c r="AJ627" s="105" t="s">
        <v>502</v>
      </c>
    </row>
    <row r="628" spans="1:36" s="59" customFormat="1" ht="37.049999999999997" customHeight="1" thickTop="1" thickBot="1">
      <c r="A628" s="63">
        <v>613</v>
      </c>
      <c r="B628" s="162" t="s">
        <v>403</v>
      </c>
      <c r="C628" s="162">
        <v>0</v>
      </c>
      <c r="D628" s="162">
        <v>0</v>
      </c>
      <c r="E628" s="162" t="s">
        <v>72</v>
      </c>
      <c r="F628" s="162">
        <v>18</v>
      </c>
      <c r="G628" s="231" t="s">
        <v>422</v>
      </c>
      <c r="H628" s="164" t="s">
        <v>4534</v>
      </c>
      <c r="I628" s="231" t="s">
        <v>20</v>
      </c>
      <c r="J628" s="231" t="s">
        <v>336</v>
      </c>
      <c r="K628" s="231">
        <v>9</v>
      </c>
      <c r="L628" s="165" t="s">
        <v>4086</v>
      </c>
      <c r="M628" s="165" t="s">
        <v>4334</v>
      </c>
      <c r="N628" s="64">
        <v>0</v>
      </c>
      <c r="O628" s="64">
        <v>1</v>
      </c>
      <c r="P628" s="64">
        <v>2</v>
      </c>
      <c r="Q628" s="64">
        <v>0</v>
      </c>
      <c r="R628" s="64">
        <f t="shared" si="119"/>
        <v>3</v>
      </c>
      <c r="S628" s="105" t="s">
        <v>4365</v>
      </c>
      <c r="T628" s="166" t="s">
        <v>4366</v>
      </c>
      <c r="U628" s="159">
        <f t="shared" si="118"/>
        <v>1</v>
      </c>
      <c r="V628" s="273">
        <v>0</v>
      </c>
      <c r="W628" s="100">
        <f t="shared" si="110"/>
        <v>0</v>
      </c>
      <c r="X628" s="105" t="str">
        <f t="shared" si="111"/>
        <v>En Riesgo de no Cumplimiento</v>
      </c>
      <c r="Y628" s="166"/>
      <c r="Z628" s="159">
        <f t="shared" si="112"/>
        <v>2</v>
      </c>
      <c r="AA628" s="159"/>
      <c r="AB628" s="100" t="str">
        <f t="shared" si="114"/>
        <v>No hay ejecución</v>
      </c>
      <c r="AC628" s="105" t="str">
        <f t="shared" si="113"/>
        <v>NA</v>
      </c>
      <c r="AD628" s="166"/>
      <c r="AE628" s="65">
        <f t="shared" si="115"/>
        <v>0</v>
      </c>
      <c r="AF628" s="100" t="str">
        <f t="shared" si="116"/>
        <v>No hay Programación</v>
      </c>
      <c r="AG628" s="105" t="str">
        <f t="shared" si="117"/>
        <v>De acuerdo a lo programado</v>
      </c>
      <c r="AH628" s="166"/>
      <c r="AI628" s="65" t="s">
        <v>502</v>
      </c>
      <c r="AJ628" s="105" t="s">
        <v>502</v>
      </c>
    </row>
    <row r="629" spans="1:36" s="59" customFormat="1" ht="37.049999999999997" customHeight="1" thickTop="1" thickBot="1">
      <c r="A629" s="63">
        <v>614</v>
      </c>
      <c r="B629" s="162" t="s">
        <v>403</v>
      </c>
      <c r="C629" s="162">
        <v>0</v>
      </c>
      <c r="D629" s="162">
        <v>0</v>
      </c>
      <c r="E629" s="162" t="s">
        <v>72</v>
      </c>
      <c r="F629" s="162">
        <v>18</v>
      </c>
      <c r="G629" s="231" t="s">
        <v>422</v>
      </c>
      <c r="H629" s="164" t="s">
        <v>4539</v>
      </c>
      <c r="I629" s="231" t="s">
        <v>20</v>
      </c>
      <c r="J629" s="231" t="s">
        <v>336</v>
      </c>
      <c r="K629" s="231">
        <v>9</v>
      </c>
      <c r="L629" s="165" t="s">
        <v>3778</v>
      </c>
      <c r="M629" s="165" t="s">
        <v>643</v>
      </c>
      <c r="N629" s="64">
        <v>0</v>
      </c>
      <c r="O629" s="64">
        <v>3</v>
      </c>
      <c r="P629" s="64">
        <v>0</v>
      </c>
      <c r="Q629" s="64">
        <v>0</v>
      </c>
      <c r="R629" s="64">
        <f t="shared" si="119"/>
        <v>3</v>
      </c>
      <c r="S629" s="105" t="s">
        <v>4365</v>
      </c>
      <c r="T629" s="166" t="s">
        <v>4366</v>
      </c>
      <c r="U629" s="159">
        <f t="shared" si="118"/>
        <v>3</v>
      </c>
      <c r="V629" s="273">
        <v>3</v>
      </c>
      <c r="W629" s="100">
        <f t="shared" si="110"/>
        <v>1</v>
      </c>
      <c r="X629" s="105" t="str">
        <f t="shared" si="111"/>
        <v>De acuerdo a lo programado</v>
      </c>
      <c r="Y629" s="166"/>
      <c r="Z629" s="159">
        <f t="shared" si="112"/>
        <v>0</v>
      </c>
      <c r="AA629" s="159"/>
      <c r="AB629" s="100" t="str">
        <f t="shared" si="114"/>
        <v>No hay ejecución</v>
      </c>
      <c r="AC629" s="105" t="str">
        <f t="shared" si="113"/>
        <v>NA</v>
      </c>
      <c r="AD629" s="166"/>
      <c r="AE629" s="65">
        <f t="shared" si="115"/>
        <v>3</v>
      </c>
      <c r="AF629" s="100">
        <f t="shared" si="116"/>
        <v>1</v>
      </c>
      <c r="AG629" s="105" t="str">
        <f t="shared" si="117"/>
        <v>De acuerdo a lo programado</v>
      </c>
      <c r="AH629" s="166"/>
      <c r="AI629" s="65" t="s">
        <v>502</v>
      </c>
      <c r="AJ629" s="105" t="s">
        <v>502</v>
      </c>
    </row>
    <row r="630" spans="1:36" s="59" customFormat="1" ht="37.049999999999997" customHeight="1" thickTop="1" thickBot="1">
      <c r="A630" s="63">
        <v>615</v>
      </c>
      <c r="B630" s="162" t="s">
        <v>388</v>
      </c>
      <c r="C630" s="162">
        <v>0</v>
      </c>
      <c r="D630" s="162" t="s">
        <v>99</v>
      </c>
      <c r="E630" s="162" t="s">
        <v>78</v>
      </c>
      <c r="F630" s="162">
        <v>17</v>
      </c>
      <c r="G630" s="231" t="s">
        <v>541</v>
      </c>
      <c r="H630" s="164" t="s">
        <v>4041</v>
      </c>
      <c r="I630" s="231" t="s">
        <v>20</v>
      </c>
      <c r="J630" s="231" t="s">
        <v>338</v>
      </c>
      <c r="K630" s="231">
        <v>5</v>
      </c>
      <c r="L630" s="165" t="s">
        <v>2205</v>
      </c>
      <c r="M630" s="165" t="s">
        <v>3764</v>
      </c>
      <c r="N630" s="64">
        <v>2</v>
      </c>
      <c r="O630" s="64">
        <v>0</v>
      </c>
      <c r="P630" s="64">
        <v>0</v>
      </c>
      <c r="Q630" s="64">
        <v>0</v>
      </c>
      <c r="R630" s="64">
        <f t="shared" si="119"/>
        <v>2</v>
      </c>
      <c r="S630" s="105" t="s">
        <v>4336</v>
      </c>
      <c r="T630" s="105" t="s">
        <v>172</v>
      </c>
      <c r="U630" s="159">
        <f t="shared" si="118"/>
        <v>2</v>
      </c>
      <c r="V630" s="273">
        <v>2</v>
      </c>
      <c r="W630" s="100">
        <f t="shared" si="110"/>
        <v>1</v>
      </c>
      <c r="X630" s="105" t="str">
        <f t="shared" si="111"/>
        <v>De acuerdo a lo programado</v>
      </c>
      <c r="Y630" s="166"/>
      <c r="Z630" s="159">
        <f t="shared" si="112"/>
        <v>0</v>
      </c>
      <c r="AA630" s="159"/>
      <c r="AB630" s="100" t="str">
        <f t="shared" si="114"/>
        <v>No hay ejecución</v>
      </c>
      <c r="AC630" s="105" t="str">
        <f t="shared" si="113"/>
        <v>NA</v>
      </c>
      <c r="AD630" s="166"/>
      <c r="AE630" s="65">
        <f t="shared" si="115"/>
        <v>2</v>
      </c>
      <c r="AF630" s="100">
        <f t="shared" si="116"/>
        <v>1</v>
      </c>
      <c r="AG630" s="105" t="str">
        <f t="shared" si="117"/>
        <v>De acuerdo a lo programado</v>
      </c>
      <c r="AH630" s="166"/>
      <c r="AI630" s="65" t="s">
        <v>502</v>
      </c>
      <c r="AJ630" s="105" t="s">
        <v>502</v>
      </c>
    </row>
    <row r="631" spans="1:36" s="59" customFormat="1" ht="37.049999999999997" customHeight="1" thickTop="1" thickBot="1">
      <c r="A631" s="63">
        <v>616</v>
      </c>
      <c r="B631" s="162" t="s">
        <v>388</v>
      </c>
      <c r="C631" s="162">
        <v>0</v>
      </c>
      <c r="D631" s="162" t="s">
        <v>99</v>
      </c>
      <c r="E631" s="162" t="s">
        <v>82</v>
      </c>
      <c r="F631" s="162">
        <v>17</v>
      </c>
      <c r="G631" s="231" t="s">
        <v>433</v>
      </c>
      <c r="H631" s="164" t="s">
        <v>4552</v>
      </c>
      <c r="I631" s="231" t="s">
        <v>20</v>
      </c>
      <c r="J631" s="231" t="s">
        <v>338</v>
      </c>
      <c r="K631" s="231">
        <v>5</v>
      </c>
      <c r="L631" s="165" t="s">
        <v>2201</v>
      </c>
      <c r="M631" s="165" t="s">
        <v>3764</v>
      </c>
      <c r="N631" s="64">
        <v>3</v>
      </c>
      <c r="O631" s="64">
        <v>0</v>
      </c>
      <c r="P631" s="64">
        <v>0</v>
      </c>
      <c r="Q631" s="64">
        <v>0</v>
      </c>
      <c r="R631" s="64">
        <f t="shared" si="119"/>
        <v>3</v>
      </c>
      <c r="S631" s="105" t="s">
        <v>4336</v>
      </c>
      <c r="T631" s="105" t="s">
        <v>172</v>
      </c>
      <c r="U631" s="159">
        <f t="shared" si="118"/>
        <v>3</v>
      </c>
      <c r="V631" s="273">
        <v>3</v>
      </c>
      <c r="W631" s="100">
        <f t="shared" si="110"/>
        <v>1</v>
      </c>
      <c r="X631" s="105" t="str">
        <f t="shared" si="111"/>
        <v>De acuerdo a lo programado</v>
      </c>
      <c r="Y631" s="166"/>
      <c r="Z631" s="159">
        <f t="shared" si="112"/>
        <v>0</v>
      </c>
      <c r="AA631" s="159"/>
      <c r="AB631" s="100" t="str">
        <f t="shared" si="114"/>
        <v>No hay ejecución</v>
      </c>
      <c r="AC631" s="105" t="str">
        <f t="shared" si="113"/>
        <v>NA</v>
      </c>
      <c r="AD631" s="166"/>
      <c r="AE631" s="65">
        <f t="shared" si="115"/>
        <v>3</v>
      </c>
      <c r="AF631" s="100">
        <f t="shared" si="116"/>
        <v>1</v>
      </c>
      <c r="AG631" s="105" t="str">
        <f t="shared" si="117"/>
        <v>De acuerdo a lo programado</v>
      </c>
      <c r="AH631" s="166"/>
      <c r="AI631" s="65" t="s">
        <v>502</v>
      </c>
      <c r="AJ631" s="105" t="s">
        <v>502</v>
      </c>
    </row>
    <row r="632" spans="1:36" s="59" customFormat="1" ht="37.049999999999997" customHeight="1" thickTop="1" thickBot="1">
      <c r="A632" s="63">
        <v>617</v>
      </c>
      <c r="B632" s="162" t="s">
        <v>388</v>
      </c>
      <c r="C632" s="162">
        <v>0</v>
      </c>
      <c r="D632" s="162" t="s">
        <v>99</v>
      </c>
      <c r="E632" s="162" t="s">
        <v>78</v>
      </c>
      <c r="F632" s="162">
        <v>17</v>
      </c>
      <c r="G632" s="231" t="s">
        <v>541</v>
      </c>
      <c r="H632" s="164" t="s">
        <v>4553</v>
      </c>
      <c r="I632" s="231" t="s">
        <v>20</v>
      </c>
      <c r="J632" s="231" t="s">
        <v>338</v>
      </c>
      <c r="K632" s="231">
        <v>5</v>
      </c>
      <c r="L632" s="165" t="s">
        <v>642</v>
      </c>
      <c r="M632" s="165" t="s">
        <v>674</v>
      </c>
      <c r="N632" s="64">
        <v>0</v>
      </c>
      <c r="O632" s="64">
        <v>1</v>
      </c>
      <c r="P632" s="64">
        <v>1</v>
      </c>
      <c r="Q632" s="64">
        <v>1</v>
      </c>
      <c r="R632" s="64">
        <f t="shared" si="119"/>
        <v>3</v>
      </c>
      <c r="S632" s="105" t="s">
        <v>4336</v>
      </c>
      <c r="T632" s="105" t="s">
        <v>172</v>
      </c>
      <c r="U632" s="159">
        <f t="shared" si="118"/>
        <v>1</v>
      </c>
      <c r="V632" s="273">
        <v>1</v>
      </c>
      <c r="W632" s="100">
        <f t="shared" si="110"/>
        <v>1</v>
      </c>
      <c r="X632" s="105" t="str">
        <f t="shared" si="111"/>
        <v>De acuerdo a lo programado</v>
      </c>
      <c r="Y632" s="166"/>
      <c r="Z632" s="159">
        <f t="shared" si="112"/>
        <v>2</v>
      </c>
      <c r="AA632" s="159"/>
      <c r="AB632" s="100" t="str">
        <f t="shared" si="114"/>
        <v>No hay ejecución</v>
      </c>
      <c r="AC632" s="105" t="str">
        <f t="shared" si="113"/>
        <v>NA</v>
      </c>
      <c r="AD632" s="166"/>
      <c r="AE632" s="65">
        <f t="shared" si="115"/>
        <v>1</v>
      </c>
      <c r="AF632" s="100">
        <f t="shared" si="116"/>
        <v>0.33333333333333331</v>
      </c>
      <c r="AG632" s="105" t="str">
        <f t="shared" si="117"/>
        <v>Incumplimiento</v>
      </c>
      <c r="AH632" s="166"/>
      <c r="AI632" s="65" t="s">
        <v>502</v>
      </c>
      <c r="AJ632" s="105" t="s">
        <v>502</v>
      </c>
    </row>
    <row r="633" spans="1:36" s="59" customFormat="1" ht="37.049999999999997" customHeight="1" thickTop="1" thickBot="1">
      <c r="A633" s="63">
        <v>618</v>
      </c>
      <c r="B633" s="162" t="s">
        <v>388</v>
      </c>
      <c r="C633" s="162">
        <v>0</v>
      </c>
      <c r="D633" s="162" t="s">
        <v>99</v>
      </c>
      <c r="E633" s="162" t="s">
        <v>78</v>
      </c>
      <c r="F633" s="162">
        <v>17</v>
      </c>
      <c r="G633" s="231" t="s">
        <v>541</v>
      </c>
      <c r="H633" s="164" t="s">
        <v>4554</v>
      </c>
      <c r="I633" s="231" t="s">
        <v>18</v>
      </c>
      <c r="J633" s="231" t="s">
        <v>338</v>
      </c>
      <c r="K633" s="231">
        <v>10</v>
      </c>
      <c r="L633" s="165" t="s">
        <v>640</v>
      </c>
      <c r="M633" s="165" t="s">
        <v>636</v>
      </c>
      <c r="N633" s="64">
        <v>0</v>
      </c>
      <c r="O633" s="64">
        <v>0</v>
      </c>
      <c r="P633" s="64">
        <v>0</v>
      </c>
      <c r="Q633" s="64">
        <v>1</v>
      </c>
      <c r="R633" s="64">
        <f t="shared" si="119"/>
        <v>1</v>
      </c>
      <c r="S633" s="105" t="s">
        <v>4336</v>
      </c>
      <c r="T633" s="105" t="s">
        <v>172</v>
      </c>
      <c r="U633" s="159">
        <f t="shared" si="118"/>
        <v>0</v>
      </c>
      <c r="V633" s="273">
        <v>0</v>
      </c>
      <c r="W633" s="100" t="str">
        <f t="shared" si="110"/>
        <v>No hay Programación</v>
      </c>
      <c r="X633" s="105" t="str">
        <f t="shared" si="111"/>
        <v>De acuerdo a lo programado</v>
      </c>
      <c r="Y633" s="166"/>
      <c r="Z633" s="159">
        <f t="shared" si="112"/>
        <v>1</v>
      </c>
      <c r="AA633" s="159"/>
      <c r="AB633" s="100" t="str">
        <f t="shared" si="114"/>
        <v>No hay ejecución</v>
      </c>
      <c r="AC633" s="105" t="str">
        <f t="shared" si="113"/>
        <v>NA</v>
      </c>
      <c r="AD633" s="166"/>
      <c r="AE633" s="65">
        <f t="shared" si="115"/>
        <v>0</v>
      </c>
      <c r="AF633" s="100" t="str">
        <f t="shared" si="116"/>
        <v>No hay Programación</v>
      </c>
      <c r="AG633" s="105" t="str">
        <f t="shared" si="117"/>
        <v>De acuerdo a lo programado</v>
      </c>
      <c r="AH633" s="166"/>
      <c r="AI633" s="65" t="s">
        <v>502</v>
      </c>
      <c r="AJ633" s="105" t="s">
        <v>502</v>
      </c>
    </row>
    <row r="634" spans="1:36" s="59" customFormat="1" ht="37.049999999999997" customHeight="1" thickTop="1" thickBot="1">
      <c r="A634" s="63">
        <v>619</v>
      </c>
      <c r="B634" s="162" t="s">
        <v>388</v>
      </c>
      <c r="C634" s="162">
        <v>0</v>
      </c>
      <c r="D634" s="162" t="s">
        <v>99</v>
      </c>
      <c r="E634" s="162" t="s">
        <v>78</v>
      </c>
      <c r="F634" s="162">
        <v>17</v>
      </c>
      <c r="G634" s="231" t="s">
        <v>541</v>
      </c>
      <c r="H634" s="164" t="s">
        <v>4555</v>
      </c>
      <c r="I634" s="231" t="s">
        <v>20</v>
      </c>
      <c r="J634" s="231" t="s">
        <v>338</v>
      </c>
      <c r="K634" s="231">
        <v>5</v>
      </c>
      <c r="L634" s="165" t="s">
        <v>642</v>
      </c>
      <c r="M634" s="165" t="s">
        <v>674</v>
      </c>
      <c r="N634" s="64">
        <v>0</v>
      </c>
      <c r="O634" s="64">
        <v>1</v>
      </c>
      <c r="P634" s="64">
        <v>1</v>
      </c>
      <c r="Q634" s="64">
        <v>1</v>
      </c>
      <c r="R634" s="64">
        <f t="shared" si="119"/>
        <v>3</v>
      </c>
      <c r="S634" s="105" t="s">
        <v>4336</v>
      </c>
      <c r="T634" s="105" t="s">
        <v>172</v>
      </c>
      <c r="U634" s="159">
        <f t="shared" si="118"/>
        <v>1</v>
      </c>
      <c r="V634" s="273">
        <v>1</v>
      </c>
      <c r="W634" s="100">
        <f t="shared" si="110"/>
        <v>1</v>
      </c>
      <c r="X634" s="105" t="str">
        <f t="shared" si="111"/>
        <v>De acuerdo a lo programado</v>
      </c>
      <c r="Y634" s="166"/>
      <c r="Z634" s="159">
        <f t="shared" si="112"/>
        <v>2</v>
      </c>
      <c r="AA634" s="159"/>
      <c r="AB634" s="100" t="str">
        <f t="shared" si="114"/>
        <v>No hay ejecución</v>
      </c>
      <c r="AC634" s="105" t="str">
        <f t="shared" si="113"/>
        <v>NA</v>
      </c>
      <c r="AD634" s="166"/>
      <c r="AE634" s="65">
        <f t="shared" si="115"/>
        <v>1</v>
      </c>
      <c r="AF634" s="100">
        <f t="shared" si="116"/>
        <v>0.33333333333333331</v>
      </c>
      <c r="AG634" s="105" t="str">
        <f t="shared" si="117"/>
        <v>Incumplimiento</v>
      </c>
      <c r="AH634" s="166"/>
      <c r="AI634" s="65" t="s">
        <v>502</v>
      </c>
      <c r="AJ634" s="105" t="s">
        <v>502</v>
      </c>
    </row>
    <row r="635" spans="1:36" s="59" customFormat="1" ht="37.049999999999997" customHeight="1" thickTop="1" thickBot="1">
      <c r="A635" s="63">
        <v>620</v>
      </c>
      <c r="B635" s="162" t="s">
        <v>388</v>
      </c>
      <c r="C635" s="162">
        <v>0</v>
      </c>
      <c r="D635" s="162" t="s">
        <v>99</v>
      </c>
      <c r="E635" s="162" t="s">
        <v>82</v>
      </c>
      <c r="F635" s="162">
        <v>17</v>
      </c>
      <c r="G635" s="231" t="s">
        <v>433</v>
      </c>
      <c r="H635" s="164" t="s">
        <v>4556</v>
      </c>
      <c r="I635" s="231" t="s">
        <v>20</v>
      </c>
      <c r="J635" s="231" t="s">
        <v>338</v>
      </c>
      <c r="K635" s="231">
        <v>5</v>
      </c>
      <c r="L635" s="165" t="s">
        <v>642</v>
      </c>
      <c r="M635" s="165" t="s">
        <v>674</v>
      </c>
      <c r="N635" s="64">
        <v>0</v>
      </c>
      <c r="O635" s="64">
        <v>1</v>
      </c>
      <c r="P635" s="64">
        <v>0</v>
      </c>
      <c r="Q635" s="64">
        <v>0</v>
      </c>
      <c r="R635" s="64">
        <f t="shared" si="119"/>
        <v>1</v>
      </c>
      <c r="S635" s="105" t="s">
        <v>4336</v>
      </c>
      <c r="T635" s="105" t="s">
        <v>172</v>
      </c>
      <c r="U635" s="159">
        <f t="shared" si="118"/>
        <v>1</v>
      </c>
      <c r="V635" s="273">
        <v>1</v>
      </c>
      <c r="W635" s="100">
        <f t="shared" si="110"/>
        <v>1</v>
      </c>
      <c r="X635" s="105" t="str">
        <f t="shared" si="111"/>
        <v>De acuerdo a lo programado</v>
      </c>
      <c r="Y635" s="166"/>
      <c r="Z635" s="159">
        <f t="shared" si="112"/>
        <v>0</v>
      </c>
      <c r="AA635" s="159"/>
      <c r="AB635" s="100" t="str">
        <f t="shared" si="114"/>
        <v>No hay ejecución</v>
      </c>
      <c r="AC635" s="105" t="str">
        <f t="shared" si="113"/>
        <v>NA</v>
      </c>
      <c r="AD635" s="166"/>
      <c r="AE635" s="65">
        <f t="shared" si="115"/>
        <v>1</v>
      </c>
      <c r="AF635" s="100">
        <f t="shared" si="116"/>
        <v>1</v>
      </c>
      <c r="AG635" s="105" t="str">
        <f t="shared" si="117"/>
        <v>De acuerdo a lo programado</v>
      </c>
      <c r="AH635" s="166"/>
      <c r="AI635" s="65" t="s">
        <v>502</v>
      </c>
      <c r="AJ635" s="105" t="s">
        <v>502</v>
      </c>
    </row>
    <row r="636" spans="1:36" s="59" customFormat="1" ht="37.049999999999997" customHeight="1" thickTop="1" thickBot="1">
      <c r="A636" s="63">
        <v>621</v>
      </c>
      <c r="B636" s="162" t="s">
        <v>388</v>
      </c>
      <c r="C636" s="162">
        <v>0</v>
      </c>
      <c r="D636" s="162" t="s">
        <v>99</v>
      </c>
      <c r="E636" s="162" t="s">
        <v>82</v>
      </c>
      <c r="F636" s="162">
        <v>17</v>
      </c>
      <c r="G636" s="231" t="s">
        <v>433</v>
      </c>
      <c r="H636" s="164" t="s">
        <v>4557</v>
      </c>
      <c r="I636" s="231" t="s">
        <v>20</v>
      </c>
      <c r="J636" s="231" t="s">
        <v>338</v>
      </c>
      <c r="K636" s="231">
        <v>5</v>
      </c>
      <c r="L636" s="165" t="s">
        <v>642</v>
      </c>
      <c r="M636" s="165" t="s">
        <v>674</v>
      </c>
      <c r="N636" s="64">
        <v>0</v>
      </c>
      <c r="O636" s="64">
        <v>1</v>
      </c>
      <c r="P636" s="64">
        <v>1</v>
      </c>
      <c r="Q636" s="64">
        <v>1</v>
      </c>
      <c r="R636" s="64">
        <f t="shared" si="119"/>
        <v>3</v>
      </c>
      <c r="S636" s="105" t="s">
        <v>4336</v>
      </c>
      <c r="T636" s="105" t="s">
        <v>172</v>
      </c>
      <c r="U636" s="159">
        <f t="shared" si="118"/>
        <v>1</v>
      </c>
      <c r="V636" s="273">
        <v>1</v>
      </c>
      <c r="W636" s="100">
        <f t="shared" si="110"/>
        <v>1</v>
      </c>
      <c r="X636" s="105" t="str">
        <f t="shared" si="111"/>
        <v>De acuerdo a lo programado</v>
      </c>
      <c r="Y636" s="166"/>
      <c r="Z636" s="159">
        <f t="shared" si="112"/>
        <v>2</v>
      </c>
      <c r="AA636" s="159"/>
      <c r="AB636" s="100" t="str">
        <f t="shared" si="114"/>
        <v>No hay ejecución</v>
      </c>
      <c r="AC636" s="105" t="str">
        <f t="shared" si="113"/>
        <v>NA</v>
      </c>
      <c r="AD636" s="166"/>
      <c r="AE636" s="65">
        <f t="shared" si="115"/>
        <v>1</v>
      </c>
      <c r="AF636" s="100">
        <f t="shared" si="116"/>
        <v>0.33333333333333331</v>
      </c>
      <c r="AG636" s="105" t="str">
        <f t="shared" si="117"/>
        <v>Incumplimiento</v>
      </c>
      <c r="AH636" s="166"/>
      <c r="AI636" s="65" t="s">
        <v>502</v>
      </c>
      <c r="AJ636" s="105" t="s">
        <v>502</v>
      </c>
    </row>
    <row r="637" spans="1:36" s="59" customFormat="1" ht="37.049999999999997" customHeight="1" thickTop="1" thickBot="1">
      <c r="A637" s="63">
        <v>622</v>
      </c>
      <c r="B637" s="162" t="s">
        <v>388</v>
      </c>
      <c r="C637" s="162">
        <v>0</v>
      </c>
      <c r="D637" s="162" t="s">
        <v>99</v>
      </c>
      <c r="E637" s="162" t="s">
        <v>82</v>
      </c>
      <c r="F637" s="162">
        <v>17</v>
      </c>
      <c r="G637" s="231" t="s">
        <v>433</v>
      </c>
      <c r="H637" s="164" t="s">
        <v>4558</v>
      </c>
      <c r="I637" s="231" t="s">
        <v>20</v>
      </c>
      <c r="J637" s="231" t="s">
        <v>338</v>
      </c>
      <c r="K637" s="231">
        <v>5</v>
      </c>
      <c r="L637" s="165" t="s">
        <v>642</v>
      </c>
      <c r="M637" s="165" t="s">
        <v>674</v>
      </c>
      <c r="N637" s="64">
        <v>0</v>
      </c>
      <c r="O637" s="64">
        <v>1</v>
      </c>
      <c r="P637" s="64">
        <v>0</v>
      </c>
      <c r="Q637" s="64">
        <v>0</v>
      </c>
      <c r="R637" s="64">
        <f t="shared" si="119"/>
        <v>1</v>
      </c>
      <c r="S637" s="105" t="s">
        <v>4336</v>
      </c>
      <c r="T637" s="105" t="s">
        <v>172</v>
      </c>
      <c r="U637" s="159">
        <f t="shared" si="118"/>
        <v>1</v>
      </c>
      <c r="V637" s="273">
        <v>1</v>
      </c>
      <c r="W637" s="100">
        <f t="shared" si="110"/>
        <v>1</v>
      </c>
      <c r="X637" s="105" t="str">
        <f t="shared" si="111"/>
        <v>De acuerdo a lo programado</v>
      </c>
      <c r="Y637" s="166"/>
      <c r="Z637" s="159">
        <f t="shared" si="112"/>
        <v>0</v>
      </c>
      <c r="AA637" s="159"/>
      <c r="AB637" s="100" t="str">
        <f t="shared" si="114"/>
        <v>No hay ejecución</v>
      </c>
      <c r="AC637" s="105" t="str">
        <f t="shared" si="113"/>
        <v>NA</v>
      </c>
      <c r="AD637" s="166"/>
      <c r="AE637" s="65">
        <f t="shared" si="115"/>
        <v>1</v>
      </c>
      <c r="AF637" s="100">
        <f t="shared" si="116"/>
        <v>1</v>
      </c>
      <c r="AG637" s="105" t="str">
        <f t="shared" si="117"/>
        <v>De acuerdo a lo programado</v>
      </c>
      <c r="AH637" s="166"/>
      <c r="AI637" s="65" t="s">
        <v>502</v>
      </c>
      <c r="AJ637" s="105" t="s">
        <v>502</v>
      </c>
    </row>
    <row r="638" spans="1:36" s="59" customFormat="1" ht="37.049999999999997" customHeight="1" thickTop="1" thickBot="1">
      <c r="A638" s="63">
        <v>623</v>
      </c>
      <c r="B638" s="162" t="s">
        <v>388</v>
      </c>
      <c r="C638" s="162">
        <v>0</v>
      </c>
      <c r="D638" s="162" t="s">
        <v>99</v>
      </c>
      <c r="E638" s="162" t="s">
        <v>82</v>
      </c>
      <c r="F638" s="162">
        <v>17</v>
      </c>
      <c r="G638" s="231" t="s">
        <v>433</v>
      </c>
      <c r="H638" s="164" t="s">
        <v>4559</v>
      </c>
      <c r="I638" s="231" t="s">
        <v>18</v>
      </c>
      <c r="J638" s="231" t="s">
        <v>338</v>
      </c>
      <c r="K638" s="231">
        <v>10</v>
      </c>
      <c r="L638" s="165" t="s">
        <v>640</v>
      </c>
      <c r="M638" s="165" t="s">
        <v>636</v>
      </c>
      <c r="N638" s="64">
        <v>0</v>
      </c>
      <c r="O638" s="64">
        <v>0</v>
      </c>
      <c r="P638" s="64">
        <v>0</v>
      </c>
      <c r="Q638" s="64">
        <v>3</v>
      </c>
      <c r="R638" s="64">
        <f t="shared" si="119"/>
        <v>3</v>
      </c>
      <c r="S638" s="105" t="s">
        <v>4336</v>
      </c>
      <c r="T638" s="105" t="s">
        <v>172</v>
      </c>
      <c r="U638" s="159">
        <f t="shared" si="118"/>
        <v>0</v>
      </c>
      <c r="V638" s="273">
        <v>0</v>
      </c>
      <c r="W638" s="100" t="str">
        <f t="shared" si="110"/>
        <v>No hay Programación</v>
      </c>
      <c r="X638" s="105" t="str">
        <f t="shared" si="111"/>
        <v>De acuerdo a lo programado</v>
      </c>
      <c r="Y638" s="166"/>
      <c r="Z638" s="159">
        <f t="shared" si="112"/>
        <v>3</v>
      </c>
      <c r="AA638" s="159"/>
      <c r="AB638" s="100" t="str">
        <f t="shared" si="114"/>
        <v>No hay ejecución</v>
      </c>
      <c r="AC638" s="105" t="str">
        <f t="shared" si="113"/>
        <v>NA</v>
      </c>
      <c r="AD638" s="166"/>
      <c r="AE638" s="65">
        <f t="shared" si="115"/>
        <v>0</v>
      </c>
      <c r="AF638" s="100" t="str">
        <f t="shared" si="116"/>
        <v>No hay Programación</v>
      </c>
      <c r="AG638" s="105" t="str">
        <f t="shared" si="117"/>
        <v>De acuerdo a lo programado</v>
      </c>
      <c r="AH638" s="166"/>
      <c r="AI638" s="65" t="s">
        <v>502</v>
      </c>
      <c r="AJ638" s="105" t="s">
        <v>502</v>
      </c>
    </row>
    <row r="639" spans="1:36" s="59" customFormat="1" ht="37.049999999999997" customHeight="1" thickTop="1" thickBot="1">
      <c r="A639" s="63">
        <v>624</v>
      </c>
      <c r="B639" s="162" t="s">
        <v>388</v>
      </c>
      <c r="C639" s="162">
        <v>0</v>
      </c>
      <c r="D639" s="162" t="s">
        <v>99</v>
      </c>
      <c r="E639" s="162" t="s">
        <v>82</v>
      </c>
      <c r="F639" s="162">
        <v>17</v>
      </c>
      <c r="G639" s="231" t="s">
        <v>433</v>
      </c>
      <c r="H639" s="164" t="s">
        <v>4050</v>
      </c>
      <c r="I639" s="231" t="s">
        <v>20</v>
      </c>
      <c r="J639" s="231" t="s">
        <v>338</v>
      </c>
      <c r="K639" s="231">
        <v>5</v>
      </c>
      <c r="L639" s="165" t="s">
        <v>2214</v>
      </c>
      <c r="M639" s="165" t="s">
        <v>2215</v>
      </c>
      <c r="N639" s="64">
        <v>1</v>
      </c>
      <c r="O639" s="64">
        <v>1</v>
      </c>
      <c r="P639" s="64">
        <v>1</v>
      </c>
      <c r="Q639" s="64">
        <v>1</v>
      </c>
      <c r="R639" s="64">
        <f t="shared" si="119"/>
        <v>4</v>
      </c>
      <c r="S639" s="105" t="s">
        <v>4336</v>
      </c>
      <c r="T639" s="105" t="s">
        <v>172</v>
      </c>
      <c r="U639" s="159">
        <f t="shared" si="118"/>
        <v>2</v>
      </c>
      <c r="V639" s="273">
        <v>2</v>
      </c>
      <c r="W639" s="100">
        <f t="shared" si="110"/>
        <v>1</v>
      </c>
      <c r="X639" s="105" t="str">
        <f t="shared" si="111"/>
        <v>De acuerdo a lo programado</v>
      </c>
      <c r="Y639" s="166"/>
      <c r="Z639" s="159">
        <f t="shared" si="112"/>
        <v>2</v>
      </c>
      <c r="AA639" s="159"/>
      <c r="AB639" s="100" t="str">
        <f t="shared" si="114"/>
        <v>No hay ejecución</v>
      </c>
      <c r="AC639" s="105" t="str">
        <f t="shared" si="113"/>
        <v>NA</v>
      </c>
      <c r="AD639" s="166"/>
      <c r="AE639" s="65">
        <f t="shared" si="115"/>
        <v>2</v>
      </c>
      <c r="AF639" s="100">
        <f t="shared" si="116"/>
        <v>0.5</v>
      </c>
      <c r="AG639" s="105" t="str">
        <f t="shared" si="117"/>
        <v>Incumplimiento</v>
      </c>
      <c r="AH639" s="166"/>
      <c r="AI639" s="65">
        <f t="shared" ref="AI639" si="120">+R639*2500</f>
        <v>10000</v>
      </c>
      <c r="AJ639" s="105" t="s">
        <v>502</v>
      </c>
    </row>
    <row r="640" spans="1:36" s="59" customFormat="1" ht="37.049999999999997" customHeight="1" thickTop="1" thickBot="1">
      <c r="A640" s="63">
        <v>625</v>
      </c>
      <c r="B640" s="162" t="s">
        <v>388</v>
      </c>
      <c r="C640" s="162">
        <v>0</v>
      </c>
      <c r="D640" s="162" t="s">
        <v>99</v>
      </c>
      <c r="E640" s="162" t="s">
        <v>82</v>
      </c>
      <c r="F640" s="162">
        <v>17</v>
      </c>
      <c r="G640" s="231" t="s">
        <v>433</v>
      </c>
      <c r="H640" s="164" t="s">
        <v>4560</v>
      </c>
      <c r="I640" s="231" t="s">
        <v>18</v>
      </c>
      <c r="J640" s="231" t="s">
        <v>338</v>
      </c>
      <c r="K640" s="231">
        <v>10</v>
      </c>
      <c r="L640" s="165" t="s">
        <v>640</v>
      </c>
      <c r="M640" s="165" t="s">
        <v>636</v>
      </c>
      <c r="N640" s="64">
        <v>0</v>
      </c>
      <c r="O640" s="64">
        <v>1</v>
      </c>
      <c r="P640" s="64">
        <v>0</v>
      </c>
      <c r="Q640" s="64">
        <v>0</v>
      </c>
      <c r="R640" s="64">
        <f t="shared" si="119"/>
        <v>1</v>
      </c>
      <c r="S640" s="105" t="s">
        <v>4336</v>
      </c>
      <c r="T640" s="105" t="s">
        <v>172</v>
      </c>
      <c r="U640" s="159">
        <f t="shared" si="118"/>
        <v>1</v>
      </c>
      <c r="V640" s="273">
        <v>1</v>
      </c>
      <c r="W640" s="100">
        <f t="shared" si="110"/>
        <v>1</v>
      </c>
      <c r="X640" s="105" t="str">
        <f t="shared" si="111"/>
        <v>De acuerdo a lo programado</v>
      </c>
      <c r="Y640" s="166"/>
      <c r="Z640" s="159">
        <f t="shared" si="112"/>
        <v>0</v>
      </c>
      <c r="AA640" s="159"/>
      <c r="AB640" s="100" t="str">
        <f t="shared" si="114"/>
        <v>No hay ejecución</v>
      </c>
      <c r="AC640" s="105" t="str">
        <f t="shared" si="113"/>
        <v>NA</v>
      </c>
      <c r="AD640" s="166"/>
      <c r="AE640" s="65">
        <f t="shared" si="115"/>
        <v>1</v>
      </c>
      <c r="AF640" s="100">
        <f t="shared" si="116"/>
        <v>1</v>
      </c>
      <c r="AG640" s="105" t="str">
        <f t="shared" si="117"/>
        <v>De acuerdo a lo programado</v>
      </c>
      <c r="AH640" s="166"/>
      <c r="AI640" s="65" t="s">
        <v>502</v>
      </c>
      <c r="AJ640" s="105" t="s">
        <v>502</v>
      </c>
    </row>
    <row r="641" spans="1:36" s="59" customFormat="1" ht="37.049999999999997" customHeight="1" thickTop="1" thickBot="1">
      <c r="A641" s="63">
        <v>626</v>
      </c>
      <c r="B641" s="162" t="s">
        <v>388</v>
      </c>
      <c r="C641" s="162">
        <v>0</v>
      </c>
      <c r="D641" s="162" t="s">
        <v>99</v>
      </c>
      <c r="E641" s="162" t="s">
        <v>78</v>
      </c>
      <c r="F641" s="162">
        <v>17</v>
      </c>
      <c r="G641" s="231" t="s">
        <v>541</v>
      </c>
      <c r="H641" s="164" t="s">
        <v>4561</v>
      </c>
      <c r="I641" s="231" t="s">
        <v>20</v>
      </c>
      <c r="J641" s="231" t="s">
        <v>338</v>
      </c>
      <c r="K641" s="231">
        <v>5</v>
      </c>
      <c r="L641" s="165" t="s">
        <v>3778</v>
      </c>
      <c r="M641" s="165" t="s">
        <v>643</v>
      </c>
      <c r="N641" s="64">
        <v>0</v>
      </c>
      <c r="O641" s="64">
        <v>1</v>
      </c>
      <c r="P641" s="64">
        <v>0</v>
      </c>
      <c r="Q641" s="64">
        <v>0</v>
      </c>
      <c r="R641" s="64">
        <f t="shared" si="119"/>
        <v>1</v>
      </c>
      <c r="S641" s="105" t="s">
        <v>4336</v>
      </c>
      <c r="T641" s="105" t="s">
        <v>172</v>
      </c>
      <c r="U641" s="159">
        <f t="shared" si="118"/>
        <v>1</v>
      </c>
      <c r="V641" s="273">
        <v>0</v>
      </c>
      <c r="W641" s="100">
        <f t="shared" si="110"/>
        <v>0</v>
      </c>
      <c r="X641" s="105" t="str">
        <f t="shared" si="111"/>
        <v>En Riesgo de no Cumplimiento</v>
      </c>
      <c r="Y641" s="166"/>
      <c r="Z641" s="159">
        <f t="shared" si="112"/>
        <v>0</v>
      </c>
      <c r="AA641" s="159"/>
      <c r="AB641" s="100" t="str">
        <f t="shared" si="114"/>
        <v>No hay ejecución</v>
      </c>
      <c r="AC641" s="105" t="str">
        <f t="shared" si="113"/>
        <v>NA</v>
      </c>
      <c r="AD641" s="166"/>
      <c r="AE641" s="65">
        <f t="shared" si="115"/>
        <v>0</v>
      </c>
      <c r="AF641" s="100" t="str">
        <f t="shared" si="116"/>
        <v>No hay Programación</v>
      </c>
      <c r="AG641" s="105" t="str">
        <f t="shared" si="117"/>
        <v>De acuerdo a lo programado</v>
      </c>
      <c r="AH641" s="166"/>
      <c r="AI641" s="65" t="s">
        <v>502</v>
      </c>
      <c r="AJ641" s="105" t="s">
        <v>502</v>
      </c>
    </row>
    <row r="642" spans="1:36" s="59" customFormat="1" ht="37.049999999999997" customHeight="1" thickTop="1" thickBot="1">
      <c r="A642" s="63">
        <v>627</v>
      </c>
      <c r="B642" s="162" t="s">
        <v>388</v>
      </c>
      <c r="C642" s="162">
        <v>0</v>
      </c>
      <c r="D642" s="162" t="s">
        <v>99</v>
      </c>
      <c r="E642" s="162" t="s">
        <v>78</v>
      </c>
      <c r="F642" s="162">
        <v>17</v>
      </c>
      <c r="G642" s="231" t="s">
        <v>541</v>
      </c>
      <c r="H642" s="164" t="s">
        <v>4562</v>
      </c>
      <c r="I642" s="231" t="s">
        <v>20</v>
      </c>
      <c r="J642" s="231" t="s">
        <v>338</v>
      </c>
      <c r="K642" s="231">
        <v>5</v>
      </c>
      <c r="L642" s="165" t="s">
        <v>4143</v>
      </c>
      <c r="M642" s="165" t="s">
        <v>643</v>
      </c>
      <c r="N642" s="64">
        <v>0</v>
      </c>
      <c r="O642" s="64">
        <v>1</v>
      </c>
      <c r="P642" s="64">
        <v>0</v>
      </c>
      <c r="Q642" s="64">
        <v>0</v>
      </c>
      <c r="R642" s="64">
        <f t="shared" si="119"/>
        <v>1</v>
      </c>
      <c r="S642" s="105" t="s">
        <v>4336</v>
      </c>
      <c r="T642" s="105" t="s">
        <v>172</v>
      </c>
      <c r="U642" s="159">
        <f t="shared" si="118"/>
        <v>1</v>
      </c>
      <c r="V642" s="273">
        <v>0</v>
      </c>
      <c r="W642" s="100">
        <f t="shared" si="110"/>
        <v>0</v>
      </c>
      <c r="X642" s="105" t="str">
        <f t="shared" si="111"/>
        <v>En Riesgo de no Cumplimiento</v>
      </c>
      <c r="Y642" s="166"/>
      <c r="Z642" s="159">
        <f t="shared" si="112"/>
        <v>0</v>
      </c>
      <c r="AA642" s="159"/>
      <c r="AB642" s="100" t="str">
        <f t="shared" si="114"/>
        <v>No hay ejecución</v>
      </c>
      <c r="AC642" s="105" t="str">
        <f t="shared" si="113"/>
        <v>NA</v>
      </c>
      <c r="AD642" s="166"/>
      <c r="AE642" s="65">
        <f t="shared" si="115"/>
        <v>0</v>
      </c>
      <c r="AF642" s="100" t="str">
        <f t="shared" si="116"/>
        <v>No hay Programación</v>
      </c>
      <c r="AG642" s="105" t="str">
        <f t="shared" si="117"/>
        <v>De acuerdo a lo programado</v>
      </c>
      <c r="AH642" s="166"/>
      <c r="AI642" s="65" t="s">
        <v>502</v>
      </c>
      <c r="AJ642" s="105" t="s">
        <v>502</v>
      </c>
    </row>
    <row r="643" spans="1:36" s="59" customFormat="1" ht="37.049999999999997" customHeight="1" thickTop="1" thickBot="1">
      <c r="A643" s="63">
        <v>628</v>
      </c>
      <c r="B643" s="162" t="s">
        <v>388</v>
      </c>
      <c r="C643" s="162">
        <v>0</v>
      </c>
      <c r="D643" s="162" t="s">
        <v>99</v>
      </c>
      <c r="E643" s="162" t="s">
        <v>78</v>
      </c>
      <c r="F643" s="162">
        <v>17</v>
      </c>
      <c r="G643" s="231" t="s">
        <v>541</v>
      </c>
      <c r="H643" s="164" t="s">
        <v>4562</v>
      </c>
      <c r="I643" s="231" t="s">
        <v>18</v>
      </c>
      <c r="J643" s="231" t="s">
        <v>338</v>
      </c>
      <c r="K643" s="231">
        <v>16</v>
      </c>
      <c r="L643" s="165" t="s">
        <v>640</v>
      </c>
      <c r="M643" s="165" t="s">
        <v>636</v>
      </c>
      <c r="N643" s="64">
        <v>0</v>
      </c>
      <c r="O643" s="64">
        <v>1</v>
      </c>
      <c r="P643" s="64">
        <v>0</v>
      </c>
      <c r="Q643" s="64">
        <v>0</v>
      </c>
      <c r="R643" s="64">
        <f t="shared" si="119"/>
        <v>1</v>
      </c>
      <c r="S643" s="105" t="s">
        <v>4343</v>
      </c>
      <c r="T643" s="105" t="s">
        <v>172</v>
      </c>
      <c r="U643" s="159">
        <f t="shared" si="118"/>
        <v>1</v>
      </c>
      <c r="V643" s="273">
        <v>1</v>
      </c>
      <c r="W643" s="100">
        <f t="shared" si="110"/>
        <v>1</v>
      </c>
      <c r="X643" s="105" t="str">
        <f t="shared" si="111"/>
        <v>De acuerdo a lo programado</v>
      </c>
      <c r="Y643" s="166"/>
      <c r="Z643" s="159">
        <f t="shared" si="112"/>
        <v>0</v>
      </c>
      <c r="AA643" s="159"/>
      <c r="AB643" s="100" t="str">
        <f t="shared" si="114"/>
        <v>No hay ejecución</v>
      </c>
      <c r="AC643" s="105" t="str">
        <f t="shared" si="113"/>
        <v>NA</v>
      </c>
      <c r="AD643" s="166"/>
      <c r="AE643" s="65">
        <f t="shared" si="115"/>
        <v>1</v>
      </c>
      <c r="AF643" s="100">
        <f t="shared" si="116"/>
        <v>1</v>
      </c>
      <c r="AG643" s="105" t="str">
        <f t="shared" si="117"/>
        <v>De acuerdo a lo programado</v>
      </c>
      <c r="AH643" s="166"/>
      <c r="AI643" s="65">
        <v>5000</v>
      </c>
      <c r="AJ643" s="105" t="s">
        <v>502</v>
      </c>
    </row>
    <row r="644" spans="1:36" s="59" customFormat="1" ht="37.049999999999997" customHeight="1" thickTop="1" thickBot="1">
      <c r="A644" s="63">
        <v>629</v>
      </c>
      <c r="B644" s="162" t="s">
        <v>388</v>
      </c>
      <c r="C644" s="162">
        <v>0</v>
      </c>
      <c r="D644" s="162" t="s">
        <v>99</v>
      </c>
      <c r="E644" s="162" t="s">
        <v>78</v>
      </c>
      <c r="F644" s="162">
        <v>17</v>
      </c>
      <c r="G644" s="231" t="s">
        <v>541</v>
      </c>
      <c r="H644" s="164" t="s">
        <v>4561</v>
      </c>
      <c r="I644" s="231" t="s">
        <v>20</v>
      </c>
      <c r="J644" s="231" t="s">
        <v>338</v>
      </c>
      <c r="K644" s="231">
        <v>5</v>
      </c>
      <c r="L644" s="165" t="s">
        <v>3778</v>
      </c>
      <c r="M644" s="165" t="s">
        <v>643</v>
      </c>
      <c r="N644" s="64">
        <v>1</v>
      </c>
      <c r="O644" s="64">
        <v>2</v>
      </c>
      <c r="P644" s="64">
        <v>1</v>
      </c>
      <c r="Q644" s="64">
        <v>0</v>
      </c>
      <c r="R644" s="64">
        <f t="shared" si="119"/>
        <v>4</v>
      </c>
      <c r="S644" s="105" t="s">
        <v>4343</v>
      </c>
      <c r="T644" s="105" t="s">
        <v>172</v>
      </c>
      <c r="U644" s="159">
        <f t="shared" si="118"/>
        <v>3</v>
      </c>
      <c r="V644" s="273">
        <v>0</v>
      </c>
      <c r="W644" s="100">
        <f t="shared" si="110"/>
        <v>0</v>
      </c>
      <c r="X644" s="105" t="str">
        <f t="shared" si="111"/>
        <v>En Riesgo de no Cumplimiento</v>
      </c>
      <c r="Y644" s="166"/>
      <c r="Z644" s="159">
        <f t="shared" si="112"/>
        <v>1</v>
      </c>
      <c r="AA644" s="159"/>
      <c r="AB644" s="100" t="str">
        <f t="shared" si="114"/>
        <v>No hay ejecución</v>
      </c>
      <c r="AC644" s="105" t="str">
        <f t="shared" si="113"/>
        <v>NA</v>
      </c>
      <c r="AD644" s="166"/>
      <c r="AE644" s="65">
        <f t="shared" si="115"/>
        <v>0</v>
      </c>
      <c r="AF644" s="100" t="str">
        <f t="shared" si="116"/>
        <v>No hay Programación</v>
      </c>
      <c r="AG644" s="105" t="str">
        <f t="shared" si="117"/>
        <v>De acuerdo a lo programado</v>
      </c>
      <c r="AH644" s="166"/>
      <c r="AI644" s="65" t="s">
        <v>502</v>
      </c>
      <c r="AJ644" s="105" t="s">
        <v>502</v>
      </c>
    </row>
    <row r="645" spans="1:36" s="59" customFormat="1" ht="37.049999999999997" customHeight="1" thickTop="1" thickBot="1">
      <c r="A645" s="63">
        <v>630</v>
      </c>
      <c r="B645" s="162" t="s">
        <v>388</v>
      </c>
      <c r="C645" s="162">
        <v>0</v>
      </c>
      <c r="D645" s="162" t="s">
        <v>99</v>
      </c>
      <c r="E645" s="162" t="s">
        <v>78</v>
      </c>
      <c r="F645" s="162">
        <v>17</v>
      </c>
      <c r="G645" s="231" t="s">
        <v>541</v>
      </c>
      <c r="H645" s="164" t="s">
        <v>4562</v>
      </c>
      <c r="I645" s="231" t="s">
        <v>20</v>
      </c>
      <c r="J645" s="231" t="s">
        <v>338</v>
      </c>
      <c r="K645" s="231">
        <v>5</v>
      </c>
      <c r="L645" s="165" t="s">
        <v>4143</v>
      </c>
      <c r="M645" s="165" t="s">
        <v>643</v>
      </c>
      <c r="N645" s="64">
        <v>1</v>
      </c>
      <c r="O645" s="64">
        <v>2</v>
      </c>
      <c r="P645" s="64">
        <v>1</v>
      </c>
      <c r="Q645" s="64">
        <v>0</v>
      </c>
      <c r="R645" s="64">
        <f t="shared" si="119"/>
        <v>4</v>
      </c>
      <c r="S645" s="105" t="s">
        <v>4343</v>
      </c>
      <c r="T645" s="105" t="s">
        <v>172</v>
      </c>
      <c r="U645" s="159">
        <f t="shared" si="118"/>
        <v>3</v>
      </c>
      <c r="V645" s="273">
        <v>0</v>
      </c>
      <c r="W645" s="100">
        <f t="shared" si="110"/>
        <v>0</v>
      </c>
      <c r="X645" s="105" t="str">
        <f t="shared" si="111"/>
        <v>En Riesgo de no Cumplimiento</v>
      </c>
      <c r="Y645" s="166"/>
      <c r="Z645" s="159">
        <f t="shared" si="112"/>
        <v>1</v>
      </c>
      <c r="AA645" s="159"/>
      <c r="AB645" s="100" t="str">
        <f t="shared" si="114"/>
        <v>No hay ejecución</v>
      </c>
      <c r="AC645" s="105" t="str">
        <f t="shared" si="113"/>
        <v>NA</v>
      </c>
      <c r="AD645" s="166"/>
      <c r="AE645" s="65">
        <f t="shared" si="115"/>
        <v>0</v>
      </c>
      <c r="AF645" s="100" t="str">
        <f t="shared" si="116"/>
        <v>No hay Programación</v>
      </c>
      <c r="AG645" s="105" t="str">
        <f t="shared" si="117"/>
        <v>De acuerdo a lo programado</v>
      </c>
      <c r="AH645" s="166"/>
      <c r="AI645" s="65" t="s">
        <v>502</v>
      </c>
      <c r="AJ645" s="105" t="s">
        <v>502</v>
      </c>
    </row>
    <row r="646" spans="1:36" s="59" customFormat="1" ht="37.049999999999997" customHeight="1" thickTop="1" thickBot="1">
      <c r="A646" s="63">
        <v>631</v>
      </c>
      <c r="B646" s="162" t="s">
        <v>388</v>
      </c>
      <c r="C646" s="162">
        <v>0</v>
      </c>
      <c r="D646" s="162" t="s">
        <v>99</v>
      </c>
      <c r="E646" s="162" t="s">
        <v>78</v>
      </c>
      <c r="F646" s="162">
        <v>17</v>
      </c>
      <c r="G646" s="231" t="s">
        <v>541</v>
      </c>
      <c r="H646" s="164" t="s">
        <v>4041</v>
      </c>
      <c r="I646" s="231" t="s">
        <v>20</v>
      </c>
      <c r="J646" s="231" t="s">
        <v>338</v>
      </c>
      <c r="K646" s="231">
        <v>5</v>
      </c>
      <c r="L646" s="165" t="s">
        <v>2205</v>
      </c>
      <c r="M646" s="165" t="s">
        <v>3764</v>
      </c>
      <c r="N646" s="64">
        <v>2</v>
      </c>
      <c r="O646" s="64">
        <v>0</v>
      </c>
      <c r="P646" s="64">
        <v>0</v>
      </c>
      <c r="Q646" s="64">
        <v>0</v>
      </c>
      <c r="R646" s="64">
        <f t="shared" si="119"/>
        <v>2</v>
      </c>
      <c r="S646" s="105" t="s">
        <v>4327</v>
      </c>
      <c r="T646" s="105" t="s">
        <v>172</v>
      </c>
      <c r="U646" s="159">
        <f t="shared" si="118"/>
        <v>2</v>
      </c>
      <c r="V646" s="273">
        <v>2</v>
      </c>
      <c r="W646" s="100">
        <f t="shared" si="110"/>
        <v>1</v>
      </c>
      <c r="X646" s="105" t="str">
        <f t="shared" si="111"/>
        <v>De acuerdo a lo programado</v>
      </c>
      <c r="Y646" s="166"/>
      <c r="Z646" s="159">
        <f t="shared" si="112"/>
        <v>0</v>
      </c>
      <c r="AA646" s="159"/>
      <c r="AB646" s="100" t="str">
        <f t="shared" si="114"/>
        <v>No hay ejecución</v>
      </c>
      <c r="AC646" s="105" t="str">
        <f t="shared" si="113"/>
        <v>NA</v>
      </c>
      <c r="AD646" s="166"/>
      <c r="AE646" s="65">
        <f t="shared" si="115"/>
        <v>2</v>
      </c>
      <c r="AF646" s="100">
        <f t="shared" si="116"/>
        <v>1</v>
      </c>
      <c r="AG646" s="105" t="str">
        <f t="shared" si="117"/>
        <v>De acuerdo a lo programado</v>
      </c>
      <c r="AH646" s="166"/>
      <c r="AI646" s="65" t="s">
        <v>502</v>
      </c>
      <c r="AJ646" s="105" t="s">
        <v>502</v>
      </c>
    </row>
    <row r="647" spans="1:36" s="59" customFormat="1" ht="37.049999999999997" customHeight="1" thickTop="1" thickBot="1">
      <c r="A647" s="63">
        <v>632</v>
      </c>
      <c r="B647" s="162" t="s">
        <v>388</v>
      </c>
      <c r="C647" s="162">
        <v>0</v>
      </c>
      <c r="D647" s="162" t="s">
        <v>99</v>
      </c>
      <c r="E647" s="162" t="s">
        <v>78</v>
      </c>
      <c r="F647" s="162">
        <v>17</v>
      </c>
      <c r="G647" s="231" t="s">
        <v>541</v>
      </c>
      <c r="H647" s="164" t="s">
        <v>4563</v>
      </c>
      <c r="I647" s="231" t="s">
        <v>20</v>
      </c>
      <c r="J647" s="231" t="s">
        <v>338</v>
      </c>
      <c r="K647" s="231">
        <v>5</v>
      </c>
      <c r="L647" s="165" t="s">
        <v>2209</v>
      </c>
      <c r="M647" s="165" t="s">
        <v>3764</v>
      </c>
      <c r="N647" s="64">
        <v>2</v>
      </c>
      <c r="O647" s="64">
        <v>0</v>
      </c>
      <c r="P647" s="64">
        <v>0</v>
      </c>
      <c r="Q647" s="64">
        <v>0</v>
      </c>
      <c r="R647" s="64">
        <f t="shared" si="119"/>
        <v>2</v>
      </c>
      <c r="S647" s="105" t="s">
        <v>4327</v>
      </c>
      <c r="T647" s="105" t="s">
        <v>172</v>
      </c>
      <c r="U647" s="159">
        <f t="shared" si="118"/>
        <v>2</v>
      </c>
      <c r="V647" s="273">
        <v>2</v>
      </c>
      <c r="W647" s="100">
        <f t="shared" si="110"/>
        <v>1</v>
      </c>
      <c r="X647" s="105" t="str">
        <f t="shared" si="111"/>
        <v>De acuerdo a lo programado</v>
      </c>
      <c r="Y647" s="166"/>
      <c r="Z647" s="159">
        <f t="shared" si="112"/>
        <v>0</v>
      </c>
      <c r="AA647" s="159"/>
      <c r="AB647" s="100" t="str">
        <f t="shared" si="114"/>
        <v>No hay ejecución</v>
      </c>
      <c r="AC647" s="105" t="str">
        <f t="shared" si="113"/>
        <v>NA</v>
      </c>
      <c r="AD647" s="166"/>
      <c r="AE647" s="65">
        <f t="shared" si="115"/>
        <v>2</v>
      </c>
      <c r="AF647" s="100">
        <f t="shared" si="116"/>
        <v>1</v>
      </c>
      <c r="AG647" s="105" t="str">
        <f t="shared" si="117"/>
        <v>De acuerdo a lo programado</v>
      </c>
      <c r="AH647" s="166"/>
      <c r="AI647" s="65" t="s">
        <v>502</v>
      </c>
      <c r="AJ647" s="105" t="s">
        <v>502</v>
      </c>
    </row>
    <row r="648" spans="1:36" s="59" customFormat="1" ht="37.049999999999997" customHeight="1" thickTop="1" thickBot="1">
      <c r="A648" s="63">
        <v>633</v>
      </c>
      <c r="B648" s="162" t="s">
        <v>388</v>
      </c>
      <c r="C648" s="162">
        <v>0</v>
      </c>
      <c r="D648" s="162" t="s">
        <v>99</v>
      </c>
      <c r="E648" s="162" t="s">
        <v>78</v>
      </c>
      <c r="F648" s="162">
        <v>17</v>
      </c>
      <c r="G648" s="231" t="s">
        <v>541</v>
      </c>
      <c r="H648" s="164" t="s">
        <v>4553</v>
      </c>
      <c r="I648" s="231" t="s">
        <v>20</v>
      </c>
      <c r="J648" s="231" t="s">
        <v>338</v>
      </c>
      <c r="K648" s="231">
        <v>5</v>
      </c>
      <c r="L648" s="165" t="s">
        <v>642</v>
      </c>
      <c r="M648" s="165" t="s">
        <v>674</v>
      </c>
      <c r="N648" s="64">
        <v>2</v>
      </c>
      <c r="O648" s="64">
        <v>0</v>
      </c>
      <c r="P648" s="64">
        <v>0</v>
      </c>
      <c r="Q648" s="64">
        <v>0</v>
      </c>
      <c r="R648" s="64">
        <f t="shared" si="119"/>
        <v>2</v>
      </c>
      <c r="S648" s="105" t="s">
        <v>4327</v>
      </c>
      <c r="T648" s="105" t="s">
        <v>172</v>
      </c>
      <c r="U648" s="159">
        <f t="shared" si="118"/>
        <v>2</v>
      </c>
      <c r="V648" s="273">
        <v>2</v>
      </c>
      <c r="W648" s="100">
        <f t="shared" si="110"/>
        <v>1</v>
      </c>
      <c r="X648" s="105" t="str">
        <f t="shared" si="111"/>
        <v>De acuerdo a lo programado</v>
      </c>
      <c r="Y648" s="166"/>
      <c r="Z648" s="159">
        <f t="shared" si="112"/>
        <v>0</v>
      </c>
      <c r="AA648" s="159"/>
      <c r="AB648" s="100" t="str">
        <f t="shared" si="114"/>
        <v>No hay ejecución</v>
      </c>
      <c r="AC648" s="105" t="str">
        <f t="shared" si="113"/>
        <v>NA</v>
      </c>
      <c r="AD648" s="166"/>
      <c r="AE648" s="65">
        <f t="shared" si="115"/>
        <v>2</v>
      </c>
      <c r="AF648" s="100">
        <f t="shared" si="116"/>
        <v>1</v>
      </c>
      <c r="AG648" s="105" t="str">
        <f t="shared" si="117"/>
        <v>De acuerdo a lo programado</v>
      </c>
      <c r="AH648" s="166"/>
      <c r="AI648" s="65" t="s">
        <v>502</v>
      </c>
      <c r="AJ648" s="105" t="s">
        <v>502</v>
      </c>
    </row>
    <row r="649" spans="1:36" s="59" customFormat="1" ht="37.049999999999997" customHeight="1" thickTop="1" thickBot="1">
      <c r="A649" s="63">
        <v>634</v>
      </c>
      <c r="B649" s="162" t="s">
        <v>388</v>
      </c>
      <c r="C649" s="162">
        <v>0</v>
      </c>
      <c r="D649" s="162" t="s">
        <v>99</v>
      </c>
      <c r="E649" s="162" t="s">
        <v>78</v>
      </c>
      <c r="F649" s="162">
        <v>17</v>
      </c>
      <c r="G649" s="231" t="s">
        <v>541</v>
      </c>
      <c r="H649" s="164" t="s">
        <v>4554</v>
      </c>
      <c r="I649" s="231" t="s">
        <v>18</v>
      </c>
      <c r="J649" s="231" t="s">
        <v>338</v>
      </c>
      <c r="K649" s="231">
        <v>10</v>
      </c>
      <c r="L649" s="165" t="s">
        <v>640</v>
      </c>
      <c r="M649" s="165" t="s">
        <v>636</v>
      </c>
      <c r="N649" s="64">
        <v>0</v>
      </c>
      <c r="O649" s="64">
        <v>0</v>
      </c>
      <c r="P649" s="64">
        <v>0</v>
      </c>
      <c r="Q649" s="64">
        <v>2</v>
      </c>
      <c r="R649" s="64">
        <f t="shared" si="119"/>
        <v>2</v>
      </c>
      <c r="S649" s="105" t="s">
        <v>4327</v>
      </c>
      <c r="T649" s="105" t="s">
        <v>172</v>
      </c>
      <c r="U649" s="159">
        <f t="shared" si="118"/>
        <v>0</v>
      </c>
      <c r="V649" s="273">
        <v>0</v>
      </c>
      <c r="W649" s="100" t="str">
        <f t="shared" si="110"/>
        <v>No hay Programación</v>
      </c>
      <c r="X649" s="105" t="str">
        <f t="shared" si="111"/>
        <v>De acuerdo a lo programado</v>
      </c>
      <c r="Y649" s="166"/>
      <c r="Z649" s="159">
        <f t="shared" si="112"/>
        <v>2</v>
      </c>
      <c r="AA649" s="159"/>
      <c r="AB649" s="100" t="str">
        <f t="shared" si="114"/>
        <v>No hay ejecución</v>
      </c>
      <c r="AC649" s="105" t="str">
        <f t="shared" si="113"/>
        <v>NA</v>
      </c>
      <c r="AD649" s="166"/>
      <c r="AE649" s="65">
        <f t="shared" si="115"/>
        <v>0</v>
      </c>
      <c r="AF649" s="100" t="str">
        <f t="shared" si="116"/>
        <v>No hay Programación</v>
      </c>
      <c r="AG649" s="105" t="str">
        <f t="shared" si="117"/>
        <v>De acuerdo a lo programado</v>
      </c>
      <c r="AH649" s="166"/>
      <c r="AI649" s="65" t="s">
        <v>502</v>
      </c>
      <c r="AJ649" s="105" t="s">
        <v>502</v>
      </c>
    </row>
    <row r="650" spans="1:36" s="59" customFormat="1" ht="37.049999999999997" customHeight="1" thickTop="1" thickBot="1">
      <c r="A650" s="63">
        <v>635</v>
      </c>
      <c r="B650" s="162" t="s">
        <v>388</v>
      </c>
      <c r="C650" s="162">
        <v>0</v>
      </c>
      <c r="D650" s="162" t="s">
        <v>99</v>
      </c>
      <c r="E650" s="162" t="s">
        <v>78</v>
      </c>
      <c r="F650" s="162">
        <v>17</v>
      </c>
      <c r="G650" s="231" t="s">
        <v>541</v>
      </c>
      <c r="H650" s="164" t="s">
        <v>4555</v>
      </c>
      <c r="I650" s="231" t="s">
        <v>20</v>
      </c>
      <c r="J650" s="231" t="s">
        <v>338</v>
      </c>
      <c r="K650" s="231">
        <v>5</v>
      </c>
      <c r="L650" s="165" t="s">
        <v>642</v>
      </c>
      <c r="M650" s="165" t="s">
        <v>674</v>
      </c>
      <c r="N650" s="64">
        <v>2</v>
      </c>
      <c r="O650" s="64">
        <v>2</v>
      </c>
      <c r="P650" s="64">
        <v>2</v>
      </c>
      <c r="Q650" s="64">
        <v>2</v>
      </c>
      <c r="R650" s="64">
        <f t="shared" si="119"/>
        <v>8</v>
      </c>
      <c r="S650" s="105" t="s">
        <v>4327</v>
      </c>
      <c r="T650" s="105" t="s">
        <v>172</v>
      </c>
      <c r="U650" s="159">
        <f t="shared" si="118"/>
        <v>4</v>
      </c>
      <c r="V650" s="273">
        <v>3</v>
      </c>
      <c r="W650" s="100">
        <f t="shared" si="110"/>
        <v>0.75</v>
      </c>
      <c r="X650" s="105" t="str">
        <f t="shared" si="111"/>
        <v>Atraso Leve</v>
      </c>
      <c r="Y650" s="166"/>
      <c r="Z650" s="159">
        <f t="shared" si="112"/>
        <v>4</v>
      </c>
      <c r="AA650" s="159"/>
      <c r="AB650" s="100" t="str">
        <f t="shared" si="114"/>
        <v>No hay ejecución</v>
      </c>
      <c r="AC650" s="105" t="str">
        <f t="shared" si="113"/>
        <v>NA</v>
      </c>
      <c r="AD650" s="166"/>
      <c r="AE650" s="65">
        <f t="shared" si="115"/>
        <v>3</v>
      </c>
      <c r="AF650" s="100">
        <f t="shared" si="116"/>
        <v>0.375</v>
      </c>
      <c r="AG650" s="105" t="str">
        <f t="shared" si="117"/>
        <v>Incumplimiento</v>
      </c>
      <c r="AH650" s="166"/>
      <c r="AI650" s="65" t="s">
        <v>502</v>
      </c>
      <c r="AJ650" s="105" t="s">
        <v>502</v>
      </c>
    </row>
    <row r="651" spans="1:36" s="59" customFormat="1" ht="37.049999999999997" customHeight="1" thickTop="1" thickBot="1">
      <c r="A651" s="63">
        <v>636</v>
      </c>
      <c r="B651" s="162" t="s">
        <v>388</v>
      </c>
      <c r="C651" s="162">
        <v>0</v>
      </c>
      <c r="D651" s="162" t="s">
        <v>99</v>
      </c>
      <c r="E651" s="162" t="s">
        <v>82</v>
      </c>
      <c r="F651" s="162">
        <v>17</v>
      </c>
      <c r="G651" s="231" t="s">
        <v>433</v>
      </c>
      <c r="H651" s="164" t="s">
        <v>4557</v>
      </c>
      <c r="I651" s="231" t="s">
        <v>20</v>
      </c>
      <c r="J651" s="231" t="s">
        <v>338</v>
      </c>
      <c r="K651" s="231">
        <v>5</v>
      </c>
      <c r="L651" s="165" t="s">
        <v>642</v>
      </c>
      <c r="M651" s="165" t="s">
        <v>674</v>
      </c>
      <c r="N651" s="64">
        <v>0</v>
      </c>
      <c r="O651" s="64">
        <v>1</v>
      </c>
      <c r="P651" s="64">
        <v>0</v>
      </c>
      <c r="Q651" s="64">
        <v>1</v>
      </c>
      <c r="R651" s="64">
        <f t="shared" si="119"/>
        <v>2</v>
      </c>
      <c r="S651" s="105" t="s">
        <v>4327</v>
      </c>
      <c r="T651" s="105" t="s">
        <v>172</v>
      </c>
      <c r="U651" s="159">
        <f t="shared" si="118"/>
        <v>1</v>
      </c>
      <c r="V651" s="273">
        <v>0</v>
      </c>
      <c r="W651" s="100">
        <f t="shared" si="110"/>
        <v>0</v>
      </c>
      <c r="X651" s="105" t="str">
        <f t="shared" si="111"/>
        <v>En Riesgo de no Cumplimiento</v>
      </c>
      <c r="Y651" s="166"/>
      <c r="Z651" s="159">
        <f t="shared" si="112"/>
        <v>1</v>
      </c>
      <c r="AA651" s="159"/>
      <c r="AB651" s="100" t="str">
        <f t="shared" si="114"/>
        <v>No hay ejecución</v>
      </c>
      <c r="AC651" s="105" t="str">
        <f t="shared" si="113"/>
        <v>NA</v>
      </c>
      <c r="AD651" s="166"/>
      <c r="AE651" s="65">
        <f t="shared" si="115"/>
        <v>0</v>
      </c>
      <c r="AF651" s="100" t="str">
        <f t="shared" si="116"/>
        <v>No hay Programación</v>
      </c>
      <c r="AG651" s="105" t="str">
        <f t="shared" si="117"/>
        <v>De acuerdo a lo programado</v>
      </c>
      <c r="AH651" s="166"/>
      <c r="AI651" s="65" t="s">
        <v>502</v>
      </c>
      <c r="AJ651" s="105" t="s">
        <v>502</v>
      </c>
    </row>
    <row r="652" spans="1:36" s="59" customFormat="1" ht="37.049999999999997" customHeight="1" thickTop="1" thickBot="1">
      <c r="A652" s="63">
        <v>637</v>
      </c>
      <c r="B652" s="162" t="s">
        <v>388</v>
      </c>
      <c r="C652" s="162">
        <v>0</v>
      </c>
      <c r="D652" s="162" t="s">
        <v>99</v>
      </c>
      <c r="E652" s="162" t="s">
        <v>82</v>
      </c>
      <c r="F652" s="162">
        <v>17</v>
      </c>
      <c r="G652" s="231" t="s">
        <v>433</v>
      </c>
      <c r="H652" s="164" t="s">
        <v>4558</v>
      </c>
      <c r="I652" s="231" t="s">
        <v>20</v>
      </c>
      <c r="J652" s="231" t="s">
        <v>338</v>
      </c>
      <c r="K652" s="231">
        <v>5</v>
      </c>
      <c r="L652" s="165" t="s">
        <v>642</v>
      </c>
      <c r="M652" s="165" t="s">
        <v>674</v>
      </c>
      <c r="N652" s="64">
        <v>0</v>
      </c>
      <c r="O652" s="64">
        <v>1</v>
      </c>
      <c r="P652" s="64">
        <v>0</v>
      </c>
      <c r="Q652" s="64">
        <v>0</v>
      </c>
      <c r="R652" s="64">
        <f t="shared" si="119"/>
        <v>1</v>
      </c>
      <c r="S652" s="105" t="s">
        <v>4327</v>
      </c>
      <c r="T652" s="105" t="s">
        <v>172</v>
      </c>
      <c r="U652" s="159">
        <f t="shared" si="118"/>
        <v>1</v>
      </c>
      <c r="V652" s="273">
        <v>0</v>
      </c>
      <c r="W652" s="100">
        <f t="shared" si="110"/>
        <v>0</v>
      </c>
      <c r="X652" s="105" t="str">
        <f t="shared" si="111"/>
        <v>En Riesgo de no Cumplimiento</v>
      </c>
      <c r="Y652" s="166"/>
      <c r="Z652" s="159">
        <f t="shared" si="112"/>
        <v>0</v>
      </c>
      <c r="AA652" s="159"/>
      <c r="AB652" s="100" t="str">
        <f t="shared" si="114"/>
        <v>No hay ejecución</v>
      </c>
      <c r="AC652" s="105" t="str">
        <f t="shared" si="113"/>
        <v>NA</v>
      </c>
      <c r="AD652" s="166"/>
      <c r="AE652" s="65">
        <f t="shared" si="115"/>
        <v>0</v>
      </c>
      <c r="AF652" s="100" t="str">
        <f t="shared" si="116"/>
        <v>No hay Programación</v>
      </c>
      <c r="AG652" s="105" t="str">
        <f t="shared" si="117"/>
        <v>De acuerdo a lo programado</v>
      </c>
      <c r="AH652" s="166"/>
      <c r="AI652" s="65" t="s">
        <v>502</v>
      </c>
      <c r="AJ652" s="105" t="s">
        <v>502</v>
      </c>
    </row>
    <row r="653" spans="1:36" s="59" customFormat="1" ht="37.049999999999997" customHeight="1" thickTop="1" thickBot="1">
      <c r="A653" s="63">
        <v>638</v>
      </c>
      <c r="B653" s="162" t="s">
        <v>388</v>
      </c>
      <c r="C653" s="162">
        <v>0</v>
      </c>
      <c r="D653" s="162" t="s">
        <v>99</v>
      </c>
      <c r="E653" s="162" t="s">
        <v>78</v>
      </c>
      <c r="F653" s="162">
        <v>17</v>
      </c>
      <c r="G653" s="231" t="s">
        <v>541</v>
      </c>
      <c r="H653" s="164" t="s">
        <v>4561</v>
      </c>
      <c r="I653" s="231" t="s">
        <v>20</v>
      </c>
      <c r="J653" s="231" t="s">
        <v>338</v>
      </c>
      <c r="K653" s="231">
        <v>5</v>
      </c>
      <c r="L653" s="165" t="s">
        <v>3778</v>
      </c>
      <c r="M653" s="165" t="s">
        <v>643</v>
      </c>
      <c r="N653" s="64">
        <v>1</v>
      </c>
      <c r="O653" s="64">
        <v>2</v>
      </c>
      <c r="P653" s="64">
        <v>1</v>
      </c>
      <c r="Q653" s="64">
        <v>1</v>
      </c>
      <c r="R653" s="64">
        <f t="shared" si="119"/>
        <v>5</v>
      </c>
      <c r="S653" s="105" t="s">
        <v>4327</v>
      </c>
      <c r="T653" s="105" t="s">
        <v>172</v>
      </c>
      <c r="U653" s="159">
        <f t="shared" si="118"/>
        <v>3</v>
      </c>
      <c r="V653" s="273">
        <v>1</v>
      </c>
      <c r="W653" s="100">
        <f t="shared" si="110"/>
        <v>0.33333333333333331</v>
      </c>
      <c r="X653" s="105" t="str">
        <f t="shared" si="111"/>
        <v>En Riesgo de no Cumplimiento</v>
      </c>
      <c r="Y653" s="166"/>
      <c r="Z653" s="159">
        <f t="shared" si="112"/>
        <v>2</v>
      </c>
      <c r="AA653" s="159"/>
      <c r="AB653" s="100" t="str">
        <f t="shared" si="114"/>
        <v>No hay ejecución</v>
      </c>
      <c r="AC653" s="105" t="str">
        <f t="shared" si="113"/>
        <v>NA</v>
      </c>
      <c r="AD653" s="166"/>
      <c r="AE653" s="65">
        <f t="shared" si="115"/>
        <v>1</v>
      </c>
      <c r="AF653" s="100">
        <f t="shared" si="116"/>
        <v>0.2</v>
      </c>
      <c r="AG653" s="105" t="str">
        <f t="shared" si="117"/>
        <v>Incumplimiento</v>
      </c>
      <c r="AH653" s="166"/>
      <c r="AI653" s="65" t="s">
        <v>502</v>
      </c>
      <c r="AJ653" s="105" t="s">
        <v>502</v>
      </c>
    </row>
    <row r="654" spans="1:36" s="59" customFormat="1" ht="37.049999999999997" customHeight="1" thickTop="1" thickBot="1">
      <c r="A654" s="63">
        <v>639</v>
      </c>
      <c r="B654" s="162" t="s">
        <v>388</v>
      </c>
      <c r="C654" s="162">
        <v>0</v>
      </c>
      <c r="D654" s="162" t="s">
        <v>99</v>
      </c>
      <c r="E654" s="162" t="s">
        <v>78</v>
      </c>
      <c r="F654" s="162">
        <v>17</v>
      </c>
      <c r="G654" s="231" t="s">
        <v>541</v>
      </c>
      <c r="H654" s="164" t="s">
        <v>4041</v>
      </c>
      <c r="I654" s="231" t="s">
        <v>20</v>
      </c>
      <c r="J654" s="231" t="s">
        <v>338</v>
      </c>
      <c r="K654" s="231">
        <v>5</v>
      </c>
      <c r="L654" s="165" t="s">
        <v>2205</v>
      </c>
      <c r="M654" s="165" t="s">
        <v>3764</v>
      </c>
      <c r="N654" s="64">
        <v>3</v>
      </c>
      <c r="O654" s="64">
        <v>0</v>
      </c>
      <c r="P654" s="64">
        <v>0</v>
      </c>
      <c r="Q654" s="64">
        <v>0</v>
      </c>
      <c r="R654" s="64">
        <f t="shared" si="119"/>
        <v>3</v>
      </c>
      <c r="S654" s="105" t="s">
        <v>4345</v>
      </c>
      <c r="T654" s="105" t="s">
        <v>172</v>
      </c>
      <c r="U654" s="159">
        <f t="shared" si="118"/>
        <v>3</v>
      </c>
      <c r="V654" s="273">
        <v>3</v>
      </c>
      <c r="W654" s="100">
        <f t="shared" si="110"/>
        <v>1</v>
      </c>
      <c r="X654" s="105" t="str">
        <f t="shared" si="111"/>
        <v>De acuerdo a lo programado</v>
      </c>
      <c r="Y654" s="166"/>
      <c r="Z654" s="159">
        <f t="shared" si="112"/>
        <v>0</v>
      </c>
      <c r="AA654" s="159"/>
      <c r="AB654" s="100" t="str">
        <f t="shared" si="114"/>
        <v>No hay ejecución</v>
      </c>
      <c r="AC654" s="105" t="str">
        <f t="shared" si="113"/>
        <v>NA</v>
      </c>
      <c r="AD654" s="166"/>
      <c r="AE654" s="65">
        <f t="shared" si="115"/>
        <v>3</v>
      </c>
      <c r="AF654" s="100">
        <f t="shared" si="116"/>
        <v>1</v>
      </c>
      <c r="AG654" s="105" t="str">
        <f t="shared" si="117"/>
        <v>De acuerdo a lo programado</v>
      </c>
      <c r="AH654" s="166"/>
      <c r="AI654" s="65" t="s">
        <v>502</v>
      </c>
      <c r="AJ654" s="105" t="s">
        <v>502</v>
      </c>
    </row>
    <row r="655" spans="1:36" s="59" customFormat="1" ht="37.049999999999997" customHeight="1" thickTop="1" thickBot="1">
      <c r="A655" s="63">
        <v>640</v>
      </c>
      <c r="B655" s="162" t="s">
        <v>388</v>
      </c>
      <c r="C655" s="162">
        <v>0</v>
      </c>
      <c r="D655" s="162" t="s">
        <v>99</v>
      </c>
      <c r="E655" s="162" t="s">
        <v>78</v>
      </c>
      <c r="F655" s="162">
        <v>17</v>
      </c>
      <c r="G655" s="231" t="s">
        <v>541</v>
      </c>
      <c r="H655" s="164" t="s">
        <v>4563</v>
      </c>
      <c r="I655" s="231" t="s">
        <v>20</v>
      </c>
      <c r="J655" s="231" t="s">
        <v>338</v>
      </c>
      <c r="K655" s="231">
        <v>5</v>
      </c>
      <c r="L655" s="165" t="s">
        <v>2209</v>
      </c>
      <c r="M655" s="165" t="s">
        <v>3764</v>
      </c>
      <c r="N655" s="64">
        <v>2</v>
      </c>
      <c r="O655" s="64">
        <v>0</v>
      </c>
      <c r="P655" s="64">
        <v>0</v>
      </c>
      <c r="Q655" s="64">
        <v>0</v>
      </c>
      <c r="R655" s="64">
        <f t="shared" si="119"/>
        <v>2</v>
      </c>
      <c r="S655" s="105" t="s">
        <v>4345</v>
      </c>
      <c r="T655" s="105" t="s">
        <v>172</v>
      </c>
      <c r="U655" s="159">
        <f t="shared" si="118"/>
        <v>2</v>
      </c>
      <c r="V655" s="273">
        <f>-V658</f>
        <v>-1</v>
      </c>
      <c r="W655" s="100">
        <f t="shared" si="110"/>
        <v>-0.5</v>
      </c>
      <c r="X655" s="105" t="str">
        <f t="shared" si="111"/>
        <v>En Riesgo de no Cumplimiento</v>
      </c>
      <c r="Y655" s="166"/>
      <c r="Z655" s="159">
        <f t="shared" si="112"/>
        <v>0</v>
      </c>
      <c r="AA655" s="159"/>
      <c r="AB655" s="100" t="str">
        <f t="shared" si="114"/>
        <v>No hay ejecución</v>
      </c>
      <c r="AC655" s="105" t="str">
        <f t="shared" si="113"/>
        <v>NA</v>
      </c>
      <c r="AD655" s="166"/>
      <c r="AE655" s="65">
        <f t="shared" si="115"/>
        <v>-1</v>
      </c>
      <c r="AF655" s="100" t="str">
        <f t="shared" si="116"/>
        <v>No hay Programación</v>
      </c>
      <c r="AG655" s="105" t="str">
        <f t="shared" si="117"/>
        <v>De acuerdo a lo programado</v>
      </c>
      <c r="AH655" s="166"/>
      <c r="AI655" s="65">
        <v>6000</v>
      </c>
      <c r="AJ655" s="105" t="s">
        <v>502</v>
      </c>
    </row>
    <row r="656" spans="1:36" s="59" customFormat="1" ht="37.049999999999997" customHeight="1" thickTop="1" thickBot="1">
      <c r="A656" s="63">
        <v>641</v>
      </c>
      <c r="B656" s="162" t="s">
        <v>388</v>
      </c>
      <c r="C656" s="162">
        <v>0</v>
      </c>
      <c r="D656" s="162" t="s">
        <v>99</v>
      </c>
      <c r="E656" s="162" t="s">
        <v>78</v>
      </c>
      <c r="F656" s="162">
        <v>17</v>
      </c>
      <c r="G656" s="231" t="s">
        <v>541</v>
      </c>
      <c r="H656" s="164" t="s">
        <v>4553</v>
      </c>
      <c r="I656" s="231" t="s">
        <v>20</v>
      </c>
      <c r="J656" s="231" t="s">
        <v>338</v>
      </c>
      <c r="K656" s="231">
        <v>5</v>
      </c>
      <c r="L656" s="165" t="s">
        <v>642</v>
      </c>
      <c r="M656" s="165" t="s">
        <v>674</v>
      </c>
      <c r="N656" s="64">
        <v>2</v>
      </c>
      <c r="O656" s="64">
        <v>0</v>
      </c>
      <c r="P656" s="64">
        <v>0</v>
      </c>
      <c r="Q656" s="64">
        <v>0</v>
      </c>
      <c r="R656" s="64">
        <f t="shared" si="119"/>
        <v>2</v>
      </c>
      <c r="S656" s="105" t="s">
        <v>4345</v>
      </c>
      <c r="T656" s="105" t="s">
        <v>172</v>
      </c>
      <c r="U656" s="159">
        <f t="shared" si="118"/>
        <v>2</v>
      </c>
      <c r="V656" s="273">
        <v>1</v>
      </c>
      <c r="W656" s="100">
        <f t="shared" ref="W656:W719" si="121">IF(V656="","No hay ejecución",IF(AND(U656&gt;0), V656/U656,"No hay Programación"))</f>
        <v>0.5</v>
      </c>
      <c r="X656" s="105" t="str">
        <f t="shared" ref="X656:X719" si="122">IF(W656="No hay ejecución","NA",IF(W656&gt;=90%,"De acuerdo a lo programado",IF(W656&gt;=70%,"Atraso Leve",IF(W656&lt;70%,"En Riesgo de no Cumplimiento"))))</f>
        <v>En Riesgo de no Cumplimiento</v>
      </c>
      <c r="Y656" s="166"/>
      <c r="Z656" s="159">
        <f t="shared" ref="Z656:Z719" si="123">P656+Q656</f>
        <v>0</v>
      </c>
      <c r="AA656" s="159"/>
      <c r="AB656" s="100" t="str">
        <f t="shared" si="114"/>
        <v>No hay ejecución</v>
      </c>
      <c r="AC656" s="105" t="str">
        <f t="shared" ref="AC656:AC719" si="124">IF(AB656="No hay ejecución","NA",IF(AB656&gt;=90%,"De acuerdo a lo programado",IF(AB656&gt;=70%,"Atraso Leve",IF(AB656&lt;70%,"En Riesgo de no Cumplimiento"))))</f>
        <v>NA</v>
      </c>
      <c r="AD656" s="166"/>
      <c r="AE656" s="65">
        <f t="shared" si="115"/>
        <v>1</v>
      </c>
      <c r="AF656" s="100">
        <f t="shared" si="116"/>
        <v>0.5</v>
      </c>
      <c r="AG656" s="105" t="str">
        <f t="shared" si="117"/>
        <v>Incumplimiento</v>
      </c>
      <c r="AH656" s="166"/>
      <c r="AI656" s="65">
        <v>6000</v>
      </c>
      <c r="AJ656" s="105" t="s">
        <v>502</v>
      </c>
    </row>
    <row r="657" spans="1:36" s="59" customFormat="1" ht="37.049999999999997" customHeight="1" thickTop="1" thickBot="1">
      <c r="A657" s="63">
        <v>642</v>
      </c>
      <c r="B657" s="162" t="s">
        <v>388</v>
      </c>
      <c r="C657" s="162">
        <v>0</v>
      </c>
      <c r="D657" s="162" t="s">
        <v>99</v>
      </c>
      <c r="E657" s="162" t="s">
        <v>78</v>
      </c>
      <c r="F657" s="162">
        <v>17</v>
      </c>
      <c r="G657" s="231" t="s">
        <v>541</v>
      </c>
      <c r="H657" s="164" t="s">
        <v>4554</v>
      </c>
      <c r="I657" s="231" t="s">
        <v>18</v>
      </c>
      <c r="J657" s="231" t="s">
        <v>338</v>
      </c>
      <c r="K657" s="231">
        <v>10</v>
      </c>
      <c r="L657" s="165" t="s">
        <v>640</v>
      </c>
      <c r="M657" s="165" t="s">
        <v>636</v>
      </c>
      <c r="N657" s="64">
        <v>1</v>
      </c>
      <c r="O657" s="64">
        <v>0</v>
      </c>
      <c r="P657" s="64">
        <v>0</v>
      </c>
      <c r="Q657" s="64">
        <v>0</v>
      </c>
      <c r="R657" s="64">
        <f t="shared" si="119"/>
        <v>1</v>
      </c>
      <c r="S657" s="105" t="s">
        <v>4345</v>
      </c>
      <c r="T657" s="105" t="s">
        <v>172</v>
      </c>
      <c r="U657" s="159">
        <f t="shared" si="118"/>
        <v>1</v>
      </c>
      <c r="V657" s="273">
        <v>0</v>
      </c>
      <c r="W657" s="100">
        <f t="shared" si="121"/>
        <v>0</v>
      </c>
      <c r="X657" s="105" t="str">
        <f t="shared" si="122"/>
        <v>En Riesgo de no Cumplimiento</v>
      </c>
      <c r="Y657" s="166"/>
      <c r="Z657" s="159">
        <f t="shared" si="123"/>
        <v>0</v>
      </c>
      <c r="AA657" s="159"/>
      <c r="AB657" s="100" t="str">
        <f t="shared" ref="AB657:AB720" si="125">IF(AA657="","No hay ejecución",IF(AND(Z657&gt;0), AA657/Z657,"No hay Programación"))</f>
        <v>No hay ejecución</v>
      </c>
      <c r="AC657" s="105" t="str">
        <f t="shared" si="124"/>
        <v>NA</v>
      </c>
      <c r="AD657" s="166"/>
      <c r="AE657" s="65">
        <f t="shared" ref="AE657:AE720" si="126">V657+AA657</f>
        <v>0</v>
      </c>
      <c r="AF657" s="100" t="str">
        <f t="shared" ref="AF657:AF720" si="127">IF(AE657="","No hay ejecución",IF(AND(AE657&gt;0), AE657/R657,"No hay Programación"))</f>
        <v>No hay Programación</v>
      </c>
      <c r="AG657" s="105" t="str">
        <f t="shared" ref="AG657:AG720" si="128">IF(AF657="No hay ejecución","NA",IF(AF657&gt;=90%,"De acuerdo a lo programado",IF(AF657&gt;=70%,"Atraso Leve",IF(AF657&lt;70%,"Incumplimiento"))))</f>
        <v>De acuerdo a lo programado</v>
      </c>
      <c r="AH657" s="166"/>
      <c r="AI657" s="65" t="s">
        <v>502</v>
      </c>
      <c r="AJ657" s="105" t="s">
        <v>502</v>
      </c>
    </row>
    <row r="658" spans="1:36" s="59" customFormat="1" ht="37.049999999999997" customHeight="1" thickTop="1" thickBot="1">
      <c r="A658" s="63">
        <v>643</v>
      </c>
      <c r="B658" s="162" t="s">
        <v>388</v>
      </c>
      <c r="C658" s="162">
        <v>0</v>
      </c>
      <c r="D658" s="162" t="s">
        <v>99</v>
      </c>
      <c r="E658" s="162" t="s">
        <v>78</v>
      </c>
      <c r="F658" s="162">
        <v>17</v>
      </c>
      <c r="G658" s="231" t="s">
        <v>541</v>
      </c>
      <c r="H658" s="164" t="s">
        <v>4555</v>
      </c>
      <c r="I658" s="231" t="s">
        <v>20</v>
      </c>
      <c r="J658" s="231" t="s">
        <v>338</v>
      </c>
      <c r="K658" s="231">
        <v>5</v>
      </c>
      <c r="L658" s="165" t="s">
        <v>642</v>
      </c>
      <c r="M658" s="165" t="s">
        <v>674</v>
      </c>
      <c r="N658" s="64">
        <v>0</v>
      </c>
      <c r="O658" s="64">
        <v>2</v>
      </c>
      <c r="P658" s="64">
        <v>0</v>
      </c>
      <c r="Q658" s="64">
        <v>0</v>
      </c>
      <c r="R658" s="64">
        <f t="shared" si="119"/>
        <v>2</v>
      </c>
      <c r="S658" s="105" t="s">
        <v>4345</v>
      </c>
      <c r="T658" s="105" t="s">
        <v>172</v>
      </c>
      <c r="U658" s="159">
        <f t="shared" si="118"/>
        <v>2</v>
      </c>
      <c r="V658" s="273">
        <v>1</v>
      </c>
      <c r="W658" s="100">
        <f t="shared" si="121"/>
        <v>0.5</v>
      </c>
      <c r="X658" s="105" t="str">
        <f t="shared" si="122"/>
        <v>En Riesgo de no Cumplimiento</v>
      </c>
      <c r="Y658" s="166"/>
      <c r="Z658" s="159">
        <f t="shared" si="123"/>
        <v>0</v>
      </c>
      <c r="AA658" s="159"/>
      <c r="AB658" s="100" t="str">
        <f t="shared" si="125"/>
        <v>No hay ejecución</v>
      </c>
      <c r="AC658" s="105" t="str">
        <f t="shared" si="124"/>
        <v>NA</v>
      </c>
      <c r="AD658" s="166"/>
      <c r="AE658" s="65">
        <f t="shared" si="126"/>
        <v>1</v>
      </c>
      <c r="AF658" s="100">
        <f t="shared" si="127"/>
        <v>0.5</v>
      </c>
      <c r="AG658" s="105" t="str">
        <f t="shared" si="128"/>
        <v>Incumplimiento</v>
      </c>
      <c r="AH658" s="166"/>
      <c r="AI658" s="65">
        <v>6000</v>
      </c>
      <c r="AJ658" s="105" t="s">
        <v>502</v>
      </c>
    </row>
    <row r="659" spans="1:36" s="59" customFormat="1" ht="37.049999999999997" customHeight="1" thickTop="1" thickBot="1">
      <c r="A659" s="63">
        <v>644</v>
      </c>
      <c r="B659" s="162" t="s">
        <v>388</v>
      </c>
      <c r="C659" s="162">
        <v>0</v>
      </c>
      <c r="D659" s="162" t="s">
        <v>99</v>
      </c>
      <c r="E659" s="162" t="s">
        <v>82</v>
      </c>
      <c r="F659" s="162">
        <v>17</v>
      </c>
      <c r="G659" s="231" t="s">
        <v>433</v>
      </c>
      <c r="H659" s="164" t="s">
        <v>4557</v>
      </c>
      <c r="I659" s="231" t="s">
        <v>20</v>
      </c>
      <c r="J659" s="231" t="s">
        <v>338</v>
      </c>
      <c r="K659" s="231">
        <v>5</v>
      </c>
      <c r="L659" s="165" t="s">
        <v>642</v>
      </c>
      <c r="M659" s="165" t="s">
        <v>674</v>
      </c>
      <c r="N659" s="64">
        <v>0</v>
      </c>
      <c r="O659" s="64">
        <v>1</v>
      </c>
      <c r="P659" s="64">
        <v>1</v>
      </c>
      <c r="Q659" s="64">
        <v>0</v>
      </c>
      <c r="R659" s="64">
        <f t="shared" si="119"/>
        <v>2</v>
      </c>
      <c r="S659" s="105" t="s">
        <v>4345</v>
      </c>
      <c r="T659" s="105" t="s">
        <v>172</v>
      </c>
      <c r="U659" s="159">
        <f t="shared" si="118"/>
        <v>1</v>
      </c>
      <c r="V659" s="273">
        <v>0</v>
      </c>
      <c r="W659" s="100">
        <f t="shared" si="121"/>
        <v>0</v>
      </c>
      <c r="X659" s="105" t="str">
        <f t="shared" si="122"/>
        <v>En Riesgo de no Cumplimiento</v>
      </c>
      <c r="Y659" s="166"/>
      <c r="Z659" s="159">
        <f t="shared" si="123"/>
        <v>1</v>
      </c>
      <c r="AA659" s="159"/>
      <c r="AB659" s="100" t="str">
        <f t="shared" si="125"/>
        <v>No hay ejecución</v>
      </c>
      <c r="AC659" s="105" t="str">
        <f t="shared" si="124"/>
        <v>NA</v>
      </c>
      <c r="AD659" s="166"/>
      <c r="AE659" s="65">
        <f t="shared" si="126"/>
        <v>0</v>
      </c>
      <c r="AF659" s="100" t="str">
        <f t="shared" si="127"/>
        <v>No hay Programación</v>
      </c>
      <c r="AG659" s="105" t="str">
        <f t="shared" si="128"/>
        <v>De acuerdo a lo programado</v>
      </c>
      <c r="AH659" s="166"/>
      <c r="AI659" s="65">
        <v>6000</v>
      </c>
      <c r="AJ659" s="105" t="s">
        <v>502</v>
      </c>
    </row>
    <row r="660" spans="1:36" s="59" customFormat="1" ht="37.049999999999997" customHeight="1" thickTop="1" thickBot="1">
      <c r="A660" s="63">
        <v>645</v>
      </c>
      <c r="B660" s="162" t="s">
        <v>388</v>
      </c>
      <c r="C660" s="162">
        <v>0</v>
      </c>
      <c r="D660" s="162" t="s">
        <v>99</v>
      </c>
      <c r="E660" s="162" t="s">
        <v>82</v>
      </c>
      <c r="F660" s="162">
        <v>17</v>
      </c>
      <c r="G660" s="231" t="s">
        <v>433</v>
      </c>
      <c r="H660" s="164" t="s">
        <v>4559</v>
      </c>
      <c r="I660" s="231" t="s">
        <v>18</v>
      </c>
      <c r="J660" s="231" t="s">
        <v>338</v>
      </c>
      <c r="K660" s="231">
        <v>10</v>
      </c>
      <c r="L660" s="165" t="s">
        <v>664</v>
      </c>
      <c r="M660" s="165" t="s">
        <v>3764</v>
      </c>
      <c r="N660" s="64">
        <v>0</v>
      </c>
      <c r="O660" s="64">
        <v>2</v>
      </c>
      <c r="P660" s="64">
        <v>0</v>
      </c>
      <c r="Q660" s="64">
        <v>0</v>
      </c>
      <c r="R660" s="64">
        <f t="shared" si="119"/>
        <v>2</v>
      </c>
      <c r="S660" s="105" t="s">
        <v>4345</v>
      </c>
      <c r="T660" s="105" t="s">
        <v>172</v>
      </c>
      <c r="U660" s="159">
        <f t="shared" si="118"/>
        <v>2</v>
      </c>
      <c r="V660" s="273">
        <v>0</v>
      </c>
      <c r="W660" s="100">
        <f t="shared" si="121"/>
        <v>0</v>
      </c>
      <c r="X660" s="105" t="str">
        <f t="shared" si="122"/>
        <v>En Riesgo de no Cumplimiento</v>
      </c>
      <c r="Y660" s="166"/>
      <c r="Z660" s="159">
        <f t="shared" si="123"/>
        <v>0</v>
      </c>
      <c r="AA660" s="159"/>
      <c r="AB660" s="100" t="str">
        <f t="shared" si="125"/>
        <v>No hay ejecución</v>
      </c>
      <c r="AC660" s="105" t="str">
        <f t="shared" si="124"/>
        <v>NA</v>
      </c>
      <c r="AD660" s="166"/>
      <c r="AE660" s="65">
        <f t="shared" si="126"/>
        <v>0</v>
      </c>
      <c r="AF660" s="100" t="str">
        <f t="shared" si="127"/>
        <v>No hay Programación</v>
      </c>
      <c r="AG660" s="105" t="str">
        <f t="shared" si="128"/>
        <v>De acuerdo a lo programado</v>
      </c>
      <c r="AH660" s="166"/>
      <c r="AI660" s="65"/>
      <c r="AJ660" s="105" t="s">
        <v>502</v>
      </c>
    </row>
    <row r="661" spans="1:36" s="59" customFormat="1" ht="37.049999999999997" customHeight="1" thickTop="1" thickBot="1">
      <c r="A661" s="63">
        <v>646</v>
      </c>
      <c r="B661" s="162" t="s">
        <v>388</v>
      </c>
      <c r="C661" s="162">
        <v>0</v>
      </c>
      <c r="D661" s="162" t="s">
        <v>99</v>
      </c>
      <c r="E661" s="162" t="s">
        <v>82</v>
      </c>
      <c r="F661" s="162">
        <v>17</v>
      </c>
      <c r="G661" s="231" t="s">
        <v>433</v>
      </c>
      <c r="H661" s="164" t="s">
        <v>4564</v>
      </c>
      <c r="I661" s="231" t="s">
        <v>20</v>
      </c>
      <c r="J661" s="231" t="s">
        <v>338</v>
      </c>
      <c r="K661" s="231">
        <v>5</v>
      </c>
      <c r="L661" s="165" t="s">
        <v>642</v>
      </c>
      <c r="M661" s="165" t="s">
        <v>674</v>
      </c>
      <c r="N661" s="64">
        <v>0</v>
      </c>
      <c r="O661" s="64">
        <v>0</v>
      </c>
      <c r="P661" s="64">
        <v>1</v>
      </c>
      <c r="Q661" s="64">
        <v>0</v>
      </c>
      <c r="R661" s="64">
        <f t="shared" si="119"/>
        <v>1</v>
      </c>
      <c r="S661" s="105" t="s">
        <v>4345</v>
      </c>
      <c r="T661" s="105" t="s">
        <v>172</v>
      </c>
      <c r="U661" s="159">
        <f t="shared" ref="U661:U724" si="129">N661+O661</f>
        <v>0</v>
      </c>
      <c r="V661" s="273" t="s">
        <v>1262</v>
      </c>
      <c r="W661" s="100" t="str">
        <f t="shared" si="121"/>
        <v>No hay Programación</v>
      </c>
      <c r="X661" s="105" t="str">
        <f t="shared" si="122"/>
        <v>De acuerdo a lo programado</v>
      </c>
      <c r="Y661" s="166"/>
      <c r="Z661" s="159">
        <f t="shared" si="123"/>
        <v>1</v>
      </c>
      <c r="AA661" s="159"/>
      <c r="AB661" s="100" t="str">
        <f t="shared" si="125"/>
        <v>No hay ejecución</v>
      </c>
      <c r="AC661" s="105" t="str">
        <f t="shared" si="124"/>
        <v>NA</v>
      </c>
      <c r="AD661" s="166"/>
      <c r="AE661" s="65" t="e">
        <f t="shared" si="126"/>
        <v>#VALUE!</v>
      </c>
      <c r="AF661" s="100" t="e">
        <f t="shared" si="127"/>
        <v>#VALUE!</v>
      </c>
      <c r="AG661" s="105" t="e">
        <f t="shared" si="128"/>
        <v>#VALUE!</v>
      </c>
      <c r="AH661" s="166"/>
      <c r="AI661" s="65">
        <v>3000</v>
      </c>
      <c r="AJ661" s="105" t="s">
        <v>502</v>
      </c>
    </row>
    <row r="662" spans="1:36" s="59" customFormat="1" ht="37.049999999999997" customHeight="1" thickTop="1" thickBot="1">
      <c r="A662" s="63">
        <v>647</v>
      </c>
      <c r="B662" s="162" t="s">
        <v>388</v>
      </c>
      <c r="C662" s="162">
        <v>0</v>
      </c>
      <c r="D662" s="162" t="s">
        <v>99</v>
      </c>
      <c r="E662" s="162" t="s">
        <v>82</v>
      </c>
      <c r="F662" s="162">
        <v>17</v>
      </c>
      <c r="G662" s="231" t="s">
        <v>433</v>
      </c>
      <c r="H662" s="164" t="s">
        <v>4050</v>
      </c>
      <c r="I662" s="231" t="s">
        <v>20</v>
      </c>
      <c r="J662" s="231" t="s">
        <v>338</v>
      </c>
      <c r="K662" s="231">
        <v>5</v>
      </c>
      <c r="L662" s="165" t="s">
        <v>2214</v>
      </c>
      <c r="M662" s="165" t="s">
        <v>3764</v>
      </c>
      <c r="N662" s="64">
        <v>0</v>
      </c>
      <c r="O662" s="64">
        <v>2</v>
      </c>
      <c r="P662" s="64">
        <v>0</v>
      </c>
      <c r="Q662" s="64">
        <v>0</v>
      </c>
      <c r="R662" s="64">
        <f t="shared" si="119"/>
        <v>2</v>
      </c>
      <c r="S662" s="105" t="s">
        <v>4345</v>
      </c>
      <c r="T662" s="105" t="s">
        <v>172</v>
      </c>
      <c r="U662" s="159">
        <f t="shared" si="129"/>
        <v>2</v>
      </c>
      <c r="V662" s="273">
        <v>0</v>
      </c>
      <c r="W662" s="100">
        <f t="shared" si="121"/>
        <v>0</v>
      </c>
      <c r="X662" s="105" t="str">
        <f t="shared" si="122"/>
        <v>En Riesgo de no Cumplimiento</v>
      </c>
      <c r="Y662" s="166"/>
      <c r="Z662" s="159">
        <f t="shared" si="123"/>
        <v>0</v>
      </c>
      <c r="AA662" s="159"/>
      <c r="AB662" s="100" t="str">
        <f t="shared" si="125"/>
        <v>No hay ejecución</v>
      </c>
      <c r="AC662" s="105" t="str">
        <f t="shared" si="124"/>
        <v>NA</v>
      </c>
      <c r="AD662" s="166"/>
      <c r="AE662" s="65">
        <f t="shared" si="126"/>
        <v>0</v>
      </c>
      <c r="AF662" s="100" t="str">
        <f t="shared" si="127"/>
        <v>No hay Programación</v>
      </c>
      <c r="AG662" s="105" t="str">
        <f t="shared" si="128"/>
        <v>De acuerdo a lo programado</v>
      </c>
      <c r="AH662" s="166"/>
      <c r="AI662" s="65">
        <v>6000</v>
      </c>
      <c r="AJ662" s="105" t="s">
        <v>502</v>
      </c>
    </row>
    <row r="663" spans="1:36" s="59" customFormat="1" ht="37.049999999999997" customHeight="1" thickTop="1" thickBot="1">
      <c r="A663" s="63">
        <v>648</v>
      </c>
      <c r="B663" s="162" t="s">
        <v>388</v>
      </c>
      <c r="C663" s="162">
        <v>0</v>
      </c>
      <c r="D663" s="162" t="s">
        <v>99</v>
      </c>
      <c r="E663" s="162" t="s">
        <v>82</v>
      </c>
      <c r="F663" s="162">
        <v>17</v>
      </c>
      <c r="G663" s="231" t="s">
        <v>433</v>
      </c>
      <c r="H663" s="164" t="s">
        <v>4565</v>
      </c>
      <c r="I663" s="231" t="s">
        <v>20</v>
      </c>
      <c r="J663" s="231" t="s">
        <v>338</v>
      </c>
      <c r="K663" s="231">
        <v>5</v>
      </c>
      <c r="L663" s="165" t="s">
        <v>2214</v>
      </c>
      <c r="M663" s="165" t="s">
        <v>3764</v>
      </c>
      <c r="N663" s="64">
        <v>0</v>
      </c>
      <c r="O663" s="64">
        <v>0</v>
      </c>
      <c r="P663" s="64">
        <v>2</v>
      </c>
      <c r="Q663" s="64">
        <v>0</v>
      </c>
      <c r="R663" s="64">
        <f t="shared" si="119"/>
        <v>2</v>
      </c>
      <c r="S663" s="105" t="s">
        <v>4345</v>
      </c>
      <c r="T663" s="105" t="s">
        <v>172</v>
      </c>
      <c r="U663" s="159">
        <f t="shared" si="129"/>
        <v>0</v>
      </c>
      <c r="V663" s="273">
        <v>0</v>
      </c>
      <c r="W663" s="100" t="str">
        <f t="shared" si="121"/>
        <v>No hay Programación</v>
      </c>
      <c r="X663" s="105" t="str">
        <f t="shared" si="122"/>
        <v>De acuerdo a lo programado</v>
      </c>
      <c r="Y663" s="166"/>
      <c r="Z663" s="159">
        <f t="shared" si="123"/>
        <v>2</v>
      </c>
      <c r="AA663" s="159"/>
      <c r="AB663" s="100" t="str">
        <f t="shared" si="125"/>
        <v>No hay ejecución</v>
      </c>
      <c r="AC663" s="105" t="str">
        <f t="shared" si="124"/>
        <v>NA</v>
      </c>
      <c r="AD663" s="166"/>
      <c r="AE663" s="65">
        <f t="shared" si="126"/>
        <v>0</v>
      </c>
      <c r="AF663" s="100" t="str">
        <f t="shared" si="127"/>
        <v>No hay Programación</v>
      </c>
      <c r="AG663" s="105" t="str">
        <f t="shared" si="128"/>
        <v>De acuerdo a lo programado</v>
      </c>
      <c r="AH663" s="166"/>
      <c r="AI663" s="65">
        <v>6000</v>
      </c>
      <c r="AJ663" s="105" t="s">
        <v>502</v>
      </c>
    </row>
    <row r="664" spans="1:36" s="59" customFormat="1" ht="37.049999999999997" customHeight="1" thickTop="1" thickBot="1">
      <c r="A664" s="63">
        <v>649</v>
      </c>
      <c r="B664" s="162" t="s">
        <v>388</v>
      </c>
      <c r="C664" s="162">
        <v>0</v>
      </c>
      <c r="D664" s="162" t="s">
        <v>99</v>
      </c>
      <c r="E664" s="162" t="s">
        <v>82</v>
      </c>
      <c r="F664" s="162">
        <v>17</v>
      </c>
      <c r="G664" s="231" t="s">
        <v>433</v>
      </c>
      <c r="H664" s="164" t="s">
        <v>4560</v>
      </c>
      <c r="I664" s="231" t="s">
        <v>18</v>
      </c>
      <c r="J664" s="231" t="s">
        <v>338</v>
      </c>
      <c r="K664" s="231">
        <v>10</v>
      </c>
      <c r="L664" s="165" t="s">
        <v>640</v>
      </c>
      <c r="M664" s="165" t="s">
        <v>636</v>
      </c>
      <c r="N664" s="64">
        <v>1</v>
      </c>
      <c r="O664" s="64">
        <v>0</v>
      </c>
      <c r="P664" s="64">
        <v>0</v>
      </c>
      <c r="Q664" s="64">
        <v>0</v>
      </c>
      <c r="R664" s="64">
        <f t="shared" si="119"/>
        <v>1</v>
      </c>
      <c r="S664" s="105" t="s">
        <v>4345</v>
      </c>
      <c r="T664" s="105" t="s">
        <v>172</v>
      </c>
      <c r="U664" s="159">
        <f t="shared" si="129"/>
        <v>1</v>
      </c>
      <c r="V664" s="273">
        <v>0</v>
      </c>
      <c r="W664" s="100">
        <f t="shared" si="121"/>
        <v>0</v>
      </c>
      <c r="X664" s="105" t="str">
        <f t="shared" si="122"/>
        <v>En Riesgo de no Cumplimiento</v>
      </c>
      <c r="Y664" s="166"/>
      <c r="Z664" s="159">
        <f t="shared" si="123"/>
        <v>0</v>
      </c>
      <c r="AA664" s="159"/>
      <c r="AB664" s="100" t="str">
        <f t="shared" si="125"/>
        <v>No hay ejecución</v>
      </c>
      <c r="AC664" s="105" t="str">
        <f t="shared" si="124"/>
        <v>NA</v>
      </c>
      <c r="AD664" s="166"/>
      <c r="AE664" s="65">
        <f t="shared" si="126"/>
        <v>0</v>
      </c>
      <c r="AF664" s="100" t="str">
        <f t="shared" si="127"/>
        <v>No hay Programación</v>
      </c>
      <c r="AG664" s="105" t="str">
        <f t="shared" si="128"/>
        <v>De acuerdo a lo programado</v>
      </c>
      <c r="AH664" s="166"/>
      <c r="AI664" s="65" t="s">
        <v>502</v>
      </c>
      <c r="AJ664" s="105" t="s">
        <v>502</v>
      </c>
    </row>
    <row r="665" spans="1:36" s="59" customFormat="1" ht="37.049999999999997" customHeight="1" thickTop="1" thickBot="1">
      <c r="A665" s="63">
        <v>650</v>
      </c>
      <c r="B665" s="162" t="s">
        <v>388</v>
      </c>
      <c r="C665" s="162">
        <v>0</v>
      </c>
      <c r="D665" s="162" t="s">
        <v>99</v>
      </c>
      <c r="E665" s="162" t="s">
        <v>78</v>
      </c>
      <c r="F665" s="162">
        <v>17</v>
      </c>
      <c r="G665" s="231" t="s">
        <v>541</v>
      </c>
      <c r="H665" s="164" t="s">
        <v>4561</v>
      </c>
      <c r="I665" s="231" t="s">
        <v>20</v>
      </c>
      <c r="J665" s="231" t="s">
        <v>338</v>
      </c>
      <c r="K665" s="231">
        <v>5</v>
      </c>
      <c r="L665" s="165" t="s">
        <v>3778</v>
      </c>
      <c r="M665" s="165" t="s">
        <v>643</v>
      </c>
      <c r="N665" s="64">
        <v>0</v>
      </c>
      <c r="O665" s="64">
        <v>1</v>
      </c>
      <c r="P665" s="64">
        <v>1</v>
      </c>
      <c r="Q665" s="64">
        <v>0</v>
      </c>
      <c r="R665" s="64">
        <f t="shared" si="119"/>
        <v>2</v>
      </c>
      <c r="S665" s="105" t="s">
        <v>4345</v>
      </c>
      <c r="T665" s="105" t="s">
        <v>172</v>
      </c>
      <c r="U665" s="159">
        <f t="shared" si="129"/>
        <v>1</v>
      </c>
      <c r="V665" s="273">
        <v>1</v>
      </c>
      <c r="W665" s="100">
        <f t="shared" si="121"/>
        <v>1</v>
      </c>
      <c r="X665" s="105" t="str">
        <f t="shared" si="122"/>
        <v>De acuerdo a lo programado</v>
      </c>
      <c r="Y665" s="166"/>
      <c r="Z665" s="159">
        <f t="shared" si="123"/>
        <v>1</v>
      </c>
      <c r="AA665" s="159"/>
      <c r="AB665" s="100" t="str">
        <f t="shared" si="125"/>
        <v>No hay ejecución</v>
      </c>
      <c r="AC665" s="105" t="str">
        <f t="shared" si="124"/>
        <v>NA</v>
      </c>
      <c r="AD665" s="166"/>
      <c r="AE665" s="65">
        <f t="shared" si="126"/>
        <v>1</v>
      </c>
      <c r="AF665" s="100">
        <f t="shared" si="127"/>
        <v>0.5</v>
      </c>
      <c r="AG665" s="105" t="str">
        <f t="shared" si="128"/>
        <v>Incumplimiento</v>
      </c>
      <c r="AH665" s="166"/>
      <c r="AI665" s="65">
        <v>6000</v>
      </c>
      <c r="AJ665" s="105" t="s">
        <v>502</v>
      </c>
    </row>
    <row r="666" spans="1:36" s="59" customFormat="1" ht="37.049999999999997" customHeight="1" thickTop="1" thickBot="1">
      <c r="A666" s="63">
        <v>651</v>
      </c>
      <c r="B666" s="162" t="s">
        <v>388</v>
      </c>
      <c r="C666" s="162">
        <v>0</v>
      </c>
      <c r="D666" s="162" t="s">
        <v>99</v>
      </c>
      <c r="E666" s="162" t="s">
        <v>78</v>
      </c>
      <c r="F666" s="162">
        <v>17</v>
      </c>
      <c r="G666" s="231" t="s">
        <v>541</v>
      </c>
      <c r="H666" s="164" t="s">
        <v>4562</v>
      </c>
      <c r="I666" s="231" t="s">
        <v>20</v>
      </c>
      <c r="J666" s="231" t="s">
        <v>338</v>
      </c>
      <c r="K666" s="231">
        <v>5</v>
      </c>
      <c r="L666" s="165" t="s">
        <v>4143</v>
      </c>
      <c r="M666" s="165" t="s">
        <v>636</v>
      </c>
      <c r="N666" s="64">
        <v>0</v>
      </c>
      <c r="O666" s="64">
        <v>1</v>
      </c>
      <c r="P666" s="64">
        <v>1</v>
      </c>
      <c r="Q666" s="64">
        <v>0</v>
      </c>
      <c r="R666" s="64">
        <f t="shared" si="119"/>
        <v>2</v>
      </c>
      <c r="S666" s="105" t="s">
        <v>4345</v>
      </c>
      <c r="T666" s="105" t="s">
        <v>172</v>
      </c>
      <c r="U666" s="159">
        <f t="shared" si="129"/>
        <v>1</v>
      </c>
      <c r="V666" s="273">
        <v>0</v>
      </c>
      <c r="W666" s="100">
        <f t="shared" si="121"/>
        <v>0</v>
      </c>
      <c r="X666" s="105" t="str">
        <f t="shared" si="122"/>
        <v>En Riesgo de no Cumplimiento</v>
      </c>
      <c r="Y666" s="166"/>
      <c r="Z666" s="159">
        <f t="shared" si="123"/>
        <v>1</v>
      </c>
      <c r="AA666" s="159"/>
      <c r="AB666" s="100" t="str">
        <f t="shared" si="125"/>
        <v>No hay ejecución</v>
      </c>
      <c r="AC666" s="105" t="str">
        <f t="shared" si="124"/>
        <v>NA</v>
      </c>
      <c r="AD666" s="166"/>
      <c r="AE666" s="65">
        <f t="shared" si="126"/>
        <v>0</v>
      </c>
      <c r="AF666" s="100" t="str">
        <f t="shared" si="127"/>
        <v>No hay Programación</v>
      </c>
      <c r="AG666" s="105" t="str">
        <f t="shared" si="128"/>
        <v>De acuerdo a lo programado</v>
      </c>
      <c r="AH666" s="166"/>
      <c r="AI666" s="65" t="s">
        <v>502</v>
      </c>
      <c r="AJ666" s="105" t="s">
        <v>502</v>
      </c>
    </row>
    <row r="667" spans="1:36" s="59" customFormat="1" ht="37.049999999999997" customHeight="1" thickTop="1" thickBot="1">
      <c r="A667" s="63">
        <v>652</v>
      </c>
      <c r="B667" s="162" t="s">
        <v>388</v>
      </c>
      <c r="C667" s="162">
        <v>0</v>
      </c>
      <c r="D667" s="162" t="s">
        <v>99</v>
      </c>
      <c r="E667" s="162" t="s">
        <v>78</v>
      </c>
      <c r="F667" s="162">
        <v>17</v>
      </c>
      <c r="G667" s="231" t="s">
        <v>541</v>
      </c>
      <c r="H667" s="164" t="s">
        <v>4041</v>
      </c>
      <c r="I667" s="231" t="s">
        <v>20</v>
      </c>
      <c r="J667" s="231" t="s">
        <v>338</v>
      </c>
      <c r="K667" s="231">
        <v>16</v>
      </c>
      <c r="L667" s="165" t="s">
        <v>2205</v>
      </c>
      <c r="M667" s="165" t="s">
        <v>3764</v>
      </c>
      <c r="N667" s="64">
        <v>6</v>
      </c>
      <c r="O667" s="64">
        <v>0</v>
      </c>
      <c r="P667" s="64">
        <v>0</v>
      </c>
      <c r="Q667" s="64">
        <v>0</v>
      </c>
      <c r="R667" s="64">
        <f t="shared" si="119"/>
        <v>6</v>
      </c>
      <c r="S667" s="105" t="s">
        <v>4386</v>
      </c>
      <c r="T667" s="105" t="s">
        <v>172</v>
      </c>
      <c r="U667" s="159">
        <f t="shared" si="129"/>
        <v>6</v>
      </c>
      <c r="V667" s="273">
        <v>6</v>
      </c>
      <c r="W667" s="100">
        <f t="shared" si="121"/>
        <v>1</v>
      </c>
      <c r="X667" s="105" t="str">
        <f t="shared" si="122"/>
        <v>De acuerdo a lo programado</v>
      </c>
      <c r="Y667" s="166"/>
      <c r="Z667" s="159">
        <f t="shared" si="123"/>
        <v>0</v>
      </c>
      <c r="AA667" s="159"/>
      <c r="AB667" s="100" t="str">
        <f t="shared" si="125"/>
        <v>No hay ejecución</v>
      </c>
      <c r="AC667" s="105" t="str">
        <f t="shared" si="124"/>
        <v>NA</v>
      </c>
      <c r="AD667" s="166"/>
      <c r="AE667" s="65">
        <f t="shared" si="126"/>
        <v>6</v>
      </c>
      <c r="AF667" s="100">
        <f t="shared" si="127"/>
        <v>1</v>
      </c>
      <c r="AG667" s="105" t="str">
        <f t="shared" si="128"/>
        <v>De acuerdo a lo programado</v>
      </c>
      <c r="AH667" s="166"/>
      <c r="AI667" s="65" t="s">
        <v>502</v>
      </c>
      <c r="AJ667" s="105" t="s">
        <v>502</v>
      </c>
    </row>
    <row r="668" spans="1:36" s="59" customFormat="1" ht="37.049999999999997" customHeight="1" thickTop="1" thickBot="1">
      <c r="A668" s="63">
        <v>653</v>
      </c>
      <c r="B668" s="162" t="s">
        <v>388</v>
      </c>
      <c r="C668" s="162">
        <v>0</v>
      </c>
      <c r="D668" s="162" t="s">
        <v>99</v>
      </c>
      <c r="E668" s="162" t="s">
        <v>82</v>
      </c>
      <c r="F668" s="162">
        <v>17</v>
      </c>
      <c r="G668" s="231" t="s">
        <v>433</v>
      </c>
      <c r="H668" s="164" t="s">
        <v>4552</v>
      </c>
      <c r="I668" s="231" t="s">
        <v>20</v>
      </c>
      <c r="J668" s="231" t="s">
        <v>338</v>
      </c>
      <c r="K668" s="231">
        <v>16</v>
      </c>
      <c r="L668" s="165" t="s">
        <v>2201</v>
      </c>
      <c r="M668" s="165" t="s">
        <v>636</v>
      </c>
      <c r="N668" s="64">
        <v>0</v>
      </c>
      <c r="O668" s="64">
        <v>1</v>
      </c>
      <c r="P668" s="64">
        <v>1</v>
      </c>
      <c r="Q668" s="64">
        <v>0</v>
      </c>
      <c r="R668" s="64">
        <f t="shared" si="119"/>
        <v>2</v>
      </c>
      <c r="S668" s="105" t="s">
        <v>4386</v>
      </c>
      <c r="T668" s="105" t="s">
        <v>172</v>
      </c>
      <c r="U668" s="159">
        <f t="shared" si="129"/>
        <v>1</v>
      </c>
      <c r="V668" s="273">
        <v>1</v>
      </c>
      <c r="W668" s="100">
        <f t="shared" si="121"/>
        <v>1</v>
      </c>
      <c r="X668" s="105" t="str">
        <f t="shared" si="122"/>
        <v>De acuerdo a lo programado</v>
      </c>
      <c r="Y668" s="166"/>
      <c r="Z668" s="159">
        <f t="shared" si="123"/>
        <v>1</v>
      </c>
      <c r="AA668" s="159"/>
      <c r="AB668" s="100" t="str">
        <f t="shared" si="125"/>
        <v>No hay ejecución</v>
      </c>
      <c r="AC668" s="105" t="str">
        <f t="shared" si="124"/>
        <v>NA</v>
      </c>
      <c r="AD668" s="166"/>
      <c r="AE668" s="65">
        <f t="shared" si="126"/>
        <v>1</v>
      </c>
      <c r="AF668" s="100">
        <f t="shared" si="127"/>
        <v>0.5</v>
      </c>
      <c r="AG668" s="105" t="str">
        <f t="shared" si="128"/>
        <v>Incumplimiento</v>
      </c>
      <c r="AH668" s="166"/>
      <c r="AI668" s="65" t="s">
        <v>502</v>
      </c>
      <c r="AJ668" s="105" t="s">
        <v>502</v>
      </c>
    </row>
    <row r="669" spans="1:36" s="59" customFormat="1" ht="37.049999999999997" customHeight="1" thickTop="1" thickBot="1">
      <c r="A669" s="63">
        <v>654</v>
      </c>
      <c r="B669" s="162" t="s">
        <v>388</v>
      </c>
      <c r="C669" s="162">
        <v>0</v>
      </c>
      <c r="D669" s="162" t="s">
        <v>99</v>
      </c>
      <c r="E669" s="162" t="s">
        <v>78</v>
      </c>
      <c r="F669" s="162">
        <v>17</v>
      </c>
      <c r="G669" s="231" t="s">
        <v>541</v>
      </c>
      <c r="H669" s="164" t="s">
        <v>4563</v>
      </c>
      <c r="I669" s="231" t="s">
        <v>20</v>
      </c>
      <c r="J669" s="231" t="s">
        <v>338</v>
      </c>
      <c r="K669" s="231">
        <v>16</v>
      </c>
      <c r="L669" s="165" t="s">
        <v>2209</v>
      </c>
      <c r="M669" s="165" t="s">
        <v>3764</v>
      </c>
      <c r="N669" s="64">
        <v>1</v>
      </c>
      <c r="O669" s="64">
        <v>1</v>
      </c>
      <c r="P669" s="64">
        <v>1</v>
      </c>
      <c r="Q669" s="64">
        <v>0</v>
      </c>
      <c r="R669" s="64">
        <f t="shared" si="119"/>
        <v>3</v>
      </c>
      <c r="S669" s="105" t="s">
        <v>4386</v>
      </c>
      <c r="T669" s="105" t="s">
        <v>172</v>
      </c>
      <c r="U669" s="159">
        <f t="shared" si="129"/>
        <v>2</v>
      </c>
      <c r="V669" s="273">
        <v>0</v>
      </c>
      <c r="W669" s="100">
        <f t="shared" si="121"/>
        <v>0</v>
      </c>
      <c r="X669" s="105" t="str">
        <f t="shared" si="122"/>
        <v>En Riesgo de no Cumplimiento</v>
      </c>
      <c r="Y669" s="166"/>
      <c r="Z669" s="159">
        <f t="shared" si="123"/>
        <v>1</v>
      </c>
      <c r="AA669" s="159"/>
      <c r="AB669" s="100" t="str">
        <f t="shared" si="125"/>
        <v>No hay ejecución</v>
      </c>
      <c r="AC669" s="105" t="str">
        <f t="shared" si="124"/>
        <v>NA</v>
      </c>
      <c r="AD669" s="166"/>
      <c r="AE669" s="65">
        <f t="shared" si="126"/>
        <v>0</v>
      </c>
      <c r="AF669" s="100" t="str">
        <f t="shared" si="127"/>
        <v>No hay Programación</v>
      </c>
      <c r="AG669" s="105" t="str">
        <f t="shared" si="128"/>
        <v>De acuerdo a lo programado</v>
      </c>
      <c r="AH669" s="166"/>
      <c r="AI669" s="65" t="s">
        <v>502</v>
      </c>
      <c r="AJ669" s="105" t="s">
        <v>502</v>
      </c>
    </row>
    <row r="670" spans="1:36" s="59" customFormat="1" ht="37.049999999999997" customHeight="1" thickTop="1" thickBot="1">
      <c r="A670" s="63">
        <v>655</v>
      </c>
      <c r="B670" s="162" t="s">
        <v>388</v>
      </c>
      <c r="C670" s="162">
        <v>0</v>
      </c>
      <c r="D670" s="162" t="s">
        <v>99</v>
      </c>
      <c r="E670" s="162" t="s">
        <v>78</v>
      </c>
      <c r="F670" s="162">
        <v>17</v>
      </c>
      <c r="G670" s="231" t="s">
        <v>541</v>
      </c>
      <c r="H670" s="164" t="s">
        <v>4553</v>
      </c>
      <c r="I670" s="231" t="s">
        <v>20</v>
      </c>
      <c r="J670" s="231" t="s">
        <v>338</v>
      </c>
      <c r="K670" s="231">
        <v>16</v>
      </c>
      <c r="L670" s="165" t="s">
        <v>642</v>
      </c>
      <c r="M670" s="165" t="s">
        <v>674</v>
      </c>
      <c r="N670" s="64">
        <v>0</v>
      </c>
      <c r="O670" s="64">
        <v>1</v>
      </c>
      <c r="P670" s="64">
        <v>1</v>
      </c>
      <c r="Q670" s="64">
        <v>0</v>
      </c>
      <c r="R670" s="64">
        <f t="shared" si="119"/>
        <v>2</v>
      </c>
      <c r="S670" s="105" t="s">
        <v>4386</v>
      </c>
      <c r="T670" s="105" t="s">
        <v>172</v>
      </c>
      <c r="U670" s="159">
        <f t="shared" si="129"/>
        <v>1</v>
      </c>
      <c r="V670" s="273">
        <v>1</v>
      </c>
      <c r="W670" s="100">
        <f t="shared" si="121"/>
        <v>1</v>
      </c>
      <c r="X670" s="105" t="str">
        <f t="shared" si="122"/>
        <v>De acuerdo a lo programado</v>
      </c>
      <c r="Y670" s="166"/>
      <c r="Z670" s="159">
        <f t="shared" si="123"/>
        <v>1</v>
      </c>
      <c r="AA670" s="159"/>
      <c r="AB670" s="100" t="str">
        <f t="shared" si="125"/>
        <v>No hay ejecución</v>
      </c>
      <c r="AC670" s="105" t="str">
        <f t="shared" si="124"/>
        <v>NA</v>
      </c>
      <c r="AD670" s="166"/>
      <c r="AE670" s="65">
        <f t="shared" si="126"/>
        <v>1</v>
      </c>
      <c r="AF670" s="100">
        <f t="shared" si="127"/>
        <v>0.5</v>
      </c>
      <c r="AG670" s="105" t="str">
        <f t="shared" si="128"/>
        <v>Incumplimiento</v>
      </c>
      <c r="AH670" s="166"/>
      <c r="AI670" s="65" t="s">
        <v>502</v>
      </c>
      <c r="AJ670" s="105" t="s">
        <v>502</v>
      </c>
    </row>
    <row r="671" spans="1:36" s="59" customFormat="1" ht="37.049999999999997" customHeight="1" thickTop="1" thickBot="1">
      <c r="A671" s="63">
        <v>656</v>
      </c>
      <c r="B671" s="162" t="s">
        <v>388</v>
      </c>
      <c r="C671" s="162">
        <v>0</v>
      </c>
      <c r="D671" s="162" t="s">
        <v>99</v>
      </c>
      <c r="E671" s="162" t="s">
        <v>78</v>
      </c>
      <c r="F671" s="162">
        <v>17</v>
      </c>
      <c r="G671" s="231" t="s">
        <v>541</v>
      </c>
      <c r="H671" s="164" t="s">
        <v>4554</v>
      </c>
      <c r="I671" s="231" t="s">
        <v>18</v>
      </c>
      <c r="J671" s="231" t="s">
        <v>338</v>
      </c>
      <c r="K671" s="231">
        <v>16</v>
      </c>
      <c r="L671" s="165" t="s">
        <v>640</v>
      </c>
      <c r="M671" s="165" t="s">
        <v>636</v>
      </c>
      <c r="N671" s="64">
        <v>0</v>
      </c>
      <c r="O671" s="64">
        <v>1</v>
      </c>
      <c r="P671" s="64">
        <v>1</v>
      </c>
      <c r="Q671" s="64">
        <v>0</v>
      </c>
      <c r="R671" s="64">
        <f t="shared" si="119"/>
        <v>2</v>
      </c>
      <c r="S671" s="105" t="s">
        <v>4386</v>
      </c>
      <c r="T671" s="105" t="s">
        <v>172</v>
      </c>
      <c r="U671" s="159">
        <f t="shared" si="129"/>
        <v>1</v>
      </c>
      <c r="V671" s="273">
        <v>0</v>
      </c>
      <c r="W671" s="100">
        <f t="shared" si="121"/>
        <v>0</v>
      </c>
      <c r="X671" s="105" t="str">
        <f t="shared" si="122"/>
        <v>En Riesgo de no Cumplimiento</v>
      </c>
      <c r="Y671" s="166"/>
      <c r="Z671" s="159">
        <f t="shared" si="123"/>
        <v>1</v>
      </c>
      <c r="AA671" s="159"/>
      <c r="AB671" s="100" t="str">
        <f t="shared" si="125"/>
        <v>No hay ejecución</v>
      </c>
      <c r="AC671" s="105" t="str">
        <f t="shared" si="124"/>
        <v>NA</v>
      </c>
      <c r="AD671" s="166"/>
      <c r="AE671" s="65">
        <f t="shared" si="126"/>
        <v>0</v>
      </c>
      <c r="AF671" s="100" t="str">
        <f t="shared" si="127"/>
        <v>No hay Programación</v>
      </c>
      <c r="AG671" s="105" t="str">
        <f t="shared" si="128"/>
        <v>De acuerdo a lo programado</v>
      </c>
      <c r="AH671" s="166"/>
      <c r="AI671" s="65" t="s">
        <v>502</v>
      </c>
      <c r="AJ671" s="105" t="s">
        <v>502</v>
      </c>
    </row>
    <row r="672" spans="1:36" s="59" customFormat="1" ht="37.049999999999997" customHeight="1" thickTop="1" thickBot="1">
      <c r="A672" s="63">
        <v>657</v>
      </c>
      <c r="B672" s="162" t="s">
        <v>388</v>
      </c>
      <c r="C672" s="162">
        <v>0</v>
      </c>
      <c r="D672" s="162" t="s">
        <v>99</v>
      </c>
      <c r="E672" s="162" t="s">
        <v>78</v>
      </c>
      <c r="F672" s="162">
        <v>17</v>
      </c>
      <c r="G672" s="231" t="s">
        <v>541</v>
      </c>
      <c r="H672" s="164" t="s">
        <v>4555</v>
      </c>
      <c r="I672" s="231" t="s">
        <v>20</v>
      </c>
      <c r="J672" s="231" t="s">
        <v>338</v>
      </c>
      <c r="K672" s="231">
        <v>16</v>
      </c>
      <c r="L672" s="165" t="s">
        <v>642</v>
      </c>
      <c r="M672" s="165" t="s">
        <v>674</v>
      </c>
      <c r="N672" s="64">
        <v>0</v>
      </c>
      <c r="O672" s="64">
        <v>0</v>
      </c>
      <c r="P672" s="64">
        <v>1</v>
      </c>
      <c r="Q672" s="64">
        <v>1</v>
      </c>
      <c r="R672" s="64">
        <f t="shared" si="119"/>
        <v>2</v>
      </c>
      <c r="S672" s="105" t="s">
        <v>4386</v>
      </c>
      <c r="T672" s="105" t="s">
        <v>172</v>
      </c>
      <c r="U672" s="159">
        <f t="shared" si="129"/>
        <v>0</v>
      </c>
      <c r="V672" s="273">
        <v>0</v>
      </c>
      <c r="W672" s="100" t="str">
        <f t="shared" si="121"/>
        <v>No hay Programación</v>
      </c>
      <c r="X672" s="105" t="str">
        <f t="shared" si="122"/>
        <v>De acuerdo a lo programado</v>
      </c>
      <c r="Y672" s="166"/>
      <c r="Z672" s="159">
        <f t="shared" si="123"/>
        <v>2</v>
      </c>
      <c r="AA672" s="159"/>
      <c r="AB672" s="100" t="str">
        <f t="shared" si="125"/>
        <v>No hay ejecución</v>
      </c>
      <c r="AC672" s="105" t="str">
        <f t="shared" si="124"/>
        <v>NA</v>
      </c>
      <c r="AD672" s="166"/>
      <c r="AE672" s="65">
        <f t="shared" si="126"/>
        <v>0</v>
      </c>
      <c r="AF672" s="100" t="str">
        <f t="shared" si="127"/>
        <v>No hay Programación</v>
      </c>
      <c r="AG672" s="105" t="str">
        <f t="shared" si="128"/>
        <v>De acuerdo a lo programado</v>
      </c>
      <c r="AH672" s="166"/>
      <c r="AI672" s="65" t="s">
        <v>502</v>
      </c>
      <c r="AJ672" s="105" t="s">
        <v>502</v>
      </c>
    </row>
    <row r="673" spans="1:36" s="59" customFormat="1" ht="37.049999999999997" customHeight="1" thickTop="1" thickBot="1">
      <c r="A673" s="63">
        <v>658</v>
      </c>
      <c r="B673" s="162" t="s">
        <v>388</v>
      </c>
      <c r="C673" s="162">
        <v>0</v>
      </c>
      <c r="D673" s="162" t="s">
        <v>99</v>
      </c>
      <c r="E673" s="162" t="s">
        <v>82</v>
      </c>
      <c r="F673" s="162">
        <v>17</v>
      </c>
      <c r="G673" s="231" t="s">
        <v>433</v>
      </c>
      <c r="H673" s="164" t="s">
        <v>4556</v>
      </c>
      <c r="I673" s="231" t="s">
        <v>20</v>
      </c>
      <c r="J673" s="231" t="s">
        <v>338</v>
      </c>
      <c r="K673" s="231">
        <v>16</v>
      </c>
      <c r="L673" s="165" t="s">
        <v>642</v>
      </c>
      <c r="M673" s="165" t="s">
        <v>674</v>
      </c>
      <c r="N673" s="64">
        <v>0</v>
      </c>
      <c r="O673" s="64">
        <v>1</v>
      </c>
      <c r="P673" s="64">
        <v>1</v>
      </c>
      <c r="Q673" s="64">
        <v>0</v>
      </c>
      <c r="R673" s="64">
        <f t="shared" si="119"/>
        <v>2</v>
      </c>
      <c r="S673" s="105" t="s">
        <v>4386</v>
      </c>
      <c r="T673" s="105" t="s">
        <v>172</v>
      </c>
      <c r="U673" s="159">
        <f t="shared" si="129"/>
        <v>1</v>
      </c>
      <c r="V673" s="273">
        <v>1</v>
      </c>
      <c r="W673" s="100">
        <f t="shared" si="121"/>
        <v>1</v>
      </c>
      <c r="X673" s="105" t="str">
        <f t="shared" si="122"/>
        <v>De acuerdo a lo programado</v>
      </c>
      <c r="Y673" s="166"/>
      <c r="Z673" s="159">
        <f t="shared" si="123"/>
        <v>1</v>
      </c>
      <c r="AA673" s="159"/>
      <c r="AB673" s="100" t="str">
        <f t="shared" si="125"/>
        <v>No hay ejecución</v>
      </c>
      <c r="AC673" s="105" t="str">
        <f t="shared" si="124"/>
        <v>NA</v>
      </c>
      <c r="AD673" s="166"/>
      <c r="AE673" s="65">
        <f t="shared" si="126"/>
        <v>1</v>
      </c>
      <c r="AF673" s="100">
        <f t="shared" si="127"/>
        <v>0.5</v>
      </c>
      <c r="AG673" s="105" t="str">
        <f t="shared" si="128"/>
        <v>Incumplimiento</v>
      </c>
      <c r="AH673" s="166"/>
      <c r="AI673" s="65" t="s">
        <v>502</v>
      </c>
      <c r="AJ673" s="105" t="s">
        <v>502</v>
      </c>
    </row>
    <row r="674" spans="1:36" s="59" customFormat="1" ht="37.049999999999997" customHeight="1" thickTop="1" thickBot="1">
      <c r="A674" s="63">
        <v>659</v>
      </c>
      <c r="B674" s="162" t="s">
        <v>388</v>
      </c>
      <c r="C674" s="162">
        <v>0</v>
      </c>
      <c r="D674" s="162" t="s">
        <v>99</v>
      </c>
      <c r="E674" s="162" t="s">
        <v>82</v>
      </c>
      <c r="F674" s="162">
        <v>17</v>
      </c>
      <c r="G674" s="231" t="s">
        <v>433</v>
      </c>
      <c r="H674" s="164" t="s">
        <v>4557</v>
      </c>
      <c r="I674" s="231" t="s">
        <v>20</v>
      </c>
      <c r="J674" s="231" t="s">
        <v>338</v>
      </c>
      <c r="K674" s="231">
        <v>16</v>
      </c>
      <c r="L674" s="165" t="s">
        <v>642</v>
      </c>
      <c r="M674" s="165" t="s">
        <v>674</v>
      </c>
      <c r="N674" s="64"/>
      <c r="O674" s="64">
        <v>1</v>
      </c>
      <c r="P674" s="64">
        <v>1</v>
      </c>
      <c r="Q674" s="64">
        <v>0</v>
      </c>
      <c r="R674" s="64">
        <f t="shared" si="119"/>
        <v>2</v>
      </c>
      <c r="S674" s="105" t="s">
        <v>4386</v>
      </c>
      <c r="T674" s="105" t="s">
        <v>172</v>
      </c>
      <c r="U674" s="159">
        <f t="shared" si="129"/>
        <v>1</v>
      </c>
      <c r="V674" s="273">
        <v>1</v>
      </c>
      <c r="W674" s="100">
        <f t="shared" si="121"/>
        <v>1</v>
      </c>
      <c r="X674" s="105" t="str">
        <f t="shared" si="122"/>
        <v>De acuerdo a lo programado</v>
      </c>
      <c r="Y674" s="166"/>
      <c r="Z674" s="159">
        <f t="shared" si="123"/>
        <v>1</v>
      </c>
      <c r="AA674" s="159"/>
      <c r="AB674" s="100" t="str">
        <f t="shared" si="125"/>
        <v>No hay ejecución</v>
      </c>
      <c r="AC674" s="105" t="str">
        <f t="shared" si="124"/>
        <v>NA</v>
      </c>
      <c r="AD674" s="166"/>
      <c r="AE674" s="65">
        <f t="shared" si="126"/>
        <v>1</v>
      </c>
      <c r="AF674" s="100">
        <f t="shared" si="127"/>
        <v>0.5</v>
      </c>
      <c r="AG674" s="105" t="str">
        <f t="shared" si="128"/>
        <v>Incumplimiento</v>
      </c>
      <c r="AH674" s="166"/>
      <c r="AI674" s="65" t="s">
        <v>502</v>
      </c>
      <c r="AJ674" s="105" t="s">
        <v>502</v>
      </c>
    </row>
    <row r="675" spans="1:36" s="59" customFormat="1" ht="37.049999999999997" customHeight="1" thickTop="1" thickBot="1">
      <c r="A675" s="63">
        <v>660</v>
      </c>
      <c r="B675" s="162" t="s">
        <v>388</v>
      </c>
      <c r="C675" s="162">
        <v>0</v>
      </c>
      <c r="D675" s="162" t="s">
        <v>99</v>
      </c>
      <c r="E675" s="162" t="s">
        <v>82</v>
      </c>
      <c r="F675" s="162">
        <v>17</v>
      </c>
      <c r="G675" s="231" t="s">
        <v>433</v>
      </c>
      <c r="H675" s="164" t="s">
        <v>4566</v>
      </c>
      <c r="I675" s="231" t="s">
        <v>20</v>
      </c>
      <c r="J675" s="231" t="s">
        <v>338</v>
      </c>
      <c r="K675" s="231">
        <v>16</v>
      </c>
      <c r="L675" s="165" t="s">
        <v>2214</v>
      </c>
      <c r="M675" s="165" t="s">
        <v>2215</v>
      </c>
      <c r="N675" s="64">
        <v>0</v>
      </c>
      <c r="O675" s="64">
        <v>0</v>
      </c>
      <c r="P675" s="64">
        <v>1</v>
      </c>
      <c r="Q675" s="64">
        <v>1</v>
      </c>
      <c r="R675" s="64">
        <f t="shared" si="119"/>
        <v>2</v>
      </c>
      <c r="S675" s="105" t="s">
        <v>4386</v>
      </c>
      <c r="T675" s="105" t="s">
        <v>172</v>
      </c>
      <c r="U675" s="159">
        <f t="shared" si="129"/>
        <v>0</v>
      </c>
      <c r="V675" s="273">
        <v>0</v>
      </c>
      <c r="W675" s="100" t="str">
        <f t="shared" si="121"/>
        <v>No hay Programación</v>
      </c>
      <c r="X675" s="105" t="str">
        <f t="shared" si="122"/>
        <v>De acuerdo a lo programado</v>
      </c>
      <c r="Y675" s="166"/>
      <c r="Z675" s="159">
        <f t="shared" si="123"/>
        <v>2</v>
      </c>
      <c r="AA675" s="159"/>
      <c r="AB675" s="100" t="str">
        <f t="shared" si="125"/>
        <v>No hay ejecución</v>
      </c>
      <c r="AC675" s="105" t="str">
        <f t="shared" si="124"/>
        <v>NA</v>
      </c>
      <c r="AD675" s="166"/>
      <c r="AE675" s="65">
        <f t="shared" si="126"/>
        <v>0</v>
      </c>
      <c r="AF675" s="100" t="str">
        <f t="shared" si="127"/>
        <v>No hay Programación</v>
      </c>
      <c r="AG675" s="105" t="str">
        <f t="shared" si="128"/>
        <v>De acuerdo a lo programado</v>
      </c>
      <c r="AH675" s="166"/>
      <c r="AI675" s="65" t="s">
        <v>502</v>
      </c>
      <c r="AJ675" s="105" t="s">
        <v>502</v>
      </c>
    </row>
    <row r="676" spans="1:36" s="59" customFormat="1" ht="37.049999999999997" customHeight="1" thickTop="1" thickBot="1">
      <c r="A676" s="63">
        <v>661</v>
      </c>
      <c r="B676" s="162" t="s">
        <v>388</v>
      </c>
      <c r="C676" s="162">
        <v>0</v>
      </c>
      <c r="D676" s="162" t="s">
        <v>99</v>
      </c>
      <c r="E676" s="162" t="s">
        <v>82</v>
      </c>
      <c r="F676" s="162">
        <v>17</v>
      </c>
      <c r="G676" s="231" t="s">
        <v>433</v>
      </c>
      <c r="H676" s="164" t="s">
        <v>4564</v>
      </c>
      <c r="I676" s="231" t="s">
        <v>20</v>
      </c>
      <c r="J676" s="231" t="s">
        <v>338</v>
      </c>
      <c r="K676" s="231">
        <v>16</v>
      </c>
      <c r="L676" s="165" t="s">
        <v>642</v>
      </c>
      <c r="M676" s="165" t="s">
        <v>674</v>
      </c>
      <c r="N676" s="64">
        <v>0</v>
      </c>
      <c r="O676" s="64">
        <v>0</v>
      </c>
      <c r="P676" s="64">
        <v>0</v>
      </c>
      <c r="Q676" s="64">
        <v>1</v>
      </c>
      <c r="R676" s="64">
        <f t="shared" si="119"/>
        <v>1</v>
      </c>
      <c r="S676" s="105" t="s">
        <v>4386</v>
      </c>
      <c r="T676" s="105" t="s">
        <v>172</v>
      </c>
      <c r="U676" s="159">
        <f t="shared" si="129"/>
        <v>0</v>
      </c>
      <c r="V676" s="273">
        <v>0</v>
      </c>
      <c r="W676" s="100" t="str">
        <f t="shared" si="121"/>
        <v>No hay Programación</v>
      </c>
      <c r="X676" s="105" t="str">
        <f t="shared" si="122"/>
        <v>De acuerdo a lo programado</v>
      </c>
      <c r="Y676" s="166"/>
      <c r="Z676" s="159">
        <f t="shared" si="123"/>
        <v>1</v>
      </c>
      <c r="AA676" s="159"/>
      <c r="AB676" s="100" t="str">
        <f t="shared" si="125"/>
        <v>No hay ejecución</v>
      </c>
      <c r="AC676" s="105" t="str">
        <f t="shared" si="124"/>
        <v>NA</v>
      </c>
      <c r="AD676" s="166"/>
      <c r="AE676" s="65">
        <f t="shared" si="126"/>
        <v>0</v>
      </c>
      <c r="AF676" s="100" t="str">
        <f t="shared" si="127"/>
        <v>No hay Programación</v>
      </c>
      <c r="AG676" s="105" t="str">
        <f t="shared" si="128"/>
        <v>De acuerdo a lo programado</v>
      </c>
      <c r="AH676" s="166"/>
      <c r="AI676" s="65" t="s">
        <v>502</v>
      </c>
      <c r="AJ676" s="105" t="s">
        <v>502</v>
      </c>
    </row>
    <row r="677" spans="1:36" s="59" customFormat="1" ht="37.049999999999997" customHeight="1" thickTop="1" thickBot="1">
      <c r="A677" s="63">
        <v>662</v>
      </c>
      <c r="B677" s="162" t="s">
        <v>388</v>
      </c>
      <c r="C677" s="162">
        <v>0</v>
      </c>
      <c r="D677" s="162" t="s">
        <v>99</v>
      </c>
      <c r="E677" s="162" t="s">
        <v>82</v>
      </c>
      <c r="F677" s="162">
        <v>17</v>
      </c>
      <c r="G677" s="231" t="s">
        <v>433</v>
      </c>
      <c r="H677" s="164" t="s">
        <v>4560</v>
      </c>
      <c r="I677" s="231" t="s">
        <v>18</v>
      </c>
      <c r="J677" s="231" t="s">
        <v>338</v>
      </c>
      <c r="K677" s="231">
        <v>16</v>
      </c>
      <c r="L677" s="165" t="s">
        <v>640</v>
      </c>
      <c r="M677" s="165" t="s">
        <v>636</v>
      </c>
      <c r="N677" s="64">
        <v>1</v>
      </c>
      <c r="O677" s="64">
        <v>0</v>
      </c>
      <c r="P677" s="64">
        <v>0</v>
      </c>
      <c r="Q677" s="64">
        <v>0</v>
      </c>
      <c r="R677" s="64">
        <f t="shared" si="119"/>
        <v>1</v>
      </c>
      <c r="S677" s="105" t="s">
        <v>4386</v>
      </c>
      <c r="T677" s="105" t="s">
        <v>172</v>
      </c>
      <c r="U677" s="159">
        <f t="shared" si="129"/>
        <v>1</v>
      </c>
      <c r="V677" s="273">
        <v>1</v>
      </c>
      <c r="W677" s="100">
        <f t="shared" si="121"/>
        <v>1</v>
      </c>
      <c r="X677" s="105" t="str">
        <f t="shared" si="122"/>
        <v>De acuerdo a lo programado</v>
      </c>
      <c r="Y677" s="166"/>
      <c r="Z677" s="159">
        <f t="shared" si="123"/>
        <v>0</v>
      </c>
      <c r="AA677" s="159"/>
      <c r="AB677" s="100" t="str">
        <f t="shared" si="125"/>
        <v>No hay ejecución</v>
      </c>
      <c r="AC677" s="105" t="str">
        <f t="shared" si="124"/>
        <v>NA</v>
      </c>
      <c r="AD677" s="166"/>
      <c r="AE677" s="65">
        <f t="shared" si="126"/>
        <v>1</v>
      </c>
      <c r="AF677" s="100">
        <f t="shared" si="127"/>
        <v>1</v>
      </c>
      <c r="AG677" s="105" t="str">
        <f t="shared" si="128"/>
        <v>De acuerdo a lo programado</v>
      </c>
      <c r="AH677" s="166"/>
      <c r="AI677" s="65" t="s">
        <v>502</v>
      </c>
      <c r="AJ677" s="105" t="s">
        <v>502</v>
      </c>
    </row>
    <row r="678" spans="1:36" s="59" customFormat="1" ht="37.049999999999997" customHeight="1" thickTop="1" thickBot="1">
      <c r="A678" s="63">
        <v>663</v>
      </c>
      <c r="B678" s="162" t="s">
        <v>388</v>
      </c>
      <c r="C678" s="162">
        <v>0</v>
      </c>
      <c r="D678" s="162" t="s">
        <v>99</v>
      </c>
      <c r="E678" s="162" t="s">
        <v>78</v>
      </c>
      <c r="F678" s="162">
        <v>17</v>
      </c>
      <c r="G678" s="231" t="s">
        <v>541</v>
      </c>
      <c r="H678" s="164" t="s">
        <v>4567</v>
      </c>
      <c r="I678" s="231" t="s">
        <v>20</v>
      </c>
      <c r="J678" s="231" t="s">
        <v>338</v>
      </c>
      <c r="K678" s="231">
        <v>16</v>
      </c>
      <c r="L678" s="165" t="s">
        <v>642</v>
      </c>
      <c r="M678" s="165" t="s">
        <v>674</v>
      </c>
      <c r="N678" s="64">
        <v>1</v>
      </c>
      <c r="O678" s="64">
        <v>1</v>
      </c>
      <c r="P678" s="64">
        <v>1</v>
      </c>
      <c r="Q678" s="64">
        <v>1</v>
      </c>
      <c r="R678" s="64">
        <f t="shared" si="119"/>
        <v>4</v>
      </c>
      <c r="S678" s="105" t="s">
        <v>4386</v>
      </c>
      <c r="T678" s="105" t="s">
        <v>172</v>
      </c>
      <c r="U678" s="159">
        <f t="shared" si="129"/>
        <v>2</v>
      </c>
      <c r="V678" s="273">
        <v>1</v>
      </c>
      <c r="W678" s="100">
        <f t="shared" si="121"/>
        <v>0.5</v>
      </c>
      <c r="X678" s="105" t="str">
        <f t="shared" si="122"/>
        <v>En Riesgo de no Cumplimiento</v>
      </c>
      <c r="Y678" s="166"/>
      <c r="Z678" s="159">
        <f t="shared" si="123"/>
        <v>2</v>
      </c>
      <c r="AA678" s="159"/>
      <c r="AB678" s="100" t="str">
        <f t="shared" si="125"/>
        <v>No hay ejecución</v>
      </c>
      <c r="AC678" s="105" t="str">
        <f t="shared" si="124"/>
        <v>NA</v>
      </c>
      <c r="AD678" s="166"/>
      <c r="AE678" s="65">
        <f t="shared" si="126"/>
        <v>1</v>
      </c>
      <c r="AF678" s="100">
        <f t="shared" si="127"/>
        <v>0.25</v>
      </c>
      <c r="AG678" s="105" t="str">
        <f t="shared" si="128"/>
        <v>Incumplimiento</v>
      </c>
      <c r="AH678" s="166"/>
      <c r="AI678" s="65" t="s">
        <v>502</v>
      </c>
      <c r="AJ678" s="105" t="s">
        <v>502</v>
      </c>
    </row>
    <row r="679" spans="1:36" s="59" customFormat="1" ht="37.049999999999997" customHeight="1" thickTop="1" thickBot="1">
      <c r="A679" s="63">
        <v>664</v>
      </c>
      <c r="B679" s="162" t="s">
        <v>388</v>
      </c>
      <c r="C679" s="162">
        <v>0</v>
      </c>
      <c r="D679" s="162" t="s">
        <v>99</v>
      </c>
      <c r="E679" s="162" t="s">
        <v>78</v>
      </c>
      <c r="F679" s="162">
        <v>17</v>
      </c>
      <c r="G679" s="231" t="s">
        <v>541</v>
      </c>
      <c r="H679" s="164" t="s">
        <v>4568</v>
      </c>
      <c r="I679" s="231" t="s">
        <v>20</v>
      </c>
      <c r="J679" s="231" t="s">
        <v>338</v>
      </c>
      <c r="K679" s="231">
        <v>16</v>
      </c>
      <c r="L679" s="165" t="s">
        <v>642</v>
      </c>
      <c r="M679" s="165" t="s">
        <v>674</v>
      </c>
      <c r="N679" s="64">
        <v>0</v>
      </c>
      <c r="O679" s="64">
        <v>1</v>
      </c>
      <c r="P679" s="64">
        <v>1</v>
      </c>
      <c r="Q679" s="64">
        <v>0</v>
      </c>
      <c r="R679" s="64">
        <f t="shared" si="119"/>
        <v>2</v>
      </c>
      <c r="S679" s="105" t="s">
        <v>4386</v>
      </c>
      <c r="T679" s="105" t="s">
        <v>172</v>
      </c>
      <c r="U679" s="159">
        <f t="shared" si="129"/>
        <v>1</v>
      </c>
      <c r="V679" s="273">
        <v>1</v>
      </c>
      <c r="W679" s="100">
        <f t="shared" si="121"/>
        <v>1</v>
      </c>
      <c r="X679" s="105" t="str">
        <f t="shared" si="122"/>
        <v>De acuerdo a lo programado</v>
      </c>
      <c r="Y679" s="166"/>
      <c r="Z679" s="159">
        <f t="shared" si="123"/>
        <v>1</v>
      </c>
      <c r="AA679" s="159"/>
      <c r="AB679" s="100" t="str">
        <f t="shared" si="125"/>
        <v>No hay ejecución</v>
      </c>
      <c r="AC679" s="105" t="str">
        <f t="shared" si="124"/>
        <v>NA</v>
      </c>
      <c r="AD679" s="166"/>
      <c r="AE679" s="65">
        <f t="shared" si="126"/>
        <v>1</v>
      </c>
      <c r="AF679" s="100">
        <f t="shared" si="127"/>
        <v>0.5</v>
      </c>
      <c r="AG679" s="105" t="str">
        <f t="shared" si="128"/>
        <v>Incumplimiento</v>
      </c>
      <c r="AH679" s="166"/>
      <c r="AI679" s="65" t="s">
        <v>502</v>
      </c>
      <c r="AJ679" s="105" t="s">
        <v>502</v>
      </c>
    </row>
    <row r="680" spans="1:36" s="59" customFormat="1" ht="37.049999999999997" customHeight="1" thickTop="1" thickBot="1">
      <c r="A680" s="63">
        <v>665</v>
      </c>
      <c r="B680" s="162" t="s">
        <v>388</v>
      </c>
      <c r="C680" s="162">
        <v>0</v>
      </c>
      <c r="D680" s="162" t="s">
        <v>99</v>
      </c>
      <c r="E680" s="162" t="s">
        <v>78</v>
      </c>
      <c r="F680" s="162">
        <v>17</v>
      </c>
      <c r="G680" s="231" t="s">
        <v>541</v>
      </c>
      <c r="H680" s="164" t="s">
        <v>4569</v>
      </c>
      <c r="I680" s="231" t="s">
        <v>20</v>
      </c>
      <c r="J680" s="231" t="s">
        <v>338</v>
      </c>
      <c r="K680" s="231">
        <v>16</v>
      </c>
      <c r="L680" s="165" t="s">
        <v>642</v>
      </c>
      <c r="M680" s="165" t="s">
        <v>674</v>
      </c>
      <c r="N680" s="64">
        <v>0</v>
      </c>
      <c r="O680" s="64">
        <v>0</v>
      </c>
      <c r="P680" s="64">
        <v>1</v>
      </c>
      <c r="Q680" s="64">
        <v>0</v>
      </c>
      <c r="R680" s="64">
        <f t="shared" si="119"/>
        <v>1</v>
      </c>
      <c r="S680" s="105" t="s">
        <v>4386</v>
      </c>
      <c r="T680" s="105" t="s">
        <v>172</v>
      </c>
      <c r="U680" s="159">
        <f t="shared" si="129"/>
        <v>0</v>
      </c>
      <c r="V680" s="273">
        <v>0</v>
      </c>
      <c r="W680" s="100" t="str">
        <f t="shared" si="121"/>
        <v>No hay Programación</v>
      </c>
      <c r="X680" s="105" t="str">
        <f t="shared" si="122"/>
        <v>De acuerdo a lo programado</v>
      </c>
      <c r="Y680" s="166"/>
      <c r="Z680" s="159">
        <f t="shared" si="123"/>
        <v>1</v>
      </c>
      <c r="AA680" s="159"/>
      <c r="AB680" s="100" t="str">
        <f t="shared" si="125"/>
        <v>No hay ejecución</v>
      </c>
      <c r="AC680" s="105" t="str">
        <f t="shared" si="124"/>
        <v>NA</v>
      </c>
      <c r="AD680" s="166"/>
      <c r="AE680" s="65">
        <f t="shared" si="126"/>
        <v>0</v>
      </c>
      <c r="AF680" s="100" t="str">
        <f t="shared" si="127"/>
        <v>No hay Programación</v>
      </c>
      <c r="AG680" s="105" t="str">
        <f t="shared" si="128"/>
        <v>De acuerdo a lo programado</v>
      </c>
      <c r="AH680" s="166"/>
      <c r="AI680" s="65" t="s">
        <v>502</v>
      </c>
      <c r="AJ680" s="105" t="s">
        <v>502</v>
      </c>
    </row>
    <row r="681" spans="1:36" s="59" customFormat="1" ht="37.049999999999997" customHeight="1" thickTop="1" thickBot="1">
      <c r="A681" s="63">
        <v>666</v>
      </c>
      <c r="B681" s="162" t="s">
        <v>388</v>
      </c>
      <c r="C681" s="162">
        <v>0</v>
      </c>
      <c r="D681" s="162" t="s">
        <v>99</v>
      </c>
      <c r="E681" s="162" t="s">
        <v>78</v>
      </c>
      <c r="F681" s="162">
        <v>17</v>
      </c>
      <c r="G681" s="231" t="s">
        <v>541</v>
      </c>
      <c r="H681" s="164" t="s">
        <v>4570</v>
      </c>
      <c r="I681" s="231" t="s">
        <v>18</v>
      </c>
      <c r="J681" s="231" t="s">
        <v>338</v>
      </c>
      <c r="K681" s="231">
        <v>16</v>
      </c>
      <c r="L681" s="165" t="s">
        <v>640</v>
      </c>
      <c r="M681" s="165" t="s">
        <v>636</v>
      </c>
      <c r="N681" s="64">
        <v>1</v>
      </c>
      <c r="O681" s="64">
        <v>0</v>
      </c>
      <c r="P681" s="64">
        <v>0</v>
      </c>
      <c r="Q681" s="64">
        <v>0</v>
      </c>
      <c r="R681" s="64">
        <f t="shared" si="119"/>
        <v>1</v>
      </c>
      <c r="S681" s="105" t="s">
        <v>4386</v>
      </c>
      <c r="T681" s="105" t="s">
        <v>172</v>
      </c>
      <c r="U681" s="159">
        <f t="shared" si="129"/>
        <v>1</v>
      </c>
      <c r="V681" s="273">
        <v>1</v>
      </c>
      <c r="W681" s="100">
        <f t="shared" si="121"/>
        <v>1</v>
      </c>
      <c r="X681" s="105" t="str">
        <f t="shared" si="122"/>
        <v>De acuerdo a lo programado</v>
      </c>
      <c r="Y681" s="166"/>
      <c r="Z681" s="159">
        <f t="shared" si="123"/>
        <v>0</v>
      </c>
      <c r="AA681" s="159"/>
      <c r="AB681" s="100" t="str">
        <f t="shared" si="125"/>
        <v>No hay ejecución</v>
      </c>
      <c r="AC681" s="105" t="str">
        <f t="shared" si="124"/>
        <v>NA</v>
      </c>
      <c r="AD681" s="166"/>
      <c r="AE681" s="65">
        <f t="shared" si="126"/>
        <v>1</v>
      </c>
      <c r="AF681" s="100">
        <f t="shared" si="127"/>
        <v>1</v>
      </c>
      <c r="AG681" s="105" t="str">
        <f t="shared" si="128"/>
        <v>De acuerdo a lo programado</v>
      </c>
      <c r="AH681" s="166"/>
      <c r="AI681" s="65" t="s">
        <v>502</v>
      </c>
      <c r="AJ681" s="105" t="s">
        <v>502</v>
      </c>
    </row>
    <row r="682" spans="1:36" s="59" customFormat="1" ht="37.049999999999997" customHeight="1" thickTop="1" thickBot="1">
      <c r="A682" s="63">
        <v>667</v>
      </c>
      <c r="B682" s="162" t="s">
        <v>388</v>
      </c>
      <c r="C682" s="162">
        <v>0</v>
      </c>
      <c r="D682" s="162" t="s">
        <v>99</v>
      </c>
      <c r="E682" s="162" t="s">
        <v>78</v>
      </c>
      <c r="F682" s="162">
        <v>17</v>
      </c>
      <c r="G682" s="231" t="s">
        <v>541</v>
      </c>
      <c r="H682" s="164" t="s">
        <v>4561</v>
      </c>
      <c r="I682" s="231" t="s">
        <v>20</v>
      </c>
      <c r="J682" s="231" t="s">
        <v>338</v>
      </c>
      <c r="K682" s="231">
        <v>16</v>
      </c>
      <c r="L682" s="165" t="s">
        <v>3778</v>
      </c>
      <c r="M682" s="165" t="s">
        <v>643</v>
      </c>
      <c r="N682" s="64">
        <v>0</v>
      </c>
      <c r="O682" s="64">
        <v>1</v>
      </c>
      <c r="P682" s="64">
        <v>1</v>
      </c>
      <c r="Q682" s="64">
        <v>0</v>
      </c>
      <c r="R682" s="64">
        <f t="shared" si="119"/>
        <v>2</v>
      </c>
      <c r="S682" s="105" t="s">
        <v>4386</v>
      </c>
      <c r="T682" s="105" t="s">
        <v>172</v>
      </c>
      <c r="U682" s="159">
        <f t="shared" si="129"/>
        <v>1</v>
      </c>
      <c r="V682" s="273">
        <v>1</v>
      </c>
      <c r="W682" s="100">
        <f t="shared" si="121"/>
        <v>1</v>
      </c>
      <c r="X682" s="105" t="str">
        <f t="shared" si="122"/>
        <v>De acuerdo a lo programado</v>
      </c>
      <c r="Y682" s="166"/>
      <c r="Z682" s="159">
        <f t="shared" si="123"/>
        <v>1</v>
      </c>
      <c r="AA682" s="159"/>
      <c r="AB682" s="100" t="str">
        <f t="shared" si="125"/>
        <v>No hay ejecución</v>
      </c>
      <c r="AC682" s="105" t="str">
        <f t="shared" si="124"/>
        <v>NA</v>
      </c>
      <c r="AD682" s="166"/>
      <c r="AE682" s="65">
        <f t="shared" si="126"/>
        <v>1</v>
      </c>
      <c r="AF682" s="100">
        <f t="shared" si="127"/>
        <v>0.5</v>
      </c>
      <c r="AG682" s="105" t="str">
        <f t="shared" si="128"/>
        <v>Incumplimiento</v>
      </c>
      <c r="AH682" s="166"/>
      <c r="AI682" s="65" t="s">
        <v>502</v>
      </c>
      <c r="AJ682" s="105" t="s">
        <v>502</v>
      </c>
    </row>
    <row r="683" spans="1:36" s="59" customFormat="1" ht="37.049999999999997" customHeight="1" thickTop="1" thickBot="1">
      <c r="A683" s="63">
        <v>668</v>
      </c>
      <c r="B683" s="162" t="s">
        <v>388</v>
      </c>
      <c r="C683" s="162">
        <v>0</v>
      </c>
      <c r="D683" s="162" t="s">
        <v>99</v>
      </c>
      <c r="E683" s="162" t="s">
        <v>78</v>
      </c>
      <c r="F683" s="162">
        <v>17</v>
      </c>
      <c r="G683" s="231" t="s">
        <v>541</v>
      </c>
      <c r="H683" s="164" t="s">
        <v>4041</v>
      </c>
      <c r="I683" s="231" t="s">
        <v>20</v>
      </c>
      <c r="J683" s="231" t="s">
        <v>338</v>
      </c>
      <c r="K683" s="231">
        <v>5</v>
      </c>
      <c r="L683" s="165" t="s">
        <v>2205</v>
      </c>
      <c r="M683" s="165" t="s">
        <v>3764</v>
      </c>
      <c r="N683" s="64">
        <v>1</v>
      </c>
      <c r="O683" s="64">
        <v>0</v>
      </c>
      <c r="P683" s="64">
        <v>0</v>
      </c>
      <c r="Q683" s="64">
        <v>0</v>
      </c>
      <c r="R683" s="64">
        <f t="shared" si="119"/>
        <v>1</v>
      </c>
      <c r="S683" s="105" t="s">
        <v>4571</v>
      </c>
      <c r="T683" s="105" t="s">
        <v>172</v>
      </c>
      <c r="U683" s="159">
        <f t="shared" si="129"/>
        <v>1</v>
      </c>
      <c r="V683" s="273">
        <v>1</v>
      </c>
      <c r="W683" s="100">
        <f t="shared" si="121"/>
        <v>1</v>
      </c>
      <c r="X683" s="105" t="str">
        <f t="shared" si="122"/>
        <v>De acuerdo a lo programado</v>
      </c>
      <c r="Y683" s="166"/>
      <c r="Z683" s="159">
        <f t="shared" si="123"/>
        <v>0</v>
      </c>
      <c r="AA683" s="159"/>
      <c r="AB683" s="100" t="str">
        <f t="shared" si="125"/>
        <v>No hay ejecución</v>
      </c>
      <c r="AC683" s="105" t="str">
        <f t="shared" si="124"/>
        <v>NA</v>
      </c>
      <c r="AD683" s="166"/>
      <c r="AE683" s="65">
        <f t="shared" si="126"/>
        <v>1</v>
      </c>
      <c r="AF683" s="100">
        <f t="shared" si="127"/>
        <v>1</v>
      </c>
      <c r="AG683" s="105" t="str">
        <f t="shared" si="128"/>
        <v>De acuerdo a lo programado</v>
      </c>
      <c r="AH683" s="166"/>
      <c r="AI683" s="65" t="s">
        <v>502</v>
      </c>
      <c r="AJ683" s="105" t="s">
        <v>502</v>
      </c>
    </row>
    <row r="684" spans="1:36" s="59" customFormat="1" ht="37.049999999999997" customHeight="1" thickTop="1" thickBot="1">
      <c r="A684" s="63">
        <v>669</v>
      </c>
      <c r="B684" s="162" t="s">
        <v>388</v>
      </c>
      <c r="C684" s="162">
        <v>0</v>
      </c>
      <c r="D684" s="162" t="s">
        <v>99</v>
      </c>
      <c r="E684" s="162" t="s">
        <v>78</v>
      </c>
      <c r="F684" s="162">
        <v>17</v>
      </c>
      <c r="G684" s="231" t="s">
        <v>541</v>
      </c>
      <c r="H684" s="164" t="s">
        <v>4563</v>
      </c>
      <c r="I684" s="231" t="s">
        <v>20</v>
      </c>
      <c r="J684" s="231" t="s">
        <v>338</v>
      </c>
      <c r="K684" s="231">
        <v>5</v>
      </c>
      <c r="L684" s="165" t="s">
        <v>2209</v>
      </c>
      <c r="M684" s="165" t="s">
        <v>3764</v>
      </c>
      <c r="N684" s="64">
        <v>2</v>
      </c>
      <c r="O684" s="64">
        <v>2</v>
      </c>
      <c r="P684" s="64"/>
      <c r="Q684" s="64">
        <v>2</v>
      </c>
      <c r="R684" s="64">
        <f t="shared" si="119"/>
        <v>6</v>
      </c>
      <c r="S684" s="105" t="s">
        <v>4571</v>
      </c>
      <c r="T684" s="166" t="s">
        <v>4572</v>
      </c>
      <c r="U684" s="159">
        <f t="shared" si="129"/>
        <v>4</v>
      </c>
      <c r="V684" s="273">
        <v>2</v>
      </c>
      <c r="W684" s="100">
        <f t="shared" si="121"/>
        <v>0.5</v>
      </c>
      <c r="X684" s="105" t="str">
        <f t="shared" si="122"/>
        <v>En Riesgo de no Cumplimiento</v>
      </c>
      <c r="Y684" s="166"/>
      <c r="Z684" s="159">
        <f t="shared" si="123"/>
        <v>2</v>
      </c>
      <c r="AA684" s="159"/>
      <c r="AB684" s="100" t="str">
        <f t="shared" si="125"/>
        <v>No hay ejecución</v>
      </c>
      <c r="AC684" s="105" t="str">
        <f t="shared" si="124"/>
        <v>NA</v>
      </c>
      <c r="AD684" s="166"/>
      <c r="AE684" s="65">
        <f t="shared" si="126"/>
        <v>2</v>
      </c>
      <c r="AF684" s="100">
        <f t="shared" si="127"/>
        <v>0.33333333333333331</v>
      </c>
      <c r="AG684" s="105" t="str">
        <f t="shared" si="128"/>
        <v>Incumplimiento</v>
      </c>
      <c r="AH684" s="166"/>
      <c r="AI684" s="65" t="s">
        <v>502</v>
      </c>
      <c r="AJ684" s="105" t="s">
        <v>502</v>
      </c>
    </row>
    <row r="685" spans="1:36" s="59" customFormat="1" ht="37.049999999999997" customHeight="1" thickTop="1" thickBot="1">
      <c r="A685" s="63">
        <v>670</v>
      </c>
      <c r="B685" s="162" t="s">
        <v>388</v>
      </c>
      <c r="C685" s="162">
        <v>0</v>
      </c>
      <c r="D685" s="162" t="s">
        <v>99</v>
      </c>
      <c r="E685" s="162" t="s">
        <v>78</v>
      </c>
      <c r="F685" s="162">
        <v>17</v>
      </c>
      <c r="G685" s="231" t="s">
        <v>541</v>
      </c>
      <c r="H685" s="164" t="s">
        <v>4553</v>
      </c>
      <c r="I685" s="231" t="s">
        <v>20</v>
      </c>
      <c r="J685" s="231" t="s">
        <v>338</v>
      </c>
      <c r="K685" s="231">
        <v>5</v>
      </c>
      <c r="L685" s="165" t="s">
        <v>642</v>
      </c>
      <c r="M685" s="165" t="s">
        <v>674</v>
      </c>
      <c r="N685" s="64">
        <v>0</v>
      </c>
      <c r="O685" s="64"/>
      <c r="P685" s="64">
        <v>2</v>
      </c>
      <c r="Q685" s="64"/>
      <c r="R685" s="64">
        <f t="shared" si="119"/>
        <v>2</v>
      </c>
      <c r="S685" s="105" t="s">
        <v>4571</v>
      </c>
      <c r="T685" s="105" t="s">
        <v>172</v>
      </c>
      <c r="U685" s="159">
        <f t="shared" si="129"/>
        <v>0</v>
      </c>
      <c r="V685" s="273">
        <v>0</v>
      </c>
      <c r="W685" s="100" t="str">
        <f t="shared" si="121"/>
        <v>No hay Programación</v>
      </c>
      <c r="X685" s="105" t="str">
        <f t="shared" si="122"/>
        <v>De acuerdo a lo programado</v>
      </c>
      <c r="Y685" s="166"/>
      <c r="Z685" s="159">
        <f t="shared" si="123"/>
        <v>2</v>
      </c>
      <c r="AA685" s="159"/>
      <c r="AB685" s="100" t="str">
        <f t="shared" si="125"/>
        <v>No hay ejecución</v>
      </c>
      <c r="AC685" s="105" t="str">
        <f t="shared" si="124"/>
        <v>NA</v>
      </c>
      <c r="AD685" s="166"/>
      <c r="AE685" s="65">
        <f t="shared" si="126"/>
        <v>0</v>
      </c>
      <c r="AF685" s="100" t="str">
        <f t="shared" si="127"/>
        <v>No hay Programación</v>
      </c>
      <c r="AG685" s="105" t="str">
        <f t="shared" si="128"/>
        <v>De acuerdo a lo programado</v>
      </c>
      <c r="AH685" s="166"/>
      <c r="AI685" s="65" t="s">
        <v>502</v>
      </c>
      <c r="AJ685" s="105" t="s">
        <v>502</v>
      </c>
    </row>
    <row r="686" spans="1:36" s="59" customFormat="1" ht="37.049999999999997" customHeight="1" thickTop="1" thickBot="1">
      <c r="A686" s="63">
        <v>671</v>
      </c>
      <c r="B686" s="162" t="s">
        <v>388</v>
      </c>
      <c r="C686" s="162">
        <v>0</v>
      </c>
      <c r="D686" s="162" t="s">
        <v>99</v>
      </c>
      <c r="E686" s="162" t="s">
        <v>78</v>
      </c>
      <c r="F686" s="162">
        <v>17</v>
      </c>
      <c r="G686" s="231" t="s">
        <v>541</v>
      </c>
      <c r="H686" s="164" t="s">
        <v>4554</v>
      </c>
      <c r="I686" s="231" t="s">
        <v>18</v>
      </c>
      <c r="J686" s="231" t="s">
        <v>338</v>
      </c>
      <c r="K686" s="231">
        <v>10</v>
      </c>
      <c r="L686" s="165" t="s">
        <v>640</v>
      </c>
      <c r="M686" s="165" t="s">
        <v>636</v>
      </c>
      <c r="N686" s="64">
        <v>0</v>
      </c>
      <c r="O686" s="64">
        <v>0</v>
      </c>
      <c r="P686" s="64"/>
      <c r="Q686" s="64">
        <v>2</v>
      </c>
      <c r="R686" s="64">
        <f t="shared" si="119"/>
        <v>2</v>
      </c>
      <c r="S686" s="105" t="s">
        <v>4571</v>
      </c>
      <c r="T686" s="105" t="s">
        <v>172</v>
      </c>
      <c r="U686" s="159">
        <f t="shared" si="129"/>
        <v>0</v>
      </c>
      <c r="V686" s="273">
        <v>0</v>
      </c>
      <c r="W686" s="100" t="str">
        <f t="shared" si="121"/>
        <v>No hay Programación</v>
      </c>
      <c r="X686" s="105" t="str">
        <f t="shared" si="122"/>
        <v>De acuerdo a lo programado</v>
      </c>
      <c r="Y686" s="166"/>
      <c r="Z686" s="159">
        <f t="shared" si="123"/>
        <v>2</v>
      </c>
      <c r="AA686" s="159"/>
      <c r="AB686" s="100" t="str">
        <f t="shared" si="125"/>
        <v>No hay ejecución</v>
      </c>
      <c r="AC686" s="105" t="str">
        <f t="shared" si="124"/>
        <v>NA</v>
      </c>
      <c r="AD686" s="166"/>
      <c r="AE686" s="65">
        <f t="shared" si="126"/>
        <v>0</v>
      </c>
      <c r="AF686" s="100" t="str">
        <f t="shared" si="127"/>
        <v>No hay Programación</v>
      </c>
      <c r="AG686" s="105" t="str">
        <f t="shared" si="128"/>
        <v>De acuerdo a lo programado</v>
      </c>
      <c r="AH686" s="166"/>
      <c r="AI686" s="65" t="s">
        <v>502</v>
      </c>
      <c r="AJ686" s="105" t="s">
        <v>502</v>
      </c>
    </row>
    <row r="687" spans="1:36" s="59" customFormat="1" ht="37.049999999999997" customHeight="1" thickTop="1" thickBot="1">
      <c r="A687" s="63">
        <v>672</v>
      </c>
      <c r="B687" s="162" t="s">
        <v>388</v>
      </c>
      <c r="C687" s="162">
        <v>0</v>
      </c>
      <c r="D687" s="162" t="s">
        <v>99</v>
      </c>
      <c r="E687" s="162" t="s">
        <v>78</v>
      </c>
      <c r="F687" s="162">
        <v>17</v>
      </c>
      <c r="G687" s="231" t="s">
        <v>541</v>
      </c>
      <c r="H687" s="164" t="s">
        <v>4555</v>
      </c>
      <c r="I687" s="231" t="s">
        <v>20</v>
      </c>
      <c r="J687" s="231" t="s">
        <v>338</v>
      </c>
      <c r="K687" s="231">
        <v>5</v>
      </c>
      <c r="L687" s="165" t="s">
        <v>642</v>
      </c>
      <c r="M687" s="165" t="s">
        <v>674</v>
      </c>
      <c r="N687" s="64">
        <v>0</v>
      </c>
      <c r="O687" s="64">
        <v>0</v>
      </c>
      <c r="P687" s="64">
        <v>0</v>
      </c>
      <c r="Q687" s="64">
        <v>2</v>
      </c>
      <c r="R687" s="64">
        <f t="shared" ref="R687:R750" si="130">N687+O687+P687+Q687</f>
        <v>2</v>
      </c>
      <c r="S687" s="105" t="s">
        <v>4571</v>
      </c>
      <c r="T687" s="105" t="s">
        <v>172</v>
      </c>
      <c r="U687" s="159">
        <f t="shared" si="129"/>
        <v>0</v>
      </c>
      <c r="V687" s="273">
        <v>0</v>
      </c>
      <c r="W687" s="100" t="str">
        <f t="shared" si="121"/>
        <v>No hay Programación</v>
      </c>
      <c r="X687" s="105" t="str">
        <f t="shared" si="122"/>
        <v>De acuerdo a lo programado</v>
      </c>
      <c r="Y687" s="166"/>
      <c r="Z687" s="159">
        <f t="shared" si="123"/>
        <v>2</v>
      </c>
      <c r="AA687" s="159"/>
      <c r="AB687" s="100" t="str">
        <f t="shared" si="125"/>
        <v>No hay ejecución</v>
      </c>
      <c r="AC687" s="105" t="str">
        <f t="shared" si="124"/>
        <v>NA</v>
      </c>
      <c r="AD687" s="166"/>
      <c r="AE687" s="65">
        <f t="shared" si="126"/>
        <v>0</v>
      </c>
      <c r="AF687" s="100" t="str">
        <f t="shared" si="127"/>
        <v>No hay Programación</v>
      </c>
      <c r="AG687" s="105" t="str">
        <f t="shared" si="128"/>
        <v>De acuerdo a lo programado</v>
      </c>
      <c r="AH687" s="166"/>
      <c r="AI687" s="65" t="s">
        <v>502</v>
      </c>
      <c r="AJ687" s="105" t="s">
        <v>502</v>
      </c>
    </row>
    <row r="688" spans="1:36" s="59" customFormat="1" ht="49.2" thickTop="1" thickBot="1">
      <c r="A688" s="63">
        <v>673</v>
      </c>
      <c r="B688" s="162" t="s">
        <v>388</v>
      </c>
      <c r="C688" s="162">
        <v>0</v>
      </c>
      <c r="D688" s="162" t="s">
        <v>99</v>
      </c>
      <c r="E688" s="162" t="s">
        <v>82</v>
      </c>
      <c r="F688" s="162">
        <v>17</v>
      </c>
      <c r="G688" s="231" t="s">
        <v>433</v>
      </c>
      <c r="H688" s="164" t="s">
        <v>4566</v>
      </c>
      <c r="I688" s="231" t="s">
        <v>20</v>
      </c>
      <c r="J688" s="231" t="s">
        <v>338</v>
      </c>
      <c r="K688" s="231">
        <v>5</v>
      </c>
      <c r="L688" s="165" t="s">
        <v>642</v>
      </c>
      <c r="M688" s="165" t="s">
        <v>674</v>
      </c>
      <c r="N688" s="64"/>
      <c r="O688" s="64">
        <v>3</v>
      </c>
      <c r="P688" s="64">
        <v>0</v>
      </c>
      <c r="Q688" s="64">
        <v>0</v>
      </c>
      <c r="R688" s="64">
        <f t="shared" si="130"/>
        <v>3</v>
      </c>
      <c r="S688" s="105" t="s">
        <v>4573</v>
      </c>
      <c r="T688" s="166" t="s">
        <v>4574</v>
      </c>
      <c r="U688" s="159">
        <f t="shared" si="129"/>
        <v>3</v>
      </c>
      <c r="V688" s="273">
        <v>0</v>
      </c>
      <c r="W688" s="100">
        <f t="shared" si="121"/>
        <v>0</v>
      </c>
      <c r="X688" s="105" t="str">
        <f t="shared" si="122"/>
        <v>En Riesgo de no Cumplimiento</v>
      </c>
      <c r="Y688" s="166"/>
      <c r="Z688" s="159">
        <f t="shared" si="123"/>
        <v>0</v>
      </c>
      <c r="AA688" s="159"/>
      <c r="AB688" s="100" t="str">
        <f t="shared" si="125"/>
        <v>No hay ejecución</v>
      </c>
      <c r="AC688" s="105" t="str">
        <f t="shared" si="124"/>
        <v>NA</v>
      </c>
      <c r="AD688" s="166"/>
      <c r="AE688" s="65">
        <f t="shared" si="126"/>
        <v>0</v>
      </c>
      <c r="AF688" s="100" t="str">
        <f t="shared" si="127"/>
        <v>No hay Programación</v>
      </c>
      <c r="AG688" s="105" t="str">
        <f t="shared" si="128"/>
        <v>De acuerdo a lo programado</v>
      </c>
      <c r="AH688" s="166"/>
      <c r="AI688" s="65" t="s">
        <v>502</v>
      </c>
      <c r="AJ688" s="105" t="s">
        <v>502</v>
      </c>
    </row>
    <row r="689" spans="1:36" s="59" customFormat="1" ht="37.049999999999997" customHeight="1" thickTop="1" thickBot="1">
      <c r="A689" s="63">
        <v>674</v>
      </c>
      <c r="B689" s="162" t="s">
        <v>388</v>
      </c>
      <c r="C689" s="162">
        <v>0</v>
      </c>
      <c r="D689" s="162" t="s">
        <v>99</v>
      </c>
      <c r="E689" s="162" t="s">
        <v>78</v>
      </c>
      <c r="F689" s="162">
        <v>17</v>
      </c>
      <c r="G689" s="231" t="s">
        <v>541</v>
      </c>
      <c r="H689" s="164" t="s">
        <v>4561</v>
      </c>
      <c r="I689" s="231" t="s">
        <v>20</v>
      </c>
      <c r="J689" s="231" t="s">
        <v>338</v>
      </c>
      <c r="K689" s="231">
        <v>5</v>
      </c>
      <c r="L689" s="165" t="s">
        <v>3778</v>
      </c>
      <c r="M689" s="165" t="s">
        <v>643</v>
      </c>
      <c r="N689" s="64">
        <v>0</v>
      </c>
      <c r="O689" s="64">
        <v>0</v>
      </c>
      <c r="P689" s="64">
        <v>1</v>
      </c>
      <c r="Q689" s="64">
        <v>0</v>
      </c>
      <c r="R689" s="64">
        <f t="shared" si="130"/>
        <v>1</v>
      </c>
      <c r="S689" s="105" t="s">
        <v>4350</v>
      </c>
      <c r="T689" s="105" t="s">
        <v>172</v>
      </c>
      <c r="U689" s="159">
        <f t="shared" si="129"/>
        <v>0</v>
      </c>
      <c r="V689" s="273">
        <v>0</v>
      </c>
      <c r="W689" s="100" t="str">
        <f t="shared" si="121"/>
        <v>No hay Programación</v>
      </c>
      <c r="X689" s="105" t="str">
        <f t="shared" si="122"/>
        <v>De acuerdo a lo programado</v>
      </c>
      <c r="Y689" s="166"/>
      <c r="Z689" s="159">
        <f t="shared" si="123"/>
        <v>1</v>
      </c>
      <c r="AA689" s="159"/>
      <c r="AB689" s="100" t="str">
        <f t="shared" si="125"/>
        <v>No hay ejecución</v>
      </c>
      <c r="AC689" s="105" t="str">
        <f t="shared" si="124"/>
        <v>NA</v>
      </c>
      <c r="AD689" s="166"/>
      <c r="AE689" s="65">
        <f t="shared" si="126"/>
        <v>0</v>
      </c>
      <c r="AF689" s="100" t="str">
        <f t="shared" si="127"/>
        <v>No hay Programación</v>
      </c>
      <c r="AG689" s="105" t="str">
        <f t="shared" si="128"/>
        <v>De acuerdo a lo programado</v>
      </c>
      <c r="AH689" s="166"/>
      <c r="AI689" s="65" t="s">
        <v>502</v>
      </c>
      <c r="AJ689" s="105" t="s">
        <v>502</v>
      </c>
    </row>
    <row r="690" spans="1:36" s="59" customFormat="1" ht="37.049999999999997" customHeight="1" thickTop="1" thickBot="1">
      <c r="A690" s="63">
        <v>675</v>
      </c>
      <c r="B690" s="162" t="s">
        <v>388</v>
      </c>
      <c r="C690" s="162">
        <v>0</v>
      </c>
      <c r="D690" s="162" t="s">
        <v>99</v>
      </c>
      <c r="E690" s="162" t="s">
        <v>78</v>
      </c>
      <c r="F690" s="162">
        <v>17</v>
      </c>
      <c r="G690" s="231" t="s">
        <v>541</v>
      </c>
      <c r="H690" s="164" t="s">
        <v>4562</v>
      </c>
      <c r="I690" s="231" t="s">
        <v>20</v>
      </c>
      <c r="J690" s="231" t="s">
        <v>338</v>
      </c>
      <c r="K690" s="231">
        <v>5</v>
      </c>
      <c r="L690" s="165" t="s">
        <v>4143</v>
      </c>
      <c r="M690" s="165" t="s">
        <v>643</v>
      </c>
      <c r="N690" s="64">
        <v>0</v>
      </c>
      <c r="O690" s="64">
        <v>0</v>
      </c>
      <c r="P690" s="64">
        <v>1</v>
      </c>
      <c r="Q690" s="64">
        <v>0</v>
      </c>
      <c r="R690" s="64">
        <f t="shared" si="130"/>
        <v>1</v>
      </c>
      <c r="S690" s="105" t="s">
        <v>4350</v>
      </c>
      <c r="T690" s="105" t="s">
        <v>172</v>
      </c>
      <c r="U690" s="159">
        <f t="shared" si="129"/>
        <v>0</v>
      </c>
      <c r="V690" s="273">
        <v>0</v>
      </c>
      <c r="W690" s="100" t="str">
        <f t="shared" si="121"/>
        <v>No hay Programación</v>
      </c>
      <c r="X690" s="105" t="str">
        <f t="shared" si="122"/>
        <v>De acuerdo a lo programado</v>
      </c>
      <c r="Y690" s="166"/>
      <c r="Z690" s="159">
        <f t="shared" si="123"/>
        <v>1</v>
      </c>
      <c r="AA690" s="159"/>
      <c r="AB690" s="100" t="str">
        <f t="shared" si="125"/>
        <v>No hay ejecución</v>
      </c>
      <c r="AC690" s="105" t="str">
        <f t="shared" si="124"/>
        <v>NA</v>
      </c>
      <c r="AD690" s="166"/>
      <c r="AE690" s="65">
        <f t="shared" si="126"/>
        <v>0</v>
      </c>
      <c r="AF690" s="100" t="str">
        <f t="shared" si="127"/>
        <v>No hay Programación</v>
      </c>
      <c r="AG690" s="105" t="str">
        <f t="shared" si="128"/>
        <v>De acuerdo a lo programado</v>
      </c>
      <c r="AH690" s="166"/>
      <c r="AI690" s="65" t="s">
        <v>502</v>
      </c>
      <c r="AJ690" s="105" t="s">
        <v>502</v>
      </c>
    </row>
    <row r="691" spans="1:36" s="59" customFormat="1" ht="37.049999999999997" customHeight="1" thickTop="1" thickBot="1">
      <c r="A691" s="63">
        <v>676</v>
      </c>
      <c r="B691" s="162" t="s">
        <v>388</v>
      </c>
      <c r="C691" s="162">
        <v>0</v>
      </c>
      <c r="D691" s="162" t="s">
        <v>99</v>
      </c>
      <c r="E691" s="162" t="s">
        <v>78</v>
      </c>
      <c r="F691" s="162">
        <v>17</v>
      </c>
      <c r="G691" s="231" t="s">
        <v>541</v>
      </c>
      <c r="H691" s="164" t="s">
        <v>4041</v>
      </c>
      <c r="I691" s="231" t="s">
        <v>18</v>
      </c>
      <c r="J691" s="231" t="s">
        <v>338</v>
      </c>
      <c r="K691" s="231">
        <v>5</v>
      </c>
      <c r="L691" s="165" t="s">
        <v>2205</v>
      </c>
      <c r="M691" s="165" t="s">
        <v>4499</v>
      </c>
      <c r="N691" s="64">
        <v>5</v>
      </c>
      <c r="O691" s="64">
        <v>0</v>
      </c>
      <c r="P691" s="64">
        <v>0</v>
      </c>
      <c r="Q691" s="64">
        <v>0</v>
      </c>
      <c r="R691" s="64">
        <f t="shared" si="130"/>
        <v>5</v>
      </c>
      <c r="S691" s="105" t="s">
        <v>4447</v>
      </c>
      <c r="T691" s="105" t="s">
        <v>172</v>
      </c>
      <c r="U691" s="159">
        <f t="shared" si="129"/>
        <v>5</v>
      </c>
      <c r="V691" s="273">
        <v>5</v>
      </c>
      <c r="W691" s="100">
        <f t="shared" si="121"/>
        <v>1</v>
      </c>
      <c r="X691" s="105" t="str">
        <f t="shared" si="122"/>
        <v>De acuerdo a lo programado</v>
      </c>
      <c r="Y691" s="166"/>
      <c r="Z691" s="159">
        <f t="shared" si="123"/>
        <v>0</v>
      </c>
      <c r="AA691" s="159"/>
      <c r="AB691" s="100" t="str">
        <f t="shared" si="125"/>
        <v>No hay ejecución</v>
      </c>
      <c r="AC691" s="105" t="str">
        <f t="shared" si="124"/>
        <v>NA</v>
      </c>
      <c r="AD691" s="166"/>
      <c r="AE691" s="65">
        <f t="shared" si="126"/>
        <v>5</v>
      </c>
      <c r="AF691" s="100">
        <f t="shared" si="127"/>
        <v>1</v>
      </c>
      <c r="AG691" s="105" t="str">
        <f t="shared" si="128"/>
        <v>De acuerdo a lo programado</v>
      </c>
      <c r="AH691" s="166"/>
      <c r="AI691" s="65" t="s">
        <v>502</v>
      </c>
      <c r="AJ691" s="105" t="s">
        <v>502</v>
      </c>
    </row>
    <row r="692" spans="1:36" s="59" customFormat="1" ht="37.049999999999997" customHeight="1" thickTop="1" thickBot="1">
      <c r="A692" s="63">
        <v>677</v>
      </c>
      <c r="B692" s="162" t="s">
        <v>388</v>
      </c>
      <c r="C692" s="162">
        <v>0</v>
      </c>
      <c r="D692" s="162" t="s">
        <v>99</v>
      </c>
      <c r="E692" s="162" t="s">
        <v>78</v>
      </c>
      <c r="F692" s="162">
        <v>17</v>
      </c>
      <c r="G692" s="231" t="s">
        <v>541</v>
      </c>
      <c r="H692" s="164" t="s">
        <v>4563</v>
      </c>
      <c r="I692" s="231" t="s">
        <v>18</v>
      </c>
      <c r="J692" s="231" t="s">
        <v>338</v>
      </c>
      <c r="K692" s="231">
        <v>5</v>
      </c>
      <c r="L692" s="165" t="s">
        <v>2209</v>
      </c>
      <c r="M692" s="165" t="s">
        <v>4499</v>
      </c>
      <c r="N692" s="64">
        <v>5</v>
      </c>
      <c r="O692" s="64">
        <v>0</v>
      </c>
      <c r="P692" s="64">
        <v>0</v>
      </c>
      <c r="Q692" s="64">
        <v>0</v>
      </c>
      <c r="R692" s="64">
        <f t="shared" si="130"/>
        <v>5</v>
      </c>
      <c r="S692" s="105" t="s">
        <v>4447</v>
      </c>
      <c r="T692" s="105" t="s">
        <v>172</v>
      </c>
      <c r="U692" s="159">
        <f t="shared" si="129"/>
        <v>5</v>
      </c>
      <c r="V692" s="273">
        <v>5</v>
      </c>
      <c r="W692" s="100">
        <f t="shared" si="121"/>
        <v>1</v>
      </c>
      <c r="X692" s="105" t="str">
        <f t="shared" si="122"/>
        <v>De acuerdo a lo programado</v>
      </c>
      <c r="Y692" s="166"/>
      <c r="Z692" s="159">
        <f t="shared" si="123"/>
        <v>0</v>
      </c>
      <c r="AA692" s="159"/>
      <c r="AB692" s="100" t="str">
        <f t="shared" si="125"/>
        <v>No hay ejecución</v>
      </c>
      <c r="AC692" s="105" t="str">
        <f t="shared" si="124"/>
        <v>NA</v>
      </c>
      <c r="AD692" s="166"/>
      <c r="AE692" s="65">
        <f t="shared" si="126"/>
        <v>5</v>
      </c>
      <c r="AF692" s="100">
        <f t="shared" si="127"/>
        <v>1</v>
      </c>
      <c r="AG692" s="105" t="str">
        <f t="shared" si="128"/>
        <v>De acuerdo a lo programado</v>
      </c>
      <c r="AH692" s="166"/>
      <c r="AI692" s="65" t="s">
        <v>502</v>
      </c>
      <c r="AJ692" s="105" t="s">
        <v>502</v>
      </c>
    </row>
    <row r="693" spans="1:36" s="59" customFormat="1" ht="37.049999999999997" customHeight="1" thickTop="1" thickBot="1">
      <c r="A693" s="63">
        <v>678</v>
      </c>
      <c r="B693" s="162" t="s">
        <v>388</v>
      </c>
      <c r="C693" s="162">
        <v>0</v>
      </c>
      <c r="D693" s="162" t="s">
        <v>99</v>
      </c>
      <c r="E693" s="162" t="s">
        <v>78</v>
      </c>
      <c r="F693" s="162">
        <v>17</v>
      </c>
      <c r="G693" s="231" t="s">
        <v>541</v>
      </c>
      <c r="H693" s="164" t="s">
        <v>4553</v>
      </c>
      <c r="I693" s="231" t="s">
        <v>18</v>
      </c>
      <c r="J693" s="231" t="s">
        <v>338</v>
      </c>
      <c r="K693" s="231">
        <v>5</v>
      </c>
      <c r="L693" s="165" t="s">
        <v>4575</v>
      </c>
      <c r="M693" s="165" t="s">
        <v>4334</v>
      </c>
      <c r="N693" s="64">
        <v>1</v>
      </c>
      <c r="O693" s="64">
        <v>0</v>
      </c>
      <c r="P693" s="64">
        <v>0</v>
      </c>
      <c r="Q693" s="64">
        <v>0</v>
      </c>
      <c r="R693" s="64">
        <f t="shared" si="130"/>
        <v>1</v>
      </c>
      <c r="S693" s="105" t="s">
        <v>4447</v>
      </c>
      <c r="T693" s="105" t="s">
        <v>172</v>
      </c>
      <c r="U693" s="159">
        <f t="shared" si="129"/>
        <v>1</v>
      </c>
      <c r="V693" s="273">
        <v>1</v>
      </c>
      <c r="W693" s="100">
        <f t="shared" si="121"/>
        <v>1</v>
      </c>
      <c r="X693" s="105" t="str">
        <f t="shared" si="122"/>
        <v>De acuerdo a lo programado</v>
      </c>
      <c r="Y693" s="166"/>
      <c r="Z693" s="159">
        <f t="shared" si="123"/>
        <v>0</v>
      </c>
      <c r="AA693" s="159"/>
      <c r="AB693" s="100" t="str">
        <f t="shared" si="125"/>
        <v>No hay ejecución</v>
      </c>
      <c r="AC693" s="105" t="str">
        <f t="shared" si="124"/>
        <v>NA</v>
      </c>
      <c r="AD693" s="166"/>
      <c r="AE693" s="65">
        <f t="shared" si="126"/>
        <v>1</v>
      </c>
      <c r="AF693" s="100">
        <f t="shared" si="127"/>
        <v>1</v>
      </c>
      <c r="AG693" s="105" t="str">
        <f t="shared" si="128"/>
        <v>De acuerdo a lo programado</v>
      </c>
      <c r="AH693" s="166"/>
      <c r="AI693" s="65" t="s">
        <v>502</v>
      </c>
      <c r="AJ693" s="105" t="s">
        <v>502</v>
      </c>
    </row>
    <row r="694" spans="1:36" s="59" customFormat="1" ht="37.049999999999997" customHeight="1" thickTop="1" thickBot="1">
      <c r="A694" s="63">
        <v>679</v>
      </c>
      <c r="B694" s="162" t="s">
        <v>388</v>
      </c>
      <c r="C694" s="162">
        <v>0</v>
      </c>
      <c r="D694" s="162" t="s">
        <v>99</v>
      </c>
      <c r="E694" s="162" t="s">
        <v>78</v>
      </c>
      <c r="F694" s="162">
        <v>17</v>
      </c>
      <c r="G694" s="231" t="s">
        <v>541</v>
      </c>
      <c r="H694" s="164" t="s">
        <v>4554</v>
      </c>
      <c r="I694" s="231" t="s">
        <v>18</v>
      </c>
      <c r="J694" s="231" t="s">
        <v>338</v>
      </c>
      <c r="K694" s="231">
        <v>10</v>
      </c>
      <c r="L694" s="165" t="s">
        <v>4575</v>
      </c>
      <c r="M694" s="165" t="s">
        <v>4499</v>
      </c>
      <c r="N694" s="64">
        <v>5</v>
      </c>
      <c r="O694" s="64">
        <v>0</v>
      </c>
      <c r="P694" s="64">
        <v>0</v>
      </c>
      <c r="Q694" s="64">
        <v>0</v>
      </c>
      <c r="R694" s="64">
        <f t="shared" si="130"/>
        <v>5</v>
      </c>
      <c r="S694" s="105" t="s">
        <v>4447</v>
      </c>
      <c r="T694" s="105" t="s">
        <v>172</v>
      </c>
      <c r="U694" s="159">
        <f t="shared" si="129"/>
        <v>5</v>
      </c>
      <c r="V694" s="273">
        <v>5</v>
      </c>
      <c r="W694" s="100">
        <f t="shared" si="121"/>
        <v>1</v>
      </c>
      <c r="X694" s="105" t="str">
        <f t="shared" si="122"/>
        <v>De acuerdo a lo programado</v>
      </c>
      <c r="Y694" s="166"/>
      <c r="Z694" s="159">
        <f t="shared" si="123"/>
        <v>0</v>
      </c>
      <c r="AA694" s="159"/>
      <c r="AB694" s="100" t="str">
        <f t="shared" si="125"/>
        <v>No hay ejecución</v>
      </c>
      <c r="AC694" s="105" t="str">
        <f t="shared" si="124"/>
        <v>NA</v>
      </c>
      <c r="AD694" s="166"/>
      <c r="AE694" s="65">
        <f t="shared" si="126"/>
        <v>5</v>
      </c>
      <c r="AF694" s="100">
        <f t="shared" si="127"/>
        <v>1</v>
      </c>
      <c r="AG694" s="105" t="str">
        <f t="shared" si="128"/>
        <v>De acuerdo a lo programado</v>
      </c>
      <c r="AH694" s="166"/>
      <c r="AI694" s="65" t="s">
        <v>502</v>
      </c>
      <c r="AJ694" s="105" t="s">
        <v>502</v>
      </c>
    </row>
    <row r="695" spans="1:36" s="59" customFormat="1" ht="37.049999999999997" customHeight="1" thickTop="1" thickBot="1">
      <c r="A695" s="63">
        <v>680</v>
      </c>
      <c r="B695" s="162" t="s">
        <v>388</v>
      </c>
      <c r="C695" s="162">
        <v>0</v>
      </c>
      <c r="D695" s="162" t="s">
        <v>99</v>
      </c>
      <c r="E695" s="162" t="s">
        <v>78</v>
      </c>
      <c r="F695" s="162">
        <v>17</v>
      </c>
      <c r="G695" s="231" t="s">
        <v>541</v>
      </c>
      <c r="H695" s="164" t="s">
        <v>4576</v>
      </c>
      <c r="I695" s="231" t="s">
        <v>20</v>
      </c>
      <c r="J695" s="231" t="s">
        <v>338</v>
      </c>
      <c r="K695" s="231">
        <v>5</v>
      </c>
      <c r="L695" s="165" t="s">
        <v>642</v>
      </c>
      <c r="M695" s="165" t="s">
        <v>643</v>
      </c>
      <c r="N695" s="64">
        <v>0</v>
      </c>
      <c r="O695" s="64">
        <v>1</v>
      </c>
      <c r="P695" s="64">
        <v>0</v>
      </c>
      <c r="Q695" s="64">
        <v>0</v>
      </c>
      <c r="R695" s="64">
        <f t="shared" si="130"/>
        <v>1</v>
      </c>
      <c r="S695" s="105" t="s">
        <v>4447</v>
      </c>
      <c r="T695" s="105" t="s">
        <v>172</v>
      </c>
      <c r="U695" s="159">
        <f t="shared" si="129"/>
        <v>1</v>
      </c>
      <c r="V695" s="273">
        <v>4</v>
      </c>
      <c r="W695" s="100">
        <f t="shared" si="121"/>
        <v>4</v>
      </c>
      <c r="X695" s="105" t="str">
        <f t="shared" si="122"/>
        <v>De acuerdo a lo programado</v>
      </c>
      <c r="Y695" s="166"/>
      <c r="Z695" s="159">
        <f t="shared" si="123"/>
        <v>0</v>
      </c>
      <c r="AA695" s="159"/>
      <c r="AB695" s="100" t="str">
        <f t="shared" si="125"/>
        <v>No hay ejecución</v>
      </c>
      <c r="AC695" s="105" t="str">
        <f t="shared" si="124"/>
        <v>NA</v>
      </c>
      <c r="AD695" s="166"/>
      <c r="AE695" s="65">
        <f t="shared" si="126"/>
        <v>4</v>
      </c>
      <c r="AF695" s="100">
        <f t="shared" si="127"/>
        <v>4</v>
      </c>
      <c r="AG695" s="105" t="str">
        <f t="shared" si="128"/>
        <v>De acuerdo a lo programado</v>
      </c>
      <c r="AH695" s="166"/>
      <c r="AI695" s="65" t="s">
        <v>502</v>
      </c>
      <c r="AJ695" s="105" t="s">
        <v>502</v>
      </c>
    </row>
    <row r="696" spans="1:36" s="59" customFormat="1" ht="37.049999999999997" customHeight="1" thickTop="1" thickBot="1">
      <c r="A696" s="63">
        <v>681</v>
      </c>
      <c r="B696" s="162" t="s">
        <v>388</v>
      </c>
      <c r="C696" s="162">
        <v>0</v>
      </c>
      <c r="D696" s="162" t="s">
        <v>99</v>
      </c>
      <c r="E696" s="162" t="s">
        <v>78</v>
      </c>
      <c r="F696" s="162">
        <v>17</v>
      </c>
      <c r="G696" s="231" t="s">
        <v>541</v>
      </c>
      <c r="H696" s="164" t="s">
        <v>4577</v>
      </c>
      <c r="I696" s="231" t="s">
        <v>20</v>
      </c>
      <c r="J696" s="231" t="s">
        <v>338</v>
      </c>
      <c r="K696" s="231">
        <v>5</v>
      </c>
      <c r="L696" s="165" t="s">
        <v>642</v>
      </c>
      <c r="M696" s="165" t="s">
        <v>643</v>
      </c>
      <c r="N696" s="64">
        <v>0</v>
      </c>
      <c r="O696" s="64">
        <v>0</v>
      </c>
      <c r="P696" s="64">
        <v>2</v>
      </c>
      <c r="Q696" s="64">
        <v>0</v>
      </c>
      <c r="R696" s="64">
        <f t="shared" si="130"/>
        <v>2</v>
      </c>
      <c r="S696" s="105" t="s">
        <v>4447</v>
      </c>
      <c r="T696" s="105" t="s">
        <v>172</v>
      </c>
      <c r="U696" s="159">
        <f t="shared" si="129"/>
        <v>0</v>
      </c>
      <c r="V696" s="273">
        <v>0</v>
      </c>
      <c r="W696" s="100" t="str">
        <f t="shared" si="121"/>
        <v>No hay Programación</v>
      </c>
      <c r="X696" s="105" t="str">
        <f t="shared" si="122"/>
        <v>De acuerdo a lo programado</v>
      </c>
      <c r="Y696" s="166"/>
      <c r="Z696" s="159">
        <f t="shared" si="123"/>
        <v>2</v>
      </c>
      <c r="AA696" s="159"/>
      <c r="AB696" s="100" t="str">
        <f t="shared" si="125"/>
        <v>No hay ejecución</v>
      </c>
      <c r="AC696" s="105" t="str">
        <f t="shared" si="124"/>
        <v>NA</v>
      </c>
      <c r="AD696" s="166"/>
      <c r="AE696" s="65">
        <f t="shared" si="126"/>
        <v>0</v>
      </c>
      <c r="AF696" s="100" t="str">
        <f t="shared" si="127"/>
        <v>No hay Programación</v>
      </c>
      <c r="AG696" s="105" t="str">
        <f t="shared" si="128"/>
        <v>De acuerdo a lo programado</v>
      </c>
      <c r="AH696" s="166"/>
      <c r="AI696" s="65" t="s">
        <v>502</v>
      </c>
      <c r="AJ696" s="105" t="s">
        <v>502</v>
      </c>
    </row>
    <row r="697" spans="1:36" s="59" customFormat="1" ht="37.049999999999997" customHeight="1" thickTop="1" thickBot="1">
      <c r="A697" s="63">
        <v>682</v>
      </c>
      <c r="B697" s="162" t="s">
        <v>388</v>
      </c>
      <c r="C697" s="162">
        <v>0</v>
      </c>
      <c r="D697" s="162" t="s">
        <v>99</v>
      </c>
      <c r="E697" s="162" t="s">
        <v>82</v>
      </c>
      <c r="F697" s="162">
        <v>17</v>
      </c>
      <c r="G697" s="231" t="s">
        <v>433</v>
      </c>
      <c r="H697" s="164" t="s">
        <v>4557</v>
      </c>
      <c r="I697" s="231" t="s">
        <v>20</v>
      </c>
      <c r="J697" s="231" t="s">
        <v>338</v>
      </c>
      <c r="K697" s="231">
        <v>5</v>
      </c>
      <c r="L697" s="165" t="s">
        <v>642</v>
      </c>
      <c r="M697" s="165" t="s">
        <v>674</v>
      </c>
      <c r="N697" s="64">
        <v>0</v>
      </c>
      <c r="O697" s="64">
        <v>2</v>
      </c>
      <c r="P697" s="64">
        <v>0</v>
      </c>
      <c r="Q697" s="64">
        <v>0</v>
      </c>
      <c r="R697" s="64">
        <f t="shared" si="130"/>
        <v>2</v>
      </c>
      <c r="S697" s="105" t="s">
        <v>4447</v>
      </c>
      <c r="T697" s="105" t="s">
        <v>172</v>
      </c>
      <c r="U697" s="159">
        <f t="shared" si="129"/>
        <v>2</v>
      </c>
      <c r="V697" s="273">
        <v>4</v>
      </c>
      <c r="W697" s="100">
        <f t="shared" si="121"/>
        <v>2</v>
      </c>
      <c r="X697" s="105" t="str">
        <f t="shared" si="122"/>
        <v>De acuerdo a lo programado</v>
      </c>
      <c r="Y697" s="166"/>
      <c r="Z697" s="159">
        <f t="shared" si="123"/>
        <v>0</v>
      </c>
      <c r="AA697" s="159"/>
      <c r="AB697" s="100" t="str">
        <f t="shared" si="125"/>
        <v>No hay ejecución</v>
      </c>
      <c r="AC697" s="105" t="str">
        <f t="shared" si="124"/>
        <v>NA</v>
      </c>
      <c r="AD697" s="166"/>
      <c r="AE697" s="65">
        <f t="shared" si="126"/>
        <v>4</v>
      </c>
      <c r="AF697" s="100">
        <f t="shared" si="127"/>
        <v>2</v>
      </c>
      <c r="AG697" s="105" t="str">
        <f t="shared" si="128"/>
        <v>De acuerdo a lo programado</v>
      </c>
      <c r="AH697" s="166"/>
      <c r="AI697" s="65" t="s">
        <v>502</v>
      </c>
      <c r="AJ697" s="105" t="s">
        <v>502</v>
      </c>
    </row>
    <row r="698" spans="1:36" s="59" customFormat="1" ht="37.049999999999997" customHeight="1" thickTop="1" thickBot="1">
      <c r="A698" s="63">
        <v>683</v>
      </c>
      <c r="B698" s="162" t="s">
        <v>388</v>
      </c>
      <c r="C698" s="162">
        <v>0</v>
      </c>
      <c r="D698" s="162" t="s">
        <v>99</v>
      </c>
      <c r="E698" s="162" t="s">
        <v>82</v>
      </c>
      <c r="F698" s="162">
        <v>17</v>
      </c>
      <c r="G698" s="231" t="s">
        <v>433</v>
      </c>
      <c r="H698" s="164" t="s">
        <v>4578</v>
      </c>
      <c r="I698" s="231" t="s">
        <v>20</v>
      </c>
      <c r="J698" s="231" t="s">
        <v>338</v>
      </c>
      <c r="K698" s="231">
        <v>5</v>
      </c>
      <c r="L698" s="165" t="s">
        <v>642</v>
      </c>
      <c r="M698" s="165" t="s">
        <v>674</v>
      </c>
      <c r="N698" s="64">
        <v>0</v>
      </c>
      <c r="O698" s="64">
        <v>2</v>
      </c>
      <c r="P698" s="64">
        <v>0</v>
      </c>
      <c r="Q698" s="64">
        <v>0</v>
      </c>
      <c r="R698" s="64">
        <f t="shared" si="130"/>
        <v>2</v>
      </c>
      <c r="S698" s="105" t="s">
        <v>4447</v>
      </c>
      <c r="T698" s="105" t="s">
        <v>172</v>
      </c>
      <c r="U698" s="159">
        <f t="shared" si="129"/>
        <v>2</v>
      </c>
      <c r="V698" s="273">
        <v>8</v>
      </c>
      <c r="W698" s="100">
        <f t="shared" si="121"/>
        <v>4</v>
      </c>
      <c r="X698" s="105" t="str">
        <f t="shared" si="122"/>
        <v>De acuerdo a lo programado</v>
      </c>
      <c r="Y698" s="166"/>
      <c r="Z698" s="159">
        <f t="shared" si="123"/>
        <v>0</v>
      </c>
      <c r="AA698" s="159"/>
      <c r="AB698" s="100" t="str">
        <f t="shared" si="125"/>
        <v>No hay ejecución</v>
      </c>
      <c r="AC698" s="105" t="str">
        <f t="shared" si="124"/>
        <v>NA</v>
      </c>
      <c r="AD698" s="166"/>
      <c r="AE698" s="65">
        <f t="shared" si="126"/>
        <v>8</v>
      </c>
      <c r="AF698" s="100">
        <f t="shared" si="127"/>
        <v>4</v>
      </c>
      <c r="AG698" s="105" t="str">
        <f t="shared" si="128"/>
        <v>De acuerdo a lo programado</v>
      </c>
      <c r="AH698" s="166"/>
      <c r="AI698" s="65" t="s">
        <v>502</v>
      </c>
      <c r="AJ698" s="105" t="s">
        <v>502</v>
      </c>
    </row>
    <row r="699" spans="1:36" s="59" customFormat="1" ht="37.049999999999997" customHeight="1" thickTop="1" thickBot="1">
      <c r="A699" s="63">
        <v>684</v>
      </c>
      <c r="B699" s="162" t="s">
        <v>388</v>
      </c>
      <c r="C699" s="162">
        <v>0</v>
      </c>
      <c r="D699" s="162" t="s">
        <v>99</v>
      </c>
      <c r="E699" s="162" t="s">
        <v>82</v>
      </c>
      <c r="F699" s="162">
        <v>17</v>
      </c>
      <c r="G699" s="231" t="s">
        <v>433</v>
      </c>
      <c r="H699" s="164" t="s">
        <v>4558</v>
      </c>
      <c r="I699" s="231" t="s">
        <v>20</v>
      </c>
      <c r="J699" s="231" t="s">
        <v>338</v>
      </c>
      <c r="K699" s="231">
        <v>5</v>
      </c>
      <c r="L699" s="165" t="s">
        <v>642</v>
      </c>
      <c r="M699" s="165" t="s">
        <v>674</v>
      </c>
      <c r="N699" s="64">
        <v>0</v>
      </c>
      <c r="O699" s="64">
        <v>3</v>
      </c>
      <c r="P699" s="64">
        <v>0</v>
      </c>
      <c r="Q699" s="64">
        <v>0</v>
      </c>
      <c r="R699" s="64">
        <f t="shared" si="130"/>
        <v>3</v>
      </c>
      <c r="S699" s="105" t="s">
        <v>4447</v>
      </c>
      <c r="T699" s="105" t="s">
        <v>172</v>
      </c>
      <c r="U699" s="159">
        <f t="shared" si="129"/>
        <v>3</v>
      </c>
      <c r="V699" s="273">
        <v>3</v>
      </c>
      <c r="W699" s="100">
        <f t="shared" si="121"/>
        <v>1</v>
      </c>
      <c r="X699" s="105" t="str">
        <f t="shared" si="122"/>
        <v>De acuerdo a lo programado</v>
      </c>
      <c r="Y699" s="166"/>
      <c r="Z699" s="159">
        <f t="shared" si="123"/>
        <v>0</v>
      </c>
      <c r="AA699" s="159"/>
      <c r="AB699" s="100" t="str">
        <f t="shared" si="125"/>
        <v>No hay ejecución</v>
      </c>
      <c r="AC699" s="105" t="str">
        <f t="shared" si="124"/>
        <v>NA</v>
      </c>
      <c r="AD699" s="166"/>
      <c r="AE699" s="65">
        <f t="shared" si="126"/>
        <v>3</v>
      </c>
      <c r="AF699" s="100">
        <f t="shared" si="127"/>
        <v>1</v>
      </c>
      <c r="AG699" s="105" t="str">
        <f t="shared" si="128"/>
        <v>De acuerdo a lo programado</v>
      </c>
      <c r="AH699" s="166"/>
      <c r="AI699" s="65" t="s">
        <v>502</v>
      </c>
      <c r="AJ699" s="105" t="s">
        <v>502</v>
      </c>
    </row>
    <row r="700" spans="1:36" s="59" customFormat="1" ht="37.049999999999997" customHeight="1" thickTop="1" thickBot="1">
      <c r="A700" s="63">
        <v>685</v>
      </c>
      <c r="B700" s="162" t="s">
        <v>388</v>
      </c>
      <c r="C700" s="162">
        <v>0</v>
      </c>
      <c r="D700" s="162" t="s">
        <v>99</v>
      </c>
      <c r="E700" s="162" t="s">
        <v>78</v>
      </c>
      <c r="F700" s="162">
        <v>17</v>
      </c>
      <c r="G700" s="231" t="s">
        <v>541</v>
      </c>
      <c r="H700" s="164" t="s">
        <v>4561</v>
      </c>
      <c r="I700" s="231" t="s">
        <v>20</v>
      </c>
      <c r="J700" s="231" t="s">
        <v>338</v>
      </c>
      <c r="K700" s="231">
        <v>5</v>
      </c>
      <c r="L700" s="165" t="s">
        <v>3778</v>
      </c>
      <c r="M700" s="165" t="s">
        <v>643</v>
      </c>
      <c r="N700" s="64">
        <v>2</v>
      </c>
      <c r="O700" s="64">
        <v>3</v>
      </c>
      <c r="P700" s="64">
        <v>3</v>
      </c>
      <c r="Q700" s="64">
        <v>0</v>
      </c>
      <c r="R700" s="64">
        <f t="shared" si="130"/>
        <v>8</v>
      </c>
      <c r="S700" s="105" t="s">
        <v>4447</v>
      </c>
      <c r="T700" s="105" t="s">
        <v>172</v>
      </c>
      <c r="U700" s="159">
        <f t="shared" si="129"/>
        <v>5</v>
      </c>
      <c r="V700" s="273">
        <v>5</v>
      </c>
      <c r="W700" s="100">
        <f t="shared" si="121"/>
        <v>1</v>
      </c>
      <c r="X700" s="105" t="str">
        <f t="shared" si="122"/>
        <v>De acuerdo a lo programado</v>
      </c>
      <c r="Y700" s="166"/>
      <c r="Z700" s="159">
        <f t="shared" si="123"/>
        <v>3</v>
      </c>
      <c r="AA700" s="159"/>
      <c r="AB700" s="100" t="str">
        <f t="shared" si="125"/>
        <v>No hay ejecución</v>
      </c>
      <c r="AC700" s="105" t="str">
        <f t="shared" si="124"/>
        <v>NA</v>
      </c>
      <c r="AD700" s="166"/>
      <c r="AE700" s="65">
        <f t="shared" si="126"/>
        <v>5</v>
      </c>
      <c r="AF700" s="100">
        <f t="shared" si="127"/>
        <v>0.625</v>
      </c>
      <c r="AG700" s="105" t="str">
        <f t="shared" si="128"/>
        <v>Incumplimiento</v>
      </c>
      <c r="AH700" s="166"/>
      <c r="AI700" s="65" t="s">
        <v>502</v>
      </c>
      <c r="AJ700" s="105" t="s">
        <v>502</v>
      </c>
    </row>
    <row r="701" spans="1:36" s="59" customFormat="1" ht="37.049999999999997" customHeight="1" thickTop="1" thickBot="1">
      <c r="A701" s="63">
        <v>686</v>
      </c>
      <c r="B701" s="162" t="s">
        <v>388</v>
      </c>
      <c r="C701" s="162">
        <v>0</v>
      </c>
      <c r="D701" s="162" t="s">
        <v>99</v>
      </c>
      <c r="E701" s="162" t="s">
        <v>78</v>
      </c>
      <c r="F701" s="162">
        <v>17</v>
      </c>
      <c r="G701" s="231" t="s">
        <v>541</v>
      </c>
      <c r="H701" s="164" t="s">
        <v>4562</v>
      </c>
      <c r="I701" s="231" t="s">
        <v>20</v>
      </c>
      <c r="J701" s="231" t="s">
        <v>338</v>
      </c>
      <c r="K701" s="231">
        <v>5</v>
      </c>
      <c r="L701" s="165" t="s">
        <v>4143</v>
      </c>
      <c r="M701" s="165" t="s">
        <v>643</v>
      </c>
      <c r="N701" s="64">
        <v>1</v>
      </c>
      <c r="O701" s="64">
        <v>0</v>
      </c>
      <c r="P701" s="64">
        <v>1</v>
      </c>
      <c r="Q701" s="64">
        <v>0</v>
      </c>
      <c r="R701" s="64">
        <f t="shared" si="130"/>
        <v>2</v>
      </c>
      <c r="S701" s="105" t="s">
        <v>4447</v>
      </c>
      <c r="T701" s="105" t="s">
        <v>172</v>
      </c>
      <c r="U701" s="159">
        <f t="shared" si="129"/>
        <v>1</v>
      </c>
      <c r="V701" s="273">
        <v>1</v>
      </c>
      <c r="W701" s="100">
        <f t="shared" si="121"/>
        <v>1</v>
      </c>
      <c r="X701" s="105" t="str">
        <f t="shared" si="122"/>
        <v>De acuerdo a lo programado</v>
      </c>
      <c r="Y701" s="166"/>
      <c r="Z701" s="159">
        <f t="shared" si="123"/>
        <v>1</v>
      </c>
      <c r="AA701" s="159"/>
      <c r="AB701" s="100" t="str">
        <f t="shared" si="125"/>
        <v>No hay ejecución</v>
      </c>
      <c r="AC701" s="105" t="str">
        <f t="shared" si="124"/>
        <v>NA</v>
      </c>
      <c r="AD701" s="166"/>
      <c r="AE701" s="65">
        <f t="shared" si="126"/>
        <v>1</v>
      </c>
      <c r="AF701" s="100">
        <f t="shared" si="127"/>
        <v>0.5</v>
      </c>
      <c r="AG701" s="105" t="str">
        <f t="shared" si="128"/>
        <v>Incumplimiento</v>
      </c>
      <c r="AH701" s="166"/>
      <c r="AI701" s="65" t="s">
        <v>502</v>
      </c>
      <c r="AJ701" s="105" t="s">
        <v>502</v>
      </c>
    </row>
    <row r="702" spans="1:36" s="59" customFormat="1" ht="37.049999999999997" customHeight="1" thickTop="1" thickBot="1">
      <c r="A702" s="63">
        <v>687</v>
      </c>
      <c r="B702" s="162" t="s">
        <v>388</v>
      </c>
      <c r="C702" s="162">
        <v>0</v>
      </c>
      <c r="D702" s="162" t="s">
        <v>99</v>
      </c>
      <c r="E702" s="162" t="s">
        <v>78</v>
      </c>
      <c r="F702" s="162">
        <v>17</v>
      </c>
      <c r="G702" s="231" t="s">
        <v>541</v>
      </c>
      <c r="H702" s="164" t="s">
        <v>4041</v>
      </c>
      <c r="I702" s="231" t="s">
        <v>20</v>
      </c>
      <c r="J702" s="231" t="s">
        <v>338</v>
      </c>
      <c r="K702" s="231">
        <v>16</v>
      </c>
      <c r="L702" s="165" t="s">
        <v>2205</v>
      </c>
      <c r="M702" s="165" t="s">
        <v>3764</v>
      </c>
      <c r="N702" s="64">
        <v>3</v>
      </c>
      <c r="O702" s="64">
        <v>0</v>
      </c>
      <c r="P702" s="64">
        <v>0</v>
      </c>
      <c r="Q702" s="64">
        <v>0</v>
      </c>
      <c r="R702" s="64">
        <f t="shared" si="130"/>
        <v>3</v>
      </c>
      <c r="S702" s="105" t="s">
        <v>4354</v>
      </c>
      <c r="T702" s="105" t="s">
        <v>172</v>
      </c>
      <c r="U702" s="159">
        <f t="shared" si="129"/>
        <v>3</v>
      </c>
      <c r="V702" s="273">
        <v>3</v>
      </c>
      <c r="W702" s="100">
        <f t="shared" si="121"/>
        <v>1</v>
      </c>
      <c r="X702" s="105" t="str">
        <f t="shared" si="122"/>
        <v>De acuerdo a lo programado</v>
      </c>
      <c r="Y702" s="166"/>
      <c r="Z702" s="159">
        <f t="shared" si="123"/>
        <v>0</v>
      </c>
      <c r="AA702" s="159"/>
      <c r="AB702" s="100" t="str">
        <f t="shared" si="125"/>
        <v>No hay ejecución</v>
      </c>
      <c r="AC702" s="105" t="str">
        <f t="shared" si="124"/>
        <v>NA</v>
      </c>
      <c r="AD702" s="166"/>
      <c r="AE702" s="65">
        <f t="shared" si="126"/>
        <v>3</v>
      </c>
      <c r="AF702" s="100">
        <f t="shared" si="127"/>
        <v>1</v>
      </c>
      <c r="AG702" s="105" t="str">
        <f t="shared" si="128"/>
        <v>De acuerdo a lo programado</v>
      </c>
      <c r="AH702" s="166"/>
      <c r="AI702" s="65" t="s">
        <v>502</v>
      </c>
      <c r="AJ702" s="105" t="s">
        <v>502</v>
      </c>
    </row>
    <row r="703" spans="1:36" s="59" customFormat="1" ht="37.049999999999997" customHeight="1" thickTop="1" thickBot="1">
      <c r="A703" s="63">
        <v>688</v>
      </c>
      <c r="B703" s="162" t="s">
        <v>388</v>
      </c>
      <c r="C703" s="162">
        <v>0</v>
      </c>
      <c r="D703" s="162" t="s">
        <v>99</v>
      </c>
      <c r="E703" s="162" t="s">
        <v>78</v>
      </c>
      <c r="F703" s="162">
        <v>17</v>
      </c>
      <c r="G703" s="231" t="s">
        <v>541</v>
      </c>
      <c r="H703" s="164" t="s">
        <v>4041</v>
      </c>
      <c r="I703" s="231" t="s">
        <v>20</v>
      </c>
      <c r="J703" s="231" t="s">
        <v>338</v>
      </c>
      <c r="K703" s="231">
        <v>5</v>
      </c>
      <c r="L703" s="165" t="s">
        <v>2205</v>
      </c>
      <c r="M703" s="165" t="s">
        <v>3764</v>
      </c>
      <c r="N703" s="64">
        <v>5</v>
      </c>
      <c r="O703" s="64">
        <v>0</v>
      </c>
      <c r="P703" s="64">
        <v>0</v>
      </c>
      <c r="Q703" s="64">
        <v>0</v>
      </c>
      <c r="R703" s="64">
        <f t="shared" si="130"/>
        <v>5</v>
      </c>
      <c r="S703" s="105" t="s">
        <v>4356</v>
      </c>
      <c r="T703" s="105" t="s">
        <v>172</v>
      </c>
      <c r="U703" s="159">
        <f t="shared" si="129"/>
        <v>5</v>
      </c>
      <c r="V703" s="273">
        <v>5</v>
      </c>
      <c r="W703" s="100">
        <f t="shared" si="121"/>
        <v>1</v>
      </c>
      <c r="X703" s="105" t="str">
        <f t="shared" si="122"/>
        <v>De acuerdo a lo programado</v>
      </c>
      <c r="Y703" s="166"/>
      <c r="Z703" s="159">
        <f t="shared" si="123"/>
        <v>0</v>
      </c>
      <c r="AA703" s="159"/>
      <c r="AB703" s="100" t="str">
        <f t="shared" si="125"/>
        <v>No hay ejecución</v>
      </c>
      <c r="AC703" s="105" t="str">
        <f t="shared" si="124"/>
        <v>NA</v>
      </c>
      <c r="AD703" s="166"/>
      <c r="AE703" s="65">
        <f t="shared" si="126"/>
        <v>5</v>
      </c>
      <c r="AF703" s="100">
        <f t="shared" si="127"/>
        <v>1</v>
      </c>
      <c r="AG703" s="105" t="str">
        <f t="shared" si="128"/>
        <v>De acuerdo a lo programado</v>
      </c>
      <c r="AH703" s="166"/>
      <c r="AI703" s="65" t="s">
        <v>502</v>
      </c>
      <c r="AJ703" s="105" t="s">
        <v>502</v>
      </c>
    </row>
    <row r="704" spans="1:36" s="59" customFormat="1" ht="37.049999999999997" customHeight="1" thickTop="1" thickBot="1">
      <c r="A704" s="63">
        <v>689</v>
      </c>
      <c r="B704" s="162" t="s">
        <v>388</v>
      </c>
      <c r="C704" s="162">
        <v>0</v>
      </c>
      <c r="D704" s="162" t="s">
        <v>99</v>
      </c>
      <c r="E704" s="162" t="s">
        <v>82</v>
      </c>
      <c r="F704" s="162">
        <v>17</v>
      </c>
      <c r="G704" s="231" t="s">
        <v>433</v>
      </c>
      <c r="H704" s="164" t="s">
        <v>4566</v>
      </c>
      <c r="I704" s="231" t="s">
        <v>20</v>
      </c>
      <c r="J704" s="231" t="s">
        <v>338</v>
      </c>
      <c r="K704" s="231">
        <v>5</v>
      </c>
      <c r="L704" s="165" t="s">
        <v>642</v>
      </c>
      <c r="M704" s="165" t="s">
        <v>674</v>
      </c>
      <c r="N704" s="64">
        <v>2</v>
      </c>
      <c r="O704" s="64">
        <v>2</v>
      </c>
      <c r="P704" s="64">
        <v>2</v>
      </c>
      <c r="Q704" s="64">
        <v>0</v>
      </c>
      <c r="R704" s="64">
        <f t="shared" si="130"/>
        <v>6</v>
      </c>
      <c r="S704" s="105" t="s">
        <v>4356</v>
      </c>
      <c r="T704" s="105" t="s">
        <v>172</v>
      </c>
      <c r="U704" s="159">
        <f t="shared" si="129"/>
        <v>4</v>
      </c>
      <c r="V704" s="273">
        <v>4</v>
      </c>
      <c r="W704" s="100">
        <f t="shared" si="121"/>
        <v>1</v>
      </c>
      <c r="X704" s="105" t="str">
        <f t="shared" si="122"/>
        <v>De acuerdo a lo programado</v>
      </c>
      <c r="Y704" s="166"/>
      <c r="Z704" s="159">
        <f t="shared" si="123"/>
        <v>2</v>
      </c>
      <c r="AA704" s="159"/>
      <c r="AB704" s="100" t="str">
        <f t="shared" si="125"/>
        <v>No hay ejecución</v>
      </c>
      <c r="AC704" s="105" t="str">
        <f t="shared" si="124"/>
        <v>NA</v>
      </c>
      <c r="AD704" s="166"/>
      <c r="AE704" s="65">
        <f t="shared" si="126"/>
        <v>4</v>
      </c>
      <c r="AF704" s="100">
        <f t="shared" si="127"/>
        <v>0.66666666666666663</v>
      </c>
      <c r="AG704" s="105" t="str">
        <f t="shared" si="128"/>
        <v>Incumplimiento</v>
      </c>
      <c r="AH704" s="166"/>
      <c r="AI704" s="65" t="s">
        <v>502</v>
      </c>
      <c r="AJ704" s="105" t="s">
        <v>502</v>
      </c>
    </row>
    <row r="705" spans="1:36" s="59" customFormat="1" ht="37.049999999999997" customHeight="1" thickTop="1" thickBot="1">
      <c r="A705" s="63">
        <v>690</v>
      </c>
      <c r="B705" s="162" t="s">
        <v>388</v>
      </c>
      <c r="C705" s="162">
        <v>0</v>
      </c>
      <c r="D705" s="162" t="s">
        <v>99</v>
      </c>
      <c r="E705" s="162" t="s">
        <v>82</v>
      </c>
      <c r="F705" s="162">
        <v>17</v>
      </c>
      <c r="G705" s="231" t="s">
        <v>433</v>
      </c>
      <c r="H705" s="164" t="s">
        <v>4558</v>
      </c>
      <c r="I705" s="231" t="s">
        <v>20</v>
      </c>
      <c r="J705" s="231" t="s">
        <v>338</v>
      </c>
      <c r="K705" s="231">
        <v>5</v>
      </c>
      <c r="L705" s="165" t="s">
        <v>642</v>
      </c>
      <c r="M705" s="165" t="s">
        <v>674</v>
      </c>
      <c r="N705" s="64">
        <v>2</v>
      </c>
      <c r="O705" s="64">
        <v>2</v>
      </c>
      <c r="P705" s="64">
        <v>2</v>
      </c>
      <c r="Q705" s="64">
        <v>2</v>
      </c>
      <c r="R705" s="64">
        <f t="shared" si="130"/>
        <v>8</v>
      </c>
      <c r="S705" s="105" t="s">
        <v>4356</v>
      </c>
      <c r="T705" s="105" t="s">
        <v>172</v>
      </c>
      <c r="U705" s="159">
        <f t="shared" si="129"/>
        <v>4</v>
      </c>
      <c r="V705" s="273">
        <v>4</v>
      </c>
      <c r="W705" s="100">
        <f t="shared" si="121"/>
        <v>1</v>
      </c>
      <c r="X705" s="105" t="str">
        <f t="shared" si="122"/>
        <v>De acuerdo a lo programado</v>
      </c>
      <c r="Y705" s="166"/>
      <c r="Z705" s="159">
        <f t="shared" si="123"/>
        <v>4</v>
      </c>
      <c r="AA705" s="159"/>
      <c r="AB705" s="100" t="str">
        <f t="shared" si="125"/>
        <v>No hay ejecución</v>
      </c>
      <c r="AC705" s="105" t="str">
        <f t="shared" si="124"/>
        <v>NA</v>
      </c>
      <c r="AD705" s="166"/>
      <c r="AE705" s="65">
        <f t="shared" si="126"/>
        <v>4</v>
      </c>
      <c r="AF705" s="100">
        <f t="shared" si="127"/>
        <v>0.5</v>
      </c>
      <c r="AG705" s="105" t="str">
        <f t="shared" si="128"/>
        <v>Incumplimiento</v>
      </c>
      <c r="AH705" s="166"/>
      <c r="AI705" s="65" t="s">
        <v>502</v>
      </c>
      <c r="AJ705" s="105" t="s">
        <v>502</v>
      </c>
    </row>
    <row r="706" spans="1:36" s="59" customFormat="1" ht="37.049999999999997" customHeight="1" thickTop="1" thickBot="1">
      <c r="A706" s="63">
        <v>691</v>
      </c>
      <c r="B706" s="162" t="s">
        <v>388</v>
      </c>
      <c r="C706" s="162">
        <v>0</v>
      </c>
      <c r="D706" s="162" t="s">
        <v>99</v>
      </c>
      <c r="E706" s="162" t="s">
        <v>82</v>
      </c>
      <c r="F706" s="162">
        <v>17</v>
      </c>
      <c r="G706" s="231" t="s">
        <v>433</v>
      </c>
      <c r="H706" s="164" t="s">
        <v>4559</v>
      </c>
      <c r="I706" s="231" t="s">
        <v>18</v>
      </c>
      <c r="J706" s="231" t="s">
        <v>338</v>
      </c>
      <c r="K706" s="231">
        <v>10</v>
      </c>
      <c r="L706" s="165" t="s">
        <v>664</v>
      </c>
      <c r="M706" s="165" t="s">
        <v>3764</v>
      </c>
      <c r="N706" s="64">
        <v>2</v>
      </c>
      <c r="O706" s="64">
        <v>0</v>
      </c>
      <c r="P706" s="64">
        <v>2</v>
      </c>
      <c r="Q706" s="64">
        <v>0</v>
      </c>
      <c r="R706" s="64">
        <f t="shared" si="130"/>
        <v>4</v>
      </c>
      <c r="S706" s="105" t="s">
        <v>4356</v>
      </c>
      <c r="T706" s="105" t="s">
        <v>172</v>
      </c>
      <c r="U706" s="159">
        <f t="shared" si="129"/>
        <v>2</v>
      </c>
      <c r="V706" s="273">
        <v>2</v>
      </c>
      <c r="W706" s="100">
        <f t="shared" si="121"/>
        <v>1</v>
      </c>
      <c r="X706" s="105" t="str">
        <f t="shared" si="122"/>
        <v>De acuerdo a lo programado</v>
      </c>
      <c r="Y706" s="166"/>
      <c r="Z706" s="159">
        <f t="shared" si="123"/>
        <v>2</v>
      </c>
      <c r="AA706" s="159"/>
      <c r="AB706" s="100" t="str">
        <f t="shared" si="125"/>
        <v>No hay ejecución</v>
      </c>
      <c r="AC706" s="105" t="str">
        <f t="shared" si="124"/>
        <v>NA</v>
      </c>
      <c r="AD706" s="166"/>
      <c r="AE706" s="65">
        <f t="shared" si="126"/>
        <v>2</v>
      </c>
      <c r="AF706" s="100">
        <f t="shared" si="127"/>
        <v>0.5</v>
      </c>
      <c r="AG706" s="105" t="str">
        <f t="shared" si="128"/>
        <v>Incumplimiento</v>
      </c>
      <c r="AH706" s="166"/>
      <c r="AI706" s="65" t="s">
        <v>502</v>
      </c>
      <c r="AJ706" s="105" t="s">
        <v>502</v>
      </c>
    </row>
    <row r="707" spans="1:36" s="59" customFormat="1" ht="37.049999999999997" customHeight="1" thickTop="1" thickBot="1">
      <c r="A707" s="63">
        <v>692</v>
      </c>
      <c r="B707" s="162" t="s">
        <v>388</v>
      </c>
      <c r="C707" s="162">
        <v>0</v>
      </c>
      <c r="D707" s="162" t="s">
        <v>99</v>
      </c>
      <c r="E707" s="162" t="s">
        <v>82</v>
      </c>
      <c r="F707" s="162">
        <v>17</v>
      </c>
      <c r="G707" s="231" t="s">
        <v>433</v>
      </c>
      <c r="H707" s="164" t="s">
        <v>4565</v>
      </c>
      <c r="I707" s="231" t="s">
        <v>20</v>
      </c>
      <c r="J707" s="231" t="s">
        <v>338</v>
      </c>
      <c r="K707" s="231">
        <v>5</v>
      </c>
      <c r="L707" s="165" t="s">
        <v>2214</v>
      </c>
      <c r="M707" s="165" t="s">
        <v>3764</v>
      </c>
      <c r="N707" s="64">
        <v>2</v>
      </c>
      <c r="O707" s="64">
        <v>0</v>
      </c>
      <c r="P707" s="64">
        <v>2</v>
      </c>
      <c r="Q707" s="64">
        <v>0</v>
      </c>
      <c r="R707" s="64">
        <f t="shared" si="130"/>
        <v>4</v>
      </c>
      <c r="S707" s="105" t="s">
        <v>4356</v>
      </c>
      <c r="T707" s="105" t="s">
        <v>172</v>
      </c>
      <c r="U707" s="159">
        <f t="shared" si="129"/>
        <v>2</v>
      </c>
      <c r="V707" s="273">
        <v>0</v>
      </c>
      <c r="W707" s="100">
        <f t="shared" si="121"/>
        <v>0</v>
      </c>
      <c r="X707" s="105" t="str">
        <f t="shared" si="122"/>
        <v>En Riesgo de no Cumplimiento</v>
      </c>
      <c r="Y707" s="166"/>
      <c r="Z707" s="159">
        <f t="shared" si="123"/>
        <v>2</v>
      </c>
      <c r="AA707" s="159"/>
      <c r="AB707" s="100" t="str">
        <f t="shared" si="125"/>
        <v>No hay ejecución</v>
      </c>
      <c r="AC707" s="105" t="str">
        <f t="shared" si="124"/>
        <v>NA</v>
      </c>
      <c r="AD707" s="166"/>
      <c r="AE707" s="65">
        <f t="shared" si="126"/>
        <v>0</v>
      </c>
      <c r="AF707" s="100" t="str">
        <f t="shared" si="127"/>
        <v>No hay Programación</v>
      </c>
      <c r="AG707" s="105" t="str">
        <f t="shared" si="128"/>
        <v>De acuerdo a lo programado</v>
      </c>
      <c r="AH707" s="166"/>
      <c r="AI707" s="65" t="s">
        <v>502</v>
      </c>
      <c r="AJ707" s="105" t="s">
        <v>502</v>
      </c>
    </row>
    <row r="708" spans="1:36" s="59" customFormat="1" ht="37.049999999999997" customHeight="1" thickTop="1" thickBot="1">
      <c r="A708" s="63">
        <v>693</v>
      </c>
      <c r="B708" s="162" t="s">
        <v>388</v>
      </c>
      <c r="C708" s="162">
        <v>0</v>
      </c>
      <c r="D708" s="162" t="s">
        <v>99</v>
      </c>
      <c r="E708" s="162" t="s">
        <v>78</v>
      </c>
      <c r="F708" s="162">
        <v>17</v>
      </c>
      <c r="G708" s="231" t="s">
        <v>541</v>
      </c>
      <c r="H708" s="164" t="s">
        <v>4041</v>
      </c>
      <c r="I708" s="231" t="s">
        <v>20</v>
      </c>
      <c r="J708" s="231" t="s">
        <v>338</v>
      </c>
      <c r="K708" s="231">
        <v>5</v>
      </c>
      <c r="L708" s="165" t="s">
        <v>2205</v>
      </c>
      <c r="M708" s="165" t="s">
        <v>3764</v>
      </c>
      <c r="N708" s="64">
        <v>4</v>
      </c>
      <c r="O708" s="64">
        <v>0</v>
      </c>
      <c r="P708" s="64">
        <v>0</v>
      </c>
      <c r="Q708" s="64">
        <v>0</v>
      </c>
      <c r="R708" s="64">
        <f t="shared" si="130"/>
        <v>4</v>
      </c>
      <c r="S708" s="105" t="s">
        <v>4526</v>
      </c>
      <c r="T708" s="105" t="s">
        <v>172</v>
      </c>
      <c r="U708" s="159">
        <f t="shared" si="129"/>
        <v>4</v>
      </c>
      <c r="V708" s="273">
        <v>0</v>
      </c>
      <c r="W708" s="100">
        <f t="shared" si="121"/>
        <v>0</v>
      </c>
      <c r="X708" s="105" t="str">
        <f t="shared" si="122"/>
        <v>En Riesgo de no Cumplimiento</v>
      </c>
      <c r="Y708" s="166"/>
      <c r="Z708" s="159">
        <f t="shared" si="123"/>
        <v>0</v>
      </c>
      <c r="AA708" s="159"/>
      <c r="AB708" s="100" t="str">
        <f t="shared" si="125"/>
        <v>No hay ejecución</v>
      </c>
      <c r="AC708" s="105" t="str">
        <f t="shared" si="124"/>
        <v>NA</v>
      </c>
      <c r="AD708" s="166"/>
      <c r="AE708" s="65">
        <f t="shared" si="126"/>
        <v>0</v>
      </c>
      <c r="AF708" s="100" t="str">
        <f t="shared" si="127"/>
        <v>No hay Programación</v>
      </c>
      <c r="AG708" s="105" t="str">
        <f t="shared" si="128"/>
        <v>De acuerdo a lo programado</v>
      </c>
      <c r="AH708" s="166"/>
      <c r="AI708" s="65" t="s">
        <v>502</v>
      </c>
      <c r="AJ708" s="105" t="s">
        <v>502</v>
      </c>
    </row>
    <row r="709" spans="1:36" s="59" customFormat="1" ht="37.049999999999997" customHeight="1" thickTop="1" thickBot="1">
      <c r="A709" s="63">
        <v>694</v>
      </c>
      <c r="B709" s="162" t="s">
        <v>388</v>
      </c>
      <c r="C709" s="162">
        <v>0</v>
      </c>
      <c r="D709" s="162" t="s">
        <v>99</v>
      </c>
      <c r="E709" s="162" t="s">
        <v>78</v>
      </c>
      <c r="F709" s="162">
        <v>17</v>
      </c>
      <c r="G709" s="231" t="s">
        <v>541</v>
      </c>
      <c r="H709" s="164" t="s">
        <v>4563</v>
      </c>
      <c r="I709" s="231" t="s">
        <v>20</v>
      </c>
      <c r="J709" s="231" t="s">
        <v>338</v>
      </c>
      <c r="K709" s="231">
        <v>5</v>
      </c>
      <c r="L709" s="165" t="s">
        <v>2209</v>
      </c>
      <c r="M709" s="165" t="s">
        <v>3764</v>
      </c>
      <c r="N709" s="64">
        <v>3</v>
      </c>
      <c r="O709" s="64">
        <v>0</v>
      </c>
      <c r="P709" s="64">
        <v>0</v>
      </c>
      <c r="Q709" s="64">
        <v>0</v>
      </c>
      <c r="R709" s="64">
        <f t="shared" si="130"/>
        <v>3</v>
      </c>
      <c r="S709" s="105" t="s">
        <v>4526</v>
      </c>
      <c r="T709" s="105" t="s">
        <v>172</v>
      </c>
      <c r="U709" s="159">
        <f t="shared" si="129"/>
        <v>3</v>
      </c>
      <c r="V709" s="273">
        <v>0</v>
      </c>
      <c r="W709" s="100">
        <f t="shared" si="121"/>
        <v>0</v>
      </c>
      <c r="X709" s="105" t="str">
        <f t="shared" si="122"/>
        <v>En Riesgo de no Cumplimiento</v>
      </c>
      <c r="Y709" s="166"/>
      <c r="Z709" s="159">
        <f t="shared" si="123"/>
        <v>0</v>
      </c>
      <c r="AA709" s="159"/>
      <c r="AB709" s="100" t="str">
        <f t="shared" si="125"/>
        <v>No hay ejecución</v>
      </c>
      <c r="AC709" s="105" t="str">
        <f t="shared" si="124"/>
        <v>NA</v>
      </c>
      <c r="AD709" s="166"/>
      <c r="AE709" s="65">
        <f t="shared" si="126"/>
        <v>0</v>
      </c>
      <c r="AF709" s="100" t="str">
        <f t="shared" si="127"/>
        <v>No hay Programación</v>
      </c>
      <c r="AG709" s="105" t="str">
        <f t="shared" si="128"/>
        <v>De acuerdo a lo programado</v>
      </c>
      <c r="AH709" s="166"/>
      <c r="AI709" s="65" t="s">
        <v>502</v>
      </c>
      <c r="AJ709" s="105" t="s">
        <v>502</v>
      </c>
    </row>
    <row r="710" spans="1:36" s="59" customFormat="1" ht="37.049999999999997" customHeight="1" thickTop="1" thickBot="1">
      <c r="A710" s="63">
        <v>695</v>
      </c>
      <c r="B710" s="162" t="s">
        <v>388</v>
      </c>
      <c r="C710" s="162">
        <v>0</v>
      </c>
      <c r="D710" s="162" t="s">
        <v>99</v>
      </c>
      <c r="E710" s="162" t="s">
        <v>78</v>
      </c>
      <c r="F710" s="162">
        <v>17</v>
      </c>
      <c r="G710" s="231" t="s">
        <v>541</v>
      </c>
      <c r="H710" s="164" t="s">
        <v>4553</v>
      </c>
      <c r="I710" s="231" t="s">
        <v>20</v>
      </c>
      <c r="J710" s="231" t="s">
        <v>338</v>
      </c>
      <c r="K710" s="231">
        <v>5</v>
      </c>
      <c r="L710" s="165" t="s">
        <v>642</v>
      </c>
      <c r="M710" s="165" t="s">
        <v>674</v>
      </c>
      <c r="N710" s="64">
        <v>3</v>
      </c>
      <c r="O710" s="64">
        <v>0</v>
      </c>
      <c r="P710" s="64">
        <v>0</v>
      </c>
      <c r="Q710" s="64">
        <v>0</v>
      </c>
      <c r="R710" s="64">
        <f t="shared" si="130"/>
        <v>3</v>
      </c>
      <c r="S710" s="105" t="s">
        <v>4526</v>
      </c>
      <c r="T710" s="105" t="s">
        <v>172</v>
      </c>
      <c r="U710" s="159">
        <f t="shared" si="129"/>
        <v>3</v>
      </c>
      <c r="V710" s="273">
        <v>0</v>
      </c>
      <c r="W710" s="100">
        <f t="shared" si="121"/>
        <v>0</v>
      </c>
      <c r="X710" s="105" t="str">
        <f t="shared" si="122"/>
        <v>En Riesgo de no Cumplimiento</v>
      </c>
      <c r="Y710" s="166"/>
      <c r="Z710" s="159">
        <f t="shared" si="123"/>
        <v>0</v>
      </c>
      <c r="AA710" s="159"/>
      <c r="AB710" s="100" t="str">
        <f t="shared" si="125"/>
        <v>No hay ejecución</v>
      </c>
      <c r="AC710" s="105" t="str">
        <f t="shared" si="124"/>
        <v>NA</v>
      </c>
      <c r="AD710" s="166"/>
      <c r="AE710" s="65">
        <f t="shared" si="126"/>
        <v>0</v>
      </c>
      <c r="AF710" s="100" t="str">
        <f t="shared" si="127"/>
        <v>No hay Programación</v>
      </c>
      <c r="AG710" s="105" t="str">
        <f t="shared" si="128"/>
        <v>De acuerdo a lo programado</v>
      </c>
      <c r="AH710" s="166"/>
      <c r="AI710" s="65" t="s">
        <v>502</v>
      </c>
      <c r="AJ710" s="105" t="s">
        <v>502</v>
      </c>
    </row>
    <row r="711" spans="1:36" s="59" customFormat="1" ht="37.049999999999997" customHeight="1" thickTop="1" thickBot="1">
      <c r="A711" s="63">
        <v>696</v>
      </c>
      <c r="B711" s="162" t="s">
        <v>388</v>
      </c>
      <c r="C711" s="162">
        <v>0</v>
      </c>
      <c r="D711" s="162" t="s">
        <v>99</v>
      </c>
      <c r="E711" s="162" t="s">
        <v>82</v>
      </c>
      <c r="F711" s="162">
        <v>17</v>
      </c>
      <c r="G711" s="231" t="s">
        <v>433</v>
      </c>
      <c r="H711" s="164" t="s">
        <v>4557</v>
      </c>
      <c r="I711" s="231" t="s">
        <v>20</v>
      </c>
      <c r="J711" s="231" t="s">
        <v>338</v>
      </c>
      <c r="K711" s="231">
        <v>5</v>
      </c>
      <c r="L711" s="165" t="s">
        <v>642</v>
      </c>
      <c r="M711" s="165" t="s">
        <v>674</v>
      </c>
      <c r="N711" s="64">
        <v>1</v>
      </c>
      <c r="O711" s="64">
        <v>1</v>
      </c>
      <c r="P711" s="64">
        <v>1</v>
      </c>
      <c r="Q711" s="64">
        <v>1</v>
      </c>
      <c r="R711" s="64">
        <f t="shared" si="130"/>
        <v>4</v>
      </c>
      <c r="S711" s="105" t="s">
        <v>4526</v>
      </c>
      <c r="T711" s="105" t="s">
        <v>172</v>
      </c>
      <c r="U711" s="159">
        <f t="shared" si="129"/>
        <v>2</v>
      </c>
      <c r="V711" s="273">
        <v>0</v>
      </c>
      <c r="W711" s="100">
        <f t="shared" si="121"/>
        <v>0</v>
      </c>
      <c r="X711" s="105" t="str">
        <f t="shared" si="122"/>
        <v>En Riesgo de no Cumplimiento</v>
      </c>
      <c r="Y711" s="166"/>
      <c r="Z711" s="159">
        <f t="shared" si="123"/>
        <v>2</v>
      </c>
      <c r="AA711" s="159"/>
      <c r="AB711" s="100" t="str">
        <f t="shared" si="125"/>
        <v>No hay ejecución</v>
      </c>
      <c r="AC711" s="105" t="str">
        <f t="shared" si="124"/>
        <v>NA</v>
      </c>
      <c r="AD711" s="166"/>
      <c r="AE711" s="65">
        <f t="shared" si="126"/>
        <v>0</v>
      </c>
      <c r="AF711" s="100" t="str">
        <f t="shared" si="127"/>
        <v>No hay Programación</v>
      </c>
      <c r="AG711" s="105" t="str">
        <f t="shared" si="128"/>
        <v>De acuerdo a lo programado</v>
      </c>
      <c r="AH711" s="166"/>
      <c r="AI711" s="65" t="s">
        <v>502</v>
      </c>
      <c r="AJ711" s="105" t="s">
        <v>502</v>
      </c>
    </row>
    <row r="712" spans="1:36" s="59" customFormat="1" ht="37.049999999999997" customHeight="1" thickTop="1" thickBot="1">
      <c r="A712" s="63">
        <v>697</v>
      </c>
      <c r="B712" s="162" t="s">
        <v>388</v>
      </c>
      <c r="C712" s="162">
        <v>0</v>
      </c>
      <c r="D712" s="162" t="s">
        <v>99</v>
      </c>
      <c r="E712" s="162" t="s">
        <v>82</v>
      </c>
      <c r="F712" s="162">
        <v>17</v>
      </c>
      <c r="G712" s="231" t="s">
        <v>433</v>
      </c>
      <c r="H712" s="164" t="s">
        <v>4564</v>
      </c>
      <c r="I712" s="231" t="s">
        <v>20</v>
      </c>
      <c r="J712" s="231" t="s">
        <v>338</v>
      </c>
      <c r="K712" s="231">
        <v>5</v>
      </c>
      <c r="L712" s="165" t="s">
        <v>642</v>
      </c>
      <c r="M712" s="165" t="s">
        <v>674</v>
      </c>
      <c r="N712" s="64">
        <v>2</v>
      </c>
      <c r="O712" s="64">
        <v>2</v>
      </c>
      <c r="P712" s="64">
        <v>2</v>
      </c>
      <c r="Q712" s="64">
        <v>2</v>
      </c>
      <c r="R712" s="64">
        <f t="shared" si="130"/>
        <v>8</v>
      </c>
      <c r="S712" s="105" t="s">
        <v>4526</v>
      </c>
      <c r="T712" s="105" t="s">
        <v>172</v>
      </c>
      <c r="U712" s="159">
        <f t="shared" si="129"/>
        <v>4</v>
      </c>
      <c r="V712" s="273">
        <v>0</v>
      </c>
      <c r="W712" s="100">
        <f t="shared" si="121"/>
        <v>0</v>
      </c>
      <c r="X712" s="105" t="str">
        <f t="shared" si="122"/>
        <v>En Riesgo de no Cumplimiento</v>
      </c>
      <c r="Y712" s="166"/>
      <c r="Z712" s="159">
        <f t="shared" si="123"/>
        <v>4</v>
      </c>
      <c r="AA712" s="159"/>
      <c r="AB712" s="100" t="str">
        <f t="shared" si="125"/>
        <v>No hay ejecución</v>
      </c>
      <c r="AC712" s="105" t="str">
        <f t="shared" si="124"/>
        <v>NA</v>
      </c>
      <c r="AD712" s="166"/>
      <c r="AE712" s="65">
        <f t="shared" si="126"/>
        <v>0</v>
      </c>
      <c r="AF712" s="100" t="str">
        <f t="shared" si="127"/>
        <v>No hay Programación</v>
      </c>
      <c r="AG712" s="105" t="str">
        <f t="shared" si="128"/>
        <v>De acuerdo a lo programado</v>
      </c>
      <c r="AH712" s="166"/>
      <c r="AI712" s="65" t="s">
        <v>502</v>
      </c>
      <c r="AJ712" s="105" t="s">
        <v>502</v>
      </c>
    </row>
    <row r="713" spans="1:36" s="59" customFormat="1" ht="37.049999999999997" customHeight="1" thickTop="1" thickBot="1">
      <c r="A713" s="63">
        <v>698</v>
      </c>
      <c r="B713" s="162" t="s">
        <v>388</v>
      </c>
      <c r="C713" s="162">
        <v>0</v>
      </c>
      <c r="D713" s="162" t="s">
        <v>99</v>
      </c>
      <c r="E713" s="162" t="s">
        <v>78</v>
      </c>
      <c r="F713" s="162">
        <v>17</v>
      </c>
      <c r="G713" s="231" t="s">
        <v>541</v>
      </c>
      <c r="H713" s="164" t="s">
        <v>4567</v>
      </c>
      <c r="I713" s="231" t="s">
        <v>20</v>
      </c>
      <c r="J713" s="231" t="s">
        <v>338</v>
      </c>
      <c r="K713" s="231">
        <v>5</v>
      </c>
      <c r="L713" s="165" t="s">
        <v>642</v>
      </c>
      <c r="M713" s="165" t="s">
        <v>674</v>
      </c>
      <c r="N713" s="64">
        <v>1</v>
      </c>
      <c r="O713" s="64">
        <v>1</v>
      </c>
      <c r="P713" s="64">
        <v>1</v>
      </c>
      <c r="Q713" s="64">
        <v>1</v>
      </c>
      <c r="R713" s="64">
        <f t="shared" si="130"/>
        <v>4</v>
      </c>
      <c r="S713" s="105" t="s">
        <v>4526</v>
      </c>
      <c r="T713" s="105" t="s">
        <v>172</v>
      </c>
      <c r="U713" s="159">
        <f t="shared" si="129"/>
        <v>2</v>
      </c>
      <c r="V713" s="273">
        <v>0</v>
      </c>
      <c r="W713" s="100">
        <f t="shared" si="121"/>
        <v>0</v>
      </c>
      <c r="X713" s="105" t="str">
        <f t="shared" si="122"/>
        <v>En Riesgo de no Cumplimiento</v>
      </c>
      <c r="Y713" s="166"/>
      <c r="Z713" s="159">
        <f t="shared" si="123"/>
        <v>2</v>
      </c>
      <c r="AA713" s="159"/>
      <c r="AB713" s="100" t="str">
        <f t="shared" si="125"/>
        <v>No hay ejecución</v>
      </c>
      <c r="AC713" s="105" t="str">
        <f t="shared" si="124"/>
        <v>NA</v>
      </c>
      <c r="AD713" s="166"/>
      <c r="AE713" s="65">
        <f t="shared" si="126"/>
        <v>0</v>
      </c>
      <c r="AF713" s="100" t="str">
        <f t="shared" si="127"/>
        <v>No hay Programación</v>
      </c>
      <c r="AG713" s="105" t="str">
        <f t="shared" si="128"/>
        <v>De acuerdo a lo programado</v>
      </c>
      <c r="AH713" s="166"/>
      <c r="AI713" s="65" t="s">
        <v>502</v>
      </c>
      <c r="AJ713" s="105" t="s">
        <v>502</v>
      </c>
    </row>
    <row r="714" spans="1:36" s="59" customFormat="1" ht="37.049999999999997" customHeight="1" thickTop="1" thickBot="1">
      <c r="A714" s="63">
        <v>699</v>
      </c>
      <c r="B714" s="162" t="s">
        <v>388</v>
      </c>
      <c r="C714" s="162">
        <v>0</v>
      </c>
      <c r="D714" s="162" t="s">
        <v>99</v>
      </c>
      <c r="E714" s="162" t="s">
        <v>78</v>
      </c>
      <c r="F714" s="162">
        <v>17</v>
      </c>
      <c r="G714" s="231" t="s">
        <v>541</v>
      </c>
      <c r="H714" s="164" t="s">
        <v>4041</v>
      </c>
      <c r="I714" s="231" t="s">
        <v>20</v>
      </c>
      <c r="J714" s="231" t="s">
        <v>338</v>
      </c>
      <c r="K714" s="231">
        <v>5</v>
      </c>
      <c r="L714" s="165" t="s">
        <v>2205</v>
      </c>
      <c r="M714" s="165" t="s">
        <v>3764</v>
      </c>
      <c r="N714" s="64">
        <v>2</v>
      </c>
      <c r="O714" s="64">
        <v>0</v>
      </c>
      <c r="P714" s="64">
        <v>0</v>
      </c>
      <c r="Q714" s="64">
        <v>0</v>
      </c>
      <c r="R714" s="64">
        <f t="shared" si="130"/>
        <v>2</v>
      </c>
      <c r="S714" s="105" t="s">
        <v>4359</v>
      </c>
      <c r="T714" s="105" t="s">
        <v>172</v>
      </c>
      <c r="U714" s="159">
        <f t="shared" si="129"/>
        <v>2</v>
      </c>
      <c r="V714" s="273">
        <v>2</v>
      </c>
      <c r="W714" s="100">
        <f t="shared" si="121"/>
        <v>1</v>
      </c>
      <c r="X714" s="105" t="str">
        <f t="shared" si="122"/>
        <v>De acuerdo a lo programado</v>
      </c>
      <c r="Y714" s="166"/>
      <c r="Z714" s="159">
        <f t="shared" si="123"/>
        <v>0</v>
      </c>
      <c r="AA714" s="159"/>
      <c r="AB714" s="100" t="str">
        <f t="shared" si="125"/>
        <v>No hay ejecución</v>
      </c>
      <c r="AC714" s="105" t="str">
        <f t="shared" si="124"/>
        <v>NA</v>
      </c>
      <c r="AD714" s="166"/>
      <c r="AE714" s="65">
        <f t="shared" si="126"/>
        <v>2</v>
      </c>
      <c r="AF714" s="100">
        <f t="shared" si="127"/>
        <v>1</v>
      </c>
      <c r="AG714" s="105" t="str">
        <f t="shared" si="128"/>
        <v>De acuerdo a lo programado</v>
      </c>
      <c r="AH714" s="166"/>
      <c r="AI714" s="65" t="s">
        <v>502</v>
      </c>
      <c r="AJ714" s="105" t="s">
        <v>502</v>
      </c>
    </row>
    <row r="715" spans="1:36" s="59" customFormat="1" ht="37.049999999999997" customHeight="1" thickTop="1" thickBot="1">
      <c r="A715" s="63">
        <v>700</v>
      </c>
      <c r="B715" s="162" t="s">
        <v>388</v>
      </c>
      <c r="C715" s="162">
        <v>0</v>
      </c>
      <c r="D715" s="162" t="s">
        <v>99</v>
      </c>
      <c r="E715" s="162" t="s">
        <v>82</v>
      </c>
      <c r="F715" s="162">
        <v>17</v>
      </c>
      <c r="G715" s="231" t="s">
        <v>433</v>
      </c>
      <c r="H715" s="164" t="s">
        <v>4552</v>
      </c>
      <c r="I715" s="231" t="s">
        <v>20</v>
      </c>
      <c r="J715" s="231" t="s">
        <v>338</v>
      </c>
      <c r="K715" s="231">
        <v>5</v>
      </c>
      <c r="L715" s="165" t="s">
        <v>2201</v>
      </c>
      <c r="M715" s="165" t="s">
        <v>3764</v>
      </c>
      <c r="N715" s="64">
        <v>2</v>
      </c>
      <c r="O715" s="64">
        <v>0</v>
      </c>
      <c r="P715" s="64">
        <v>0</v>
      </c>
      <c r="Q715" s="64">
        <v>0</v>
      </c>
      <c r="R715" s="64">
        <f t="shared" si="130"/>
        <v>2</v>
      </c>
      <c r="S715" s="105" t="s">
        <v>4359</v>
      </c>
      <c r="T715" s="105" t="s">
        <v>172</v>
      </c>
      <c r="U715" s="159">
        <f t="shared" si="129"/>
        <v>2</v>
      </c>
      <c r="V715" s="273">
        <v>2</v>
      </c>
      <c r="W715" s="100">
        <f t="shared" si="121"/>
        <v>1</v>
      </c>
      <c r="X715" s="105" t="str">
        <f t="shared" si="122"/>
        <v>De acuerdo a lo programado</v>
      </c>
      <c r="Y715" s="166"/>
      <c r="Z715" s="159">
        <f t="shared" si="123"/>
        <v>0</v>
      </c>
      <c r="AA715" s="159"/>
      <c r="AB715" s="100" t="str">
        <f t="shared" si="125"/>
        <v>No hay ejecución</v>
      </c>
      <c r="AC715" s="105" t="str">
        <f t="shared" si="124"/>
        <v>NA</v>
      </c>
      <c r="AD715" s="166"/>
      <c r="AE715" s="65">
        <f t="shared" si="126"/>
        <v>2</v>
      </c>
      <c r="AF715" s="100">
        <f t="shared" si="127"/>
        <v>1</v>
      </c>
      <c r="AG715" s="105" t="str">
        <f t="shared" si="128"/>
        <v>De acuerdo a lo programado</v>
      </c>
      <c r="AH715" s="166"/>
      <c r="AI715" s="65" t="s">
        <v>502</v>
      </c>
      <c r="AJ715" s="105" t="s">
        <v>502</v>
      </c>
    </row>
    <row r="716" spans="1:36" s="59" customFormat="1" ht="37.049999999999997" customHeight="1" thickTop="1" thickBot="1">
      <c r="A716" s="63">
        <v>701</v>
      </c>
      <c r="B716" s="162" t="s">
        <v>388</v>
      </c>
      <c r="C716" s="162">
        <v>0</v>
      </c>
      <c r="D716" s="162" t="s">
        <v>99</v>
      </c>
      <c r="E716" s="162" t="s">
        <v>78</v>
      </c>
      <c r="F716" s="162">
        <v>17</v>
      </c>
      <c r="G716" s="231" t="s">
        <v>541</v>
      </c>
      <c r="H716" s="164" t="s">
        <v>4563</v>
      </c>
      <c r="I716" s="231" t="s">
        <v>20</v>
      </c>
      <c r="J716" s="231" t="s">
        <v>338</v>
      </c>
      <c r="K716" s="231">
        <v>5</v>
      </c>
      <c r="L716" s="165" t="s">
        <v>2209</v>
      </c>
      <c r="M716" s="165" t="s">
        <v>3764</v>
      </c>
      <c r="N716" s="64">
        <v>0</v>
      </c>
      <c r="O716" s="64">
        <v>2</v>
      </c>
      <c r="P716" s="64">
        <v>0</v>
      </c>
      <c r="Q716" s="64">
        <v>0</v>
      </c>
      <c r="R716" s="64">
        <f t="shared" si="130"/>
        <v>2</v>
      </c>
      <c r="S716" s="105" t="s">
        <v>4359</v>
      </c>
      <c r="T716" s="105" t="s">
        <v>172</v>
      </c>
      <c r="U716" s="159">
        <f t="shared" si="129"/>
        <v>2</v>
      </c>
      <c r="V716" s="273">
        <v>0</v>
      </c>
      <c r="W716" s="100">
        <f t="shared" si="121"/>
        <v>0</v>
      </c>
      <c r="X716" s="105" t="str">
        <f t="shared" si="122"/>
        <v>En Riesgo de no Cumplimiento</v>
      </c>
      <c r="Y716" s="166"/>
      <c r="Z716" s="159">
        <f t="shared" si="123"/>
        <v>0</v>
      </c>
      <c r="AA716" s="159"/>
      <c r="AB716" s="100" t="str">
        <f t="shared" si="125"/>
        <v>No hay ejecución</v>
      </c>
      <c r="AC716" s="105" t="str">
        <f t="shared" si="124"/>
        <v>NA</v>
      </c>
      <c r="AD716" s="166"/>
      <c r="AE716" s="65">
        <f t="shared" si="126"/>
        <v>0</v>
      </c>
      <c r="AF716" s="100" t="str">
        <f t="shared" si="127"/>
        <v>No hay Programación</v>
      </c>
      <c r="AG716" s="105" t="str">
        <f t="shared" si="128"/>
        <v>De acuerdo a lo programado</v>
      </c>
      <c r="AH716" s="166"/>
      <c r="AI716" s="65" t="s">
        <v>502</v>
      </c>
      <c r="AJ716" s="105" t="s">
        <v>502</v>
      </c>
    </row>
    <row r="717" spans="1:36" s="59" customFormat="1" ht="37.049999999999997" customHeight="1" thickTop="1" thickBot="1">
      <c r="A717" s="63">
        <v>702</v>
      </c>
      <c r="B717" s="162" t="s">
        <v>388</v>
      </c>
      <c r="C717" s="162">
        <v>0</v>
      </c>
      <c r="D717" s="162" t="s">
        <v>99</v>
      </c>
      <c r="E717" s="162" t="s">
        <v>78</v>
      </c>
      <c r="F717" s="162">
        <v>17</v>
      </c>
      <c r="G717" s="231" t="s">
        <v>541</v>
      </c>
      <c r="H717" s="164" t="s">
        <v>4553</v>
      </c>
      <c r="I717" s="231" t="s">
        <v>20</v>
      </c>
      <c r="J717" s="231" t="s">
        <v>338</v>
      </c>
      <c r="K717" s="231">
        <v>5</v>
      </c>
      <c r="L717" s="165" t="s">
        <v>642</v>
      </c>
      <c r="M717" s="165" t="s">
        <v>674</v>
      </c>
      <c r="N717" s="64">
        <v>0</v>
      </c>
      <c r="O717" s="64">
        <v>2</v>
      </c>
      <c r="P717" s="64">
        <v>0</v>
      </c>
      <c r="Q717" s="64">
        <v>0</v>
      </c>
      <c r="R717" s="64">
        <f t="shared" si="130"/>
        <v>2</v>
      </c>
      <c r="S717" s="105" t="s">
        <v>4359</v>
      </c>
      <c r="T717" s="105" t="s">
        <v>172</v>
      </c>
      <c r="U717" s="159">
        <f t="shared" si="129"/>
        <v>2</v>
      </c>
      <c r="V717" s="273">
        <v>1</v>
      </c>
      <c r="W717" s="100">
        <f t="shared" si="121"/>
        <v>0.5</v>
      </c>
      <c r="X717" s="105" t="str">
        <f t="shared" si="122"/>
        <v>En Riesgo de no Cumplimiento</v>
      </c>
      <c r="Y717" s="166"/>
      <c r="Z717" s="159">
        <f t="shared" si="123"/>
        <v>0</v>
      </c>
      <c r="AA717" s="159"/>
      <c r="AB717" s="100" t="str">
        <f t="shared" si="125"/>
        <v>No hay ejecución</v>
      </c>
      <c r="AC717" s="105" t="str">
        <f t="shared" si="124"/>
        <v>NA</v>
      </c>
      <c r="AD717" s="166"/>
      <c r="AE717" s="65">
        <f t="shared" si="126"/>
        <v>1</v>
      </c>
      <c r="AF717" s="100">
        <f t="shared" si="127"/>
        <v>0.5</v>
      </c>
      <c r="AG717" s="105" t="str">
        <f t="shared" si="128"/>
        <v>Incumplimiento</v>
      </c>
      <c r="AH717" s="166"/>
      <c r="AI717" s="65" t="s">
        <v>502</v>
      </c>
      <c r="AJ717" s="105" t="s">
        <v>502</v>
      </c>
    </row>
    <row r="718" spans="1:36" s="59" customFormat="1" ht="37.049999999999997" customHeight="1" thickTop="1" thickBot="1">
      <c r="A718" s="63">
        <v>703</v>
      </c>
      <c r="B718" s="162" t="s">
        <v>388</v>
      </c>
      <c r="C718" s="162">
        <v>0</v>
      </c>
      <c r="D718" s="162" t="s">
        <v>99</v>
      </c>
      <c r="E718" s="162" t="s">
        <v>78</v>
      </c>
      <c r="F718" s="162">
        <v>17</v>
      </c>
      <c r="G718" s="231" t="s">
        <v>541</v>
      </c>
      <c r="H718" s="164" t="s">
        <v>4554</v>
      </c>
      <c r="I718" s="231" t="s">
        <v>18</v>
      </c>
      <c r="J718" s="231" t="s">
        <v>338</v>
      </c>
      <c r="K718" s="231">
        <v>10</v>
      </c>
      <c r="L718" s="165" t="s">
        <v>640</v>
      </c>
      <c r="M718" s="165" t="s">
        <v>636</v>
      </c>
      <c r="N718" s="64">
        <v>0</v>
      </c>
      <c r="O718" s="64">
        <v>2</v>
      </c>
      <c r="P718" s="64">
        <v>0</v>
      </c>
      <c r="Q718" s="64">
        <v>0</v>
      </c>
      <c r="R718" s="64">
        <f t="shared" si="130"/>
        <v>2</v>
      </c>
      <c r="S718" s="105" t="s">
        <v>4359</v>
      </c>
      <c r="T718" s="105" t="s">
        <v>172</v>
      </c>
      <c r="U718" s="159">
        <f t="shared" si="129"/>
        <v>2</v>
      </c>
      <c r="V718" s="273">
        <v>1</v>
      </c>
      <c r="W718" s="100">
        <f t="shared" si="121"/>
        <v>0.5</v>
      </c>
      <c r="X718" s="105" t="str">
        <f t="shared" si="122"/>
        <v>En Riesgo de no Cumplimiento</v>
      </c>
      <c r="Y718" s="166"/>
      <c r="Z718" s="159">
        <f t="shared" si="123"/>
        <v>0</v>
      </c>
      <c r="AA718" s="159"/>
      <c r="AB718" s="100" t="str">
        <f t="shared" si="125"/>
        <v>No hay ejecución</v>
      </c>
      <c r="AC718" s="105" t="str">
        <f t="shared" si="124"/>
        <v>NA</v>
      </c>
      <c r="AD718" s="166"/>
      <c r="AE718" s="65">
        <f t="shared" si="126"/>
        <v>1</v>
      </c>
      <c r="AF718" s="100">
        <f t="shared" si="127"/>
        <v>0.5</v>
      </c>
      <c r="AG718" s="105" t="str">
        <f t="shared" si="128"/>
        <v>Incumplimiento</v>
      </c>
      <c r="AH718" s="166"/>
      <c r="AI718" s="65" t="s">
        <v>502</v>
      </c>
      <c r="AJ718" s="105" t="s">
        <v>502</v>
      </c>
    </row>
    <row r="719" spans="1:36" s="59" customFormat="1" ht="37.049999999999997" customHeight="1" thickTop="1" thickBot="1">
      <c r="A719" s="63">
        <v>704</v>
      </c>
      <c r="B719" s="162" t="s">
        <v>388</v>
      </c>
      <c r="C719" s="162">
        <v>0</v>
      </c>
      <c r="D719" s="162" t="s">
        <v>99</v>
      </c>
      <c r="E719" s="162" t="s">
        <v>78</v>
      </c>
      <c r="F719" s="162">
        <v>17</v>
      </c>
      <c r="G719" s="231" t="s">
        <v>541</v>
      </c>
      <c r="H719" s="164" t="s">
        <v>4555</v>
      </c>
      <c r="I719" s="231" t="s">
        <v>20</v>
      </c>
      <c r="J719" s="231" t="s">
        <v>338</v>
      </c>
      <c r="K719" s="231">
        <v>5</v>
      </c>
      <c r="L719" s="165" t="s">
        <v>642</v>
      </c>
      <c r="M719" s="165" t="s">
        <v>674</v>
      </c>
      <c r="N719" s="64">
        <v>0</v>
      </c>
      <c r="O719" s="64">
        <v>0</v>
      </c>
      <c r="P719" s="64">
        <v>1</v>
      </c>
      <c r="Q719" s="64">
        <v>1</v>
      </c>
      <c r="R719" s="64">
        <f t="shared" si="130"/>
        <v>2</v>
      </c>
      <c r="S719" s="105" t="s">
        <v>4359</v>
      </c>
      <c r="T719" s="105" t="s">
        <v>172</v>
      </c>
      <c r="U719" s="159">
        <f t="shared" si="129"/>
        <v>0</v>
      </c>
      <c r="V719" s="273">
        <v>0</v>
      </c>
      <c r="W719" s="100" t="str">
        <f t="shared" si="121"/>
        <v>No hay Programación</v>
      </c>
      <c r="X719" s="105" t="str">
        <f t="shared" si="122"/>
        <v>De acuerdo a lo programado</v>
      </c>
      <c r="Y719" s="166"/>
      <c r="Z719" s="159">
        <f t="shared" si="123"/>
        <v>2</v>
      </c>
      <c r="AA719" s="159"/>
      <c r="AB719" s="100" t="str">
        <f t="shared" si="125"/>
        <v>No hay ejecución</v>
      </c>
      <c r="AC719" s="105" t="str">
        <f t="shared" si="124"/>
        <v>NA</v>
      </c>
      <c r="AD719" s="166"/>
      <c r="AE719" s="65">
        <f t="shared" si="126"/>
        <v>0</v>
      </c>
      <c r="AF719" s="100" t="str">
        <f t="shared" si="127"/>
        <v>No hay Programación</v>
      </c>
      <c r="AG719" s="105" t="str">
        <f t="shared" si="128"/>
        <v>De acuerdo a lo programado</v>
      </c>
      <c r="AH719" s="166"/>
      <c r="AI719" s="65" t="s">
        <v>502</v>
      </c>
      <c r="AJ719" s="105" t="s">
        <v>502</v>
      </c>
    </row>
    <row r="720" spans="1:36" s="59" customFormat="1" ht="37.049999999999997" customHeight="1" thickTop="1" thickBot="1">
      <c r="A720" s="63">
        <v>705</v>
      </c>
      <c r="B720" s="162" t="s">
        <v>388</v>
      </c>
      <c r="C720" s="162">
        <v>0</v>
      </c>
      <c r="D720" s="162" t="s">
        <v>99</v>
      </c>
      <c r="E720" s="162" t="s">
        <v>78</v>
      </c>
      <c r="F720" s="162">
        <v>17</v>
      </c>
      <c r="G720" s="231" t="s">
        <v>541</v>
      </c>
      <c r="H720" s="164" t="s">
        <v>4041</v>
      </c>
      <c r="I720" s="231" t="s">
        <v>20</v>
      </c>
      <c r="J720" s="231" t="s">
        <v>338</v>
      </c>
      <c r="K720" s="231">
        <v>5</v>
      </c>
      <c r="L720" s="165" t="s">
        <v>2205</v>
      </c>
      <c r="M720" s="165" t="s">
        <v>3764</v>
      </c>
      <c r="N720" s="64">
        <v>2</v>
      </c>
      <c r="O720" s="64">
        <v>0</v>
      </c>
      <c r="P720" s="64">
        <v>0</v>
      </c>
      <c r="Q720" s="64">
        <v>0</v>
      </c>
      <c r="R720" s="64">
        <f t="shared" si="130"/>
        <v>2</v>
      </c>
      <c r="S720" s="105" t="s">
        <v>4365</v>
      </c>
      <c r="T720" s="105" t="s">
        <v>172</v>
      </c>
      <c r="U720" s="159">
        <f t="shared" si="129"/>
        <v>2</v>
      </c>
      <c r="V720" s="273">
        <v>2</v>
      </c>
      <c r="W720" s="100">
        <f t="shared" ref="W720:W783" si="131">IF(V720="","No hay ejecución",IF(AND(U720&gt;0), V720/U720,"No hay Programación"))</f>
        <v>1</v>
      </c>
      <c r="X720" s="105" t="str">
        <f t="shared" ref="X720:X783" si="132">IF(W720="No hay ejecución","NA",IF(W720&gt;=90%,"De acuerdo a lo programado",IF(W720&gt;=70%,"Atraso Leve",IF(W720&lt;70%,"En Riesgo de no Cumplimiento"))))</f>
        <v>De acuerdo a lo programado</v>
      </c>
      <c r="Y720" s="166"/>
      <c r="Z720" s="159">
        <f t="shared" ref="Z720:Z783" si="133">P720+Q720</f>
        <v>0</v>
      </c>
      <c r="AA720" s="159"/>
      <c r="AB720" s="100" t="str">
        <f t="shared" si="125"/>
        <v>No hay ejecución</v>
      </c>
      <c r="AC720" s="105" t="str">
        <f t="shared" ref="AC720:AC783" si="134">IF(AB720="No hay ejecución","NA",IF(AB720&gt;=90%,"De acuerdo a lo programado",IF(AB720&gt;=70%,"Atraso Leve",IF(AB720&lt;70%,"En Riesgo de no Cumplimiento"))))</f>
        <v>NA</v>
      </c>
      <c r="AD720" s="166"/>
      <c r="AE720" s="65">
        <f t="shared" si="126"/>
        <v>2</v>
      </c>
      <c r="AF720" s="100">
        <f t="shared" si="127"/>
        <v>1</v>
      </c>
      <c r="AG720" s="105" t="str">
        <f t="shared" si="128"/>
        <v>De acuerdo a lo programado</v>
      </c>
      <c r="AH720" s="166"/>
      <c r="AI720" s="65" t="s">
        <v>502</v>
      </c>
      <c r="AJ720" s="105" t="s">
        <v>502</v>
      </c>
    </row>
    <row r="721" spans="1:36" s="59" customFormat="1" ht="37.049999999999997" customHeight="1" thickTop="1" thickBot="1">
      <c r="A721" s="63">
        <v>706</v>
      </c>
      <c r="B721" s="162" t="s">
        <v>388</v>
      </c>
      <c r="C721" s="162">
        <v>0</v>
      </c>
      <c r="D721" s="162" t="s">
        <v>99</v>
      </c>
      <c r="E721" s="162" t="s">
        <v>78</v>
      </c>
      <c r="F721" s="162">
        <v>17</v>
      </c>
      <c r="G721" s="231" t="s">
        <v>541</v>
      </c>
      <c r="H721" s="164" t="s">
        <v>4563</v>
      </c>
      <c r="I721" s="231" t="s">
        <v>20</v>
      </c>
      <c r="J721" s="231" t="s">
        <v>338</v>
      </c>
      <c r="K721" s="231">
        <v>5</v>
      </c>
      <c r="L721" s="165" t="s">
        <v>2209</v>
      </c>
      <c r="M721" s="165" t="s">
        <v>3764</v>
      </c>
      <c r="N721" s="64">
        <v>2</v>
      </c>
      <c r="O721" s="64">
        <v>0</v>
      </c>
      <c r="P721" s="64">
        <v>0</v>
      </c>
      <c r="Q721" s="64">
        <v>0</v>
      </c>
      <c r="R721" s="64">
        <f t="shared" si="130"/>
        <v>2</v>
      </c>
      <c r="S721" s="105" t="s">
        <v>4365</v>
      </c>
      <c r="T721" s="166" t="s">
        <v>4366</v>
      </c>
      <c r="U721" s="159">
        <f t="shared" si="129"/>
        <v>2</v>
      </c>
      <c r="V721" s="273">
        <v>1</v>
      </c>
      <c r="W721" s="100">
        <f t="shared" si="131"/>
        <v>0.5</v>
      </c>
      <c r="X721" s="105" t="str">
        <f t="shared" si="132"/>
        <v>En Riesgo de no Cumplimiento</v>
      </c>
      <c r="Y721" s="166"/>
      <c r="Z721" s="159">
        <f t="shared" si="133"/>
        <v>0</v>
      </c>
      <c r="AA721" s="159"/>
      <c r="AB721" s="100" t="str">
        <f t="shared" ref="AB721:AB784" si="135">IF(AA721="","No hay ejecución",IF(AND(Z721&gt;0), AA721/Z721,"No hay Programación"))</f>
        <v>No hay ejecución</v>
      </c>
      <c r="AC721" s="105" t="str">
        <f t="shared" si="134"/>
        <v>NA</v>
      </c>
      <c r="AD721" s="166"/>
      <c r="AE721" s="65">
        <f t="shared" ref="AE721:AE784" si="136">V721+AA721</f>
        <v>1</v>
      </c>
      <c r="AF721" s="100">
        <f t="shared" ref="AF721:AF784" si="137">IF(AE721="","No hay ejecución",IF(AND(AE721&gt;0), AE721/R721,"No hay Programación"))</f>
        <v>0.5</v>
      </c>
      <c r="AG721" s="105" t="str">
        <f t="shared" ref="AG721:AG784" si="138">IF(AF721="No hay ejecución","NA",IF(AF721&gt;=90%,"De acuerdo a lo programado",IF(AF721&gt;=70%,"Atraso Leve",IF(AF721&lt;70%,"Incumplimiento"))))</f>
        <v>Incumplimiento</v>
      </c>
      <c r="AH721" s="166"/>
      <c r="AI721" s="65" t="s">
        <v>502</v>
      </c>
      <c r="AJ721" s="105" t="s">
        <v>502</v>
      </c>
    </row>
    <row r="722" spans="1:36" s="59" customFormat="1" ht="37.049999999999997" customHeight="1" thickTop="1" thickBot="1">
      <c r="A722" s="63">
        <v>707</v>
      </c>
      <c r="B722" s="162" t="s">
        <v>388</v>
      </c>
      <c r="C722" s="162">
        <v>0</v>
      </c>
      <c r="D722" s="162" t="s">
        <v>99</v>
      </c>
      <c r="E722" s="162" t="s">
        <v>78</v>
      </c>
      <c r="F722" s="162">
        <v>17</v>
      </c>
      <c r="G722" s="231" t="s">
        <v>541</v>
      </c>
      <c r="H722" s="164" t="s">
        <v>4553</v>
      </c>
      <c r="I722" s="231" t="s">
        <v>20</v>
      </c>
      <c r="J722" s="231" t="s">
        <v>338</v>
      </c>
      <c r="K722" s="231">
        <v>5</v>
      </c>
      <c r="L722" s="165" t="s">
        <v>642</v>
      </c>
      <c r="M722" s="165" t="s">
        <v>674</v>
      </c>
      <c r="N722" s="64">
        <v>2</v>
      </c>
      <c r="O722" s="64">
        <v>0</v>
      </c>
      <c r="P722" s="64">
        <v>0</v>
      </c>
      <c r="Q722" s="64">
        <v>0</v>
      </c>
      <c r="R722" s="64">
        <f t="shared" si="130"/>
        <v>2</v>
      </c>
      <c r="S722" s="105" t="s">
        <v>4365</v>
      </c>
      <c r="T722" s="166" t="s">
        <v>4366</v>
      </c>
      <c r="U722" s="159">
        <f t="shared" si="129"/>
        <v>2</v>
      </c>
      <c r="V722" s="273">
        <v>0</v>
      </c>
      <c r="W722" s="100">
        <f t="shared" si="131"/>
        <v>0</v>
      </c>
      <c r="X722" s="105" t="str">
        <f t="shared" si="132"/>
        <v>En Riesgo de no Cumplimiento</v>
      </c>
      <c r="Y722" s="166"/>
      <c r="Z722" s="159">
        <f t="shared" si="133"/>
        <v>0</v>
      </c>
      <c r="AA722" s="159"/>
      <c r="AB722" s="100" t="str">
        <f t="shared" si="135"/>
        <v>No hay ejecución</v>
      </c>
      <c r="AC722" s="105" t="str">
        <f t="shared" si="134"/>
        <v>NA</v>
      </c>
      <c r="AD722" s="166"/>
      <c r="AE722" s="65">
        <f t="shared" si="136"/>
        <v>0</v>
      </c>
      <c r="AF722" s="100" t="str">
        <f t="shared" si="137"/>
        <v>No hay Programación</v>
      </c>
      <c r="AG722" s="105" t="str">
        <f t="shared" si="138"/>
        <v>De acuerdo a lo programado</v>
      </c>
      <c r="AH722" s="166"/>
      <c r="AI722" s="65" t="s">
        <v>502</v>
      </c>
      <c r="AJ722" s="105" t="s">
        <v>502</v>
      </c>
    </row>
    <row r="723" spans="1:36" s="59" customFormat="1" ht="37.049999999999997" customHeight="1" thickTop="1" thickBot="1">
      <c r="A723" s="63">
        <v>708</v>
      </c>
      <c r="B723" s="162" t="s">
        <v>388</v>
      </c>
      <c r="C723" s="162">
        <v>0</v>
      </c>
      <c r="D723" s="162" t="s">
        <v>99</v>
      </c>
      <c r="E723" s="162" t="s">
        <v>78</v>
      </c>
      <c r="F723" s="162">
        <v>17</v>
      </c>
      <c r="G723" s="231" t="s">
        <v>541</v>
      </c>
      <c r="H723" s="164" t="s">
        <v>4554</v>
      </c>
      <c r="I723" s="231" t="s">
        <v>18</v>
      </c>
      <c r="J723" s="231" t="s">
        <v>338</v>
      </c>
      <c r="K723" s="231">
        <v>10</v>
      </c>
      <c r="L723" s="165" t="s">
        <v>640</v>
      </c>
      <c r="M723" s="165" t="s">
        <v>636</v>
      </c>
      <c r="N723" s="64">
        <v>2</v>
      </c>
      <c r="O723" s="64">
        <v>0</v>
      </c>
      <c r="P723" s="64">
        <v>0</v>
      </c>
      <c r="Q723" s="64">
        <v>0</v>
      </c>
      <c r="R723" s="64">
        <f t="shared" si="130"/>
        <v>2</v>
      </c>
      <c r="S723" s="105" t="s">
        <v>4365</v>
      </c>
      <c r="T723" s="166" t="s">
        <v>4366</v>
      </c>
      <c r="U723" s="159">
        <f t="shared" si="129"/>
        <v>2</v>
      </c>
      <c r="V723" s="273">
        <v>0</v>
      </c>
      <c r="W723" s="100">
        <f t="shared" si="131"/>
        <v>0</v>
      </c>
      <c r="X723" s="105" t="str">
        <f t="shared" si="132"/>
        <v>En Riesgo de no Cumplimiento</v>
      </c>
      <c r="Y723" s="166"/>
      <c r="Z723" s="159">
        <f t="shared" si="133"/>
        <v>0</v>
      </c>
      <c r="AA723" s="159"/>
      <c r="AB723" s="100" t="str">
        <f t="shared" si="135"/>
        <v>No hay ejecución</v>
      </c>
      <c r="AC723" s="105" t="str">
        <f t="shared" si="134"/>
        <v>NA</v>
      </c>
      <c r="AD723" s="166"/>
      <c r="AE723" s="65">
        <f t="shared" si="136"/>
        <v>0</v>
      </c>
      <c r="AF723" s="100" t="str">
        <f t="shared" si="137"/>
        <v>No hay Programación</v>
      </c>
      <c r="AG723" s="105" t="str">
        <f t="shared" si="138"/>
        <v>De acuerdo a lo programado</v>
      </c>
      <c r="AH723" s="166"/>
      <c r="AI723" s="65" t="s">
        <v>502</v>
      </c>
      <c r="AJ723" s="105" t="s">
        <v>502</v>
      </c>
    </row>
    <row r="724" spans="1:36" s="59" customFormat="1" ht="37.049999999999997" customHeight="1" thickTop="1" thickBot="1">
      <c r="A724" s="63">
        <v>709</v>
      </c>
      <c r="B724" s="162" t="s">
        <v>388</v>
      </c>
      <c r="C724" s="162">
        <v>0</v>
      </c>
      <c r="D724" s="162" t="s">
        <v>99</v>
      </c>
      <c r="E724" s="162" t="s">
        <v>78</v>
      </c>
      <c r="F724" s="162">
        <v>17</v>
      </c>
      <c r="G724" s="231" t="s">
        <v>541</v>
      </c>
      <c r="H724" s="164" t="s">
        <v>4555</v>
      </c>
      <c r="I724" s="231" t="s">
        <v>20</v>
      </c>
      <c r="J724" s="231" t="s">
        <v>338</v>
      </c>
      <c r="K724" s="231">
        <v>5</v>
      </c>
      <c r="L724" s="165" t="s">
        <v>642</v>
      </c>
      <c r="M724" s="165" t="s">
        <v>674</v>
      </c>
      <c r="N724" s="64">
        <v>1</v>
      </c>
      <c r="O724" s="64">
        <v>1</v>
      </c>
      <c r="P724" s="64">
        <v>1</v>
      </c>
      <c r="Q724" s="64">
        <v>0</v>
      </c>
      <c r="R724" s="64">
        <f t="shared" si="130"/>
        <v>3</v>
      </c>
      <c r="S724" s="105" t="s">
        <v>4365</v>
      </c>
      <c r="T724" s="166" t="s">
        <v>4366</v>
      </c>
      <c r="U724" s="159">
        <f t="shared" si="129"/>
        <v>2</v>
      </c>
      <c r="V724" s="273">
        <v>5</v>
      </c>
      <c r="W724" s="100">
        <f t="shared" si="131"/>
        <v>2.5</v>
      </c>
      <c r="X724" s="105" t="str">
        <f t="shared" si="132"/>
        <v>De acuerdo a lo programado</v>
      </c>
      <c r="Y724" s="166"/>
      <c r="Z724" s="159">
        <f t="shared" si="133"/>
        <v>1</v>
      </c>
      <c r="AA724" s="159"/>
      <c r="AB724" s="100" t="str">
        <f t="shared" si="135"/>
        <v>No hay ejecución</v>
      </c>
      <c r="AC724" s="105" t="str">
        <f t="shared" si="134"/>
        <v>NA</v>
      </c>
      <c r="AD724" s="166"/>
      <c r="AE724" s="65">
        <f t="shared" si="136"/>
        <v>5</v>
      </c>
      <c r="AF724" s="100">
        <f t="shared" si="137"/>
        <v>1.6666666666666667</v>
      </c>
      <c r="AG724" s="105" t="str">
        <f t="shared" si="138"/>
        <v>De acuerdo a lo programado</v>
      </c>
      <c r="AH724" s="166"/>
      <c r="AI724" s="65" t="s">
        <v>502</v>
      </c>
      <c r="AJ724" s="105" t="s">
        <v>502</v>
      </c>
    </row>
    <row r="725" spans="1:36" s="59" customFormat="1" ht="37.049999999999997" customHeight="1" thickTop="1" thickBot="1">
      <c r="A725" s="63">
        <v>710</v>
      </c>
      <c r="B725" s="162" t="s">
        <v>388</v>
      </c>
      <c r="C725" s="162">
        <v>0</v>
      </c>
      <c r="D725" s="162" t="s">
        <v>99</v>
      </c>
      <c r="E725" s="162" t="s">
        <v>82</v>
      </c>
      <c r="F725" s="162">
        <v>17</v>
      </c>
      <c r="G725" s="231" t="s">
        <v>433</v>
      </c>
      <c r="H725" s="164" t="s">
        <v>4556</v>
      </c>
      <c r="I725" s="231" t="s">
        <v>20</v>
      </c>
      <c r="J725" s="231" t="s">
        <v>338</v>
      </c>
      <c r="K725" s="231">
        <v>5</v>
      </c>
      <c r="L725" s="165" t="s">
        <v>642</v>
      </c>
      <c r="M725" s="165" t="s">
        <v>674</v>
      </c>
      <c r="N725" s="64">
        <v>1</v>
      </c>
      <c r="O725" s="64">
        <v>1</v>
      </c>
      <c r="P725" s="64">
        <v>0</v>
      </c>
      <c r="Q725" s="64">
        <v>0</v>
      </c>
      <c r="R725" s="64">
        <f t="shared" si="130"/>
        <v>2</v>
      </c>
      <c r="S725" s="105" t="s">
        <v>4365</v>
      </c>
      <c r="T725" s="166" t="s">
        <v>4366</v>
      </c>
      <c r="U725" s="159">
        <f t="shared" ref="U725:U788" si="139">N725+O725</f>
        <v>2</v>
      </c>
      <c r="V725" s="273">
        <v>4</v>
      </c>
      <c r="W725" s="100">
        <f t="shared" si="131"/>
        <v>2</v>
      </c>
      <c r="X725" s="105" t="str">
        <f t="shared" si="132"/>
        <v>De acuerdo a lo programado</v>
      </c>
      <c r="Y725" s="166"/>
      <c r="Z725" s="159">
        <f t="shared" si="133"/>
        <v>0</v>
      </c>
      <c r="AA725" s="159"/>
      <c r="AB725" s="100" t="str">
        <f t="shared" si="135"/>
        <v>No hay ejecución</v>
      </c>
      <c r="AC725" s="105" t="str">
        <f t="shared" si="134"/>
        <v>NA</v>
      </c>
      <c r="AD725" s="166"/>
      <c r="AE725" s="65">
        <f t="shared" si="136"/>
        <v>4</v>
      </c>
      <c r="AF725" s="100">
        <f t="shared" si="137"/>
        <v>2</v>
      </c>
      <c r="AG725" s="105" t="str">
        <f t="shared" si="138"/>
        <v>De acuerdo a lo programado</v>
      </c>
      <c r="AH725" s="166"/>
      <c r="AI725" s="65" t="s">
        <v>502</v>
      </c>
      <c r="AJ725" s="105" t="s">
        <v>502</v>
      </c>
    </row>
    <row r="726" spans="1:36" s="59" customFormat="1" ht="37.049999999999997" customHeight="1" thickTop="1" thickBot="1">
      <c r="A726" s="63">
        <v>711</v>
      </c>
      <c r="B726" s="162" t="s">
        <v>388</v>
      </c>
      <c r="C726" s="162">
        <v>0</v>
      </c>
      <c r="D726" s="162" t="s">
        <v>99</v>
      </c>
      <c r="E726" s="162" t="s">
        <v>82</v>
      </c>
      <c r="F726" s="162">
        <v>17</v>
      </c>
      <c r="G726" s="231" t="s">
        <v>433</v>
      </c>
      <c r="H726" s="164" t="s">
        <v>4559</v>
      </c>
      <c r="I726" s="231" t="s">
        <v>18</v>
      </c>
      <c r="J726" s="231" t="s">
        <v>338</v>
      </c>
      <c r="K726" s="231">
        <v>10</v>
      </c>
      <c r="L726" s="165" t="s">
        <v>664</v>
      </c>
      <c r="M726" s="165" t="s">
        <v>2215</v>
      </c>
      <c r="N726" s="64">
        <v>1</v>
      </c>
      <c r="O726" s="64">
        <v>1</v>
      </c>
      <c r="P726" s="64">
        <v>1</v>
      </c>
      <c r="Q726" s="64">
        <v>1</v>
      </c>
      <c r="R726" s="64">
        <f t="shared" si="130"/>
        <v>4</v>
      </c>
      <c r="S726" s="105" t="s">
        <v>4365</v>
      </c>
      <c r="T726" s="166" t="s">
        <v>4366</v>
      </c>
      <c r="U726" s="159">
        <f t="shared" si="139"/>
        <v>2</v>
      </c>
      <c r="V726" s="273">
        <v>2</v>
      </c>
      <c r="W726" s="100">
        <f t="shared" si="131"/>
        <v>1</v>
      </c>
      <c r="X726" s="105" t="str">
        <f t="shared" si="132"/>
        <v>De acuerdo a lo programado</v>
      </c>
      <c r="Y726" s="166"/>
      <c r="Z726" s="159">
        <f t="shared" si="133"/>
        <v>2</v>
      </c>
      <c r="AA726" s="159"/>
      <c r="AB726" s="100" t="str">
        <f t="shared" si="135"/>
        <v>No hay ejecución</v>
      </c>
      <c r="AC726" s="105" t="str">
        <f t="shared" si="134"/>
        <v>NA</v>
      </c>
      <c r="AD726" s="166"/>
      <c r="AE726" s="65">
        <f t="shared" si="136"/>
        <v>2</v>
      </c>
      <c r="AF726" s="100">
        <f t="shared" si="137"/>
        <v>0.5</v>
      </c>
      <c r="AG726" s="105" t="str">
        <f t="shared" si="138"/>
        <v>Incumplimiento</v>
      </c>
      <c r="AH726" s="166"/>
      <c r="AI726" s="65" t="s">
        <v>502</v>
      </c>
      <c r="AJ726" s="105" t="s">
        <v>502</v>
      </c>
    </row>
    <row r="727" spans="1:36" s="59" customFormat="1" ht="37.049999999999997" customHeight="1" thickTop="1" thickBot="1">
      <c r="A727" s="63">
        <v>712</v>
      </c>
      <c r="B727" s="162" t="s">
        <v>388</v>
      </c>
      <c r="C727" s="162">
        <v>0</v>
      </c>
      <c r="D727" s="162" t="s">
        <v>99</v>
      </c>
      <c r="E727" s="162" t="s">
        <v>82</v>
      </c>
      <c r="F727" s="162">
        <v>17</v>
      </c>
      <c r="G727" s="231" t="s">
        <v>433</v>
      </c>
      <c r="H727" s="164" t="s">
        <v>4050</v>
      </c>
      <c r="I727" s="231" t="s">
        <v>20</v>
      </c>
      <c r="J727" s="231" t="s">
        <v>338</v>
      </c>
      <c r="K727" s="231">
        <v>5</v>
      </c>
      <c r="L727" s="165" t="s">
        <v>2214</v>
      </c>
      <c r="M727" s="165" t="s">
        <v>3764</v>
      </c>
      <c r="N727" s="64">
        <v>0</v>
      </c>
      <c r="O727" s="64">
        <v>4</v>
      </c>
      <c r="P727" s="64">
        <v>4</v>
      </c>
      <c r="Q727" s="64">
        <v>0</v>
      </c>
      <c r="R727" s="64">
        <f t="shared" si="130"/>
        <v>8</v>
      </c>
      <c r="S727" s="105" t="s">
        <v>4365</v>
      </c>
      <c r="T727" s="166" t="s">
        <v>4366</v>
      </c>
      <c r="U727" s="159">
        <f t="shared" si="139"/>
        <v>4</v>
      </c>
      <c r="V727" s="273">
        <v>2</v>
      </c>
      <c r="W727" s="100">
        <f t="shared" si="131"/>
        <v>0.5</v>
      </c>
      <c r="X727" s="105" t="str">
        <f t="shared" si="132"/>
        <v>En Riesgo de no Cumplimiento</v>
      </c>
      <c r="Y727" s="166"/>
      <c r="Z727" s="159">
        <f t="shared" si="133"/>
        <v>4</v>
      </c>
      <c r="AA727" s="159"/>
      <c r="AB727" s="100" t="str">
        <f t="shared" si="135"/>
        <v>No hay ejecución</v>
      </c>
      <c r="AC727" s="105" t="str">
        <f t="shared" si="134"/>
        <v>NA</v>
      </c>
      <c r="AD727" s="166"/>
      <c r="AE727" s="65">
        <f t="shared" si="136"/>
        <v>2</v>
      </c>
      <c r="AF727" s="100">
        <f t="shared" si="137"/>
        <v>0.25</v>
      </c>
      <c r="AG727" s="105" t="str">
        <f t="shared" si="138"/>
        <v>Incumplimiento</v>
      </c>
      <c r="AH727" s="166"/>
      <c r="AI727" s="65" t="s">
        <v>502</v>
      </c>
      <c r="AJ727" s="105" t="s">
        <v>502</v>
      </c>
    </row>
    <row r="728" spans="1:36" s="59" customFormat="1" ht="37.049999999999997" customHeight="1" thickTop="1" thickBot="1">
      <c r="A728" s="63">
        <v>713</v>
      </c>
      <c r="B728" s="162" t="s">
        <v>388</v>
      </c>
      <c r="C728" s="162">
        <v>0</v>
      </c>
      <c r="D728" s="162" t="s">
        <v>99</v>
      </c>
      <c r="E728" s="162" t="s">
        <v>82</v>
      </c>
      <c r="F728" s="162">
        <v>17</v>
      </c>
      <c r="G728" s="231" t="s">
        <v>433</v>
      </c>
      <c r="H728" s="164" t="s">
        <v>4560</v>
      </c>
      <c r="I728" s="231" t="s">
        <v>18</v>
      </c>
      <c r="J728" s="231" t="s">
        <v>338</v>
      </c>
      <c r="K728" s="231">
        <v>10</v>
      </c>
      <c r="L728" s="165" t="s">
        <v>640</v>
      </c>
      <c r="M728" s="165" t="s">
        <v>636</v>
      </c>
      <c r="N728" s="64">
        <v>0</v>
      </c>
      <c r="O728" s="64">
        <v>0</v>
      </c>
      <c r="P728" s="64">
        <v>1</v>
      </c>
      <c r="Q728" s="64">
        <v>0</v>
      </c>
      <c r="R728" s="64">
        <f t="shared" si="130"/>
        <v>1</v>
      </c>
      <c r="S728" s="105" t="s">
        <v>4365</v>
      </c>
      <c r="T728" s="166" t="s">
        <v>4366</v>
      </c>
      <c r="U728" s="159">
        <f t="shared" si="139"/>
        <v>0</v>
      </c>
      <c r="V728" s="273">
        <v>0</v>
      </c>
      <c r="W728" s="100" t="str">
        <f t="shared" si="131"/>
        <v>No hay Programación</v>
      </c>
      <c r="X728" s="105" t="str">
        <f t="shared" si="132"/>
        <v>De acuerdo a lo programado</v>
      </c>
      <c r="Y728" s="166"/>
      <c r="Z728" s="159">
        <f t="shared" si="133"/>
        <v>1</v>
      </c>
      <c r="AA728" s="159"/>
      <c r="AB728" s="100" t="str">
        <f t="shared" si="135"/>
        <v>No hay ejecución</v>
      </c>
      <c r="AC728" s="105" t="str">
        <f t="shared" si="134"/>
        <v>NA</v>
      </c>
      <c r="AD728" s="166"/>
      <c r="AE728" s="65">
        <f t="shared" si="136"/>
        <v>0</v>
      </c>
      <c r="AF728" s="100" t="str">
        <f t="shared" si="137"/>
        <v>No hay Programación</v>
      </c>
      <c r="AG728" s="105" t="str">
        <f t="shared" si="138"/>
        <v>De acuerdo a lo programado</v>
      </c>
      <c r="AH728" s="166"/>
      <c r="AI728" s="65" t="s">
        <v>502</v>
      </c>
      <c r="AJ728" s="105" t="s">
        <v>502</v>
      </c>
    </row>
    <row r="729" spans="1:36" s="59" customFormat="1" ht="37.049999999999997" customHeight="1" thickTop="1" thickBot="1">
      <c r="A729" s="63">
        <v>714</v>
      </c>
      <c r="B729" s="162" t="s">
        <v>388</v>
      </c>
      <c r="C729" s="162">
        <v>0</v>
      </c>
      <c r="D729" s="162" t="s">
        <v>99</v>
      </c>
      <c r="E729" s="162" t="s">
        <v>78</v>
      </c>
      <c r="F729" s="162">
        <v>17</v>
      </c>
      <c r="G729" s="231" t="s">
        <v>541</v>
      </c>
      <c r="H729" s="164" t="s">
        <v>4568</v>
      </c>
      <c r="I729" s="231" t="s">
        <v>20</v>
      </c>
      <c r="J729" s="231" t="s">
        <v>338</v>
      </c>
      <c r="K729" s="231">
        <v>5</v>
      </c>
      <c r="L729" s="165" t="s">
        <v>642</v>
      </c>
      <c r="M729" s="165" t="s">
        <v>674</v>
      </c>
      <c r="N729" s="64">
        <v>0</v>
      </c>
      <c r="O729" s="64">
        <v>1</v>
      </c>
      <c r="P729" s="64">
        <v>1</v>
      </c>
      <c r="Q729" s="64">
        <v>0</v>
      </c>
      <c r="R729" s="64">
        <f t="shared" si="130"/>
        <v>2</v>
      </c>
      <c r="S729" s="105" t="s">
        <v>4365</v>
      </c>
      <c r="T729" s="166" t="s">
        <v>4366</v>
      </c>
      <c r="U729" s="159">
        <f t="shared" si="139"/>
        <v>1</v>
      </c>
      <c r="V729" s="273">
        <v>1</v>
      </c>
      <c r="W729" s="100">
        <f t="shared" si="131"/>
        <v>1</v>
      </c>
      <c r="X729" s="105" t="str">
        <f t="shared" si="132"/>
        <v>De acuerdo a lo programado</v>
      </c>
      <c r="Y729" s="166"/>
      <c r="Z729" s="159">
        <f t="shared" si="133"/>
        <v>1</v>
      </c>
      <c r="AA729" s="159"/>
      <c r="AB729" s="100" t="str">
        <f t="shared" si="135"/>
        <v>No hay ejecución</v>
      </c>
      <c r="AC729" s="105" t="str">
        <f t="shared" si="134"/>
        <v>NA</v>
      </c>
      <c r="AD729" s="166"/>
      <c r="AE729" s="65">
        <f t="shared" si="136"/>
        <v>1</v>
      </c>
      <c r="AF729" s="100">
        <f t="shared" si="137"/>
        <v>0.5</v>
      </c>
      <c r="AG729" s="105" t="str">
        <f t="shared" si="138"/>
        <v>Incumplimiento</v>
      </c>
      <c r="AH729" s="166"/>
      <c r="AI729" s="65" t="s">
        <v>502</v>
      </c>
      <c r="AJ729" s="105" t="s">
        <v>502</v>
      </c>
    </row>
    <row r="730" spans="1:36" s="59" customFormat="1" ht="37.049999999999997" customHeight="1" thickTop="1" thickBot="1">
      <c r="A730" s="63">
        <v>715</v>
      </c>
      <c r="B730" s="162" t="s">
        <v>388</v>
      </c>
      <c r="C730" s="162">
        <v>0</v>
      </c>
      <c r="D730" s="162" t="s">
        <v>99</v>
      </c>
      <c r="E730" s="162" t="s">
        <v>78</v>
      </c>
      <c r="F730" s="162">
        <v>17</v>
      </c>
      <c r="G730" s="231" t="s">
        <v>541</v>
      </c>
      <c r="H730" s="164" t="s">
        <v>4569</v>
      </c>
      <c r="I730" s="231" t="s">
        <v>20</v>
      </c>
      <c r="J730" s="231" t="s">
        <v>338</v>
      </c>
      <c r="K730" s="231">
        <v>5</v>
      </c>
      <c r="L730" s="165" t="s">
        <v>642</v>
      </c>
      <c r="M730" s="165" t="s">
        <v>674</v>
      </c>
      <c r="N730" s="64">
        <v>1</v>
      </c>
      <c r="O730" s="64">
        <v>1</v>
      </c>
      <c r="P730" s="64">
        <v>0</v>
      </c>
      <c r="Q730" s="64">
        <v>0</v>
      </c>
      <c r="R730" s="64">
        <f t="shared" si="130"/>
        <v>2</v>
      </c>
      <c r="S730" s="105" t="s">
        <v>4365</v>
      </c>
      <c r="T730" s="166" t="s">
        <v>4366</v>
      </c>
      <c r="U730" s="159">
        <f t="shared" si="139"/>
        <v>2</v>
      </c>
      <c r="V730" s="273">
        <v>1</v>
      </c>
      <c r="W730" s="100">
        <f t="shared" si="131"/>
        <v>0.5</v>
      </c>
      <c r="X730" s="105" t="str">
        <f t="shared" si="132"/>
        <v>En Riesgo de no Cumplimiento</v>
      </c>
      <c r="Y730" s="166"/>
      <c r="Z730" s="159">
        <f t="shared" si="133"/>
        <v>0</v>
      </c>
      <c r="AA730" s="159"/>
      <c r="AB730" s="100" t="str">
        <f t="shared" si="135"/>
        <v>No hay ejecución</v>
      </c>
      <c r="AC730" s="105" t="str">
        <f t="shared" si="134"/>
        <v>NA</v>
      </c>
      <c r="AD730" s="166"/>
      <c r="AE730" s="65">
        <f t="shared" si="136"/>
        <v>1</v>
      </c>
      <c r="AF730" s="100">
        <f t="shared" si="137"/>
        <v>0.5</v>
      </c>
      <c r="AG730" s="105" t="str">
        <f t="shared" si="138"/>
        <v>Incumplimiento</v>
      </c>
      <c r="AH730" s="166"/>
      <c r="AI730" s="65" t="s">
        <v>502</v>
      </c>
      <c r="AJ730" s="105" t="s">
        <v>502</v>
      </c>
    </row>
    <row r="731" spans="1:36" s="59" customFormat="1" ht="37.049999999999997" customHeight="1" thickTop="1" thickBot="1">
      <c r="A731" s="63">
        <v>716</v>
      </c>
      <c r="B731" s="162" t="s">
        <v>388</v>
      </c>
      <c r="C731" s="162">
        <v>0</v>
      </c>
      <c r="D731" s="162" t="s">
        <v>99</v>
      </c>
      <c r="E731" s="162" t="s">
        <v>78</v>
      </c>
      <c r="F731" s="162">
        <v>17</v>
      </c>
      <c r="G731" s="231" t="s">
        <v>541</v>
      </c>
      <c r="H731" s="164" t="s">
        <v>4561</v>
      </c>
      <c r="I731" s="231" t="s">
        <v>20</v>
      </c>
      <c r="J731" s="231" t="s">
        <v>338</v>
      </c>
      <c r="K731" s="231">
        <v>5</v>
      </c>
      <c r="L731" s="165" t="s">
        <v>3778</v>
      </c>
      <c r="M731" s="165" t="s">
        <v>643</v>
      </c>
      <c r="N731" s="64">
        <v>0</v>
      </c>
      <c r="O731" s="64">
        <v>1</v>
      </c>
      <c r="P731" s="64">
        <v>1</v>
      </c>
      <c r="Q731" s="64">
        <v>1</v>
      </c>
      <c r="R731" s="64">
        <f t="shared" si="130"/>
        <v>3</v>
      </c>
      <c r="S731" s="105" t="s">
        <v>4365</v>
      </c>
      <c r="T731" s="166" t="s">
        <v>4366</v>
      </c>
      <c r="U731" s="159">
        <f t="shared" si="139"/>
        <v>1</v>
      </c>
      <c r="V731" s="273">
        <v>4</v>
      </c>
      <c r="W731" s="100">
        <f t="shared" si="131"/>
        <v>4</v>
      </c>
      <c r="X731" s="105" t="str">
        <f t="shared" si="132"/>
        <v>De acuerdo a lo programado</v>
      </c>
      <c r="Y731" s="166"/>
      <c r="Z731" s="159">
        <f t="shared" si="133"/>
        <v>2</v>
      </c>
      <c r="AA731" s="159"/>
      <c r="AB731" s="100" t="str">
        <f t="shared" si="135"/>
        <v>No hay ejecución</v>
      </c>
      <c r="AC731" s="105" t="str">
        <f t="shared" si="134"/>
        <v>NA</v>
      </c>
      <c r="AD731" s="166"/>
      <c r="AE731" s="65">
        <f t="shared" si="136"/>
        <v>4</v>
      </c>
      <c r="AF731" s="100">
        <f t="shared" si="137"/>
        <v>1.3333333333333333</v>
      </c>
      <c r="AG731" s="105" t="str">
        <f t="shared" si="138"/>
        <v>De acuerdo a lo programado</v>
      </c>
      <c r="AH731" s="166"/>
      <c r="AI731" s="65" t="s">
        <v>502</v>
      </c>
      <c r="AJ731" s="105" t="s">
        <v>502</v>
      </c>
    </row>
    <row r="732" spans="1:36" s="59" customFormat="1" ht="37.049999999999997" customHeight="1" thickTop="1" thickBot="1">
      <c r="A732" s="63">
        <v>717</v>
      </c>
      <c r="B732" s="162">
        <v>0</v>
      </c>
      <c r="C732" s="162">
        <v>0</v>
      </c>
      <c r="D732" s="162">
        <v>0</v>
      </c>
      <c r="E732" s="162">
        <v>0</v>
      </c>
      <c r="F732" s="162">
        <v>22</v>
      </c>
      <c r="G732" s="231" t="s">
        <v>2846</v>
      </c>
      <c r="H732" s="164" t="s">
        <v>4579</v>
      </c>
      <c r="I732" s="231" t="s">
        <v>20</v>
      </c>
      <c r="J732" s="231" t="s">
        <v>172</v>
      </c>
      <c r="K732" s="231" t="s">
        <v>172</v>
      </c>
      <c r="L732" s="165" t="s">
        <v>640</v>
      </c>
      <c r="M732" s="165" t="s">
        <v>636</v>
      </c>
      <c r="N732" s="64">
        <v>1</v>
      </c>
      <c r="O732" s="64">
        <v>0</v>
      </c>
      <c r="P732" s="64">
        <v>0</v>
      </c>
      <c r="Q732" s="64">
        <v>0</v>
      </c>
      <c r="R732" s="64">
        <f t="shared" si="130"/>
        <v>1</v>
      </c>
      <c r="S732" s="105" t="s">
        <v>4336</v>
      </c>
      <c r="T732" s="105" t="s">
        <v>172</v>
      </c>
      <c r="U732" s="159">
        <f t="shared" si="139"/>
        <v>1</v>
      </c>
      <c r="V732" s="273">
        <v>1</v>
      </c>
      <c r="W732" s="100">
        <f t="shared" si="131"/>
        <v>1</v>
      </c>
      <c r="X732" s="105" t="str">
        <f t="shared" si="132"/>
        <v>De acuerdo a lo programado</v>
      </c>
      <c r="Y732" s="166"/>
      <c r="Z732" s="159">
        <f t="shared" si="133"/>
        <v>0</v>
      </c>
      <c r="AA732" s="159"/>
      <c r="AB732" s="100" t="str">
        <f t="shared" si="135"/>
        <v>No hay ejecución</v>
      </c>
      <c r="AC732" s="105" t="str">
        <f t="shared" si="134"/>
        <v>NA</v>
      </c>
      <c r="AD732" s="166"/>
      <c r="AE732" s="65">
        <f t="shared" si="136"/>
        <v>1</v>
      </c>
      <c r="AF732" s="100">
        <f t="shared" si="137"/>
        <v>1</v>
      </c>
      <c r="AG732" s="105" t="str">
        <f t="shared" si="138"/>
        <v>De acuerdo a lo programado</v>
      </c>
      <c r="AH732" s="166"/>
      <c r="AI732" s="65" t="s">
        <v>502</v>
      </c>
      <c r="AJ732" s="105" t="s">
        <v>502</v>
      </c>
    </row>
    <row r="733" spans="1:36" s="59" customFormat="1" ht="37.049999999999997" customHeight="1" thickTop="1" thickBot="1">
      <c r="A733" s="63">
        <v>718</v>
      </c>
      <c r="B733" s="162">
        <v>0</v>
      </c>
      <c r="C733" s="162">
        <v>0</v>
      </c>
      <c r="D733" s="162">
        <v>0</v>
      </c>
      <c r="E733" s="162">
        <v>0</v>
      </c>
      <c r="F733" s="162">
        <v>22</v>
      </c>
      <c r="G733" s="231" t="s">
        <v>2846</v>
      </c>
      <c r="H733" s="164" t="s">
        <v>4580</v>
      </c>
      <c r="I733" s="231" t="s">
        <v>20</v>
      </c>
      <c r="J733" s="231" t="s">
        <v>351</v>
      </c>
      <c r="K733" s="231">
        <v>19</v>
      </c>
      <c r="L733" s="165" t="s">
        <v>2201</v>
      </c>
      <c r="M733" s="165" t="s">
        <v>3764</v>
      </c>
      <c r="N733" s="64">
        <v>40</v>
      </c>
      <c r="O733" s="64">
        <v>40</v>
      </c>
      <c r="P733" s="64">
        <v>40</v>
      </c>
      <c r="Q733" s="64">
        <v>30</v>
      </c>
      <c r="R733" s="64">
        <f t="shared" si="130"/>
        <v>150</v>
      </c>
      <c r="S733" s="105" t="s">
        <v>4336</v>
      </c>
      <c r="T733" s="105" t="s">
        <v>172</v>
      </c>
      <c r="U733" s="159">
        <f t="shared" si="139"/>
        <v>80</v>
      </c>
      <c r="V733" s="273">
        <v>80</v>
      </c>
      <c r="W733" s="100">
        <f t="shared" si="131"/>
        <v>1</v>
      </c>
      <c r="X733" s="105" t="str">
        <f t="shared" si="132"/>
        <v>De acuerdo a lo programado</v>
      </c>
      <c r="Y733" s="166"/>
      <c r="Z733" s="159">
        <f t="shared" si="133"/>
        <v>70</v>
      </c>
      <c r="AA733" s="159"/>
      <c r="AB733" s="100" t="str">
        <f t="shared" si="135"/>
        <v>No hay ejecución</v>
      </c>
      <c r="AC733" s="105" t="str">
        <f t="shared" si="134"/>
        <v>NA</v>
      </c>
      <c r="AD733" s="166"/>
      <c r="AE733" s="65">
        <f t="shared" si="136"/>
        <v>80</v>
      </c>
      <c r="AF733" s="100">
        <f t="shared" si="137"/>
        <v>0.53333333333333333</v>
      </c>
      <c r="AG733" s="105" t="str">
        <f t="shared" si="138"/>
        <v>Incumplimiento</v>
      </c>
      <c r="AH733" s="166"/>
      <c r="AI733" s="65" t="s">
        <v>502</v>
      </c>
      <c r="AJ733" s="105" t="s">
        <v>502</v>
      </c>
    </row>
    <row r="734" spans="1:36" s="59" customFormat="1" ht="37.049999999999997" customHeight="1" thickTop="1" thickBot="1">
      <c r="A734" s="63">
        <v>719</v>
      </c>
      <c r="B734" s="162">
        <v>0</v>
      </c>
      <c r="C734" s="162">
        <v>0</v>
      </c>
      <c r="D734" s="162">
        <v>0</v>
      </c>
      <c r="E734" s="162">
        <v>0</v>
      </c>
      <c r="F734" s="162">
        <v>22</v>
      </c>
      <c r="G734" s="231" t="s">
        <v>2846</v>
      </c>
      <c r="H734" s="164" t="s">
        <v>4581</v>
      </c>
      <c r="I734" s="231" t="s">
        <v>20</v>
      </c>
      <c r="J734" s="231" t="s">
        <v>351</v>
      </c>
      <c r="K734" s="231">
        <v>19</v>
      </c>
      <c r="L734" s="165" t="s">
        <v>2201</v>
      </c>
      <c r="M734" s="165" t="s">
        <v>3764</v>
      </c>
      <c r="N734" s="64">
        <v>6</v>
      </c>
      <c r="O734" s="64">
        <v>0</v>
      </c>
      <c r="P734" s="64">
        <v>0</v>
      </c>
      <c r="Q734" s="64">
        <v>0</v>
      </c>
      <c r="R734" s="64">
        <f t="shared" si="130"/>
        <v>6</v>
      </c>
      <c r="S734" s="105" t="s">
        <v>4336</v>
      </c>
      <c r="T734" s="105" t="s">
        <v>172</v>
      </c>
      <c r="U734" s="159">
        <f t="shared" si="139"/>
        <v>6</v>
      </c>
      <c r="V734" s="273">
        <v>6</v>
      </c>
      <c r="W734" s="100">
        <f t="shared" si="131"/>
        <v>1</v>
      </c>
      <c r="X734" s="105" t="str">
        <f t="shared" si="132"/>
        <v>De acuerdo a lo programado</v>
      </c>
      <c r="Y734" s="166"/>
      <c r="Z734" s="159">
        <f t="shared" si="133"/>
        <v>0</v>
      </c>
      <c r="AA734" s="159"/>
      <c r="AB734" s="100" t="str">
        <f t="shared" si="135"/>
        <v>No hay ejecución</v>
      </c>
      <c r="AC734" s="105" t="str">
        <f t="shared" si="134"/>
        <v>NA</v>
      </c>
      <c r="AD734" s="166"/>
      <c r="AE734" s="65">
        <f t="shared" si="136"/>
        <v>6</v>
      </c>
      <c r="AF734" s="100">
        <f t="shared" si="137"/>
        <v>1</v>
      </c>
      <c r="AG734" s="105" t="str">
        <f t="shared" si="138"/>
        <v>De acuerdo a lo programado</v>
      </c>
      <c r="AH734" s="166"/>
      <c r="AI734" s="65" t="s">
        <v>502</v>
      </c>
      <c r="AJ734" s="105" t="s">
        <v>502</v>
      </c>
    </row>
    <row r="735" spans="1:36" s="59" customFormat="1" ht="37.049999999999997" customHeight="1" thickTop="1" thickBot="1">
      <c r="A735" s="63">
        <v>720</v>
      </c>
      <c r="B735" s="162">
        <v>0</v>
      </c>
      <c r="C735" s="162">
        <v>0</v>
      </c>
      <c r="D735" s="162">
        <v>0</v>
      </c>
      <c r="E735" s="162">
        <v>0</v>
      </c>
      <c r="F735" s="162">
        <v>22</v>
      </c>
      <c r="G735" s="231" t="s">
        <v>2846</v>
      </c>
      <c r="H735" s="164" t="s">
        <v>4582</v>
      </c>
      <c r="I735" s="231" t="s">
        <v>20</v>
      </c>
      <c r="J735" s="231" t="s">
        <v>351</v>
      </c>
      <c r="K735" s="231">
        <v>19</v>
      </c>
      <c r="L735" s="165" t="s">
        <v>2201</v>
      </c>
      <c r="M735" s="165" t="s">
        <v>636</v>
      </c>
      <c r="N735" s="64">
        <v>15</v>
      </c>
      <c r="O735" s="64">
        <v>15</v>
      </c>
      <c r="P735" s="64">
        <v>15</v>
      </c>
      <c r="Q735" s="64">
        <v>15</v>
      </c>
      <c r="R735" s="64">
        <f t="shared" si="130"/>
        <v>60</v>
      </c>
      <c r="S735" s="105" t="s">
        <v>4336</v>
      </c>
      <c r="T735" s="105" t="s">
        <v>172</v>
      </c>
      <c r="U735" s="159">
        <f t="shared" si="139"/>
        <v>30</v>
      </c>
      <c r="V735" s="273">
        <v>30</v>
      </c>
      <c r="W735" s="100">
        <f t="shared" si="131"/>
        <v>1</v>
      </c>
      <c r="X735" s="105" t="str">
        <f t="shared" si="132"/>
        <v>De acuerdo a lo programado</v>
      </c>
      <c r="Y735" s="166"/>
      <c r="Z735" s="159">
        <f t="shared" si="133"/>
        <v>30</v>
      </c>
      <c r="AA735" s="159"/>
      <c r="AB735" s="100" t="str">
        <f t="shared" si="135"/>
        <v>No hay ejecución</v>
      </c>
      <c r="AC735" s="105" t="str">
        <f t="shared" si="134"/>
        <v>NA</v>
      </c>
      <c r="AD735" s="166"/>
      <c r="AE735" s="65">
        <f t="shared" si="136"/>
        <v>30</v>
      </c>
      <c r="AF735" s="100">
        <f t="shared" si="137"/>
        <v>0.5</v>
      </c>
      <c r="AG735" s="105" t="str">
        <f t="shared" si="138"/>
        <v>Incumplimiento</v>
      </c>
      <c r="AH735" s="166"/>
      <c r="AI735" s="65" t="s">
        <v>502</v>
      </c>
      <c r="AJ735" s="105" t="s">
        <v>502</v>
      </c>
    </row>
    <row r="736" spans="1:36" s="59" customFormat="1" ht="37.049999999999997" customHeight="1" thickTop="1" thickBot="1">
      <c r="A736" s="63">
        <v>721</v>
      </c>
      <c r="B736" s="162">
        <v>0</v>
      </c>
      <c r="C736" s="162">
        <v>0</v>
      </c>
      <c r="D736" s="162">
        <v>0</v>
      </c>
      <c r="E736" s="162">
        <v>0</v>
      </c>
      <c r="F736" s="162">
        <v>22</v>
      </c>
      <c r="G736" s="231" t="s">
        <v>442</v>
      </c>
      <c r="H736" s="164" t="s">
        <v>4583</v>
      </c>
      <c r="I736" s="231" t="s">
        <v>20</v>
      </c>
      <c r="J736" s="231" t="s">
        <v>129</v>
      </c>
      <c r="K736" s="231">
        <v>1</v>
      </c>
      <c r="L736" s="165" t="s">
        <v>640</v>
      </c>
      <c r="M736" s="165" t="s">
        <v>636</v>
      </c>
      <c r="N736" s="64">
        <v>0</v>
      </c>
      <c r="O736" s="64">
        <v>0</v>
      </c>
      <c r="P736" s="64">
        <v>1</v>
      </c>
      <c r="Q736" s="64">
        <v>0</v>
      </c>
      <c r="R736" s="64">
        <f t="shared" si="130"/>
        <v>1</v>
      </c>
      <c r="S736" s="105" t="s">
        <v>4336</v>
      </c>
      <c r="T736" s="105" t="s">
        <v>172</v>
      </c>
      <c r="U736" s="159">
        <f t="shared" si="139"/>
        <v>0</v>
      </c>
      <c r="V736" s="273">
        <v>0</v>
      </c>
      <c r="W736" s="100" t="str">
        <f t="shared" si="131"/>
        <v>No hay Programación</v>
      </c>
      <c r="X736" s="105" t="str">
        <f t="shared" si="132"/>
        <v>De acuerdo a lo programado</v>
      </c>
      <c r="Y736" s="166"/>
      <c r="Z736" s="159">
        <f t="shared" si="133"/>
        <v>1</v>
      </c>
      <c r="AA736" s="159"/>
      <c r="AB736" s="100" t="str">
        <f t="shared" si="135"/>
        <v>No hay ejecución</v>
      </c>
      <c r="AC736" s="105" t="str">
        <f t="shared" si="134"/>
        <v>NA</v>
      </c>
      <c r="AD736" s="166"/>
      <c r="AE736" s="65">
        <f t="shared" si="136"/>
        <v>0</v>
      </c>
      <c r="AF736" s="100" t="str">
        <f t="shared" si="137"/>
        <v>No hay Programación</v>
      </c>
      <c r="AG736" s="105" t="str">
        <f t="shared" si="138"/>
        <v>De acuerdo a lo programado</v>
      </c>
      <c r="AH736" s="166"/>
      <c r="AI736" s="65" t="s">
        <v>502</v>
      </c>
      <c r="AJ736" s="105" t="s">
        <v>502</v>
      </c>
    </row>
    <row r="737" spans="1:36" s="59" customFormat="1" ht="37.049999999999997" customHeight="1" thickTop="1" thickBot="1">
      <c r="A737" s="63">
        <v>722</v>
      </c>
      <c r="B737" s="162">
        <v>0</v>
      </c>
      <c r="C737" s="162">
        <v>0</v>
      </c>
      <c r="D737" s="162">
        <v>0</v>
      </c>
      <c r="E737" s="162">
        <v>0</v>
      </c>
      <c r="F737" s="162">
        <v>22</v>
      </c>
      <c r="G737" s="231" t="s">
        <v>439</v>
      </c>
      <c r="H737" s="164" t="s">
        <v>4584</v>
      </c>
      <c r="I737" s="231" t="s">
        <v>20</v>
      </c>
      <c r="J737" s="231" t="s">
        <v>129</v>
      </c>
      <c r="K737" s="231">
        <v>1</v>
      </c>
      <c r="L737" s="165" t="s">
        <v>640</v>
      </c>
      <c r="M737" s="165" t="s">
        <v>636</v>
      </c>
      <c r="N737" s="64">
        <v>1</v>
      </c>
      <c r="O737" s="64">
        <v>1</v>
      </c>
      <c r="P737" s="64">
        <v>1</v>
      </c>
      <c r="Q737" s="64">
        <v>1</v>
      </c>
      <c r="R737" s="64">
        <f t="shared" si="130"/>
        <v>4</v>
      </c>
      <c r="S737" s="105" t="s">
        <v>4336</v>
      </c>
      <c r="T737" s="105" t="s">
        <v>172</v>
      </c>
      <c r="U737" s="159">
        <f t="shared" si="139"/>
        <v>2</v>
      </c>
      <c r="V737" s="273">
        <v>2</v>
      </c>
      <c r="W737" s="100">
        <f t="shared" si="131"/>
        <v>1</v>
      </c>
      <c r="X737" s="105" t="str">
        <f t="shared" si="132"/>
        <v>De acuerdo a lo programado</v>
      </c>
      <c r="Y737" s="166"/>
      <c r="Z737" s="159">
        <f t="shared" si="133"/>
        <v>2</v>
      </c>
      <c r="AA737" s="159"/>
      <c r="AB737" s="100" t="str">
        <f t="shared" si="135"/>
        <v>No hay ejecución</v>
      </c>
      <c r="AC737" s="105" t="str">
        <f t="shared" si="134"/>
        <v>NA</v>
      </c>
      <c r="AD737" s="166"/>
      <c r="AE737" s="65">
        <f t="shared" si="136"/>
        <v>2</v>
      </c>
      <c r="AF737" s="100">
        <f t="shared" si="137"/>
        <v>0.5</v>
      </c>
      <c r="AG737" s="105" t="str">
        <f t="shared" si="138"/>
        <v>Incumplimiento</v>
      </c>
      <c r="AH737" s="166"/>
      <c r="AI737" s="65" t="s">
        <v>502</v>
      </c>
      <c r="AJ737" s="105" t="s">
        <v>502</v>
      </c>
    </row>
    <row r="738" spans="1:36" s="59" customFormat="1" ht="37.049999999999997" customHeight="1" thickTop="1" thickBot="1">
      <c r="A738" s="63">
        <v>723</v>
      </c>
      <c r="B738" s="162">
        <v>0</v>
      </c>
      <c r="C738" s="162">
        <v>0</v>
      </c>
      <c r="D738" s="162">
        <v>0</v>
      </c>
      <c r="E738" s="162">
        <v>0</v>
      </c>
      <c r="F738" s="162">
        <v>21</v>
      </c>
      <c r="G738" s="231" t="s">
        <v>571</v>
      </c>
      <c r="H738" s="164" t="s">
        <v>4069</v>
      </c>
      <c r="I738" s="231" t="s">
        <v>20</v>
      </c>
      <c r="J738" s="231" t="s">
        <v>353</v>
      </c>
      <c r="K738" s="231">
        <v>20</v>
      </c>
      <c r="L738" s="165" t="s">
        <v>640</v>
      </c>
      <c r="M738" s="165" t="s">
        <v>636</v>
      </c>
      <c r="N738" s="64">
        <v>1</v>
      </c>
      <c r="O738" s="64">
        <v>1</v>
      </c>
      <c r="P738" s="64">
        <v>1</v>
      </c>
      <c r="Q738" s="64">
        <v>1</v>
      </c>
      <c r="R738" s="64">
        <f t="shared" si="130"/>
        <v>4</v>
      </c>
      <c r="S738" s="105" t="s">
        <v>4336</v>
      </c>
      <c r="T738" s="105" t="s">
        <v>172</v>
      </c>
      <c r="U738" s="159">
        <f t="shared" si="139"/>
        <v>2</v>
      </c>
      <c r="V738" s="273">
        <v>2</v>
      </c>
      <c r="W738" s="100">
        <f t="shared" si="131"/>
        <v>1</v>
      </c>
      <c r="X738" s="105" t="str">
        <f t="shared" si="132"/>
        <v>De acuerdo a lo programado</v>
      </c>
      <c r="Y738" s="166"/>
      <c r="Z738" s="159">
        <f t="shared" si="133"/>
        <v>2</v>
      </c>
      <c r="AA738" s="159"/>
      <c r="AB738" s="100" t="str">
        <f t="shared" si="135"/>
        <v>No hay ejecución</v>
      </c>
      <c r="AC738" s="105" t="str">
        <f t="shared" si="134"/>
        <v>NA</v>
      </c>
      <c r="AD738" s="166"/>
      <c r="AE738" s="65">
        <f t="shared" si="136"/>
        <v>2</v>
      </c>
      <c r="AF738" s="100">
        <f t="shared" si="137"/>
        <v>0.5</v>
      </c>
      <c r="AG738" s="105" t="str">
        <f t="shared" si="138"/>
        <v>Incumplimiento</v>
      </c>
      <c r="AH738" s="166"/>
      <c r="AI738" s="65" t="s">
        <v>502</v>
      </c>
      <c r="AJ738" s="105" t="s">
        <v>502</v>
      </c>
    </row>
    <row r="739" spans="1:36" s="59" customFormat="1" ht="37.049999999999997" customHeight="1" thickTop="1" thickBot="1">
      <c r="A739" s="63">
        <v>724</v>
      </c>
      <c r="B739" s="162">
        <v>0</v>
      </c>
      <c r="C739" s="162">
        <v>0</v>
      </c>
      <c r="D739" s="162">
        <v>0</v>
      </c>
      <c r="E739" s="162">
        <v>0</v>
      </c>
      <c r="F739" s="162">
        <v>21</v>
      </c>
      <c r="G739" s="231" t="s">
        <v>571</v>
      </c>
      <c r="H739" s="164" t="s">
        <v>4585</v>
      </c>
      <c r="I739" s="231" t="s">
        <v>20</v>
      </c>
      <c r="J739" s="231" t="s">
        <v>353</v>
      </c>
      <c r="K739" s="231">
        <v>20</v>
      </c>
      <c r="L739" s="165" t="s">
        <v>642</v>
      </c>
      <c r="M739" s="165" t="s">
        <v>674</v>
      </c>
      <c r="N739" s="64">
        <v>2</v>
      </c>
      <c r="O739" s="64">
        <v>3</v>
      </c>
      <c r="P739" s="64">
        <v>3</v>
      </c>
      <c r="Q739" s="64">
        <v>2</v>
      </c>
      <c r="R739" s="64">
        <f t="shared" si="130"/>
        <v>10</v>
      </c>
      <c r="S739" s="105" t="s">
        <v>4336</v>
      </c>
      <c r="T739" s="105" t="s">
        <v>172</v>
      </c>
      <c r="U739" s="159">
        <f t="shared" si="139"/>
        <v>5</v>
      </c>
      <c r="V739" s="273">
        <v>3</v>
      </c>
      <c r="W739" s="100">
        <f t="shared" si="131"/>
        <v>0.6</v>
      </c>
      <c r="X739" s="105" t="str">
        <f t="shared" si="132"/>
        <v>En Riesgo de no Cumplimiento</v>
      </c>
      <c r="Y739" s="166"/>
      <c r="Z739" s="159">
        <f t="shared" si="133"/>
        <v>5</v>
      </c>
      <c r="AA739" s="159"/>
      <c r="AB739" s="100" t="str">
        <f t="shared" si="135"/>
        <v>No hay ejecución</v>
      </c>
      <c r="AC739" s="105" t="str">
        <f t="shared" si="134"/>
        <v>NA</v>
      </c>
      <c r="AD739" s="166"/>
      <c r="AE739" s="65">
        <f t="shared" si="136"/>
        <v>3</v>
      </c>
      <c r="AF739" s="100">
        <f t="shared" si="137"/>
        <v>0.3</v>
      </c>
      <c r="AG739" s="105" t="str">
        <f t="shared" si="138"/>
        <v>Incumplimiento</v>
      </c>
      <c r="AH739" s="166"/>
      <c r="AI739" s="65" t="s">
        <v>502</v>
      </c>
      <c r="AJ739" s="105" t="s">
        <v>502</v>
      </c>
    </row>
    <row r="740" spans="1:36" s="59" customFormat="1" ht="37.049999999999997" customHeight="1" thickTop="1" thickBot="1">
      <c r="A740" s="63">
        <v>725</v>
      </c>
      <c r="B740" s="162">
        <v>0</v>
      </c>
      <c r="C740" s="162">
        <v>0</v>
      </c>
      <c r="D740" s="162">
        <v>0</v>
      </c>
      <c r="E740" s="162">
        <v>0</v>
      </c>
      <c r="F740" s="162">
        <v>22</v>
      </c>
      <c r="G740" s="231" t="s">
        <v>571</v>
      </c>
      <c r="H740" s="164" t="s">
        <v>4072</v>
      </c>
      <c r="I740" s="231" t="s">
        <v>20</v>
      </c>
      <c r="J740" s="231" t="s">
        <v>353</v>
      </c>
      <c r="K740" s="231">
        <v>20</v>
      </c>
      <c r="L740" s="165" t="s">
        <v>642</v>
      </c>
      <c r="M740" s="165" t="s">
        <v>643</v>
      </c>
      <c r="N740" s="64">
        <v>0</v>
      </c>
      <c r="O740" s="64">
        <v>1</v>
      </c>
      <c r="P740" s="64">
        <v>0</v>
      </c>
      <c r="Q740" s="64">
        <v>1</v>
      </c>
      <c r="R740" s="64">
        <f t="shared" si="130"/>
        <v>2</v>
      </c>
      <c r="S740" s="105" t="s">
        <v>4336</v>
      </c>
      <c r="T740" s="105" t="s">
        <v>172</v>
      </c>
      <c r="U740" s="159">
        <f t="shared" si="139"/>
        <v>1</v>
      </c>
      <c r="V740" s="273">
        <v>1</v>
      </c>
      <c r="W740" s="100">
        <f t="shared" si="131"/>
        <v>1</v>
      </c>
      <c r="X740" s="105" t="str">
        <f t="shared" si="132"/>
        <v>De acuerdo a lo programado</v>
      </c>
      <c r="Y740" s="166"/>
      <c r="Z740" s="159">
        <f t="shared" si="133"/>
        <v>1</v>
      </c>
      <c r="AA740" s="159"/>
      <c r="AB740" s="100" t="str">
        <f t="shared" si="135"/>
        <v>No hay ejecución</v>
      </c>
      <c r="AC740" s="105" t="str">
        <f t="shared" si="134"/>
        <v>NA</v>
      </c>
      <c r="AD740" s="166"/>
      <c r="AE740" s="65">
        <f t="shared" si="136"/>
        <v>1</v>
      </c>
      <c r="AF740" s="100">
        <f t="shared" si="137"/>
        <v>0.5</v>
      </c>
      <c r="AG740" s="105" t="str">
        <f t="shared" si="138"/>
        <v>Incumplimiento</v>
      </c>
      <c r="AH740" s="166"/>
      <c r="AI740" s="65" t="s">
        <v>502</v>
      </c>
      <c r="AJ740" s="105" t="s">
        <v>502</v>
      </c>
    </row>
    <row r="741" spans="1:36" s="59" customFormat="1" ht="37.049999999999997" customHeight="1" thickTop="1" thickBot="1">
      <c r="A741" s="63">
        <v>726</v>
      </c>
      <c r="B741" s="162">
        <v>0</v>
      </c>
      <c r="C741" s="162">
        <v>0</v>
      </c>
      <c r="D741" s="162">
        <v>0</v>
      </c>
      <c r="E741" s="162">
        <v>0</v>
      </c>
      <c r="F741" s="162">
        <v>22</v>
      </c>
      <c r="G741" s="231" t="s">
        <v>428</v>
      </c>
      <c r="H741" s="164" t="s">
        <v>4586</v>
      </c>
      <c r="I741" s="231" t="s">
        <v>20</v>
      </c>
      <c r="J741" s="231" t="s">
        <v>351</v>
      </c>
      <c r="K741" s="231">
        <v>19</v>
      </c>
      <c r="L741" s="165" t="s">
        <v>2218</v>
      </c>
      <c r="M741" s="165" t="s">
        <v>636</v>
      </c>
      <c r="N741" s="64">
        <v>0</v>
      </c>
      <c r="O741" s="64">
        <v>0</v>
      </c>
      <c r="P741" s="64">
        <v>0</v>
      </c>
      <c r="Q741" s="64">
        <v>1</v>
      </c>
      <c r="R741" s="64">
        <f t="shared" si="130"/>
        <v>1</v>
      </c>
      <c r="S741" s="105" t="s">
        <v>4336</v>
      </c>
      <c r="T741" s="105" t="s">
        <v>172</v>
      </c>
      <c r="U741" s="159">
        <f t="shared" si="139"/>
        <v>0</v>
      </c>
      <c r="V741" s="273">
        <v>0</v>
      </c>
      <c r="W741" s="100" t="str">
        <f t="shared" si="131"/>
        <v>No hay Programación</v>
      </c>
      <c r="X741" s="105" t="str">
        <f t="shared" si="132"/>
        <v>De acuerdo a lo programado</v>
      </c>
      <c r="Y741" s="166"/>
      <c r="Z741" s="159">
        <f t="shared" si="133"/>
        <v>1</v>
      </c>
      <c r="AA741" s="159"/>
      <c r="AB741" s="100" t="str">
        <f t="shared" si="135"/>
        <v>No hay ejecución</v>
      </c>
      <c r="AC741" s="105" t="str">
        <f t="shared" si="134"/>
        <v>NA</v>
      </c>
      <c r="AD741" s="166"/>
      <c r="AE741" s="65">
        <f t="shared" si="136"/>
        <v>0</v>
      </c>
      <c r="AF741" s="100" t="str">
        <f t="shared" si="137"/>
        <v>No hay Programación</v>
      </c>
      <c r="AG741" s="105" t="str">
        <f t="shared" si="138"/>
        <v>De acuerdo a lo programado</v>
      </c>
      <c r="AH741" s="166"/>
      <c r="AI741" s="65" t="s">
        <v>502</v>
      </c>
      <c r="AJ741" s="105" t="s">
        <v>502</v>
      </c>
    </row>
    <row r="742" spans="1:36" s="59" customFormat="1" ht="37.049999999999997" customHeight="1" thickTop="1" thickBot="1">
      <c r="A742" s="63">
        <v>727</v>
      </c>
      <c r="B742" s="162">
        <v>0</v>
      </c>
      <c r="C742" s="162">
        <v>0</v>
      </c>
      <c r="D742" s="162">
        <v>0</v>
      </c>
      <c r="E742" s="162" t="s">
        <v>228</v>
      </c>
      <c r="F742" s="162">
        <v>20</v>
      </c>
      <c r="G742" s="231" t="s">
        <v>469</v>
      </c>
      <c r="H742" s="164" t="s">
        <v>4587</v>
      </c>
      <c r="I742" s="231" t="s">
        <v>20</v>
      </c>
      <c r="J742" s="231" t="s">
        <v>172</v>
      </c>
      <c r="K742" s="231" t="s">
        <v>172</v>
      </c>
      <c r="L742" s="165" t="s">
        <v>640</v>
      </c>
      <c r="M742" s="165" t="s">
        <v>636</v>
      </c>
      <c r="N742" s="64">
        <v>1</v>
      </c>
      <c r="O742" s="64">
        <v>0</v>
      </c>
      <c r="P742" s="64">
        <v>1</v>
      </c>
      <c r="Q742" s="64">
        <v>0</v>
      </c>
      <c r="R742" s="64">
        <f t="shared" si="130"/>
        <v>2</v>
      </c>
      <c r="S742" s="105" t="s">
        <v>4336</v>
      </c>
      <c r="T742" s="105" t="s">
        <v>172</v>
      </c>
      <c r="U742" s="159">
        <f t="shared" si="139"/>
        <v>1</v>
      </c>
      <c r="V742" s="273">
        <v>1</v>
      </c>
      <c r="W742" s="100">
        <f t="shared" si="131"/>
        <v>1</v>
      </c>
      <c r="X742" s="105" t="str">
        <f t="shared" si="132"/>
        <v>De acuerdo a lo programado</v>
      </c>
      <c r="Y742" s="166"/>
      <c r="Z742" s="159">
        <f t="shared" si="133"/>
        <v>1</v>
      </c>
      <c r="AA742" s="159"/>
      <c r="AB742" s="100" t="str">
        <f t="shared" si="135"/>
        <v>No hay ejecución</v>
      </c>
      <c r="AC742" s="105" t="str">
        <f t="shared" si="134"/>
        <v>NA</v>
      </c>
      <c r="AD742" s="166"/>
      <c r="AE742" s="65">
        <f t="shared" si="136"/>
        <v>1</v>
      </c>
      <c r="AF742" s="100">
        <f t="shared" si="137"/>
        <v>0.5</v>
      </c>
      <c r="AG742" s="105" t="str">
        <f t="shared" si="138"/>
        <v>Incumplimiento</v>
      </c>
      <c r="AH742" s="166"/>
      <c r="AI742" s="65" t="s">
        <v>502</v>
      </c>
      <c r="AJ742" s="105" t="s">
        <v>502</v>
      </c>
    </row>
    <row r="743" spans="1:36" s="59" customFormat="1" ht="37.049999999999997" customHeight="1" thickTop="1" thickBot="1">
      <c r="A743" s="63">
        <v>728</v>
      </c>
      <c r="B743" s="162">
        <v>0</v>
      </c>
      <c r="C743" s="162">
        <v>0</v>
      </c>
      <c r="D743" s="162">
        <v>0</v>
      </c>
      <c r="E743" s="162" t="s">
        <v>228</v>
      </c>
      <c r="F743" s="162">
        <v>20</v>
      </c>
      <c r="G743" s="231" t="s">
        <v>469</v>
      </c>
      <c r="H743" s="164" t="s">
        <v>4588</v>
      </c>
      <c r="I743" s="231" t="s">
        <v>20</v>
      </c>
      <c r="J743" s="231" t="s">
        <v>172</v>
      </c>
      <c r="K743" s="231" t="s">
        <v>172</v>
      </c>
      <c r="L743" s="165" t="s">
        <v>640</v>
      </c>
      <c r="M743" s="165" t="s">
        <v>636</v>
      </c>
      <c r="N743" s="64">
        <v>1</v>
      </c>
      <c r="O743" s="64">
        <v>0</v>
      </c>
      <c r="P743" s="64">
        <v>1</v>
      </c>
      <c r="Q743" s="64">
        <v>0</v>
      </c>
      <c r="R743" s="64">
        <f t="shared" si="130"/>
        <v>2</v>
      </c>
      <c r="S743" s="105" t="s">
        <v>4336</v>
      </c>
      <c r="T743" s="105" t="s">
        <v>172</v>
      </c>
      <c r="U743" s="159">
        <f t="shared" si="139"/>
        <v>1</v>
      </c>
      <c r="V743" s="273">
        <v>1</v>
      </c>
      <c r="W743" s="100">
        <f t="shared" si="131"/>
        <v>1</v>
      </c>
      <c r="X743" s="105" t="str">
        <f t="shared" si="132"/>
        <v>De acuerdo a lo programado</v>
      </c>
      <c r="Y743" s="166"/>
      <c r="Z743" s="159">
        <f t="shared" si="133"/>
        <v>1</v>
      </c>
      <c r="AA743" s="159"/>
      <c r="AB743" s="100" t="str">
        <f t="shared" si="135"/>
        <v>No hay ejecución</v>
      </c>
      <c r="AC743" s="105" t="str">
        <f t="shared" si="134"/>
        <v>NA</v>
      </c>
      <c r="AD743" s="166"/>
      <c r="AE743" s="65">
        <f t="shared" si="136"/>
        <v>1</v>
      </c>
      <c r="AF743" s="100">
        <f t="shared" si="137"/>
        <v>0.5</v>
      </c>
      <c r="AG743" s="105" t="str">
        <f t="shared" si="138"/>
        <v>Incumplimiento</v>
      </c>
      <c r="AH743" s="166"/>
      <c r="AI743" s="65" t="s">
        <v>502</v>
      </c>
      <c r="AJ743" s="105" t="s">
        <v>502</v>
      </c>
    </row>
    <row r="744" spans="1:36" s="59" customFormat="1" ht="37.049999999999997" customHeight="1" thickTop="1" thickBot="1">
      <c r="A744" s="63">
        <v>729</v>
      </c>
      <c r="B744" s="162">
        <v>0</v>
      </c>
      <c r="C744" s="162">
        <v>0</v>
      </c>
      <c r="D744" s="162">
        <v>0</v>
      </c>
      <c r="E744" s="162" t="s">
        <v>228</v>
      </c>
      <c r="F744" s="162">
        <v>20</v>
      </c>
      <c r="G744" s="231" t="s">
        <v>469</v>
      </c>
      <c r="H744" s="164" t="s">
        <v>4589</v>
      </c>
      <c r="I744" s="231" t="s">
        <v>20</v>
      </c>
      <c r="J744" s="231" t="s">
        <v>172</v>
      </c>
      <c r="K744" s="231" t="s">
        <v>172</v>
      </c>
      <c r="L744" s="165" t="s">
        <v>640</v>
      </c>
      <c r="M744" s="165" t="s">
        <v>636</v>
      </c>
      <c r="N744" s="64">
        <v>0</v>
      </c>
      <c r="O744" s="64">
        <v>1</v>
      </c>
      <c r="P744" s="64">
        <v>0</v>
      </c>
      <c r="Q744" s="64">
        <v>0</v>
      </c>
      <c r="R744" s="64">
        <f t="shared" si="130"/>
        <v>1</v>
      </c>
      <c r="S744" s="105" t="s">
        <v>4336</v>
      </c>
      <c r="T744" s="105" t="s">
        <v>172</v>
      </c>
      <c r="U744" s="159">
        <f t="shared" si="139"/>
        <v>1</v>
      </c>
      <c r="V744" s="273">
        <v>1</v>
      </c>
      <c r="W744" s="100">
        <f t="shared" si="131"/>
        <v>1</v>
      </c>
      <c r="X744" s="105" t="str">
        <f t="shared" si="132"/>
        <v>De acuerdo a lo programado</v>
      </c>
      <c r="Y744" s="166"/>
      <c r="Z744" s="159">
        <f t="shared" si="133"/>
        <v>0</v>
      </c>
      <c r="AA744" s="159"/>
      <c r="AB744" s="100" t="str">
        <f t="shared" si="135"/>
        <v>No hay ejecución</v>
      </c>
      <c r="AC744" s="105" t="str">
        <f t="shared" si="134"/>
        <v>NA</v>
      </c>
      <c r="AD744" s="166"/>
      <c r="AE744" s="65">
        <f t="shared" si="136"/>
        <v>1</v>
      </c>
      <c r="AF744" s="100">
        <f t="shared" si="137"/>
        <v>1</v>
      </c>
      <c r="AG744" s="105" t="str">
        <f t="shared" si="138"/>
        <v>De acuerdo a lo programado</v>
      </c>
      <c r="AH744" s="166"/>
      <c r="AI744" s="65" t="s">
        <v>502</v>
      </c>
      <c r="AJ744" s="105" t="s">
        <v>502</v>
      </c>
    </row>
    <row r="745" spans="1:36" s="59" customFormat="1" ht="37.049999999999997" customHeight="1" thickTop="1" thickBot="1">
      <c r="A745" s="63">
        <v>730</v>
      </c>
      <c r="B745" s="162">
        <v>0</v>
      </c>
      <c r="C745" s="162">
        <v>0</v>
      </c>
      <c r="D745" s="162">
        <v>0</v>
      </c>
      <c r="E745" s="162">
        <v>0</v>
      </c>
      <c r="F745" s="162">
        <v>22</v>
      </c>
      <c r="G745" s="231" t="s">
        <v>2846</v>
      </c>
      <c r="H745" s="164" t="s">
        <v>4580</v>
      </c>
      <c r="I745" s="231" t="s">
        <v>20</v>
      </c>
      <c r="J745" s="231" t="s">
        <v>351</v>
      </c>
      <c r="K745" s="231">
        <v>19</v>
      </c>
      <c r="L745" s="165" t="s">
        <v>640</v>
      </c>
      <c r="M745" s="165" t="s">
        <v>636</v>
      </c>
      <c r="N745" s="64">
        <v>50</v>
      </c>
      <c r="O745" s="64">
        <v>50</v>
      </c>
      <c r="P745" s="64">
        <v>50</v>
      </c>
      <c r="Q745" s="64">
        <v>50</v>
      </c>
      <c r="R745" s="64">
        <f t="shared" si="130"/>
        <v>200</v>
      </c>
      <c r="S745" s="105" t="s">
        <v>4343</v>
      </c>
      <c r="T745" s="105" t="s">
        <v>172</v>
      </c>
      <c r="U745" s="159">
        <f t="shared" si="139"/>
        <v>100</v>
      </c>
      <c r="V745" s="273">
        <v>188</v>
      </c>
      <c r="W745" s="100">
        <f t="shared" si="131"/>
        <v>1.88</v>
      </c>
      <c r="X745" s="105" t="str">
        <f t="shared" si="132"/>
        <v>De acuerdo a lo programado</v>
      </c>
      <c r="Y745" s="166"/>
      <c r="Z745" s="159">
        <f t="shared" si="133"/>
        <v>100</v>
      </c>
      <c r="AA745" s="159"/>
      <c r="AB745" s="100" t="str">
        <f t="shared" si="135"/>
        <v>No hay ejecución</v>
      </c>
      <c r="AC745" s="105" t="str">
        <f t="shared" si="134"/>
        <v>NA</v>
      </c>
      <c r="AD745" s="166"/>
      <c r="AE745" s="65">
        <f t="shared" si="136"/>
        <v>188</v>
      </c>
      <c r="AF745" s="100">
        <f t="shared" si="137"/>
        <v>0.94</v>
      </c>
      <c r="AG745" s="105" t="str">
        <f t="shared" si="138"/>
        <v>De acuerdo a lo programado</v>
      </c>
      <c r="AH745" s="166"/>
      <c r="AI745" s="65" t="s">
        <v>502</v>
      </c>
      <c r="AJ745" s="105" t="s">
        <v>502</v>
      </c>
    </row>
    <row r="746" spans="1:36" s="59" customFormat="1" ht="37.049999999999997" customHeight="1" thickTop="1" thickBot="1">
      <c r="A746" s="63">
        <v>731</v>
      </c>
      <c r="B746" s="162">
        <v>0</v>
      </c>
      <c r="C746" s="162">
        <v>0</v>
      </c>
      <c r="D746" s="162">
        <v>0</v>
      </c>
      <c r="E746" s="162">
        <v>0</v>
      </c>
      <c r="F746" s="162">
        <v>22</v>
      </c>
      <c r="G746" s="231" t="s">
        <v>2846</v>
      </c>
      <c r="H746" s="164" t="s">
        <v>4581</v>
      </c>
      <c r="I746" s="231" t="s">
        <v>20</v>
      </c>
      <c r="J746" s="231" t="s">
        <v>351</v>
      </c>
      <c r="K746" s="231">
        <v>19</v>
      </c>
      <c r="L746" s="165" t="s">
        <v>640</v>
      </c>
      <c r="M746" s="165" t="s">
        <v>636</v>
      </c>
      <c r="N746" s="64">
        <v>1</v>
      </c>
      <c r="O746" s="64">
        <v>0</v>
      </c>
      <c r="P746" s="64">
        <v>0</v>
      </c>
      <c r="Q746" s="64">
        <v>0</v>
      </c>
      <c r="R746" s="64">
        <f t="shared" si="130"/>
        <v>1</v>
      </c>
      <c r="S746" s="105" t="s">
        <v>4343</v>
      </c>
      <c r="T746" s="105" t="s">
        <v>172</v>
      </c>
      <c r="U746" s="159">
        <f t="shared" si="139"/>
        <v>1</v>
      </c>
      <c r="V746" s="273">
        <v>3</v>
      </c>
      <c r="W746" s="100">
        <f t="shared" si="131"/>
        <v>3</v>
      </c>
      <c r="X746" s="105" t="str">
        <f t="shared" si="132"/>
        <v>De acuerdo a lo programado</v>
      </c>
      <c r="Y746" s="166"/>
      <c r="Z746" s="159">
        <f t="shared" si="133"/>
        <v>0</v>
      </c>
      <c r="AA746" s="159"/>
      <c r="AB746" s="100" t="str">
        <f t="shared" si="135"/>
        <v>No hay ejecución</v>
      </c>
      <c r="AC746" s="105" t="str">
        <f t="shared" si="134"/>
        <v>NA</v>
      </c>
      <c r="AD746" s="166"/>
      <c r="AE746" s="65">
        <f t="shared" si="136"/>
        <v>3</v>
      </c>
      <c r="AF746" s="100">
        <f t="shared" si="137"/>
        <v>3</v>
      </c>
      <c r="AG746" s="105" t="str">
        <f t="shared" si="138"/>
        <v>De acuerdo a lo programado</v>
      </c>
      <c r="AH746" s="166"/>
      <c r="AI746" s="65" t="s">
        <v>502</v>
      </c>
      <c r="AJ746" s="105" t="s">
        <v>502</v>
      </c>
    </row>
    <row r="747" spans="1:36" s="59" customFormat="1" ht="37.049999999999997" customHeight="1" thickTop="1" thickBot="1">
      <c r="A747" s="63">
        <v>732</v>
      </c>
      <c r="B747" s="162">
        <v>0</v>
      </c>
      <c r="C747" s="162">
        <v>0</v>
      </c>
      <c r="D747" s="162">
        <v>0</v>
      </c>
      <c r="E747" s="162">
        <v>0</v>
      </c>
      <c r="F747" s="162">
        <v>22</v>
      </c>
      <c r="G747" s="231" t="s">
        <v>2846</v>
      </c>
      <c r="H747" s="164" t="s">
        <v>4582</v>
      </c>
      <c r="I747" s="231" t="s">
        <v>20</v>
      </c>
      <c r="J747" s="231" t="s">
        <v>351</v>
      </c>
      <c r="K747" s="231">
        <v>19</v>
      </c>
      <c r="L747" s="165" t="s">
        <v>640</v>
      </c>
      <c r="M747" s="165" t="s">
        <v>636</v>
      </c>
      <c r="N747" s="64">
        <v>40</v>
      </c>
      <c r="O747" s="64">
        <v>40</v>
      </c>
      <c r="P747" s="64">
        <v>40</v>
      </c>
      <c r="Q747" s="64">
        <v>40</v>
      </c>
      <c r="R747" s="64">
        <f t="shared" si="130"/>
        <v>160</v>
      </c>
      <c r="S747" s="105" t="s">
        <v>4343</v>
      </c>
      <c r="T747" s="105" t="s">
        <v>172</v>
      </c>
      <c r="U747" s="159">
        <f t="shared" si="139"/>
        <v>80</v>
      </c>
      <c r="V747" s="273">
        <v>231</v>
      </c>
      <c r="W747" s="100">
        <f t="shared" si="131"/>
        <v>2.8875000000000002</v>
      </c>
      <c r="X747" s="105" t="str">
        <f t="shared" si="132"/>
        <v>De acuerdo a lo programado</v>
      </c>
      <c r="Y747" s="166"/>
      <c r="Z747" s="159">
        <f t="shared" si="133"/>
        <v>80</v>
      </c>
      <c r="AA747" s="159"/>
      <c r="AB747" s="100" t="str">
        <f t="shared" si="135"/>
        <v>No hay ejecución</v>
      </c>
      <c r="AC747" s="105" t="str">
        <f t="shared" si="134"/>
        <v>NA</v>
      </c>
      <c r="AD747" s="166"/>
      <c r="AE747" s="65">
        <f t="shared" si="136"/>
        <v>231</v>
      </c>
      <c r="AF747" s="100">
        <f t="shared" si="137"/>
        <v>1.4437500000000001</v>
      </c>
      <c r="AG747" s="105" t="str">
        <f t="shared" si="138"/>
        <v>De acuerdo a lo programado</v>
      </c>
      <c r="AH747" s="166"/>
      <c r="AI747" s="65" t="s">
        <v>502</v>
      </c>
      <c r="AJ747" s="105" t="s">
        <v>502</v>
      </c>
    </row>
    <row r="748" spans="1:36" s="59" customFormat="1" ht="37.049999999999997" customHeight="1" thickTop="1" thickBot="1">
      <c r="A748" s="63">
        <v>733</v>
      </c>
      <c r="B748" s="162">
        <v>0</v>
      </c>
      <c r="C748" s="162">
        <v>0</v>
      </c>
      <c r="D748" s="162">
        <v>0</v>
      </c>
      <c r="E748" s="162">
        <v>0</v>
      </c>
      <c r="F748" s="162">
        <v>22</v>
      </c>
      <c r="G748" s="231" t="s">
        <v>439</v>
      </c>
      <c r="H748" s="164" t="s">
        <v>4584</v>
      </c>
      <c r="I748" s="231" t="s">
        <v>20</v>
      </c>
      <c r="J748" s="231" t="s">
        <v>129</v>
      </c>
      <c r="K748" s="231">
        <v>1</v>
      </c>
      <c r="L748" s="165" t="s">
        <v>640</v>
      </c>
      <c r="M748" s="165" t="s">
        <v>636</v>
      </c>
      <c r="N748" s="64">
        <v>1</v>
      </c>
      <c r="O748" s="64">
        <v>0</v>
      </c>
      <c r="P748" s="64">
        <v>0</v>
      </c>
      <c r="Q748" s="64">
        <v>0</v>
      </c>
      <c r="R748" s="64">
        <f t="shared" si="130"/>
        <v>1</v>
      </c>
      <c r="S748" s="105" t="s">
        <v>4343</v>
      </c>
      <c r="T748" s="105" t="s">
        <v>172</v>
      </c>
      <c r="U748" s="159">
        <f t="shared" si="139"/>
        <v>1</v>
      </c>
      <c r="V748" s="273">
        <v>1</v>
      </c>
      <c r="W748" s="100">
        <f t="shared" si="131"/>
        <v>1</v>
      </c>
      <c r="X748" s="105" t="str">
        <f t="shared" si="132"/>
        <v>De acuerdo a lo programado</v>
      </c>
      <c r="Y748" s="166"/>
      <c r="Z748" s="159">
        <f t="shared" si="133"/>
        <v>0</v>
      </c>
      <c r="AA748" s="159"/>
      <c r="AB748" s="100" t="str">
        <f t="shared" si="135"/>
        <v>No hay ejecución</v>
      </c>
      <c r="AC748" s="105" t="str">
        <f t="shared" si="134"/>
        <v>NA</v>
      </c>
      <c r="AD748" s="166"/>
      <c r="AE748" s="65">
        <f t="shared" si="136"/>
        <v>1</v>
      </c>
      <c r="AF748" s="100">
        <f t="shared" si="137"/>
        <v>1</v>
      </c>
      <c r="AG748" s="105" t="str">
        <f t="shared" si="138"/>
        <v>De acuerdo a lo programado</v>
      </c>
      <c r="AH748" s="166"/>
      <c r="AI748" s="65" t="s">
        <v>502</v>
      </c>
      <c r="AJ748" s="105" t="s">
        <v>502</v>
      </c>
    </row>
    <row r="749" spans="1:36" s="59" customFormat="1" ht="37.049999999999997" customHeight="1" thickTop="1" thickBot="1">
      <c r="A749" s="63">
        <v>734</v>
      </c>
      <c r="B749" s="162">
        <v>0</v>
      </c>
      <c r="C749" s="162">
        <v>0</v>
      </c>
      <c r="D749" s="162">
        <v>0</v>
      </c>
      <c r="E749" s="162">
        <v>0</v>
      </c>
      <c r="F749" s="162">
        <v>21</v>
      </c>
      <c r="G749" s="231" t="s">
        <v>571</v>
      </c>
      <c r="H749" s="164" t="s">
        <v>4585</v>
      </c>
      <c r="I749" s="231" t="s">
        <v>20</v>
      </c>
      <c r="J749" s="231" t="s">
        <v>353</v>
      </c>
      <c r="K749" s="231">
        <v>20</v>
      </c>
      <c r="L749" s="165" t="s">
        <v>642</v>
      </c>
      <c r="M749" s="165" t="s">
        <v>674</v>
      </c>
      <c r="N749" s="64">
        <v>2</v>
      </c>
      <c r="O749" s="64">
        <v>2</v>
      </c>
      <c r="P749" s="64">
        <v>2</v>
      </c>
      <c r="Q749" s="64">
        <v>2</v>
      </c>
      <c r="R749" s="64">
        <f t="shared" si="130"/>
        <v>8</v>
      </c>
      <c r="S749" s="105" t="s">
        <v>4343</v>
      </c>
      <c r="T749" s="105" t="s">
        <v>172</v>
      </c>
      <c r="U749" s="159">
        <f t="shared" si="139"/>
        <v>4</v>
      </c>
      <c r="V749" s="273">
        <v>5</v>
      </c>
      <c r="W749" s="100">
        <f t="shared" si="131"/>
        <v>1.25</v>
      </c>
      <c r="X749" s="105" t="str">
        <f t="shared" si="132"/>
        <v>De acuerdo a lo programado</v>
      </c>
      <c r="Y749" s="166"/>
      <c r="Z749" s="159">
        <f t="shared" si="133"/>
        <v>4</v>
      </c>
      <c r="AA749" s="159"/>
      <c r="AB749" s="100" t="str">
        <f t="shared" si="135"/>
        <v>No hay ejecución</v>
      </c>
      <c r="AC749" s="105" t="str">
        <f t="shared" si="134"/>
        <v>NA</v>
      </c>
      <c r="AD749" s="166"/>
      <c r="AE749" s="65">
        <f t="shared" si="136"/>
        <v>5</v>
      </c>
      <c r="AF749" s="100">
        <f t="shared" si="137"/>
        <v>0.625</v>
      </c>
      <c r="AG749" s="105" t="str">
        <f t="shared" si="138"/>
        <v>Incumplimiento</v>
      </c>
      <c r="AH749" s="166"/>
      <c r="AI749" s="65" t="s">
        <v>502</v>
      </c>
      <c r="AJ749" s="105" t="s">
        <v>502</v>
      </c>
    </row>
    <row r="750" spans="1:36" s="59" customFormat="1" ht="37.049999999999997" customHeight="1" thickTop="1" thickBot="1">
      <c r="A750" s="63">
        <v>735</v>
      </c>
      <c r="B750" s="162">
        <v>0</v>
      </c>
      <c r="C750" s="162">
        <v>0</v>
      </c>
      <c r="D750" s="162">
        <v>0</v>
      </c>
      <c r="E750" s="162">
        <v>0</v>
      </c>
      <c r="F750" s="162">
        <v>22</v>
      </c>
      <c r="G750" s="231" t="s">
        <v>571</v>
      </c>
      <c r="H750" s="164" t="s">
        <v>4072</v>
      </c>
      <c r="I750" s="231" t="s">
        <v>20</v>
      </c>
      <c r="J750" s="231" t="s">
        <v>353</v>
      </c>
      <c r="K750" s="231">
        <v>20</v>
      </c>
      <c r="L750" s="165" t="s">
        <v>642</v>
      </c>
      <c r="M750" s="165" t="s">
        <v>674</v>
      </c>
      <c r="N750" s="64">
        <v>2</v>
      </c>
      <c r="O750" s="64">
        <v>2</v>
      </c>
      <c r="P750" s="64">
        <v>2</v>
      </c>
      <c r="Q750" s="64">
        <v>2</v>
      </c>
      <c r="R750" s="64">
        <f t="shared" si="130"/>
        <v>8</v>
      </c>
      <c r="S750" s="105" t="s">
        <v>4343</v>
      </c>
      <c r="T750" s="105" t="s">
        <v>172</v>
      </c>
      <c r="U750" s="159">
        <f t="shared" si="139"/>
        <v>4</v>
      </c>
      <c r="V750" s="273">
        <v>4</v>
      </c>
      <c r="W750" s="100">
        <f t="shared" si="131"/>
        <v>1</v>
      </c>
      <c r="X750" s="105" t="str">
        <f t="shared" si="132"/>
        <v>De acuerdo a lo programado</v>
      </c>
      <c r="Y750" s="166"/>
      <c r="Z750" s="159">
        <f t="shared" si="133"/>
        <v>4</v>
      </c>
      <c r="AA750" s="159"/>
      <c r="AB750" s="100" t="str">
        <f t="shared" si="135"/>
        <v>No hay ejecución</v>
      </c>
      <c r="AC750" s="105" t="str">
        <f t="shared" si="134"/>
        <v>NA</v>
      </c>
      <c r="AD750" s="166"/>
      <c r="AE750" s="65">
        <f t="shared" si="136"/>
        <v>4</v>
      </c>
      <c r="AF750" s="100">
        <f t="shared" si="137"/>
        <v>0.5</v>
      </c>
      <c r="AG750" s="105" t="str">
        <f t="shared" si="138"/>
        <v>Incumplimiento</v>
      </c>
      <c r="AH750" s="166"/>
      <c r="AI750" s="65" t="s">
        <v>502</v>
      </c>
      <c r="AJ750" s="105" t="s">
        <v>502</v>
      </c>
    </row>
    <row r="751" spans="1:36" s="59" customFormat="1" ht="37.049999999999997" customHeight="1" thickTop="1" thickBot="1">
      <c r="A751" s="63">
        <v>736</v>
      </c>
      <c r="B751" s="162">
        <v>0</v>
      </c>
      <c r="C751" s="162">
        <v>0</v>
      </c>
      <c r="D751" s="162">
        <v>0</v>
      </c>
      <c r="E751" s="162">
        <v>0</v>
      </c>
      <c r="F751" s="162">
        <v>22</v>
      </c>
      <c r="G751" s="231" t="s">
        <v>2846</v>
      </c>
      <c r="H751" s="164" t="s">
        <v>4590</v>
      </c>
      <c r="I751" s="231" t="s">
        <v>20</v>
      </c>
      <c r="J751" s="231" t="s">
        <v>353</v>
      </c>
      <c r="K751" s="231">
        <v>11</v>
      </c>
      <c r="L751" s="165" t="s">
        <v>640</v>
      </c>
      <c r="M751" s="165" t="s">
        <v>636</v>
      </c>
      <c r="N751" s="64"/>
      <c r="O751" s="64">
        <v>1</v>
      </c>
      <c r="P751" s="64"/>
      <c r="Q751" s="64">
        <v>1</v>
      </c>
      <c r="R751" s="64">
        <f t="shared" ref="R751:R814" si="140">N751+O751+P751+Q751</f>
        <v>2</v>
      </c>
      <c r="S751" s="105" t="s">
        <v>4343</v>
      </c>
      <c r="T751" s="105" t="s">
        <v>172</v>
      </c>
      <c r="U751" s="159">
        <f t="shared" si="139"/>
        <v>1</v>
      </c>
      <c r="V751" s="273">
        <v>2</v>
      </c>
      <c r="W751" s="100">
        <f t="shared" si="131"/>
        <v>2</v>
      </c>
      <c r="X751" s="105" t="str">
        <f t="shared" si="132"/>
        <v>De acuerdo a lo programado</v>
      </c>
      <c r="Y751" s="166"/>
      <c r="Z751" s="159">
        <f t="shared" si="133"/>
        <v>1</v>
      </c>
      <c r="AA751" s="159"/>
      <c r="AB751" s="100" t="str">
        <f t="shared" si="135"/>
        <v>No hay ejecución</v>
      </c>
      <c r="AC751" s="105" t="str">
        <f t="shared" si="134"/>
        <v>NA</v>
      </c>
      <c r="AD751" s="166"/>
      <c r="AE751" s="65">
        <f t="shared" si="136"/>
        <v>2</v>
      </c>
      <c r="AF751" s="100">
        <f t="shared" si="137"/>
        <v>1</v>
      </c>
      <c r="AG751" s="105" t="str">
        <f t="shared" si="138"/>
        <v>De acuerdo a lo programado</v>
      </c>
      <c r="AH751" s="166"/>
      <c r="AI751" s="65" t="s">
        <v>502</v>
      </c>
      <c r="AJ751" s="105" t="s">
        <v>502</v>
      </c>
    </row>
    <row r="752" spans="1:36" s="59" customFormat="1" ht="37.049999999999997" customHeight="1" thickTop="1" thickBot="1">
      <c r="A752" s="63">
        <v>737</v>
      </c>
      <c r="B752" s="162">
        <v>0</v>
      </c>
      <c r="C752" s="162">
        <v>0</v>
      </c>
      <c r="D752" s="162">
        <v>0</v>
      </c>
      <c r="E752" s="162" t="s">
        <v>228</v>
      </c>
      <c r="F752" s="162">
        <v>20</v>
      </c>
      <c r="G752" s="231" t="s">
        <v>469</v>
      </c>
      <c r="H752" s="164" t="s">
        <v>4587</v>
      </c>
      <c r="I752" s="231" t="s">
        <v>20</v>
      </c>
      <c r="J752" s="231" t="s">
        <v>172</v>
      </c>
      <c r="K752" s="231" t="s">
        <v>172</v>
      </c>
      <c r="L752" s="165" t="s">
        <v>640</v>
      </c>
      <c r="M752" s="165" t="s">
        <v>636</v>
      </c>
      <c r="N752" s="64">
        <v>0</v>
      </c>
      <c r="O752" s="64">
        <v>1</v>
      </c>
      <c r="P752" s="64">
        <v>0</v>
      </c>
      <c r="Q752" s="64">
        <v>1</v>
      </c>
      <c r="R752" s="64">
        <f t="shared" si="140"/>
        <v>2</v>
      </c>
      <c r="S752" s="105" t="s">
        <v>4343</v>
      </c>
      <c r="T752" s="105" t="s">
        <v>172</v>
      </c>
      <c r="U752" s="159">
        <f t="shared" si="139"/>
        <v>1</v>
      </c>
      <c r="V752" s="273">
        <v>2</v>
      </c>
      <c r="W752" s="100">
        <f t="shared" si="131"/>
        <v>2</v>
      </c>
      <c r="X752" s="105" t="str">
        <f t="shared" si="132"/>
        <v>De acuerdo a lo programado</v>
      </c>
      <c r="Y752" s="166"/>
      <c r="Z752" s="159">
        <f t="shared" si="133"/>
        <v>1</v>
      </c>
      <c r="AA752" s="159"/>
      <c r="AB752" s="100" t="str">
        <f t="shared" si="135"/>
        <v>No hay ejecución</v>
      </c>
      <c r="AC752" s="105" t="str">
        <f t="shared" si="134"/>
        <v>NA</v>
      </c>
      <c r="AD752" s="166"/>
      <c r="AE752" s="65">
        <f t="shared" si="136"/>
        <v>2</v>
      </c>
      <c r="AF752" s="100">
        <f t="shared" si="137"/>
        <v>1</v>
      </c>
      <c r="AG752" s="105" t="str">
        <f t="shared" si="138"/>
        <v>De acuerdo a lo programado</v>
      </c>
      <c r="AH752" s="166"/>
      <c r="AI752" s="65" t="s">
        <v>502</v>
      </c>
      <c r="AJ752" s="105" t="s">
        <v>502</v>
      </c>
    </row>
    <row r="753" spans="1:36" s="59" customFormat="1" ht="37.049999999999997" customHeight="1" thickTop="1" thickBot="1">
      <c r="A753" s="63">
        <v>738</v>
      </c>
      <c r="B753" s="162">
        <v>0</v>
      </c>
      <c r="C753" s="162">
        <v>0</v>
      </c>
      <c r="D753" s="162">
        <v>0</v>
      </c>
      <c r="E753" s="162" t="s">
        <v>228</v>
      </c>
      <c r="F753" s="162">
        <v>20</v>
      </c>
      <c r="G753" s="231" t="s">
        <v>469</v>
      </c>
      <c r="H753" s="164" t="s">
        <v>4589</v>
      </c>
      <c r="I753" s="231" t="s">
        <v>20</v>
      </c>
      <c r="J753" s="231" t="s">
        <v>172</v>
      </c>
      <c r="K753" s="231" t="s">
        <v>172</v>
      </c>
      <c r="L753" s="165" t="s">
        <v>640</v>
      </c>
      <c r="M753" s="165" t="s">
        <v>636</v>
      </c>
      <c r="N753" s="64">
        <v>0</v>
      </c>
      <c r="O753" s="64">
        <v>1</v>
      </c>
      <c r="P753" s="64">
        <v>0</v>
      </c>
      <c r="Q753" s="64">
        <v>1</v>
      </c>
      <c r="R753" s="64">
        <f t="shared" si="140"/>
        <v>2</v>
      </c>
      <c r="S753" s="105" t="s">
        <v>4343</v>
      </c>
      <c r="T753" s="105" t="s">
        <v>172</v>
      </c>
      <c r="U753" s="159">
        <f t="shared" si="139"/>
        <v>1</v>
      </c>
      <c r="V753" s="273">
        <v>2</v>
      </c>
      <c r="W753" s="100">
        <f t="shared" si="131"/>
        <v>2</v>
      </c>
      <c r="X753" s="105" t="str">
        <f t="shared" si="132"/>
        <v>De acuerdo a lo programado</v>
      </c>
      <c r="Y753" s="166"/>
      <c r="Z753" s="159">
        <f t="shared" si="133"/>
        <v>1</v>
      </c>
      <c r="AA753" s="159"/>
      <c r="AB753" s="100" t="str">
        <f t="shared" si="135"/>
        <v>No hay ejecución</v>
      </c>
      <c r="AC753" s="105" t="str">
        <f t="shared" si="134"/>
        <v>NA</v>
      </c>
      <c r="AD753" s="166"/>
      <c r="AE753" s="65">
        <f t="shared" si="136"/>
        <v>2</v>
      </c>
      <c r="AF753" s="100">
        <f t="shared" si="137"/>
        <v>1</v>
      </c>
      <c r="AG753" s="105" t="str">
        <f t="shared" si="138"/>
        <v>De acuerdo a lo programado</v>
      </c>
      <c r="AH753" s="166"/>
      <c r="AI753" s="65" t="s">
        <v>502</v>
      </c>
      <c r="AJ753" s="105" t="s">
        <v>502</v>
      </c>
    </row>
    <row r="754" spans="1:36" s="59" customFormat="1" ht="37.049999999999997" customHeight="1" thickTop="1" thickBot="1">
      <c r="A754" s="63">
        <v>739</v>
      </c>
      <c r="B754" s="162">
        <v>0</v>
      </c>
      <c r="C754" s="162">
        <v>0</v>
      </c>
      <c r="D754" s="162">
        <v>0</v>
      </c>
      <c r="E754" s="162">
        <v>0</v>
      </c>
      <c r="F754" s="162">
        <v>22</v>
      </c>
      <c r="G754" s="231" t="s">
        <v>2846</v>
      </c>
      <c r="H754" s="164" t="s">
        <v>4579</v>
      </c>
      <c r="I754" s="231" t="s">
        <v>20</v>
      </c>
      <c r="J754" s="231" t="s">
        <v>172</v>
      </c>
      <c r="K754" s="231" t="s">
        <v>172</v>
      </c>
      <c r="L754" s="165" t="s">
        <v>640</v>
      </c>
      <c r="M754" s="165" t="s">
        <v>636</v>
      </c>
      <c r="N754" s="64">
        <v>1</v>
      </c>
      <c r="O754" s="64">
        <v>1</v>
      </c>
      <c r="P754" s="64">
        <v>1</v>
      </c>
      <c r="Q754" s="64">
        <v>1</v>
      </c>
      <c r="R754" s="64">
        <f t="shared" si="140"/>
        <v>4</v>
      </c>
      <c r="S754" s="105" t="s">
        <v>4327</v>
      </c>
      <c r="T754" s="105" t="s">
        <v>172</v>
      </c>
      <c r="U754" s="159">
        <f t="shared" si="139"/>
        <v>2</v>
      </c>
      <c r="V754" s="273">
        <v>2</v>
      </c>
      <c r="W754" s="100">
        <f t="shared" si="131"/>
        <v>1</v>
      </c>
      <c r="X754" s="105" t="str">
        <f t="shared" si="132"/>
        <v>De acuerdo a lo programado</v>
      </c>
      <c r="Y754" s="166"/>
      <c r="Z754" s="159">
        <f t="shared" si="133"/>
        <v>2</v>
      </c>
      <c r="AA754" s="159"/>
      <c r="AB754" s="100" t="str">
        <f t="shared" si="135"/>
        <v>No hay ejecución</v>
      </c>
      <c r="AC754" s="105" t="str">
        <f t="shared" si="134"/>
        <v>NA</v>
      </c>
      <c r="AD754" s="166"/>
      <c r="AE754" s="65">
        <f t="shared" si="136"/>
        <v>2</v>
      </c>
      <c r="AF754" s="100">
        <f t="shared" si="137"/>
        <v>0.5</v>
      </c>
      <c r="AG754" s="105" t="str">
        <f t="shared" si="138"/>
        <v>Incumplimiento</v>
      </c>
      <c r="AH754" s="166"/>
      <c r="AI754" s="65" t="s">
        <v>502</v>
      </c>
      <c r="AJ754" s="105" t="s">
        <v>502</v>
      </c>
    </row>
    <row r="755" spans="1:36" s="59" customFormat="1" ht="37.049999999999997" customHeight="1" thickTop="1" thickBot="1">
      <c r="A755" s="63">
        <v>740</v>
      </c>
      <c r="B755" s="162">
        <v>0</v>
      </c>
      <c r="C755" s="162">
        <v>0</v>
      </c>
      <c r="D755" s="162">
        <v>0</v>
      </c>
      <c r="E755" s="162">
        <v>0</v>
      </c>
      <c r="F755" s="162">
        <v>22</v>
      </c>
      <c r="G755" s="231" t="s">
        <v>2846</v>
      </c>
      <c r="H755" s="164" t="s">
        <v>4580</v>
      </c>
      <c r="I755" s="231" t="s">
        <v>20</v>
      </c>
      <c r="J755" s="231" t="s">
        <v>351</v>
      </c>
      <c r="K755" s="231">
        <v>19</v>
      </c>
      <c r="L755" s="165" t="s">
        <v>640</v>
      </c>
      <c r="M755" s="165" t="s">
        <v>636</v>
      </c>
      <c r="N755" s="64">
        <v>50</v>
      </c>
      <c r="O755" s="64">
        <v>50</v>
      </c>
      <c r="P755" s="64">
        <v>50</v>
      </c>
      <c r="Q755" s="64">
        <v>50</v>
      </c>
      <c r="R755" s="64">
        <f t="shared" si="140"/>
        <v>200</v>
      </c>
      <c r="S755" s="105" t="s">
        <v>4327</v>
      </c>
      <c r="T755" s="105" t="s">
        <v>172</v>
      </c>
      <c r="U755" s="159">
        <f t="shared" si="139"/>
        <v>100</v>
      </c>
      <c r="V755" s="273">
        <v>138</v>
      </c>
      <c r="W755" s="100">
        <f t="shared" si="131"/>
        <v>1.38</v>
      </c>
      <c r="X755" s="105" t="str">
        <f t="shared" si="132"/>
        <v>De acuerdo a lo programado</v>
      </c>
      <c r="Y755" s="166"/>
      <c r="Z755" s="159">
        <f t="shared" si="133"/>
        <v>100</v>
      </c>
      <c r="AA755" s="159"/>
      <c r="AB755" s="100" t="str">
        <f t="shared" si="135"/>
        <v>No hay ejecución</v>
      </c>
      <c r="AC755" s="105" t="str">
        <f t="shared" si="134"/>
        <v>NA</v>
      </c>
      <c r="AD755" s="166"/>
      <c r="AE755" s="65">
        <f t="shared" si="136"/>
        <v>138</v>
      </c>
      <c r="AF755" s="100">
        <f t="shared" si="137"/>
        <v>0.69</v>
      </c>
      <c r="AG755" s="105" t="str">
        <f t="shared" si="138"/>
        <v>Incumplimiento</v>
      </c>
      <c r="AH755" s="166"/>
      <c r="AI755" s="65" t="s">
        <v>502</v>
      </c>
      <c r="AJ755" s="105" t="s">
        <v>502</v>
      </c>
    </row>
    <row r="756" spans="1:36" s="59" customFormat="1" ht="37.049999999999997" customHeight="1" thickTop="1" thickBot="1">
      <c r="A756" s="63">
        <v>741</v>
      </c>
      <c r="B756" s="162">
        <v>0</v>
      </c>
      <c r="C756" s="162">
        <v>0</v>
      </c>
      <c r="D756" s="162">
        <v>0</v>
      </c>
      <c r="E756" s="162">
        <v>0</v>
      </c>
      <c r="F756" s="162">
        <v>22</v>
      </c>
      <c r="G756" s="231" t="s">
        <v>2846</v>
      </c>
      <c r="H756" s="164" t="s">
        <v>4582</v>
      </c>
      <c r="I756" s="231" t="s">
        <v>20</v>
      </c>
      <c r="J756" s="231" t="s">
        <v>351</v>
      </c>
      <c r="K756" s="231">
        <v>19</v>
      </c>
      <c r="L756" s="165" t="s">
        <v>640</v>
      </c>
      <c r="M756" s="165" t="s">
        <v>636</v>
      </c>
      <c r="N756" s="64">
        <v>50</v>
      </c>
      <c r="O756" s="64">
        <v>50</v>
      </c>
      <c r="P756" s="64">
        <v>50</v>
      </c>
      <c r="Q756" s="64">
        <v>50</v>
      </c>
      <c r="R756" s="64">
        <f t="shared" si="140"/>
        <v>200</v>
      </c>
      <c r="S756" s="105" t="s">
        <v>4327</v>
      </c>
      <c r="T756" s="105" t="s">
        <v>172</v>
      </c>
      <c r="U756" s="159">
        <f t="shared" si="139"/>
        <v>100</v>
      </c>
      <c r="V756" s="273">
        <v>238</v>
      </c>
      <c r="W756" s="100">
        <f t="shared" si="131"/>
        <v>2.38</v>
      </c>
      <c r="X756" s="105" t="str">
        <f t="shared" si="132"/>
        <v>De acuerdo a lo programado</v>
      </c>
      <c r="Y756" s="166"/>
      <c r="Z756" s="159">
        <f t="shared" si="133"/>
        <v>100</v>
      </c>
      <c r="AA756" s="159"/>
      <c r="AB756" s="100" t="str">
        <f t="shared" si="135"/>
        <v>No hay ejecución</v>
      </c>
      <c r="AC756" s="105" t="str">
        <f t="shared" si="134"/>
        <v>NA</v>
      </c>
      <c r="AD756" s="166"/>
      <c r="AE756" s="65">
        <f t="shared" si="136"/>
        <v>238</v>
      </c>
      <c r="AF756" s="100">
        <f t="shared" si="137"/>
        <v>1.19</v>
      </c>
      <c r="AG756" s="105" t="str">
        <f t="shared" si="138"/>
        <v>De acuerdo a lo programado</v>
      </c>
      <c r="AH756" s="166"/>
      <c r="AI756" s="65" t="s">
        <v>502</v>
      </c>
      <c r="AJ756" s="105" t="s">
        <v>502</v>
      </c>
    </row>
    <row r="757" spans="1:36" s="59" customFormat="1" ht="37.049999999999997" customHeight="1" thickTop="1" thickBot="1">
      <c r="A757" s="63">
        <v>742</v>
      </c>
      <c r="B757" s="162">
        <v>0</v>
      </c>
      <c r="C757" s="162">
        <v>0</v>
      </c>
      <c r="D757" s="162">
        <v>0</v>
      </c>
      <c r="E757" s="162">
        <v>0</v>
      </c>
      <c r="F757" s="162">
        <v>22</v>
      </c>
      <c r="G757" s="231" t="s">
        <v>439</v>
      </c>
      <c r="H757" s="164" t="s">
        <v>4584</v>
      </c>
      <c r="I757" s="231" t="s">
        <v>20</v>
      </c>
      <c r="J757" s="231" t="s">
        <v>129</v>
      </c>
      <c r="K757" s="231">
        <v>1</v>
      </c>
      <c r="L757" s="165" t="s">
        <v>640</v>
      </c>
      <c r="M757" s="165" t="s">
        <v>636</v>
      </c>
      <c r="N757" s="64">
        <v>6</v>
      </c>
      <c r="O757" s="64">
        <v>6</v>
      </c>
      <c r="P757" s="64">
        <v>6</v>
      </c>
      <c r="Q757" s="64">
        <v>6</v>
      </c>
      <c r="R757" s="64">
        <f t="shared" si="140"/>
        <v>24</v>
      </c>
      <c r="S757" s="105" t="s">
        <v>4327</v>
      </c>
      <c r="T757" s="105" t="s">
        <v>172</v>
      </c>
      <c r="U757" s="159">
        <f t="shared" si="139"/>
        <v>12</v>
      </c>
      <c r="V757" s="273">
        <v>12</v>
      </c>
      <c r="W757" s="100">
        <f t="shared" si="131"/>
        <v>1</v>
      </c>
      <c r="X757" s="105" t="str">
        <f t="shared" si="132"/>
        <v>De acuerdo a lo programado</v>
      </c>
      <c r="Y757" s="166"/>
      <c r="Z757" s="159">
        <f t="shared" si="133"/>
        <v>12</v>
      </c>
      <c r="AA757" s="159"/>
      <c r="AB757" s="100" t="str">
        <f t="shared" si="135"/>
        <v>No hay ejecución</v>
      </c>
      <c r="AC757" s="105" t="str">
        <f t="shared" si="134"/>
        <v>NA</v>
      </c>
      <c r="AD757" s="166"/>
      <c r="AE757" s="65">
        <f t="shared" si="136"/>
        <v>12</v>
      </c>
      <c r="AF757" s="100">
        <f t="shared" si="137"/>
        <v>0.5</v>
      </c>
      <c r="AG757" s="105" t="str">
        <f t="shared" si="138"/>
        <v>Incumplimiento</v>
      </c>
      <c r="AH757" s="166"/>
      <c r="AI757" s="65" t="s">
        <v>502</v>
      </c>
      <c r="AJ757" s="105" t="s">
        <v>502</v>
      </c>
    </row>
    <row r="758" spans="1:36" s="59" customFormat="1" ht="37.049999999999997" customHeight="1" thickTop="1" thickBot="1">
      <c r="A758" s="63">
        <v>743</v>
      </c>
      <c r="B758" s="162">
        <v>0</v>
      </c>
      <c r="C758" s="162">
        <v>0</v>
      </c>
      <c r="D758" s="162">
        <v>0</v>
      </c>
      <c r="E758" s="162">
        <v>0</v>
      </c>
      <c r="F758" s="162">
        <v>21</v>
      </c>
      <c r="G758" s="231" t="s">
        <v>571</v>
      </c>
      <c r="H758" s="164" t="s">
        <v>4069</v>
      </c>
      <c r="I758" s="231" t="s">
        <v>20</v>
      </c>
      <c r="J758" s="231" t="s">
        <v>353</v>
      </c>
      <c r="K758" s="231">
        <v>20</v>
      </c>
      <c r="L758" s="165" t="s">
        <v>642</v>
      </c>
      <c r="M758" s="165" t="s">
        <v>674</v>
      </c>
      <c r="N758" s="64">
        <v>1</v>
      </c>
      <c r="O758" s="64">
        <v>1</v>
      </c>
      <c r="P758" s="64">
        <v>1</v>
      </c>
      <c r="Q758" s="64">
        <v>1</v>
      </c>
      <c r="R758" s="64">
        <f t="shared" si="140"/>
        <v>4</v>
      </c>
      <c r="S758" s="105" t="s">
        <v>4327</v>
      </c>
      <c r="T758" s="105" t="s">
        <v>172</v>
      </c>
      <c r="U758" s="159">
        <f t="shared" si="139"/>
        <v>2</v>
      </c>
      <c r="V758" s="273">
        <v>3</v>
      </c>
      <c r="W758" s="100">
        <f t="shared" si="131"/>
        <v>1.5</v>
      </c>
      <c r="X758" s="105" t="str">
        <f t="shared" si="132"/>
        <v>De acuerdo a lo programado</v>
      </c>
      <c r="Y758" s="166"/>
      <c r="Z758" s="159">
        <f t="shared" si="133"/>
        <v>2</v>
      </c>
      <c r="AA758" s="159"/>
      <c r="AB758" s="100" t="str">
        <f t="shared" si="135"/>
        <v>No hay ejecución</v>
      </c>
      <c r="AC758" s="105" t="str">
        <f t="shared" si="134"/>
        <v>NA</v>
      </c>
      <c r="AD758" s="166"/>
      <c r="AE758" s="65">
        <f t="shared" si="136"/>
        <v>3</v>
      </c>
      <c r="AF758" s="100">
        <f t="shared" si="137"/>
        <v>0.75</v>
      </c>
      <c r="AG758" s="105" t="str">
        <f t="shared" si="138"/>
        <v>Atraso Leve</v>
      </c>
      <c r="AH758" s="166"/>
      <c r="AI758" s="65" t="s">
        <v>502</v>
      </c>
      <c r="AJ758" s="105" t="s">
        <v>502</v>
      </c>
    </row>
    <row r="759" spans="1:36" s="59" customFormat="1" ht="37.049999999999997" customHeight="1" thickTop="1" thickBot="1">
      <c r="A759" s="63">
        <v>744</v>
      </c>
      <c r="B759" s="162">
        <v>0</v>
      </c>
      <c r="C759" s="162">
        <v>0</v>
      </c>
      <c r="D759" s="162">
        <v>0</v>
      </c>
      <c r="E759" s="162">
        <v>0</v>
      </c>
      <c r="F759" s="162">
        <v>21</v>
      </c>
      <c r="G759" s="231" t="s">
        <v>571</v>
      </c>
      <c r="H759" s="164" t="s">
        <v>4585</v>
      </c>
      <c r="I759" s="231" t="s">
        <v>20</v>
      </c>
      <c r="J759" s="231" t="s">
        <v>353</v>
      </c>
      <c r="K759" s="231">
        <v>20</v>
      </c>
      <c r="L759" s="165" t="s">
        <v>642</v>
      </c>
      <c r="M759" s="165" t="s">
        <v>674</v>
      </c>
      <c r="N759" s="64">
        <v>2</v>
      </c>
      <c r="O759" s="64">
        <v>3</v>
      </c>
      <c r="P759" s="64">
        <v>3</v>
      </c>
      <c r="Q759" s="64">
        <v>3</v>
      </c>
      <c r="R759" s="64">
        <f t="shared" si="140"/>
        <v>11</v>
      </c>
      <c r="S759" s="105" t="s">
        <v>4327</v>
      </c>
      <c r="T759" s="105" t="s">
        <v>172</v>
      </c>
      <c r="U759" s="159">
        <f t="shared" si="139"/>
        <v>5</v>
      </c>
      <c r="V759" s="273">
        <v>3</v>
      </c>
      <c r="W759" s="100">
        <f t="shared" si="131"/>
        <v>0.6</v>
      </c>
      <c r="X759" s="105" t="str">
        <f t="shared" si="132"/>
        <v>En Riesgo de no Cumplimiento</v>
      </c>
      <c r="Y759" s="166"/>
      <c r="Z759" s="159">
        <f t="shared" si="133"/>
        <v>6</v>
      </c>
      <c r="AA759" s="159"/>
      <c r="AB759" s="100" t="str">
        <f t="shared" si="135"/>
        <v>No hay ejecución</v>
      </c>
      <c r="AC759" s="105" t="str">
        <f t="shared" si="134"/>
        <v>NA</v>
      </c>
      <c r="AD759" s="166"/>
      <c r="AE759" s="65">
        <f t="shared" si="136"/>
        <v>3</v>
      </c>
      <c r="AF759" s="100">
        <f t="shared" si="137"/>
        <v>0.27272727272727271</v>
      </c>
      <c r="AG759" s="105" t="str">
        <f t="shared" si="138"/>
        <v>Incumplimiento</v>
      </c>
      <c r="AH759" s="166"/>
      <c r="AI759" s="65" t="s">
        <v>502</v>
      </c>
      <c r="AJ759" s="105" t="s">
        <v>502</v>
      </c>
    </row>
    <row r="760" spans="1:36" s="59" customFormat="1" ht="37.049999999999997" customHeight="1" thickTop="1" thickBot="1">
      <c r="A760" s="63">
        <v>745</v>
      </c>
      <c r="B760" s="162">
        <v>0</v>
      </c>
      <c r="C760" s="162">
        <v>0</v>
      </c>
      <c r="D760" s="162">
        <v>0</v>
      </c>
      <c r="E760" s="162">
        <v>0</v>
      </c>
      <c r="F760" s="162">
        <v>22</v>
      </c>
      <c r="G760" s="231" t="s">
        <v>571</v>
      </c>
      <c r="H760" s="164" t="s">
        <v>4072</v>
      </c>
      <c r="I760" s="231" t="s">
        <v>20</v>
      </c>
      <c r="J760" s="231" t="s">
        <v>353</v>
      </c>
      <c r="K760" s="231">
        <v>20</v>
      </c>
      <c r="L760" s="165" t="s">
        <v>642</v>
      </c>
      <c r="M760" s="165" t="s">
        <v>674</v>
      </c>
      <c r="N760" s="64">
        <v>2</v>
      </c>
      <c r="O760" s="64">
        <v>3</v>
      </c>
      <c r="P760" s="64">
        <v>3</v>
      </c>
      <c r="Q760" s="64">
        <v>2</v>
      </c>
      <c r="R760" s="64">
        <f t="shared" si="140"/>
        <v>10</v>
      </c>
      <c r="S760" s="105" t="s">
        <v>4327</v>
      </c>
      <c r="T760" s="105" t="s">
        <v>172</v>
      </c>
      <c r="U760" s="159">
        <f t="shared" si="139"/>
        <v>5</v>
      </c>
      <c r="V760" s="273">
        <v>4</v>
      </c>
      <c r="W760" s="100">
        <f t="shared" si="131"/>
        <v>0.8</v>
      </c>
      <c r="X760" s="105" t="str">
        <f t="shared" si="132"/>
        <v>Atraso Leve</v>
      </c>
      <c r="Y760" s="166"/>
      <c r="Z760" s="159">
        <f t="shared" si="133"/>
        <v>5</v>
      </c>
      <c r="AA760" s="159"/>
      <c r="AB760" s="100" t="str">
        <f t="shared" si="135"/>
        <v>No hay ejecución</v>
      </c>
      <c r="AC760" s="105" t="str">
        <f t="shared" si="134"/>
        <v>NA</v>
      </c>
      <c r="AD760" s="166"/>
      <c r="AE760" s="65">
        <f t="shared" si="136"/>
        <v>4</v>
      </c>
      <c r="AF760" s="100">
        <f t="shared" si="137"/>
        <v>0.4</v>
      </c>
      <c r="AG760" s="105" t="str">
        <f t="shared" si="138"/>
        <v>Incumplimiento</v>
      </c>
      <c r="AH760" s="166"/>
      <c r="AI760" s="65" t="s">
        <v>502</v>
      </c>
      <c r="AJ760" s="105" t="s">
        <v>502</v>
      </c>
    </row>
    <row r="761" spans="1:36" s="59" customFormat="1" ht="37.049999999999997" customHeight="1" thickTop="1" thickBot="1">
      <c r="A761" s="63">
        <v>746</v>
      </c>
      <c r="B761" s="162">
        <v>0</v>
      </c>
      <c r="C761" s="162">
        <v>0</v>
      </c>
      <c r="D761" s="162">
        <v>0</v>
      </c>
      <c r="E761" s="162">
        <v>0</v>
      </c>
      <c r="F761" s="162">
        <v>22</v>
      </c>
      <c r="G761" s="231" t="s">
        <v>571</v>
      </c>
      <c r="H761" s="164" t="s">
        <v>4591</v>
      </c>
      <c r="I761" s="231" t="s">
        <v>20</v>
      </c>
      <c r="J761" s="231" t="s">
        <v>353</v>
      </c>
      <c r="K761" s="231">
        <v>20</v>
      </c>
      <c r="L761" s="165" t="s">
        <v>642</v>
      </c>
      <c r="M761" s="165" t="s">
        <v>674</v>
      </c>
      <c r="N761" s="64">
        <v>3</v>
      </c>
      <c r="O761" s="64">
        <v>3</v>
      </c>
      <c r="P761" s="64">
        <v>3</v>
      </c>
      <c r="Q761" s="64">
        <v>3</v>
      </c>
      <c r="R761" s="64">
        <f t="shared" si="140"/>
        <v>12</v>
      </c>
      <c r="S761" s="105" t="s">
        <v>4327</v>
      </c>
      <c r="T761" s="105" t="s">
        <v>172</v>
      </c>
      <c r="U761" s="159">
        <f t="shared" si="139"/>
        <v>6</v>
      </c>
      <c r="V761" s="273">
        <v>4</v>
      </c>
      <c r="W761" s="100">
        <f t="shared" si="131"/>
        <v>0.66666666666666663</v>
      </c>
      <c r="X761" s="105" t="str">
        <f t="shared" si="132"/>
        <v>En Riesgo de no Cumplimiento</v>
      </c>
      <c r="Y761" s="166"/>
      <c r="Z761" s="159">
        <f t="shared" si="133"/>
        <v>6</v>
      </c>
      <c r="AA761" s="159"/>
      <c r="AB761" s="100" t="str">
        <f t="shared" si="135"/>
        <v>No hay ejecución</v>
      </c>
      <c r="AC761" s="105" t="str">
        <f t="shared" si="134"/>
        <v>NA</v>
      </c>
      <c r="AD761" s="166"/>
      <c r="AE761" s="65">
        <f t="shared" si="136"/>
        <v>4</v>
      </c>
      <c r="AF761" s="100">
        <f t="shared" si="137"/>
        <v>0.33333333333333331</v>
      </c>
      <c r="AG761" s="105" t="str">
        <f t="shared" si="138"/>
        <v>Incumplimiento</v>
      </c>
      <c r="AH761" s="166"/>
      <c r="AI761" s="65" t="s">
        <v>502</v>
      </c>
      <c r="AJ761" s="105" t="s">
        <v>502</v>
      </c>
    </row>
    <row r="762" spans="1:36" s="59" customFormat="1" ht="37.049999999999997" customHeight="1" thickTop="1" thickBot="1">
      <c r="A762" s="63">
        <v>747</v>
      </c>
      <c r="B762" s="162">
        <v>0</v>
      </c>
      <c r="C762" s="162">
        <v>0</v>
      </c>
      <c r="D762" s="162">
        <v>0</v>
      </c>
      <c r="E762" s="162" t="s">
        <v>228</v>
      </c>
      <c r="F762" s="162">
        <v>20</v>
      </c>
      <c r="G762" s="231" t="s">
        <v>469</v>
      </c>
      <c r="H762" s="164" t="s">
        <v>4587</v>
      </c>
      <c r="I762" s="231" t="s">
        <v>20</v>
      </c>
      <c r="J762" s="231" t="s">
        <v>172</v>
      </c>
      <c r="K762" s="231" t="s">
        <v>172</v>
      </c>
      <c r="L762" s="165" t="s">
        <v>640</v>
      </c>
      <c r="M762" s="165" t="s">
        <v>636</v>
      </c>
      <c r="N762" s="64">
        <v>0</v>
      </c>
      <c r="O762" s="64">
        <v>1</v>
      </c>
      <c r="P762" s="64">
        <v>0</v>
      </c>
      <c r="Q762" s="64">
        <v>1</v>
      </c>
      <c r="R762" s="64">
        <f t="shared" si="140"/>
        <v>2</v>
      </c>
      <c r="S762" s="105" t="s">
        <v>4327</v>
      </c>
      <c r="T762" s="105" t="s">
        <v>172</v>
      </c>
      <c r="U762" s="159">
        <f t="shared" si="139"/>
        <v>1</v>
      </c>
      <c r="V762" s="273">
        <v>1</v>
      </c>
      <c r="W762" s="100">
        <f t="shared" si="131"/>
        <v>1</v>
      </c>
      <c r="X762" s="105" t="str">
        <f t="shared" si="132"/>
        <v>De acuerdo a lo programado</v>
      </c>
      <c r="Y762" s="166"/>
      <c r="Z762" s="159">
        <f t="shared" si="133"/>
        <v>1</v>
      </c>
      <c r="AA762" s="159"/>
      <c r="AB762" s="100" t="str">
        <f t="shared" si="135"/>
        <v>No hay ejecución</v>
      </c>
      <c r="AC762" s="105" t="str">
        <f t="shared" si="134"/>
        <v>NA</v>
      </c>
      <c r="AD762" s="166"/>
      <c r="AE762" s="65">
        <f t="shared" si="136"/>
        <v>1</v>
      </c>
      <c r="AF762" s="100">
        <f t="shared" si="137"/>
        <v>0.5</v>
      </c>
      <c r="AG762" s="105" t="str">
        <f t="shared" si="138"/>
        <v>Incumplimiento</v>
      </c>
      <c r="AH762" s="166"/>
      <c r="AI762" s="65" t="s">
        <v>502</v>
      </c>
      <c r="AJ762" s="105" t="s">
        <v>502</v>
      </c>
    </row>
    <row r="763" spans="1:36" s="59" customFormat="1" ht="37.049999999999997" customHeight="1" thickTop="1" thickBot="1">
      <c r="A763" s="63">
        <v>748</v>
      </c>
      <c r="B763" s="162">
        <v>0</v>
      </c>
      <c r="C763" s="162">
        <v>0</v>
      </c>
      <c r="D763" s="162">
        <v>0</v>
      </c>
      <c r="E763" s="162" t="s">
        <v>228</v>
      </c>
      <c r="F763" s="162">
        <v>20</v>
      </c>
      <c r="G763" s="231" t="s">
        <v>469</v>
      </c>
      <c r="H763" s="164" t="s">
        <v>4588</v>
      </c>
      <c r="I763" s="231" t="s">
        <v>20</v>
      </c>
      <c r="J763" s="231" t="s">
        <v>172</v>
      </c>
      <c r="K763" s="231" t="s">
        <v>172</v>
      </c>
      <c r="L763" s="165" t="s">
        <v>640</v>
      </c>
      <c r="M763" s="165" t="s">
        <v>636</v>
      </c>
      <c r="N763" s="64">
        <v>0</v>
      </c>
      <c r="O763" s="64">
        <v>1</v>
      </c>
      <c r="P763" s="64">
        <v>0</v>
      </c>
      <c r="Q763" s="64">
        <v>1</v>
      </c>
      <c r="R763" s="64">
        <f t="shared" si="140"/>
        <v>2</v>
      </c>
      <c r="S763" s="105" t="s">
        <v>4327</v>
      </c>
      <c r="T763" s="105" t="s">
        <v>172</v>
      </c>
      <c r="U763" s="159">
        <f t="shared" si="139"/>
        <v>1</v>
      </c>
      <c r="V763" s="273">
        <v>1</v>
      </c>
      <c r="W763" s="100">
        <f t="shared" si="131"/>
        <v>1</v>
      </c>
      <c r="X763" s="105" t="str">
        <f t="shared" si="132"/>
        <v>De acuerdo a lo programado</v>
      </c>
      <c r="Y763" s="166"/>
      <c r="Z763" s="159">
        <f t="shared" si="133"/>
        <v>1</v>
      </c>
      <c r="AA763" s="159"/>
      <c r="AB763" s="100" t="str">
        <f t="shared" si="135"/>
        <v>No hay ejecución</v>
      </c>
      <c r="AC763" s="105" t="str">
        <f t="shared" si="134"/>
        <v>NA</v>
      </c>
      <c r="AD763" s="166"/>
      <c r="AE763" s="65">
        <f t="shared" si="136"/>
        <v>1</v>
      </c>
      <c r="AF763" s="100">
        <f t="shared" si="137"/>
        <v>0.5</v>
      </c>
      <c r="AG763" s="105" t="str">
        <f t="shared" si="138"/>
        <v>Incumplimiento</v>
      </c>
      <c r="AH763" s="166"/>
      <c r="AI763" s="65" t="s">
        <v>502</v>
      </c>
      <c r="AJ763" s="105" t="s">
        <v>502</v>
      </c>
    </row>
    <row r="764" spans="1:36" s="59" customFormat="1" ht="37.049999999999997" customHeight="1" thickTop="1" thickBot="1">
      <c r="A764" s="63">
        <v>749</v>
      </c>
      <c r="B764" s="162">
        <v>0</v>
      </c>
      <c r="C764" s="162">
        <v>0</v>
      </c>
      <c r="D764" s="162">
        <v>0</v>
      </c>
      <c r="E764" s="162" t="s">
        <v>228</v>
      </c>
      <c r="F764" s="162">
        <v>20</v>
      </c>
      <c r="G764" s="231" t="s">
        <v>469</v>
      </c>
      <c r="H764" s="164" t="s">
        <v>4589</v>
      </c>
      <c r="I764" s="231" t="s">
        <v>20</v>
      </c>
      <c r="J764" s="231" t="s">
        <v>172</v>
      </c>
      <c r="K764" s="231" t="s">
        <v>172</v>
      </c>
      <c r="L764" s="165" t="s">
        <v>640</v>
      </c>
      <c r="M764" s="165" t="s">
        <v>636</v>
      </c>
      <c r="N764" s="64">
        <v>0</v>
      </c>
      <c r="O764" s="64">
        <v>1</v>
      </c>
      <c r="P764" s="64">
        <v>0</v>
      </c>
      <c r="Q764" s="64">
        <v>1</v>
      </c>
      <c r="R764" s="64">
        <f t="shared" si="140"/>
        <v>2</v>
      </c>
      <c r="S764" s="105" t="s">
        <v>4327</v>
      </c>
      <c r="T764" s="105" t="s">
        <v>172</v>
      </c>
      <c r="U764" s="159">
        <f t="shared" si="139"/>
        <v>1</v>
      </c>
      <c r="V764" s="273">
        <v>1</v>
      </c>
      <c r="W764" s="100">
        <f t="shared" si="131"/>
        <v>1</v>
      </c>
      <c r="X764" s="105" t="str">
        <f t="shared" si="132"/>
        <v>De acuerdo a lo programado</v>
      </c>
      <c r="Y764" s="166"/>
      <c r="Z764" s="159">
        <f t="shared" si="133"/>
        <v>1</v>
      </c>
      <c r="AA764" s="159"/>
      <c r="AB764" s="100" t="str">
        <f t="shared" si="135"/>
        <v>No hay ejecución</v>
      </c>
      <c r="AC764" s="105" t="str">
        <f t="shared" si="134"/>
        <v>NA</v>
      </c>
      <c r="AD764" s="166"/>
      <c r="AE764" s="65">
        <f t="shared" si="136"/>
        <v>1</v>
      </c>
      <c r="AF764" s="100">
        <f t="shared" si="137"/>
        <v>0.5</v>
      </c>
      <c r="AG764" s="105" t="str">
        <f t="shared" si="138"/>
        <v>Incumplimiento</v>
      </c>
      <c r="AH764" s="166"/>
      <c r="AI764" s="65" t="s">
        <v>502</v>
      </c>
      <c r="AJ764" s="105" t="s">
        <v>502</v>
      </c>
    </row>
    <row r="765" spans="1:36" s="59" customFormat="1" ht="37.049999999999997" customHeight="1" thickTop="1" thickBot="1">
      <c r="A765" s="63">
        <v>750</v>
      </c>
      <c r="B765" s="162">
        <v>0</v>
      </c>
      <c r="C765" s="162">
        <v>0</v>
      </c>
      <c r="D765" s="162">
        <v>0</v>
      </c>
      <c r="E765" s="162" t="s">
        <v>232</v>
      </c>
      <c r="F765" s="162">
        <v>21</v>
      </c>
      <c r="G765" s="231" t="s">
        <v>422</v>
      </c>
      <c r="H765" s="164" t="s">
        <v>4592</v>
      </c>
      <c r="I765" s="231" t="s">
        <v>20</v>
      </c>
      <c r="J765" s="231" t="s">
        <v>336</v>
      </c>
      <c r="K765" s="231" t="s">
        <v>172</v>
      </c>
      <c r="L765" s="165" t="s">
        <v>640</v>
      </c>
      <c r="M765" s="165" t="s">
        <v>636</v>
      </c>
      <c r="N765" s="64">
        <v>1</v>
      </c>
      <c r="O765" s="64">
        <v>0</v>
      </c>
      <c r="P765" s="64">
        <v>0</v>
      </c>
      <c r="Q765" s="64">
        <v>0</v>
      </c>
      <c r="R765" s="64">
        <f t="shared" si="140"/>
        <v>1</v>
      </c>
      <c r="S765" s="105" t="s">
        <v>4327</v>
      </c>
      <c r="T765" s="105" t="s">
        <v>172</v>
      </c>
      <c r="U765" s="159">
        <f t="shared" si="139"/>
        <v>1</v>
      </c>
      <c r="V765" s="273">
        <v>1</v>
      </c>
      <c r="W765" s="100">
        <f t="shared" si="131"/>
        <v>1</v>
      </c>
      <c r="X765" s="105" t="str">
        <f t="shared" si="132"/>
        <v>De acuerdo a lo programado</v>
      </c>
      <c r="Y765" s="166"/>
      <c r="Z765" s="159">
        <f t="shared" si="133"/>
        <v>0</v>
      </c>
      <c r="AA765" s="159"/>
      <c r="AB765" s="100" t="str">
        <f t="shared" si="135"/>
        <v>No hay ejecución</v>
      </c>
      <c r="AC765" s="105" t="str">
        <f t="shared" si="134"/>
        <v>NA</v>
      </c>
      <c r="AD765" s="166"/>
      <c r="AE765" s="65">
        <f t="shared" si="136"/>
        <v>1</v>
      </c>
      <c r="AF765" s="100">
        <f t="shared" si="137"/>
        <v>1</v>
      </c>
      <c r="AG765" s="105" t="str">
        <f t="shared" si="138"/>
        <v>De acuerdo a lo programado</v>
      </c>
      <c r="AH765" s="166"/>
      <c r="AI765" s="65" t="s">
        <v>502</v>
      </c>
      <c r="AJ765" s="105" t="s">
        <v>502</v>
      </c>
    </row>
    <row r="766" spans="1:36" s="59" customFormat="1" ht="37.049999999999997" customHeight="1" thickTop="1" thickBot="1">
      <c r="A766" s="63">
        <v>751</v>
      </c>
      <c r="B766" s="162">
        <v>0</v>
      </c>
      <c r="C766" s="162">
        <v>0</v>
      </c>
      <c r="D766" s="162">
        <v>0</v>
      </c>
      <c r="E766" s="162">
        <v>0</v>
      </c>
      <c r="F766" s="162">
        <v>22</v>
      </c>
      <c r="G766" s="231" t="s">
        <v>2846</v>
      </c>
      <c r="H766" s="164" t="s">
        <v>4579</v>
      </c>
      <c r="I766" s="231" t="s">
        <v>20</v>
      </c>
      <c r="J766" s="231" t="s">
        <v>172</v>
      </c>
      <c r="K766" s="231" t="s">
        <v>172</v>
      </c>
      <c r="L766" s="165" t="s">
        <v>640</v>
      </c>
      <c r="M766" s="165" t="s">
        <v>636</v>
      </c>
      <c r="N766" s="64">
        <v>1</v>
      </c>
      <c r="O766" s="64">
        <v>1</v>
      </c>
      <c r="P766" s="64">
        <v>1</v>
      </c>
      <c r="Q766" s="64">
        <v>1</v>
      </c>
      <c r="R766" s="64">
        <f t="shared" si="140"/>
        <v>4</v>
      </c>
      <c r="S766" s="105" t="s">
        <v>4345</v>
      </c>
      <c r="T766" s="105" t="s">
        <v>172</v>
      </c>
      <c r="U766" s="159">
        <f t="shared" si="139"/>
        <v>2</v>
      </c>
      <c r="V766" s="273">
        <v>2</v>
      </c>
      <c r="W766" s="100">
        <f t="shared" si="131"/>
        <v>1</v>
      </c>
      <c r="X766" s="105" t="str">
        <f t="shared" si="132"/>
        <v>De acuerdo a lo programado</v>
      </c>
      <c r="Y766" s="166"/>
      <c r="Z766" s="159">
        <f t="shared" si="133"/>
        <v>2</v>
      </c>
      <c r="AA766" s="159"/>
      <c r="AB766" s="100" t="str">
        <f t="shared" si="135"/>
        <v>No hay ejecución</v>
      </c>
      <c r="AC766" s="105" t="str">
        <f t="shared" si="134"/>
        <v>NA</v>
      </c>
      <c r="AD766" s="166"/>
      <c r="AE766" s="65">
        <f t="shared" si="136"/>
        <v>2</v>
      </c>
      <c r="AF766" s="100">
        <f t="shared" si="137"/>
        <v>0.5</v>
      </c>
      <c r="AG766" s="105" t="str">
        <f t="shared" si="138"/>
        <v>Incumplimiento</v>
      </c>
      <c r="AH766" s="166"/>
      <c r="AI766" s="65" t="s">
        <v>502</v>
      </c>
      <c r="AJ766" s="105" t="s">
        <v>502</v>
      </c>
    </row>
    <row r="767" spans="1:36" s="59" customFormat="1" ht="37.049999999999997" customHeight="1" thickTop="1" thickBot="1">
      <c r="A767" s="63">
        <v>752</v>
      </c>
      <c r="B767" s="162">
        <v>0</v>
      </c>
      <c r="C767" s="162">
        <v>0</v>
      </c>
      <c r="D767" s="162">
        <v>0</v>
      </c>
      <c r="E767" s="162">
        <v>0</v>
      </c>
      <c r="F767" s="162">
        <v>22</v>
      </c>
      <c r="G767" s="231" t="s">
        <v>2846</v>
      </c>
      <c r="H767" s="164" t="s">
        <v>4580</v>
      </c>
      <c r="I767" s="231" t="s">
        <v>20</v>
      </c>
      <c r="J767" s="231" t="s">
        <v>351</v>
      </c>
      <c r="K767" s="231">
        <v>19</v>
      </c>
      <c r="L767" s="165" t="s">
        <v>640</v>
      </c>
      <c r="M767" s="165" t="s">
        <v>636</v>
      </c>
      <c r="N767" s="64">
        <v>1</v>
      </c>
      <c r="O767" s="64">
        <v>1</v>
      </c>
      <c r="P767" s="64">
        <v>1</v>
      </c>
      <c r="Q767" s="64">
        <v>1</v>
      </c>
      <c r="R767" s="64">
        <f t="shared" si="140"/>
        <v>4</v>
      </c>
      <c r="S767" s="105" t="s">
        <v>4345</v>
      </c>
      <c r="T767" s="105" t="s">
        <v>172</v>
      </c>
      <c r="U767" s="159">
        <f t="shared" si="139"/>
        <v>2</v>
      </c>
      <c r="V767" s="273">
        <v>2</v>
      </c>
      <c r="W767" s="100">
        <f t="shared" si="131"/>
        <v>1</v>
      </c>
      <c r="X767" s="105" t="str">
        <f t="shared" si="132"/>
        <v>De acuerdo a lo programado</v>
      </c>
      <c r="Y767" s="166"/>
      <c r="Z767" s="159">
        <f t="shared" si="133"/>
        <v>2</v>
      </c>
      <c r="AA767" s="159"/>
      <c r="AB767" s="100" t="str">
        <f t="shared" si="135"/>
        <v>No hay ejecución</v>
      </c>
      <c r="AC767" s="105" t="str">
        <f t="shared" si="134"/>
        <v>NA</v>
      </c>
      <c r="AD767" s="166"/>
      <c r="AE767" s="65">
        <f t="shared" si="136"/>
        <v>2</v>
      </c>
      <c r="AF767" s="100">
        <f t="shared" si="137"/>
        <v>0.5</v>
      </c>
      <c r="AG767" s="105" t="str">
        <f t="shared" si="138"/>
        <v>Incumplimiento</v>
      </c>
      <c r="AH767" s="166"/>
      <c r="AI767" s="65" t="s">
        <v>502</v>
      </c>
      <c r="AJ767" s="105" t="s">
        <v>502</v>
      </c>
    </row>
    <row r="768" spans="1:36" s="59" customFormat="1" ht="37.049999999999997" customHeight="1" thickTop="1" thickBot="1">
      <c r="A768" s="63">
        <v>753</v>
      </c>
      <c r="B768" s="162">
        <v>0</v>
      </c>
      <c r="C768" s="162">
        <v>0</v>
      </c>
      <c r="D768" s="162">
        <v>0</v>
      </c>
      <c r="E768" s="162">
        <v>0</v>
      </c>
      <c r="F768" s="162">
        <v>22</v>
      </c>
      <c r="G768" s="231" t="s">
        <v>2846</v>
      </c>
      <c r="H768" s="164" t="s">
        <v>4581</v>
      </c>
      <c r="I768" s="231" t="s">
        <v>20</v>
      </c>
      <c r="J768" s="231" t="s">
        <v>351</v>
      </c>
      <c r="K768" s="231">
        <v>19</v>
      </c>
      <c r="L768" s="165" t="s">
        <v>640</v>
      </c>
      <c r="M768" s="165" t="s">
        <v>636</v>
      </c>
      <c r="N768" s="64">
        <v>1</v>
      </c>
      <c r="O768" s="64">
        <v>1</v>
      </c>
      <c r="P768" s="64">
        <v>0</v>
      </c>
      <c r="Q768" s="64">
        <v>0</v>
      </c>
      <c r="R768" s="64">
        <f t="shared" si="140"/>
        <v>2</v>
      </c>
      <c r="S768" s="105" t="s">
        <v>4345</v>
      </c>
      <c r="T768" s="105" t="s">
        <v>172</v>
      </c>
      <c r="U768" s="159">
        <f t="shared" si="139"/>
        <v>2</v>
      </c>
      <c r="V768" s="273">
        <v>2</v>
      </c>
      <c r="W768" s="100">
        <f t="shared" si="131"/>
        <v>1</v>
      </c>
      <c r="X768" s="105" t="str">
        <f t="shared" si="132"/>
        <v>De acuerdo a lo programado</v>
      </c>
      <c r="Y768" s="166"/>
      <c r="Z768" s="159">
        <f t="shared" si="133"/>
        <v>0</v>
      </c>
      <c r="AA768" s="159"/>
      <c r="AB768" s="100" t="str">
        <f t="shared" si="135"/>
        <v>No hay ejecución</v>
      </c>
      <c r="AC768" s="105" t="str">
        <f t="shared" si="134"/>
        <v>NA</v>
      </c>
      <c r="AD768" s="166"/>
      <c r="AE768" s="65">
        <f t="shared" si="136"/>
        <v>2</v>
      </c>
      <c r="AF768" s="100">
        <f t="shared" si="137"/>
        <v>1</v>
      </c>
      <c r="AG768" s="105" t="str">
        <f t="shared" si="138"/>
        <v>De acuerdo a lo programado</v>
      </c>
      <c r="AH768" s="166"/>
      <c r="AI768" s="65" t="s">
        <v>502</v>
      </c>
      <c r="AJ768" s="105" t="s">
        <v>502</v>
      </c>
    </row>
    <row r="769" spans="1:36" s="59" customFormat="1" ht="37.049999999999997" customHeight="1" thickTop="1" thickBot="1">
      <c r="A769" s="63">
        <v>754</v>
      </c>
      <c r="B769" s="162">
        <v>0</v>
      </c>
      <c r="C769" s="162">
        <v>0</v>
      </c>
      <c r="D769" s="162">
        <v>0</v>
      </c>
      <c r="E769" s="162">
        <v>0</v>
      </c>
      <c r="F769" s="162">
        <v>22</v>
      </c>
      <c r="G769" s="231" t="s">
        <v>2846</v>
      </c>
      <c r="H769" s="164" t="s">
        <v>4582</v>
      </c>
      <c r="I769" s="231" t="s">
        <v>20</v>
      </c>
      <c r="J769" s="231" t="s">
        <v>351</v>
      </c>
      <c r="K769" s="231">
        <v>19</v>
      </c>
      <c r="L769" s="165" t="s">
        <v>640</v>
      </c>
      <c r="M769" s="165" t="s">
        <v>636</v>
      </c>
      <c r="N769" s="64">
        <v>1</v>
      </c>
      <c r="O769" s="64">
        <v>1</v>
      </c>
      <c r="P769" s="64">
        <v>1</v>
      </c>
      <c r="Q769" s="64">
        <v>1</v>
      </c>
      <c r="R769" s="64">
        <f t="shared" si="140"/>
        <v>4</v>
      </c>
      <c r="S769" s="105" t="s">
        <v>4345</v>
      </c>
      <c r="T769" s="105" t="s">
        <v>172</v>
      </c>
      <c r="U769" s="159">
        <f t="shared" si="139"/>
        <v>2</v>
      </c>
      <c r="V769" s="273">
        <v>2</v>
      </c>
      <c r="W769" s="100">
        <f t="shared" si="131"/>
        <v>1</v>
      </c>
      <c r="X769" s="105" t="str">
        <f t="shared" si="132"/>
        <v>De acuerdo a lo programado</v>
      </c>
      <c r="Y769" s="166"/>
      <c r="Z769" s="159">
        <f t="shared" si="133"/>
        <v>2</v>
      </c>
      <c r="AA769" s="159"/>
      <c r="AB769" s="100" t="str">
        <f t="shared" si="135"/>
        <v>No hay ejecución</v>
      </c>
      <c r="AC769" s="105" t="str">
        <f t="shared" si="134"/>
        <v>NA</v>
      </c>
      <c r="AD769" s="166"/>
      <c r="AE769" s="65">
        <f t="shared" si="136"/>
        <v>2</v>
      </c>
      <c r="AF769" s="100">
        <f t="shared" si="137"/>
        <v>0.5</v>
      </c>
      <c r="AG769" s="105" t="str">
        <f t="shared" si="138"/>
        <v>Incumplimiento</v>
      </c>
      <c r="AH769" s="166"/>
      <c r="AI769" s="65" t="s">
        <v>502</v>
      </c>
      <c r="AJ769" s="105" t="s">
        <v>502</v>
      </c>
    </row>
    <row r="770" spans="1:36" s="59" customFormat="1" ht="37.049999999999997" customHeight="1" thickTop="1" thickBot="1">
      <c r="A770" s="63">
        <v>755</v>
      </c>
      <c r="B770" s="162">
        <v>0</v>
      </c>
      <c r="C770" s="162">
        <v>0</v>
      </c>
      <c r="D770" s="162">
        <v>0</v>
      </c>
      <c r="E770" s="162">
        <v>0</v>
      </c>
      <c r="F770" s="162">
        <v>22</v>
      </c>
      <c r="G770" s="231" t="s">
        <v>2846</v>
      </c>
      <c r="H770" s="164" t="s">
        <v>4593</v>
      </c>
      <c r="I770" s="231" t="s">
        <v>20</v>
      </c>
      <c r="J770" s="231" t="s">
        <v>351</v>
      </c>
      <c r="K770" s="231">
        <v>19</v>
      </c>
      <c r="L770" s="165" t="s">
        <v>640</v>
      </c>
      <c r="M770" s="165" t="s">
        <v>636</v>
      </c>
      <c r="N770" s="64">
        <v>1</v>
      </c>
      <c r="O770" s="64">
        <v>1</v>
      </c>
      <c r="P770" s="64">
        <v>1</v>
      </c>
      <c r="Q770" s="64">
        <v>1</v>
      </c>
      <c r="R770" s="64">
        <f t="shared" si="140"/>
        <v>4</v>
      </c>
      <c r="S770" s="105" t="s">
        <v>4345</v>
      </c>
      <c r="T770" s="105" t="s">
        <v>172</v>
      </c>
      <c r="U770" s="159">
        <f t="shared" si="139"/>
        <v>2</v>
      </c>
      <c r="V770" s="273">
        <v>2</v>
      </c>
      <c r="W770" s="100">
        <f t="shared" si="131"/>
        <v>1</v>
      </c>
      <c r="X770" s="105" t="str">
        <f t="shared" si="132"/>
        <v>De acuerdo a lo programado</v>
      </c>
      <c r="Y770" s="166"/>
      <c r="Z770" s="159">
        <f t="shared" si="133"/>
        <v>2</v>
      </c>
      <c r="AA770" s="159"/>
      <c r="AB770" s="100" t="str">
        <f t="shared" si="135"/>
        <v>No hay ejecución</v>
      </c>
      <c r="AC770" s="105" t="str">
        <f t="shared" si="134"/>
        <v>NA</v>
      </c>
      <c r="AD770" s="166"/>
      <c r="AE770" s="65">
        <f t="shared" si="136"/>
        <v>2</v>
      </c>
      <c r="AF770" s="100">
        <f t="shared" si="137"/>
        <v>0.5</v>
      </c>
      <c r="AG770" s="105" t="str">
        <f t="shared" si="138"/>
        <v>Incumplimiento</v>
      </c>
      <c r="AH770" s="166"/>
      <c r="AI770" s="65" t="s">
        <v>502</v>
      </c>
      <c r="AJ770" s="105" t="s">
        <v>502</v>
      </c>
    </row>
    <row r="771" spans="1:36" s="59" customFormat="1" ht="37.049999999999997" customHeight="1" thickTop="1" thickBot="1">
      <c r="A771" s="63">
        <v>756</v>
      </c>
      <c r="B771" s="162">
        <v>0</v>
      </c>
      <c r="C771" s="162">
        <v>0</v>
      </c>
      <c r="D771" s="162">
        <v>0</v>
      </c>
      <c r="E771" s="162">
        <v>0</v>
      </c>
      <c r="F771" s="162">
        <v>22</v>
      </c>
      <c r="G771" s="231" t="s">
        <v>2846</v>
      </c>
      <c r="H771" s="164" t="s">
        <v>4594</v>
      </c>
      <c r="I771" s="231" t="s">
        <v>20</v>
      </c>
      <c r="J771" s="231" t="s">
        <v>172</v>
      </c>
      <c r="K771" s="231" t="s">
        <v>172</v>
      </c>
      <c r="L771" s="165" t="s">
        <v>640</v>
      </c>
      <c r="M771" s="165" t="s">
        <v>636</v>
      </c>
      <c r="N771" s="64">
        <v>1</v>
      </c>
      <c r="O771" s="64">
        <v>1</v>
      </c>
      <c r="P771" s="64">
        <v>1</v>
      </c>
      <c r="Q771" s="64">
        <v>1</v>
      </c>
      <c r="R771" s="64">
        <f t="shared" si="140"/>
        <v>4</v>
      </c>
      <c r="S771" s="105" t="s">
        <v>4345</v>
      </c>
      <c r="T771" s="105" t="s">
        <v>172</v>
      </c>
      <c r="U771" s="159">
        <f t="shared" si="139"/>
        <v>2</v>
      </c>
      <c r="V771" s="273">
        <v>2</v>
      </c>
      <c r="W771" s="100">
        <f t="shared" si="131"/>
        <v>1</v>
      </c>
      <c r="X771" s="105" t="str">
        <f t="shared" si="132"/>
        <v>De acuerdo a lo programado</v>
      </c>
      <c r="Y771" s="166"/>
      <c r="Z771" s="159">
        <f t="shared" si="133"/>
        <v>2</v>
      </c>
      <c r="AA771" s="159"/>
      <c r="AB771" s="100" t="str">
        <f t="shared" si="135"/>
        <v>No hay ejecución</v>
      </c>
      <c r="AC771" s="105" t="str">
        <f t="shared" si="134"/>
        <v>NA</v>
      </c>
      <c r="AD771" s="166"/>
      <c r="AE771" s="65">
        <f t="shared" si="136"/>
        <v>2</v>
      </c>
      <c r="AF771" s="100">
        <f t="shared" si="137"/>
        <v>0.5</v>
      </c>
      <c r="AG771" s="105" t="str">
        <f t="shared" si="138"/>
        <v>Incumplimiento</v>
      </c>
      <c r="AH771" s="166"/>
      <c r="AI771" s="65" t="s">
        <v>502</v>
      </c>
      <c r="AJ771" s="105" t="s">
        <v>502</v>
      </c>
    </row>
    <row r="772" spans="1:36" s="59" customFormat="1" ht="37.049999999999997" customHeight="1" thickTop="1" thickBot="1">
      <c r="A772" s="63">
        <v>757</v>
      </c>
      <c r="B772" s="162">
        <v>0</v>
      </c>
      <c r="C772" s="162">
        <v>0</v>
      </c>
      <c r="D772" s="162">
        <v>0</v>
      </c>
      <c r="E772" s="162">
        <v>0</v>
      </c>
      <c r="F772" s="162">
        <v>22</v>
      </c>
      <c r="G772" s="231" t="s">
        <v>439</v>
      </c>
      <c r="H772" s="164" t="s">
        <v>4584</v>
      </c>
      <c r="I772" s="231" t="s">
        <v>20</v>
      </c>
      <c r="J772" s="231" t="s">
        <v>129</v>
      </c>
      <c r="K772" s="231">
        <v>1</v>
      </c>
      <c r="L772" s="165" t="s">
        <v>640</v>
      </c>
      <c r="M772" s="165" t="s">
        <v>636</v>
      </c>
      <c r="N772" s="64">
        <v>1</v>
      </c>
      <c r="O772" s="64">
        <v>1</v>
      </c>
      <c r="P772" s="64">
        <v>1</v>
      </c>
      <c r="Q772" s="64">
        <v>1</v>
      </c>
      <c r="R772" s="64">
        <f t="shared" si="140"/>
        <v>4</v>
      </c>
      <c r="S772" s="105" t="s">
        <v>4345</v>
      </c>
      <c r="T772" s="105" t="s">
        <v>172</v>
      </c>
      <c r="U772" s="159">
        <f t="shared" si="139"/>
        <v>2</v>
      </c>
      <c r="V772" s="273">
        <v>2</v>
      </c>
      <c r="W772" s="100">
        <f t="shared" si="131"/>
        <v>1</v>
      </c>
      <c r="X772" s="105" t="str">
        <f t="shared" si="132"/>
        <v>De acuerdo a lo programado</v>
      </c>
      <c r="Y772" s="166"/>
      <c r="Z772" s="159">
        <f t="shared" si="133"/>
        <v>2</v>
      </c>
      <c r="AA772" s="159"/>
      <c r="AB772" s="100" t="str">
        <f t="shared" si="135"/>
        <v>No hay ejecución</v>
      </c>
      <c r="AC772" s="105" t="str">
        <f t="shared" si="134"/>
        <v>NA</v>
      </c>
      <c r="AD772" s="166"/>
      <c r="AE772" s="65">
        <f t="shared" si="136"/>
        <v>2</v>
      </c>
      <c r="AF772" s="100">
        <f t="shared" si="137"/>
        <v>0.5</v>
      </c>
      <c r="AG772" s="105" t="str">
        <f t="shared" si="138"/>
        <v>Incumplimiento</v>
      </c>
      <c r="AH772" s="166"/>
      <c r="AI772" s="65" t="s">
        <v>502</v>
      </c>
      <c r="AJ772" s="105" t="s">
        <v>502</v>
      </c>
    </row>
    <row r="773" spans="1:36" s="59" customFormat="1" ht="37.049999999999997" customHeight="1" thickTop="1" thickBot="1">
      <c r="A773" s="63">
        <v>758</v>
      </c>
      <c r="B773" s="162">
        <v>0</v>
      </c>
      <c r="C773" s="162">
        <v>0</v>
      </c>
      <c r="D773" s="162">
        <v>0</v>
      </c>
      <c r="E773" s="162">
        <v>0</v>
      </c>
      <c r="F773" s="162">
        <v>21</v>
      </c>
      <c r="G773" s="231" t="s">
        <v>571</v>
      </c>
      <c r="H773" s="164" t="s">
        <v>4069</v>
      </c>
      <c r="I773" s="231" t="s">
        <v>20</v>
      </c>
      <c r="J773" s="231" t="s">
        <v>353</v>
      </c>
      <c r="K773" s="231">
        <v>20</v>
      </c>
      <c r="L773" s="165" t="s">
        <v>642</v>
      </c>
      <c r="M773" s="165" t="s">
        <v>674</v>
      </c>
      <c r="N773" s="64">
        <v>0</v>
      </c>
      <c r="O773" s="64">
        <v>1</v>
      </c>
      <c r="P773" s="64">
        <v>1</v>
      </c>
      <c r="Q773" s="64">
        <v>0</v>
      </c>
      <c r="R773" s="64">
        <f t="shared" si="140"/>
        <v>2</v>
      </c>
      <c r="S773" s="105" t="s">
        <v>4345</v>
      </c>
      <c r="T773" s="105" t="s">
        <v>172</v>
      </c>
      <c r="U773" s="159">
        <f t="shared" si="139"/>
        <v>1</v>
      </c>
      <c r="V773" s="273">
        <v>1</v>
      </c>
      <c r="W773" s="100">
        <f t="shared" si="131"/>
        <v>1</v>
      </c>
      <c r="X773" s="105" t="str">
        <f t="shared" si="132"/>
        <v>De acuerdo a lo programado</v>
      </c>
      <c r="Y773" s="166"/>
      <c r="Z773" s="159">
        <f t="shared" si="133"/>
        <v>1</v>
      </c>
      <c r="AA773" s="159"/>
      <c r="AB773" s="100" t="str">
        <f t="shared" si="135"/>
        <v>No hay ejecución</v>
      </c>
      <c r="AC773" s="105" t="str">
        <f t="shared" si="134"/>
        <v>NA</v>
      </c>
      <c r="AD773" s="166"/>
      <c r="AE773" s="65">
        <f t="shared" si="136"/>
        <v>1</v>
      </c>
      <c r="AF773" s="100">
        <f t="shared" si="137"/>
        <v>0.5</v>
      </c>
      <c r="AG773" s="105" t="str">
        <f t="shared" si="138"/>
        <v>Incumplimiento</v>
      </c>
      <c r="AH773" s="166"/>
      <c r="AI773" s="65">
        <f>3000*R773</f>
        <v>6000</v>
      </c>
      <c r="AJ773" s="105" t="s">
        <v>502</v>
      </c>
    </row>
    <row r="774" spans="1:36" s="59" customFormat="1" ht="37.049999999999997" customHeight="1" thickTop="1" thickBot="1">
      <c r="A774" s="63">
        <v>759</v>
      </c>
      <c r="B774" s="162">
        <v>0</v>
      </c>
      <c r="C774" s="162">
        <v>0</v>
      </c>
      <c r="D774" s="162">
        <v>0</v>
      </c>
      <c r="E774" s="162">
        <v>0</v>
      </c>
      <c r="F774" s="162">
        <v>21</v>
      </c>
      <c r="G774" s="231" t="s">
        <v>571</v>
      </c>
      <c r="H774" s="164" t="s">
        <v>4585</v>
      </c>
      <c r="I774" s="231" t="s">
        <v>20</v>
      </c>
      <c r="J774" s="231" t="s">
        <v>353</v>
      </c>
      <c r="K774" s="231">
        <v>20</v>
      </c>
      <c r="L774" s="165" t="s">
        <v>642</v>
      </c>
      <c r="M774" s="165" t="s">
        <v>674</v>
      </c>
      <c r="N774" s="64">
        <v>1</v>
      </c>
      <c r="O774" s="64">
        <v>2</v>
      </c>
      <c r="P774" s="64">
        <v>1</v>
      </c>
      <c r="Q774" s="64">
        <v>2</v>
      </c>
      <c r="R774" s="64">
        <f t="shared" si="140"/>
        <v>6</v>
      </c>
      <c r="S774" s="105" t="s">
        <v>4345</v>
      </c>
      <c r="T774" s="105" t="s">
        <v>172</v>
      </c>
      <c r="U774" s="159">
        <f t="shared" si="139"/>
        <v>3</v>
      </c>
      <c r="V774" s="273">
        <v>1</v>
      </c>
      <c r="W774" s="100">
        <f t="shared" si="131"/>
        <v>0.33333333333333331</v>
      </c>
      <c r="X774" s="105" t="str">
        <f t="shared" si="132"/>
        <v>En Riesgo de no Cumplimiento</v>
      </c>
      <c r="Y774" s="166"/>
      <c r="Z774" s="159">
        <f t="shared" si="133"/>
        <v>3</v>
      </c>
      <c r="AA774" s="159"/>
      <c r="AB774" s="100" t="str">
        <f t="shared" si="135"/>
        <v>No hay ejecución</v>
      </c>
      <c r="AC774" s="105" t="str">
        <f t="shared" si="134"/>
        <v>NA</v>
      </c>
      <c r="AD774" s="166"/>
      <c r="AE774" s="65">
        <f t="shared" si="136"/>
        <v>1</v>
      </c>
      <c r="AF774" s="100">
        <f t="shared" si="137"/>
        <v>0.16666666666666666</v>
      </c>
      <c r="AG774" s="105" t="str">
        <f t="shared" si="138"/>
        <v>Incumplimiento</v>
      </c>
      <c r="AH774" s="166"/>
      <c r="AI774" s="65">
        <f t="shared" ref="AI774:AI779" si="141">3000*R774</f>
        <v>18000</v>
      </c>
      <c r="AJ774" s="105" t="s">
        <v>502</v>
      </c>
    </row>
    <row r="775" spans="1:36" s="59" customFormat="1" ht="37.049999999999997" customHeight="1" thickTop="1" thickBot="1">
      <c r="A775" s="63">
        <v>760</v>
      </c>
      <c r="B775" s="162">
        <v>0</v>
      </c>
      <c r="C775" s="162">
        <v>0</v>
      </c>
      <c r="D775" s="162">
        <v>0</v>
      </c>
      <c r="E775" s="162">
        <v>0</v>
      </c>
      <c r="F775" s="162">
        <v>22</v>
      </c>
      <c r="G775" s="231" t="s">
        <v>571</v>
      </c>
      <c r="H775" s="164" t="s">
        <v>4072</v>
      </c>
      <c r="I775" s="231" t="s">
        <v>20</v>
      </c>
      <c r="J775" s="231" t="s">
        <v>353</v>
      </c>
      <c r="K775" s="231">
        <v>20</v>
      </c>
      <c r="L775" s="165" t="s">
        <v>642</v>
      </c>
      <c r="M775" s="165" t="s">
        <v>674</v>
      </c>
      <c r="N775" s="64">
        <v>2</v>
      </c>
      <c r="O775" s="64">
        <v>2</v>
      </c>
      <c r="P775" s="64">
        <v>2</v>
      </c>
      <c r="Q775" s="64">
        <v>2</v>
      </c>
      <c r="R775" s="64">
        <f t="shared" si="140"/>
        <v>8</v>
      </c>
      <c r="S775" s="105" t="s">
        <v>4345</v>
      </c>
      <c r="T775" s="105" t="s">
        <v>172</v>
      </c>
      <c r="U775" s="159">
        <f t="shared" si="139"/>
        <v>4</v>
      </c>
      <c r="V775" s="273">
        <v>3</v>
      </c>
      <c r="W775" s="100">
        <f t="shared" si="131"/>
        <v>0.75</v>
      </c>
      <c r="X775" s="105" t="str">
        <f t="shared" si="132"/>
        <v>Atraso Leve</v>
      </c>
      <c r="Y775" s="166"/>
      <c r="Z775" s="159">
        <f t="shared" si="133"/>
        <v>4</v>
      </c>
      <c r="AA775" s="159"/>
      <c r="AB775" s="100" t="str">
        <f t="shared" si="135"/>
        <v>No hay ejecución</v>
      </c>
      <c r="AC775" s="105" t="str">
        <f t="shared" si="134"/>
        <v>NA</v>
      </c>
      <c r="AD775" s="166"/>
      <c r="AE775" s="65">
        <f t="shared" si="136"/>
        <v>3</v>
      </c>
      <c r="AF775" s="100">
        <f t="shared" si="137"/>
        <v>0.375</v>
      </c>
      <c r="AG775" s="105" t="str">
        <f t="shared" si="138"/>
        <v>Incumplimiento</v>
      </c>
      <c r="AH775" s="166"/>
      <c r="AI775" s="65">
        <f t="shared" si="141"/>
        <v>24000</v>
      </c>
      <c r="AJ775" s="105" t="s">
        <v>502</v>
      </c>
    </row>
    <row r="776" spans="1:36" s="59" customFormat="1" ht="37.049999999999997" customHeight="1" thickTop="1" thickBot="1">
      <c r="A776" s="63">
        <v>761</v>
      </c>
      <c r="B776" s="162">
        <v>0</v>
      </c>
      <c r="C776" s="162">
        <v>0</v>
      </c>
      <c r="D776" s="162">
        <v>0</v>
      </c>
      <c r="E776" s="162">
        <v>0</v>
      </c>
      <c r="F776" s="162">
        <v>22</v>
      </c>
      <c r="G776" s="231" t="s">
        <v>571</v>
      </c>
      <c r="H776" s="164" t="s">
        <v>4591</v>
      </c>
      <c r="I776" s="231" t="s">
        <v>20</v>
      </c>
      <c r="J776" s="231" t="s">
        <v>353</v>
      </c>
      <c r="K776" s="231">
        <v>20</v>
      </c>
      <c r="L776" s="165" t="s">
        <v>642</v>
      </c>
      <c r="M776" s="165" t="s">
        <v>674</v>
      </c>
      <c r="N776" s="64">
        <v>1</v>
      </c>
      <c r="O776" s="64">
        <v>2</v>
      </c>
      <c r="P776" s="64">
        <v>2</v>
      </c>
      <c r="Q776" s="64">
        <v>1</v>
      </c>
      <c r="R776" s="64">
        <f t="shared" si="140"/>
        <v>6</v>
      </c>
      <c r="S776" s="105" t="s">
        <v>4345</v>
      </c>
      <c r="T776" s="105" t="s">
        <v>172</v>
      </c>
      <c r="U776" s="159">
        <f t="shared" si="139"/>
        <v>3</v>
      </c>
      <c r="V776" s="273">
        <v>3</v>
      </c>
      <c r="W776" s="100">
        <f t="shared" si="131"/>
        <v>1</v>
      </c>
      <c r="X776" s="105" t="str">
        <f t="shared" si="132"/>
        <v>De acuerdo a lo programado</v>
      </c>
      <c r="Y776" s="166"/>
      <c r="Z776" s="159">
        <f t="shared" si="133"/>
        <v>3</v>
      </c>
      <c r="AA776" s="159"/>
      <c r="AB776" s="100" t="str">
        <f t="shared" si="135"/>
        <v>No hay ejecución</v>
      </c>
      <c r="AC776" s="105" t="str">
        <f t="shared" si="134"/>
        <v>NA</v>
      </c>
      <c r="AD776" s="166"/>
      <c r="AE776" s="65">
        <f t="shared" si="136"/>
        <v>3</v>
      </c>
      <c r="AF776" s="100">
        <f t="shared" si="137"/>
        <v>0.5</v>
      </c>
      <c r="AG776" s="105" t="str">
        <f t="shared" si="138"/>
        <v>Incumplimiento</v>
      </c>
      <c r="AH776" s="166"/>
      <c r="AI776" s="65">
        <f t="shared" si="141"/>
        <v>18000</v>
      </c>
      <c r="AJ776" s="105" t="s">
        <v>502</v>
      </c>
    </row>
    <row r="777" spans="1:36" s="59" customFormat="1" ht="37.049999999999997" customHeight="1" thickTop="1" thickBot="1">
      <c r="A777" s="63">
        <v>762</v>
      </c>
      <c r="B777" s="162">
        <v>0</v>
      </c>
      <c r="C777" s="162">
        <v>0</v>
      </c>
      <c r="D777" s="162">
        <v>0</v>
      </c>
      <c r="E777" s="162">
        <v>0</v>
      </c>
      <c r="F777" s="162">
        <v>22</v>
      </c>
      <c r="G777" s="231" t="s">
        <v>2846</v>
      </c>
      <c r="H777" s="164" t="s">
        <v>4595</v>
      </c>
      <c r="I777" s="231" t="s">
        <v>20</v>
      </c>
      <c r="J777" s="231" t="s">
        <v>353</v>
      </c>
      <c r="K777" s="231">
        <v>20</v>
      </c>
      <c r="L777" s="165" t="s">
        <v>642</v>
      </c>
      <c r="M777" s="165" t="s">
        <v>674</v>
      </c>
      <c r="N777" s="64">
        <v>2</v>
      </c>
      <c r="O777" s="64">
        <v>3</v>
      </c>
      <c r="P777" s="64">
        <v>3</v>
      </c>
      <c r="Q777" s="64">
        <v>2</v>
      </c>
      <c r="R777" s="64">
        <f t="shared" si="140"/>
        <v>10</v>
      </c>
      <c r="S777" s="105" t="s">
        <v>4345</v>
      </c>
      <c r="T777" s="105" t="s">
        <v>172</v>
      </c>
      <c r="U777" s="159">
        <f t="shared" si="139"/>
        <v>5</v>
      </c>
      <c r="V777" s="273">
        <v>6</v>
      </c>
      <c r="W777" s="100">
        <f t="shared" si="131"/>
        <v>1.2</v>
      </c>
      <c r="X777" s="105" t="str">
        <f t="shared" si="132"/>
        <v>De acuerdo a lo programado</v>
      </c>
      <c r="Y777" s="166"/>
      <c r="Z777" s="159">
        <f t="shared" si="133"/>
        <v>5</v>
      </c>
      <c r="AA777" s="159"/>
      <c r="AB777" s="100" t="str">
        <f t="shared" si="135"/>
        <v>No hay ejecución</v>
      </c>
      <c r="AC777" s="105" t="str">
        <f t="shared" si="134"/>
        <v>NA</v>
      </c>
      <c r="AD777" s="166"/>
      <c r="AE777" s="65">
        <f t="shared" si="136"/>
        <v>6</v>
      </c>
      <c r="AF777" s="100">
        <f t="shared" si="137"/>
        <v>0.6</v>
      </c>
      <c r="AG777" s="105" t="str">
        <f t="shared" si="138"/>
        <v>Incumplimiento</v>
      </c>
      <c r="AH777" s="166"/>
      <c r="AI777" s="65">
        <f t="shared" si="141"/>
        <v>30000</v>
      </c>
      <c r="AJ777" s="105" t="s">
        <v>502</v>
      </c>
    </row>
    <row r="778" spans="1:36" s="59" customFormat="1" ht="37.049999999999997" customHeight="1" thickTop="1" thickBot="1">
      <c r="A778" s="63">
        <v>763</v>
      </c>
      <c r="B778" s="162">
        <v>0</v>
      </c>
      <c r="C778" s="162">
        <v>0</v>
      </c>
      <c r="D778" s="162">
        <v>0</v>
      </c>
      <c r="E778" s="162">
        <v>0</v>
      </c>
      <c r="F778" s="162">
        <v>22</v>
      </c>
      <c r="G778" s="231" t="s">
        <v>2846</v>
      </c>
      <c r="H778" s="164" t="s">
        <v>4596</v>
      </c>
      <c r="I778" s="231" t="s">
        <v>20</v>
      </c>
      <c r="J778" s="231" t="s">
        <v>353</v>
      </c>
      <c r="K778" s="231">
        <v>20</v>
      </c>
      <c r="L778" s="165" t="s">
        <v>642</v>
      </c>
      <c r="M778" s="165" t="s">
        <v>674</v>
      </c>
      <c r="N778" s="64">
        <v>1</v>
      </c>
      <c r="O778" s="64">
        <v>1</v>
      </c>
      <c r="P778" s="64">
        <v>1</v>
      </c>
      <c r="Q778" s="64">
        <v>1</v>
      </c>
      <c r="R778" s="64">
        <f t="shared" si="140"/>
        <v>4</v>
      </c>
      <c r="S778" s="105" t="s">
        <v>4345</v>
      </c>
      <c r="T778" s="105" t="s">
        <v>172</v>
      </c>
      <c r="U778" s="159">
        <f t="shared" si="139"/>
        <v>2</v>
      </c>
      <c r="V778" s="273">
        <v>0</v>
      </c>
      <c r="W778" s="100">
        <f t="shared" si="131"/>
        <v>0</v>
      </c>
      <c r="X778" s="105" t="str">
        <f t="shared" si="132"/>
        <v>En Riesgo de no Cumplimiento</v>
      </c>
      <c r="Y778" s="166"/>
      <c r="Z778" s="159">
        <f t="shared" si="133"/>
        <v>2</v>
      </c>
      <c r="AA778" s="159"/>
      <c r="AB778" s="100" t="str">
        <f t="shared" si="135"/>
        <v>No hay ejecución</v>
      </c>
      <c r="AC778" s="105" t="str">
        <f t="shared" si="134"/>
        <v>NA</v>
      </c>
      <c r="AD778" s="166"/>
      <c r="AE778" s="65">
        <f t="shared" si="136"/>
        <v>0</v>
      </c>
      <c r="AF778" s="100" t="str">
        <f t="shared" si="137"/>
        <v>No hay Programación</v>
      </c>
      <c r="AG778" s="105" t="str">
        <f t="shared" si="138"/>
        <v>De acuerdo a lo programado</v>
      </c>
      <c r="AH778" s="166"/>
      <c r="AI778" s="65">
        <f t="shared" si="141"/>
        <v>12000</v>
      </c>
      <c r="AJ778" s="105" t="s">
        <v>502</v>
      </c>
    </row>
    <row r="779" spans="1:36" s="59" customFormat="1" ht="37.049999999999997" customHeight="1" thickTop="1" thickBot="1">
      <c r="A779" s="63">
        <v>764</v>
      </c>
      <c r="B779" s="162">
        <v>0</v>
      </c>
      <c r="C779" s="162">
        <v>0</v>
      </c>
      <c r="D779" s="162">
        <v>0</v>
      </c>
      <c r="E779" s="162">
        <v>0</v>
      </c>
      <c r="F779" s="162">
        <v>22</v>
      </c>
      <c r="G779" s="231" t="s">
        <v>2846</v>
      </c>
      <c r="H779" s="164" t="s">
        <v>4597</v>
      </c>
      <c r="I779" s="231" t="s">
        <v>20</v>
      </c>
      <c r="J779" s="231" t="s">
        <v>353</v>
      </c>
      <c r="K779" s="231">
        <v>20</v>
      </c>
      <c r="L779" s="165" t="s">
        <v>642</v>
      </c>
      <c r="M779" s="165" t="s">
        <v>674</v>
      </c>
      <c r="N779" s="64">
        <v>2</v>
      </c>
      <c r="O779" s="64"/>
      <c r="P779" s="64">
        <v>1</v>
      </c>
      <c r="Q779" s="64">
        <v>3</v>
      </c>
      <c r="R779" s="64">
        <f t="shared" si="140"/>
        <v>6</v>
      </c>
      <c r="S779" s="105" t="s">
        <v>4345</v>
      </c>
      <c r="T779" s="105" t="s">
        <v>172</v>
      </c>
      <c r="U779" s="159">
        <f t="shared" si="139"/>
        <v>2</v>
      </c>
      <c r="V779" s="273">
        <v>4</v>
      </c>
      <c r="W779" s="100">
        <f t="shared" si="131"/>
        <v>2</v>
      </c>
      <c r="X779" s="105" t="str">
        <f t="shared" si="132"/>
        <v>De acuerdo a lo programado</v>
      </c>
      <c r="Y779" s="166"/>
      <c r="Z779" s="159">
        <f t="shared" si="133"/>
        <v>4</v>
      </c>
      <c r="AA779" s="159"/>
      <c r="AB779" s="100" t="str">
        <f t="shared" si="135"/>
        <v>No hay ejecución</v>
      </c>
      <c r="AC779" s="105" t="str">
        <f t="shared" si="134"/>
        <v>NA</v>
      </c>
      <c r="AD779" s="166"/>
      <c r="AE779" s="65">
        <f t="shared" si="136"/>
        <v>4</v>
      </c>
      <c r="AF779" s="100">
        <f t="shared" si="137"/>
        <v>0.66666666666666663</v>
      </c>
      <c r="AG779" s="105" t="str">
        <f t="shared" si="138"/>
        <v>Incumplimiento</v>
      </c>
      <c r="AH779" s="166"/>
      <c r="AI779" s="65">
        <f t="shared" si="141"/>
        <v>18000</v>
      </c>
      <c r="AJ779" s="105" t="s">
        <v>502</v>
      </c>
    </row>
    <row r="780" spans="1:36" s="59" customFormat="1" ht="37.049999999999997" customHeight="1" thickTop="1" thickBot="1">
      <c r="A780" s="63">
        <v>765</v>
      </c>
      <c r="B780" s="162">
        <v>0</v>
      </c>
      <c r="C780" s="162">
        <v>0</v>
      </c>
      <c r="D780" s="162">
        <v>0</v>
      </c>
      <c r="E780" s="162" t="s">
        <v>228</v>
      </c>
      <c r="F780" s="162">
        <v>20</v>
      </c>
      <c r="G780" s="231" t="s">
        <v>469</v>
      </c>
      <c r="H780" s="164" t="s">
        <v>4587</v>
      </c>
      <c r="I780" s="231" t="s">
        <v>20</v>
      </c>
      <c r="J780" s="231" t="s">
        <v>172</v>
      </c>
      <c r="K780" s="231" t="s">
        <v>172</v>
      </c>
      <c r="L780" s="165" t="s">
        <v>640</v>
      </c>
      <c r="M780" s="165" t="s">
        <v>636</v>
      </c>
      <c r="N780" s="64">
        <v>1</v>
      </c>
      <c r="O780" s="64">
        <v>1</v>
      </c>
      <c r="P780" s="64">
        <v>1</v>
      </c>
      <c r="Q780" s="64">
        <v>1</v>
      </c>
      <c r="R780" s="64">
        <f t="shared" si="140"/>
        <v>4</v>
      </c>
      <c r="S780" s="105" t="s">
        <v>4345</v>
      </c>
      <c r="T780" s="105" t="s">
        <v>172</v>
      </c>
      <c r="U780" s="159">
        <f t="shared" si="139"/>
        <v>2</v>
      </c>
      <c r="V780" s="273">
        <v>2</v>
      </c>
      <c r="W780" s="100">
        <f t="shared" si="131"/>
        <v>1</v>
      </c>
      <c r="X780" s="105" t="str">
        <f t="shared" si="132"/>
        <v>De acuerdo a lo programado</v>
      </c>
      <c r="Y780" s="166"/>
      <c r="Z780" s="159">
        <f t="shared" si="133"/>
        <v>2</v>
      </c>
      <c r="AA780" s="159"/>
      <c r="AB780" s="100" t="str">
        <f t="shared" si="135"/>
        <v>No hay ejecución</v>
      </c>
      <c r="AC780" s="105" t="str">
        <f t="shared" si="134"/>
        <v>NA</v>
      </c>
      <c r="AD780" s="166"/>
      <c r="AE780" s="65">
        <f t="shared" si="136"/>
        <v>2</v>
      </c>
      <c r="AF780" s="100">
        <f t="shared" si="137"/>
        <v>0.5</v>
      </c>
      <c r="AG780" s="105" t="str">
        <f t="shared" si="138"/>
        <v>Incumplimiento</v>
      </c>
      <c r="AH780" s="166"/>
      <c r="AI780" s="65" t="s">
        <v>502</v>
      </c>
      <c r="AJ780" s="105" t="s">
        <v>502</v>
      </c>
    </row>
    <row r="781" spans="1:36" s="59" customFormat="1" ht="37.049999999999997" customHeight="1" thickTop="1" thickBot="1">
      <c r="A781" s="63">
        <v>766</v>
      </c>
      <c r="B781" s="162">
        <v>0</v>
      </c>
      <c r="C781" s="162">
        <v>0</v>
      </c>
      <c r="D781" s="162">
        <v>0</v>
      </c>
      <c r="E781" s="162" t="s">
        <v>228</v>
      </c>
      <c r="F781" s="162">
        <v>20</v>
      </c>
      <c r="G781" s="231" t="s">
        <v>469</v>
      </c>
      <c r="H781" s="164" t="s">
        <v>4588</v>
      </c>
      <c r="I781" s="231" t="s">
        <v>20</v>
      </c>
      <c r="J781" s="231" t="s">
        <v>172</v>
      </c>
      <c r="K781" s="231" t="s">
        <v>172</v>
      </c>
      <c r="L781" s="165" t="s">
        <v>640</v>
      </c>
      <c r="M781" s="165" t="s">
        <v>636</v>
      </c>
      <c r="N781" s="64">
        <v>1</v>
      </c>
      <c r="O781" s="64">
        <v>1</v>
      </c>
      <c r="P781" s="64">
        <v>1</v>
      </c>
      <c r="Q781" s="64">
        <v>1</v>
      </c>
      <c r="R781" s="64">
        <f t="shared" si="140"/>
        <v>4</v>
      </c>
      <c r="S781" s="105" t="s">
        <v>4345</v>
      </c>
      <c r="T781" s="105" t="s">
        <v>172</v>
      </c>
      <c r="U781" s="159">
        <f t="shared" si="139"/>
        <v>2</v>
      </c>
      <c r="V781" s="273">
        <v>2</v>
      </c>
      <c r="W781" s="100">
        <f t="shared" si="131"/>
        <v>1</v>
      </c>
      <c r="X781" s="105" t="str">
        <f t="shared" si="132"/>
        <v>De acuerdo a lo programado</v>
      </c>
      <c r="Y781" s="166"/>
      <c r="Z781" s="159">
        <f t="shared" si="133"/>
        <v>2</v>
      </c>
      <c r="AA781" s="159"/>
      <c r="AB781" s="100" t="str">
        <f t="shared" si="135"/>
        <v>No hay ejecución</v>
      </c>
      <c r="AC781" s="105" t="str">
        <f t="shared" si="134"/>
        <v>NA</v>
      </c>
      <c r="AD781" s="166"/>
      <c r="AE781" s="65">
        <f t="shared" si="136"/>
        <v>2</v>
      </c>
      <c r="AF781" s="100">
        <f t="shared" si="137"/>
        <v>0.5</v>
      </c>
      <c r="AG781" s="105" t="str">
        <f t="shared" si="138"/>
        <v>Incumplimiento</v>
      </c>
      <c r="AH781" s="166"/>
      <c r="AI781" s="65" t="s">
        <v>502</v>
      </c>
      <c r="AJ781" s="105" t="s">
        <v>502</v>
      </c>
    </row>
    <row r="782" spans="1:36" s="59" customFormat="1" ht="37.049999999999997" customHeight="1" thickTop="1" thickBot="1">
      <c r="A782" s="63">
        <v>767</v>
      </c>
      <c r="B782" s="162">
        <v>0</v>
      </c>
      <c r="C782" s="162">
        <v>0</v>
      </c>
      <c r="D782" s="162">
        <v>0</v>
      </c>
      <c r="E782" s="162" t="s">
        <v>228</v>
      </c>
      <c r="F782" s="162">
        <v>20</v>
      </c>
      <c r="G782" s="231" t="s">
        <v>469</v>
      </c>
      <c r="H782" s="164" t="s">
        <v>4589</v>
      </c>
      <c r="I782" s="231" t="s">
        <v>20</v>
      </c>
      <c r="J782" s="231" t="s">
        <v>172</v>
      </c>
      <c r="K782" s="231" t="s">
        <v>172</v>
      </c>
      <c r="L782" s="165" t="s">
        <v>640</v>
      </c>
      <c r="M782" s="165" t="s">
        <v>636</v>
      </c>
      <c r="N782" s="64">
        <v>1</v>
      </c>
      <c r="O782" s="64">
        <v>1</v>
      </c>
      <c r="P782" s="64">
        <v>1</v>
      </c>
      <c r="Q782" s="64">
        <v>1</v>
      </c>
      <c r="R782" s="64">
        <f t="shared" si="140"/>
        <v>4</v>
      </c>
      <c r="S782" s="105" t="s">
        <v>4345</v>
      </c>
      <c r="T782" s="105" t="s">
        <v>172</v>
      </c>
      <c r="U782" s="159">
        <f t="shared" si="139"/>
        <v>2</v>
      </c>
      <c r="V782" s="273">
        <v>2</v>
      </c>
      <c r="W782" s="100">
        <f t="shared" si="131"/>
        <v>1</v>
      </c>
      <c r="X782" s="105" t="str">
        <f t="shared" si="132"/>
        <v>De acuerdo a lo programado</v>
      </c>
      <c r="Y782" s="166"/>
      <c r="Z782" s="159">
        <f t="shared" si="133"/>
        <v>2</v>
      </c>
      <c r="AA782" s="159"/>
      <c r="AB782" s="100" t="str">
        <f t="shared" si="135"/>
        <v>No hay ejecución</v>
      </c>
      <c r="AC782" s="105" t="str">
        <f t="shared" si="134"/>
        <v>NA</v>
      </c>
      <c r="AD782" s="166"/>
      <c r="AE782" s="65">
        <f t="shared" si="136"/>
        <v>2</v>
      </c>
      <c r="AF782" s="100">
        <f t="shared" si="137"/>
        <v>0.5</v>
      </c>
      <c r="AG782" s="105" t="str">
        <f t="shared" si="138"/>
        <v>Incumplimiento</v>
      </c>
      <c r="AH782" s="166"/>
      <c r="AI782" s="65" t="s">
        <v>502</v>
      </c>
      <c r="AJ782" s="105" t="s">
        <v>502</v>
      </c>
    </row>
    <row r="783" spans="1:36" s="59" customFormat="1" ht="37.049999999999997" customHeight="1" thickTop="1" thickBot="1">
      <c r="A783" s="63">
        <v>768</v>
      </c>
      <c r="B783" s="162" t="s">
        <v>388</v>
      </c>
      <c r="C783" s="162">
        <v>0</v>
      </c>
      <c r="D783" s="162" t="s">
        <v>99</v>
      </c>
      <c r="E783" s="162" t="s">
        <v>78</v>
      </c>
      <c r="F783" s="162">
        <v>17</v>
      </c>
      <c r="G783" s="231" t="s">
        <v>541</v>
      </c>
      <c r="H783" s="164" t="s">
        <v>4041</v>
      </c>
      <c r="I783" s="231" t="s">
        <v>20</v>
      </c>
      <c r="J783" s="231" t="s">
        <v>338</v>
      </c>
      <c r="K783" s="231">
        <v>16</v>
      </c>
      <c r="L783" s="165" t="s">
        <v>2205</v>
      </c>
      <c r="M783" s="165" t="s">
        <v>3764</v>
      </c>
      <c r="N783" s="64">
        <v>6</v>
      </c>
      <c r="O783" s="64">
        <v>0</v>
      </c>
      <c r="P783" s="64">
        <v>0</v>
      </c>
      <c r="Q783" s="64">
        <v>0</v>
      </c>
      <c r="R783" s="64">
        <f t="shared" si="140"/>
        <v>6</v>
      </c>
      <c r="S783" s="105" t="s">
        <v>4386</v>
      </c>
      <c r="T783" s="105" t="s">
        <v>172</v>
      </c>
      <c r="U783" s="159">
        <f t="shared" si="139"/>
        <v>6</v>
      </c>
      <c r="V783" s="273">
        <v>6</v>
      </c>
      <c r="W783" s="100">
        <f t="shared" si="131"/>
        <v>1</v>
      </c>
      <c r="X783" s="105" t="str">
        <f t="shared" si="132"/>
        <v>De acuerdo a lo programado</v>
      </c>
      <c r="Y783" s="166"/>
      <c r="Z783" s="159">
        <f t="shared" si="133"/>
        <v>0</v>
      </c>
      <c r="AA783" s="159"/>
      <c r="AB783" s="100" t="str">
        <f t="shared" si="135"/>
        <v>No hay ejecución</v>
      </c>
      <c r="AC783" s="105" t="str">
        <f t="shared" si="134"/>
        <v>NA</v>
      </c>
      <c r="AD783" s="166"/>
      <c r="AE783" s="65">
        <f t="shared" si="136"/>
        <v>6</v>
      </c>
      <c r="AF783" s="100">
        <f t="shared" si="137"/>
        <v>1</v>
      </c>
      <c r="AG783" s="105" t="str">
        <f t="shared" si="138"/>
        <v>De acuerdo a lo programado</v>
      </c>
      <c r="AH783" s="166"/>
      <c r="AI783" s="65" t="s">
        <v>502</v>
      </c>
      <c r="AJ783" s="105" t="s">
        <v>502</v>
      </c>
    </row>
    <row r="784" spans="1:36" s="59" customFormat="1" ht="37.049999999999997" customHeight="1" thickTop="1" thickBot="1">
      <c r="A784" s="63">
        <v>769</v>
      </c>
      <c r="B784" s="162" t="s">
        <v>388</v>
      </c>
      <c r="C784" s="162">
        <v>0</v>
      </c>
      <c r="D784" s="162" t="s">
        <v>99</v>
      </c>
      <c r="E784" s="162" t="s">
        <v>82</v>
      </c>
      <c r="F784" s="162">
        <v>17</v>
      </c>
      <c r="G784" s="231" t="s">
        <v>433</v>
      </c>
      <c r="H784" s="164" t="s">
        <v>4552</v>
      </c>
      <c r="I784" s="231" t="s">
        <v>20</v>
      </c>
      <c r="J784" s="231" t="s">
        <v>338</v>
      </c>
      <c r="K784" s="231">
        <v>16</v>
      </c>
      <c r="L784" s="165" t="s">
        <v>2201</v>
      </c>
      <c r="M784" s="165" t="s">
        <v>636</v>
      </c>
      <c r="N784" s="64">
        <v>0</v>
      </c>
      <c r="O784" s="64">
        <v>1</v>
      </c>
      <c r="P784" s="64">
        <v>1</v>
      </c>
      <c r="Q784" s="64">
        <v>0</v>
      </c>
      <c r="R784" s="64">
        <f t="shared" si="140"/>
        <v>2</v>
      </c>
      <c r="S784" s="105" t="s">
        <v>4386</v>
      </c>
      <c r="T784" s="105" t="s">
        <v>172</v>
      </c>
      <c r="U784" s="159">
        <f t="shared" si="139"/>
        <v>1</v>
      </c>
      <c r="V784" s="273">
        <v>1</v>
      </c>
      <c r="W784" s="100">
        <f t="shared" ref="W784:W847" si="142">IF(V784="","No hay ejecución",IF(AND(U784&gt;0), V784/U784,"No hay Programación"))</f>
        <v>1</v>
      </c>
      <c r="X784" s="105" t="str">
        <f t="shared" ref="X784:X847" si="143">IF(W784="No hay ejecución","NA",IF(W784&gt;=90%,"De acuerdo a lo programado",IF(W784&gt;=70%,"Atraso Leve",IF(W784&lt;70%,"En Riesgo de no Cumplimiento"))))</f>
        <v>De acuerdo a lo programado</v>
      </c>
      <c r="Y784" s="166"/>
      <c r="Z784" s="159">
        <f t="shared" ref="Z784:Z847" si="144">P784+Q784</f>
        <v>1</v>
      </c>
      <c r="AA784" s="159"/>
      <c r="AB784" s="100" t="str">
        <f t="shared" si="135"/>
        <v>No hay ejecución</v>
      </c>
      <c r="AC784" s="105" t="str">
        <f t="shared" ref="AC784:AC847" si="145">IF(AB784="No hay ejecución","NA",IF(AB784&gt;=90%,"De acuerdo a lo programado",IF(AB784&gt;=70%,"Atraso Leve",IF(AB784&lt;70%,"En Riesgo de no Cumplimiento"))))</f>
        <v>NA</v>
      </c>
      <c r="AD784" s="166"/>
      <c r="AE784" s="65">
        <f t="shared" si="136"/>
        <v>1</v>
      </c>
      <c r="AF784" s="100">
        <f t="shared" si="137"/>
        <v>0.5</v>
      </c>
      <c r="AG784" s="105" t="str">
        <f t="shared" si="138"/>
        <v>Incumplimiento</v>
      </c>
      <c r="AH784" s="166"/>
      <c r="AI784" s="65" t="s">
        <v>502</v>
      </c>
      <c r="AJ784" s="105" t="s">
        <v>502</v>
      </c>
    </row>
    <row r="785" spans="1:36" s="59" customFormat="1" ht="37.049999999999997" customHeight="1" thickTop="1" thickBot="1">
      <c r="A785" s="63">
        <v>770</v>
      </c>
      <c r="B785" s="162" t="s">
        <v>388</v>
      </c>
      <c r="C785" s="162">
        <v>0</v>
      </c>
      <c r="D785" s="162" t="s">
        <v>99</v>
      </c>
      <c r="E785" s="162" t="s">
        <v>78</v>
      </c>
      <c r="F785" s="162">
        <v>17</v>
      </c>
      <c r="G785" s="231" t="s">
        <v>541</v>
      </c>
      <c r="H785" s="164" t="s">
        <v>4563</v>
      </c>
      <c r="I785" s="231" t="s">
        <v>20</v>
      </c>
      <c r="J785" s="231" t="s">
        <v>338</v>
      </c>
      <c r="K785" s="231">
        <v>16</v>
      </c>
      <c r="L785" s="165" t="s">
        <v>2209</v>
      </c>
      <c r="M785" s="165" t="s">
        <v>3764</v>
      </c>
      <c r="N785" s="64">
        <v>1</v>
      </c>
      <c r="O785" s="64">
        <v>1</v>
      </c>
      <c r="P785" s="64">
        <v>1</v>
      </c>
      <c r="Q785" s="64">
        <v>0</v>
      </c>
      <c r="R785" s="64">
        <f t="shared" si="140"/>
        <v>3</v>
      </c>
      <c r="S785" s="105" t="s">
        <v>4386</v>
      </c>
      <c r="T785" s="105" t="s">
        <v>172</v>
      </c>
      <c r="U785" s="159">
        <f t="shared" si="139"/>
        <v>2</v>
      </c>
      <c r="V785" s="273">
        <v>0</v>
      </c>
      <c r="W785" s="100">
        <f t="shared" si="142"/>
        <v>0</v>
      </c>
      <c r="X785" s="105" t="str">
        <f t="shared" si="143"/>
        <v>En Riesgo de no Cumplimiento</v>
      </c>
      <c r="Y785" s="166"/>
      <c r="Z785" s="159">
        <f t="shared" si="144"/>
        <v>1</v>
      </c>
      <c r="AA785" s="159"/>
      <c r="AB785" s="100" t="str">
        <f t="shared" ref="AB785:AB848" si="146">IF(AA785="","No hay ejecución",IF(AND(Z785&gt;0), AA785/Z785,"No hay Programación"))</f>
        <v>No hay ejecución</v>
      </c>
      <c r="AC785" s="105" t="str">
        <f t="shared" si="145"/>
        <v>NA</v>
      </c>
      <c r="AD785" s="166"/>
      <c r="AE785" s="65">
        <f t="shared" ref="AE785:AE848" si="147">V785+AA785</f>
        <v>0</v>
      </c>
      <c r="AF785" s="100" t="str">
        <f t="shared" ref="AF785:AF848" si="148">IF(AE785="","No hay ejecución",IF(AND(AE785&gt;0), AE785/R785,"No hay Programación"))</f>
        <v>No hay Programación</v>
      </c>
      <c r="AG785" s="105" t="str">
        <f t="shared" ref="AG785:AG848" si="149">IF(AF785="No hay ejecución","NA",IF(AF785&gt;=90%,"De acuerdo a lo programado",IF(AF785&gt;=70%,"Atraso Leve",IF(AF785&lt;70%,"Incumplimiento"))))</f>
        <v>De acuerdo a lo programado</v>
      </c>
      <c r="AH785" s="166"/>
      <c r="AI785" s="65" t="s">
        <v>502</v>
      </c>
      <c r="AJ785" s="105" t="s">
        <v>502</v>
      </c>
    </row>
    <row r="786" spans="1:36" s="59" customFormat="1" ht="37.049999999999997" customHeight="1" thickTop="1" thickBot="1">
      <c r="A786" s="63">
        <v>771</v>
      </c>
      <c r="B786" s="162" t="s">
        <v>388</v>
      </c>
      <c r="C786" s="162">
        <v>0</v>
      </c>
      <c r="D786" s="162" t="s">
        <v>99</v>
      </c>
      <c r="E786" s="162" t="s">
        <v>78</v>
      </c>
      <c r="F786" s="162">
        <v>17</v>
      </c>
      <c r="G786" s="231" t="s">
        <v>541</v>
      </c>
      <c r="H786" s="164" t="s">
        <v>4553</v>
      </c>
      <c r="I786" s="231" t="s">
        <v>20</v>
      </c>
      <c r="J786" s="231" t="s">
        <v>338</v>
      </c>
      <c r="K786" s="231">
        <v>16</v>
      </c>
      <c r="L786" s="165" t="s">
        <v>642</v>
      </c>
      <c r="M786" s="165" t="s">
        <v>674</v>
      </c>
      <c r="N786" s="64">
        <v>0</v>
      </c>
      <c r="O786" s="64">
        <v>1</v>
      </c>
      <c r="P786" s="64">
        <v>1</v>
      </c>
      <c r="Q786" s="64">
        <v>0</v>
      </c>
      <c r="R786" s="64">
        <f t="shared" si="140"/>
        <v>2</v>
      </c>
      <c r="S786" s="105" t="s">
        <v>4386</v>
      </c>
      <c r="T786" s="105" t="s">
        <v>172</v>
      </c>
      <c r="U786" s="159">
        <f t="shared" si="139"/>
        <v>1</v>
      </c>
      <c r="V786" s="273">
        <v>1</v>
      </c>
      <c r="W786" s="100">
        <f t="shared" si="142"/>
        <v>1</v>
      </c>
      <c r="X786" s="105" t="str">
        <f t="shared" si="143"/>
        <v>De acuerdo a lo programado</v>
      </c>
      <c r="Y786" s="166"/>
      <c r="Z786" s="159">
        <f t="shared" si="144"/>
        <v>1</v>
      </c>
      <c r="AA786" s="159"/>
      <c r="AB786" s="100" t="str">
        <f t="shared" si="146"/>
        <v>No hay ejecución</v>
      </c>
      <c r="AC786" s="105" t="str">
        <f t="shared" si="145"/>
        <v>NA</v>
      </c>
      <c r="AD786" s="166"/>
      <c r="AE786" s="65">
        <f t="shared" si="147"/>
        <v>1</v>
      </c>
      <c r="AF786" s="100">
        <f t="shared" si="148"/>
        <v>0.5</v>
      </c>
      <c r="AG786" s="105" t="str">
        <f t="shared" si="149"/>
        <v>Incumplimiento</v>
      </c>
      <c r="AH786" s="166"/>
      <c r="AI786" s="65" t="s">
        <v>502</v>
      </c>
      <c r="AJ786" s="105" t="s">
        <v>502</v>
      </c>
    </row>
    <row r="787" spans="1:36" s="59" customFormat="1" ht="37.049999999999997" customHeight="1" thickTop="1" thickBot="1">
      <c r="A787" s="63">
        <v>772</v>
      </c>
      <c r="B787" s="162" t="s">
        <v>388</v>
      </c>
      <c r="C787" s="162">
        <v>0</v>
      </c>
      <c r="D787" s="162" t="s">
        <v>99</v>
      </c>
      <c r="E787" s="162" t="s">
        <v>78</v>
      </c>
      <c r="F787" s="162">
        <v>17</v>
      </c>
      <c r="G787" s="231" t="s">
        <v>541</v>
      </c>
      <c r="H787" s="164" t="s">
        <v>4554</v>
      </c>
      <c r="I787" s="231" t="s">
        <v>18</v>
      </c>
      <c r="J787" s="231" t="s">
        <v>338</v>
      </c>
      <c r="K787" s="231">
        <v>16</v>
      </c>
      <c r="L787" s="165" t="s">
        <v>640</v>
      </c>
      <c r="M787" s="165" t="s">
        <v>636</v>
      </c>
      <c r="N787" s="64">
        <v>0</v>
      </c>
      <c r="O787" s="64">
        <v>1</v>
      </c>
      <c r="P787" s="64">
        <v>1</v>
      </c>
      <c r="Q787" s="64">
        <v>0</v>
      </c>
      <c r="R787" s="64">
        <f t="shared" si="140"/>
        <v>2</v>
      </c>
      <c r="S787" s="105" t="s">
        <v>4386</v>
      </c>
      <c r="T787" s="105" t="s">
        <v>172</v>
      </c>
      <c r="U787" s="159">
        <f t="shared" si="139"/>
        <v>1</v>
      </c>
      <c r="V787" s="273">
        <v>0</v>
      </c>
      <c r="W787" s="100">
        <f t="shared" si="142"/>
        <v>0</v>
      </c>
      <c r="X787" s="105" t="str">
        <f t="shared" si="143"/>
        <v>En Riesgo de no Cumplimiento</v>
      </c>
      <c r="Y787" s="166"/>
      <c r="Z787" s="159">
        <f t="shared" si="144"/>
        <v>1</v>
      </c>
      <c r="AA787" s="159"/>
      <c r="AB787" s="100" t="str">
        <f t="shared" si="146"/>
        <v>No hay ejecución</v>
      </c>
      <c r="AC787" s="105" t="str">
        <f t="shared" si="145"/>
        <v>NA</v>
      </c>
      <c r="AD787" s="166"/>
      <c r="AE787" s="65">
        <f t="shared" si="147"/>
        <v>0</v>
      </c>
      <c r="AF787" s="100" t="str">
        <f t="shared" si="148"/>
        <v>No hay Programación</v>
      </c>
      <c r="AG787" s="105" t="str">
        <f t="shared" si="149"/>
        <v>De acuerdo a lo programado</v>
      </c>
      <c r="AH787" s="166"/>
      <c r="AI787" s="65" t="s">
        <v>502</v>
      </c>
      <c r="AJ787" s="105" t="s">
        <v>502</v>
      </c>
    </row>
    <row r="788" spans="1:36" s="59" customFormat="1" ht="37.049999999999997" customHeight="1" thickTop="1" thickBot="1">
      <c r="A788" s="63">
        <v>773</v>
      </c>
      <c r="B788" s="162" t="s">
        <v>388</v>
      </c>
      <c r="C788" s="162">
        <v>0</v>
      </c>
      <c r="D788" s="162" t="s">
        <v>99</v>
      </c>
      <c r="E788" s="162" t="s">
        <v>78</v>
      </c>
      <c r="F788" s="162">
        <v>17</v>
      </c>
      <c r="G788" s="231" t="s">
        <v>541</v>
      </c>
      <c r="H788" s="164" t="s">
        <v>4555</v>
      </c>
      <c r="I788" s="231" t="s">
        <v>20</v>
      </c>
      <c r="J788" s="231" t="s">
        <v>338</v>
      </c>
      <c r="K788" s="231">
        <v>16</v>
      </c>
      <c r="L788" s="165" t="s">
        <v>642</v>
      </c>
      <c r="M788" s="165" t="s">
        <v>674</v>
      </c>
      <c r="N788" s="64">
        <v>0</v>
      </c>
      <c r="O788" s="64">
        <v>0</v>
      </c>
      <c r="P788" s="64">
        <v>1</v>
      </c>
      <c r="Q788" s="64">
        <v>1</v>
      </c>
      <c r="R788" s="64">
        <f t="shared" si="140"/>
        <v>2</v>
      </c>
      <c r="S788" s="105" t="s">
        <v>4386</v>
      </c>
      <c r="T788" s="105" t="s">
        <v>172</v>
      </c>
      <c r="U788" s="159">
        <f t="shared" si="139"/>
        <v>0</v>
      </c>
      <c r="V788" s="273">
        <v>0</v>
      </c>
      <c r="W788" s="100" t="str">
        <f t="shared" si="142"/>
        <v>No hay Programación</v>
      </c>
      <c r="X788" s="105" t="str">
        <f t="shared" si="143"/>
        <v>De acuerdo a lo programado</v>
      </c>
      <c r="Y788" s="166"/>
      <c r="Z788" s="159">
        <f t="shared" si="144"/>
        <v>2</v>
      </c>
      <c r="AA788" s="159"/>
      <c r="AB788" s="100" t="str">
        <f t="shared" si="146"/>
        <v>No hay ejecución</v>
      </c>
      <c r="AC788" s="105" t="str">
        <f t="shared" si="145"/>
        <v>NA</v>
      </c>
      <c r="AD788" s="166"/>
      <c r="AE788" s="65">
        <f t="shared" si="147"/>
        <v>0</v>
      </c>
      <c r="AF788" s="100" t="str">
        <f t="shared" si="148"/>
        <v>No hay Programación</v>
      </c>
      <c r="AG788" s="105" t="str">
        <f t="shared" si="149"/>
        <v>De acuerdo a lo programado</v>
      </c>
      <c r="AH788" s="166"/>
      <c r="AI788" s="65" t="s">
        <v>502</v>
      </c>
      <c r="AJ788" s="105" t="s">
        <v>502</v>
      </c>
    </row>
    <row r="789" spans="1:36" s="59" customFormat="1" ht="37.049999999999997" customHeight="1" thickTop="1" thickBot="1">
      <c r="A789" s="63">
        <v>774</v>
      </c>
      <c r="B789" s="162" t="s">
        <v>388</v>
      </c>
      <c r="C789" s="162">
        <v>0</v>
      </c>
      <c r="D789" s="162" t="s">
        <v>99</v>
      </c>
      <c r="E789" s="162" t="s">
        <v>82</v>
      </c>
      <c r="F789" s="162">
        <v>17</v>
      </c>
      <c r="G789" s="231" t="s">
        <v>433</v>
      </c>
      <c r="H789" s="164" t="s">
        <v>4556</v>
      </c>
      <c r="I789" s="231" t="s">
        <v>20</v>
      </c>
      <c r="J789" s="231" t="s">
        <v>338</v>
      </c>
      <c r="K789" s="231">
        <v>16</v>
      </c>
      <c r="L789" s="165" t="s">
        <v>642</v>
      </c>
      <c r="M789" s="165" t="s">
        <v>674</v>
      </c>
      <c r="N789" s="64">
        <v>0</v>
      </c>
      <c r="O789" s="64">
        <v>1</v>
      </c>
      <c r="P789" s="64">
        <v>1</v>
      </c>
      <c r="Q789" s="64">
        <v>0</v>
      </c>
      <c r="R789" s="64">
        <f t="shared" si="140"/>
        <v>2</v>
      </c>
      <c r="S789" s="105" t="s">
        <v>4386</v>
      </c>
      <c r="T789" s="105" t="s">
        <v>172</v>
      </c>
      <c r="U789" s="159">
        <f t="shared" ref="U789:U852" si="150">N789+O789</f>
        <v>1</v>
      </c>
      <c r="V789" s="273">
        <v>1</v>
      </c>
      <c r="W789" s="100">
        <f t="shared" si="142"/>
        <v>1</v>
      </c>
      <c r="X789" s="105" t="str">
        <f t="shared" si="143"/>
        <v>De acuerdo a lo programado</v>
      </c>
      <c r="Y789" s="166"/>
      <c r="Z789" s="159">
        <f t="shared" si="144"/>
        <v>1</v>
      </c>
      <c r="AA789" s="159"/>
      <c r="AB789" s="100" t="str">
        <f t="shared" si="146"/>
        <v>No hay ejecución</v>
      </c>
      <c r="AC789" s="105" t="str">
        <f t="shared" si="145"/>
        <v>NA</v>
      </c>
      <c r="AD789" s="166"/>
      <c r="AE789" s="65">
        <f t="shared" si="147"/>
        <v>1</v>
      </c>
      <c r="AF789" s="100">
        <f t="shared" si="148"/>
        <v>0.5</v>
      </c>
      <c r="AG789" s="105" t="str">
        <f t="shared" si="149"/>
        <v>Incumplimiento</v>
      </c>
      <c r="AH789" s="166"/>
      <c r="AI789" s="65" t="s">
        <v>502</v>
      </c>
      <c r="AJ789" s="105" t="s">
        <v>502</v>
      </c>
    </row>
    <row r="790" spans="1:36" s="59" customFormat="1" ht="37.049999999999997" customHeight="1" thickTop="1" thickBot="1">
      <c r="A790" s="63">
        <v>775</v>
      </c>
      <c r="B790" s="162" t="s">
        <v>388</v>
      </c>
      <c r="C790" s="162">
        <v>0</v>
      </c>
      <c r="D790" s="162" t="s">
        <v>99</v>
      </c>
      <c r="E790" s="162" t="s">
        <v>82</v>
      </c>
      <c r="F790" s="162">
        <v>17</v>
      </c>
      <c r="G790" s="231" t="s">
        <v>433</v>
      </c>
      <c r="H790" s="164" t="s">
        <v>4557</v>
      </c>
      <c r="I790" s="231" t="s">
        <v>20</v>
      </c>
      <c r="J790" s="231" t="s">
        <v>338</v>
      </c>
      <c r="K790" s="231">
        <v>16</v>
      </c>
      <c r="L790" s="165" t="s">
        <v>642</v>
      </c>
      <c r="M790" s="165" t="s">
        <v>674</v>
      </c>
      <c r="N790" s="64"/>
      <c r="O790" s="64">
        <v>1</v>
      </c>
      <c r="P790" s="64">
        <v>1</v>
      </c>
      <c r="Q790" s="64">
        <v>0</v>
      </c>
      <c r="R790" s="64">
        <f t="shared" si="140"/>
        <v>2</v>
      </c>
      <c r="S790" s="105" t="s">
        <v>4386</v>
      </c>
      <c r="T790" s="105" t="s">
        <v>172</v>
      </c>
      <c r="U790" s="159">
        <f t="shared" si="150"/>
        <v>1</v>
      </c>
      <c r="V790" s="273">
        <v>1</v>
      </c>
      <c r="W790" s="100">
        <f t="shared" si="142"/>
        <v>1</v>
      </c>
      <c r="X790" s="105" t="str">
        <f t="shared" si="143"/>
        <v>De acuerdo a lo programado</v>
      </c>
      <c r="Y790" s="166"/>
      <c r="Z790" s="159">
        <f t="shared" si="144"/>
        <v>1</v>
      </c>
      <c r="AA790" s="159"/>
      <c r="AB790" s="100" t="str">
        <f t="shared" si="146"/>
        <v>No hay ejecución</v>
      </c>
      <c r="AC790" s="105" t="str">
        <f t="shared" si="145"/>
        <v>NA</v>
      </c>
      <c r="AD790" s="166"/>
      <c r="AE790" s="65">
        <f t="shared" si="147"/>
        <v>1</v>
      </c>
      <c r="AF790" s="100">
        <f t="shared" si="148"/>
        <v>0.5</v>
      </c>
      <c r="AG790" s="105" t="str">
        <f t="shared" si="149"/>
        <v>Incumplimiento</v>
      </c>
      <c r="AH790" s="166"/>
      <c r="AI790" s="65" t="s">
        <v>502</v>
      </c>
      <c r="AJ790" s="105" t="s">
        <v>502</v>
      </c>
    </row>
    <row r="791" spans="1:36" s="59" customFormat="1" ht="37.049999999999997" customHeight="1" thickTop="1" thickBot="1">
      <c r="A791" s="63">
        <v>776</v>
      </c>
      <c r="B791" s="162" t="s">
        <v>388</v>
      </c>
      <c r="C791" s="162">
        <v>0</v>
      </c>
      <c r="D791" s="162" t="s">
        <v>99</v>
      </c>
      <c r="E791" s="162" t="s">
        <v>82</v>
      </c>
      <c r="F791" s="162">
        <v>17</v>
      </c>
      <c r="G791" s="231" t="s">
        <v>433</v>
      </c>
      <c r="H791" s="164" t="s">
        <v>4566</v>
      </c>
      <c r="I791" s="231" t="s">
        <v>20</v>
      </c>
      <c r="J791" s="231" t="s">
        <v>338</v>
      </c>
      <c r="K791" s="231">
        <v>16</v>
      </c>
      <c r="L791" s="165" t="s">
        <v>2214</v>
      </c>
      <c r="M791" s="165" t="s">
        <v>2215</v>
      </c>
      <c r="N791" s="64">
        <v>0</v>
      </c>
      <c r="O791" s="64">
        <v>0</v>
      </c>
      <c r="P791" s="64">
        <v>1</v>
      </c>
      <c r="Q791" s="64">
        <v>1</v>
      </c>
      <c r="R791" s="64">
        <f t="shared" si="140"/>
        <v>2</v>
      </c>
      <c r="S791" s="105" t="s">
        <v>4386</v>
      </c>
      <c r="T791" s="105" t="s">
        <v>172</v>
      </c>
      <c r="U791" s="159">
        <f t="shared" si="150"/>
        <v>0</v>
      </c>
      <c r="V791" s="273">
        <v>0</v>
      </c>
      <c r="W791" s="100" t="str">
        <f t="shared" si="142"/>
        <v>No hay Programación</v>
      </c>
      <c r="X791" s="105" t="str">
        <f t="shared" si="143"/>
        <v>De acuerdo a lo programado</v>
      </c>
      <c r="Y791" s="166"/>
      <c r="Z791" s="159">
        <f t="shared" si="144"/>
        <v>2</v>
      </c>
      <c r="AA791" s="159"/>
      <c r="AB791" s="100" t="str">
        <f t="shared" si="146"/>
        <v>No hay ejecución</v>
      </c>
      <c r="AC791" s="105" t="str">
        <f t="shared" si="145"/>
        <v>NA</v>
      </c>
      <c r="AD791" s="166"/>
      <c r="AE791" s="65">
        <f t="shared" si="147"/>
        <v>0</v>
      </c>
      <c r="AF791" s="100" t="str">
        <f t="shared" si="148"/>
        <v>No hay Programación</v>
      </c>
      <c r="AG791" s="105" t="str">
        <f t="shared" si="149"/>
        <v>De acuerdo a lo programado</v>
      </c>
      <c r="AH791" s="166"/>
      <c r="AI791" s="65" t="s">
        <v>502</v>
      </c>
      <c r="AJ791" s="105" t="s">
        <v>502</v>
      </c>
    </row>
    <row r="792" spans="1:36" s="59" customFormat="1" ht="37.049999999999997" customHeight="1" thickTop="1" thickBot="1">
      <c r="A792" s="63">
        <v>777</v>
      </c>
      <c r="B792" s="162" t="s">
        <v>388</v>
      </c>
      <c r="C792" s="162">
        <v>0</v>
      </c>
      <c r="D792" s="162" t="s">
        <v>99</v>
      </c>
      <c r="E792" s="162" t="s">
        <v>82</v>
      </c>
      <c r="F792" s="162">
        <v>17</v>
      </c>
      <c r="G792" s="231" t="s">
        <v>433</v>
      </c>
      <c r="H792" s="164" t="s">
        <v>4564</v>
      </c>
      <c r="I792" s="231" t="s">
        <v>20</v>
      </c>
      <c r="J792" s="231" t="s">
        <v>338</v>
      </c>
      <c r="K792" s="231">
        <v>16</v>
      </c>
      <c r="L792" s="165" t="s">
        <v>642</v>
      </c>
      <c r="M792" s="165" t="s">
        <v>674</v>
      </c>
      <c r="N792" s="64">
        <v>0</v>
      </c>
      <c r="O792" s="64">
        <v>0</v>
      </c>
      <c r="P792" s="64">
        <v>0</v>
      </c>
      <c r="Q792" s="64">
        <v>1</v>
      </c>
      <c r="R792" s="64">
        <f t="shared" si="140"/>
        <v>1</v>
      </c>
      <c r="S792" s="105" t="s">
        <v>4386</v>
      </c>
      <c r="T792" s="105" t="s">
        <v>172</v>
      </c>
      <c r="U792" s="159">
        <f t="shared" si="150"/>
        <v>0</v>
      </c>
      <c r="V792" s="273">
        <v>0</v>
      </c>
      <c r="W792" s="100" t="str">
        <f t="shared" si="142"/>
        <v>No hay Programación</v>
      </c>
      <c r="X792" s="105" t="str">
        <f t="shared" si="143"/>
        <v>De acuerdo a lo programado</v>
      </c>
      <c r="Y792" s="166"/>
      <c r="Z792" s="159">
        <f t="shared" si="144"/>
        <v>1</v>
      </c>
      <c r="AA792" s="159"/>
      <c r="AB792" s="100" t="str">
        <f t="shared" si="146"/>
        <v>No hay ejecución</v>
      </c>
      <c r="AC792" s="105" t="str">
        <f t="shared" si="145"/>
        <v>NA</v>
      </c>
      <c r="AD792" s="166"/>
      <c r="AE792" s="65">
        <f t="shared" si="147"/>
        <v>0</v>
      </c>
      <c r="AF792" s="100" t="str">
        <f t="shared" si="148"/>
        <v>No hay Programación</v>
      </c>
      <c r="AG792" s="105" t="str">
        <f t="shared" si="149"/>
        <v>De acuerdo a lo programado</v>
      </c>
      <c r="AH792" s="166"/>
      <c r="AI792" s="65" t="s">
        <v>502</v>
      </c>
      <c r="AJ792" s="105" t="s">
        <v>502</v>
      </c>
    </row>
    <row r="793" spans="1:36" s="59" customFormat="1" ht="37.049999999999997" customHeight="1" thickTop="1" thickBot="1">
      <c r="A793" s="63">
        <v>778</v>
      </c>
      <c r="B793" s="162" t="s">
        <v>388</v>
      </c>
      <c r="C793" s="162">
        <v>0</v>
      </c>
      <c r="D793" s="162" t="s">
        <v>99</v>
      </c>
      <c r="E793" s="162" t="s">
        <v>82</v>
      </c>
      <c r="F793" s="162">
        <v>17</v>
      </c>
      <c r="G793" s="231" t="s">
        <v>433</v>
      </c>
      <c r="H793" s="164" t="s">
        <v>4560</v>
      </c>
      <c r="I793" s="231" t="s">
        <v>18</v>
      </c>
      <c r="J793" s="231" t="s">
        <v>338</v>
      </c>
      <c r="K793" s="231">
        <v>16</v>
      </c>
      <c r="L793" s="165" t="s">
        <v>640</v>
      </c>
      <c r="M793" s="165" t="s">
        <v>636</v>
      </c>
      <c r="N793" s="64">
        <v>1</v>
      </c>
      <c r="O793" s="64">
        <v>0</v>
      </c>
      <c r="P793" s="64">
        <v>0</v>
      </c>
      <c r="Q793" s="64">
        <v>0</v>
      </c>
      <c r="R793" s="64">
        <f t="shared" si="140"/>
        <v>1</v>
      </c>
      <c r="S793" s="105" t="s">
        <v>4386</v>
      </c>
      <c r="T793" s="105" t="s">
        <v>172</v>
      </c>
      <c r="U793" s="159">
        <f t="shared" si="150"/>
        <v>1</v>
      </c>
      <c r="V793" s="273">
        <v>1</v>
      </c>
      <c r="W793" s="100">
        <f t="shared" si="142"/>
        <v>1</v>
      </c>
      <c r="X793" s="105" t="str">
        <f t="shared" si="143"/>
        <v>De acuerdo a lo programado</v>
      </c>
      <c r="Y793" s="166"/>
      <c r="Z793" s="159">
        <f t="shared" si="144"/>
        <v>0</v>
      </c>
      <c r="AA793" s="159"/>
      <c r="AB793" s="100" t="str">
        <f t="shared" si="146"/>
        <v>No hay ejecución</v>
      </c>
      <c r="AC793" s="105" t="str">
        <f t="shared" si="145"/>
        <v>NA</v>
      </c>
      <c r="AD793" s="166"/>
      <c r="AE793" s="65">
        <f t="shared" si="147"/>
        <v>1</v>
      </c>
      <c r="AF793" s="100">
        <f t="shared" si="148"/>
        <v>1</v>
      </c>
      <c r="AG793" s="105" t="str">
        <f t="shared" si="149"/>
        <v>De acuerdo a lo programado</v>
      </c>
      <c r="AH793" s="166"/>
      <c r="AI793" s="65" t="s">
        <v>502</v>
      </c>
      <c r="AJ793" s="105" t="s">
        <v>502</v>
      </c>
    </row>
    <row r="794" spans="1:36" s="59" customFormat="1" ht="37.049999999999997" customHeight="1" thickTop="1" thickBot="1">
      <c r="A794" s="63">
        <v>779</v>
      </c>
      <c r="B794" s="162" t="s">
        <v>388</v>
      </c>
      <c r="C794" s="162">
        <v>0</v>
      </c>
      <c r="D794" s="162" t="s">
        <v>99</v>
      </c>
      <c r="E794" s="162" t="s">
        <v>78</v>
      </c>
      <c r="F794" s="162">
        <v>17</v>
      </c>
      <c r="G794" s="231" t="s">
        <v>541</v>
      </c>
      <c r="H794" s="164" t="s">
        <v>4567</v>
      </c>
      <c r="I794" s="231" t="s">
        <v>20</v>
      </c>
      <c r="J794" s="231" t="s">
        <v>338</v>
      </c>
      <c r="K794" s="231">
        <v>16</v>
      </c>
      <c r="L794" s="165" t="s">
        <v>642</v>
      </c>
      <c r="M794" s="165" t="s">
        <v>674</v>
      </c>
      <c r="N794" s="64">
        <v>1</v>
      </c>
      <c r="O794" s="64">
        <v>1</v>
      </c>
      <c r="P794" s="64">
        <v>1</v>
      </c>
      <c r="Q794" s="64">
        <v>1</v>
      </c>
      <c r="R794" s="64">
        <f t="shared" si="140"/>
        <v>4</v>
      </c>
      <c r="S794" s="105" t="s">
        <v>4386</v>
      </c>
      <c r="T794" s="105" t="s">
        <v>172</v>
      </c>
      <c r="U794" s="159">
        <f t="shared" si="150"/>
        <v>2</v>
      </c>
      <c r="V794" s="273">
        <v>1</v>
      </c>
      <c r="W794" s="100">
        <f t="shared" si="142"/>
        <v>0.5</v>
      </c>
      <c r="X794" s="105" t="str">
        <f t="shared" si="143"/>
        <v>En Riesgo de no Cumplimiento</v>
      </c>
      <c r="Y794" s="166"/>
      <c r="Z794" s="159">
        <f t="shared" si="144"/>
        <v>2</v>
      </c>
      <c r="AA794" s="159"/>
      <c r="AB794" s="100" t="str">
        <f t="shared" si="146"/>
        <v>No hay ejecución</v>
      </c>
      <c r="AC794" s="105" t="str">
        <f t="shared" si="145"/>
        <v>NA</v>
      </c>
      <c r="AD794" s="166"/>
      <c r="AE794" s="65">
        <f t="shared" si="147"/>
        <v>1</v>
      </c>
      <c r="AF794" s="100">
        <f t="shared" si="148"/>
        <v>0.25</v>
      </c>
      <c r="AG794" s="105" t="str">
        <f t="shared" si="149"/>
        <v>Incumplimiento</v>
      </c>
      <c r="AH794" s="166"/>
      <c r="AI794" s="65" t="s">
        <v>502</v>
      </c>
      <c r="AJ794" s="105" t="s">
        <v>502</v>
      </c>
    </row>
    <row r="795" spans="1:36" s="59" customFormat="1" ht="37.049999999999997" customHeight="1" thickTop="1" thickBot="1">
      <c r="A795" s="63">
        <v>780</v>
      </c>
      <c r="B795" s="162" t="s">
        <v>388</v>
      </c>
      <c r="C795" s="162">
        <v>0</v>
      </c>
      <c r="D795" s="162" t="s">
        <v>99</v>
      </c>
      <c r="E795" s="162" t="s">
        <v>78</v>
      </c>
      <c r="F795" s="162">
        <v>17</v>
      </c>
      <c r="G795" s="231" t="s">
        <v>541</v>
      </c>
      <c r="H795" s="164" t="s">
        <v>4568</v>
      </c>
      <c r="I795" s="231" t="s">
        <v>20</v>
      </c>
      <c r="J795" s="231" t="s">
        <v>338</v>
      </c>
      <c r="K795" s="231">
        <v>16</v>
      </c>
      <c r="L795" s="165" t="s">
        <v>642</v>
      </c>
      <c r="M795" s="165" t="s">
        <v>674</v>
      </c>
      <c r="N795" s="64">
        <v>0</v>
      </c>
      <c r="O795" s="64">
        <v>1</v>
      </c>
      <c r="P795" s="64">
        <v>1</v>
      </c>
      <c r="Q795" s="64">
        <v>0</v>
      </c>
      <c r="R795" s="64">
        <f t="shared" si="140"/>
        <v>2</v>
      </c>
      <c r="S795" s="105" t="s">
        <v>4386</v>
      </c>
      <c r="T795" s="105" t="s">
        <v>172</v>
      </c>
      <c r="U795" s="159">
        <f t="shared" si="150"/>
        <v>1</v>
      </c>
      <c r="V795" s="273">
        <v>1</v>
      </c>
      <c r="W795" s="100">
        <f t="shared" si="142"/>
        <v>1</v>
      </c>
      <c r="X795" s="105" t="str">
        <f t="shared" si="143"/>
        <v>De acuerdo a lo programado</v>
      </c>
      <c r="Y795" s="166"/>
      <c r="Z795" s="159">
        <f t="shared" si="144"/>
        <v>1</v>
      </c>
      <c r="AA795" s="159"/>
      <c r="AB795" s="100" t="str">
        <f t="shared" si="146"/>
        <v>No hay ejecución</v>
      </c>
      <c r="AC795" s="105" t="str">
        <f t="shared" si="145"/>
        <v>NA</v>
      </c>
      <c r="AD795" s="166"/>
      <c r="AE795" s="65">
        <f t="shared" si="147"/>
        <v>1</v>
      </c>
      <c r="AF795" s="100">
        <f t="shared" si="148"/>
        <v>0.5</v>
      </c>
      <c r="AG795" s="105" t="str">
        <f t="shared" si="149"/>
        <v>Incumplimiento</v>
      </c>
      <c r="AH795" s="166"/>
      <c r="AI795" s="65" t="s">
        <v>502</v>
      </c>
      <c r="AJ795" s="105" t="s">
        <v>502</v>
      </c>
    </row>
    <row r="796" spans="1:36" s="59" customFormat="1" ht="37.049999999999997" customHeight="1" thickTop="1" thickBot="1">
      <c r="A796" s="63">
        <v>781</v>
      </c>
      <c r="B796" s="162" t="s">
        <v>388</v>
      </c>
      <c r="C796" s="162">
        <v>0</v>
      </c>
      <c r="D796" s="162" t="s">
        <v>99</v>
      </c>
      <c r="E796" s="162" t="s">
        <v>78</v>
      </c>
      <c r="F796" s="162">
        <v>17</v>
      </c>
      <c r="G796" s="231" t="s">
        <v>541</v>
      </c>
      <c r="H796" s="164" t="s">
        <v>4569</v>
      </c>
      <c r="I796" s="231" t="s">
        <v>20</v>
      </c>
      <c r="J796" s="231" t="s">
        <v>338</v>
      </c>
      <c r="K796" s="231">
        <v>16</v>
      </c>
      <c r="L796" s="165" t="s">
        <v>642</v>
      </c>
      <c r="M796" s="165" t="s">
        <v>674</v>
      </c>
      <c r="N796" s="64">
        <v>0</v>
      </c>
      <c r="O796" s="64">
        <v>0</v>
      </c>
      <c r="P796" s="64">
        <v>1</v>
      </c>
      <c r="Q796" s="64">
        <v>0</v>
      </c>
      <c r="R796" s="64">
        <f t="shared" si="140"/>
        <v>1</v>
      </c>
      <c r="S796" s="105" t="s">
        <v>4386</v>
      </c>
      <c r="T796" s="105" t="s">
        <v>172</v>
      </c>
      <c r="U796" s="159">
        <f t="shared" si="150"/>
        <v>0</v>
      </c>
      <c r="V796" s="273">
        <v>0</v>
      </c>
      <c r="W796" s="100" t="str">
        <f t="shared" si="142"/>
        <v>No hay Programación</v>
      </c>
      <c r="X796" s="105" t="str">
        <f t="shared" si="143"/>
        <v>De acuerdo a lo programado</v>
      </c>
      <c r="Y796" s="166"/>
      <c r="Z796" s="159">
        <f t="shared" si="144"/>
        <v>1</v>
      </c>
      <c r="AA796" s="159"/>
      <c r="AB796" s="100" t="str">
        <f t="shared" si="146"/>
        <v>No hay ejecución</v>
      </c>
      <c r="AC796" s="105" t="str">
        <f t="shared" si="145"/>
        <v>NA</v>
      </c>
      <c r="AD796" s="166"/>
      <c r="AE796" s="65">
        <f t="shared" si="147"/>
        <v>0</v>
      </c>
      <c r="AF796" s="100" t="str">
        <f t="shared" si="148"/>
        <v>No hay Programación</v>
      </c>
      <c r="AG796" s="105" t="str">
        <f t="shared" si="149"/>
        <v>De acuerdo a lo programado</v>
      </c>
      <c r="AH796" s="166"/>
      <c r="AI796" s="65" t="s">
        <v>502</v>
      </c>
      <c r="AJ796" s="105" t="s">
        <v>502</v>
      </c>
    </row>
    <row r="797" spans="1:36" s="59" customFormat="1" ht="37.049999999999997" customHeight="1" thickTop="1" thickBot="1">
      <c r="A797" s="63">
        <v>782</v>
      </c>
      <c r="B797" s="162" t="s">
        <v>388</v>
      </c>
      <c r="C797" s="162">
        <v>0</v>
      </c>
      <c r="D797" s="162" t="s">
        <v>99</v>
      </c>
      <c r="E797" s="162" t="s">
        <v>78</v>
      </c>
      <c r="F797" s="162">
        <v>17</v>
      </c>
      <c r="G797" s="231" t="s">
        <v>541</v>
      </c>
      <c r="H797" s="164" t="s">
        <v>4570</v>
      </c>
      <c r="I797" s="231" t="s">
        <v>18</v>
      </c>
      <c r="J797" s="231" t="s">
        <v>338</v>
      </c>
      <c r="K797" s="231">
        <v>16</v>
      </c>
      <c r="L797" s="165" t="s">
        <v>640</v>
      </c>
      <c r="M797" s="165" t="s">
        <v>636</v>
      </c>
      <c r="N797" s="64">
        <v>1</v>
      </c>
      <c r="O797" s="64">
        <v>0</v>
      </c>
      <c r="P797" s="64">
        <v>0</v>
      </c>
      <c r="Q797" s="64">
        <v>0</v>
      </c>
      <c r="R797" s="64">
        <f t="shared" si="140"/>
        <v>1</v>
      </c>
      <c r="S797" s="105" t="s">
        <v>4386</v>
      </c>
      <c r="T797" s="105" t="s">
        <v>172</v>
      </c>
      <c r="U797" s="159">
        <f t="shared" si="150"/>
        <v>1</v>
      </c>
      <c r="V797" s="273">
        <v>1</v>
      </c>
      <c r="W797" s="100">
        <f t="shared" si="142"/>
        <v>1</v>
      </c>
      <c r="X797" s="105" t="str">
        <f t="shared" si="143"/>
        <v>De acuerdo a lo programado</v>
      </c>
      <c r="Y797" s="166"/>
      <c r="Z797" s="159">
        <f t="shared" si="144"/>
        <v>0</v>
      </c>
      <c r="AA797" s="159"/>
      <c r="AB797" s="100" t="str">
        <f t="shared" si="146"/>
        <v>No hay ejecución</v>
      </c>
      <c r="AC797" s="105" t="str">
        <f t="shared" si="145"/>
        <v>NA</v>
      </c>
      <c r="AD797" s="166"/>
      <c r="AE797" s="65">
        <f t="shared" si="147"/>
        <v>1</v>
      </c>
      <c r="AF797" s="100">
        <f t="shared" si="148"/>
        <v>1</v>
      </c>
      <c r="AG797" s="105" t="str">
        <f t="shared" si="149"/>
        <v>De acuerdo a lo programado</v>
      </c>
      <c r="AH797" s="166"/>
      <c r="AI797" s="65" t="s">
        <v>502</v>
      </c>
      <c r="AJ797" s="105" t="s">
        <v>502</v>
      </c>
    </row>
    <row r="798" spans="1:36" s="59" customFormat="1" ht="37.049999999999997" customHeight="1" thickTop="1" thickBot="1">
      <c r="A798" s="63">
        <v>783</v>
      </c>
      <c r="B798" s="162" t="s">
        <v>388</v>
      </c>
      <c r="C798" s="162">
        <v>0</v>
      </c>
      <c r="D798" s="162" t="s">
        <v>99</v>
      </c>
      <c r="E798" s="162" t="s">
        <v>78</v>
      </c>
      <c r="F798" s="162">
        <v>17</v>
      </c>
      <c r="G798" s="231" t="s">
        <v>541</v>
      </c>
      <c r="H798" s="164" t="s">
        <v>4561</v>
      </c>
      <c r="I798" s="231" t="s">
        <v>20</v>
      </c>
      <c r="J798" s="231" t="s">
        <v>338</v>
      </c>
      <c r="K798" s="231">
        <v>16</v>
      </c>
      <c r="L798" s="165" t="s">
        <v>3778</v>
      </c>
      <c r="M798" s="165" t="s">
        <v>643</v>
      </c>
      <c r="N798" s="64">
        <v>0</v>
      </c>
      <c r="O798" s="64">
        <v>1</v>
      </c>
      <c r="P798" s="64">
        <v>1</v>
      </c>
      <c r="Q798" s="64">
        <v>0</v>
      </c>
      <c r="R798" s="64">
        <f t="shared" si="140"/>
        <v>2</v>
      </c>
      <c r="S798" s="105" t="s">
        <v>4386</v>
      </c>
      <c r="T798" s="105" t="s">
        <v>172</v>
      </c>
      <c r="U798" s="159">
        <f t="shared" si="150"/>
        <v>1</v>
      </c>
      <c r="V798" s="273">
        <v>1</v>
      </c>
      <c r="W798" s="100">
        <f t="shared" si="142"/>
        <v>1</v>
      </c>
      <c r="X798" s="105" t="str">
        <f t="shared" si="143"/>
        <v>De acuerdo a lo programado</v>
      </c>
      <c r="Y798" s="166"/>
      <c r="Z798" s="159">
        <f t="shared" si="144"/>
        <v>1</v>
      </c>
      <c r="AA798" s="159"/>
      <c r="AB798" s="100" t="str">
        <f t="shared" si="146"/>
        <v>No hay ejecución</v>
      </c>
      <c r="AC798" s="105" t="str">
        <f t="shared" si="145"/>
        <v>NA</v>
      </c>
      <c r="AD798" s="166"/>
      <c r="AE798" s="65">
        <f t="shared" si="147"/>
        <v>1</v>
      </c>
      <c r="AF798" s="100">
        <f t="shared" si="148"/>
        <v>0.5</v>
      </c>
      <c r="AG798" s="105" t="str">
        <f t="shared" si="149"/>
        <v>Incumplimiento</v>
      </c>
      <c r="AH798" s="166"/>
      <c r="AI798" s="65" t="s">
        <v>502</v>
      </c>
      <c r="AJ798" s="105" t="s">
        <v>502</v>
      </c>
    </row>
    <row r="799" spans="1:36" s="59" customFormat="1" ht="37.049999999999997" customHeight="1" thickTop="1" thickBot="1">
      <c r="A799" s="63">
        <v>784</v>
      </c>
      <c r="B799" s="162">
        <v>0</v>
      </c>
      <c r="C799" s="162">
        <v>0</v>
      </c>
      <c r="D799" s="162">
        <v>0</v>
      </c>
      <c r="E799" s="162">
        <v>0</v>
      </c>
      <c r="F799" s="162">
        <v>22</v>
      </c>
      <c r="G799" s="231" t="s">
        <v>2846</v>
      </c>
      <c r="H799" s="164" t="s">
        <v>4579</v>
      </c>
      <c r="I799" s="231" t="s">
        <v>20</v>
      </c>
      <c r="J799" s="231" t="s">
        <v>172</v>
      </c>
      <c r="K799" s="231" t="s">
        <v>172</v>
      </c>
      <c r="L799" s="165" t="s">
        <v>640</v>
      </c>
      <c r="M799" s="165" t="s">
        <v>636</v>
      </c>
      <c r="N799" s="64">
        <v>1</v>
      </c>
      <c r="O799" s="64">
        <v>1</v>
      </c>
      <c r="P799" s="64">
        <v>1</v>
      </c>
      <c r="Q799" s="64">
        <v>1</v>
      </c>
      <c r="R799" s="64">
        <f t="shared" si="140"/>
        <v>4</v>
      </c>
      <c r="S799" s="105"/>
      <c r="T799" s="105" t="s">
        <v>172</v>
      </c>
      <c r="U799" s="159">
        <f t="shared" si="150"/>
        <v>2</v>
      </c>
      <c r="V799" s="273">
        <v>0</v>
      </c>
      <c r="W799" s="100">
        <f t="shared" si="142"/>
        <v>0</v>
      </c>
      <c r="X799" s="105" t="str">
        <f t="shared" si="143"/>
        <v>En Riesgo de no Cumplimiento</v>
      </c>
      <c r="Y799" s="166"/>
      <c r="Z799" s="159">
        <f t="shared" si="144"/>
        <v>2</v>
      </c>
      <c r="AA799" s="159"/>
      <c r="AB799" s="100" t="str">
        <f t="shared" si="146"/>
        <v>No hay ejecución</v>
      </c>
      <c r="AC799" s="105" t="str">
        <f t="shared" si="145"/>
        <v>NA</v>
      </c>
      <c r="AD799" s="166"/>
      <c r="AE799" s="65">
        <f t="shared" si="147"/>
        <v>0</v>
      </c>
      <c r="AF799" s="100" t="str">
        <f t="shared" si="148"/>
        <v>No hay Programación</v>
      </c>
      <c r="AG799" s="105" t="str">
        <f t="shared" si="149"/>
        <v>De acuerdo a lo programado</v>
      </c>
      <c r="AH799" s="166"/>
      <c r="AI799" s="65" t="s">
        <v>502</v>
      </c>
      <c r="AJ799" s="105" t="s">
        <v>502</v>
      </c>
    </row>
    <row r="800" spans="1:36" s="59" customFormat="1" ht="37.049999999999997" customHeight="1" thickTop="1" thickBot="1">
      <c r="A800" s="63">
        <v>785</v>
      </c>
      <c r="B800" s="162">
        <v>0</v>
      </c>
      <c r="C800" s="162">
        <v>0</v>
      </c>
      <c r="D800" s="162">
        <v>0</v>
      </c>
      <c r="E800" s="162">
        <v>0</v>
      </c>
      <c r="F800" s="162">
        <v>22</v>
      </c>
      <c r="G800" s="231" t="s">
        <v>2846</v>
      </c>
      <c r="H800" s="164" t="s">
        <v>4580</v>
      </c>
      <c r="I800" s="231" t="s">
        <v>20</v>
      </c>
      <c r="J800" s="231" t="s">
        <v>351</v>
      </c>
      <c r="K800" s="231">
        <v>19</v>
      </c>
      <c r="L800" s="165" t="s">
        <v>640</v>
      </c>
      <c r="M800" s="165" t="s">
        <v>636</v>
      </c>
      <c r="N800" s="64">
        <v>1</v>
      </c>
      <c r="O800" s="64">
        <v>1</v>
      </c>
      <c r="P800" s="64">
        <v>1</v>
      </c>
      <c r="Q800" s="64">
        <v>1</v>
      </c>
      <c r="R800" s="64">
        <f t="shared" si="140"/>
        <v>4</v>
      </c>
      <c r="S800" s="105"/>
      <c r="T800" s="105" t="s">
        <v>172</v>
      </c>
      <c r="U800" s="159">
        <f t="shared" si="150"/>
        <v>2</v>
      </c>
      <c r="V800" s="273">
        <v>0</v>
      </c>
      <c r="W800" s="100">
        <f t="shared" si="142"/>
        <v>0</v>
      </c>
      <c r="X800" s="105" t="str">
        <f t="shared" si="143"/>
        <v>En Riesgo de no Cumplimiento</v>
      </c>
      <c r="Y800" s="166"/>
      <c r="Z800" s="159">
        <f t="shared" si="144"/>
        <v>2</v>
      </c>
      <c r="AA800" s="159"/>
      <c r="AB800" s="100" t="str">
        <f t="shared" si="146"/>
        <v>No hay ejecución</v>
      </c>
      <c r="AC800" s="105" t="str">
        <f t="shared" si="145"/>
        <v>NA</v>
      </c>
      <c r="AD800" s="166"/>
      <c r="AE800" s="65">
        <f t="shared" si="147"/>
        <v>0</v>
      </c>
      <c r="AF800" s="100" t="str">
        <f t="shared" si="148"/>
        <v>No hay Programación</v>
      </c>
      <c r="AG800" s="105" t="str">
        <f t="shared" si="149"/>
        <v>De acuerdo a lo programado</v>
      </c>
      <c r="AH800" s="166"/>
      <c r="AI800" s="65" t="s">
        <v>502</v>
      </c>
      <c r="AJ800" s="105" t="s">
        <v>502</v>
      </c>
    </row>
    <row r="801" spans="1:36" s="59" customFormat="1" ht="37.049999999999997" customHeight="1" thickTop="1" thickBot="1">
      <c r="A801" s="63">
        <v>786</v>
      </c>
      <c r="B801" s="162">
        <v>0</v>
      </c>
      <c r="C801" s="162">
        <v>0</v>
      </c>
      <c r="D801" s="162">
        <v>0</v>
      </c>
      <c r="E801" s="162">
        <v>0</v>
      </c>
      <c r="F801" s="162">
        <v>22</v>
      </c>
      <c r="G801" s="231" t="s">
        <v>2846</v>
      </c>
      <c r="H801" s="164" t="s">
        <v>4581</v>
      </c>
      <c r="I801" s="231" t="s">
        <v>20</v>
      </c>
      <c r="J801" s="231" t="s">
        <v>351</v>
      </c>
      <c r="K801" s="231">
        <v>19</v>
      </c>
      <c r="L801" s="165" t="s">
        <v>640</v>
      </c>
      <c r="M801" s="165" t="s">
        <v>636</v>
      </c>
      <c r="N801" s="64">
        <v>1</v>
      </c>
      <c r="O801" s="64">
        <v>1</v>
      </c>
      <c r="P801" s="64">
        <v>1</v>
      </c>
      <c r="Q801" s="64">
        <v>1</v>
      </c>
      <c r="R801" s="64">
        <f t="shared" si="140"/>
        <v>4</v>
      </c>
      <c r="S801" s="105"/>
      <c r="T801" s="105" t="s">
        <v>172</v>
      </c>
      <c r="U801" s="159">
        <f t="shared" si="150"/>
        <v>2</v>
      </c>
      <c r="V801" s="273">
        <v>0</v>
      </c>
      <c r="W801" s="100">
        <f t="shared" si="142"/>
        <v>0</v>
      </c>
      <c r="X801" s="105" t="str">
        <f t="shared" si="143"/>
        <v>En Riesgo de no Cumplimiento</v>
      </c>
      <c r="Y801" s="166"/>
      <c r="Z801" s="159">
        <f t="shared" si="144"/>
        <v>2</v>
      </c>
      <c r="AA801" s="159"/>
      <c r="AB801" s="100" t="str">
        <f t="shared" si="146"/>
        <v>No hay ejecución</v>
      </c>
      <c r="AC801" s="105" t="str">
        <f t="shared" si="145"/>
        <v>NA</v>
      </c>
      <c r="AD801" s="166"/>
      <c r="AE801" s="65">
        <f t="shared" si="147"/>
        <v>0</v>
      </c>
      <c r="AF801" s="100" t="str">
        <f t="shared" si="148"/>
        <v>No hay Programación</v>
      </c>
      <c r="AG801" s="105" t="str">
        <f t="shared" si="149"/>
        <v>De acuerdo a lo programado</v>
      </c>
      <c r="AH801" s="166"/>
      <c r="AI801" s="65" t="s">
        <v>502</v>
      </c>
      <c r="AJ801" s="105" t="s">
        <v>502</v>
      </c>
    </row>
    <row r="802" spans="1:36" s="59" customFormat="1" ht="37.049999999999997" customHeight="1" thickTop="1" thickBot="1">
      <c r="A802" s="63">
        <v>787</v>
      </c>
      <c r="B802" s="162">
        <v>0</v>
      </c>
      <c r="C802" s="162">
        <v>0</v>
      </c>
      <c r="D802" s="162">
        <v>0</v>
      </c>
      <c r="E802" s="162">
        <v>0</v>
      </c>
      <c r="F802" s="162">
        <v>22</v>
      </c>
      <c r="G802" s="231" t="s">
        <v>2846</v>
      </c>
      <c r="H802" s="164" t="s">
        <v>4582</v>
      </c>
      <c r="I802" s="231" t="s">
        <v>20</v>
      </c>
      <c r="J802" s="231" t="s">
        <v>351</v>
      </c>
      <c r="K802" s="231">
        <v>19</v>
      </c>
      <c r="L802" s="165" t="s">
        <v>640</v>
      </c>
      <c r="M802" s="165" t="s">
        <v>636</v>
      </c>
      <c r="N802" s="64">
        <v>1</v>
      </c>
      <c r="O802" s="64">
        <v>1</v>
      </c>
      <c r="P802" s="64">
        <v>1</v>
      </c>
      <c r="Q802" s="64">
        <v>1</v>
      </c>
      <c r="R802" s="64">
        <f t="shared" si="140"/>
        <v>4</v>
      </c>
      <c r="S802" s="105"/>
      <c r="T802" s="105" t="s">
        <v>172</v>
      </c>
      <c r="U802" s="159">
        <f t="shared" si="150"/>
        <v>2</v>
      </c>
      <c r="V802" s="273">
        <v>0</v>
      </c>
      <c r="W802" s="100">
        <f t="shared" si="142"/>
        <v>0</v>
      </c>
      <c r="X802" s="105" t="str">
        <f t="shared" si="143"/>
        <v>En Riesgo de no Cumplimiento</v>
      </c>
      <c r="Y802" s="166"/>
      <c r="Z802" s="159">
        <f t="shared" si="144"/>
        <v>2</v>
      </c>
      <c r="AA802" s="159"/>
      <c r="AB802" s="100" t="str">
        <f t="shared" si="146"/>
        <v>No hay ejecución</v>
      </c>
      <c r="AC802" s="105" t="str">
        <f t="shared" si="145"/>
        <v>NA</v>
      </c>
      <c r="AD802" s="166"/>
      <c r="AE802" s="65">
        <f t="shared" si="147"/>
        <v>0</v>
      </c>
      <c r="AF802" s="100" t="str">
        <f t="shared" si="148"/>
        <v>No hay Programación</v>
      </c>
      <c r="AG802" s="105" t="str">
        <f t="shared" si="149"/>
        <v>De acuerdo a lo programado</v>
      </c>
      <c r="AH802" s="166"/>
      <c r="AI802" s="65" t="s">
        <v>502</v>
      </c>
      <c r="AJ802" s="105" t="s">
        <v>502</v>
      </c>
    </row>
    <row r="803" spans="1:36" s="59" customFormat="1" ht="37.049999999999997" customHeight="1" thickTop="1" thickBot="1">
      <c r="A803" s="63">
        <v>788</v>
      </c>
      <c r="B803" s="162">
        <v>0</v>
      </c>
      <c r="C803" s="162">
        <v>0</v>
      </c>
      <c r="D803" s="162">
        <v>0</v>
      </c>
      <c r="E803" s="162">
        <v>0</v>
      </c>
      <c r="F803" s="162">
        <v>22</v>
      </c>
      <c r="G803" s="231" t="s">
        <v>2846</v>
      </c>
      <c r="H803" s="164" t="s">
        <v>4594</v>
      </c>
      <c r="I803" s="231" t="s">
        <v>20</v>
      </c>
      <c r="J803" s="231" t="s">
        <v>172</v>
      </c>
      <c r="K803" s="231" t="s">
        <v>172</v>
      </c>
      <c r="L803" s="165" t="s">
        <v>640</v>
      </c>
      <c r="M803" s="165" t="s">
        <v>636</v>
      </c>
      <c r="N803" s="64">
        <v>1</v>
      </c>
      <c r="O803" s="64">
        <v>1</v>
      </c>
      <c r="P803" s="64">
        <v>1</v>
      </c>
      <c r="Q803" s="64">
        <v>1</v>
      </c>
      <c r="R803" s="64">
        <f t="shared" si="140"/>
        <v>4</v>
      </c>
      <c r="S803" s="105"/>
      <c r="T803" s="105" t="s">
        <v>172</v>
      </c>
      <c r="U803" s="159">
        <f t="shared" si="150"/>
        <v>2</v>
      </c>
      <c r="V803" s="273">
        <v>0</v>
      </c>
      <c r="W803" s="100">
        <f t="shared" si="142"/>
        <v>0</v>
      </c>
      <c r="X803" s="105" t="str">
        <f t="shared" si="143"/>
        <v>En Riesgo de no Cumplimiento</v>
      </c>
      <c r="Y803" s="166"/>
      <c r="Z803" s="159">
        <f t="shared" si="144"/>
        <v>2</v>
      </c>
      <c r="AA803" s="159"/>
      <c r="AB803" s="100" t="str">
        <f t="shared" si="146"/>
        <v>No hay ejecución</v>
      </c>
      <c r="AC803" s="105" t="str">
        <f t="shared" si="145"/>
        <v>NA</v>
      </c>
      <c r="AD803" s="166"/>
      <c r="AE803" s="65">
        <f t="shared" si="147"/>
        <v>0</v>
      </c>
      <c r="AF803" s="100" t="str">
        <f t="shared" si="148"/>
        <v>No hay Programación</v>
      </c>
      <c r="AG803" s="105" t="str">
        <f t="shared" si="149"/>
        <v>De acuerdo a lo programado</v>
      </c>
      <c r="AH803" s="166"/>
      <c r="AI803" s="65" t="s">
        <v>502</v>
      </c>
      <c r="AJ803" s="105" t="s">
        <v>502</v>
      </c>
    </row>
    <row r="804" spans="1:36" s="59" customFormat="1" ht="37.049999999999997" customHeight="1" thickTop="1" thickBot="1">
      <c r="A804" s="63">
        <v>789</v>
      </c>
      <c r="B804" s="162">
        <v>0</v>
      </c>
      <c r="C804" s="162">
        <v>0</v>
      </c>
      <c r="D804" s="162">
        <v>0</v>
      </c>
      <c r="E804" s="162">
        <v>0</v>
      </c>
      <c r="F804" s="162">
        <v>22</v>
      </c>
      <c r="G804" s="231" t="s">
        <v>431</v>
      </c>
      <c r="H804" s="164" t="s">
        <v>4598</v>
      </c>
      <c r="I804" s="231" t="s">
        <v>20</v>
      </c>
      <c r="J804" s="231" t="s">
        <v>129</v>
      </c>
      <c r="K804" s="231">
        <v>1</v>
      </c>
      <c r="L804" s="165" t="s">
        <v>640</v>
      </c>
      <c r="M804" s="165" t="s">
        <v>636</v>
      </c>
      <c r="N804" s="64">
        <v>1</v>
      </c>
      <c r="O804" s="64">
        <v>1</v>
      </c>
      <c r="P804" s="64">
        <v>1</v>
      </c>
      <c r="Q804" s="64">
        <v>1</v>
      </c>
      <c r="R804" s="64">
        <f t="shared" si="140"/>
        <v>4</v>
      </c>
      <c r="S804" s="105" t="s">
        <v>4599</v>
      </c>
      <c r="T804" s="105" t="s">
        <v>172</v>
      </c>
      <c r="U804" s="159">
        <f t="shared" si="150"/>
        <v>2</v>
      </c>
      <c r="V804" s="273">
        <v>2</v>
      </c>
      <c r="W804" s="100">
        <f t="shared" si="142"/>
        <v>1</v>
      </c>
      <c r="X804" s="105" t="str">
        <f t="shared" si="143"/>
        <v>De acuerdo a lo programado</v>
      </c>
      <c r="Y804" s="166"/>
      <c r="Z804" s="159">
        <f t="shared" si="144"/>
        <v>2</v>
      </c>
      <c r="AA804" s="159"/>
      <c r="AB804" s="100" t="str">
        <f t="shared" si="146"/>
        <v>No hay ejecución</v>
      </c>
      <c r="AC804" s="105" t="str">
        <f t="shared" si="145"/>
        <v>NA</v>
      </c>
      <c r="AD804" s="166"/>
      <c r="AE804" s="65">
        <f t="shared" si="147"/>
        <v>2</v>
      </c>
      <c r="AF804" s="100">
        <f t="shared" si="148"/>
        <v>0.5</v>
      </c>
      <c r="AG804" s="105" t="str">
        <f t="shared" si="149"/>
        <v>Incumplimiento</v>
      </c>
      <c r="AH804" s="166"/>
      <c r="AI804" s="65" t="s">
        <v>502</v>
      </c>
      <c r="AJ804" s="105" t="s">
        <v>502</v>
      </c>
    </row>
    <row r="805" spans="1:36" s="59" customFormat="1" ht="37.049999999999997" customHeight="1" thickTop="1" thickBot="1">
      <c r="A805" s="63">
        <v>790</v>
      </c>
      <c r="B805" s="162">
        <v>0</v>
      </c>
      <c r="C805" s="162">
        <v>0</v>
      </c>
      <c r="D805" s="162">
        <v>0</v>
      </c>
      <c r="E805" s="162">
        <v>0</v>
      </c>
      <c r="F805" s="162">
        <v>22</v>
      </c>
      <c r="G805" s="231" t="s">
        <v>439</v>
      </c>
      <c r="H805" s="164" t="s">
        <v>4584</v>
      </c>
      <c r="I805" s="231" t="s">
        <v>20</v>
      </c>
      <c r="J805" s="231" t="s">
        <v>129</v>
      </c>
      <c r="K805" s="231">
        <v>1</v>
      </c>
      <c r="L805" s="165" t="s">
        <v>640</v>
      </c>
      <c r="M805" s="165" t="s">
        <v>636</v>
      </c>
      <c r="N805" s="64">
        <v>1</v>
      </c>
      <c r="O805" s="64">
        <v>1</v>
      </c>
      <c r="P805" s="64">
        <v>1</v>
      </c>
      <c r="Q805" s="64">
        <v>1</v>
      </c>
      <c r="R805" s="64">
        <f t="shared" si="140"/>
        <v>4</v>
      </c>
      <c r="S805" s="105" t="s">
        <v>4523</v>
      </c>
      <c r="T805" s="105" t="s">
        <v>172</v>
      </c>
      <c r="U805" s="159">
        <f t="shared" si="150"/>
        <v>2</v>
      </c>
      <c r="V805" s="273">
        <v>2</v>
      </c>
      <c r="W805" s="100">
        <f t="shared" si="142"/>
        <v>1</v>
      </c>
      <c r="X805" s="105" t="str">
        <f t="shared" si="143"/>
        <v>De acuerdo a lo programado</v>
      </c>
      <c r="Y805" s="166"/>
      <c r="Z805" s="159">
        <f t="shared" si="144"/>
        <v>2</v>
      </c>
      <c r="AA805" s="159"/>
      <c r="AB805" s="100" t="str">
        <f t="shared" si="146"/>
        <v>No hay ejecución</v>
      </c>
      <c r="AC805" s="105" t="str">
        <f t="shared" si="145"/>
        <v>NA</v>
      </c>
      <c r="AD805" s="166"/>
      <c r="AE805" s="65">
        <f t="shared" si="147"/>
        <v>2</v>
      </c>
      <c r="AF805" s="100">
        <f t="shared" si="148"/>
        <v>0.5</v>
      </c>
      <c r="AG805" s="105" t="str">
        <f t="shared" si="149"/>
        <v>Incumplimiento</v>
      </c>
      <c r="AH805" s="166"/>
      <c r="AI805" s="65" t="s">
        <v>502</v>
      </c>
      <c r="AJ805" s="105" t="s">
        <v>502</v>
      </c>
    </row>
    <row r="806" spans="1:36" s="59" customFormat="1" ht="37.049999999999997" customHeight="1" thickTop="1" thickBot="1">
      <c r="A806" s="63">
        <v>791</v>
      </c>
      <c r="B806" s="162">
        <v>0</v>
      </c>
      <c r="C806" s="162">
        <v>0</v>
      </c>
      <c r="D806" s="162">
        <v>0</v>
      </c>
      <c r="E806" s="162">
        <v>0</v>
      </c>
      <c r="F806" s="162">
        <v>21</v>
      </c>
      <c r="G806" s="231" t="s">
        <v>571</v>
      </c>
      <c r="H806" s="164" t="s">
        <v>4585</v>
      </c>
      <c r="I806" s="231" t="s">
        <v>20</v>
      </c>
      <c r="J806" s="231" t="s">
        <v>353</v>
      </c>
      <c r="K806" s="231">
        <v>20</v>
      </c>
      <c r="L806" s="165" t="s">
        <v>642</v>
      </c>
      <c r="M806" s="165" t="s">
        <v>674</v>
      </c>
      <c r="N806" s="64">
        <v>2</v>
      </c>
      <c r="O806" s="64">
        <v>3</v>
      </c>
      <c r="P806" s="64">
        <v>3</v>
      </c>
      <c r="Q806" s="64">
        <v>3</v>
      </c>
      <c r="R806" s="64">
        <f t="shared" si="140"/>
        <v>11</v>
      </c>
      <c r="S806" s="105" t="s">
        <v>4600</v>
      </c>
      <c r="T806" s="105" t="s">
        <v>172</v>
      </c>
      <c r="U806" s="159">
        <f t="shared" si="150"/>
        <v>5</v>
      </c>
      <c r="V806" s="273">
        <v>5</v>
      </c>
      <c r="W806" s="100">
        <f t="shared" si="142"/>
        <v>1</v>
      </c>
      <c r="X806" s="105" t="str">
        <f t="shared" si="143"/>
        <v>De acuerdo a lo programado</v>
      </c>
      <c r="Y806" s="166"/>
      <c r="Z806" s="159">
        <f t="shared" si="144"/>
        <v>6</v>
      </c>
      <c r="AA806" s="159"/>
      <c r="AB806" s="100" t="str">
        <f t="shared" si="146"/>
        <v>No hay ejecución</v>
      </c>
      <c r="AC806" s="105" t="str">
        <f t="shared" si="145"/>
        <v>NA</v>
      </c>
      <c r="AD806" s="166"/>
      <c r="AE806" s="65">
        <f t="shared" si="147"/>
        <v>5</v>
      </c>
      <c r="AF806" s="100">
        <f t="shared" si="148"/>
        <v>0.45454545454545453</v>
      </c>
      <c r="AG806" s="105" t="str">
        <f t="shared" si="149"/>
        <v>Incumplimiento</v>
      </c>
      <c r="AH806" s="166"/>
      <c r="AI806" s="65" t="s">
        <v>502</v>
      </c>
      <c r="AJ806" s="105" t="s">
        <v>502</v>
      </c>
    </row>
    <row r="807" spans="1:36" s="59" customFormat="1" ht="37.049999999999997" customHeight="1" thickTop="1" thickBot="1">
      <c r="A807" s="63">
        <v>792</v>
      </c>
      <c r="B807" s="162">
        <v>0</v>
      </c>
      <c r="C807" s="162">
        <v>0</v>
      </c>
      <c r="D807" s="162">
        <v>0</v>
      </c>
      <c r="E807" s="162">
        <v>0</v>
      </c>
      <c r="F807" s="162">
        <v>22</v>
      </c>
      <c r="G807" s="231" t="s">
        <v>571</v>
      </c>
      <c r="H807" s="164" t="s">
        <v>4072</v>
      </c>
      <c r="I807" s="231" t="s">
        <v>20</v>
      </c>
      <c r="J807" s="231" t="s">
        <v>353</v>
      </c>
      <c r="K807" s="231">
        <v>20</v>
      </c>
      <c r="L807" s="165" t="s">
        <v>642</v>
      </c>
      <c r="M807" s="165" t="s">
        <v>674</v>
      </c>
      <c r="N807" s="64">
        <v>2</v>
      </c>
      <c r="O807" s="64">
        <v>2</v>
      </c>
      <c r="P807" s="64">
        <v>2</v>
      </c>
      <c r="Q807" s="64">
        <v>2</v>
      </c>
      <c r="R807" s="64">
        <f t="shared" si="140"/>
        <v>8</v>
      </c>
      <c r="S807" s="105" t="s">
        <v>4601</v>
      </c>
      <c r="T807" s="105" t="s">
        <v>172</v>
      </c>
      <c r="U807" s="159">
        <f t="shared" si="150"/>
        <v>4</v>
      </c>
      <c r="V807" s="273">
        <v>4</v>
      </c>
      <c r="W807" s="100">
        <f t="shared" si="142"/>
        <v>1</v>
      </c>
      <c r="X807" s="105" t="str">
        <f t="shared" si="143"/>
        <v>De acuerdo a lo programado</v>
      </c>
      <c r="Y807" s="166"/>
      <c r="Z807" s="159">
        <f t="shared" si="144"/>
        <v>4</v>
      </c>
      <c r="AA807" s="159"/>
      <c r="AB807" s="100" t="str">
        <f t="shared" si="146"/>
        <v>No hay ejecución</v>
      </c>
      <c r="AC807" s="105" t="str">
        <f t="shared" si="145"/>
        <v>NA</v>
      </c>
      <c r="AD807" s="166"/>
      <c r="AE807" s="65">
        <f t="shared" si="147"/>
        <v>4</v>
      </c>
      <c r="AF807" s="100">
        <f t="shared" si="148"/>
        <v>0.5</v>
      </c>
      <c r="AG807" s="105" t="str">
        <f t="shared" si="149"/>
        <v>Incumplimiento</v>
      </c>
      <c r="AH807" s="166"/>
      <c r="AI807" s="65" t="s">
        <v>502</v>
      </c>
      <c r="AJ807" s="105" t="s">
        <v>502</v>
      </c>
    </row>
    <row r="808" spans="1:36" s="59" customFormat="1" ht="37.049999999999997" customHeight="1" thickTop="1" thickBot="1">
      <c r="A808" s="63">
        <v>793</v>
      </c>
      <c r="B808" s="162">
        <v>0</v>
      </c>
      <c r="C808" s="162">
        <v>0</v>
      </c>
      <c r="D808" s="162">
        <v>0</v>
      </c>
      <c r="E808" s="162">
        <v>0</v>
      </c>
      <c r="F808" s="162">
        <v>22</v>
      </c>
      <c r="G808" s="231" t="s">
        <v>571</v>
      </c>
      <c r="H808" s="164" t="s">
        <v>4591</v>
      </c>
      <c r="I808" s="231" t="s">
        <v>20</v>
      </c>
      <c r="J808" s="231" t="s">
        <v>353</v>
      </c>
      <c r="K808" s="231">
        <v>20</v>
      </c>
      <c r="L808" s="165" t="s">
        <v>642</v>
      </c>
      <c r="M808" s="165" t="s">
        <v>674</v>
      </c>
      <c r="N808" s="64">
        <v>1</v>
      </c>
      <c r="O808" s="64">
        <v>1</v>
      </c>
      <c r="P808" s="64">
        <v>1</v>
      </c>
      <c r="Q808" s="64">
        <v>1</v>
      </c>
      <c r="R808" s="64">
        <f t="shared" si="140"/>
        <v>4</v>
      </c>
      <c r="S808" s="105" t="s">
        <v>4602</v>
      </c>
      <c r="T808" s="105" t="s">
        <v>172</v>
      </c>
      <c r="U808" s="159">
        <f t="shared" si="150"/>
        <v>2</v>
      </c>
      <c r="V808" s="273">
        <v>2</v>
      </c>
      <c r="W808" s="100">
        <f t="shared" si="142"/>
        <v>1</v>
      </c>
      <c r="X808" s="105" t="str">
        <f t="shared" si="143"/>
        <v>De acuerdo a lo programado</v>
      </c>
      <c r="Y808" s="166"/>
      <c r="Z808" s="159">
        <f t="shared" si="144"/>
        <v>2</v>
      </c>
      <c r="AA808" s="159"/>
      <c r="AB808" s="100" t="str">
        <f t="shared" si="146"/>
        <v>No hay ejecución</v>
      </c>
      <c r="AC808" s="105" t="str">
        <f t="shared" si="145"/>
        <v>NA</v>
      </c>
      <c r="AD808" s="166"/>
      <c r="AE808" s="65">
        <f t="shared" si="147"/>
        <v>2</v>
      </c>
      <c r="AF808" s="100">
        <f t="shared" si="148"/>
        <v>0.5</v>
      </c>
      <c r="AG808" s="105" t="str">
        <f t="shared" si="149"/>
        <v>Incumplimiento</v>
      </c>
      <c r="AH808" s="166"/>
      <c r="AI808" s="65" t="s">
        <v>502</v>
      </c>
      <c r="AJ808" s="105" t="s">
        <v>502</v>
      </c>
    </row>
    <row r="809" spans="1:36" s="59" customFormat="1" ht="37.049999999999997" customHeight="1" thickTop="1" thickBot="1">
      <c r="A809" s="63">
        <v>794</v>
      </c>
      <c r="B809" s="162">
        <v>0</v>
      </c>
      <c r="C809" s="162">
        <v>0</v>
      </c>
      <c r="D809" s="162">
        <v>0</v>
      </c>
      <c r="E809" s="162">
        <v>0</v>
      </c>
      <c r="F809" s="162">
        <v>22</v>
      </c>
      <c r="G809" s="231" t="s">
        <v>428</v>
      </c>
      <c r="H809" s="164" t="s">
        <v>4586</v>
      </c>
      <c r="I809" s="231" t="s">
        <v>20</v>
      </c>
      <c r="J809" s="231" t="s">
        <v>351</v>
      </c>
      <c r="K809" s="231">
        <v>19</v>
      </c>
      <c r="L809" s="165" t="s">
        <v>2218</v>
      </c>
      <c r="M809" s="165" t="s">
        <v>636</v>
      </c>
      <c r="N809" s="64">
        <v>1</v>
      </c>
      <c r="O809" s="64">
        <v>1</v>
      </c>
      <c r="P809" s="64">
        <v>0</v>
      </c>
      <c r="Q809" s="64">
        <v>1</v>
      </c>
      <c r="R809" s="64">
        <f t="shared" si="140"/>
        <v>3</v>
      </c>
      <c r="S809" s="105" t="s">
        <v>4350</v>
      </c>
      <c r="T809" s="105" t="s">
        <v>172</v>
      </c>
      <c r="U809" s="159">
        <f t="shared" si="150"/>
        <v>2</v>
      </c>
      <c r="V809" s="273">
        <v>2</v>
      </c>
      <c r="W809" s="100">
        <f t="shared" si="142"/>
        <v>1</v>
      </c>
      <c r="X809" s="105" t="str">
        <f t="shared" si="143"/>
        <v>De acuerdo a lo programado</v>
      </c>
      <c r="Y809" s="166"/>
      <c r="Z809" s="159">
        <f t="shared" si="144"/>
        <v>1</v>
      </c>
      <c r="AA809" s="159"/>
      <c r="AB809" s="100" t="str">
        <f t="shared" si="146"/>
        <v>No hay ejecución</v>
      </c>
      <c r="AC809" s="105" t="str">
        <f t="shared" si="145"/>
        <v>NA</v>
      </c>
      <c r="AD809" s="166"/>
      <c r="AE809" s="65">
        <f t="shared" si="147"/>
        <v>2</v>
      </c>
      <c r="AF809" s="100">
        <f t="shared" si="148"/>
        <v>0.66666666666666663</v>
      </c>
      <c r="AG809" s="105" t="str">
        <f t="shared" si="149"/>
        <v>Incumplimiento</v>
      </c>
      <c r="AH809" s="166"/>
      <c r="AI809" s="65" t="s">
        <v>502</v>
      </c>
      <c r="AJ809" s="105" t="s">
        <v>502</v>
      </c>
    </row>
    <row r="810" spans="1:36" s="59" customFormat="1" ht="37.049999999999997" customHeight="1" thickTop="1" thickBot="1">
      <c r="A810" s="63">
        <v>795</v>
      </c>
      <c r="B810" s="162">
        <v>0</v>
      </c>
      <c r="C810" s="162">
        <v>0</v>
      </c>
      <c r="D810" s="162">
        <v>0</v>
      </c>
      <c r="E810" s="162" t="s">
        <v>228</v>
      </c>
      <c r="F810" s="162">
        <v>20</v>
      </c>
      <c r="G810" s="231" t="s">
        <v>469</v>
      </c>
      <c r="H810" s="164" t="s">
        <v>4587</v>
      </c>
      <c r="I810" s="231" t="s">
        <v>20</v>
      </c>
      <c r="J810" s="231" t="s">
        <v>172</v>
      </c>
      <c r="K810" s="231" t="s">
        <v>172</v>
      </c>
      <c r="L810" s="165" t="s">
        <v>640</v>
      </c>
      <c r="M810" s="165" t="s">
        <v>636</v>
      </c>
      <c r="N810" s="64">
        <v>1</v>
      </c>
      <c r="O810" s="64">
        <v>1</v>
      </c>
      <c r="P810" s="64">
        <v>1</v>
      </c>
      <c r="Q810" s="64">
        <v>1</v>
      </c>
      <c r="R810" s="64">
        <f t="shared" si="140"/>
        <v>4</v>
      </c>
      <c r="S810" s="105" t="s">
        <v>4350</v>
      </c>
      <c r="T810" s="105" t="s">
        <v>172</v>
      </c>
      <c r="U810" s="159">
        <f t="shared" si="150"/>
        <v>2</v>
      </c>
      <c r="V810" s="273">
        <v>2</v>
      </c>
      <c r="W810" s="100">
        <f t="shared" si="142"/>
        <v>1</v>
      </c>
      <c r="X810" s="105" t="str">
        <f t="shared" si="143"/>
        <v>De acuerdo a lo programado</v>
      </c>
      <c r="Y810" s="166"/>
      <c r="Z810" s="159">
        <f t="shared" si="144"/>
        <v>2</v>
      </c>
      <c r="AA810" s="159"/>
      <c r="AB810" s="100" t="str">
        <f t="shared" si="146"/>
        <v>No hay ejecución</v>
      </c>
      <c r="AC810" s="105" t="str">
        <f t="shared" si="145"/>
        <v>NA</v>
      </c>
      <c r="AD810" s="166"/>
      <c r="AE810" s="65">
        <f t="shared" si="147"/>
        <v>2</v>
      </c>
      <c r="AF810" s="100">
        <f t="shared" si="148"/>
        <v>0.5</v>
      </c>
      <c r="AG810" s="105" t="str">
        <f t="shared" si="149"/>
        <v>Incumplimiento</v>
      </c>
      <c r="AH810" s="166"/>
      <c r="AI810" s="65" t="s">
        <v>502</v>
      </c>
      <c r="AJ810" s="105" t="s">
        <v>502</v>
      </c>
    </row>
    <row r="811" spans="1:36" s="59" customFormat="1" ht="37.049999999999997" customHeight="1" thickTop="1" thickBot="1">
      <c r="A811" s="63">
        <v>796</v>
      </c>
      <c r="B811" s="162">
        <v>0</v>
      </c>
      <c r="C811" s="162">
        <v>0</v>
      </c>
      <c r="D811" s="162">
        <v>0</v>
      </c>
      <c r="E811" s="162" t="s">
        <v>228</v>
      </c>
      <c r="F811" s="162">
        <v>20</v>
      </c>
      <c r="G811" s="231" t="s">
        <v>469</v>
      </c>
      <c r="H811" s="164" t="s">
        <v>4588</v>
      </c>
      <c r="I811" s="231" t="s">
        <v>20</v>
      </c>
      <c r="J811" s="231" t="s">
        <v>172</v>
      </c>
      <c r="K811" s="231" t="s">
        <v>172</v>
      </c>
      <c r="L811" s="165" t="s">
        <v>640</v>
      </c>
      <c r="M811" s="165" t="s">
        <v>636</v>
      </c>
      <c r="N811" s="64">
        <v>1</v>
      </c>
      <c r="O811" s="64">
        <v>1</v>
      </c>
      <c r="P811" s="64">
        <v>1</v>
      </c>
      <c r="Q811" s="64">
        <v>1</v>
      </c>
      <c r="R811" s="64">
        <f t="shared" si="140"/>
        <v>4</v>
      </c>
      <c r="S811" s="105" t="s">
        <v>4350</v>
      </c>
      <c r="T811" s="105" t="s">
        <v>172</v>
      </c>
      <c r="U811" s="159">
        <f t="shared" si="150"/>
        <v>2</v>
      </c>
      <c r="V811" s="273">
        <v>2</v>
      </c>
      <c r="W811" s="100">
        <f t="shared" si="142"/>
        <v>1</v>
      </c>
      <c r="X811" s="105" t="str">
        <f t="shared" si="143"/>
        <v>De acuerdo a lo programado</v>
      </c>
      <c r="Y811" s="166"/>
      <c r="Z811" s="159">
        <f t="shared" si="144"/>
        <v>2</v>
      </c>
      <c r="AA811" s="159"/>
      <c r="AB811" s="100" t="str">
        <f t="shared" si="146"/>
        <v>No hay ejecución</v>
      </c>
      <c r="AC811" s="105" t="str">
        <f t="shared" si="145"/>
        <v>NA</v>
      </c>
      <c r="AD811" s="166"/>
      <c r="AE811" s="65">
        <f t="shared" si="147"/>
        <v>2</v>
      </c>
      <c r="AF811" s="100">
        <f t="shared" si="148"/>
        <v>0.5</v>
      </c>
      <c r="AG811" s="105" t="str">
        <f t="shared" si="149"/>
        <v>Incumplimiento</v>
      </c>
      <c r="AH811" s="166"/>
      <c r="AI811" s="65" t="s">
        <v>502</v>
      </c>
      <c r="AJ811" s="105" t="s">
        <v>502</v>
      </c>
    </row>
    <row r="812" spans="1:36" s="59" customFormat="1" ht="37.049999999999997" customHeight="1" thickTop="1" thickBot="1">
      <c r="A812" s="63">
        <v>797</v>
      </c>
      <c r="B812" s="162">
        <v>0</v>
      </c>
      <c r="C812" s="162">
        <v>0</v>
      </c>
      <c r="D812" s="162">
        <v>0</v>
      </c>
      <c r="E812" s="162" t="s">
        <v>228</v>
      </c>
      <c r="F812" s="162">
        <v>20</v>
      </c>
      <c r="G812" s="231" t="s">
        <v>469</v>
      </c>
      <c r="H812" s="164" t="s">
        <v>4589</v>
      </c>
      <c r="I812" s="231" t="s">
        <v>20</v>
      </c>
      <c r="J812" s="231" t="s">
        <v>172</v>
      </c>
      <c r="K812" s="231" t="s">
        <v>172</v>
      </c>
      <c r="L812" s="165" t="s">
        <v>640</v>
      </c>
      <c r="M812" s="165" t="s">
        <v>636</v>
      </c>
      <c r="N812" s="64">
        <v>1</v>
      </c>
      <c r="O812" s="64">
        <v>1</v>
      </c>
      <c r="P812" s="64">
        <v>1</v>
      </c>
      <c r="Q812" s="64">
        <v>1</v>
      </c>
      <c r="R812" s="64">
        <f t="shared" si="140"/>
        <v>4</v>
      </c>
      <c r="S812" s="105" t="s">
        <v>4350</v>
      </c>
      <c r="T812" s="105" t="s">
        <v>172</v>
      </c>
      <c r="U812" s="159">
        <f t="shared" si="150"/>
        <v>2</v>
      </c>
      <c r="V812" s="273">
        <v>2</v>
      </c>
      <c r="W812" s="100">
        <f t="shared" si="142"/>
        <v>1</v>
      </c>
      <c r="X812" s="105" t="str">
        <f t="shared" si="143"/>
        <v>De acuerdo a lo programado</v>
      </c>
      <c r="Y812" s="166"/>
      <c r="Z812" s="159">
        <f t="shared" si="144"/>
        <v>2</v>
      </c>
      <c r="AA812" s="159"/>
      <c r="AB812" s="100" t="str">
        <f t="shared" si="146"/>
        <v>No hay ejecución</v>
      </c>
      <c r="AC812" s="105" t="str">
        <f t="shared" si="145"/>
        <v>NA</v>
      </c>
      <c r="AD812" s="166"/>
      <c r="AE812" s="65">
        <f t="shared" si="147"/>
        <v>2</v>
      </c>
      <c r="AF812" s="100">
        <f t="shared" si="148"/>
        <v>0.5</v>
      </c>
      <c r="AG812" s="105" t="str">
        <f t="shared" si="149"/>
        <v>Incumplimiento</v>
      </c>
      <c r="AH812" s="166"/>
      <c r="AI812" s="65" t="s">
        <v>502</v>
      </c>
      <c r="AJ812" s="105" t="s">
        <v>502</v>
      </c>
    </row>
    <row r="813" spans="1:36" s="59" customFormat="1" ht="37.049999999999997" customHeight="1" thickTop="1" thickBot="1">
      <c r="A813" s="63">
        <v>798</v>
      </c>
      <c r="B813" s="162">
        <v>0</v>
      </c>
      <c r="C813" s="162">
        <v>0</v>
      </c>
      <c r="D813" s="162">
        <v>0</v>
      </c>
      <c r="E813" s="162">
        <v>0</v>
      </c>
      <c r="F813" s="162">
        <v>22</v>
      </c>
      <c r="G813" s="231" t="s">
        <v>2846</v>
      </c>
      <c r="H813" s="164" t="s">
        <v>4579</v>
      </c>
      <c r="I813" s="231" t="s">
        <v>20</v>
      </c>
      <c r="J813" s="231" t="s">
        <v>172</v>
      </c>
      <c r="K813" s="231" t="s">
        <v>172</v>
      </c>
      <c r="L813" s="165" t="s">
        <v>2201</v>
      </c>
      <c r="M813" s="165" t="s">
        <v>643</v>
      </c>
      <c r="N813" s="64">
        <v>10</v>
      </c>
      <c r="O813" s="64">
        <v>20</v>
      </c>
      <c r="P813" s="64">
        <v>0</v>
      </c>
      <c r="Q813" s="64">
        <v>0</v>
      </c>
      <c r="R813" s="64">
        <f t="shared" si="140"/>
        <v>30</v>
      </c>
      <c r="S813" s="105" t="s">
        <v>4375</v>
      </c>
      <c r="T813" s="105" t="s">
        <v>172</v>
      </c>
      <c r="U813" s="159">
        <f t="shared" si="150"/>
        <v>30</v>
      </c>
      <c r="V813" s="273">
        <v>0</v>
      </c>
      <c r="W813" s="100">
        <f t="shared" si="142"/>
        <v>0</v>
      </c>
      <c r="X813" s="105" t="str">
        <f t="shared" si="143"/>
        <v>En Riesgo de no Cumplimiento</v>
      </c>
      <c r="Y813" s="166"/>
      <c r="Z813" s="159">
        <f t="shared" si="144"/>
        <v>0</v>
      </c>
      <c r="AA813" s="159"/>
      <c r="AB813" s="100" t="str">
        <f t="shared" si="146"/>
        <v>No hay ejecución</v>
      </c>
      <c r="AC813" s="105" t="str">
        <f t="shared" si="145"/>
        <v>NA</v>
      </c>
      <c r="AD813" s="166"/>
      <c r="AE813" s="65">
        <f t="shared" si="147"/>
        <v>0</v>
      </c>
      <c r="AF813" s="100" t="str">
        <f t="shared" si="148"/>
        <v>No hay Programación</v>
      </c>
      <c r="AG813" s="105" t="str">
        <f t="shared" si="149"/>
        <v>De acuerdo a lo programado</v>
      </c>
      <c r="AH813" s="166"/>
      <c r="AI813" s="65" t="s">
        <v>502</v>
      </c>
      <c r="AJ813" s="105" t="s">
        <v>502</v>
      </c>
    </row>
    <row r="814" spans="1:36" s="59" customFormat="1" ht="37.049999999999997" customHeight="1" thickTop="1" thickBot="1">
      <c r="A814" s="63">
        <v>799</v>
      </c>
      <c r="B814" s="162">
        <v>0</v>
      </c>
      <c r="C814" s="162">
        <v>0</v>
      </c>
      <c r="D814" s="162">
        <v>0</v>
      </c>
      <c r="E814" s="162">
        <v>0</v>
      </c>
      <c r="F814" s="162">
        <v>22</v>
      </c>
      <c r="G814" s="231" t="s">
        <v>2846</v>
      </c>
      <c r="H814" s="164" t="s">
        <v>4580</v>
      </c>
      <c r="I814" s="231" t="s">
        <v>20</v>
      </c>
      <c r="J814" s="231" t="s">
        <v>351</v>
      </c>
      <c r="K814" s="231">
        <v>19</v>
      </c>
      <c r="L814" s="165" t="s">
        <v>3763</v>
      </c>
      <c r="M814" s="165" t="s">
        <v>4334</v>
      </c>
      <c r="N814" s="64">
        <v>150</v>
      </c>
      <c r="O814" s="64">
        <v>150</v>
      </c>
      <c r="P814" s="64">
        <v>150</v>
      </c>
      <c r="Q814" s="64">
        <v>100</v>
      </c>
      <c r="R814" s="64">
        <f t="shared" si="140"/>
        <v>550</v>
      </c>
      <c r="S814" s="105" t="s">
        <v>4375</v>
      </c>
      <c r="T814" s="105" t="s">
        <v>172</v>
      </c>
      <c r="U814" s="159">
        <f t="shared" si="150"/>
        <v>300</v>
      </c>
      <c r="V814" s="273">
        <v>310</v>
      </c>
      <c r="W814" s="100">
        <f t="shared" si="142"/>
        <v>1.0333333333333334</v>
      </c>
      <c r="X814" s="105" t="str">
        <f t="shared" si="143"/>
        <v>De acuerdo a lo programado</v>
      </c>
      <c r="Y814" s="166"/>
      <c r="Z814" s="159">
        <f t="shared" si="144"/>
        <v>250</v>
      </c>
      <c r="AA814" s="159"/>
      <c r="AB814" s="100" t="str">
        <f t="shared" si="146"/>
        <v>No hay ejecución</v>
      </c>
      <c r="AC814" s="105" t="str">
        <f t="shared" si="145"/>
        <v>NA</v>
      </c>
      <c r="AD814" s="166"/>
      <c r="AE814" s="65">
        <f t="shared" si="147"/>
        <v>310</v>
      </c>
      <c r="AF814" s="100">
        <f t="shared" si="148"/>
        <v>0.5636363636363636</v>
      </c>
      <c r="AG814" s="105" t="str">
        <f t="shared" si="149"/>
        <v>Incumplimiento</v>
      </c>
      <c r="AH814" s="166"/>
      <c r="AI814" s="65" t="s">
        <v>502</v>
      </c>
      <c r="AJ814" s="105" t="s">
        <v>502</v>
      </c>
    </row>
    <row r="815" spans="1:36" s="59" customFormat="1" ht="37.049999999999997" customHeight="1" thickTop="1" thickBot="1">
      <c r="A815" s="63">
        <v>800</v>
      </c>
      <c r="B815" s="162">
        <v>0</v>
      </c>
      <c r="C815" s="162">
        <v>0</v>
      </c>
      <c r="D815" s="162">
        <v>0</v>
      </c>
      <c r="E815" s="162">
        <v>0</v>
      </c>
      <c r="F815" s="162">
        <v>22</v>
      </c>
      <c r="G815" s="231" t="s">
        <v>2846</v>
      </c>
      <c r="H815" s="164" t="s">
        <v>4581</v>
      </c>
      <c r="I815" s="231" t="s">
        <v>20</v>
      </c>
      <c r="J815" s="231" t="s">
        <v>351</v>
      </c>
      <c r="K815" s="231">
        <v>19</v>
      </c>
      <c r="L815" s="165" t="s">
        <v>3763</v>
      </c>
      <c r="M815" s="165" t="s">
        <v>4334</v>
      </c>
      <c r="N815" s="64">
        <v>1</v>
      </c>
      <c r="O815" s="64">
        <v>2</v>
      </c>
      <c r="P815" s="64">
        <v>0</v>
      </c>
      <c r="Q815" s="64">
        <v>0</v>
      </c>
      <c r="R815" s="64">
        <f t="shared" ref="R815:R878" si="151">N815+O815+P815+Q815</f>
        <v>3</v>
      </c>
      <c r="S815" s="105" t="s">
        <v>4375</v>
      </c>
      <c r="T815" s="105" t="s">
        <v>172</v>
      </c>
      <c r="U815" s="159">
        <f t="shared" si="150"/>
        <v>3</v>
      </c>
      <c r="V815" s="273">
        <v>1</v>
      </c>
      <c r="W815" s="100">
        <f t="shared" si="142"/>
        <v>0.33333333333333331</v>
      </c>
      <c r="X815" s="105" t="str">
        <f t="shared" si="143"/>
        <v>En Riesgo de no Cumplimiento</v>
      </c>
      <c r="Y815" s="166"/>
      <c r="Z815" s="159">
        <f t="shared" si="144"/>
        <v>0</v>
      </c>
      <c r="AA815" s="159"/>
      <c r="AB815" s="100" t="str">
        <f t="shared" si="146"/>
        <v>No hay ejecución</v>
      </c>
      <c r="AC815" s="105" t="str">
        <f t="shared" si="145"/>
        <v>NA</v>
      </c>
      <c r="AD815" s="166"/>
      <c r="AE815" s="65">
        <f t="shared" si="147"/>
        <v>1</v>
      </c>
      <c r="AF815" s="100">
        <f t="shared" si="148"/>
        <v>0.33333333333333331</v>
      </c>
      <c r="AG815" s="105" t="str">
        <f t="shared" si="149"/>
        <v>Incumplimiento</v>
      </c>
      <c r="AH815" s="166"/>
      <c r="AI815" s="65" t="s">
        <v>502</v>
      </c>
      <c r="AJ815" s="105" t="s">
        <v>502</v>
      </c>
    </row>
    <row r="816" spans="1:36" s="59" customFormat="1" ht="37.049999999999997" customHeight="1" thickTop="1" thickBot="1">
      <c r="A816" s="63">
        <v>801</v>
      </c>
      <c r="B816" s="162">
        <v>0</v>
      </c>
      <c r="C816" s="162">
        <v>0</v>
      </c>
      <c r="D816" s="162">
        <v>0</v>
      </c>
      <c r="E816" s="162">
        <v>0</v>
      </c>
      <c r="F816" s="162">
        <v>22</v>
      </c>
      <c r="G816" s="231" t="s">
        <v>2846</v>
      </c>
      <c r="H816" s="164" t="s">
        <v>4582</v>
      </c>
      <c r="I816" s="231" t="s">
        <v>20</v>
      </c>
      <c r="J816" s="231" t="s">
        <v>351</v>
      </c>
      <c r="K816" s="231">
        <v>19</v>
      </c>
      <c r="L816" s="165" t="s">
        <v>3763</v>
      </c>
      <c r="M816" s="165" t="s">
        <v>3764</v>
      </c>
      <c r="N816" s="64">
        <v>250</v>
      </c>
      <c r="O816" s="64">
        <v>180</v>
      </c>
      <c r="P816" s="64">
        <v>180</v>
      </c>
      <c r="Q816" s="64">
        <v>100</v>
      </c>
      <c r="R816" s="64">
        <f t="shared" si="151"/>
        <v>710</v>
      </c>
      <c r="S816" s="105" t="s">
        <v>4375</v>
      </c>
      <c r="T816" s="105" t="s">
        <v>172</v>
      </c>
      <c r="U816" s="159">
        <f t="shared" si="150"/>
        <v>430</v>
      </c>
      <c r="V816" s="273">
        <v>490</v>
      </c>
      <c r="W816" s="100">
        <f t="shared" si="142"/>
        <v>1.1395348837209303</v>
      </c>
      <c r="X816" s="105" t="str">
        <f t="shared" si="143"/>
        <v>De acuerdo a lo programado</v>
      </c>
      <c r="Y816" s="166"/>
      <c r="Z816" s="159">
        <f t="shared" si="144"/>
        <v>280</v>
      </c>
      <c r="AA816" s="159"/>
      <c r="AB816" s="100" t="str">
        <f t="shared" si="146"/>
        <v>No hay ejecución</v>
      </c>
      <c r="AC816" s="105" t="str">
        <f t="shared" si="145"/>
        <v>NA</v>
      </c>
      <c r="AD816" s="166"/>
      <c r="AE816" s="65">
        <f t="shared" si="147"/>
        <v>490</v>
      </c>
      <c r="AF816" s="100">
        <f t="shared" si="148"/>
        <v>0.6901408450704225</v>
      </c>
      <c r="AG816" s="105" t="str">
        <f t="shared" si="149"/>
        <v>Incumplimiento</v>
      </c>
      <c r="AH816" s="166"/>
      <c r="AI816" s="65" t="s">
        <v>502</v>
      </c>
      <c r="AJ816" s="105" t="s">
        <v>502</v>
      </c>
    </row>
    <row r="817" spans="1:36" s="59" customFormat="1" ht="37.049999999999997" customHeight="1" thickTop="1" thickBot="1">
      <c r="A817" s="63">
        <v>802</v>
      </c>
      <c r="B817" s="162">
        <v>0</v>
      </c>
      <c r="C817" s="162">
        <v>0</v>
      </c>
      <c r="D817" s="162">
        <v>0</v>
      </c>
      <c r="E817" s="162">
        <v>0</v>
      </c>
      <c r="F817" s="162">
        <v>21</v>
      </c>
      <c r="G817" s="231" t="s">
        <v>571</v>
      </c>
      <c r="H817" s="164" t="s">
        <v>4069</v>
      </c>
      <c r="I817" s="231" t="s">
        <v>20</v>
      </c>
      <c r="J817" s="231" t="s">
        <v>353</v>
      </c>
      <c r="K817" s="231">
        <v>20</v>
      </c>
      <c r="L817" s="165" t="s">
        <v>642</v>
      </c>
      <c r="M817" s="165" t="s">
        <v>2215</v>
      </c>
      <c r="N817" s="64">
        <v>0</v>
      </c>
      <c r="O817" s="64">
        <v>2</v>
      </c>
      <c r="P817" s="64">
        <v>2</v>
      </c>
      <c r="Q817" s="64">
        <v>0</v>
      </c>
      <c r="R817" s="64">
        <f t="shared" si="151"/>
        <v>4</v>
      </c>
      <c r="S817" s="105" t="s">
        <v>4375</v>
      </c>
      <c r="T817" s="105" t="s">
        <v>172</v>
      </c>
      <c r="U817" s="159">
        <f t="shared" si="150"/>
        <v>2</v>
      </c>
      <c r="V817" s="273">
        <v>5</v>
      </c>
      <c r="W817" s="100">
        <f t="shared" si="142"/>
        <v>2.5</v>
      </c>
      <c r="X817" s="105" t="str">
        <f t="shared" si="143"/>
        <v>De acuerdo a lo programado</v>
      </c>
      <c r="Y817" s="166"/>
      <c r="Z817" s="159">
        <f t="shared" si="144"/>
        <v>2</v>
      </c>
      <c r="AA817" s="159"/>
      <c r="AB817" s="100" t="str">
        <f t="shared" si="146"/>
        <v>No hay ejecución</v>
      </c>
      <c r="AC817" s="105" t="str">
        <f t="shared" si="145"/>
        <v>NA</v>
      </c>
      <c r="AD817" s="166"/>
      <c r="AE817" s="65">
        <f t="shared" si="147"/>
        <v>5</v>
      </c>
      <c r="AF817" s="100">
        <f t="shared" si="148"/>
        <v>1.25</v>
      </c>
      <c r="AG817" s="105" t="str">
        <f t="shared" si="149"/>
        <v>De acuerdo a lo programado</v>
      </c>
      <c r="AH817" s="166"/>
      <c r="AI817" s="65" t="s">
        <v>502</v>
      </c>
      <c r="AJ817" s="105" t="s">
        <v>502</v>
      </c>
    </row>
    <row r="818" spans="1:36" s="59" customFormat="1" ht="37.049999999999997" customHeight="1" thickTop="1" thickBot="1">
      <c r="A818" s="63">
        <v>803</v>
      </c>
      <c r="B818" s="162">
        <v>0</v>
      </c>
      <c r="C818" s="162">
        <v>0</v>
      </c>
      <c r="D818" s="162">
        <v>0</v>
      </c>
      <c r="E818" s="162">
        <v>0</v>
      </c>
      <c r="F818" s="162">
        <v>21</v>
      </c>
      <c r="G818" s="231" t="s">
        <v>571</v>
      </c>
      <c r="H818" s="164" t="s">
        <v>4585</v>
      </c>
      <c r="I818" s="231" t="s">
        <v>20</v>
      </c>
      <c r="J818" s="231" t="s">
        <v>353</v>
      </c>
      <c r="K818" s="231">
        <v>20</v>
      </c>
      <c r="L818" s="165" t="s">
        <v>642</v>
      </c>
      <c r="M818" s="165" t="s">
        <v>674</v>
      </c>
      <c r="N818" s="64">
        <v>2</v>
      </c>
      <c r="O818" s="64">
        <v>2</v>
      </c>
      <c r="P818" s="64">
        <v>2</v>
      </c>
      <c r="Q818" s="64">
        <v>2</v>
      </c>
      <c r="R818" s="64">
        <f t="shared" si="151"/>
        <v>8</v>
      </c>
      <c r="S818" s="105" t="s">
        <v>4447</v>
      </c>
      <c r="T818" s="105" t="s">
        <v>172</v>
      </c>
      <c r="U818" s="159">
        <f t="shared" si="150"/>
        <v>4</v>
      </c>
      <c r="V818" s="273">
        <v>2</v>
      </c>
      <c r="W818" s="100">
        <f t="shared" si="142"/>
        <v>0.5</v>
      </c>
      <c r="X818" s="105" t="str">
        <f t="shared" si="143"/>
        <v>En Riesgo de no Cumplimiento</v>
      </c>
      <c r="Y818" s="166"/>
      <c r="Z818" s="159">
        <f t="shared" si="144"/>
        <v>4</v>
      </c>
      <c r="AA818" s="159"/>
      <c r="AB818" s="100" t="str">
        <f t="shared" si="146"/>
        <v>No hay ejecución</v>
      </c>
      <c r="AC818" s="105" t="str">
        <f t="shared" si="145"/>
        <v>NA</v>
      </c>
      <c r="AD818" s="166"/>
      <c r="AE818" s="65">
        <f t="shared" si="147"/>
        <v>2</v>
      </c>
      <c r="AF818" s="100">
        <f t="shared" si="148"/>
        <v>0.25</v>
      </c>
      <c r="AG818" s="105" t="str">
        <f t="shared" si="149"/>
        <v>Incumplimiento</v>
      </c>
      <c r="AH818" s="166"/>
      <c r="AI818" s="65" t="s">
        <v>502</v>
      </c>
      <c r="AJ818" s="105" t="s">
        <v>502</v>
      </c>
    </row>
    <row r="819" spans="1:36" s="59" customFormat="1" ht="37.049999999999997" customHeight="1" thickTop="1" thickBot="1">
      <c r="A819" s="63">
        <v>804</v>
      </c>
      <c r="B819" s="162">
        <v>0</v>
      </c>
      <c r="C819" s="162">
        <v>0</v>
      </c>
      <c r="D819" s="162">
        <v>0</v>
      </c>
      <c r="E819" s="162">
        <v>0</v>
      </c>
      <c r="F819" s="162">
        <v>22</v>
      </c>
      <c r="G819" s="231" t="s">
        <v>571</v>
      </c>
      <c r="H819" s="164" t="s">
        <v>4072</v>
      </c>
      <c r="I819" s="231" t="s">
        <v>20</v>
      </c>
      <c r="J819" s="231" t="s">
        <v>353</v>
      </c>
      <c r="K819" s="231">
        <v>20</v>
      </c>
      <c r="L819" s="165" t="s">
        <v>642</v>
      </c>
      <c r="M819" s="165" t="s">
        <v>674</v>
      </c>
      <c r="N819" s="64">
        <v>2</v>
      </c>
      <c r="O819" s="64">
        <v>2</v>
      </c>
      <c r="P819" s="64">
        <v>2</v>
      </c>
      <c r="Q819" s="64">
        <v>2</v>
      </c>
      <c r="R819" s="64">
        <f t="shared" si="151"/>
        <v>8</v>
      </c>
      <c r="S819" s="105" t="s">
        <v>4447</v>
      </c>
      <c r="T819" s="105" t="s">
        <v>172</v>
      </c>
      <c r="U819" s="159">
        <f t="shared" si="150"/>
        <v>4</v>
      </c>
      <c r="V819" s="273">
        <v>2</v>
      </c>
      <c r="W819" s="100">
        <f t="shared" si="142"/>
        <v>0.5</v>
      </c>
      <c r="X819" s="105" t="str">
        <f t="shared" si="143"/>
        <v>En Riesgo de no Cumplimiento</v>
      </c>
      <c r="Y819" s="166"/>
      <c r="Z819" s="159">
        <f t="shared" si="144"/>
        <v>4</v>
      </c>
      <c r="AA819" s="159"/>
      <c r="AB819" s="100" t="str">
        <f t="shared" si="146"/>
        <v>No hay ejecución</v>
      </c>
      <c r="AC819" s="105" t="str">
        <f t="shared" si="145"/>
        <v>NA</v>
      </c>
      <c r="AD819" s="166"/>
      <c r="AE819" s="65">
        <f t="shared" si="147"/>
        <v>2</v>
      </c>
      <c r="AF819" s="100">
        <f t="shared" si="148"/>
        <v>0.25</v>
      </c>
      <c r="AG819" s="105" t="str">
        <f t="shared" si="149"/>
        <v>Incumplimiento</v>
      </c>
      <c r="AH819" s="166"/>
      <c r="AI819" s="65" t="s">
        <v>502</v>
      </c>
      <c r="AJ819" s="105" t="s">
        <v>502</v>
      </c>
    </row>
    <row r="820" spans="1:36" s="59" customFormat="1" ht="37.049999999999997" customHeight="1" thickTop="1" thickBot="1">
      <c r="A820" s="63">
        <v>805</v>
      </c>
      <c r="B820" s="162">
        <v>0</v>
      </c>
      <c r="C820" s="162">
        <v>0</v>
      </c>
      <c r="D820" s="162">
        <v>0</v>
      </c>
      <c r="E820" s="162">
        <v>0</v>
      </c>
      <c r="F820" s="162">
        <v>22</v>
      </c>
      <c r="G820" s="231" t="s">
        <v>428</v>
      </c>
      <c r="H820" s="164" t="s">
        <v>4603</v>
      </c>
      <c r="I820" s="231" t="s">
        <v>20</v>
      </c>
      <c r="J820" s="231" t="s">
        <v>351</v>
      </c>
      <c r="K820" s="231">
        <v>19</v>
      </c>
      <c r="L820" s="165" t="s">
        <v>642</v>
      </c>
      <c r="M820" s="165" t="s">
        <v>674</v>
      </c>
      <c r="N820" s="64">
        <v>1</v>
      </c>
      <c r="O820" s="64">
        <v>1</v>
      </c>
      <c r="P820" s="64">
        <v>1</v>
      </c>
      <c r="Q820" s="64">
        <v>1</v>
      </c>
      <c r="R820" s="64">
        <f t="shared" si="151"/>
        <v>4</v>
      </c>
      <c r="S820" s="105" t="s">
        <v>4447</v>
      </c>
      <c r="T820" s="105" t="s">
        <v>172</v>
      </c>
      <c r="U820" s="159">
        <f t="shared" si="150"/>
        <v>2</v>
      </c>
      <c r="V820" s="273">
        <v>2</v>
      </c>
      <c r="W820" s="100">
        <f t="shared" si="142"/>
        <v>1</v>
      </c>
      <c r="X820" s="105" t="str">
        <f t="shared" si="143"/>
        <v>De acuerdo a lo programado</v>
      </c>
      <c r="Y820" s="166"/>
      <c r="Z820" s="159">
        <f t="shared" si="144"/>
        <v>2</v>
      </c>
      <c r="AA820" s="159"/>
      <c r="AB820" s="100" t="str">
        <f t="shared" si="146"/>
        <v>No hay ejecución</v>
      </c>
      <c r="AC820" s="105" t="str">
        <f t="shared" si="145"/>
        <v>NA</v>
      </c>
      <c r="AD820" s="166"/>
      <c r="AE820" s="65">
        <f t="shared" si="147"/>
        <v>2</v>
      </c>
      <c r="AF820" s="100">
        <f t="shared" si="148"/>
        <v>0.5</v>
      </c>
      <c r="AG820" s="105" t="str">
        <f t="shared" si="149"/>
        <v>Incumplimiento</v>
      </c>
      <c r="AH820" s="166"/>
      <c r="AI820" s="65" t="s">
        <v>502</v>
      </c>
      <c r="AJ820" s="105" t="s">
        <v>502</v>
      </c>
    </row>
    <row r="821" spans="1:36" s="59" customFormat="1" ht="37.049999999999997" customHeight="1" thickTop="1" thickBot="1">
      <c r="A821" s="63">
        <v>806</v>
      </c>
      <c r="B821" s="162">
        <v>0</v>
      </c>
      <c r="C821" s="162">
        <v>0</v>
      </c>
      <c r="D821" s="162">
        <v>0</v>
      </c>
      <c r="E821" s="162">
        <v>0</v>
      </c>
      <c r="F821" s="162">
        <v>22</v>
      </c>
      <c r="G821" s="231" t="s">
        <v>428</v>
      </c>
      <c r="H821" s="164" t="s">
        <v>4604</v>
      </c>
      <c r="I821" s="231" t="s">
        <v>20</v>
      </c>
      <c r="J821" s="231" t="s">
        <v>351</v>
      </c>
      <c r="K821" s="231">
        <v>19</v>
      </c>
      <c r="L821" s="165" t="s">
        <v>640</v>
      </c>
      <c r="M821" s="165" t="s">
        <v>636</v>
      </c>
      <c r="N821" s="64">
        <v>0</v>
      </c>
      <c r="O821" s="64">
        <v>0</v>
      </c>
      <c r="P821" s="64">
        <v>0</v>
      </c>
      <c r="Q821" s="64">
        <v>1</v>
      </c>
      <c r="R821" s="64">
        <f t="shared" si="151"/>
        <v>1</v>
      </c>
      <c r="S821" s="105" t="s">
        <v>4447</v>
      </c>
      <c r="T821" s="105" t="s">
        <v>172</v>
      </c>
      <c r="U821" s="159">
        <f t="shared" si="150"/>
        <v>0</v>
      </c>
      <c r="V821" s="273">
        <v>0</v>
      </c>
      <c r="W821" s="100" t="str">
        <f t="shared" si="142"/>
        <v>No hay Programación</v>
      </c>
      <c r="X821" s="105" t="str">
        <f t="shared" si="143"/>
        <v>De acuerdo a lo programado</v>
      </c>
      <c r="Y821" s="166"/>
      <c r="Z821" s="159">
        <f t="shared" si="144"/>
        <v>1</v>
      </c>
      <c r="AA821" s="159"/>
      <c r="AB821" s="100" t="str">
        <f t="shared" si="146"/>
        <v>No hay ejecución</v>
      </c>
      <c r="AC821" s="105" t="str">
        <f t="shared" si="145"/>
        <v>NA</v>
      </c>
      <c r="AD821" s="166"/>
      <c r="AE821" s="65">
        <f t="shared" si="147"/>
        <v>0</v>
      </c>
      <c r="AF821" s="100" t="str">
        <f t="shared" si="148"/>
        <v>No hay Programación</v>
      </c>
      <c r="AG821" s="105" t="str">
        <f t="shared" si="149"/>
        <v>De acuerdo a lo programado</v>
      </c>
      <c r="AH821" s="166"/>
      <c r="AI821" s="65" t="s">
        <v>502</v>
      </c>
      <c r="AJ821" s="105" t="s">
        <v>502</v>
      </c>
    </row>
    <row r="822" spans="1:36" s="59" customFormat="1" ht="37.049999999999997" customHeight="1" thickTop="1" thickBot="1">
      <c r="A822" s="63">
        <v>807</v>
      </c>
      <c r="B822" s="162">
        <v>0</v>
      </c>
      <c r="C822" s="162">
        <v>0</v>
      </c>
      <c r="D822" s="162">
        <v>0</v>
      </c>
      <c r="E822" s="162">
        <v>0</v>
      </c>
      <c r="F822" s="162">
        <v>22</v>
      </c>
      <c r="G822" s="231" t="s">
        <v>428</v>
      </c>
      <c r="H822" s="164" t="s">
        <v>4605</v>
      </c>
      <c r="I822" s="231" t="s">
        <v>20</v>
      </c>
      <c r="J822" s="231" t="s">
        <v>351</v>
      </c>
      <c r="K822" s="231">
        <v>19</v>
      </c>
      <c r="L822" s="165" t="s">
        <v>640</v>
      </c>
      <c r="M822" s="165" t="s">
        <v>636</v>
      </c>
      <c r="N822" s="64">
        <v>1</v>
      </c>
      <c r="O822" s="64">
        <v>1</v>
      </c>
      <c r="P822" s="64">
        <v>1</v>
      </c>
      <c r="Q822" s="64">
        <v>1</v>
      </c>
      <c r="R822" s="64">
        <f t="shared" si="151"/>
        <v>4</v>
      </c>
      <c r="S822" s="105" t="s">
        <v>4447</v>
      </c>
      <c r="T822" s="105" t="s">
        <v>172</v>
      </c>
      <c r="U822" s="159">
        <f t="shared" si="150"/>
        <v>2</v>
      </c>
      <c r="V822" s="273">
        <v>2</v>
      </c>
      <c r="W822" s="100">
        <f t="shared" si="142"/>
        <v>1</v>
      </c>
      <c r="X822" s="105" t="str">
        <f t="shared" si="143"/>
        <v>De acuerdo a lo programado</v>
      </c>
      <c r="Y822" s="166"/>
      <c r="Z822" s="159">
        <f t="shared" si="144"/>
        <v>2</v>
      </c>
      <c r="AA822" s="159"/>
      <c r="AB822" s="100" t="str">
        <f t="shared" si="146"/>
        <v>No hay ejecución</v>
      </c>
      <c r="AC822" s="105" t="str">
        <f t="shared" si="145"/>
        <v>NA</v>
      </c>
      <c r="AD822" s="166"/>
      <c r="AE822" s="65">
        <f t="shared" si="147"/>
        <v>2</v>
      </c>
      <c r="AF822" s="100">
        <f t="shared" si="148"/>
        <v>0.5</v>
      </c>
      <c r="AG822" s="105" t="str">
        <f t="shared" si="149"/>
        <v>Incumplimiento</v>
      </c>
      <c r="AH822" s="166"/>
      <c r="AI822" s="65" t="s">
        <v>502</v>
      </c>
      <c r="AJ822" s="105" t="s">
        <v>502</v>
      </c>
    </row>
    <row r="823" spans="1:36" s="59" customFormat="1" ht="37.049999999999997" customHeight="1" thickTop="1" thickBot="1">
      <c r="A823" s="63">
        <v>808</v>
      </c>
      <c r="B823" s="162">
        <v>0</v>
      </c>
      <c r="C823" s="162">
        <v>0</v>
      </c>
      <c r="D823" s="162">
        <v>0</v>
      </c>
      <c r="E823" s="162">
        <v>0</v>
      </c>
      <c r="F823" s="162">
        <v>22</v>
      </c>
      <c r="G823" s="231" t="s">
        <v>428</v>
      </c>
      <c r="H823" s="164" t="s">
        <v>4606</v>
      </c>
      <c r="I823" s="231" t="s">
        <v>20</v>
      </c>
      <c r="J823" s="231" t="s">
        <v>351</v>
      </c>
      <c r="K823" s="231">
        <v>19</v>
      </c>
      <c r="L823" s="165" t="s">
        <v>640</v>
      </c>
      <c r="M823" s="165" t="s">
        <v>4334</v>
      </c>
      <c r="N823" s="64">
        <v>0</v>
      </c>
      <c r="O823" s="64">
        <v>0</v>
      </c>
      <c r="P823" s="64">
        <v>0</v>
      </c>
      <c r="Q823" s="64">
        <v>1</v>
      </c>
      <c r="R823" s="64">
        <f t="shared" si="151"/>
        <v>1</v>
      </c>
      <c r="S823" s="105" t="s">
        <v>4447</v>
      </c>
      <c r="T823" s="105" t="s">
        <v>172</v>
      </c>
      <c r="U823" s="159">
        <f t="shared" si="150"/>
        <v>0</v>
      </c>
      <c r="V823" s="273">
        <v>0</v>
      </c>
      <c r="W823" s="100" t="str">
        <f t="shared" si="142"/>
        <v>No hay Programación</v>
      </c>
      <c r="X823" s="105" t="str">
        <f t="shared" si="143"/>
        <v>De acuerdo a lo programado</v>
      </c>
      <c r="Y823" s="166"/>
      <c r="Z823" s="159">
        <f t="shared" si="144"/>
        <v>1</v>
      </c>
      <c r="AA823" s="159"/>
      <c r="AB823" s="100" t="str">
        <f t="shared" si="146"/>
        <v>No hay ejecución</v>
      </c>
      <c r="AC823" s="105" t="str">
        <f t="shared" si="145"/>
        <v>NA</v>
      </c>
      <c r="AD823" s="166"/>
      <c r="AE823" s="65">
        <f t="shared" si="147"/>
        <v>0</v>
      </c>
      <c r="AF823" s="100" t="str">
        <f t="shared" si="148"/>
        <v>No hay Programación</v>
      </c>
      <c r="AG823" s="105" t="str">
        <f t="shared" si="149"/>
        <v>De acuerdo a lo programado</v>
      </c>
      <c r="AH823" s="166"/>
      <c r="AI823" s="65" t="s">
        <v>502</v>
      </c>
      <c r="AJ823" s="105" t="s">
        <v>502</v>
      </c>
    </row>
    <row r="824" spans="1:36" s="59" customFormat="1" ht="37.049999999999997" customHeight="1" thickTop="1" thickBot="1">
      <c r="A824" s="63">
        <v>809</v>
      </c>
      <c r="B824" s="162">
        <v>0</v>
      </c>
      <c r="C824" s="162">
        <v>0</v>
      </c>
      <c r="D824" s="162">
        <v>0</v>
      </c>
      <c r="E824" s="162">
        <v>0</v>
      </c>
      <c r="F824" s="162">
        <v>22</v>
      </c>
      <c r="G824" s="231" t="s">
        <v>428</v>
      </c>
      <c r="H824" s="164" t="s">
        <v>4607</v>
      </c>
      <c r="I824" s="231" t="s">
        <v>20</v>
      </c>
      <c r="J824" s="231" t="s">
        <v>351</v>
      </c>
      <c r="K824" s="231">
        <v>19</v>
      </c>
      <c r="L824" s="165" t="s">
        <v>640</v>
      </c>
      <c r="M824" s="165" t="s">
        <v>4334</v>
      </c>
      <c r="N824" s="64">
        <v>1</v>
      </c>
      <c r="O824" s="64">
        <v>0</v>
      </c>
      <c r="P824" s="64">
        <v>0</v>
      </c>
      <c r="Q824" s="64">
        <v>0</v>
      </c>
      <c r="R824" s="64">
        <f t="shared" si="151"/>
        <v>1</v>
      </c>
      <c r="S824" s="105" t="s">
        <v>4447</v>
      </c>
      <c r="T824" s="105" t="s">
        <v>172</v>
      </c>
      <c r="U824" s="159">
        <f t="shared" si="150"/>
        <v>1</v>
      </c>
      <c r="V824" s="273">
        <v>1</v>
      </c>
      <c r="W824" s="100">
        <f t="shared" si="142"/>
        <v>1</v>
      </c>
      <c r="X824" s="105" t="str">
        <f t="shared" si="143"/>
        <v>De acuerdo a lo programado</v>
      </c>
      <c r="Y824" s="166"/>
      <c r="Z824" s="159">
        <f t="shared" si="144"/>
        <v>0</v>
      </c>
      <c r="AA824" s="159"/>
      <c r="AB824" s="100" t="str">
        <f t="shared" si="146"/>
        <v>No hay ejecución</v>
      </c>
      <c r="AC824" s="105" t="str">
        <f t="shared" si="145"/>
        <v>NA</v>
      </c>
      <c r="AD824" s="166"/>
      <c r="AE824" s="65">
        <f t="shared" si="147"/>
        <v>1</v>
      </c>
      <c r="AF824" s="100">
        <f t="shared" si="148"/>
        <v>1</v>
      </c>
      <c r="AG824" s="105" t="str">
        <f t="shared" si="149"/>
        <v>De acuerdo a lo programado</v>
      </c>
      <c r="AH824" s="166"/>
      <c r="AI824" s="65" t="s">
        <v>502</v>
      </c>
      <c r="AJ824" s="105" t="s">
        <v>502</v>
      </c>
    </row>
    <row r="825" spans="1:36" s="59" customFormat="1" ht="37.049999999999997" customHeight="1" thickTop="1" thickBot="1">
      <c r="A825" s="63">
        <v>810</v>
      </c>
      <c r="B825" s="162">
        <v>0</v>
      </c>
      <c r="C825" s="162">
        <v>0</v>
      </c>
      <c r="D825" s="162">
        <v>0</v>
      </c>
      <c r="E825" s="162">
        <v>0</v>
      </c>
      <c r="F825" s="162">
        <v>22</v>
      </c>
      <c r="G825" s="231" t="s">
        <v>428</v>
      </c>
      <c r="H825" s="164" t="s">
        <v>4608</v>
      </c>
      <c r="I825" s="231" t="s">
        <v>20</v>
      </c>
      <c r="J825" s="231" t="s">
        <v>351</v>
      </c>
      <c r="K825" s="231">
        <v>19</v>
      </c>
      <c r="L825" s="165" t="s">
        <v>642</v>
      </c>
      <c r="M825" s="165" t="s">
        <v>674</v>
      </c>
      <c r="N825" s="64">
        <v>1</v>
      </c>
      <c r="O825" s="64">
        <v>1</v>
      </c>
      <c r="P825" s="64">
        <v>1</v>
      </c>
      <c r="Q825" s="64">
        <v>1</v>
      </c>
      <c r="R825" s="64">
        <f t="shared" si="151"/>
        <v>4</v>
      </c>
      <c r="S825" s="105" t="s">
        <v>4447</v>
      </c>
      <c r="T825" s="105" t="s">
        <v>172</v>
      </c>
      <c r="U825" s="159">
        <f t="shared" si="150"/>
        <v>2</v>
      </c>
      <c r="V825" s="273">
        <v>2</v>
      </c>
      <c r="W825" s="100">
        <f t="shared" si="142"/>
        <v>1</v>
      </c>
      <c r="X825" s="105" t="str">
        <f t="shared" si="143"/>
        <v>De acuerdo a lo programado</v>
      </c>
      <c r="Y825" s="166"/>
      <c r="Z825" s="159">
        <f t="shared" si="144"/>
        <v>2</v>
      </c>
      <c r="AA825" s="159"/>
      <c r="AB825" s="100" t="str">
        <f t="shared" si="146"/>
        <v>No hay ejecución</v>
      </c>
      <c r="AC825" s="105" t="str">
        <f t="shared" si="145"/>
        <v>NA</v>
      </c>
      <c r="AD825" s="166"/>
      <c r="AE825" s="65">
        <f t="shared" si="147"/>
        <v>2</v>
      </c>
      <c r="AF825" s="100">
        <f t="shared" si="148"/>
        <v>0.5</v>
      </c>
      <c r="AG825" s="105" t="str">
        <f t="shared" si="149"/>
        <v>Incumplimiento</v>
      </c>
      <c r="AH825" s="166"/>
      <c r="AI825" s="65" t="s">
        <v>502</v>
      </c>
      <c r="AJ825" s="105" t="s">
        <v>502</v>
      </c>
    </row>
    <row r="826" spans="1:36" s="59" customFormat="1" ht="37.049999999999997" customHeight="1" thickTop="1" thickBot="1">
      <c r="A826" s="63">
        <v>811</v>
      </c>
      <c r="B826" s="162">
        <v>0</v>
      </c>
      <c r="C826" s="162">
        <v>0</v>
      </c>
      <c r="D826" s="162">
        <v>0</v>
      </c>
      <c r="E826" s="162" t="s">
        <v>228</v>
      </c>
      <c r="F826" s="162">
        <v>20</v>
      </c>
      <c r="G826" s="231" t="s">
        <v>469</v>
      </c>
      <c r="H826" s="164" t="s">
        <v>4587</v>
      </c>
      <c r="I826" s="231" t="s">
        <v>20</v>
      </c>
      <c r="J826" s="231" t="s">
        <v>172</v>
      </c>
      <c r="K826" s="231" t="s">
        <v>172</v>
      </c>
      <c r="L826" s="165" t="s">
        <v>640</v>
      </c>
      <c r="M826" s="165" t="s">
        <v>636</v>
      </c>
      <c r="N826" s="64">
        <v>1</v>
      </c>
      <c r="O826" s="64">
        <v>1</v>
      </c>
      <c r="P826" s="64">
        <v>1</v>
      </c>
      <c r="Q826" s="64">
        <v>1</v>
      </c>
      <c r="R826" s="64">
        <f t="shared" si="151"/>
        <v>4</v>
      </c>
      <c r="S826" s="105" t="s">
        <v>4447</v>
      </c>
      <c r="T826" s="105" t="s">
        <v>172</v>
      </c>
      <c r="U826" s="159">
        <f t="shared" si="150"/>
        <v>2</v>
      </c>
      <c r="V826" s="273">
        <v>2</v>
      </c>
      <c r="W826" s="100">
        <f t="shared" si="142"/>
        <v>1</v>
      </c>
      <c r="X826" s="105" t="str">
        <f t="shared" si="143"/>
        <v>De acuerdo a lo programado</v>
      </c>
      <c r="Y826" s="166"/>
      <c r="Z826" s="159">
        <f t="shared" si="144"/>
        <v>2</v>
      </c>
      <c r="AA826" s="159"/>
      <c r="AB826" s="100" t="str">
        <f t="shared" si="146"/>
        <v>No hay ejecución</v>
      </c>
      <c r="AC826" s="105" t="str">
        <f t="shared" si="145"/>
        <v>NA</v>
      </c>
      <c r="AD826" s="166"/>
      <c r="AE826" s="65">
        <f t="shared" si="147"/>
        <v>2</v>
      </c>
      <c r="AF826" s="100">
        <f t="shared" si="148"/>
        <v>0.5</v>
      </c>
      <c r="AG826" s="105" t="str">
        <f t="shared" si="149"/>
        <v>Incumplimiento</v>
      </c>
      <c r="AH826" s="166"/>
      <c r="AI826" s="65" t="s">
        <v>502</v>
      </c>
      <c r="AJ826" s="105" t="s">
        <v>502</v>
      </c>
    </row>
    <row r="827" spans="1:36" s="59" customFormat="1" ht="37.049999999999997" customHeight="1" thickTop="1" thickBot="1">
      <c r="A827" s="63">
        <v>812</v>
      </c>
      <c r="B827" s="162">
        <v>0</v>
      </c>
      <c r="C827" s="162">
        <v>0</v>
      </c>
      <c r="D827" s="162">
        <v>0</v>
      </c>
      <c r="E827" s="162" t="s">
        <v>228</v>
      </c>
      <c r="F827" s="162">
        <v>20</v>
      </c>
      <c r="G827" s="231" t="s">
        <v>469</v>
      </c>
      <c r="H827" s="164" t="s">
        <v>4588</v>
      </c>
      <c r="I827" s="231" t="s">
        <v>20</v>
      </c>
      <c r="J827" s="231" t="s">
        <v>172</v>
      </c>
      <c r="K827" s="231" t="s">
        <v>172</v>
      </c>
      <c r="L827" s="165" t="s">
        <v>640</v>
      </c>
      <c r="M827" s="165" t="s">
        <v>636</v>
      </c>
      <c r="N827" s="64">
        <v>1</v>
      </c>
      <c r="O827" s="64">
        <v>0</v>
      </c>
      <c r="P827" s="64">
        <v>0</v>
      </c>
      <c r="Q827" s="64">
        <v>0</v>
      </c>
      <c r="R827" s="64">
        <f t="shared" si="151"/>
        <v>1</v>
      </c>
      <c r="S827" s="105" t="s">
        <v>4447</v>
      </c>
      <c r="T827" s="105" t="s">
        <v>172</v>
      </c>
      <c r="U827" s="159">
        <f t="shared" si="150"/>
        <v>1</v>
      </c>
      <c r="V827" s="273">
        <v>1</v>
      </c>
      <c r="W827" s="100">
        <f t="shared" si="142"/>
        <v>1</v>
      </c>
      <c r="X827" s="105" t="str">
        <f t="shared" si="143"/>
        <v>De acuerdo a lo programado</v>
      </c>
      <c r="Y827" s="166"/>
      <c r="Z827" s="159">
        <f t="shared" si="144"/>
        <v>0</v>
      </c>
      <c r="AA827" s="159"/>
      <c r="AB827" s="100" t="str">
        <f t="shared" si="146"/>
        <v>No hay ejecución</v>
      </c>
      <c r="AC827" s="105" t="str">
        <f t="shared" si="145"/>
        <v>NA</v>
      </c>
      <c r="AD827" s="166"/>
      <c r="AE827" s="65">
        <f t="shared" si="147"/>
        <v>1</v>
      </c>
      <c r="AF827" s="100">
        <f t="shared" si="148"/>
        <v>1</v>
      </c>
      <c r="AG827" s="105" t="str">
        <f t="shared" si="149"/>
        <v>De acuerdo a lo programado</v>
      </c>
      <c r="AH827" s="166"/>
      <c r="AI827" s="65" t="s">
        <v>502</v>
      </c>
      <c r="AJ827" s="105" t="s">
        <v>502</v>
      </c>
    </row>
    <row r="828" spans="1:36" s="59" customFormat="1" ht="37.049999999999997" customHeight="1" thickTop="1" thickBot="1">
      <c r="A828" s="63">
        <v>813</v>
      </c>
      <c r="B828" s="162">
        <v>0</v>
      </c>
      <c r="C828" s="162">
        <v>0</v>
      </c>
      <c r="D828" s="162">
        <v>0</v>
      </c>
      <c r="E828" s="162" t="s">
        <v>228</v>
      </c>
      <c r="F828" s="162">
        <v>20</v>
      </c>
      <c r="G828" s="231" t="s">
        <v>469</v>
      </c>
      <c r="H828" s="164" t="s">
        <v>4589</v>
      </c>
      <c r="I828" s="231" t="s">
        <v>20</v>
      </c>
      <c r="J828" s="231" t="s">
        <v>172</v>
      </c>
      <c r="K828" s="231" t="s">
        <v>172</v>
      </c>
      <c r="L828" s="165" t="s">
        <v>640</v>
      </c>
      <c r="M828" s="165" t="s">
        <v>636</v>
      </c>
      <c r="N828" s="64">
        <v>0</v>
      </c>
      <c r="O828" s="64">
        <v>1</v>
      </c>
      <c r="P828" s="64">
        <v>0</v>
      </c>
      <c r="Q828" s="64">
        <v>0</v>
      </c>
      <c r="R828" s="64">
        <f t="shared" si="151"/>
        <v>1</v>
      </c>
      <c r="S828" s="105" t="s">
        <v>4447</v>
      </c>
      <c r="T828" s="105" t="s">
        <v>172</v>
      </c>
      <c r="U828" s="159">
        <f t="shared" si="150"/>
        <v>1</v>
      </c>
      <c r="V828" s="273">
        <v>1</v>
      </c>
      <c r="W828" s="100">
        <f t="shared" si="142"/>
        <v>1</v>
      </c>
      <c r="X828" s="105" t="str">
        <f t="shared" si="143"/>
        <v>De acuerdo a lo programado</v>
      </c>
      <c r="Y828" s="166"/>
      <c r="Z828" s="159">
        <f t="shared" si="144"/>
        <v>0</v>
      </c>
      <c r="AA828" s="159"/>
      <c r="AB828" s="100" t="str">
        <f t="shared" si="146"/>
        <v>No hay ejecución</v>
      </c>
      <c r="AC828" s="105" t="str">
        <f t="shared" si="145"/>
        <v>NA</v>
      </c>
      <c r="AD828" s="166"/>
      <c r="AE828" s="65">
        <f t="shared" si="147"/>
        <v>1</v>
      </c>
      <c r="AF828" s="100">
        <f t="shared" si="148"/>
        <v>1</v>
      </c>
      <c r="AG828" s="105" t="str">
        <f t="shared" si="149"/>
        <v>De acuerdo a lo programado</v>
      </c>
      <c r="AH828" s="166"/>
      <c r="AI828" s="65" t="s">
        <v>502</v>
      </c>
      <c r="AJ828" s="105" t="s">
        <v>502</v>
      </c>
    </row>
    <row r="829" spans="1:36" s="59" customFormat="1" ht="37.049999999999997" customHeight="1" thickTop="1" thickBot="1">
      <c r="A829" s="63">
        <v>814</v>
      </c>
      <c r="B829" s="162">
        <v>0</v>
      </c>
      <c r="C829" s="162">
        <v>0</v>
      </c>
      <c r="D829" s="162">
        <v>0</v>
      </c>
      <c r="E829" s="162">
        <v>0</v>
      </c>
      <c r="F829" s="162">
        <v>22</v>
      </c>
      <c r="G829" s="231" t="s">
        <v>2846</v>
      </c>
      <c r="H829" s="164" t="s">
        <v>4580</v>
      </c>
      <c r="I829" s="231" t="s">
        <v>20</v>
      </c>
      <c r="J829" s="231" t="s">
        <v>351</v>
      </c>
      <c r="K829" s="231">
        <v>19</v>
      </c>
      <c r="L829" s="165" t="s">
        <v>3807</v>
      </c>
      <c r="M829" s="165" t="s">
        <v>4609</v>
      </c>
      <c r="N829" s="64">
        <v>40</v>
      </c>
      <c r="O829" s="64">
        <v>86</v>
      </c>
      <c r="P829" s="64">
        <v>87</v>
      </c>
      <c r="Q829" s="64">
        <v>87</v>
      </c>
      <c r="R829" s="64">
        <f t="shared" si="151"/>
        <v>300</v>
      </c>
      <c r="S829" s="105" t="s">
        <v>4354</v>
      </c>
      <c r="T829" s="105" t="s">
        <v>172</v>
      </c>
      <c r="U829" s="159">
        <f t="shared" si="150"/>
        <v>126</v>
      </c>
      <c r="V829" s="273">
        <v>199</v>
      </c>
      <c r="W829" s="100">
        <f t="shared" si="142"/>
        <v>1.5793650793650793</v>
      </c>
      <c r="X829" s="105" t="str">
        <f t="shared" si="143"/>
        <v>De acuerdo a lo programado</v>
      </c>
      <c r="Y829" s="166"/>
      <c r="Z829" s="159">
        <f t="shared" si="144"/>
        <v>174</v>
      </c>
      <c r="AA829" s="159"/>
      <c r="AB829" s="100" t="str">
        <f t="shared" si="146"/>
        <v>No hay ejecución</v>
      </c>
      <c r="AC829" s="105" t="str">
        <f t="shared" si="145"/>
        <v>NA</v>
      </c>
      <c r="AD829" s="166"/>
      <c r="AE829" s="65">
        <f t="shared" si="147"/>
        <v>199</v>
      </c>
      <c r="AF829" s="100">
        <f t="shared" si="148"/>
        <v>0.66333333333333333</v>
      </c>
      <c r="AG829" s="105" t="str">
        <f t="shared" si="149"/>
        <v>Incumplimiento</v>
      </c>
      <c r="AH829" s="166"/>
      <c r="AI829" s="65" t="s">
        <v>502</v>
      </c>
      <c r="AJ829" s="105" t="s">
        <v>502</v>
      </c>
    </row>
    <row r="830" spans="1:36" s="59" customFormat="1" ht="37.049999999999997" customHeight="1" thickTop="1" thickBot="1">
      <c r="A830" s="63">
        <v>815</v>
      </c>
      <c r="B830" s="162">
        <v>0</v>
      </c>
      <c r="C830" s="162">
        <v>0</v>
      </c>
      <c r="D830" s="162">
        <v>0</v>
      </c>
      <c r="E830" s="162">
        <v>0</v>
      </c>
      <c r="F830" s="162">
        <v>22</v>
      </c>
      <c r="G830" s="231" t="s">
        <v>2846</v>
      </c>
      <c r="H830" s="164" t="s">
        <v>4582</v>
      </c>
      <c r="I830" s="231" t="s">
        <v>20</v>
      </c>
      <c r="J830" s="231" t="s">
        <v>351</v>
      </c>
      <c r="K830" s="231">
        <v>19</v>
      </c>
      <c r="L830" s="165" t="s">
        <v>3807</v>
      </c>
      <c r="M830" s="165" t="s">
        <v>4609</v>
      </c>
      <c r="N830" s="64">
        <v>30</v>
      </c>
      <c r="O830" s="64">
        <v>30</v>
      </c>
      <c r="P830" s="64">
        <v>30</v>
      </c>
      <c r="Q830" s="64">
        <v>60</v>
      </c>
      <c r="R830" s="64">
        <f t="shared" si="151"/>
        <v>150</v>
      </c>
      <c r="S830" s="105" t="s">
        <v>4354</v>
      </c>
      <c r="T830" s="105" t="s">
        <v>172</v>
      </c>
      <c r="U830" s="159">
        <f t="shared" si="150"/>
        <v>60</v>
      </c>
      <c r="V830" s="273">
        <v>348</v>
      </c>
      <c r="W830" s="100">
        <f t="shared" si="142"/>
        <v>5.8</v>
      </c>
      <c r="X830" s="105" t="str">
        <f t="shared" si="143"/>
        <v>De acuerdo a lo programado</v>
      </c>
      <c r="Y830" s="166"/>
      <c r="Z830" s="159">
        <f t="shared" si="144"/>
        <v>90</v>
      </c>
      <c r="AA830" s="159"/>
      <c r="AB830" s="100" t="str">
        <f t="shared" si="146"/>
        <v>No hay ejecución</v>
      </c>
      <c r="AC830" s="105" t="str">
        <f t="shared" si="145"/>
        <v>NA</v>
      </c>
      <c r="AD830" s="166"/>
      <c r="AE830" s="65">
        <f t="shared" si="147"/>
        <v>348</v>
      </c>
      <c r="AF830" s="100">
        <f t="shared" si="148"/>
        <v>2.3199999999999998</v>
      </c>
      <c r="AG830" s="105" t="str">
        <f t="shared" si="149"/>
        <v>De acuerdo a lo programado</v>
      </c>
      <c r="AH830" s="166"/>
      <c r="AI830" s="65" t="s">
        <v>502</v>
      </c>
      <c r="AJ830" s="105" t="s">
        <v>502</v>
      </c>
    </row>
    <row r="831" spans="1:36" s="59" customFormat="1" ht="37.049999999999997" customHeight="1" thickTop="1" thickBot="1">
      <c r="A831" s="63">
        <v>816</v>
      </c>
      <c r="B831" s="162">
        <v>0</v>
      </c>
      <c r="C831" s="162">
        <v>0</v>
      </c>
      <c r="D831" s="162">
        <v>0</v>
      </c>
      <c r="E831" s="162">
        <v>0</v>
      </c>
      <c r="F831" s="162">
        <v>22</v>
      </c>
      <c r="G831" s="231" t="s">
        <v>456</v>
      </c>
      <c r="H831" s="164" t="s">
        <v>4584</v>
      </c>
      <c r="I831" s="231" t="s">
        <v>20</v>
      </c>
      <c r="J831" s="231" t="s">
        <v>129</v>
      </c>
      <c r="K831" s="231">
        <v>1</v>
      </c>
      <c r="L831" s="165" t="s">
        <v>2214</v>
      </c>
      <c r="M831" s="165" t="s">
        <v>2215</v>
      </c>
      <c r="N831" s="64">
        <v>1</v>
      </c>
      <c r="O831" s="64">
        <v>1</v>
      </c>
      <c r="P831" s="64">
        <v>1</v>
      </c>
      <c r="Q831" s="64">
        <v>1</v>
      </c>
      <c r="R831" s="64">
        <f t="shared" si="151"/>
        <v>4</v>
      </c>
      <c r="S831" s="105" t="s">
        <v>4354</v>
      </c>
      <c r="T831" s="105" t="s">
        <v>172</v>
      </c>
      <c r="U831" s="159">
        <f t="shared" si="150"/>
        <v>2</v>
      </c>
      <c r="V831" s="273">
        <v>4</v>
      </c>
      <c r="W831" s="100">
        <f t="shared" si="142"/>
        <v>2</v>
      </c>
      <c r="X831" s="105" t="str">
        <f t="shared" si="143"/>
        <v>De acuerdo a lo programado</v>
      </c>
      <c r="Y831" s="166"/>
      <c r="Z831" s="159">
        <f t="shared" si="144"/>
        <v>2</v>
      </c>
      <c r="AA831" s="159"/>
      <c r="AB831" s="100" t="str">
        <f t="shared" si="146"/>
        <v>No hay ejecución</v>
      </c>
      <c r="AC831" s="105" t="str">
        <f t="shared" si="145"/>
        <v>NA</v>
      </c>
      <c r="AD831" s="166"/>
      <c r="AE831" s="65">
        <f t="shared" si="147"/>
        <v>4</v>
      </c>
      <c r="AF831" s="100">
        <f t="shared" si="148"/>
        <v>1</v>
      </c>
      <c r="AG831" s="105" t="str">
        <f t="shared" si="149"/>
        <v>De acuerdo a lo programado</v>
      </c>
      <c r="AH831" s="166"/>
      <c r="AI831" s="65" t="s">
        <v>502</v>
      </c>
      <c r="AJ831" s="105" t="s">
        <v>502</v>
      </c>
    </row>
    <row r="832" spans="1:36" s="59" customFormat="1" ht="37.049999999999997" customHeight="1" thickTop="1" thickBot="1">
      <c r="A832" s="63">
        <v>817</v>
      </c>
      <c r="B832" s="162">
        <v>0</v>
      </c>
      <c r="C832" s="162">
        <v>0</v>
      </c>
      <c r="D832" s="162">
        <v>0</v>
      </c>
      <c r="E832" s="162">
        <v>0</v>
      </c>
      <c r="F832" s="162">
        <v>21</v>
      </c>
      <c r="G832" s="231" t="s">
        <v>571</v>
      </c>
      <c r="H832" s="164" t="s">
        <v>4069</v>
      </c>
      <c r="I832" s="231" t="s">
        <v>20</v>
      </c>
      <c r="J832" s="231" t="s">
        <v>353</v>
      </c>
      <c r="K832" s="231">
        <v>20</v>
      </c>
      <c r="L832" s="165" t="s">
        <v>2214</v>
      </c>
      <c r="M832" s="165" t="s">
        <v>2215</v>
      </c>
      <c r="N832" s="64">
        <v>0</v>
      </c>
      <c r="O832" s="64">
        <v>1</v>
      </c>
      <c r="P832" s="64">
        <v>1</v>
      </c>
      <c r="Q832" s="64">
        <v>0</v>
      </c>
      <c r="R832" s="64">
        <f t="shared" si="151"/>
        <v>2</v>
      </c>
      <c r="S832" s="105" t="s">
        <v>4354</v>
      </c>
      <c r="T832" s="105" t="s">
        <v>172</v>
      </c>
      <c r="U832" s="159">
        <f t="shared" si="150"/>
        <v>1</v>
      </c>
      <c r="V832" s="273">
        <v>3</v>
      </c>
      <c r="W832" s="100">
        <f t="shared" si="142"/>
        <v>3</v>
      </c>
      <c r="X832" s="105" t="str">
        <f t="shared" si="143"/>
        <v>De acuerdo a lo programado</v>
      </c>
      <c r="Y832" s="166"/>
      <c r="Z832" s="159">
        <f t="shared" si="144"/>
        <v>1</v>
      </c>
      <c r="AA832" s="159"/>
      <c r="AB832" s="100" t="str">
        <f t="shared" si="146"/>
        <v>No hay ejecución</v>
      </c>
      <c r="AC832" s="105" t="str">
        <f t="shared" si="145"/>
        <v>NA</v>
      </c>
      <c r="AD832" s="166"/>
      <c r="AE832" s="65">
        <f t="shared" si="147"/>
        <v>3</v>
      </c>
      <c r="AF832" s="100">
        <f t="shared" si="148"/>
        <v>1.5</v>
      </c>
      <c r="AG832" s="105" t="str">
        <f t="shared" si="149"/>
        <v>De acuerdo a lo programado</v>
      </c>
      <c r="AH832" s="166"/>
      <c r="AI832" s="65" t="s">
        <v>502</v>
      </c>
      <c r="AJ832" s="105" t="s">
        <v>502</v>
      </c>
    </row>
    <row r="833" spans="1:36" s="59" customFormat="1" ht="37.049999999999997" customHeight="1" thickTop="1" thickBot="1">
      <c r="A833" s="63">
        <v>818</v>
      </c>
      <c r="B833" s="162">
        <v>0</v>
      </c>
      <c r="C833" s="162">
        <v>0</v>
      </c>
      <c r="D833" s="162">
        <v>0</v>
      </c>
      <c r="E833" s="162">
        <v>0</v>
      </c>
      <c r="F833" s="162">
        <v>21</v>
      </c>
      <c r="G833" s="231" t="s">
        <v>571</v>
      </c>
      <c r="H833" s="164" t="s">
        <v>4585</v>
      </c>
      <c r="I833" s="231" t="s">
        <v>20</v>
      </c>
      <c r="J833" s="231" t="s">
        <v>353</v>
      </c>
      <c r="K833" s="231">
        <v>20</v>
      </c>
      <c r="L833" s="165" t="s">
        <v>642</v>
      </c>
      <c r="M833" s="165" t="s">
        <v>3498</v>
      </c>
      <c r="N833" s="64">
        <v>1</v>
      </c>
      <c r="O833" s="64">
        <v>2</v>
      </c>
      <c r="P833" s="64">
        <v>2</v>
      </c>
      <c r="Q833" s="64">
        <v>1</v>
      </c>
      <c r="R833" s="64">
        <f t="shared" si="151"/>
        <v>6</v>
      </c>
      <c r="S833" s="105" t="s">
        <v>4354</v>
      </c>
      <c r="T833" s="105" t="s">
        <v>172</v>
      </c>
      <c r="U833" s="159">
        <f t="shared" si="150"/>
        <v>3</v>
      </c>
      <c r="V833" s="273">
        <v>2</v>
      </c>
      <c r="W833" s="100">
        <f t="shared" si="142"/>
        <v>0.66666666666666663</v>
      </c>
      <c r="X833" s="105" t="str">
        <f t="shared" si="143"/>
        <v>En Riesgo de no Cumplimiento</v>
      </c>
      <c r="Y833" s="166"/>
      <c r="Z833" s="159">
        <f t="shared" si="144"/>
        <v>3</v>
      </c>
      <c r="AA833" s="159"/>
      <c r="AB833" s="100" t="str">
        <f t="shared" si="146"/>
        <v>No hay ejecución</v>
      </c>
      <c r="AC833" s="105" t="str">
        <f t="shared" si="145"/>
        <v>NA</v>
      </c>
      <c r="AD833" s="166"/>
      <c r="AE833" s="65">
        <f t="shared" si="147"/>
        <v>2</v>
      </c>
      <c r="AF833" s="100">
        <f t="shared" si="148"/>
        <v>0.33333333333333331</v>
      </c>
      <c r="AG833" s="105" t="str">
        <f t="shared" si="149"/>
        <v>Incumplimiento</v>
      </c>
      <c r="AH833" s="166"/>
      <c r="AI833" s="65" t="s">
        <v>502</v>
      </c>
      <c r="AJ833" s="105" t="s">
        <v>502</v>
      </c>
    </row>
    <row r="834" spans="1:36" s="59" customFormat="1" ht="37.049999999999997" customHeight="1" thickTop="1" thickBot="1">
      <c r="A834" s="63">
        <v>819</v>
      </c>
      <c r="B834" s="162">
        <v>0</v>
      </c>
      <c r="C834" s="162">
        <v>0</v>
      </c>
      <c r="D834" s="162">
        <v>0</v>
      </c>
      <c r="E834" s="162">
        <v>0</v>
      </c>
      <c r="F834" s="162">
        <v>22</v>
      </c>
      <c r="G834" s="231" t="s">
        <v>571</v>
      </c>
      <c r="H834" s="164" t="s">
        <v>4072</v>
      </c>
      <c r="I834" s="231" t="s">
        <v>20</v>
      </c>
      <c r="J834" s="231" t="s">
        <v>353</v>
      </c>
      <c r="K834" s="231">
        <v>20</v>
      </c>
      <c r="L834" s="165" t="s">
        <v>642</v>
      </c>
      <c r="M834" s="165" t="s">
        <v>674</v>
      </c>
      <c r="N834" s="64">
        <v>2</v>
      </c>
      <c r="O834" s="64">
        <v>2</v>
      </c>
      <c r="P834" s="64">
        <v>2</v>
      </c>
      <c r="Q834" s="64">
        <v>2</v>
      </c>
      <c r="R834" s="64">
        <f t="shared" si="151"/>
        <v>8</v>
      </c>
      <c r="S834" s="105" t="s">
        <v>4354</v>
      </c>
      <c r="T834" s="105" t="s">
        <v>172</v>
      </c>
      <c r="U834" s="159">
        <f t="shared" si="150"/>
        <v>4</v>
      </c>
      <c r="V834" s="273">
        <v>3</v>
      </c>
      <c r="W834" s="100">
        <f t="shared" si="142"/>
        <v>0.75</v>
      </c>
      <c r="X834" s="105" t="str">
        <f t="shared" si="143"/>
        <v>Atraso Leve</v>
      </c>
      <c r="Y834" s="166"/>
      <c r="Z834" s="159">
        <f t="shared" si="144"/>
        <v>4</v>
      </c>
      <c r="AA834" s="159"/>
      <c r="AB834" s="100" t="str">
        <f t="shared" si="146"/>
        <v>No hay ejecución</v>
      </c>
      <c r="AC834" s="105" t="str">
        <f t="shared" si="145"/>
        <v>NA</v>
      </c>
      <c r="AD834" s="166"/>
      <c r="AE834" s="65">
        <f t="shared" si="147"/>
        <v>3</v>
      </c>
      <c r="AF834" s="100">
        <f t="shared" si="148"/>
        <v>0.375</v>
      </c>
      <c r="AG834" s="105" t="str">
        <f t="shared" si="149"/>
        <v>Incumplimiento</v>
      </c>
      <c r="AH834" s="166"/>
      <c r="AI834" s="65" t="s">
        <v>502</v>
      </c>
      <c r="AJ834" s="105" t="s">
        <v>502</v>
      </c>
    </row>
    <row r="835" spans="1:36" s="59" customFormat="1" ht="37.049999999999997" customHeight="1" thickTop="1" thickBot="1">
      <c r="A835" s="63">
        <v>820</v>
      </c>
      <c r="B835" s="162">
        <v>0</v>
      </c>
      <c r="C835" s="162">
        <v>0</v>
      </c>
      <c r="D835" s="162">
        <v>0</v>
      </c>
      <c r="E835" s="162">
        <v>0</v>
      </c>
      <c r="F835" s="162">
        <v>22</v>
      </c>
      <c r="G835" s="231" t="s">
        <v>571</v>
      </c>
      <c r="H835" s="164" t="s">
        <v>4591</v>
      </c>
      <c r="I835" s="231" t="s">
        <v>20</v>
      </c>
      <c r="J835" s="231" t="s">
        <v>353</v>
      </c>
      <c r="K835" s="231">
        <v>20</v>
      </c>
      <c r="L835" s="165" t="s">
        <v>642</v>
      </c>
      <c r="M835" s="165" t="s">
        <v>674</v>
      </c>
      <c r="N835" s="64">
        <v>2</v>
      </c>
      <c r="O835" s="64">
        <v>2</v>
      </c>
      <c r="P835" s="64">
        <v>2</v>
      </c>
      <c r="Q835" s="64">
        <v>2</v>
      </c>
      <c r="R835" s="64">
        <f t="shared" si="151"/>
        <v>8</v>
      </c>
      <c r="S835" s="105" t="s">
        <v>4354</v>
      </c>
      <c r="T835" s="105" t="s">
        <v>172</v>
      </c>
      <c r="U835" s="159">
        <f t="shared" si="150"/>
        <v>4</v>
      </c>
      <c r="V835" s="273">
        <v>3</v>
      </c>
      <c r="W835" s="100">
        <f t="shared" si="142"/>
        <v>0.75</v>
      </c>
      <c r="X835" s="105" t="str">
        <f t="shared" si="143"/>
        <v>Atraso Leve</v>
      </c>
      <c r="Y835" s="166"/>
      <c r="Z835" s="159">
        <f t="shared" si="144"/>
        <v>4</v>
      </c>
      <c r="AA835" s="159"/>
      <c r="AB835" s="100" t="str">
        <f t="shared" si="146"/>
        <v>No hay ejecución</v>
      </c>
      <c r="AC835" s="105" t="str">
        <f t="shared" si="145"/>
        <v>NA</v>
      </c>
      <c r="AD835" s="166"/>
      <c r="AE835" s="65">
        <f t="shared" si="147"/>
        <v>3</v>
      </c>
      <c r="AF835" s="100">
        <f t="shared" si="148"/>
        <v>0.375</v>
      </c>
      <c r="AG835" s="105" t="str">
        <f t="shared" si="149"/>
        <v>Incumplimiento</v>
      </c>
      <c r="AH835" s="166"/>
      <c r="AI835" s="65" t="s">
        <v>502</v>
      </c>
      <c r="AJ835" s="105" t="s">
        <v>502</v>
      </c>
    </row>
    <row r="836" spans="1:36" s="59" customFormat="1" ht="37.049999999999997" customHeight="1" thickTop="1" thickBot="1">
      <c r="A836" s="63">
        <v>821</v>
      </c>
      <c r="B836" s="162">
        <v>0</v>
      </c>
      <c r="C836" s="162">
        <v>0</v>
      </c>
      <c r="D836" s="162">
        <v>0</v>
      </c>
      <c r="E836" s="162" t="s">
        <v>228</v>
      </c>
      <c r="F836" s="162">
        <v>20</v>
      </c>
      <c r="G836" s="231" t="s">
        <v>469</v>
      </c>
      <c r="H836" s="164" t="s">
        <v>4587</v>
      </c>
      <c r="I836" s="231" t="s">
        <v>20</v>
      </c>
      <c r="J836" s="231" t="s">
        <v>172</v>
      </c>
      <c r="K836" s="231" t="s">
        <v>172</v>
      </c>
      <c r="L836" s="165" t="s">
        <v>642</v>
      </c>
      <c r="M836" s="165" t="s">
        <v>674</v>
      </c>
      <c r="N836" s="64">
        <v>1</v>
      </c>
      <c r="O836" s="64"/>
      <c r="P836" s="64"/>
      <c r="Q836" s="64">
        <v>1</v>
      </c>
      <c r="R836" s="64">
        <f t="shared" si="151"/>
        <v>2</v>
      </c>
      <c r="S836" s="105" t="s">
        <v>4354</v>
      </c>
      <c r="T836" s="105" t="s">
        <v>172</v>
      </c>
      <c r="U836" s="159">
        <f t="shared" si="150"/>
        <v>1</v>
      </c>
      <c r="V836" s="273">
        <v>1</v>
      </c>
      <c r="W836" s="100">
        <f t="shared" si="142"/>
        <v>1</v>
      </c>
      <c r="X836" s="105" t="str">
        <f t="shared" si="143"/>
        <v>De acuerdo a lo programado</v>
      </c>
      <c r="Y836" s="166"/>
      <c r="Z836" s="159">
        <f t="shared" si="144"/>
        <v>1</v>
      </c>
      <c r="AA836" s="159"/>
      <c r="AB836" s="100" t="str">
        <f t="shared" si="146"/>
        <v>No hay ejecución</v>
      </c>
      <c r="AC836" s="105" t="str">
        <f t="shared" si="145"/>
        <v>NA</v>
      </c>
      <c r="AD836" s="166"/>
      <c r="AE836" s="65">
        <f t="shared" si="147"/>
        <v>1</v>
      </c>
      <c r="AF836" s="100">
        <f t="shared" si="148"/>
        <v>0.5</v>
      </c>
      <c r="AG836" s="105" t="str">
        <f t="shared" si="149"/>
        <v>Incumplimiento</v>
      </c>
      <c r="AH836" s="166"/>
      <c r="AI836" s="65" t="s">
        <v>502</v>
      </c>
      <c r="AJ836" s="105" t="s">
        <v>502</v>
      </c>
    </row>
    <row r="837" spans="1:36" s="59" customFormat="1" ht="37.049999999999997" customHeight="1" thickTop="1" thickBot="1">
      <c r="A837" s="63">
        <v>822</v>
      </c>
      <c r="B837" s="162">
        <v>0</v>
      </c>
      <c r="C837" s="162">
        <v>0</v>
      </c>
      <c r="D837" s="162">
        <v>0</v>
      </c>
      <c r="E837" s="162" t="s">
        <v>228</v>
      </c>
      <c r="F837" s="162">
        <v>20</v>
      </c>
      <c r="G837" s="231" t="s">
        <v>469</v>
      </c>
      <c r="H837" s="164" t="s">
        <v>4588</v>
      </c>
      <c r="I837" s="231" t="s">
        <v>20</v>
      </c>
      <c r="J837" s="231" t="s">
        <v>172</v>
      </c>
      <c r="K837" s="231" t="s">
        <v>172</v>
      </c>
      <c r="L837" s="165" t="s">
        <v>642</v>
      </c>
      <c r="M837" s="165" t="s">
        <v>674</v>
      </c>
      <c r="N837" s="64">
        <v>1</v>
      </c>
      <c r="O837" s="64"/>
      <c r="P837" s="64"/>
      <c r="Q837" s="64">
        <v>1</v>
      </c>
      <c r="R837" s="64">
        <f t="shared" si="151"/>
        <v>2</v>
      </c>
      <c r="S837" s="105" t="s">
        <v>4354</v>
      </c>
      <c r="T837" s="105" t="s">
        <v>172</v>
      </c>
      <c r="U837" s="159">
        <f t="shared" si="150"/>
        <v>1</v>
      </c>
      <c r="V837" s="273">
        <v>1</v>
      </c>
      <c r="W837" s="100">
        <f t="shared" si="142"/>
        <v>1</v>
      </c>
      <c r="X837" s="105" t="str">
        <f t="shared" si="143"/>
        <v>De acuerdo a lo programado</v>
      </c>
      <c r="Y837" s="166"/>
      <c r="Z837" s="159">
        <f t="shared" si="144"/>
        <v>1</v>
      </c>
      <c r="AA837" s="159"/>
      <c r="AB837" s="100" t="str">
        <f t="shared" si="146"/>
        <v>No hay ejecución</v>
      </c>
      <c r="AC837" s="105" t="str">
        <f t="shared" si="145"/>
        <v>NA</v>
      </c>
      <c r="AD837" s="166"/>
      <c r="AE837" s="65">
        <f t="shared" si="147"/>
        <v>1</v>
      </c>
      <c r="AF837" s="100">
        <f t="shared" si="148"/>
        <v>0.5</v>
      </c>
      <c r="AG837" s="105" t="str">
        <f t="shared" si="149"/>
        <v>Incumplimiento</v>
      </c>
      <c r="AH837" s="166"/>
      <c r="AI837" s="65" t="s">
        <v>502</v>
      </c>
      <c r="AJ837" s="105" t="s">
        <v>502</v>
      </c>
    </row>
    <row r="838" spans="1:36" s="59" customFormat="1" ht="37.049999999999997" customHeight="1" thickTop="1" thickBot="1">
      <c r="A838" s="63">
        <v>823</v>
      </c>
      <c r="B838" s="162">
        <v>0</v>
      </c>
      <c r="C838" s="162">
        <v>0</v>
      </c>
      <c r="D838" s="162">
        <v>0</v>
      </c>
      <c r="E838" s="162" t="s">
        <v>228</v>
      </c>
      <c r="F838" s="162">
        <v>20</v>
      </c>
      <c r="G838" s="231" t="s">
        <v>469</v>
      </c>
      <c r="H838" s="164" t="s">
        <v>4589</v>
      </c>
      <c r="I838" s="231" t="s">
        <v>20</v>
      </c>
      <c r="J838" s="231" t="s">
        <v>172</v>
      </c>
      <c r="K838" s="231" t="s">
        <v>172</v>
      </c>
      <c r="L838" s="165" t="s">
        <v>640</v>
      </c>
      <c r="M838" s="165" t="s">
        <v>636</v>
      </c>
      <c r="N838" s="64">
        <v>0</v>
      </c>
      <c r="O838" s="64">
        <v>0</v>
      </c>
      <c r="P838" s="64">
        <v>0</v>
      </c>
      <c r="Q838" s="64">
        <v>1</v>
      </c>
      <c r="R838" s="64">
        <f t="shared" si="151"/>
        <v>1</v>
      </c>
      <c r="S838" s="105" t="s">
        <v>4354</v>
      </c>
      <c r="T838" s="105" t="s">
        <v>172</v>
      </c>
      <c r="U838" s="159">
        <f t="shared" si="150"/>
        <v>0</v>
      </c>
      <c r="V838" s="273">
        <v>0</v>
      </c>
      <c r="W838" s="100" t="str">
        <f t="shared" si="142"/>
        <v>No hay Programación</v>
      </c>
      <c r="X838" s="105" t="str">
        <f t="shared" si="143"/>
        <v>De acuerdo a lo programado</v>
      </c>
      <c r="Y838" s="166"/>
      <c r="Z838" s="159">
        <f t="shared" si="144"/>
        <v>1</v>
      </c>
      <c r="AA838" s="159"/>
      <c r="AB838" s="100" t="str">
        <f t="shared" si="146"/>
        <v>No hay ejecución</v>
      </c>
      <c r="AC838" s="105" t="str">
        <f t="shared" si="145"/>
        <v>NA</v>
      </c>
      <c r="AD838" s="166"/>
      <c r="AE838" s="65">
        <f t="shared" si="147"/>
        <v>0</v>
      </c>
      <c r="AF838" s="100" t="str">
        <f t="shared" si="148"/>
        <v>No hay Programación</v>
      </c>
      <c r="AG838" s="105" t="str">
        <f t="shared" si="149"/>
        <v>De acuerdo a lo programado</v>
      </c>
      <c r="AH838" s="166"/>
      <c r="AI838" s="65" t="s">
        <v>502</v>
      </c>
      <c r="AJ838" s="105" t="s">
        <v>502</v>
      </c>
    </row>
    <row r="839" spans="1:36" s="59" customFormat="1" ht="37.049999999999997" customHeight="1" thickTop="1" thickBot="1">
      <c r="A839" s="63">
        <v>824</v>
      </c>
      <c r="B839" s="162">
        <v>0</v>
      </c>
      <c r="C839" s="162">
        <v>0</v>
      </c>
      <c r="D839" s="162">
        <v>0</v>
      </c>
      <c r="E839" s="162">
        <v>0</v>
      </c>
      <c r="F839" s="162">
        <v>22</v>
      </c>
      <c r="G839" s="231" t="s">
        <v>2846</v>
      </c>
      <c r="H839" s="164" t="s">
        <v>4579</v>
      </c>
      <c r="I839" s="231" t="s">
        <v>20</v>
      </c>
      <c r="J839" s="231" t="s">
        <v>172</v>
      </c>
      <c r="K839" s="231" t="s">
        <v>172</v>
      </c>
      <c r="L839" s="165" t="s">
        <v>640</v>
      </c>
      <c r="M839" s="165" t="s">
        <v>636</v>
      </c>
      <c r="N839" s="64">
        <v>100</v>
      </c>
      <c r="O839" s="64">
        <v>0</v>
      </c>
      <c r="P839" s="64">
        <v>0</v>
      </c>
      <c r="Q839" s="64">
        <v>100</v>
      </c>
      <c r="R839" s="64">
        <f t="shared" si="151"/>
        <v>200</v>
      </c>
      <c r="S839" s="105" t="s">
        <v>4356</v>
      </c>
      <c r="T839" s="105" t="s">
        <v>172</v>
      </c>
      <c r="U839" s="159">
        <f t="shared" si="150"/>
        <v>100</v>
      </c>
      <c r="V839" s="273">
        <v>9</v>
      </c>
      <c r="W839" s="100">
        <f t="shared" si="142"/>
        <v>0.09</v>
      </c>
      <c r="X839" s="105" t="str">
        <f t="shared" si="143"/>
        <v>En Riesgo de no Cumplimiento</v>
      </c>
      <c r="Y839" s="166"/>
      <c r="Z839" s="159">
        <f t="shared" si="144"/>
        <v>100</v>
      </c>
      <c r="AA839" s="159"/>
      <c r="AB839" s="100" t="str">
        <f t="shared" si="146"/>
        <v>No hay ejecución</v>
      </c>
      <c r="AC839" s="105" t="str">
        <f t="shared" si="145"/>
        <v>NA</v>
      </c>
      <c r="AD839" s="166"/>
      <c r="AE839" s="65">
        <f t="shared" si="147"/>
        <v>9</v>
      </c>
      <c r="AF839" s="100">
        <f t="shared" si="148"/>
        <v>4.4999999999999998E-2</v>
      </c>
      <c r="AG839" s="105" t="str">
        <f t="shared" si="149"/>
        <v>Incumplimiento</v>
      </c>
      <c r="AH839" s="166"/>
      <c r="AI839" s="65" t="s">
        <v>502</v>
      </c>
      <c r="AJ839" s="105" t="s">
        <v>502</v>
      </c>
    </row>
    <row r="840" spans="1:36" s="59" customFormat="1" ht="37.049999999999997" customHeight="1" thickTop="1" thickBot="1">
      <c r="A840" s="63">
        <v>825</v>
      </c>
      <c r="B840" s="162">
        <v>0</v>
      </c>
      <c r="C840" s="162">
        <v>0</v>
      </c>
      <c r="D840" s="162">
        <v>0</v>
      </c>
      <c r="E840" s="162">
        <v>0</v>
      </c>
      <c r="F840" s="162">
        <v>22</v>
      </c>
      <c r="G840" s="231" t="s">
        <v>2846</v>
      </c>
      <c r="H840" s="164" t="s">
        <v>4580</v>
      </c>
      <c r="I840" s="231" t="s">
        <v>20</v>
      </c>
      <c r="J840" s="231" t="s">
        <v>351</v>
      </c>
      <c r="K840" s="231">
        <v>19</v>
      </c>
      <c r="L840" s="165" t="s">
        <v>640</v>
      </c>
      <c r="M840" s="165" t="s">
        <v>636</v>
      </c>
      <c r="N840" s="64">
        <v>25</v>
      </c>
      <c r="O840" s="64">
        <v>25</v>
      </c>
      <c r="P840" s="64">
        <v>25</v>
      </c>
      <c r="Q840" s="64">
        <v>25</v>
      </c>
      <c r="R840" s="64">
        <f t="shared" si="151"/>
        <v>100</v>
      </c>
      <c r="S840" s="105" t="s">
        <v>4356</v>
      </c>
      <c r="T840" s="105" t="s">
        <v>172</v>
      </c>
      <c r="U840" s="159">
        <f t="shared" si="150"/>
        <v>50</v>
      </c>
      <c r="V840" s="273">
        <v>50</v>
      </c>
      <c r="W840" s="100">
        <f t="shared" si="142"/>
        <v>1</v>
      </c>
      <c r="X840" s="105" t="str">
        <f t="shared" si="143"/>
        <v>De acuerdo a lo programado</v>
      </c>
      <c r="Y840" s="166"/>
      <c r="Z840" s="159">
        <f t="shared" si="144"/>
        <v>50</v>
      </c>
      <c r="AA840" s="159"/>
      <c r="AB840" s="100" t="str">
        <f t="shared" si="146"/>
        <v>No hay ejecución</v>
      </c>
      <c r="AC840" s="105" t="str">
        <f t="shared" si="145"/>
        <v>NA</v>
      </c>
      <c r="AD840" s="166"/>
      <c r="AE840" s="65">
        <f t="shared" si="147"/>
        <v>50</v>
      </c>
      <c r="AF840" s="100">
        <f t="shared" si="148"/>
        <v>0.5</v>
      </c>
      <c r="AG840" s="105" t="str">
        <f t="shared" si="149"/>
        <v>Incumplimiento</v>
      </c>
      <c r="AH840" s="166"/>
      <c r="AI840" s="65" t="s">
        <v>502</v>
      </c>
      <c r="AJ840" s="105" t="s">
        <v>502</v>
      </c>
    </row>
    <row r="841" spans="1:36" s="59" customFormat="1" ht="37.049999999999997" customHeight="1" thickTop="1" thickBot="1">
      <c r="A841" s="63">
        <v>826</v>
      </c>
      <c r="B841" s="162">
        <v>0</v>
      </c>
      <c r="C841" s="162">
        <v>0</v>
      </c>
      <c r="D841" s="162">
        <v>0</v>
      </c>
      <c r="E841" s="162">
        <v>0</v>
      </c>
      <c r="F841" s="162">
        <v>22</v>
      </c>
      <c r="G841" s="231" t="s">
        <v>2846</v>
      </c>
      <c r="H841" s="164" t="s">
        <v>4581</v>
      </c>
      <c r="I841" s="231" t="s">
        <v>20</v>
      </c>
      <c r="J841" s="231" t="s">
        <v>351</v>
      </c>
      <c r="K841" s="231">
        <v>19</v>
      </c>
      <c r="L841" s="165" t="s">
        <v>640</v>
      </c>
      <c r="M841" s="165" t="s">
        <v>636</v>
      </c>
      <c r="N841" s="64">
        <v>5</v>
      </c>
      <c r="O841" s="64">
        <v>0</v>
      </c>
      <c r="P841" s="64">
        <v>0</v>
      </c>
      <c r="Q841" s="64">
        <v>0</v>
      </c>
      <c r="R841" s="64">
        <f t="shared" si="151"/>
        <v>5</v>
      </c>
      <c r="S841" s="105" t="s">
        <v>4356</v>
      </c>
      <c r="T841" s="105" t="s">
        <v>172</v>
      </c>
      <c r="U841" s="159">
        <f t="shared" si="150"/>
        <v>5</v>
      </c>
      <c r="V841" s="273">
        <v>1</v>
      </c>
      <c r="W841" s="100">
        <f t="shared" si="142"/>
        <v>0.2</v>
      </c>
      <c r="X841" s="105" t="str">
        <f t="shared" si="143"/>
        <v>En Riesgo de no Cumplimiento</v>
      </c>
      <c r="Y841" s="166"/>
      <c r="Z841" s="159">
        <f t="shared" si="144"/>
        <v>0</v>
      </c>
      <c r="AA841" s="159"/>
      <c r="AB841" s="100" t="str">
        <f t="shared" si="146"/>
        <v>No hay ejecución</v>
      </c>
      <c r="AC841" s="105" t="str">
        <f t="shared" si="145"/>
        <v>NA</v>
      </c>
      <c r="AD841" s="166"/>
      <c r="AE841" s="65">
        <f t="shared" si="147"/>
        <v>1</v>
      </c>
      <c r="AF841" s="100">
        <f t="shared" si="148"/>
        <v>0.2</v>
      </c>
      <c r="AG841" s="105" t="str">
        <f t="shared" si="149"/>
        <v>Incumplimiento</v>
      </c>
      <c r="AH841" s="166"/>
      <c r="AI841" s="65" t="s">
        <v>502</v>
      </c>
      <c r="AJ841" s="105" t="s">
        <v>502</v>
      </c>
    </row>
    <row r="842" spans="1:36" s="59" customFormat="1" ht="37.049999999999997" customHeight="1" thickTop="1" thickBot="1">
      <c r="A842" s="63">
        <v>827</v>
      </c>
      <c r="B842" s="162">
        <v>0</v>
      </c>
      <c r="C842" s="162">
        <v>0</v>
      </c>
      <c r="D842" s="162">
        <v>0</v>
      </c>
      <c r="E842" s="162">
        <v>0</v>
      </c>
      <c r="F842" s="162">
        <v>22</v>
      </c>
      <c r="G842" s="231" t="s">
        <v>2846</v>
      </c>
      <c r="H842" s="164" t="s">
        <v>4582</v>
      </c>
      <c r="I842" s="231" t="s">
        <v>20</v>
      </c>
      <c r="J842" s="231" t="s">
        <v>351</v>
      </c>
      <c r="K842" s="231">
        <v>19</v>
      </c>
      <c r="L842" s="165" t="s">
        <v>640</v>
      </c>
      <c r="M842" s="165" t="s">
        <v>636</v>
      </c>
      <c r="N842" s="64">
        <v>1</v>
      </c>
      <c r="O842" s="64">
        <v>1</v>
      </c>
      <c r="P842" s="64">
        <v>1</v>
      </c>
      <c r="Q842" s="64">
        <v>1</v>
      </c>
      <c r="R842" s="64">
        <f t="shared" si="151"/>
        <v>4</v>
      </c>
      <c r="S842" s="105" t="s">
        <v>4356</v>
      </c>
      <c r="T842" s="105" t="s">
        <v>172</v>
      </c>
      <c r="U842" s="159">
        <f t="shared" si="150"/>
        <v>2</v>
      </c>
      <c r="V842" s="273">
        <v>2</v>
      </c>
      <c r="W842" s="100">
        <f t="shared" si="142"/>
        <v>1</v>
      </c>
      <c r="X842" s="105" t="str">
        <f t="shared" si="143"/>
        <v>De acuerdo a lo programado</v>
      </c>
      <c r="Y842" s="166"/>
      <c r="Z842" s="159">
        <f t="shared" si="144"/>
        <v>2</v>
      </c>
      <c r="AA842" s="159"/>
      <c r="AB842" s="100" t="str">
        <f t="shared" si="146"/>
        <v>No hay ejecución</v>
      </c>
      <c r="AC842" s="105" t="str">
        <f t="shared" si="145"/>
        <v>NA</v>
      </c>
      <c r="AD842" s="166"/>
      <c r="AE842" s="65">
        <f t="shared" si="147"/>
        <v>2</v>
      </c>
      <c r="AF842" s="100">
        <f t="shared" si="148"/>
        <v>0.5</v>
      </c>
      <c r="AG842" s="105" t="str">
        <f t="shared" si="149"/>
        <v>Incumplimiento</v>
      </c>
      <c r="AH842" s="166"/>
      <c r="AI842" s="65" t="s">
        <v>502</v>
      </c>
      <c r="AJ842" s="105" t="s">
        <v>502</v>
      </c>
    </row>
    <row r="843" spans="1:36" s="59" customFormat="1" ht="37.049999999999997" customHeight="1" thickTop="1" thickBot="1">
      <c r="A843" s="63">
        <v>828</v>
      </c>
      <c r="B843" s="162">
        <v>0</v>
      </c>
      <c r="C843" s="162">
        <v>0</v>
      </c>
      <c r="D843" s="162">
        <v>0</v>
      </c>
      <c r="E843" s="162">
        <v>0</v>
      </c>
      <c r="F843" s="162">
        <v>22</v>
      </c>
      <c r="G843" s="231" t="s">
        <v>2846</v>
      </c>
      <c r="H843" s="164" t="s">
        <v>4594</v>
      </c>
      <c r="I843" s="231" t="s">
        <v>20</v>
      </c>
      <c r="J843" s="231" t="s">
        <v>172</v>
      </c>
      <c r="K843" s="231" t="s">
        <v>172</v>
      </c>
      <c r="L843" s="165" t="s">
        <v>640</v>
      </c>
      <c r="M843" s="165" t="s">
        <v>636</v>
      </c>
      <c r="N843" s="64">
        <v>5</v>
      </c>
      <c r="O843" s="64">
        <v>0</v>
      </c>
      <c r="P843" s="64">
        <v>0</v>
      </c>
      <c r="Q843" s="64">
        <v>0</v>
      </c>
      <c r="R843" s="64">
        <f t="shared" si="151"/>
        <v>5</v>
      </c>
      <c r="S843" s="105" t="s">
        <v>4356</v>
      </c>
      <c r="T843" s="105" t="s">
        <v>172</v>
      </c>
      <c r="U843" s="159">
        <f t="shared" si="150"/>
        <v>5</v>
      </c>
      <c r="V843" s="273">
        <v>0</v>
      </c>
      <c r="W843" s="100">
        <f t="shared" si="142"/>
        <v>0</v>
      </c>
      <c r="X843" s="105" t="str">
        <f t="shared" si="143"/>
        <v>En Riesgo de no Cumplimiento</v>
      </c>
      <c r="Y843" s="166"/>
      <c r="Z843" s="159">
        <f t="shared" si="144"/>
        <v>0</v>
      </c>
      <c r="AA843" s="159"/>
      <c r="AB843" s="100" t="str">
        <f t="shared" si="146"/>
        <v>No hay ejecución</v>
      </c>
      <c r="AC843" s="105" t="str">
        <f t="shared" si="145"/>
        <v>NA</v>
      </c>
      <c r="AD843" s="166"/>
      <c r="AE843" s="65">
        <f t="shared" si="147"/>
        <v>0</v>
      </c>
      <c r="AF843" s="100" t="str">
        <f t="shared" si="148"/>
        <v>No hay Programación</v>
      </c>
      <c r="AG843" s="105" t="str">
        <f t="shared" si="149"/>
        <v>De acuerdo a lo programado</v>
      </c>
      <c r="AH843" s="166"/>
      <c r="AI843" s="65" t="s">
        <v>502</v>
      </c>
      <c r="AJ843" s="105" t="s">
        <v>502</v>
      </c>
    </row>
    <row r="844" spans="1:36" s="59" customFormat="1" ht="37.049999999999997" customHeight="1" thickTop="1" thickBot="1">
      <c r="A844" s="63">
        <v>829</v>
      </c>
      <c r="B844" s="162">
        <v>0</v>
      </c>
      <c r="C844" s="162">
        <v>0</v>
      </c>
      <c r="D844" s="162">
        <v>0</v>
      </c>
      <c r="E844" s="162">
        <v>0</v>
      </c>
      <c r="F844" s="162">
        <v>22</v>
      </c>
      <c r="G844" s="231" t="s">
        <v>431</v>
      </c>
      <c r="H844" s="164" t="s">
        <v>4598</v>
      </c>
      <c r="I844" s="231" t="s">
        <v>20</v>
      </c>
      <c r="J844" s="231" t="s">
        <v>129</v>
      </c>
      <c r="K844" s="231">
        <v>1</v>
      </c>
      <c r="L844" s="165" t="s">
        <v>640</v>
      </c>
      <c r="M844" s="165" t="s">
        <v>636</v>
      </c>
      <c r="N844" s="64">
        <v>1</v>
      </c>
      <c r="O844" s="64">
        <v>0</v>
      </c>
      <c r="P844" s="64">
        <v>0</v>
      </c>
      <c r="Q844" s="64">
        <v>0</v>
      </c>
      <c r="R844" s="64">
        <f t="shared" si="151"/>
        <v>1</v>
      </c>
      <c r="S844" s="105" t="s">
        <v>4356</v>
      </c>
      <c r="T844" s="105" t="s">
        <v>172</v>
      </c>
      <c r="U844" s="159">
        <f t="shared" si="150"/>
        <v>1</v>
      </c>
      <c r="V844" s="273">
        <v>1</v>
      </c>
      <c r="W844" s="100">
        <f t="shared" si="142"/>
        <v>1</v>
      </c>
      <c r="X844" s="105" t="str">
        <f t="shared" si="143"/>
        <v>De acuerdo a lo programado</v>
      </c>
      <c r="Y844" s="166"/>
      <c r="Z844" s="159">
        <f t="shared" si="144"/>
        <v>0</v>
      </c>
      <c r="AA844" s="159"/>
      <c r="AB844" s="100" t="str">
        <f t="shared" si="146"/>
        <v>No hay ejecución</v>
      </c>
      <c r="AC844" s="105" t="str">
        <f t="shared" si="145"/>
        <v>NA</v>
      </c>
      <c r="AD844" s="166"/>
      <c r="AE844" s="65">
        <f t="shared" si="147"/>
        <v>1</v>
      </c>
      <c r="AF844" s="100">
        <f t="shared" si="148"/>
        <v>1</v>
      </c>
      <c r="AG844" s="105" t="str">
        <f t="shared" si="149"/>
        <v>De acuerdo a lo programado</v>
      </c>
      <c r="AH844" s="166"/>
      <c r="AI844" s="65" t="s">
        <v>502</v>
      </c>
      <c r="AJ844" s="105" t="s">
        <v>502</v>
      </c>
    </row>
    <row r="845" spans="1:36" s="59" customFormat="1" ht="37.049999999999997" customHeight="1" thickTop="1" thickBot="1">
      <c r="A845" s="63">
        <v>830</v>
      </c>
      <c r="B845" s="162">
        <v>0</v>
      </c>
      <c r="C845" s="162">
        <v>0</v>
      </c>
      <c r="D845" s="162">
        <v>0</v>
      </c>
      <c r="E845" s="162">
        <v>0</v>
      </c>
      <c r="F845" s="162">
        <v>22</v>
      </c>
      <c r="G845" s="231" t="s">
        <v>439</v>
      </c>
      <c r="H845" s="164" t="s">
        <v>4584</v>
      </c>
      <c r="I845" s="231" t="s">
        <v>20</v>
      </c>
      <c r="J845" s="231" t="s">
        <v>129</v>
      </c>
      <c r="K845" s="231">
        <v>1</v>
      </c>
      <c r="L845" s="165" t="s">
        <v>640</v>
      </c>
      <c r="M845" s="165" t="s">
        <v>636</v>
      </c>
      <c r="N845" s="64">
        <v>1</v>
      </c>
      <c r="O845" s="64">
        <v>0</v>
      </c>
      <c r="P845" s="64">
        <v>0</v>
      </c>
      <c r="Q845" s="64">
        <v>0</v>
      </c>
      <c r="R845" s="64">
        <f t="shared" si="151"/>
        <v>1</v>
      </c>
      <c r="S845" s="105" t="s">
        <v>4356</v>
      </c>
      <c r="T845" s="105" t="s">
        <v>172</v>
      </c>
      <c r="U845" s="159">
        <f t="shared" si="150"/>
        <v>1</v>
      </c>
      <c r="V845" s="273">
        <v>5</v>
      </c>
      <c r="W845" s="100">
        <f t="shared" si="142"/>
        <v>5</v>
      </c>
      <c r="X845" s="105" t="str">
        <f t="shared" si="143"/>
        <v>De acuerdo a lo programado</v>
      </c>
      <c r="Y845" s="166"/>
      <c r="Z845" s="159">
        <f t="shared" si="144"/>
        <v>0</v>
      </c>
      <c r="AA845" s="159"/>
      <c r="AB845" s="100" t="str">
        <f t="shared" si="146"/>
        <v>No hay ejecución</v>
      </c>
      <c r="AC845" s="105" t="str">
        <f t="shared" si="145"/>
        <v>NA</v>
      </c>
      <c r="AD845" s="166"/>
      <c r="AE845" s="65">
        <f t="shared" si="147"/>
        <v>5</v>
      </c>
      <c r="AF845" s="100">
        <f t="shared" si="148"/>
        <v>5</v>
      </c>
      <c r="AG845" s="105" t="str">
        <f t="shared" si="149"/>
        <v>De acuerdo a lo programado</v>
      </c>
      <c r="AH845" s="166"/>
      <c r="AI845" s="65" t="s">
        <v>502</v>
      </c>
      <c r="AJ845" s="105" t="s">
        <v>502</v>
      </c>
    </row>
    <row r="846" spans="1:36" s="59" customFormat="1" ht="37.049999999999997" customHeight="1" thickTop="1" thickBot="1">
      <c r="A846" s="63">
        <v>831</v>
      </c>
      <c r="B846" s="162">
        <v>0</v>
      </c>
      <c r="C846" s="162">
        <v>0</v>
      </c>
      <c r="D846" s="162">
        <v>0</v>
      </c>
      <c r="E846" s="162">
        <v>0</v>
      </c>
      <c r="F846" s="162">
        <v>22</v>
      </c>
      <c r="G846" s="231" t="s">
        <v>491</v>
      </c>
      <c r="H846" s="164" t="s">
        <v>4610</v>
      </c>
      <c r="I846" s="231" t="s">
        <v>20</v>
      </c>
      <c r="J846" s="231" t="s">
        <v>129</v>
      </c>
      <c r="K846" s="231">
        <v>1</v>
      </c>
      <c r="L846" s="165" t="s">
        <v>640</v>
      </c>
      <c r="M846" s="165" t="s">
        <v>636</v>
      </c>
      <c r="N846" s="64">
        <v>1</v>
      </c>
      <c r="O846" s="64">
        <v>0</v>
      </c>
      <c r="P846" s="64">
        <v>0</v>
      </c>
      <c r="Q846" s="64">
        <v>0</v>
      </c>
      <c r="R846" s="64">
        <f t="shared" si="151"/>
        <v>1</v>
      </c>
      <c r="S846" s="105" t="s">
        <v>4356</v>
      </c>
      <c r="T846" s="105" t="s">
        <v>172</v>
      </c>
      <c r="U846" s="159">
        <f t="shared" si="150"/>
        <v>1</v>
      </c>
      <c r="V846" s="273">
        <v>0</v>
      </c>
      <c r="W846" s="100">
        <f t="shared" si="142"/>
        <v>0</v>
      </c>
      <c r="X846" s="105" t="str">
        <f t="shared" si="143"/>
        <v>En Riesgo de no Cumplimiento</v>
      </c>
      <c r="Y846" s="166"/>
      <c r="Z846" s="159">
        <f t="shared" si="144"/>
        <v>0</v>
      </c>
      <c r="AA846" s="159"/>
      <c r="AB846" s="100" t="str">
        <f t="shared" si="146"/>
        <v>No hay ejecución</v>
      </c>
      <c r="AC846" s="105" t="str">
        <f t="shared" si="145"/>
        <v>NA</v>
      </c>
      <c r="AD846" s="166"/>
      <c r="AE846" s="65">
        <f t="shared" si="147"/>
        <v>0</v>
      </c>
      <c r="AF846" s="100" t="str">
        <f t="shared" si="148"/>
        <v>No hay Programación</v>
      </c>
      <c r="AG846" s="105" t="str">
        <f t="shared" si="149"/>
        <v>De acuerdo a lo programado</v>
      </c>
      <c r="AH846" s="166"/>
      <c r="AI846" s="65" t="s">
        <v>502</v>
      </c>
      <c r="AJ846" s="105" t="s">
        <v>502</v>
      </c>
    </row>
    <row r="847" spans="1:36" s="59" customFormat="1" ht="37.049999999999997" customHeight="1" thickTop="1" thickBot="1">
      <c r="A847" s="63">
        <v>832</v>
      </c>
      <c r="B847" s="162">
        <v>0</v>
      </c>
      <c r="C847" s="162">
        <v>0</v>
      </c>
      <c r="D847" s="162">
        <v>0</v>
      </c>
      <c r="E847" s="162">
        <v>0</v>
      </c>
      <c r="F847" s="162">
        <v>21</v>
      </c>
      <c r="G847" s="231" t="s">
        <v>571</v>
      </c>
      <c r="H847" s="164" t="s">
        <v>4069</v>
      </c>
      <c r="I847" s="231" t="s">
        <v>20</v>
      </c>
      <c r="J847" s="231" t="s">
        <v>353</v>
      </c>
      <c r="K847" s="231">
        <v>20</v>
      </c>
      <c r="L847" s="165" t="s">
        <v>642</v>
      </c>
      <c r="M847" s="165" t="s">
        <v>674</v>
      </c>
      <c r="N847" s="64">
        <v>1</v>
      </c>
      <c r="O847" s="64">
        <v>1</v>
      </c>
      <c r="P847" s="64">
        <v>1</v>
      </c>
      <c r="Q847" s="64">
        <v>1</v>
      </c>
      <c r="R847" s="64">
        <f t="shared" si="151"/>
        <v>4</v>
      </c>
      <c r="S847" s="105" t="s">
        <v>4356</v>
      </c>
      <c r="T847" s="105" t="s">
        <v>172</v>
      </c>
      <c r="U847" s="159">
        <f t="shared" si="150"/>
        <v>2</v>
      </c>
      <c r="V847" s="273">
        <v>0</v>
      </c>
      <c r="W847" s="100">
        <f t="shared" si="142"/>
        <v>0</v>
      </c>
      <c r="X847" s="105" t="str">
        <f t="shared" si="143"/>
        <v>En Riesgo de no Cumplimiento</v>
      </c>
      <c r="Y847" s="166"/>
      <c r="Z847" s="159">
        <f t="shared" si="144"/>
        <v>2</v>
      </c>
      <c r="AA847" s="159"/>
      <c r="AB847" s="100" t="str">
        <f t="shared" si="146"/>
        <v>No hay ejecución</v>
      </c>
      <c r="AC847" s="105" t="str">
        <f t="shared" si="145"/>
        <v>NA</v>
      </c>
      <c r="AD847" s="166"/>
      <c r="AE847" s="65">
        <f t="shared" si="147"/>
        <v>0</v>
      </c>
      <c r="AF847" s="100" t="str">
        <f t="shared" si="148"/>
        <v>No hay Programación</v>
      </c>
      <c r="AG847" s="105" t="str">
        <f t="shared" si="149"/>
        <v>De acuerdo a lo programado</v>
      </c>
      <c r="AH847" s="166"/>
      <c r="AI847" s="65" t="s">
        <v>502</v>
      </c>
      <c r="AJ847" s="105" t="s">
        <v>502</v>
      </c>
    </row>
    <row r="848" spans="1:36" s="59" customFormat="1" ht="37.049999999999997" customHeight="1" thickTop="1" thickBot="1">
      <c r="A848" s="63">
        <v>833</v>
      </c>
      <c r="B848" s="162">
        <v>0</v>
      </c>
      <c r="C848" s="162">
        <v>0</v>
      </c>
      <c r="D848" s="162">
        <v>0</v>
      </c>
      <c r="E848" s="162">
        <v>0</v>
      </c>
      <c r="F848" s="162">
        <v>21</v>
      </c>
      <c r="G848" s="231" t="s">
        <v>571</v>
      </c>
      <c r="H848" s="164" t="s">
        <v>4585</v>
      </c>
      <c r="I848" s="231" t="s">
        <v>20</v>
      </c>
      <c r="J848" s="231" t="s">
        <v>353</v>
      </c>
      <c r="K848" s="231">
        <v>20</v>
      </c>
      <c r="L848" s="165" t="s">
        <v>642</v>
      </c>
      <c r="M848" s="165" t="s">
        <v>674</v>
      </c>
      <c r="N848" s="64">
        <v>0</v>
      </c>
      <c r="O848" s="64">
        <v>2</v>
      </c>
      <c r="P848" s="64">
        <v>2</v>
      </c>
      <c r="Q848" s="64">
        <v>2</v>
      </c>
      <c r="R848" s="64">
        <f t="shared" si="151"/>
        <v>6</v>
      </c>
      <c r="S848" s="105" t="s">
        <v>4356</v>
      </c>
      <c r="T848" s="105" t="s">
        <v>172</v>
      </c>
      <c r="U848" s="159">
        <f t="shared" si="150"/>
        <v>2</v>
      </c>
      <c r="V848" s="273">
        <v>0</v>
      </c>
      <c r="W848" s="100">
        <f t="shared" ref="W848:W911" si="152">IF(V848="","No hay ejecución",IF(AND(U848&gt;0), V848/U848,"No hay Programación"))</f>
        <v>0</v>
      </c>
      <c r="X848" s="105" t="str">
        <f t="shared" ref="X848:X911" si="153">IF(W848="No hay ejecución","NA",IF(W848&gt;=90%,"De acuerdo a lo programado",IF(W848&gt;=70%,"Atraso Leve",IF(W848&lt;70%,"En Riesgo de no Cumplimiento"))))</f>
        <v>En Riesgo de no Cumplimiento</v>
      </c>
      <c r="Y848" s="166"/>
      <c r="Z848" s="159">
        <f t="shared" ref="Z848:Z894" si="154">P848+Q848</f>
        <v>4</v>
      </c>
      <c r="AA848" s="159"/>
      <c r="AB848" s="100" t="str">
        <f t="shared" si="146"/>
        <v>No hay ejecución</v>
      </c>
      <c r="AC848" s="105" t="str">
        <f t="shared" ref="AC848:AC894" si="155">IF(AB848="No hay ejecución","NA",IF(AB848&gt;=90%,"De acuerdo a lo programado",IF(AB848&gt;=70%,"Atraso Leve",IF(AB848&lt;70%,"En Riesgo de no Cumplimiento"))))</f>
        <v>NA</v>
      </c>
      <c r="AD848" s="166"/>
      <c r="AE848" s="65">
        <f t="shared" si="147"/>
        <v>0</v>
      </c>
      <c r="AF848" s="100" t="str">
        <f t="shared" si="148"/>
        <v>No hay Programación</v>
      </c>
      <c r="AG848" s="105" t="str">
        <f t="shared" si="149"/>
        <v>De acuerdo a lo programado</v>
      </c>
      <c r="AH848" s="166"/>
      <c r="AI848" s="65" t="s">
        <v>502</v>
      </c>
      <c r="AJ848" s="105" t="s">
        <v>502</v>
      </c>
    </row>
    <row r="849" spans="1:36" s="59" customFormat="1" ht="37.049999999999997" customHeight="1" thickTop="1" thickBot="1">
      <c r="A849" s="63">
        <v>834</v>
      </c>
      <c r="B849" s="162">
        <v>0</v>
      </c>
      <c r="C849" s="162">
        <v>0</v>
      </c>
      <c r="D849" s="162">
        <v>0</v>
      </c>
      <c r="E849" s="162">
        <v>0</v>
      </c>
      <c r="F849" s="162">
        <v>22</v>
      </c>
      <c r="G849" s="231" t="s">
        <v>571</v>
      </c>
      <c r="H849" s="164" t="s">
        <v>4072</v>
      </c>
      <c r="I849" s="231" t="s">
        <v>20</v>
      </c>
      <c r="J849" s="231" t="s">
        <v>353</v>
      </c>
      <c r="K849" s="231">
        <v>20</v>
      </c>
      <c r="L849" s="165" t="s">
        <v>642</v>
      </c>
      <c r="M849" s="165" t="s">
        <v>674</v>
      </c>
      <c r="N849" s="64">
        <v>2</v>
      </c>
      <c r="O849" s="64">
        <v>2</v>
      </c>
      <c r="P849" s="64">
        <v>1</v>
      </c>
      <c r="Q849" s="64">
        <v>1</v>
      </c>
      <c r="R849" s="64">
        <f t="shared" si="151"/>
        <v>6</v>
      </c>
      <c r="S849" s="105" t="s">
        <v>4356</v>
      </c>
      <c r="T849" s="105" t="s">
        <v>172</v>
      </c>
      <c r="U849" s="159">
        <f t="shared" si="150"/>
        <v>4</v>
      </c>
      <c r="V849" s="273">
        <v>0</v>
      </c>
      <c r="W849" s="100">
        <f t="shared" si="152"/>
        <v>0</v>
      </c>
      <c r="X849" s="105" t="str">
        <f t="shared" si="153"/>
        <v>En Riesgo de no Cumplimiento</v>
      </c>
      <c r="Y849" s="166"/>
      <c r="Z849" s="159">
        <f t="shared" si="154"/>
        <v>2</v>
      </c>
      <c r="AA849" s="159"/>
      <c r="AB849" s="100" t="str">
        <f t="shared" ref="AB849:AB894" si="156">IF(AA849="","No hay ejecución",IF(AND(Z849&gt;0), AA849/Z849,"No hay Programación"))</f>
        <v>No hay ejecución</v>
      </c>
      <c r="AC849" s="105" t="str">
        <f t="shared" si="155"/>
        <v>NA</v>
      </c>
      <c r="AD849" s="166"/>
      <c r="AE849" s="65">
        <f t="shared" ref="AE849:AE894" si="157">V849+AA849</f>
        <v>0</v>
      </c>
      <c r="AF849" s="100" t="str">
        <f t="shared" ref="AF849:AF894" si="158">IF(AE849="","No hay ejecución",IF(AND(AE849&gt;0), AE849/R849,"No hay Programación"))</f>
        <v>No hay Programación</v>
      </c>
      <c r="AG849" s="105" t="str">
        <f t="shared" ref="AG849:AG894" si="159">IF(AF849="No hay ejecución","NA",IF(AF849&gt;=90%,"De acuerdo a lo programado",IF(AF849&gt;=70%,"Atraso Leve",IF(AF849&lt;70%,"Incumplimiento"))))</f>
        <v>De acuerdo a lo programado</v>
      </c>
      <c r="AH849" s="166"/>
      <c r="AI849" s="65" t="s">
        <v>502</v>
      </c>
      <c r="AJ849" s="105" t="s">
        <v>502</v>
      </c>
    </row>
    <row r="850" spans="1:36" s="59" customFormat="1" ht="37.049999999999997" customHeight="1" thickTop="1" thickBot="1">
      <c r="A850" s="63">
        <v>835</v>
      </c>
      <c r="B850" s="162">
        <v>0</v>
      </c>
      <c r="C850" s="162">
        <v>0</v>
      </c>
      <c r="D850" s="162">
        <v>0</v>
      </c>
      <c r="E850" s="162">
        <v>0</v>
      </c>
      <c r="F850" s="162">
        <v>22</v>
      </c>
      <c r="G850" s="231" t="s">
        <v>2846</v>
      </c>
      <c r="H850" s="164" t="s">
        <v>4611</v>
      </c>
      <c r="I850" s="231" t="s">
        <v>20</v>
      </c>
      <c r="J850" s="231" t="s">
        <v>353</v>
      </c>
      <c r="K850" s="231">
        <v>20</v>
      </c>
      <c r="L850" s="165" t="s">
        <v>642</v>
      </c>
      <c r="M850" s="165" t="s">
        <v>674</v>
      </c>
      <c r="N850" s="64">
        <v>0</v>
      </c>
      <c r="O850" s="64">
        <v>0</v>
      </c>
      <c r="P850" s="64">
        <v>0</v>
      </c>
      <c r="Q850" s="64">
        <v>1</v>
      </c>
      <c r="R850" s="64">
        <f t="shared" si="151"/>
        <v>1</v>
      </c>
      <c r="S850" s="105" t="s">
        <v>4356</v>
      </c>
      <c r="T850" s="105" t="s">
        <v>172</v>
      </c>
      <c r="U850" s="159">
        <f t="shared" si="150"/>
        <v>0</v>
      </c>
      <c r="V850" s="273">
        <v>0</v>
      </c>
      <c r="W850" s="100" t="str">
        <f t="shared" si="152"/>
        <v>No hay Programación</v>
      </c>
      <c r="X850" s="105" t="str">
        <f t="shared" si="153"/>
        <v>De acuerdo a lo programado</v>
      </c>
      <c r="Y850" s="166"/>
      <c r="Z850" s="159">
        <f t="shared" si="154"/>
        <v>1</v>
      </c>
      <c r="AA850" s="159"/>
      <c r="AB850" s="100" t="str">
        <f t="shared" si="156"/>
        <v>No hay ejecución</v>
      </c>
      <c r="AC850" s="105" t="str">
        <f t="shared" si="155"/>
        <v>NA</v>
      </c>
      <c r="AD850" s="166"/>
      <c r="AE850" s="65">
        <f t="shared" si="157"/>
        <v>0</v>
      </c>
      <c r="AF850" s="100" t="str">
        <f t="shared" si="158"/>
        <v>No hay Programación</v>
      </c>
      <c r="AG850" s="105" t="str">
        <f t="shared" si="159"/>
        <v>De acuerdo a lo programado</v>
      </c>
      <c r="AH850" s="166"/>
      <c r="AI850" s="65" t="s">
        <v>502</v>
      </c>
      <c r="AJ850" s="105" t="s">
        <v>502</v>
      </c>
    </row>
    <row r="851" spans="1:36" s="59" customFormat="1" ht="48.75" customHeight="1" thickTop="1" thickBot="1">
      <c r="A851" s="63">
        <v>836</v>
      </c>
      <c r="B851" s="162">
        <v>0</v>
      </c>
      <c r="C851" s="162">
        <v>0</v>
      </c>
      <c r="D851" s="162">
        <v>0</v>
      </c>
      <c r="E851" s="162">
        <v>0</v>
      </c>
      <c r="F851" s="162">
        <v>22</v>
      </c>
      <c r="G851" s="231" t="s">
        <v>428</v>
      </c>
      <c r="H851" s="164" t="s">
        <v>4586</v>
      </c>
      <c r="I851" s="231" t="s">
        <v>20</v>
      </c>
      <c r="J851" s="231" t="s">
        <v>351</v>
      </c>
      <c r="K851" s="231">
        <v>19</v>
      </c>
      <c r="L851" s="165" t="s">
        <v>2218</v>
      </c>
      <c r="M851" s="165" t="s">
        <v>636</v>
      </c>
      <c r="N851" s="64">
        <v>0</v>
      </c>
      <c r="O851" s="64">
        <v>1</v>
      </c>
      <c r="P851" s="64">
        <v>0</v>
      </c>
      <c r="Q851" s="64">
        <v>1</v>
      </c>
      <c r="R851" s="64">
        <f t="shared" si="151"/>
        <v>2</v>
      </c>
      <c r="S851" s="105" t="s">
        <v>4356</v>
      </c>
      <c r="T851" s="105" t="s">
        <v>172</v>
      </c>
      <c r="U851" s="159">
        <f t="shared" si="150"/>
        <v>1</v>
      </c>
      <c r="V851" s="273">
        <v>1</v>
      </c>
      <c r="W851" s="100">
        <f t="shared" si="152"/>
        <v>1</v>
      </c>
      <c r="X851" s="105" t="str">
        <f t="shared" si="153"/>
        <v>De acuerdo a lo programado</v>
      </c>
      <c r="Y851" s="166"/>
      <c r="Z851" s="159">
        <f t="shared" si="154"/>
        <v>1</v>
      </c>
      <c r="AA851" s="159"/>
      <c r="AB851" s="100" t="str">
        <f t="shared" si="156"/>
        <v>No hay ejecución</v>
      </c>
      <c r="AC851" s="105" t="str">
        <f t="shared" si="155"/>
        <v>NA</v>
      </c>
      <c r="AD851" s="166"/>
      <c r="AE851" s="65">
        <f t="shared" si="157"/>
        <v>1</v>
      </c>
      <c r="AF851" s="100">
        <f t="shared" si="158"/>
        <v>0.5</v>
      </c>
      <c r="AG851" s="105" t="str">
        <f t="shared" si="159"/>
        <v>Incumplimiento</v>
      </c>
      <c r="AH851" s="166"/>
      <c r="AI851" s="65" t="s">
        <v>502</v>
      </c>
      <c r="AJ851" s="105" t="s">
        <v>502</v>
      </c>
    </row>
    <row r="852" spans="1:36" s="59" customFormat="1" ht="24" customHeight="1" thickTop="1" thickBot="1">
      <c r="A852" s="63">
        <v>837</v>
      </c>
      <c r="B852" s="162">
        <v>0</v>
      </c>
      <c r="C852" s="162">
        <v>0</v>
      </c>
      <c r="D852" s="162">
        <v>0</v>
      </c>
      <c r="E852" s="162" t="s">
        <v>228</v>
      </c>
      <c r="F852" s="162">
        <v>20</v>
      </c>
      <c r="G852" s="231" t="s">
        <v>469</v>
      </c>
      <c r="H852" s="164" t="s">
        <v>4589</v>
      </c>
      <c r="I852" s="231" t="s">
        <v>20</v>
      </c>
      <c r="J852" s="231" t="s">
        <v>172</v>
      </c>
      <c r="K852" s="231" t="s">
        <v>172</v>
      </c>
      <c r="L852" s="165" t="s">
        <v>640</v>
      </c>
      <c r="M852" s="165" t="s">
        <v>636</v>
      </c>
      <c r="N852" s="64">
        <v>3</v>
      </c>
      <c r="O852" s="64">
        <v>3</v>
      </c>
      <c r="P852" s="64">
        <v>3</v>
      </c>
      <c r="Q852" s="64">
        <v>3</v>
      </c>
      <c r="R852" s="64">
        <f t="shared" si="151"/>
        <v>12</v>
      </c>
      <c r="S852" s="105" t="s">
        <v>4356</v>
      </c>
      <c r="T852" s="105" t="s">
        <v>172</v>
      </c>
      <c r="U852" s="159">
        <f t="shared" si="150"/>
        <v>6</v>
      </c>
      <c r="V852" s="273">
        <v>0</v>
      </c>
      <c r="W852" s="100">
        <f t="shared" si="152"/>
        <v>0</v>
      </c>
      <c r="X852" s="105" t="str">
        <f t="shared" si="153"/>
        <v>En Riesgo de no Cumplimiento</v>
      </c>
      <c r="Y852" s="166"/>
      <c r="Z852" s="159">
        <f t="shared" si="154"/>
        <v>6</v>
      </c>
      <c r="AA852" s="159"/>
      <c r="AB852" s="100" t="str">
        <f t="shared" si="156"/>
        <v>No hay ejecución</v>
      </c>
      <c r="AC852" s="105" t="str">
        <f t="shared" si="155"/>
        <v>NA</v>
      </c>
      <c r="AD852" s="166"/>
      <c r="AE852" s="65">
        <f t="shared" si="157"/>
        <v>0</v>
      </c>
      <c r="AF852" s="100" t="str">
        <f t="shared" si="158"/>
        <v>No hay Programación</v>
      </c>
      <c r="AG852" s="105" t="str">
        <f t="shared" si="159"/>
        <v>De acuerdo a lo programado</v>
      </c>
      <c r="AH852" s="166"/>
      <c r="AI852" s="65" t="s">
        <v>502</v>
      </c>
      <c r="AJ852" s="105" t="s">
        <v>502</v>
      </c>
    </row>
    <row r="853" spans="1:36" s="59" customFormat="1" ht="37.049999999999997" customHeight="1" thickTop="1" thickBot="1">
      <c r="A853" s="63">
        <v>838</v>
      </c>
      <c r="B853" s="162">
        <v>0</v>
      </c>
      <c r="C853" s="162">
        <v>0</v>
      </c>
      <c r="D853" s="162">
        <v>0</v>
      </c>
      <c r="E853" s="162">
        <v>0</v>
      </c>
      <c r="F853" s="162">
        <v>22</v>
      </c>
      <c r="G853" s="231" t="s">
        <v>2846</v>
      </c>
      <c r="H853" s="164" t="s">
        <v>4579</v>
      </c>
      <c r="I853" s="231" t="s">
        <v>20</v>
      </c>
      <c r="J853" s="231" t="s">
        <v>172</v>
      </c>
      <c r="K853" s="231" t="s">
        <v>172</v>
      </c>
      <c r="L853" s="165" t="s">
        <v>640</v>
      </c>
      <c r="M853" s="165" t="s">
        <v>636</v>
      </c>
      <c r="N853" s="64">
        <v>50</v>
      </c>
      <c r="O853" s="64">
        <v>50</v>
      </c>
      <c r="P853" s="64">
        <v>50</v>
      </c>
      <c r="Q853" s="64">
        <v>50</v>
      </c>
      <c r="R853" s="64">
        <f t="shared" si="151"/>
        <v>200</v>
      </c>
      <c r="S853" s="105" t="s">
        <v>4612</v>
      </c>
      <c r="T853" s="105" t="s">
        <v>172</v>
      </c>
      <c r="U853" s="159">
        <f t="shared" ref="U853:U916" si="160">N853+O853</f>
        <v>100</v>
      </c>
      <c r="V853" s="273">
        <v>0</v>
      </c>
      <c r="W853" s="100">
        <f t="shared" si="152"/>
        <v>0</v>
      </c>
      <c r="X853" s="105" t="str">
        <f t="shared" si="153"/>
        <v>En Riesgo de no Cumplimiento</v>
      </c>
      <c r="Y853" s="166"/>
      <c r="Z853" s="159">
        <f t="shared" si="154"/>
        <v>100</v>
      </c>
      <c r="AA853" s="159"/>
      <c r="AB853" s="100" t="str">
        <f t="shared" si="156"/>
        <v>No hay ejecución</v>
      </c>
      <c r="AC853" s="105" t="str">
        <f t="shared" si="155"/>
        <v>NA</v>
      </c>
      <c r="AD853" s="166"/>
      <c r="AE853" s="65">
        <f t="shared" si="157"/>
        <v>0</v>
      </c>
      <c r="AF853" s="100" t="str">
        <f t="shared" si="158"/>
        <v>No hay Programación</v>
      </c>
      <c r="AG853" s="105" t="str">
        <f t="shared" si="159"/>
        <v>De acuerdo a lo programado</v>
      </c>
      <c r="AH853" s="166"/>
      <c r="AI853" s="65" t="s">
        <v>502</v>
      </c>
      <c r="AJ853" s="105" t="s">
        <v>502</v>
      </c>
    </row>
    <row r="854" spans="1:36" s="59" customFormat="1" ht="37.049999999999997" customHeight="1" thickTop="1" thickBot="1">
      <c r="A854" s="63">
        <v>839</v>
      </c>
      <c r="B854" s="162">
        <v>0</v>
      </c>
      <c r="C854" s="162">
        <v>0</v>
      </c>
      <c r="D854" s="162">
        <v>0</v>
      </c>
      <c r="E854" s="162">
        <v>0</v>
      </c>
      <c r="F854" s="162">
        <v>22</v>
      </c>
      <c r="G854" s="231" t="s">
        <v>2846</v>
      </c>
      <c r="H854" s="164" t="s">
        <v>4580</v>
      </c>
      <c r="I854" s="231" t="s">
        <v>20</v>
      </c>
      <c r="J854" s="231" t="s">
        <v>351</v>
      </c>
      <c r="K854" s="231">
        <v>19</v>
      </c>
      <c r="L854" s="165" t="s">
        <v>640</v>
      </c>
      <c r="M854" s="165" t="s">
        <v>636</v>
      </c>
      <c r="N854" s="64">
        <v>300</v>
      </c>
      <c r="O854" s="64">
        <v>300</v>
      </c>
      <c r="P854" s="64">
        <v>600</v>
      </c>
      <c r="Q854" s="64">
        <v>300</v>
      </c>
      <c r="R854" s="64">
        <f t="shared" si="151"/>
        <v>1500</v>
      </c>
      <c r="S854" s="105" t="s">
        <v>4612</v>
      </c>
      <c r="T854" s="105" t="s">
        <v>172</v>
      </c>
      <c r="U854" s="159">
        <f t="shared" si="160"/>
        <v>600</v>
      </c>
      <c r="V854" s="273">
        <v>0</v>
      </c>
      <c r="W854" s="100">
        <f t="shared" si="152"/>
        <v>0</v>
      </c>
      <c r="X854" s="105" t="str">
        <f t="shared" si="153"/>
        <v>En Riesgo de no Cumplimiento</v>
      </c>
      <c r="Y854" s="166"/>
      <c r="Z854" s="159">
        <f t="shared" si="154"/>
        <v>900</v>
      </c>
      <c r="AA854" s="159"/>
      <c r="AB854" s="100" t="str">
        <f t="shared" si="156"/>
        <v>No hay ejecución</v>
      </c>
      <c r="AC854" s="105" t="str">
        <f t="shared" si="155"/>
        <v>NA</v>
      </c>
      <c r="AD854" s="166"/>
      <c r="AE854" s="65">
        <f t="shared" si="157"/>
        <v>0</v>
      </c>
      <c r="AF854" s="100" t="str">
        <f t="shared" si="158"/>
        <v>No hay Programación</v>
      </c>
      <c r="AG854" s="105" t="str">
        <f t="shared" si="159"/>
        <v>De acuerdo a lo programado</v>
      </c>
      <c r="AH854" s="166"/>
      <c r="AI854" s="65" t="s">
        <v>502</v>
      </c>
      <c r="AJ854" s="105" t="s">
        <v>502</v>
      </c>
    </row>
    <row r="855" spans="1:36" s="59" customFormat="1" ht="37.049999999999997" customHeight="1" thickTop="1" thickBot="1">
      <c r="A855" s="63">
        <v>840</v>
      </c>
      <c r="B855" s="162">
        <v>0</v>
      </c>
      <c r="C855" s="162">
        <v>0</v>
      </c>
      <c r="D855" s="162">
        <v>0</v>
      </c>
      <c r="E855" s="162">
        <v>0</v>
      </c>
      <c r="F855" s="162">
        <v>22</v>
      </c>
      <c r="G855" s="231" t="s">
        <v>2846</v>
      </c>
      <c r="H855" s="164" t="s">
        <v>4581</v>
      </c>
      <c r="I855" s="231" t="s">
        <v>20</v>
      </c>
      <c r="J855" s="231" t="s">
        <v>351</v>
      </c>
      <c r="K855" s="231">
        <v>19</v>
      </c>
      <c r="L855" s="165" t="s">
        <v>640</v>
      </c>
      <c r="M855" s="165" t="s">
        <v>636</v>
      </c>
      <c r="N855" s="64">
        <v>5</v>
      </c>
      <c r="O855" s="64">
        <v>0</v>
      </c>
      <c r="P855" s="64">
        <v>0</v>
      </c>
      <c r="Q855" s="64">
        <v>0</v>
      </c>
      <c r="R855" s="64">
        <f t="shared" si="151"/>
        <v>5</v>
      </c>
      <c r="S855" s="105" t="s">
        <v>4612</v>
      </c>
      <c r="T855" s="105" t="s">
        <v>172</v>
      </c>
      <c r="U855" s="159">
        <f t="shared" si="160"/>
        <v>5</v>
      </c>
      <c r="V855" s="273">
        <v>0</v>
      </c>
      <c r="W855" s="100">
        <f t="shared" si="152"/>
        <v>0</v>
      </c>
      <c r="X855" s="105" t="str">
        <f t="shared" si="153"/>
        <v>En Riesgo de no Cumplimiento</v>
      </c>
      <c r="Y855" s="166"/>
      <c r="Z855" s="159">
        <f t="shared" si="154"/>
        <v>0</v>
      </c>
      <c r="AA855" s="159"/>
      <c r="AB855" s="100" t="str">
        <f t="shared" si="156"/>
        <v>No hay ejecución</v>
      </c>
      <c r="AC855" s="105" t="str">
        <f t="shared" si="155"/>
        <v>NA</v>
      </c>
      <c r="AD855" s="166"/>
      <c r="AE855" s="65">
        <f t="shared" si="157"/>
        <v>0</v>
      </c>
      <c r="AF855" s="100" t="str">
        <f t="shared" si="158"/>
        <v>No hay Programación</v>
      </c>
      <c r="AG855" s="105" t="str">
        <f t="shared" si="159"/>
        <v>De acuerdo a lo programado</v>
      </c>
      <c r="AH855" s="166"/>
      <c r="AI855" s="65" t="s">
        <v>502</v>
      </c>
      <c r="AJ855" s="105" t="s">
        <v>502</v>
      </c>
    </row>
    <row r="856" spans="1:36" s="59" customFormat="1" ht="37.049999999999997" customHeight="1" thickTop="1" thickBot="1">
      <c r="A856" s="63">
        <v>841</v>
      </c>
      <c r="B856" s="162">
        <v>0</v>
      </c>
      <c r="C856" s="162">
        <v>0</v>
      </c>
      <c r="D856" s="162">
        <v>0</v>
      </c>
      <c r="E856" s="162">
        <v>0</v>
      </c>
      <c r="F856" s="162">
        <v>22</v>
      </c>
      <c r="G856" s="231" t="s">
        <v>2846</v>
      </c>
      <c r="H856" s="164" t="s">
        <v>4582</v>
      </c>
      <c r="I856" s="231" t="s">
        <v>20</v>
      </c>
      <c r="J856" s="231" t="s">
        <v>351</v>
      </c>
      <c r="K856" s="231">
        <v>19</v>
      </c>
      <c r="L856" s="165" t="s">
        <v>640</v>
      </c>
      <c r="M856" s="165" t="s">
        <v>636</v>
      </c>
      <c r="N856" s="64">
        <v>1000</v>
      </c>
      <c r="O856" s="64">
        <v>300</v>
      </c>
      <c r="P856" s="64">
        <v>100</v>
      </c>
      <c r="Q856" s="64">
        <v>100</v>
      </c>
      <c r="R856" s="64">
        <f t="shared" si="151"/>
        <v>1500</v>
      </c>
      <c r="S856" s="105" t="s">
        <v>4612</v>
      </c>
      <c r="T856" s="105" t="s">
        <v>172</v>
      </c>
      <c r="U856" s="159">
        <f t="shared" si="160"/>
        <v>1300</v>
      </c>
      <c r="V856" s="273">
        <v>0</v>
      </c>
      <c r="W856" s="100">
        <f t="shared" si="152"/>
        <v>0</v>
      </c>
      <c r="X856" s="105" t="str">
        <f t="shared" si="153"/>
        <v>En Riesgo de no Cumplimiento</v>
      </c>
      <c r="Y856" s="166"/>
      <c r="Z856" s="159">
        <f t="shared" si="154"/>
        <v>200</v>
      </c>
      <c r="AA856" s="159"/>
      <c r="AB856" s="100" t="str">
        <f t="shared" si="156"/>
        <v>No hay ejecución</v>
      </c>
      <c r="AC856" s="105" t="str">
        <f t="shared" si="155"/>
        <v>NA</v>
      </c>
      <c r="AD856" s="166"/>
      <c r="AE856" s="65">
        <f t="shared" si="157"/>
        <v>0</v>
      </c>
      <c r="AF856" s="100" t="str">
        <f t="shared" si="158"/>
        <v>No hay Programación</v>
      </c>
      <c r="AG856" s="105" t="str">
        <f t="shared" si="159"/>
        <v>De acuerdo a lo programado</v>
      </c>
      <c r="AH856" s="166"/>
      <c r="AI856" s="65" t="s">
        <v>502</v>
      </c>
      <c r="AJ856" s="105" t="s">
        <v>502</v>
      </c>
    </row>
    <row r="857" spans="1:36" s="59" customFormat="1" ht="37.049999999999997" customHeight="1" thickTop="1" thickBot="1">
      <c r="A857" s="63">
        <v>842</v>
      </c>
      <c r="B857" s="162">
        <v>0</v>
      </c>
      <c r="C857" s="162">
        <v>0</v>
      </c>
      <c r="D857" s="162">
        <v>0</v>
      </c>
      <c r="E857" s="162">
        <v>0</v>
      </c>
      <c r="F857" s="162">
        <v>22</v>
      </c>
      <c r="G857" s="231" t="s">
        <v>431</v>
      </c>
      <c r="H857" s="164" t="s">
        <v>4598</v>
      </c>
      <c r="I857" s="231" t="s">
        <v>20</v>
      </c>
      <c r="J857" s="231" t="s">
        <v>129</v>
      </c>
      <c r="K857" s="231">
        <v>1</v>
      </c>
      <c r="L857" s="165" t="s">
        <v>640</v>
      </c>
      <c r="M857" s="165" t="s">
        <v>636</v>
      </c>
      <c r="N857" s="64">
        <v>5</v>
      </c>
      <c r="O857" s="64"/>
      <c r="P857" s="64">
        <v>0</v>
      </c>
      <c r="Q857" s="64">
        <v>0</v>
      </c>
      <c r="R857" s="64">
        <f t="shared" si="151"/>
        <v>5</v>
      </c>
      <c r="S857" s="105" t="s">
        <v>4358</v>
      </c>
      <c r="T857" s="105" t="s">
        <v>172</v>
      </c>
      <c r="U857" s="159">
        <f t="shared" si="160"/>
        <v>5</v>
      </c>
      <c r="V857" s="273">
        <v>7</v>
      </c>
      <c r="W857" s="100">
        <f t="shared" si="152"/>
        <v>1.4</v>
      </c>
      <c r="X857" s="105" t="str">
        <f t="shared" si="153"/>
        <v>De acuerdo a lo programado</v>
      </c>
      <c r="Y857" s="166"/>
      <c r="Z857" s="159">
        <f t="shared" si="154"/>
        <v>0</v>
      </c>
      <c r="AA857" s="159"/>
      <c r="AB857" s="100" t="str">
        <f t="shared" si="156"/>
        <v>No hay ejecución</v>
      </c>
      <c r="AC857" s="105" t="str">
        <f t="shared" si="155"/>
        <v>NA</v>
      </c>
      <c r="AD857" s="166"/>
      <c r="AE857" s="65">
        <f t="shared" si="157"/>
        <v>7</v>
      </c>
      <c r="AF857" s="100">
        <f t="shared" si="158"/>
        <v>1.4</v>
      </c>
      <c r="AG857" s="105" t="str">
        <f t="shared" si="159"/>
        <v>De acuerdo a lo programado</v>
      </c>
      <c r="AH857" s="166"/>
      <c r="AI857" s="65" t="s">
        <v>502</v>
      </c>
      <c r="AJ857" s="105" t="s">
        <v>502</v>
      </c>
    </row>
    <row r="858" spans="1:36" s="59" customFormat="1" ht="37.049999999999997" customHeight="1" thickTop="1" thickBot="1">
      <c r="A858" s="63">
        <v>843</v>
      </c>
      <c r="B858" s="162">
        <v>0</v>
      </c>
      <c r="C858" s="162">
        <v>0</v>
      </c>
      <c r="D858" s="162">
        <v>0</v>
      </c>
      <c r="E858" s="162">
        <v>0</v>
      </c>
      <c r="F858" s="162">
        <v>22</v>
      </c>
      <c r="G858" s="231" t="s">
        <v>491</v>
      </c>
      <c r="H858" s="164" t="s">
        <v>4610</v>
      </c>
      <c r="I858" s="231" t="s">
        <v>20</v>
      </c>
      <c r="J858" s="231" t="s">
        <v>129</v>
      </c>
      <c r="K858" s="231">
        <v>1</v>
      </c>
      <c r="L858" s="165" t="s">
        <v>640</v>
      </c>
      <c r="M858" s="165" t="s">
        <v>636</v>
      </c>
      <c r="N858" s="64">
        <v>10</v>
      </c>
      <c r="O858" s="64">
        <v>10</v>
      </c>
      <c r="P858" s="64">
        <v>0</v>
      </c>
      <c r="Q858" s="64">
        <v>0</v>
      </c>
      <c r="R858" s="64">
        <f t="shared" si="151"/>
        <v>20</v>
      </c>
      <c r="S858" s="105" t="s">
        <v>4613</v>
      </c>
      <c r="T858" s="105" t="s">
        <v>172</v>
      </c>
      <c r="U858" s="159">
        <f t="shared" si="160"/>
        <v>20</v>
      </c>
      <c r="V858" s="273">
        <v>0</v>
      </c>
      <c r="W858" s="100">
        <f t="shared" si="152"/>
        <v>0</v>
      </c>
      <c r="X858" s="105" t="str">
        <f t="shared" si="153"/>
        <v>En Riesgo de no Cumplimiento</v>
      </c>
      <c r="Y858" s="166"/>
      <c r="Z858" s="159">
        <f t="shared" si="154"/>
        <v>0</v>
      </c>
      <c r="AA858" s="159"/>
      <c r="AB858" s="100" t="str">
        <f t="shared" si="156"/>
        <v>No hay ejecución</v>
      </c>
      <c r="AC858" s="105" t="str">
        <f t="shared" si="155"/>
        <v>NA</v>
      </c>
      <c r="AD858" s="166"/>
      <c r="AE858" s="65">
        <f t="shared" si="157"/>
        <v>0</v>
      </c>
      <c r="AF858" s="100" t="str">
        <f t="shared" si="158"/>
        <v>No hay Programación</v>
      </c>
      <c r="AG858" s="105" t="str">
        <f t="shared" si="159"/>
        <v>De acuerdo a lo programado</v>
      </c>
      <c r="AH858" s="166"/>
      <c r="AI858" s="65" t="s">
        <v>502</v>
      </c>
      <c r="AJ858" s="105" t="s">
        <v>502</v>
      </c>
    </row>
    <row r="859" spans="1:36" s="59" customFormat="1" ht="37.049999999999997" customHeight="1" thickTop="1" thickBot="1">
      <c r="A859" s="63">
        <v>844</v>
      </c>
      <c r="B859" s="162">
        <v>0</v>
      </c>
      <c r="C859" s="162">
        <v>0</v>
      </c>
      <c r="D859" s="162">
        <v>0</v>
      </c>
      <c r="E859" s="162">
        <v>0</v>
      </c>
      <c r="F859" s="162">
        <v>21</v>
      </c>
      <c r="G859" s="231" t="s">
        <v>571</v>
      </c>
      <c r="H859" s="164" t="s">
        <v>4069</v>
      </c>
      <c r="I859" s="231" t="s">
        <v>20</v>
      </c>
      <c r="J859" s="231" t="s">
        <v>353</v>
      </c>
      <c r="K859" s="231">
        <v>20</v>
      </c>
      <c r="L859" s="165" t="s">
        <v>642</v>
      </c>
      <c r="M859" s="165" t="s">
        <v>674</v>
      </c>
      <c r="N859" s="64">
        <v>5</v>
      </c>
      <c r="O859" s="64">
        <v>5</v>
      </c>
      <c r="P859" s="64">
        <v>5</v>
      </c>
      <c r="Q859" s="64">
        <v>5</v>
      </c>
      <c r="R859" s="64">
        <f t="shared" si="151"/>
        <v>20</v>
      </c>
      <c r="S859" s="105" t="s">
        <v>4614</v>
      </c>
      <c r="T859" s="105" t="s">
        <v>172</v>
      </c>
      <c r="U859" s="159">
        <f t="shared" si="160"/>
        <v>10</v>
      </c>
      <c r="V859" s="273">
        <v>12</v>
      </c>
      <c r="W859" s="100">
        <f t="shared" si="152"/>
        <v>1.2</v>
      </c>
      <c r="X859" s="105" t="str">
        <f t="shared" si="153"/>
        <v>De acuerdo a lo programado</v>
      </c>
      <c r="Y859" s="166"/>
      <c r="Z859" s="159">
        <f t="shared" si="154"/>
        <v>10</v>
      </c>
      <c r="AA859" s="159"/>
      <c r="AB859" s="100" t="str">
        <f t="shared" si="156"/>
        <v>No hay ejecución</v>
      </c>
      <c r="AC859" s="105" t="str">
        <f t="shared" si="155"/>
        <v>NA</v>
      </c>
      <c r="AD859" s="166"/>
      <c r="AE859" s="65">
        <f t="shared" si="157"/>
        <v>12</v>
      </c>
      <c r="AF859" s="100">
        <f t="shared" si="158"/>
        <v>0.6</v>
      </c>
      <c r="AG859" s="105" t="str">
        <f t="shared" si="159"/>
        <v>Incumplimiento</v>
      </c>
      <c r="AH859" s="166"/>
      <c r="AI859" s="65" t="s">
        <v>502</v>
      </c>
      <c r="AJ859" s="105" t="s">
        <v>502</v>
      </c>
    </row>
    <row r="860" spans="1:36" s="59" customFormat="1" ht="37.049999999999997" customHeight="1" thickTop="1" thickBot="1">
      <c r="A860" s="63">
        <v>845</v>
      </c>
      <c r="B860" s="162">
        <v>0</v>
      </c>
      <c r="C860" s="162">
        <v>0</v>
      </c>
      <c r="D860" s="162">
        <v>0</v>
      </c>
      <c r="E860" s="162">
        <v>0</v>
      </c>
      <c r="F860" s="162">
        <v>21</v>
      </c>
      <c r="G860" s="231" t="s">
        <v>571</v>
      </c>
      <c r="H860" s="164" t="s">
        <v>4585</v>
      </c>
      <c r="I860" s="231" t="s">
        <v>20</v>
      </c>
      <c r="J860" s="231" t="s">
        <v>353</v>
      </c>
      <c r="K860" s="231">
        <v>20</v>
      </c>
      <c r="L860" s="165" t="s">
        <v>642</v>
      </c>
      <c r="M860" s="165" t="s">
        <v>674</v>
      </c>
      <c r="N860" s="64">
        <v>2</v>
      </c>
      <c r="O860" s="64">
        <v>2</v>
      </c>
      <c r="P860" s="64">
        <v>2</v>
      </c>
      <c r="Q860" s="64">
        <v>2</v>
      </c>
      <c r="R860" s="64">
        <f t="shared" si="151"/>
        <v>8</v>
      </c>
      <c r="S860" s="105" t="s">
        <v>4613</v>
      </c>
      <c r="T860" s="105" t="s">
        <v>172</v>
      </c>
      <c r="U860" s="159">
        <f t="shared" si="160"/>
        <v>4</v>
      </c>
      <c r="V860" s="273">
        <v>0</v>
      </c>
      <c r="W860" s="100">
        <f>IF(V861="","No hay ejecución",IF(AND(U860&gt;0), V861/U860,"No hay Programación"))</f>
        <v>1</v>
      </c>
      <c r="X860" s="105" t="str">
        <f t="shared" si="153"/>
        <v>De acuerdo a lo programado</v>
      </c>
      <c r="Y860" s="166"/>
      <c r="Z860" s="159">
        <f t="shared" si="154"/>
        <v>4</v>
      </c>
      <c r="AA860" s="159"/>
      <c r="AB860" s="100" t="str">
        <f t="shared" si="156"/>
        <v>No hay ejecución</v>
      </c>
      <c r="AC860" s="105" t="str">
        <f t="shared" si="155"/>
        <v>NA</v>
      </c>
      <c r="AD860" s="166"/>
      <c r="AE860" s="65">
        <f>V861+AA860</f>
        <v>4</v>
      </c>
      <c r="AF860" s="100">
        <f t="shared" si="158"/>
        <v>0.5</v>
      </c>
      <c r="AG860" s="105" t="str">
        <f t="shared" si="159"/>
        <v>Incumplimiento</v>
      </c>
      <c r="AH860" s="166"/>
      <c r="AI860" s="65" t="s">
        <v>502</v>
      </c>
      <c r="AJ860" s="105" t="s">
        <v>502</v>
      </c>
    </row>
    <row r="861" spans="1:36" s="59" customFormat="1" ht="37.049999999999997" customHeight="1" thickTop="1" thickBot="1">
      <c r="A861" s="63">
        <v>846</v>
      </c>
      <c r="B861" s="162">
        <v>0</v>
      </c>
      <c r="C861" s="162">
        <v>0</v>
      </c>
      <c r="D861" s="162">
        <v>0</v>
      </c>
      <c r="E861" s="162">
        <v>0</v>
      </c>
      <c r="F861" s="162">
        <v>22</v>
      </c>
      <c r="G861" s="231" t="s">
        <v>571</v>
      </c>
      <c r="H861" s="164" t="s">
        <v>4072</v>
      </c>
      <c r="I861" s="231" t="s">
        <v>20</v>
      </c>
      <c r="J861" s="231" t="s">
        <v>353</v>
      </c>
      <c r="K861" s="231">
        <v>20</v>
      </c>
      <c r="L861" s="165" t="s">
        <v>642</v>
      </c>
      <c r="M861" s="165" t="s">
        <v>674</v>
      </c>
      <c r="N861" s="64">
        <v>2</v>
      </c>
      <c r="O861" s="64">
        <v>2</v>
      </c>
      <c r="P861" s="64">
        <v>2</v>
      </c>
      <c r="Q861" s="64">
        <v>2</v>
      </c>
      <c r="R861" s="64">
        <f t="shared" si="151"/>
        <v>8</v>
      </c>
      <c r="S861" s="105" t="s">
        <v>4615</v>
      </c>
      <c r="T861" s="105" t="s">
        <v>172</v>
      </c>
      <c r="U861" s="159">
        <f t="shared" si="160"/>
        <v>4</v>
      </c>
      <c r="V861" s="273">
        <v>4</v>
      </c>
      <c r="W861" s="100">
        <f>IF(V862="","No hay ejecución",IF(AND(U861&gt;0), V862/U861,"No hay Programación"))</f>
        <v>0.5</v>
      </c>
      <c r="X861" s="105" t="str">
        <f t="shared" si="153"/>
        <v>En Riesgo de no Cumplimiento</v>
      </c>
      <c r="Y861" s="166"/>
      <c r="Z861" s="159">
        <f t="shared" si="154"/>
        <v>4</v>
      </c>
      <c r="AA861" s="159"/>
      <c r="AB861" s="100" t="str">
        <f t="shared" si="156"/>
        <v>No hay ejecución</v>
      </c>
      <c r="AC861" s="105" t="str">
        <f t="shared" si="155"/>
        <v>NA</v>
      </c>
      <c r="AD861" s="166"/>
      <c r="AE861" s="65">
        <f>V862+AA861</f>
        <v>2</v>
      </c>
      <c r="AF861" s="100">
        <f t="shared" si="158"/>
        <v>0.25</v>
      </c>
      <c r="AG861" s="105" t="str">
        <f t="shared" si="159"/>
        <v>Incumplimiento</v>
      </c>
      <c r="AH861" s="166"/>
      <c r="AI861" s="65" t="s">
        <v>502</v>
      </c>
      <c r="AJ861" s="105" t="s">
        <v>502</v>
      </c>
    </row>
    <row r="862" spans="1:36" s="59" customFormat="1" ht="37.049999999999997" customHeight="1" thickTop="1" thickBot="1">
      <c r="A862" s="63">
        <v>847</v>
      </c>
      <c r="B862" s="162">
        <v>0</v>
      </c>
      <c r="C862" s="162">
        <v>0</v>
      </c>
      <c r="D862" s="162">
        <v>0</v>
      </c>
      <c r="E862" s="162">
        <v>0</v>
      </c>
      <c r="F862" s="162">
        <v>22</v>
      </c>
      <c r="G862" s="231" t="s">
        <v>571</v>
      </c>
      <c r="H862" s="164" t="s">
        <v>4591</v>
      </c>
      <c r="I862" s="231" t="s">
        <v>20</v>
      </c>
      <c r="J862" s="231" t="s">
        <v>353</v>
      </c>
      <c r="K862" s="231">
        <v>20</v>
      </c>
      <c r="L862" s="165" t="s">
        <v>642</v>
      </c>
      <c r="M862" s="165" t="s">
        <v>674</v>
      </c>
      <c r="N862" s="64">
        <v>1</v>
      </c>
      <c r="O862" s="64">
        <v>1</v>
      </c>
      <c r="P862" s="64">
        <v>1</v>
      </c>
      <c r="Q862" s="64">
        <v>1</v>
      </c>
      <c r="R862" s="64">
        <f t="shared" si="151"/>
        <v>4</v>
      </c>
      <c r="S862" s="105" t="s">
        <v>4616</v>
      </c>
      <c r="T862" s="105" t="s">
        <v>172</v>
      </c>
      <c r="U862" s="159">
        <f t="shared" si="160"/>
        <v>2</v>
      </c>
      <c r="V862" s="273">
        <v>2</v>
      </c>
      <c r="W862" s="100">
        <f>IF(V863="","No hay ejecución",IF(AND(U862&gt;0), V863/U862,"No hay Programación"))</f>
        <v>0</v>
      </c>
      <c r="X862" s="105" t="str">
        <f t="shared" si="153"/>
        <v>En Riesgo de no Cumplimiento</v>
      </c>
      <c r="Y862" s="166"/>
      <c r="Z862" s="159">
        <f t="shared" si="154"/>
        <v>2</v>
      </c>
      <c r="AA862" s="159"/>
      <c r="AB862" s="100" t="str">
        <f t="shared" si="156"/>
        <v>No hay ejecución</v>
      </c>
      <c r="AC862" s="105" t="str">
        <f t="shared" si="155"/>
        <v>NA</v>
      </c>
      <c r="AD862" s="166"/>
      <c r="AE862" s="65" t="e">
        <f>#REF!+AA862</f>
        <v>#REF!</v>
      </c>
      <c r="AF862" s="100" t="e">
        <f t="shared" si="158"/>
        <v>#REF!</v>
      </c>
      <c r="AG862" s="105" t="e">
        <f t="shared" si="159"/>
        <v>#REF!</v>
      </c>
      <c r="AH862" s="166"/>
      <c r="AI862" s="65" t="s">
        <v>502</v>
      </c>
      <c r="AJ862" s="105" t="s">
        <v>502</v>
      </c>
    </row>
    <row r="863" spans="1:36" s="59" customFormat="1" ht="37.049999999999997" customHeight="1" thickTop="1" thickBot="1">
      <c r="A863" s="63">
        <v>848</v>
      </c>
      <c r="B863" s="162">
        <v>0</v>
      </c>
      <c r="C863" s="162">
        <v>0</v>
      </c>
      <c r="D863" s="162">
        <v>0</v>
      </c>
      <c r="E863" s="162">
        <v>0</v>
      </c>
      <c r="F863" s="162">
        <v>22</v>
      </c>
      <c r="G863" s="231" t="s">
        <v>2846</v>
      </c>
      <c r="H863" s="164" t="s">
        <v>4611</v>
      </c>
      <c r="I863" s="231" t="s">
        <v>20</v>
      </c>
      <c r="J863" s="231" t="s">
        <v>353</v>
      </c>
      <c r="K863" s="231">
        <v>20</v>
      </c>
      <c r="L863" s="165" t="s">
        <v>642</v>
      </c>
      <c r="M863" s="165" t="s">
        <v>674</v>
      </c>
      <c r="N863" s="64">
        <v>0</v>
      </c>
      <c r="O863" s="64">
        <v>1</v>
      </c>
      <c r="P863" s="64">
        <v>0</v>
      </c>
      <c r="Q863" s="64">
        <v>1</v>
      </c>
      <c r="R863" s="64">
        <f t="shared" si="151"/>
        <v>2</v>
      </c>
      <c r="S863" s="105" t="s">
        <v>4613</v>
      </c>
      <c r="T863" s="105" t="s">
        <v>172</v>
      </c>
      <c r="U863" s="159">
        <f t="shared" si="160"/>
        <v>1</v>
      </c>
      <c r="V863" s="273">
        <v>0</v>
      </c>
      <c r="W863" s="100">
        <f t="shared" si="152"/>
        <v>0</v>
      </c>
      <c r="X863" s="105" t="str">
        <f t="shared" si="153"/>
        <v>En Riesgo de no Cumplimiento</v>
      </c>
      <c r="Y863" s="166"/>
      <c r="Z863" s="159">
        <f t="shared" si="154"/>
        <v>1</v>
      </c>
      <c r="AA863" s="159"/>
      <c r="AB863" s="100" t="str">
        <f t="shared" si="156"/>
        <v>No hay ejecución</v>
      </c>
      <c r="AC863" s="105" t="str">
        <f t="shared" si="155"/>
        <v>NA</v>
      </c>
      <c r="AD863" s="166"/>
      <c r="AE863" s="65">
        <f t="shared" si="157"/>
        <v>0</v>
      </c>
      <c r="AF863" s="100" t="str">
        <f t="shared" si="158"/>
        <v>No hay Programación</v>
      </c>
      <c r="AG863" s="105" t="str">
        <f t="shared" si="159"/>
        <v>De acuerdo a lo programado</v>
      </c>
      <c r="AH863" s="166"/>
      <c r="AI863" s="65" t="s">
        <v>502</v>
      </c>
      <c r="AJ863" s="105" t="s">
        <v>502</v>
      </c>
    </row>
    <row r="864" spans="1:36" s="59" customFormat="1" ht="37.049999999999997" customHeight="1" thickTop="1" thickBot="1">
      <c r="A864" s="63">
        <v>849</v>
      </c>
      <c r="B864" s="162">
        <v>0</v>
      </c>
      <c r="C864" s="162">
        <v>0</v>
      </c>
      <c r="D864" s="162">
        <v>0</v>
      </c>
      <c r="E864" s="162" t="s">
        <v>228</v>
      </c>
      <c r="F864" s="162">
        <v>20</v>
      </c>
      <c r="G864" s="231" t="s">
        <v>469</v>
      </c>
      <c r="H864" s="164" t="s">
        <v>4587</v>
      </c>
      <c r="I864" s="231" t="s">
        <v>20</v>
      </c>
      <c r="J864" s="231" t="s">
        <v>172</v>
      </c>
      <c r="K864" s="231" t="s">
        <v>172</v>
      </c>
      <c r="L864" s="165" t="s">
        <v>640</v>
      </c>
      <c r="M864" s="165" t="s">
        <v>636</v>
      </c>
      <c r="N864" s="64">
        <v>0</v>
      </c>
      <c r="O864" s="64">
        <v>1</v>
      </c>
      <c r="P864" s="64">
        <v>0</v>
      </c>
      <c r="Q864" s="64">
        <v>1</v>
      </c>
      <c r="R864" s="64">
        <f t="shared" si="151"/>
        <v>2</v>
      </c>
      <c r="S864" s="105" t="s">
        <v>4613</v>
      </c>
      <c r="T864" s="105" t="s">
        <v>172</v>
      </c>
      <c r="U864" s="159">
        <f t="shared" si="160"/>
        <v>1</v>
      </c>
      <c r="V864" s="273">
        <v>0</v>
      </c>
      <c r="W864" s="100">
        <f t="shared" si="152"/>
        <v>0</v>
      </c>
      <c r="X864" s="105" t="str">
        <f t="shared" si="153"/>
        <v>En Riesgo de no Cumplimiento</v>
      </c>
      <c r="Y864" s="166"/>
      <c r="Z864" s="159">
        <f t="shared" si="154"/>
        <v>1</v>
      </c>
      <c r="AA864" s="159"/>
      <c r="AB864" s="100" t="str">
        <f t="shared" si="156"/>
        <v>No hay ejecución</v>
      </c>
      <c r="AC864" s="105" t="str">
        <f t="shared" si="155"/>
        <v>NA</v>
      </c>
      <c r="AD864" s="166"/>
      <c r="AE864" s="65">
        <f t="shared" si="157"/>
        <v>0</v>
      </c>
      <c r="AF864" s="100" t="str">
        <f t="shared" si="158"/>
        <v>No hay Programación</v>
      </c>
      <c r="AG864" s="105" t="str">
        <f t="shared" si="159"/>
        <v>De acuerdo a lo programado</v>
      </c>
      <c r="AH864" s="166"/>
      <c r="AI864" s="65" t="s">
        <v>502</v>
      </c>
      <c r="AJ864" s="105" t="s">
        <v>502</v>
      </c>
    </row>
    <row r="865" spans="1:36" s="59" customFormat="1" ht="37.049999999999997" customHeight="1" thickTop="1" thickBot="1">
      <c r="A865" s="63">
        <v>850</v>
      </c>
      <c r="B865" s="162">
        <v>0</v>
      </c>
      <c r="C865" s="162">
        <v>0</v>
      </c>
      <c r="D865" s="162">
        <v>0</v>
      </c>
      <c r="E865" s="162" t="s">
        <v>228</v>
      </c>
      <c r="F865" s="162">
        <v>20</v>
      </c>
      <c r="G865" s="231" t="s">
        <v>469</v>
      </c>
      <c r="H865" s="164" t="s">
        <v>4588</v>
      </c>
      <c r="I865" s="231" t="s">
        <v>20</v>
      </c>
      <c r="J865" s="231" t="s">
        <v>172</v>
      </c>
      <c r="K865" s="231" t="s">
        <v>172</v>
      </c>
      <c r="L865" s="165" t="s">
        <v>640</v>
      </c>
      <c r="M865" s="165" t="s">
        <v>636</v>
      </c>
      <c r="N865" s="64">
        <v>1</v>
      </c>
      <c r="O865" s="64">
        <v>0</v>
      </c>
      <c r="P865" s="64">
        <v>0</v>
      </c>
      <c r="Q865" s="64">
        <v>0</v>
      </c>
      <c r="R865" s="64">
        <f t="shared" si="151"/>
        <v>1</v>
      </c>
      <c r="S865" s="105" t="s">
        <v>4613</v>
      </c>
      <c r="T865" s="105" t="s">
        <v>172</v>
      </c>
      <c r="U865" s="159">
        <f t="shared" si="160"/>
        <v>1</v>
      </c>
      <c r="V865" s="273">
        <v>0</v>
      </c>
      <c r="W865" s="100">
        <f t="shared" si="152"/>
        <v>0</v>
      </c>
      <c r="X865" s="105" t="str">
        <f t="shared" si="153"/>
        <v>En Riesgo de no Cumplimiento</v>
      </c>
      <c r="Y865" s="166"/>
      <c r="Z865" s="159">
        <f t="shared" si="154"/>
        <v>0</v>
      </c>
      <c r="AA865" s="159"/>
      <c r="AB865" s="100" t="str">
        <f t="shared" si="156"/>
        <v>No hay ejecución</v>
      </c>
      <c r="AC865" s="105" t="str">
        <f t="shared" si="155"/>
        <v>NA</v>
      </c>
      <c r="AD865" s="166"/>
      <c r="AE865" s="65">
        <f t="shared" si="157"/>
        <v>0</v>
      </c>
      <c r="AF865" s="100" t="str">
        <f t="shared" si="158"/>
        <v>No hay Programación</v>
      </c>
      <c r="AG865" s="105" t="str">
        <f t="shared" si="159"/>
        <v>De acuerdo a lo programado</v>
      </c>
      <c r="AH865" s="166"/>
      <c r="AI865" s="65" t="s">
        <v>502</v>
      </c>
      <c r="AJ865" s="105" t="s">
        <v>502</v>
      </c>
    </row>
    <row r="866" spans="1:36" s="59" customFormat="1" ht="37.049999999999997" customHeight="1" thickTop="1" thickBot="1">
      <c r="A866" s="63">
        <v>851</v>
      </c>
      <c r="B866" s="162">
        <v>0</v>
      </c>
      <c r="C866" s="162">
        <v>0</v>
      </c>
      <c r="D866" s="162">
        <v>0</v>
      </c>
      <c r="E866" s="162" t="s">
        <v>228</v>
      </c>
      <c r="F866" s="162">
        <v>20</v>
      </c>
      <c r="G866" s="231" t="s">
        <v>469</v>
      </c>
      <c r="H866" s="164" t="s">
        <v>4589</v>
      </c>
      <c r="I866" s="231" t="s">
        <v>20</v>
      </c>
      <c r="J866" s="231" t="s">
        <v>172</v>
      </c>
      <c r="K866" s="231" t="s">
        <v>172</v>
      </c>
      <c r="L866" s="165" t="s">
        <v>640</v>
      </c>
      <c r="M866" s="165" t="s">
        <v>636</v>
      </c>
      <c r="N866" s="64">
        <v>0</v>
      </c>
      <c r="O866" s="64">
        <v>0</v>
      </c>
      <c r="P866" s="64">
        <v>0</v>
      </c>
      <c r="Q866" s="64">
        <v>1</v>
      </c>
      <c r="R866" s="64">
        <f t="shared" si="151"/>
        <v>1</v>
      </c>
      <c r="S866" s="105" t="s">
        <v>4613</v>
      </c>
      <c r="T866" s="105" t="s">
        <v>172</v>
      </c>
      <c r="U866" s="159">
        <f t="shared" si="160"/>
        <v>0</v>
      </c>
      <c r="V866" s="273">
        <v>0</v>
      </c>
      <c r="W866" s="100" t="str">
        <f t="shared" si="152"/>
        <v>No hay Programación</v>
      </c>
      <c r="X866" s="105" t="str">
        <f t="shared" si="153"/>
        <v>De acuerdo a lo programado</v>
      </c>
      <c r="Y866" s="166"/>
      <c r="Z866" s="159">
        <f t="shared" si="154"/>
        <v>1</v>
      </c>
      <c r="AA866" s="159"/>
      <c r="AB866" s="100" t="str">
        <f t="shared" si="156"/>
        <v>No hay ejecución</v>
      </c>
      <c r="AC866" s="105" t="str">
        <f t="shared" si="155"/>
        <v>NA</v>
      </c>
      <c r="AD866" s="166"/>
      <c r="AE866" s="65">
        <f t="shared" si="157"/>
        <v>0</v>
      </c>
      <c r="AF866" s="100" t="str">
        <f t="shared" si="158"/>
        <v>No hay Programación</v>
      </c>
      <c r="AG866" s="105" t="str">
        <f t="shared" si="159"/>
        <v>De acuerdo a lo programado</v>
      </c>
      <c r="AH866" s="166"/>
      <c r="AI866" s="65" t="s">
        <v>502</v>
      </c>
      <c r="AJ866" s="105" t="s">
        <v>502</v>
      </c>
    </row>
    <row r="867" spans="1:36" s="59" customFormat="1" ht="37.049999999999997" customHeight="1" thickTop="1" thickBot="1">
      <c r="A867" s="63">
        <v>852</v>
      </c>
      <c r="B867" s="162">
        <v>0</v>
      </c>
      <c r="C867" s="162">
        <v>0</v>
      </c>
      <c r="D867" s="162">
        <v>0</v>
      </c>
      <c r="E867" s="162">
        <v>0</v>
      </c>
      <c r="F867" s="162">
        <v>22</v>
      </c>
      <c r="G867" s="231" t="s">
        <v>2846</v>
      </c>
      <c r="H867" s="164" t="s">
        <v>4580</v>
      </c>
      <c r="I867" s="231" t="s">
        <v>20</v>
      </c>
      <c r="J867" s="231" t="s">
        <v>351</v>
      </c>
      <c r="K867" s="231">
        <v>19</v>
      </c>
      <c r="L867" s="165" t="s">
        <v>3763</v>
      </c>
      <c r="M867" s="165" t="s">
        <v>3764</v>
      </c>
      <c r="N867" s="64">
        <v>25</v>
      </c>
      <c r="O867" s="64">
        <v>50</v>
      </c>
      <c r="P867" s="64">
        <v>50</v>
      </c>
      <c r="Q867" s="64">
        <v>50</v>
      </c>
      <c r="R867" s="64">
        <f t="shared" si="151"/>
        <v>175</v>
      </c>
      <c r="S867" s="105" t="s">
        <v>4359</v>
      </c>
      <c r="T867" s="105" t="s">
        <v>172</v>
      </c>
      <c r="U867" s="159">
        <f t="shared" si="160"/>
        <v>75</v>
      </c>
      <c r="V867" s="273">
        <v>148</v>
      </c>
      <c r="W867" s="100">
        <f t="shared" si="152"/>
        <v>1.9733333333333334</v>
      </c>
      <c r="X867" s="105" t="str">
        <f t="shared" si="153"/>
        <v>De acuerdo a lo programado</v>
      </c>
      <c r="Y867" s="166"/>
      <c r="Z867" s="159">
        <f t="shared" si="154"/>
        <v>100</v>
      </c>
      <c r="AA867" s="159"/>
      <c r="AB867" s="100" t="str">
        <f t="shared" si="156"/>
        <v>No hay ejecución</v>
      </c>
      <c r="AC867" s="105" t="str">
        <f t="shared" si="155"/>
        <v>NA</v>
      </c>
      <c r="AD867" s="166"/>
      <c r="AE867" s="65">
        <f t="shared" si="157"/>
        <v>148</v>
      </c>
      <c r="AF867" s="100">
        <f t="shared" si="158"/>
        <v>0.84571428571428575</v>
      </c>
      <c r="AG867" s="105" t="str">
        <f t="shared" si="159"/>
        <v>Atraso Leve</v>
      </c>
      <c r="AH867" s="166"/>
      <c r="AI867" s="65" t="s">
        <v>502</v>
      </c>
      <c r="AJ867" s="105" t="s">
        <v>502</v>
      </c>
    </row>
    <row r="868" spans="1:36" s="59" customFormat="1" ht="37.049999999999997" customHeight="1" thickTop="1" thickBot="1">
      <c r="A868" s="63">
        <v>853</v>
      </c>
      <c r="B868" s="162">
        <v>0</v>
      </c>
      <c r="C868" s="162">
        <v>0</v>
      </c>
      <c r="D868" s="162">
        <v>0</v>
      </c>
      <c r="E868" s="162">
        <v>0</v>
      </c>
      <c r="F868" s="162">
        <v>22</v>
      </c>
      <c r="G868" s="231" t="s">
        <v>2846</v>
      </c>
      <c r="H868" s="164" t="s">
        <v>4581</v>
      </c>
      <c r="I868" s="231" t="s">
        <v>20</v>
      </c>
      <c r="J868" s="231" t="s">
        <v>351</v>
      </c>
      <c r="K868" s="231">
        <v>19</v>
      </c>
      <c r="L868" s="165" t="s">
        <v>640</v>
      </c>
      <c r="M868" s="165" t="s">
        <v>636</v>
      </c>
      <c r="N868" s="64">
        <v>1</v>
      </c>
      <c r="O868" s="64">
        <v>0</v>
      </c>
      <c r="P868" s="64">
        <v>0</v>
      </c>
      <c r="Q868" s="64">
        <v>0</v>
      </c>
      <c r="R868" s="64">
        <f t="shared" si="151"/>
        <v>1</v>
      </c>
      <c r="S868" s="105" t="s">
        <v>4359</v>
      </c>
      <c r="T868" s="105" t="s">
        <v>172</v>
      </c>
      <c r="U868" s="159">
        <f t="shared" si="160"/>
        <v>1</v>
      </c>
      <c r="V868" s="273">
        <v>3</v>
      </c>
      <c r="W868" s="100">
        <f t="shared" si="152"/>
        <v>3</v>
      </c>
      <c r="X868" s="105" t="str">
        <f t="shared" si="153"/>
        <v>De acuerdo a lo programado</v>
      </c>
      <c r="Y868" s="166"/>
      <c r="Z868" s="159">
        <f t="shared" si="154"/>
        <v>0</v>
      </c>
      <c r="AA868" s="159"/>
      <c r="AB868" s="100" t="str">
        <f t="shared" si="156"/>
        <v>No hay ejecución</v>
      </c>
      <c r="AC868" s="105" t="str">
        <f t="shared" si="155"/>
        <v>NA</v>
      </c>
      <c r="AD868" s="166"/>
      <c r="AE868" s="65">
        <f t="shared" si="157"/>
        <v>3</v>
      </c>
      <c r="AF868" s="100">
        <f t="shared" si="158"/>
        <v>3</v>
      </c>
      <c r="AG868" s="105" t="str">
        <f t="shared" si="159"/>
        <v>De acuerdo a lo programado</v>
      </c>
      <c r="AH868" s="166"/>
      <c r="AI868" s="65" t="s">
        <v>502</v>
      </c>
      <c r="AJ868" s="105" t="s">
        <v>502</v>
      </c>
    </row>
    <row r="869" spans="1:36" s="59" customFormat="1" ht="37.049999999999997" customHeight="1" thickTop="1" thickBot="1">
      <c r="A869" s="63">
        <v>854</v>
      </c>
      <c r="B869" s="162">
        <v>0</v>
      </c>
      <c r="C869" s="162">
        <v>0</v>
      </c>
      <c r="D869" s="162">
        <v>0</v>
      </c>
      <c r="E869" s="162">
        <v>0</v>
      </c>
      <c r="F869" s="162">
        <v>22</v>
      </c>
      <c r="G869" s="231" t="s">
        <v>2846</v>
      </c>
      <c r="H869" s="164" t="s">
        <v>4582</v>
      </c>
      <c r="I869" s="231" t="s">
        <v>20</v>
      </c>
      <c r="J869" s="231" t="s">
        <v>351</v>
      </c>
      <c r="K869" s="231">
        <v>19</v>
      </c>
      <c r="L869" s="165" t="s">
        <v>640</v>
      </c>
      <c r="M869" s="165" t="s">
        <v>636</v>
      </c>
      <c r="N869" s="64">
        <v>25</v>
      </c>
      <c r="O869" s="64">
        <v>50</v>
      </c>
      <c r="P869" s="64">
        <v>50</v>
      </c>
      <c r="Q869" s="64">
        <v>50</v>
      </c>
      <c r="R869" s="64">
        <f t="shared" si="151"/>
        <v>175</v>
      </c>
      <c r="S869" s="105" t="s">
        <v>4359</v>
      </c>
      <c r="T869" s="105" t="s">
        <v>172</v>
      </c>
      <c r="U869" s="159">
        <f t="shared" si="160"/>
        <v>75</v>
      </c>
      <c r="V869" s="273">
        <v>195</v>
      </c>
      <c r="W869" s="100">
        <f t="shared" si="152"/>
        <v>2.6</v>
      </c>
      <c r="X869" s="105" t="str">
        <f t="shared" si="153"/>
        <v>De acuerdo a lo programado</v>
      </c>
      <c r="Y869" s="166"/>
      <c r="Z869" s="159">
        <f t="shared" si="154"/>
        <v>100</v>
      </c>
      <c r="AA869" s="159"/>
      <c r="AB869" s="100" t="str">
        <f t="shared" si="156"/>
        <v>No hay ejecución</v>
      </c>
      <c r="AC869" s="105" t="str">
        <f t="shared" si="155"/>
        <v>NA</v>
      </c>
      <c r="AD869" s="166"/>
      <c r="AE869" s="65">
        <f t="shared" si="157"/>
        <v>195</v>
      </c>
      <c r="AF869" s="100">
        <f t="shared" si="158"/>
        <v>1.1142857142857143</v>
      </c>
      <c r="AG869" s="105" t="str">
        <f t="shared" si="159"/>
        <v>De acuerdo a lo programado</v>
      </c>
      <c r="AH869" s="166"/>
      <c r="AI869" s="65" t="s">
        <v>502</v>
      </c>
      <c r="AJ869" s="105" t="s">
        <v>502</v>
      </c>
    </row>
    <row r="870" spans="1:36" s="59" customFormat="1" ht="37.049999999999997" customHeight="1" thickTop="1" thickBot="1">
      <c r="A870" s="63">
        <v>855</v>
      </c>
      <c r="B870" s="162">
        <v>0</v>
      </c>
      <c r="C870" s="162">
        <v>0</v>
      </c>
      <c r="D870" s="162">
        <v>0</v>
      </c>
      <c r="E870" s="162">
        <v>0</v>
      </c>
      <c r="F870" s="162">
        <v>22</v>
      </c>
      <c r="G870" s="231" t="s">
        <v>439</v>
      </c>
      <c r="H870" s="164" t="s">
        <v>4584</v>
      </c>
      <c r="I870" s="231" t="s">
        <v>20</v>
      </c>
      <c r="J870" s="231" t="s">
        <v>129</v>
      </c>
      <c r="K870" s="231">
        <v>1</v>
      </c>
      <c r="L870" s="165" t="s">
        <v>3832</v>
      </c>
      <c r="M870" s="165" t="s">
        <v>2215</v>
      </c>
      <c r="N870" s="64">
        <v>2</v>
      </c>
      <c r="O870" s="64">
        <v>2</v>
      </c>
      <c r="P870" s="64">
        <v>2</v>
      </c>
      <c r="Q870" s="64">
        <v>2</v>
      </c>
      <c r="R870" s="64">
        <f t="shared" si="151"/>
        <v>8</v>
      </c>
      <c r="S870" s="105" t="s">
        <v>4359</v>
      </c>
      <c r="T870" s="105" t="s">
        <v>172</v>
      </c>
      <c r="U870" s="159">
        <f t="shared" si="160"/>
        <v>4</v>
      </c>
      <c r="V870" s="273">
        <v>4</v>
      </c>
      <c r="W870" s="100">
        <f t="shared" si="152"/>
        <v>1</v>
      </c>
      <c r="X870" s="105" t="str">
        <f t="shared" si="153"/>
        <v>De acuerdo a lo programado</v>
      </c>
      <c r="Y870" s="166"/>
      <c r="Z870" s="159">
        <f t="shared" si="154"/>
        <v>4</v>
      </c>
      <c r="AA870" s="159"/>
      <c r="AB870" s="100" t="str">
        <f t="shared" si="156"/>
        <v>No hay ejecución</v>
      </c>
      <c r="AC870" s="105" t="str">
        <f t="shared" si="155"/>
        <v>NA</v>
      </c>
      <c r="AD870" s="166"/>
      <c r="AE870" s="65">
        <f t="shared" si="157"/>
        <v>4</v>
      </c>
      <c r="AF870" s="100">
        <f t="shared" si="158"/>
        <v>0.5</v>
      </c>
      <c r="AG870" s="105" t="str">
        <f t="shared" si="159"/>
        <v>Incumplimiento</v>
      </c>
      <c r="AH870" s="166"/>
      <c r="AI870" s="65" t="s">
        <v>502</v>
      </c>
      <c r="AJ870" s="105" t="s">
        <v>502</v>
      </c>
    </row>
    <row r="871" spans="1:36" s="59" customFormat="1" ht="37.049999999999997" customHeight="1" thickTop="1" thickBot="1">
      <c r="A871" s="63">
        <v>856</v>
      </c>
      <c r="B871" s="162">
        <v>0</v>
      </c>
      <c r="C871" s="162">
        <v>0</v>
      </c>
      <c r="D871" s="162">
        <v>0</v>
      </c>
      <c r="E871" s="162">
        <v>0</v>
      </c>
      <c r="F871" s="162">
        <v>21</v>
      </c>
      <c r="G871" s="231" t="s">
        <v>571</v>
      </c>
      <c r="H871" s="164" t="s">
        <v>4585</v>
      </c>
      <c r="I871" s="231" t="s">
        <v>20</v>
      </c>
      <c r="J871" s="231" t="s">
        <v>353</v>
      </c>
      <c r="K871" s="231">
        <v>20</v>
      </c>
      <c r="L871" s="165" t="s">
        <v>642</v>
      </c>
      <c r="M871" s="165" t="s">
        <v>674</v>
      </c>
      <c r="N871" s="64">
        <v>1</v>
      </c>
      <c r="O871" s="64">
        <v>2</v>
      </c>
      <c r="P871" s="64">
        <v>2</v>
      </c>
      <c r="Q871" s="64">
        <v>1</v>
      </c>
      <c r="R871" s="64">
        <f t="shared" si="151"/>
        <v>6</v>
      </c>
      <c r="S871" s="105" t="s">
        <v>4359</v>
      </c>
      <c r="T871" s="105" t="s">
        <v>172</v>
      </c>
      <c r="U871" s="159">
        <f t="shared" si="160"/>
        <v>3</v>
      </c>
      <c r="V871" s="273">
        <v>3</v>
      </c>
      <c r="W871" s="100">
        <f t="shared" si="152"/>
        <v>1</v>
      </c>
      <c r="X871" s="105" t="str">
        <f t="shared" si="153"/>
        <v>De acuerdo a lo programado</v>
      </c>
      <c r="Y871" s="166"/>
      <c r="Z871" s="159">
        <f t="shared" si="154"/>
        <v>3</v>
      </c>
      <c r="AA871" s="159"/>
      <c r="AB871" s="100" t="str">
        <f t="shared" si="156"/>
        <v>No hay ejecución</v>
      </c>
      <c r="AC871" s="105" t="str">
        <f t="shared" si="155"/>
        <v>NA</v>
      </c>
      <c r="AD871" s="166"/>
      <c r="AE871" s="65">
        <f t="shared" si="157"/>
        <v>3</v>
      </c>
      <c r="AF871" s="100">
        <f t="shared" si="158"/>
        <v>0.5</v>
      </c>
      <c r="AG871" s="105" t="str">
        <f t="shared" si="159"/>
        <v>Incumplimiento</v>
      </c>
      <c r="AH871" s="166"/>
      <c r="AI871" s="65" t="s">
        <v>502</v>
      </c>
      <c r="AJ871" s="105" t="s">
        <v>502</v>
      </c>
    </row>
    <row r="872" spans="1:36" s="59" customFormat="1" ht="37.049999999999997" customHeight="1" thickTop="1" thickBot="1">
      <c r="A872" s="63">
        <v>857</v>
      </c>
      <c r="B872" s="162">
        <v>0</v>
      </c>
      <c r="C872" s="162">
        <v>0</v>
      </c>
      <c r="D872" s="162">
        <v>0</v>
      </c>
      <c r="E872" s="162">
        <v>0</v>
      </c>
      <c r="F872" s="162">
        <v>22</v>
      </c>
      <c r="G872" s="231" t="s">
        <v>571</v>
      </c>
      <c r="H872" s="164" t="s">
        <v>4072</v>
      </c>
      <c r="I872" s="231" t="s">
        <v>20</v>
      </c>
      <c r="J872" s="231" t="s">
        <v>353</v>
      </c>
      <c r="K872" s="231">
        <v>20</v>
      </c>
      <c r="L872" s="165" t="s">
        <v>642</v>
      </c>
      <c r="M872" s="165" t="s">
        <v>674</v>
      </c>
      <c r="N872" s="64">
        <v>1</v>
      </c>
      <c r="O872" s="64">
        <v>2</v>
      </c>
      <c r="P872" s="64">
        <v>2</v>
      </c>
      <c r="Q872" s="64">
        <v>1</v>
      </c>
      <c r="R872" s="64">
        <f t="shared" si="151"/>
        <v>6</v>
      </c>
      <c r="S872" s="105" t="s">
        <v>4359</v>
      </c>
      <c r="T872" s="105" t="s">
        <v>172</v>
      </c>
      <c r="U872" s="159">
        <f t="shared" si="160"/>
        <v>3</v>
      </c>
      <c r="V872" s="273">
        <v>3</v>
      </c>
      <c r="W872" s="100">
        <f t="shared" si="152"/>
        <v>1</v>
      </c>
      <c r="X872" s="105" t="str">
        <f t="shared" si="153"/>
        <v>De acuerdo a lo programado</v>
      </c>
      <c r="Y872" s="166"/>
      <c r="Z872" s="159">
        <f t="shared" si="154"/>
        <v>3</v>
      </c>
      <c r="AA872" s="159"/>
      <c r="AB872" s="100" t="str">
        <f t="shared" si="156"/>
        <v>No hay ejecución</v>
      </c>
      <c r="AC872" s="105" t="str">
        <f t="shared" si="155"/>
        <v>NA</v>
      </c>
      <c r="AD872" s="166"/>
      <c r="AE872" s="65">
        <f t="shared" si="157"/>
        <v>3</v>
      </c>
      <c r="AF872" s="100">
        <f t="shared" si="158"/>
        <v>0.5</v>
      </c>
      <c r="AG872" s="105" t="str">
        <f t="shared" si="159"/>
        <v>Incumplimiento</v>
      </c>
      <c r="AH872" s="166"/>
      <c r="AI872" s="65" t="s">
        <v>502</v>
      </c>
      <c r="AJ872" s="105" t="s">
        <v>502</v>
      </c>
    </row>
    <row r="873" spans="1:36" s="59" customFormat="1" ht="37.049999999999997" customHeight="1" thickTop="1" thickBot="1">
      <c r="A873" s="63">
        <v>858</v>
      </c>
      <c r="B873" s="162">
        <v>0</v>
      </c>
      <c r="C873" s="162">
        <v>0</v>
      </c>
      <c r="D873" s="162">
        <v>0</v>
      </c>
      <c r="E873" s="162">
        <v>0</v>
      </c>
      <c r="F873" s="162">
        <v>22</v>
      </c>
      <c r="G873" s="231" t="s">
        <v>571</v>
      </c>
      <c r="H873" s="164" t="s">
        <v>4591</v>
      </c>
      <c r="I873" s="231" t="s">
        <v>20</v>
      </c>
      <c r="J873" s="231" t="s">
        <v>353</v>
      </c>
      <c r="K873" s="231">
        <v>20</v>
      </c>
      <c r="L873" s="165" t="s">
        <v>642</v>
      </c>
      <c r="M873" s="165" t="s">
        <v>674</v>
      </c>
      <c r="N873" s="64">
        <v>1</v>
      </c>
      <c r="O873" s="64">
        <v>2</v>
      </c>
      <c r="P873" s="64">
        <v>2</v>
      </c>
      <c r="Q873" s="64">
        <v>1</v>
      </c>
      <c r="R873" s="64">
        <f t="shared" si="151"/>
        <v>6</v>
      </c>
      <c r="S873" s="105" t="s">
        <v>4359</v>
      </c>
      <c r="T873" s="105" t="s">
        <v>172</v>
      </c>
      <c r="U873" s="159">
        <f t="shared" si="160"/>
        <v>3</v>
      </c>
      <c r="V873" s="273">
        <v>3</v>
      </c>
      <c r="W873" s="100">
        <f t="shared" si="152"/>
        <v>1</v>
      </c>
      <c r="X873" s="105" t="str">
        <f t="shared" si="153"/>
        <v>De acuerdo a lo programado</v>
      </c>
      <c r="Y873" s="166"/>
      <c r="Z873" s="159">
        <f t="shared" si="154"/>
        <v>3</v>
      </c>
      <c r="AA873" s="159"/>
      <c r="AB873" s="100" t="str">
        <f t="shared" si="156"/>
        <v>No hay ejecución</v>
      </c>
      <c r="AC873" s="105" t="str">
        <f t="shared" si="155"/>
        <v>NA</v>
      </c>
      <c r="AD873" s="166"/>
      <c r="AE873" s="65">
        <f t="shared" si="157"/>
        <v>3</v>
      </c>
      <c r="AF873" s="100">
        <f t="shared" si="158"/>
        <v>0.5</v>
      </c>
      <c r="AG873" s="105" t="str">
        <f t="shared" si="159"/>
        <v>Incumplimiento</v>
      </c>
      <c r="AH873" s="166"/>
      <c r="AI873" s="65" t="s">
        <v>502</v>
      </c>
      <c r="AJ873" s="105" t="s">
        <v>502</v>
      </c>
    </row>
    <row r="874" spans="1:36" s="59" customFormat="1" ht="37.049999999999997" customHeight="1" thickTop="1" thickBot="1">
      <c r="A874" s="63">
        <v>859</v>
      </c>
      <c r="B874" s="162">
        <v>0</v>
      </c>
      <c r="C874" s="162">
        <v>0</v>
      </c>
      <c r="D874" s="162">
        <v>0</v>
      </c>
      <c r="E874" s="162">
        <v>0</v>
      </c>
      <c r="F874" s="162">
        <v>22</v>
      </c>
      <c r="G874" s="231" t="s">
        <v>428</v>
      </c>
      <c r="H874" s="164" t="s">
        <v>4586</v>
      </c>
      <c r="I874" s="231" t="s">
        <v>20</v>
      </c>
      <c r="J874" s="231" t="s">
        <v>351</v>
      </c>
      <c r="K874" s="231">
        <v>19</v>
      </c>
      <c r="L874" s="165" t="s">
        <v>2218</v>
      </c>
      <c r="M874" s="165" t="s">
        <v>636</v>
      </c>
      <c r="N874" s="64">
        <v>1</v>
      </c>
      <c r="O874" s="64">
        <v>3</v>
      </c>
      <c r="P874" s="64">
        <v>3</v>
      </c>
      <c r="Q874" s="64">
        <v>3</v>
      </c>
      <c r="R874" s="64">
        <f t="shared" si="151"/>
        <v>10</v>
      </c>
      <c r="S874" s="105" t="s">
        <v>4359</v>
      </c>
      <c r="T874" s="105" t="s">
        <v>172</v>
      </c>
      <c r="U874" s="159">
        <f t="shared" si="160"/>
        <v>4</v>
      </c>
      <c r="V874" s="273">
        <v>2</v>
      </c>
      <c r="W874" s="100">
        <f t="shared" si="152"/>
        <v>0.5</v>
      </c>
      <c r="X874" s="105" t="str">
        <f t="shared" si="153"/>
        <v>En Riesgo de no Cumplimiento</v>
      </c>
      <c r="Y874" s="166"/>
      <c r="Z874" s="159">
        <f t="shared" si="154"/>
        <v>6</v>
      </c>
      <c r="AA874" s="159"/>
      <c r="AB874" s="100" t="str">
        <f t="shared" si="156"/>
        <v>No hay ejecución</v>
      </c>
      <c r="AC874" s="105" t="str">
        <f t="shared" si="155"/>
        <v>NA</v>
      </c>
      <c r="AD874" s="166"/>
      <c r="AE874" s="65">
        <f t="shared" si="157"/>
        <v>2</v>
      </c>
      <c r="AF874" s="100">
        <f t="shared" si="158"/>
        <v>0.2</v>
      </c>
      <c r="AG874" s="105" t="str">
        <f t="shared" si="159"/>
        <v>Incumplimiento</v>
      </c>
      <c r="AH874" s="166"/>
      <c r="AI874" s="65" t="s">
        <v>502</v>
      </c>
      <c r="AJ874" s="105" t="s">
        <v>502</v>
      </c>
    </row>
    <row r="875" spans="1:36" s="59" customFormat="1" ht="37.049999999999997" customHeight="1" thickTop="1" thickBot="1">
      <c r="A875" s="63">
        <v>860</v>
      </c>
      <c r="B875" s="162">
        <v>0</v>
      </c>
      <c r="C875" s="162">
        <v>0</v>
      </c>
      <c r="D875" s="162">
        <v>0</v>
      </c>
      <c r="E875" s="162" t="s">
        <v>228</v>
      </c>
      <c r="F875" s="162">
        <v>20</v>
      </c>
      <c r="G875" s="231" t="s">
        <v>469</v>
      </c>
      <c r="H875" s="164" t="s">
        <v>4587</v>
      </c>
      <c r="I875" s="231" t="s">
        <v>20</v>
      </c>
      <c r="J875" s="231" t="s">
        <v>172</v>
      </c>
      <c r="K875" s="231" t="s">
        <v>172</v>
      </c>
      <c r="L875" s="165" t="s">
        <v>640</v>
      </c>
      <c r="M875" s="165" t="s">
        <v>636</v>
      </c>
      <c r="N875" s="64">
        <v>1</v>
      </c>
      <c r="O875" s="64">
        <v>0</v>
      </c>
      <c r="P875" s="64">
        <v>0</v>
      </c>
      <c r="Q875" s="64">
        <v>1</v>
      </c>
      <c r="R875" s="64">
        <f t="shared" si="151"/>
        <v>2</v>
      </c>
      <c r="S875" s="105" t="s">
        <v>4359</v>
      </c>
      <c r="T875" s="105" t="s">
        <v>172</v>
      </c>
      <c r="U875" s="159">
        <f t="shared" si="160"/>
        <v>1</v>
      </c>
      <c r="V875" s="273">
        <v>1</v>
      </c>
      <c r="W875" s="100">
        <f t="shared" si="152"/>
        <v>1</v>
      </c>
      <c r="X875" s="105" t="str">
        <f t="shared" si="153"/>
        <v>De acuerdo a lo programado</v>
      </c>
      <c r="Y875" s="166"/>
      <c r="Z875" s="159">
        <f t="shared" si="154"/>
        <v>1</v>
      </c>
      <c r="AA875" s="159"/>
      <c r="AB875" s="100" t="str">
        <f t="shared" si="156"/>
        <v>No hay ejecución</v>
      </c>
      <c r="AC875" s="105" t="str">
        <f t="shared" si="155"/>
        <v>NA</v>
      </c>
      <c r="AD875" s="166"/>
      <c r="AE875" s="65">
        <f t="shared" si="157"/>
        <v>1</v>
      </c>
      <c r="AF875" s="100">
        <f t="shared" si="158"/>
        <v>0.5</v>
      </c>
      <c r="AG875" s="105" t="str">
        <f t="shared" si="159"/>
        <v>Incumplimiento</v>
      </c>
      <c r="AH875" s="166"/>
      <c r="AI875" s="65" t="s">
        <v>502</v>
      </c>
      <c r="AJ875" s="105" t="s">
        <v>502</v>
      </c>
    </row>
    <row r="876" spans="1:36" s="59" customFormat="1" ht="37.049999999999997" customHeight="1" thickTop="1" thickBot="1">
      <c r="A876" s="63">
        <v>861</v>
      </c>
      <c r="B876" s="162">
        <v>0</v>
      </c>
      <c r="C876" s="162">
        <v>0</v>
      </c>
      <c r="D876" s="162">
        <v>0</v>
      </c>
      <c r="E876" s="162" t="s">
        <v>228</v>
      </c>
      <c r="F876" s="162">
        <v>20</v>
      </c>
      <c r="G876" s="231" t="s">
        <v>469</v>
      </c>
      <c r="H876" s="164" t="s">
        <v>4588</v>
      </c>
      <c r="I876" s="231" t="s">
        <v>20</v>
      </c>
      <c r="J876" s="231" t="s">
        <v>172</v>
      </c>
      <c r="K876" s="231" t="s">
        <v>172</v>
      </c>
      <c r="L876" s="165" t="s">
        <v>640</v>
      </c>
      <c r="M876" s="165" t="s">
        <v>636</v>
      </c>
      <c r="N876" s="64">
        <v>1</v>
      </c>
      <c r="O876" s="64">
        <v>1</v>
      </c>
      <c r="P876" s="64">
        <v>1</v>
      </c>
      <c r="Q876" s="64">
        <v>1</v>
      </c>
      <c r="R876" s="64">
        <f t="shared" si="151"/>
        <v>4</v>
      </c>
      <c r="S876" s="105" t="s">
        <v>4359</v>
      </c>
      <c r="T876" s="105" t="s">
        <v>172</v>
      </c>
      <c r="U876" s="159">
        <f t="shared" si="160"/>
        <v>2</v>
      </c>
      <c r="V876" s="273">
        <v>2</v>
      </c>
      <c r="W876" s="100">
        <f t="shared" si="152"/>
        <v>1</v>
      </c>
      <c r="X876" s="105" t="str">
        <f t="shared" si="153"/>
        <v>De acuerdo a lo programado</v>
      </c>
      <c r="Y876" s="166"/>
      <c r="Z876" s="159">
        <f t="shared" si="154"/>
        <v>2</v>
      </c>
      <c r="AA876" s="159"/>
      <c r="AB876" s="100" t="str">
        <f t="shared" si="156"/>
        <v>No hay ejecución</v>
      </c>
      <c r="AC876" s="105" t="str">
        <f t="shared" si="155"/>
        <v>NA</v>
      </c>
      <c r="AD876" s="166"/>
      <c r="AE876" s="65">
        <f t="shared" si="157"/>
        <v>2</v>
      </c>
      <c r="AF876" s="100">
        <f t="shared" si="158"/>
        <v>0.5</v>
      </c>
      <c r="AG876" s="105" t="str">
        <f t="shared" si="159"/>
        <v>Incumplimiento</v>
      </c>
      <c r="AH876" s="166"/>
      <c r="AI876" s="65" t="s">
        <v>502</v>
      </c>
      <c r="AJ876" s="105" t="s">
        <v>502</v>
      </c>
    </row>
    <row r="877" spans="1:36" s="59" customFormat="1" ht="37.049999999999997" customHeight="1" thickTop="1" thickBot="1">
      <c r="A877" s="63">
        <v>862</v>
      </c>
      <c r="B877" s="162">
        <v>0</v>
      </c>
      <c r="C877" s="162">
        <v>0</v>
      </c>
      <c r="D877" s="162">
        <v>0</v>
      </c>
      <c r="E877" s="162">
        <v>0</v>
      </c>
      <c r="F877" s="162">
        <v>22</v>
      </c>
      <c r="G877" s="231" t="s">
        <v>2846</v>
      </c>
      <c r="H877" s="164" t="s">
        <v>4617</v>
      </c>
      <c r="I877" s="231" t="s">
        <v>20</v>
      </c>
      <c r="J877" s="231" t="s">
        <v>172</v>
      </c>
      <c r="K877" s="231" t="s">
        <v>172</v>
      </c>
      <c r="L877" s="165" t="s">
        <v>640</v>
      </c>
      <c r="M877" s="165" t="s">
        <v>636</v>
      </c>
      <c r="N877" s="64">
        <v>1</v>
      </c>
      <c r="O877" s="64">
        <v>1</v>
      </c>
      <c r="P877" s="64">
        <v>1</v>
      </c>
      <c r="Q877" s="64">
        <v>1</v>
      </c>
      <c r="R877" s="64">
        <f t="shared" si="151"/>
        <v>4</v>
      </c>
      <c r="S877" s="105" t="s">
        <v>4365</v>
      </c>
      <c r="T877" s="105" t="s">
        <v>172</v>
      </c>
      <c r="U877" s="159">
        <f t="shared" si="160"/>
        <v>2</v>
      </c>
      <c r="V877" s="273">
        <v>2</v>
      </c>
      <c r="W877" s="100">
        <f t="shared" si="152"/>
        <v>1</v>
      </c>
      <c r="X877" s="105" t="str">
        <f t="shared" si="153"/>
        <v>De acuerdo a lo programado</v>
      </c>
      <c r="Y877" s="166"/>
      <c r="Z877" s="159">
        <f t="shared" si="154"/>
        <v>2</v>
      </c>
      <c r="AA877" s="159"/>
      <c r="AB877" s="100" t="str">
        <f t="shared" si="156"/>
        <v>No hay ejecución</v>
      </c>
      <c r="AC877" s="105" t="str">
        <f t="shared" si="155"/>
        <v>NA</v>
      </c>
      <c r="AD877" s="166"/>
      <c r="AE877" s="65">
        <f t="shared" si="157"/>
        <v>2</v>
      </c>
      <c r="AF877" s="100">
        <f t="shared" si="158"/>
        <v>0.5</v>
      </c>
      <c r="AG877" s="105" t="str">
        <f t="shared" si="159"/>
        <v>Incumplimiento</v>
      </c>
      <c r="AH877" s="166"/>
      <c r="AI877" s="65" t="s">
        <v>502</v>
      </c>
      <c r="AJ877" s="105" t="s">
        <v>502</v>
      </c>
    </row>
    <row r="878" spans="1:36" s="59" customFormat="1" ht="37.049999999999997" customHeight="1" thickTop="1" thickBot="1">
      <c r="A878" s="63">
        <v>863</v>
      </c>
      <c r="B878" s="162">
        <v>0</v>
      </c>
      <c r="C878" s="162">
        <v>0</v>
      </c>
      <c r="D878" s="162">
        <v>0</v>
      </c>
      <c r="E878" s="162">
        <v>0</v>
      </c>
      <c r="F878" s="162">
        <v>22</v>
      </c>
      <c r="G878" s="231" t="s">
        <v>2846</v>
      </c>
      <c r="H878" s="164" t="s">
        <v>4580</v>
      </c>
      <c r="I878" s="231" t="s">
        <v>20</v>
      </c>
      <c r="J878" s="231" t="s">
        <v>351</v>
      </c>
      <c r="K878" s="231">
        <v>19</v>
      </c>
      <c r="L878" s="165" t="s">
        <v>640</v>
      </c>
      <c r="M878" s="165" t="s">
        <v>636</v>
      </c>
      <c r="N878" s="64">
        <v>1</v>
      </c>
      <c r="O878" s="64">
        <v>1</v>
      </c>
      <c r="P878" s="64">
        <v>1</v>
      </c>
      <c r="Q878" s="64">
        <v>1</v>
      </c>
      <c r="R878" s="64">
        <f t="shared" si="151"/>
        <v>4</v>
      </c>
      <c r="S878" s="105" t="s">
        <v>4365</v>
      </c>
      <c r="T878" s="105" t="s">
        <v>172</v>
      </c>
      <c r="U878" s="159">
        <f t="shared" si="160"/>
        <v>2</v>
      </c>
      <c r="V878" s="273">
        <v>2</v>
      </c>
      <c r="W878" s="100">
        <f t="shared" si="152"/>
        <v>1</v>
      </c>
      <c r="X878" s="105" t="str">
        <f t="shared" si="153"/>
        <v>De acuerdo a lo programado</v>
      </c>
      <c r="Y878" s="166"/>
      <c r="Z878" s="159">
        <f t="shared" si="154"/>
        <v>2</v>
      </c>
      <c r="AA878" s="159"/>
      <c r="AB878" s="100" t="str">
        <f t="shared" si="156"/>
        <v>No hay ejecución</v>
      </c>
      <c r="AC878" s="105" t="str">
        <f t="shared" si="155"/>
        <v>NA</v>
      </c>
      <c r="AD878" s="166"/>
      <c r="AE878" s="65">
        <f t="shared" si="157"/>
        <v>2</v>
      </c>
      <c r="AF878" s="100">
        <f t="shared" si="158"/>
        <v>0.5</v>
      </c>
      <c r="AG878" s="105" t="str">
        <f t="shared" si="159"/>
        <v>Incumplimiento</v>
      </c>
      <c r="AH878" s="166"/>
      <c r="AI878" s="65" t="s">
        <v>502</v>
      </c>
      <c r="AJ878" s="105" t="s">
        <v>502</v>
      </c>
    </row>
    <row r="879" spans="1:36" s="59" customFormat="1" ht="37.049999999999997" customHeight="1" thickTop="1" thickBot="1">
      <c r="A879" s="63">
        <v>864</v>
      </c>
      <c r="B879" s="162">
        <v>0</v>
      </c>
      <c r="C879" s="162">
        <v>0</v>
      </c>
      <c r="D879" s="162">
        <v>0</v>
      </c>
      <c r="E879" s="162">
        <v>0</v>
      </c>
      <c r="F879" s="162">
        <v>22</v>
      </c>
      <c r="G879" s="231" t="s">
        <v>2846</v>
      </c>
      <c r="H879" s="164" t="s">
        <v>4581</v>
      </c>
      <c r="I879" s="231" t="s">
        <v>20</v>
      </c>
      <c r="J879" s="231" t="s">
        <v>351</v>
      </c>
      <c r="K879" s="231">
        <v>19</v>
      </c>
      <c r="L879" s="165" t="s">
        <v>640</v>
      </c>
      <c r="M879" s="165" t="s">
        <v>636</v>
      </c>
      <c r="N879" s="64">
        <v>1</v>
      </c>
      <c r="O879" s="64">
        <v>1</v>
      </c>
      <c r="P879" s="64">
        <v>1</v>
      </c>
      <c r="Q879" s="64">
        <v>1</v>
      </c>
      <c r="R879" s="64">
        <f t="shared" ref="R879:R962" si="161">N879+O879+P879+Q879</f>
        <v>4</v>
      </c>
      <c r="S879" s="105" t="s">
        <v>4365</v>
      </c>
      <c r="T879" s="105" t="s">
        <v>172</v>
      </c>
      <c r="U879" s="159">
        <f t="shared" si="160"/>
        <v>2</v>
      </c>
      <c r="V879" s="273">
        <v>2</v>
      </c>
      <c r="W879" s="100">
        <f t="shared" si="152"/>
        <v>1</v>
      </c>
      <c r="X879" s="105" t="str">
        <f t="shared" si="153"/>
        <v>De acuerdo a lo programado</v>
      </c>
      <c r="Y879" s="166"/>
      <c r="Z879" s="159">
        <f t="shared" si="154"/>
        <v>2</v>
      </c>
      <c r="AA879" s="159"/>
      <c r="AB879" s="100" t="str">
        <f t="shared" si="156"/>
        <v>No hay ejecución</v>
      </c>
      <c r="AC879" s="105" t="str">
        <f t="shared" si="155"/>
        <v>NA</v>
      </c>
      <c r="AD879" s="166"/>
      <c r="AE879" s="65">
        <f t="shared" si="157"/>
        <v>2</v>
      </c>
      <c r="AF879" s="100">
        <f t="shared" si="158"/>
        <v>0.5</v>
      </c>
      <c r="AG879" s="105" t="str">
        <f t="shared" si="159"/>
        <v>Incumplimiento</v>
      </c>
      <c r="AH879" s="166"/>
      <c r="AI879" s="65" t="s">
        <v>502</v>
      </c>
      <c r="AJ879" s="105" t="s">
        <v>502</v>
      </c>
    </row>
    <row r="880" spans="1:36" s="59" customFormat="1" ht="37.049999999999997" customHeight="1" thickTop="1" thickBot="1">
      <c r="A880" s="63">
        <v>865</v>
      </c>
      <c r="B880" s="162">
        <v>0</v>
      </c>
      <c r="C880" s="162">
        <v>0</v>
      </c>
      <c r="D880" s="162">
        <v>0</v>
      </c>
      <c r="E880" s="162">
        <v>0</v>
      </c>
      <c r="F880" s="162">
        <v>22</v>
      </c>
      <c r="G880" s="231" t="s">
        <v>2846</v>
      </c>
      <c r="H880" s="164" t="s">
        <v>4618</v>
      </c>
      <c r="I880" s="231" t="s">
        <v>20</v>
      </c>
      <c r="J880" s="231" t="s">
        <v>351</v>
      </c>
      <c r="K880" s="231">
        <v>19</v>
      </c>
      <c r="L880" s="165" t="s">
        <v>640</v>
      </c>
      <c r="M880" s="165" t="s">
        <v>636</v>
      </c>
      <c r="N880" s="64">
        <v>1</v>
      </c>
      <c r="O880" s="64">
        <v>1</v>
      </c>
      <c r="P880" s="64">
        <v>1</v>
      </c>
      <c r="Q880" s="64">
        <v>1</v>
      </c>
      <c r="R880" s="64">
        <f t="shared" si="161"/>
        <v>4</v>
      </c>
      <c r="S880" s="105" t="s">
        <v>4365</v>
      </c>
      <c r="T880" s="105" t="s">
        <v>172</v>
      </c>
      <c r="U880" s="159">
        <f t="shared" si="160"/>
        <v>2</v>
      </c>
      <c r="V880" s="273">
        <v>2</v>
      </c>
      <c r="W880" s="100">
        <f t="shared" si="152"/>
        <v>1</v>
      </c>
      <c r="X880" s="105" t="str">
        <f t="shared" si="153"/>
        <v>De acuerdo a lo programado</v>
      </c>
      <c r="Y880" s="166"/>
      <c r="Z880" s="159">
        <f t="shared" si="154"/>
        <v>2</v>
      </c>
      <c r="AA880" s="159"/>
      <c r="AB880" s="100" t="str">
        <f t="shared" si="156"/>
        <v>No hay ejecución</v>
      </c>
      <c r="AC880" s="105" t="str">
        <f t="shared" si="155"/>
        <v>NA</v>
      </c>
      <c r="AD880" s="166"/>
      <c r="AE880" s="65">
        <f t="shared" si="157"/>
        <v>2</v>
      </c>
      <c r="AF880" s="100">
        <f t="shared" si="158"/>
        <v>0.5</v>
      </c>
      <c r="AG880" s="105" t="str">
        <f t="shared" si="159"/>
        <v>Incumplimiento</v>
      </c>
      <c r="AH880" s="166"/>
      <c r="AI880" s="65" t="s">
        <v>502</v>
      </c>
      <c r="AJ880" s="105" t="s">
        <v>502</v>
      </c>
    </row>
    <row r="881" spans="1:36" s="59" customFormat="1" ht="37.049999999999997" customHeight="1" thickTop="1" thickBot="1">
      <c r="A881" s="63">
        <v>866</v>
      </c>
      <c r="B881" s="162">
        <v>0</v>
      </c>
      <c r="C881" s="162">
        <v>0</v>
      </c>
      <c r="D881" s="162">
        <v>0</v>
      </c>
      <c r="E881" s="162">
        <v>0</v>
      </c>
      <c r="F881" s="162">
        <v>22</v>
      </c>
      <c r="G881" s="231" t="s">
        <v>2846</v>
      </c>
      <c r="H881" s="164" t="s">
        <v>4582</v>
      </c>
      <c r="I881" s="231" t="s">
        <v>20</v>
      </c>
      <c r="J881" s="231" t="s">
        <v>351</v>
      </c>
      <c r="K881" s="231">
        <v>19</v>
      </c>
      <c r="L881" s="165" t="s">
        <v>640</v>
      </c>
      <c r="M881" s="165" t="s">
        <v>636</v>
      </c>
      <c r="N881" s="64">
        <v>1</v>
      </c>
      <c r="O881" s="64">
        <v>1</v>
      </c>
      <c r="P881" s="64">
        <v>1</v>
      </c>
      <c r="Q881" s="64">
        <v>1</v>
      </c>
      <c r="R881" s="64">
        <f t="shared" si="161"/>
        <v>4</v>
      </c>
      <c r="S881" s="105" t="s">
        <v>4365</v>
      </c>
      <c r="T881" s="105" t="s">
        <v>172</v>
      </c>
      <c r="U881" s="159">
        <f t="shared" si="160"/>
        <v>2</v>
      </c>
      <c r="V881" s="273">
        <v>2</v>
      </c>
      <c r="W881" s="100">
        <f t="shared" si="152"/>
        <v>1</v>
      </c>
      <c r="X881" s="105" t="str">
        <f t="shared" si="153"/>
        <v>De acuerdo a lo programado</v>
      </c>
      <c r="Y881" s="166"/>
      <c r="Z881" s="159">
        <f t="shared" si="154"/>
        <v>2</v>
      </c>
      <c r="AA881" s="159"/>
      <c r="AB881" s="100" t="str">
        <f t="shared" si="156"/>
        <v>No hay ejecución</v>
      </c>
      <c r="AC881" s="105" t="str">
        <f t="shared" si="155"/>
        <v>NA</v>
      </c>
      <c r="AD881" s="166"/>
      <c r="AE881" s="65">
        <f t="shared" si="157"/>
        <v>2</v>
      </c>
      <c r="AF881" s="100">
        <f t="shared" si="158"/>
        <v>0.5</v>
      </c>
      <c r="AG881" s="105" t="str">
        <f t="shared" si="159"/>
        <v>Incumplimiento</v>
      </c>
      <c r="AH881" s="166"/>
      <c r="AI881" s="65" t="s">
        <v>502</v>
      </c>
      <c r="AJ881" s="105" t="s">
        <v>502</v>
      </c>
    </row>
    <row r="882" spans="1:36" s="59" customFormat="1" ht="37.049999999999997" customHeight="1" thickTop="1" thickBot="1">
      <c r="A882" s="63">
        <v>867</v>
      </c>
      <c r="B882" s="162">
        <v>0</v>
      </c>
      <c r="C882" s="162">
        <v>0</v>
      </c>
      <c r="D882" s="162">
        <v>0</v>
      </c>
      <c r="E882" s="162">
        <v>0</v>
      </c>
      <c r="F882" s="162">
        <v>22</v>
      </c>
      <c r="G882" s="231" t="s">
        <v>2846</v>
      </c>
      <c r="H882" s="164" t="s">
        <v>4593</v>
      </c>
      <c r="I882" s="231" t="s">
        <v>20</v>
      </c>
      <c r="J882" s="231" t="s">
        <v>351</v>
      </c>
      <c r="K882" s="231">
        <v>19</v>
      </c>
      <c r="L882" s="165" t="s">
        <v>640</v>
      </c>
      <c r="M882" s="165" t="s">
        <v>636</v>
      </c>
      <c r="N882" s="64">
        <v>1</v>
      </c>
      <c r="O882" s="64">
        <v>1</v>
      </c>
      <c r="P882" s="64">
        <v>1</v>
      </c>
      <c r="Q882" s="64">
        <v>1</v>
      </c>
      <c r="R882" s="64">
        <f t="shared" si="161"/>
        <v>4</v>
      </c>
      <c r="S882" s="105" t="s">
        <v>4365</v>
      </c>
      <c r="T882" s="105" t="s">
        <v>172</v>
      </c>
      <c r="U882" s="159">
        <f t="shared" si="160"/>
        <v>2</v>
      </c>
      <c r="V882" s="273">
        <v>2</v>
      </c>
      <c r="W882" s="100">
        <f t="shared" si="152"/>
        <v>1</v>
      </c>
      <c r="X882" s="105" t="str">
        <f t="shared" si="153"/>
        <v>De acuerdo a lo programado</v>
      </c>
      <c r="Y882" s="166"/>
      <c r="Z882" s="159">
        <f t="shared" si="154"/>
        <v>2</v>
      </c>
      <c r="AA882" s="159"/>
      <c r="AB882" s="100" t="str">
        <f t="shared" si="156"/>
        <v>No hay ejecución</v>
      </c>
      <c r="AC882" s="105" t="str">
        <f t="shared" si="155"/>
        <v>NA</v>
      </c>
      <c r="AD882" s="166"/>
      <c r="AE882" s="65">
        <f t="shared" si="157"/>
        <v>2</v>
      </c>
      <c r="AF882" s="100">
        <f t="shared" si="158"/>
        <v>0.5</v>
      </c>
      <c r="AG882" s="105" t="str">
        <f t="shared" si="159"/>
        <v>Incumplimiento</v>
      </c>
      <c r="AH882" s="166"/>
      <c r="AI882" s="65" t="s">
        <v>502</v>
      </c>
      <c r="AJ882" s="105" t="s">
        <v>502</v>
      </c>
    </row>
    <row r="883" spans="1:36" s="59" customFormat="1" ht="37.049999999999997" customHeight="1" thickTop="1" thickBot="1">
      <c r="A883" s="63">
        <v>868</v>
      </c>
      <c r="B883" s="162">
        <v>0</v>
      </c>
      <c r="C883" s="162">
        <v>0</v>
      </c>
      <c r="D883" s="162">
        <v>0</v>
      </c>
      <c r="E883" s="162">
        <v>0</v>
      </c>
      <c r="F883" s="162">
        <v>22</v>
      </c>
      <c r="G883" s="231" t="s">
        <v>2846</v>
      </c>
      <c r="H883" s="164" t="s">
        <v>4594</v>
      </c>
      <c r="I883" s="231" t="s">
        <v>20</v>
      </c>
      <c r="J883" s="231" t="s">
        <v>172</v>
      </c>
      <c r="K883" s="231" t="s">
        <v>172</v>
      </c>
      <c r="L883" s="165" t="s">
        <v>640</v>
      </c>
      <c r="M883" s="165" t="s">
        <v>636</v>
      </c>
      <c r="N883" s="64">
        <v>1</v>
      </c>
      <c r="O883" s="64">
        <v>1</v>
      </c>
      <c r="P883" s="64">
        <v>1</v>
      </c>
      <c r="Q883" s="64">
        <v>1</v>
      </c>
      <c r="R883" s="64">
        <f t="shared" si="161"/>
        <v>4</v>
      </c>
      <c r="S883" s="105" t="s">
        <v>4365</v>
      </c>
      <c r="T883" s="105" t="s">
        <v>172</v>
      </c>
      <c r="U883" s="159">
        <f t="shared" si="160"/>
        <v>2</v>
      </c>
      <c r="V883" s="273">
        <v>2</v>
      </c>
      <c r="W883" s="100">
        <f t="shared" si="152"/>
        <v>1</v>
      </c>
      <c r="X883" s="105" t="str">
        <f t="shared" si="153"/>
        <v>De acuerdo a lo programado</v>
      </c>
      <c r="Y883" s="166"/>
      <c r="Z883" s="159">
        <f t="shared" si="154"/>
        <v>2</v>
      </c>
      <c r="AA883" s="159"/>
      <c r="AB883" s="100" t="str">
        <f t="shared" si="156"/>
        <v>No hay ejecución</v>
      </c>
      <c r="AC883" s="105" t="str">
        <f t="shared" si="155"/>
        <v>NA</v>
      </c>
      <c r="AD883" s="166"/>
      <c r="AE883" s="65">
        <f t="shared" si="157"/>
        <v>2</v>
      </c>
      <c r="AF883" s="100">
        <f t="shared" si="158"/>
        <v>0.5</v>
      </c>
      <c r="AG883" s="105" t="str">
        <f t="shared" si="159"/>
        <v>Incumplimiento</v>
      </c>
      <c r="AH883" s="166"/>
      <c r="AI883" s="65" t="s">
        <v>502</v>
      </c>
      <c r="AJ883" s="105" t="s">
        <v>502</v>
      </c>
    </row>
    <row r="884" spans="1:36" s="59" customFormat="1" ht="37.049999999999997" customHeight="1" thickTop="1" thickBot="1">
      <c r="A884" s="63">
        <v>869</v>
      </c>
      <c r="B884" s="162">
        <v>0</v>
      </c>
      <c r="C884" s="162">
        <v>0</v>
      </c>
      <c r="D884" s="162">
        <v>0</v>
      </c>
      <c r="E884" s="162">
        <v>0</v>
      </c>
      <c r="F884" s="162">
        <v>22</v>
      </c>
      <c r="G884" s="231" t="s">
        <v>431</v>
      </c>
      <c r="H884" s="164" t="s">
        <v>4598</v>
      </c>
      <c r="I884" s="231" t="s">
        <v>20</v>
      </c>
      <c r="J884" s="231" t="s">
        <v>129</v>
      </c>
      <c r="K884" s="231">
        <v>1</v>
      </c>
      <c r="L884" s="165" t="s">
        <v>640</v>
      </c>
      <c r="M884" s="165" t="s">
        <v>636</v>
      </c>
      <c r="N884" s="64">
        <v>1</v>
      </c>
      <c r="O884" s="64">
        <v>1</v>
      </c>
      <c r="P884" s="64">
        <v>1</v>
      </c>
      <c r="Q884" s="64">
        <v>1</v>
      </c>
      <c r="R884" s="64">
        <f t="shared" si="161"/>
        <v>4</v>
      </c>
      <c r="S884" s="105" t="s">
        <v>4365</v>
      </c>
      <c r="T884" s="105" t="s">
        <v>172</v>
      </c>
      <c r="U884" s="159">
        <f t="shared" si="160"/>
        <v>2</v>
      </c>
      <c r="V884" s="273">
        <v>2</v>
      </c>
      <c r="W884" s="100">
        <f t="shared" si="152"/>
        <v>1</v>
      </c>
      <c r="X884" s="105" t="str">
        <f t="shared" si="153"/>
        <v>De acuerdo a lo programado</v>
      </c>
      <c r="Y884" s="166"/>
      <c r="Z884" s="159">
        <f t="shared" si="154"/>
        <v>2</v>
      </c>
      <c r="AA884" s="159"/>
      <c r="AB884" s="100" t="str">
        <f t="shared" si="156"/>
        <v>No hay ejecución</v>
      </c>
      <c r="AC884" s="105" t="str">
        <f t="shared" si="155"/>
        <v>NA</v>
      </c>
      <c r="AD884" s="166"/>
      <c r="AE884" s="65">
        <f t="shared" si="157"/>
        <v>2</v>
      </c>
      <c r="AF884" s="100">
        <f t="shared" si="158"/>
        <v>0.5</v>
      </c>
      <c r="AG884" s="105" t="str">
        <f t="shared" si="159"/>
        <v>Incumplimiento</v>
      </c>
      <c r="AH884" s="166"/>
      <c r="AI884" s="65" t="s">
        <v>502</v>
      </c>
      <c r="AJ884" s="105" t="s">
        <v>502</v>
      </c>
    </row>
    <row r="885" spans="1:36" s="59" customFormat="1" ht="37.049999999999997" customHeight="1" thickTop="1" thickBot="1">
      <c r="A885" s="63">
        <v>870</v>
      </c>
      <c r="B885" s="162">
        <v>0</v>
      </c>
      <c r="C885" s="162">
        <v>0</v>
      </c>
      <c r="D885" s="162">
        <v>0</v>
      </c>
      <c r="E885" s="162">
        <v>0</v>
      </c>
      <c r="F885" s="162">
        <v>22</v>
      </c>
      <c r="G885" s="231" t="s">
        <v>439</v>
      </c>
      <c r="H885" s="164" t="s">
        <v>4584</v>
      </c>
      <c r="I885" s="231" t="s">
        <v>20</v>
      </c>
      <c r="J885" s="231" t="s">
        <v>129</v>
      </c>
      <c r="K885" s="231">
        <v>1</v>
      </c>
      <c r="L885" s="165" t="s">
        <v>640</v>
      </c>
      <c r="M885" s="165" t="s">
        <v>636</v>
      </c>
      <c r="N885" s="64">
        <v>1</v>
      </c>
      <c r="O885" s="64">
        <v>1</v>
      </c>
      <c r="P885" s="64">
        <v>1</v>
      </c>
      <c r="Q885" s="64">
        <v>1</v>
      </c>
      <c r="R885" s="64">
        <f t="shared" si="161"/>
        <v>4</v>
      </c>
      <c r="S885" s="105" t="s">
        <v>4365</v>
      </c>
      <c r="T885" s="105" t="s">
        <v>172</v>
      </c>
      <c r="U885" s="159">
        <f t="shared" si="160"/>
        <v>2</v>
      </c>
      <c r="V885" s="273">
        <v>2</v>
      </c>
      <c r="W885" s="100">
        <f t="shared" si="152"/>
        <v>1</v>
      </c>
      <c r="X885" s="105" t="str">
        <f t="shared" si="153"/>
        <v>De acuerdo a lo programado</v>
      </c>
      <c r="Y885" s="166"/>
      <c r="Z885" s="159">
        <f t="shared" si="154"/>
        <v>2</v>
      </c>
      <c r="AA885" s="159"/>
      <c r="AB885" s="100" t="str">
        <f t="shared" si="156"/>
        <v>No hay ejecución</v>
      </c>
      <c r="AC885" s="105" t="str">
        <f t="shared" si="155"/>
        <v>NA</v>
      </c>
      <c r="AD885" s="166"/>
      <c r="AE885" s="65">
        <f t="shared" si="157"/>
        <v>2</v>
      </c>
      <c r="AF885" s="100">
        <f t="shared" si="158"/>
        <v>0.5</v>
      </c>
      <c r="AG885" s="105" t="str">
        <f t="shared" si="159"/>
        <v>Incumplimiento</v>
      </c>
      <c r="AH885" s="166"/>
      <c r="AI885" s="65" t="s">
        <v>502</v>
      </c>
      <c r="AJ885" s="105" t="s">
        <v>502</v>
      </c>
    </row>
    <row r="886" spans="1:36" s="59" customFormat="1" ht="37.049999999999997" customHeight="1" thickTop="1" thickBot="1">
      <c r="A886" s="63">
        <v>871</v>
      </c>
      <c r="B886" s="162">
        <v>0</v>
      </c>
      <c r="C886" s="162">
        <v>0</v>
      </c>
      <c r="D886" s="162">
        <v>0</v>
      </c>
      <c r="E886" s="162">
        <v>0</v>
      </c>
      <c r="F886" s="162">
        <v>22</v>
      </c>
      <c r="G886" s="231" t="s">
        <v>491</v>
      </c>
      <c r="H886" s="164" t="s">
        <v>4610</v>
      </c>
      <c r="I886" s="231" t="s">
        <v>20</v>
      </c>
      <c r="J886" s="231" t="s">
        <v>129</v>
      </c>
      <c r="K886" s="231">
        <v>1</v>
      </c>
      <c r="L886" s="165" t="s">
        <v>640</v>
      </c>
      <c r="M886" s="165" t="s">
        <v>636</v>
      </c>
      <c r="N886" s="64">
        <v>1</v>
      </c>
      <c r="O886" s="64">
        <v>1</v>
      </c>
      <c r="P886" s="64">
        <v>1</v>
      </c>
      <c r="Q886" s="64">
        <v>1</v>
      </c>
      <c r="R886" s="64">
        <f t="shared" si="161"/>
        <v>4</v>
      </c>
      <c r="S886" s="105" t="s">
        <v>4365</v>
      </c>
      <c r="T886" s="105" t="s">
        <v>172</v>
      </c>
      <c r="U886" s="159">
        <f t="shared" si="160"/>
        <v>2</v>
      </c>
      <c r="V886" s="273">
        <v>2</v>
      </c>
      <c r="W886" s="100">
        <f t="shared" si="152"/>
        <v>1</v>
      </c>
      <c r="X886" s="105" t="str">
        <f t="shared" si="153"/>
        <v>De acuerdo a lo programado</v>
      </c>
      <c r="Y886" s="166"/>
      <c r="Z886" s="159">
        <f t="shared" si="154"/>
        <v>2</v>
      </c>
      <c r="AA886" s="159"/>
      <c r="AB886" s="100" t="str">
        <f t="shared" si="156"/>
        <v>No hay ejecución</v>
      </c>
      <c r="AC886" s="105" t="str">
        <f t="shared" si="155"/>
        <v>NA</v>
      </c>
      <c r="AD886" s="166"/>
      <c r="AE886" s="65">
        <f t="shared" si="157"/>
        <v>2</v>
      </c>
      <c r="AF886" s="100">
        <f t="shared" si="158"/>
        <v>0.5</v>
      </c>
      <c r="AG886" s="105" t="str">
        <f t="shared" si="159"/>
        <v>Incumplimiento</v>
      </c>
      <c r="AH886" s="166"/>
      <c r="AI886" s="65" t="s">
        <v>502</v>
      </c>
      <c r="AJ886" s="105" t="s">
        <v>502</v>
      </c>
    </row>
    <row r="887" spans="1:36" s="59" customFormat="1" ht="37.049999999999997" customHeight="1" thickTop="1" thickBot="1">
      <c r="A887" s="63">
        <v>872</v>
      </c>
      <c r="B887" s="162">
        <v>0</v>
      </c>
      <c r="C887" s="162">
        <v>0</v>
      </c>
      <c r="D887" s="162">
        <v>0</v>
      </c>
      <c r="E887" s="162">
        <v>0</v>
      </c>
      <c r="F887" s="162">
        <v>21</v>
      </c>
      <c r="G887" s="231" t="s">
        <v>571</v>
      </c>
      <c r="H887" s="164" t="s">
        <v>4069</v>
      </c>
      <c r="I887" s="231" t="s">
        <v>20</v>
      </c>
      <c r="J887" s="231" t="s">
        <v>353</v>
      </c>
      <c r="K887" s="231">
        <v>20</v>
      </c>
      <c r="L887" s="165" t="s">
        <v>642</v>
      </c>
      <c r="M887" s="165" t="s">
        <v>674</v>
      </c>
      <c r="N887" s="64">
        <v>3</v>
      </c>
      <c r="O887" s="64">
        <v>3</v>
      </c>
      <c r="P887" s="64">
        <v>2</v>
      </c>
      <c r="Q887" s="64">
        <v>1</v>
      </c>
      <c r="R887" s="64">
        <f t="shared" si="161"/>
        <v>9</v>
      </c>
      <c r="S887" s="105" t="s">
        <v>4365</v>
      </c>
      <c r="T887" s="105" t="s">
        <v>172</v>
      </c>
      <c r="U887" s="159">
        <f t="shared" si="160"/>
        <v>6</v>
      </c>
      <c r="V887" s="273">
        <v>10</v>
      </c>
      <c r="W887" s="100">
        <f t="shared" si="152"/>
        <v>1.6666666666666667</v>
      </c>
      <c r="X887" s="105" t="str">
        <f t="shared" si="153"/>
        <v>De acuerdo a lo programado</v>
      </c>
      <c r="Y887" s="166"/>
      <c r="Z887" s="159">
        <f t="shared" si="154"/>
        <v>3</v>
      </c>
      <c r="AA887" s="159"/>
      <c r="AB887" s="100" t="str">
        <f t="shared" si="156"/>
        <v>No hay ejecución</v>
      </c>
      <c r="AC887" s="105" t="str">
        <f t="shared" si="155"/>
        <v>NA</v>
      </c>
      <c r="AD887" s="166"/>
      <c r="AE887" s="65">
        <f t="shared" si="157"/>
        <v>10</v>
      </c>
      <c r="AF887" s="100">
        <f t="shared" si="158"/>
        <v>1.1111111111111112</v>
      </c>
      <c r="AG887" s="105" t="str">
        <f t="shared" si="159"/>
        <v>De acuerdo a lo programado</v>
      </c>
      <c r="AH887" s="166"/>
      <c r="AI887" s="65" t="s">
        <v>502</v>
      </c>
      <c r="AJ887" s="105" t="s">
        <v>502</v>
      </c>
    </row>
    <row r="888" spans="1:36" s="59" customFormat="1" ht="37.049999999999997" customHeight="1" thickTop="1" thickBot="1">
      <c r="A888" s="63">
        <v>873</v>
      </c>
      <c r="B888" s="162">
        <v>0</v>
      </c>
      <c r="C888" s="162">
        <v>0</v>
      </c>
      <c r="D888" s="162">
        <v>0</v>
      </c>
      <c r="E888" s="162">
        <v>0</v>
      </c>
      <c r="F888" s="162">
        <v>21</v>
      </c>
      <c r="G888" s="231" t="s">
        <v>571</v>
      </c>
      <c r="H888" s="164" t="s">
        <v>4585</v>
      </c>
      <c r="I888" s="231" t="s">
        <v>20</v>
      </c>
      <c r="J888" s="231" t="s">
        <v>353</v>
      </c>
      <c r="K888" s="231">
        <v>20</v>
      </c>
      <c r="L888" s="165" t="s">
        <v>642</v>
      </c>
      <c r="M888" s="165" t="s">
        <v>674</v>
      </c>
      <c r="N888" s="64">
        <v>2</v>
      </c>
      <c r="O888" s="64">
        <v>3</v>
      </c>
      <c r="P888" s="64">
        <v>3</v>
      </c>
      <c r="Q888" s="64">
        <v>2</v>
      </c>
      <c r="R888" s="64">
        <f t="shared" si="161"/>
        <v>10</v>
      </c>
      <c r="S888" s="105" t="s">
        <v>4365</v>
      </c>
      <c r="T888" s="105" t="s">
        <v>172</v>
      </c>
      <c r="U888" s="159">
        <f t="shared" si="160"/>
        <v>5</v>
      </c>
      <c r="V888" s="273">
        <v>3</v>
      </c>
      <c r="W888" s="100">
        <f t="shared" si="152"/>
        <v>0.6</v>
      </c>
      <c r="X888" s="105" t="str">
        <f t="shared" si="153"/>
        <v>En Riesgo de no Cumplimiento</v>
      </c>
      <c r="Y888" s="166"/>
      <c r="Z888" s="159">
        <f t="shared" si="154"/>
        <v>5</v>
      </c>
      <c r="AA888" s="159"/>
      <c r="AB888" s="100" t="str">
        <f t="shared" si="156"/>
        <v>No hay ejecución</v>
      </c>
      <c r="AC888" s="105" t="str">
        <f t="shared" si="155"/>
        <v>NA</v>
      </c>
      <c r="AD888" s="166"/>
      <c r="AE888" s="65">
        <f t="shared" si="157"/>
        <v>3</v>
      </c>
      <c r="AF888" s="100">
        <f t="shared" si="158"/>
        <v>0.3</v>
      </c>
      <c r="AG888" s="105" t="str">
        <f t="shared" si="159"/>
        <v>Incumplimiento</v>
      </c>
      <c r="AH888" s="166"/>
      <c r="AI888" s="65" t="s">
        <v>502</v>
      </c>
      <c r="AJ888" s="105" t="s">
        <v>502</v>
      </c>
    </row>
    <row r="889" spans="1:36" s="59" customFormat="1" ht="37.049999999999997" customHeight="1" thickTop="1" thickBot="1">
      <c r="A889" s="63">
        <v>874</v>
      </c>
      <c r="B889" s="162">
        <v>0</v>
      </c>
      <c r="C889" s="162">
        <v>0</v>
      </c>
      <c r="D889" s="162">
        <v>0</v>
      </c>
      <c r="E889" s="162">
        <v>0</v>
      </c>
      <c r="F889" s="162">
        <v>22</v>
      </c>
      <c r="G889" s="231" t="s">
        <v>571</v>
      </c>
      <c r="H889" s="164" t="s">
        <v>4072</v>
      </c>
      <c r="I889" s="231" t="s">
        <v>20</v>
      </c>
      <c r="J889" s="231" t="s">
        <v>353</v>
      </c>
      <c r="K889" s="231">
        <v>20</v>
      </c>
      <c r="L889" s="165" t="s">
        <v>642</v>
      </c>
      <c r="M889" s="165" t="s">
        <v>674</v>
      </c>
      <c r="N889" s="64">
        <v>2</v>
      </c>
      <c r="O889" s="64">
        <v>3</v>
      </c>
      <c r="P889" s="64">
        <v>3</v>
      </c>
      <c r="Q889" s="64">
        <v>2</v>
      </c>
      <c r="R889" s="64">
        <f t="shared" si="161"/>
        <v>10</v>
      </c>
      <c r="S889" s="105" t="s">
        <v>4365</v>
      </c>
      <c r="T889" s="105" t="s">
        <v>172</v>
      </c>
      <c r="U889" s="159">
        <f t="shared" si="160"/>
        <v>5</v>
      </c>
      <c r="V889" s="273">
        <v>5</v>
      </c>
      <c r="W889" s="100">
        <f t="shared" si="152"/>
        <v>1</v>
      </c>
      <c r="X889" s="105" t="str">
        <f t="shared" si="153"/>
        <v>De acuerdo a lo programado</v>
      </c>
      <c r="Y889" s="166"/>
      <c r="Z889" s="159">
        <f t="shared" si="154"/>
        <v>5</v>
      </c>
      <c r="AA889" s="159"/>
      <c r="AB889" s="100" t="str">
        <f t="shared" si="156"/>
        <v>No hay ejecución</v>
      </c>
      <c r="AC889" s="105" t="str">
        <f t="shared" si="155"/>
        <v>NA</v>
      </c>
      <c r="AD889" s="166"/>
      <c r="AE889" s="65">
        <f t="shared" si="157"/>
        <v>5</v>
      </c>
      <c r="AF889" s="100">
        <f t="shared" si="158"/>
        <v>0.5</v>
      </c>
      <c r="AG889" s="105" t="str">
        <f t="shared" si="159"/>
        <v>Incumplimiento</v>
      </c>
      <c r="AH889" s="166"/>
      <c r="AI889" s="65" t="s">
        <v>502</v>
      </c>
      <c r="AJ889" s="105" t="s">
        <v>502</v>
      </c>
    </row>
    <row r="890" spans="1:36" s="59" customFormat="1" ht="37.049999999999997" customHeight="1" thickTop="1" thickBot="1">
      <c r="A890" s="63">
        <v>875</v>
      </c>
      <c r="B890" s="162">
        <v>0</v>
      </c>
      <c r="C890" s="162">
        <v>0</v>
      </c>
      <c r="D890" s="162">
        <v>0</v>
      </c>
      <c r="E890" s="162">
        <v>0</v>
      </c>
      <c r="F890" s="162">
        <v>22</v>
      </c>
      <c r="G890" s="231" t="s">
        <v>571</v>
      </c>
      <c r="H890" s="164" t="s">
        <v>4591</v>
      </c>
      <c r="I890" s="231" t="s">
        <v>20</v>
      </c>
      <c r="J890" s="231" t="s">
        <v>353</v>
      </c>
      <c r="K890" s="231">
        <v>20</v>
      </c>
      <c r="L890" s="165" t="s">
        <v>642</v>
      </c>
      <c r="M890" s="165" t="s">
        <v>674</v>
      </c>
      <c r="N890" s="64">
        <v>2</v>
      </c>
      <c r="O890" s="64">
        <v>3</v>
      </c>
      <c r="P890" s="64">
        <v>3</v>
      </c>
      <c r="Q890" s="64">
        <v>2</v>
      </c>
      <c r="R890" s="64">
        <f t="shared" si="161"/>
        <v>10</v>
      </c>
      <c r="S890" s="105" t="s">
        <v>4365</v>
      </c>
      <c r="T890" s="105" t="s">
        <v>172</v>
      </c>
      <c r="U890" s="159">
        <f t="shared" si="160"/>
        <v>5</v>
      </c>
      <c r="V890" s="273">
        <v>5</v>
      </c>
      <c r="W890" s="100">
        <f t="shared" si="152"/>
        <v>1</v>
      </c>
      <c r="X890" s="105" t="str">
        <f t="shared" si="153"/>
        <v>De acuerdo a lo programado</v>
      </c>
      <c r="Y890" s="166"/>
      <c r="Z890" s="159">
        <f t="shared" si="154"/>
        <v>5</v>
      </c>
      <c r="AA890" s="159"/>
      <c r="AB890" s="100" t="str">
        <f t="shared" si="156"/>
        <v>No hay ejecución</v>
      </c>
      <c r="AC890" s="105" t="str">
        <f t="shared" si="155"/>
        <v>NA</v>
      </c>
      <c r="AD890" s="166"/>
      <c r="AE890" s="65">
        <f t="shared" si="157"/>
        <v>5</v>
      </c>
      <c r="AF890" s="100">
        <f t="shared" si="158"/>
        <v>0.5</v>
      </c>
      <c r="AG890" s="105" t="str">
        <f t="shared" si="159"/>
        <v>Incumplimiento</v>
      </c>
      <c r="AH890" s="166"/>
      <c r="AI890" s="65" t="s">
        <v>502</v>
      </c>
      <c r="AJ890" s="105" t="s">
        <v>502</v>
      </c>
    </row>
    <row r="891" spans="1:36" s="59" customFormat="1" ht="37.049999999999997" customHeight="1" thickTop="1" thickBot="1">
      <c r="A891" s="63">
        <v>876</v>
      </c>
      <c r="B891" s="162">
        <v>0</v>
      </c>
      <c r="C891" s="162">
        <v>0</v>
      </c>
      <c r="D891" s="162">
        <v>0</v>
      </c>
      <c r="E891" s="162">
        <v>0</v>
      </c>
      <c r="F891" s="162">
        <v>22</v>
      </c>
      <c r="G891" s="231" t="s">
        <v>428</v>
      </c>
      <c r="H891" s="164" t="s">
        <v>4586</v>
      </c>
      <c r="I891" s="231" t="s">
        <v>20</v>
      </c>
      <c r="J891" s="231" t="s">
        <v>351</v>
      </c>
      <c r="K891" s="231">
        <v>19</v>
      </c>
      <c r="L891" s="165" t="s">
        <v>2218</v>
      </c>
      <c r="M891" s="165" t="s">
        <v>636</v>
      </c>
      <c r="N891" s="64">
        <v>1</v>
      </c>
      <c r="O891" s="64">
        <v>0</v>
      </c>
      <c r="P891" s="64">
        <v>1</v>
      </c>
      <c r="Q891" s="64">
        <v>1</v>
      </c>
      <c r="R891" s="64">
        <f t="shared" si="161"/>
        <v>3</v>
      </c>
      <c r="S891" s="105" t="s">
        <v>4365</v>
      </c>
      <c r="T891" s="105" t="s">
        <v>172</v>
      </c>
      <c r="U891" s="159">
        <f t="shared" si="160"/>
        <v>1</v>
      </c>
      <c r="V891" s="273">
        <v>1</v>
      </c>
      <c r="W891" s="100">
        <f t="shared" si="152"/>
        <v>1</v>
      </c>
      <c r="X891" s="105" t="str">
        <f t="shared" si="153"/>
        <v>De acuerdo a lo programado</v>
      </c>
      <c r="Y891" s="166"/>
      <c r="Z891" s="159">
        <f t="shared" si="154"/>
        <v>2</v>
      </c>
      <c r="AA891" s="159"/>
      <c r="AB891" s="100" t="str">
        <f t="shared" si="156"/>
        <v>No hay ejecución</v>
      </c>
      <c r="AC891" s="105" t="str">
        <f t="shared" si="155"/>
        <v>NA</v>
      </c>
      <c r="AD891" s="166"/>
      <c r="AE891" s="65">
        <f t="shared" si="157"/>
        <v>1</v>
      </c>
      <c r="AF891" s="100">
        <f t="shared" si="158"/>
        <v>0.33333333333333331</v>
      </c>
      <c r="AG891" s="105" t="str">
        <f t="shared" si="159"/>
        <v>Incumplimiento</v>
      </c>
      <c r="AH891" s="166"/>
      <c r="AI891" s="65" t="s">
        <v>502</v>
      </c>
      <c r="AJ891" s="105" t="s">
        <v>502</v>
      </c>
    </row>
    <row r="892" spans="1:36" s="59" customFormat="1" ht="37.049999999999997" customHeight="1" thickTop="1" thickBot="1">
      <c r="A892" s="63">
        <v>877</v>
      </c>
      <c r="B892" s="162">
        <v>0</v>
      </c>
      <c r="C892" s="162">
        <v>0</v>
      </c>
      <c r="D892" s="162">
        <v>0</v>
      </c>
      <c r="E892" s="162" t="s">
        <v>228</v>
      </c>
      <c r="F892" s="162">
        <v>20</v>
      </c>
      <c r="G892" s="231" t="s">
        <v>469</v>
      </c>
      <c r="H892" s="164" t="s">
        <v>4587</v>
      </c>
      <c r="I892" s="231" t="s">
        <v>20</v>
      </c>
      <c r="J892" s="231" t="s">
        <v>172</v>
      </c>
      <c r="K892" s="231" t="s">
        <v>172</v>
      </c>
      <c r="L892" s="165" t="s">
        <v>640</v>
      </c>
      <c r="M892" s="165" t="s">
        <v>636</v>
      </c>
      <c r="N892" s="64">
        <v>1</v>
      </c>
      <c r="O892" s="64">
        <v>0</v>
      </c>
      <c r="P892" s="64">
        <v>0</v>
      </c>
      <c r="Q892" s="64">
        <v>0</v>
      </c>
      <c r="R892" s="64">
        <f t="shared" si="161"/>
        <v>1</v>
      </c>
      <c r="S892" s="105" t="s">
        <v>4365</v>
      </c>
      <c r="T892" s="105" t="s">
        <v>172</v>
      </c>
      <c r="U892" s="159">
        <f t="shared" si="160"/>
        <v>1</v>
      </c>
      <c r="V892" s="273">
        <v>1</v>
      </c>
      <c r="W892" s="100">
        <f t="shared" si="152"/>
        <v>1</v>
      </c>
      <c r="X892" s="105" t="str">
        <f t="shared" si="153"/>
        <v>De acuerdo a lo programado</v>
      </c>
      <c r="Y892" s="166"/>
      <c r="Z892" s="159">
        <f t="shared" si="154"/>
        <v>0</v>
      </c>
      <c r="AA892" s="159"/>
      <c r="AB892" s="100" t="str">
        <f t="shared" si="156"/>
        <v>No hay ejecución</v>
      </c>
      <c r="AC892" s="105" t="str">
        <f t="shared" si="155"/>
        <v>NA</v>
      </c>
      <c r="AD892" s="166"/>
      <c r="AE892" s="65">
        <f t="shared" si="157"/>
        <v>1</v>
      </c>
      <c r="AF892" s="100">
        <f t="shared" si="158"/>
        <v>1</v>
      </c>
      <c r="AG892" s="105" t="str">
        <f t="shared" si="159"/>
        <v>De acuerdo a lo programado</v>
      </c>
      <c r="AH892" s="166"/>
      <c r="AI892" s="65" t="s">
        <v>502</v>
      </c>
      <c r="AJ892" s="105" t="s">
        <v>502</v>
      </c>
    </row>
    <row r="893" spans="1:36" s="59" customFormat="1" ht="37.049999999999997" customHeight="1" thickTop="1" thickBot="1">
      <c r="A893" s="63">
        <v>878</v>
      </c>
      <c r="B893" s="162">
        <v>0</v>
      </c>
      <c r="C893" s="162">
        <v>0</v>
      </c>
      <c r="D893" s="162">
        <v>0</v>
      </c>
      <c r="E893" s="162" t="s">
        <v>228</v>
      </c>
      <c r="F893" s="162">
        <v>20</v>
      </c>
      <c r="G893" s="231" t="s">
        <v>469</v>
      </c>
      <c r="H893" s="164" t="s">
        <v>4588</v>
      </c>
      <c r="I893" s="231" t="s">
        <v>20</v>
      </c>
      <c r="J893" s="231" t="s">
        <v>172</v>
      </c>
      <c r="K893" s="231" t="s">
        <v>172</v>
      </c>
      <c r="L893" s="165" t="s">
        <v>640</v>
      </c>
      <c r="M893" s="165" t="s">
        <v>636</v>
      </c>
      <c r="N893" s="64">
        <v>1</v>
      </c>
      <c r="O893" s="64">
        <v>0</v>
      </c>
      <c r="P893" s="64">
        <v>1</v>
      </c>
      <c r="Q893" s="64">
        <v>0</v>
      </c>
      <c r="R893" s="64">
        <f t="shared" si="161"/>
        <v>2</v>
      </c>
      <c r="S893" s="105" t="s">
        <v>4365</v>
      </c>
      <c r="T893" s="105" t="s">
        <v>172</v>
      </c>
      <c r="U893" s="159">
        <f t="shared" si="160"/>
        <v>1</v>
      </c>
      <c r="V893" s="273">
        <v>1</v>
      </c>
      <c r="W893" s="100">
        <f t="shared" si="152"/>
        <v>1</v>
      </c>
      <c r="X893" s="105" t="str">
        <f t="shared" si="153"/>
        <v>De acuerdo a lo programado</v>
      </c>
      <c r="Y893" s="166"/>
      <c r="Z893" s="159">
        <f t="shared" si="154"/>
        <v>1</v>
      </c>
      <c r="AA893" s="159"/>
      <c r="AB893" s="100" t="str">
        <f t="shared" si="156"/>
        <v>No hay ejecución</v>
      </c>
      <c r="AC893" s="105" t="str">
        <f t="shared" si="155"/>
        <v>NA</v>
      </c>
      <c r="AD893" s="166"/>
      <c r="AE893" s="65">
        <f t="shared" si="157"/>
        <v>1</v>
      </c>
      <c r="AF893" s="100">
        <f t="shared" si="158"/>
        <v>0.5</v>
      </c>
      <c r="AG893" s="105" t="str">
        <f t="shared" si="159"/>
        <v>Incumplimiento</v>
      </c>
      <c r="AH893" s="166"/>
      <c r="AI893" s="65" t="s">
        <v>502</v>
      </c>
      <c r="AJ893" s="105" t="s">
        <v>502</v>
      </c>
    </row>
    <row r="894" spans="1:36" s="59" customFormat="1" ht="37.049999999999997" customHeight="1" thickTop="1" thickBot="1">
      <c r="A894" s="63">
        <v>879</v>
      </c>
      <c r="B894" s="162">
        <v>0</v>
      </c>
      <c r="C894" s="162">
        <v>0</v>
      </c>
      <c r="D894" s="162">
        <v>0</v>
      </c>
      <c r="E894" s="162" t="s">
        <v>228</v>
      </c>
      <c r="F894" s="162">
        <v>20</v>
      </c>
      <c r="G894" s="231" t="s">
        <v>469</v>
      </c>
      <c r="H894" s="164" t="s">
        <v>4589</v>
      </c>
      <c r="I894" s="231" t="s">
        <v>20</v>
      </c>
      <c r="J894" s="231" t="s">
        <v>172</v>
      </c>
      <c r="K894" s="231" t="s">
        <v>172</v>
      </c>
      <c r="L894" s="165" t="s">
        <v>640</v>
      </c>
      <c r="M894" s="165" t="s">
        <v>636</v>
      </c>
      <c r="N894" s="64">
        <v>0</v>
      </c>
      <c r="O894" s="64">
        <v>1</v>
      </c>
      <c r="P894" s="64">
        <v>1</v>
      </c>
      <c r="Q894" s="64">
        <v>0</v>
      </c>
      <c r="R894" s="64">
        <f t="shared" si="161"/>
        <v>2</v>
      </c>
      <c r="S894" s="105" t="s">
        <v>4365</v>
      </c>
      <c r="T894" s="105" t="s">
        <v>172</v>
      </c>
      <c r="U894" s="159">
        <f t="shared" si="160"/>
        <v>1</v>
      </c>
      <c r="V894" s="273">
        <v>1</v>
      </c>
      <c r="W894" s="100">
        <f t="shared" si="152"/>
        <v>1</v>
      </c>
      <c r="X894" s="105" t="str">
        <f t="shared" si="153"/>
        <v>De acuerdo a lo programado</v>
      </c>
      <c r="Y894" s="166"/>
      <c r="Z894" s="159">
        <f t="shared" si="154"/>
        <v>1</v>
      </c>
      <c r="AA894" s="159"/>
      <c r="AB894" s="100" t="str">
        <f t="shared" si="156"/>
        <v>No hay ejecución</v>
      </c>
      <c r="AC894" s="105" t="str">
        <f t="shared" si="155"/>
        <v>NA</v>
      </c>
      <c r="AD894" s="166"/>
      <c r="AE894" s="65">
        <f t="shared" si="157"/>
        <v>1</v>
      </c>
      <c r="AF894" s="100">
        <f t="shared" si="158"/>
        <v>0.5</v>
      </c>
      <c r="AG894" s="105" t="str">
        <f t="shared" si="159"/>
        <v>Incumplimiento</v>
      </c>
      <c r="AH894" s="166"/>
      <c r="AI894" s="65" t="s">
        <v>502</v>
      </c>
      <c r="AJ894" s="105" t="s">
        <v>502</v>
      </c>
    </row>
    <row r="895" spans="1:36" s="59" customFormat="1" ht="37.049999999999997" customHeight="1" thickTop="1" thickBot="1">
      <c r="A895" s="63">
        <v>880</v>
      </c>
      <c r="B895" s="162">
        <v>0</v>
      </c>
      <c r="C895" s="162">
        <v>0</v>
      </c>
      <c r="D895" s="162">
        <v>0</v>
      </c>
      <c r="E895" s="162">
        <v>0</v>
      </c>
      <c r="F895" s="162">
        <v>20</v>
      </c>
      <c r="G895" s="231" t="s">
        <v>507</v>
      </c>
      <c r="H895" s="164" t="s">
        <v>4619</v>
      </c>
      <c r="I895" s="231" t="s">
        <v>20</v>
      </c>
      <c r="J895" s="231" t="s">
        <v>172</v>
      </c>
      <c r="K895" s="231" t="s">
        <v>172</v>
      </c>
      <c r="L895" s="165" t="s">
        <v>4620</v>
      </c>
      <c r="M895" s="165" t="s">
        <v>4621</v>
      </c>
      <c r="N895" s="64">
        <v>0</v>
      </c>
      <c r="O895" s="64">
        <v>1</v>
      </c>
      <c r="P895" s="64">
        <v>0</v>
      </c>
      <c r="Q895" s="64">
        <v>0</v>
      </c>
      <c r="R895" s="64">
        <f t="shared" si="161"/>
        <v>1</v>
      </c>
      <c r="S895" s="105" t="s">
        <v>4622</v>
      </c>
      <c r="T895" s="105"/>
      <c r="U895" s="159">
        <f t="shared" si="160"/>
        <v>1</v>
      </c>
      <c r="V895" s="273">
        <v>1</v>
      </c>
      <c r="W895" s="100">
        <f t="shared" si="152"/>
        <v>1</v>
      </c>
      <c r="X895" s="105" t="str">
        <f t="shared" si="153"/>
        <v>De acuerdo a lo programado</v>
      </c>
      <c r="Y895" s="166"/>
      <c r="Z895" s="159"/>
      <c r="AA895" s="159"/>
      <c r="AB895" s="100"/>
      <c r="AC895" s="105"/>
      <c r="AD895" s="166"/>
      <c r="AE895" s="65"/>
      <c r="AF895" s="100"/>
      <c r="AG895" s="105"/>
      <c r="AH895" s="166"/>
      <c r="AI895" s="65" t="s">
        <v>502</v>
      </c>
      <c r="AJ895" s="105" t="s">
        <v>502</v>
      </c>
    </row>
    <row r="896" spans="1:36" s="59" customFormat="1" ht="37.049999999999997" customHeight="1" thickTop="1" thickBot="1">
      <c r="A896" s="63">
        <v>881</v>
      </c>
      <c r="B896" s="162">
        <v>0</v>
      </c>
      <c r="C896" s="162">
        <v>0</v>
      </c>
      <c r="D896" s="162">
        <v>0</v>
      </c>
      <c r="E896" s="162">
        <v>0</v>
      </c>
      <c r="F896" s="162">
        <v>20</v>
      </c>
      <c r="G896" s="231" t="s">
        <v>507</v>
      </c>
      <c r="H896" s="164" t="s">
        <v>4623</v>
      </c>
      <c r="I896" s="231" t="s">
        <v>20</v>
      </c>
      <c r="J896" s="231" t="s">
        <v>172</v>
      </c>
      <c r="K896" s="231" t="s">
        <v>172</v>
      </c>
      <c r="L896" s="165" t="s">
        <v>4620</v>
      </c>
      <c r="M896" s="165" t="s">
        <v>4621</v>
      </c>
      <c r="N896" s="64">
        <v>3</v>
      </c>
      <c r="O896" s="64">
        <v>3</v>
      </c>
      <c r="P896" s="64">
        <v>3</v>
      </c>
      <c r="Q896" s="64">
        <v>3</v>
      </c>
      <c r="R896" s="64">
        <f t="shared" si="161"/>
        <v>12</v>
      </c>
      <c r="S896" s="105" t="s">
        <v>4622</v>
      </c>
      <c r="T896" s="105"/>
      <c r="U896" s="159">
        <f t="shared" si="160"/>
        <v>6</v>
      </c>
      <c r="V896" s="273">
        <v>6</v>
      </c>
      <c r="W896" s="100">
        <f t="shared" si="152"/>
        <v>1</v>
      </c>
      <c r="X896" s="105" t="str">
        <f t="shared" si="153"/>
        <v>De acuerdo a lo programado</v>
      </c>
      <c r="Y896" s="166"/>
      <c r="Z896" s="159"/>
      <c r="AA896" s="159"/>
      <c r="AB896" s="100"/>
      <c r="AC896" s="105"/>
      <c r="AD896" s="166"/>
      <c r="AE896" s="65"/>
      <c r="AF896" s="100"/>
      <c r="AG896" s="105"/>
      <c r="AH896" s="166"/>
      <c r="AI896" s="65" t="s">
        <v>502</v>
      </c>
      <c r="AJ896" s="105" t="s">
        <v>502</v>
      </c>
    </row>
    <row r="897" spans="1:36" s="59" customFormat="1" ht="37.049999999999997" customHeight="1" thickTop="1" thickBot="1">
      <c r="A897" s="63">
        <v>882</v>
      </c>
      <c r="B897" s="162">
        <v>0</v>
      </c>
      <c r="C897" s="162">
        <v>0</v>
      </c>
      <c r="D897" s="162">
        <v>0</v>
      </c>
      <c r="E897" s="162">
        <v>0</v>
      </c>
      <c r="F897" s="162">
        <v>20</v>
      </c>
      <c r="G897" s="231" t="s">
        <v>507</v>
      </c>
      <c r="H897" s="164" t="s">
        <v>4624</v>
      </c>
      <c r="I897" s="231" t="s">
        <v>20</v>
      </c>
      <c r="J897" s="231" t="s">
        <v>172</v>
      </c>
      <c r="K897" s="231" t="s">
        <v>172</v>
      </c>
      <c r="L897" s="165" t="s">
        <v>4620</v>
      </c>
      <c r="M897" s="165" t="s">
        <v>4621</v>
      </c>
      <c r="N897" s="64">
        <v>0</v>
      </c>
      <c r="O897" s="64">
        <v>2</v>
      </c>
      <c r="P897" s="64">
        <v>0</v>
      </c>
      <c r="Q897" s="64">
        <v>0</v>
      </c>
      <c r="R897" s="64">
        <f t="shared" si="161"/>
        <v>2</v>
      </c>
      <c r="S897" s="105" t="s">
        <v>4622</v>
      </c>
      <c r="T897" s="105"/>
      <c r="U897" s="159">
        <f t="shared" si="160"/>
        <v>2</v>
      </c>
      <c r="V897" s="273">
        <v>2</v>
      </c>
      <c r="W897" s="100">
        <f t="shared" si="152"/>
        <v>1</v>
      </c>
      <c r="X897" s="105" t="str">
        <f t="shared" si="153"/>
        <v>De acuerdo a lo programado</v>
      </c>
      <c r="Y897" s="166"/>
      <c r="Z897" s="159"/>
      <c r="AA897" s="159"/>
      <c r="AB897" s="100"/>
      <c r="AC897" s="105"/>
      <c r="AD897" s="166"/>
      <c r="AE897" s="65"/>
      <c r="AF897" s="100"/>
      <c r="AG897" s="105"/>
      <c r="AH897" s="166"/>
      <c r="AI897" s="65" t="s">
        <v>502</v>
      </c>
      <c r="AJ897" s="105" t="s">
        <v>502</v>
      </c>
    </row>
    <row r="898" spans="1:36" s="59" customFormat="1" ht="37.049999999999997" customHeight="1" thickTop="1" thickBot="1">
      <c r="A898" s="63">
        <v>883</v>
      </c>
      <c r="B898" s="162">
        <v>0</v>
      </c>
      <c r="C898" s="162">
        <v>0</v>
      </c>
      <c r="D898" s="162">
        <v>0</v>
      </c>
      <c r="E898" s="162">
        <v>0</v>
      </c>
      <c r="F898" s="162">
        <v>20</v>
      </c>
      <c r="G898" s="231" t="s">
        <v>507</v>
      </c>
      <c r="H898" s="164" t="s">
        <v>4625</v>
      </c>
      <c r="I898" s="231" t="s">
        <v>20</v>
      </c>
      <c r="J898" s="231" t="s">
        <v>172</v>
      </c>
      <c r="K898" s="231" t="s">
        <v>172</v>
      </c>
      <c r="L898" s="165" t="s">
        <v>4620</v>
      </c>
      <c r="M898" s="165" t="s">
        <v>4621</v>
      </c>
      <c r="N898" s="64">
        <v>5</v>
      </c>
      <c r="O898" s="64">
        <v>5</v>
      </c>
      <c r="P898" s="64">
        <v>5</v>
      </c>
      <c r="Q898" s="64">
        <v>5</v>
      </c>
      <c r="R898" s="64">
        <f t="shared" si="161"/>
        <v>20</v>
      </c>
      <c r="S898" s="105" t="s">
        <v>4622</v>
      </c>
      <c r="T898" s="105"/>
      <c r="U898" s="159">
        <f t="shared" si="160"/>
        <v>10</v>
      </c>
      <c r="V898" s="273">
        <v>10</v>
      </c>
      <c r="W898" s="100">
        <f t="shared" si="152"/>
        <v>1</v>
      </c>
      <c r="X898" s="105" t="str">
        <f t="shared" si="153"/>
        <v>De acuerdo a lo programado</v>
      </c>
      <c r="Y898" s="166"/>
      <c r="Z898" s="159"/>
      <c r="AA898" s="159"/>
      <c r="AB898" s="100"/>
      <c r="AC898" s="105"/>
      <c r="AD898" s="166"/>
      <c r="AE898" s="65"/>
      <c r="AF898" s="100"/>
      <c r="AG898" s="105"/>
      <c r="AH898" s="166"/>
      <c r="AI898" s="65" t="s">
        <v>502</v>
      </c>
      <c r="AJ898" s="105" t="s">
        <v>502</v>
      </c>
    </row>
    <row r="899" spans="1:36" s="59" customFormat="1" ht="37.049999999999997" customHeight="1" thickTop="1" thickBot="1">
      <c r="A899" s="63">
        <v>884</v>
      </c>
      <c r="B899" s="162">
        <v>0</v>
      </c>
      <c r="C899" s="162">
        <v>0</v>
      </c>
      <c r="D899" s="162">
        <v>0</v>
      </c>
      <c r="E899" s="162">
        <v>0</v>
      </c>
      <c r="F899" s="162">
        <v>20</v>
      </c>
      <c r="G899" s="231" t="s">
        <v>507</v>
      </c>
      <c r="H899" s="164" t="s">
        <v>4626</v>
      </c>
      <c r="I899" s="231" t="s">
        <v>20</v>
      </c>
      <c r="J899" s="231" t="s">
        <v>172</v>
      </c>
      <c r="K899" s="231" t="s">
        <v>172</v>
      </c>
      <c r="L899" s="165" t="s">
        <v>4620</v>
      </c>
      <c r="M899" s="165" t="s">
        <v>4621</v>
      </c>
      <c r="N899" s="64">
        <v>9</v>
      </c>
      <c r="O899" s="64">
        <v>9</v>
      </c>
      <c r="P899" s="64">
        <v>9</v>
      </c>
      <c r="Q899" s="64">
        <v>9</v>
      </c>
      <c r="R899" s="64">
        <f>N899+O899+P899+Q899</f>
        <v>36</v>
      </c>
      <c r="S899" s="105" t="s">
        <v>4622</v>
      </c>
      <c r="T899" s="105"/>
      <c r="U899" s="159">
        <f t="shared" si="160"/>
        <v>18</v>
      </c>
      <c r="V899" s="273">
        <v>18</v>
      </c>
      <c r="W899" s="100">
        <f t="shared" si="152"/>
        <v>1</v>
      </c>
      <c r="X899" s="105" t="str">
        <f t="shared" si="153"/>
        <v>De acuerdo a lo programado</v>
      </c>
      <c r="Y899" s="166"/>
      <c r="Z899" s="159"/>
      <c r="AA899" s="159"/>
      <c r="AB899" s="100"/>
      <c r="AC899" s="105"/>
      <c r="AD899" s="166"/>
      <c r="AE899" s="65"/>
      <c r="AF899" s="100"/>
      <c r="AG899" s="105"/>
      <c r="AH899" s="166"/>
      <c r="AI899" s="65" t="s">
        <v>502</v>
      </c>
      <c r="AJ899" s="105" t="s">
        <v>502</v>
      </c>
    </row>
    <row r="900" spans="1:36" s="59" customFormat="1" ht="37.049999999999997" customHeight="1" thickTop="1" thickBot="1">
      <c r="A900" s="63">
        <v>885</v>
      </c>
      <c r="B900" s="162">
        <v>0</v>
      </c>
      <c r="C900" s="162">
        <v>0</v>
      </c>
      <c r="D900" s="162">
        <v>0</v>
      </c>
      <c r="E900" s="162">
        <v>0</v>
      </c>
      <c r="F900" s="162">
        <v>20</v>
      </c>
      <c r="G900" s="231" t="s">
        <v>538</v>
      </c>
      <c r="H900" s="164" t="s">
        <v>4627</v>
      </c>
      <c r="I900" s="231" t="s">
        <v>20</v>
      </c>
      <c r="J900" s="231" t="s">
        <v>172</v>
      </c>
      <c r="K900" s="231" t="s">
        <v>172</v>
      </c>
      <c r="L900" s="165" t="s">
        <v>4620</v>
      </c>
      <c r="M900" s="165" t="s">
        <v>636</v>
      </c>
      <c r="N900" s="64">
        <v>2</v>
      </c>
      <c r="O900" s="64">
        <v>2</v>
      </c>
      <c r="P900" s="64">
        <v>2</v>
      </c>
      <c r="Q900" s="64">
        <v>0</v>
      </c>
      <c r="R900" s="64">
        <f t="shared" si="161"/>
        <v>6</v>
      </c>
      <c r="S900" s="105" t="s">
        <v>4622</v>
      </c>
      <c r="T900" s="105"/>
      <c r="U900" s="159">
        <f t="shared" si="160"/>
        <v>4</v>
      </c>
      <c r="V900" s="273">
        <v>4</v>
      </c>
      <c r="W900" s="100">
        <f t="shared" si="152"/>
        <v>1</v>
      </c>
      <c r="X900" s="105" t="str">
        <f t="shared" si="153"/>
        <v>De acuerdo a lo programado</v>
      </c>
      <c r="Y900" s="166"/>
      <c r="Z900" s="159"/>
      <c r="AA900" s="159"/>
      <c r="AB900" s="100"/>
      <c r="AC900" s="105"/>
      <c r="AD900" s="166"/>
      <c r="AE900" s="65"/>
      <c r="AF900" s="100"/>
      <c r="AG900" s="105"/>
      <c r="AH900" s="166"/>
      <c r="AI900" s="65" t="s">
        <v>502</v>
      </c>
      <c r="AJ900" s="105" t="s">
        <v>502</v>
      </c>
    </row>
    <row r="901" spans="1:36" s="59" customFormat="1" ht="37.049999999999997" customHeight="1" thickTop="1" thickBot="1">
      <c r="A901" s="63">
        <v>886</v>
      </c>
      <c r="B901" s="162">
        <v>0</v>
      </c>
      <c r="C901" s="162">
        <v>0</v>
      </c>
      <c r="D901" s="162">
        <v>0</v>
      </c>
      <c r="E901" s="162">
        <v>0</v>
      </c>
      <c r="F901" s="162">
        <v>20</v>
      </c>
      <c r="G901" s="231" t="s">
        <v>538</v>
      </c>
      <c r="H901" s="164" t="s">
        <v>4628</v>
      </c>
      <c r="I901" s="231" t="s">
        <v>20</v>
      </c>
      <c r="J901" s="231" t="s">
        <v>172</v>
      </c>
      <c r="K901" s="231" t="s">
        <v>172</v>
      </c>
      <c r="L901" s="165" t="s">
        <v>4620</v>
      </c>
      <c r="M901" s="165" t="s">
        <v>4621</v>
      </c>
      <c r="N901" s="64">
        <v>0</v>
      </c>
      <c r="O901" s="64">
        <v>1</v>
      </c>
      <c r="P901" s="64">
        <v>1</v>
      </c>
      <c r="Q901" s="64">
        <v>0</v>
      </c>
      <c r="R901" s="64">
        <f t="shared" si="161"/>
        <v>2</v>
      </c>
      <c r="S901" s="105" t="s">
        <v>4622</v>
      </c>
      <c r="T901" s="105"/>
      <c r="U901" s="159">
        <f t="shared" si="160"/>
        <v>1</v>
      </c>
      <c r="V901" s="273">
        <v>1</v>
      </c>
      <c r="W901" s="100">
        <f t="shared" si="152"/>
        <v>1</v>
      </c>
      <c r="X901" s="105" t="str">
        <f t="shared" si="153"/>
        <v>De acuerdo a lo programado</v>
      </c>
      <c r="Y901" s="166"/>
      <c r="Z901" s="159"/>
      <c r="AA901" s="159"/>
      <c r="AB901" s="100"/>
      <c r="AC901" s="105"/>
      <c r="AD901" s="166"/>
      <c r="AE901" s="65"/>
      <c r="AF901" s="100"/>
      <c r="AG901" s="105"/>
      <c r="AH901" s="166"/>
      <c r="AI901" s="65" t="s">
        <v>502</v>
      </c>
      <c r="AJ901" s="105" t="s">
        <v>502</v>
      </c>
    </row>
    <row r="902" spans="1:36" s="59" customFormat="1" ht="37.049999999999997" customHeight="1" thickTop="1" thickBot="1">
      <c r="A902" s="63">
        <v>887</v>
      </c>
      <c r="B902" s="162">
        <v>0</v>
      </c>
      <c r="C902" s="162">
        <v>0</v>
      </c>
      <c r="D902" s="162">
        <v>0</v>
      </c>
      <c r="E902" s="162">
        <v>0</v>
      </c>
      <c r="F902" s="162">
        <v>20</v>
      </c>
      <c r="G902" s="231" t="s">
        <v>538</v>
      </c>
      <c r="H902" s="164" t="s">
        <v>4629</v>
      </c>
      <c r="I902" s="231" t="s">
        <v>20</v>
      </c>
      <c r="J902" s="231" t="s">
        <v>172</v>
      </c>
      <c r="K902" s="231" t="s">
        <v>172</v>
      </c>
      <c r="L902" s="165" t="s">
        <v>4620</v>
      </c>
      <c r="M902" s="165" t="s">
        <v>636</v>
      </c>
      <c r="N902" s="64">
        <v>3</v>
      </c>
      <c r="O902" s="64">
        <v>3</v>
      </c>
      <c r="P902" s="64">
        <v>3</v>
      </c>
      <c r="Q902" s="64">
        <v>3</v>
      </c>
      <c r="R902" s="64">
        <f t="shared" si="161"/>
        <v>12</v>
      </c>
      <c r="S902" s="105" t="s">
        <v>4622</v>
      </c>
      <c r="T902" s="105"/>
      <c r="U902" s="159">
        <f t="shared" si="160"/>
        <v>6</v>
      </c>
      <c r="V902" s="273">
        <v>6</v>
      </c>
      <c r="W902" s="100">
        <f t="shared" si="152"/>
        <v>1</v>
      </c>
      <c r="X902" s="105" t="str">
        <f t="shared" si="153"/>
        <v>De acuerdo a lo programado</v>
      </c>
      <c r="Y902" s="166"/>
      <c r="Z902" s="159"/>
      <c r="AA902" s="159"/>
      <c r="AB902" s="100"/>
      <c r="AC902" s="105"/>
      <c r="AD902" s="166"/>
      <c r="AE902" s="65"/>
      <c r="AF902" s="100"/>
      <c r="AG902" s="105"/>
      <c r="AH902" s="166"/>
      <c r="AI902" s="65" t="s">
        <v>502</v>
      </c>
      <c r="AJ902" s="105" t="s">
        <v>502</v>
      </c>
    </row>
    <row r="903" spans="1:36" s="59" customFormat="1" ht="37.049999999999997" customHeight="1" thickTop="1" thickBot="1">
      <c r="A903" s="63">
        <v>888</v>
      </c>
      <c r="B903" s="162">
        <v>0</v>
      </c>
      <c r="C903" s="162">
        <v>0</v>
      </c>
      <c r="D903" s="162">
        <v>0</v>
      </c>
      <c r="E903" s="162">
        <v>0</v>
      </c>
      <c r="F903" s="162">
        <v>20</v>
      </c>
      <c r="G903" s="231" t="s">
        <v>538</v>
      </c>
      <c r="H903" s="164" t="s">
        <v>4630</v>
      </c>
      <c r="I903" s="231" t="s">
        <v>20</v>
      </c>
      <c r="J903" s="231" t="s">
        <v>172</v>
      </c>
      <c r="K903" s="231" t="s">
        <v>172</v>
      </c>
      <c r="L903" s="165" t="s">
        <v>4620</v>
      </c>
      <c r="M903" s="165" t="s">
        <v>4621</v>
      </c>
      <c r="N903" s="64">
        <v>3</v>
      </c>
      <c r="O903" s="64">
        <v>7</v>
      </c>
      <c r="P903" s="64">
        <v>7</v>
      </c>
      <c r="Q903" s="64">
        <v>5</v>
      </c>
      <c r="R903" s="64">
        <f t="shared" si="161"/>
        <v>22</v>
      </c>
      <c r="S903" s="105" t="s">
        <v>4622</v>
      </c>
      <c r="T903" s="105"/>
      <c r="U903" s="159">
        <f t="shared" si="160"/>
        <v>10</v>
      </c>
      <c r="V903" s="273">
        <v>11</v>
      </c>
      <c r="W903" s="100">
        <f t="shared" si="152"/>
        <v>1.1000000000000001</v>
      </c>
      <c r="X903" s="105" t="str">
        <f t="shared" si="153"/>
        <v>De acuerdo a lo programado</v>
      </c>
      <c r="Y903" s="166"/>
      <c r="Z903" s="159"/>
      <c r="AA903" s="159"/>
      <c r="AB903" s="100"/>
      <c r="AC903" s="105"/>
      <c r="AD903" s="166"/>
      <c r="AE903" s="65"/>
      <c r="AF903" s="100"/>
      <c r="AG903" s="105"/>
      <c r="AH903" s="166"/>
      <c r="AI903" s="65" t="s">
        <v>502</v>
      </c>
      <c r="AJ903" s="105" t="s">
        <v>502</v>
      </c>
    </row>
    <row r="904" spans="1:36" s="59" customFormat="1" ht="37.049999999999997" customHeight="1" thickTop="1" thickBot="1">
      <c r="A904" s="63">
        <v>889</v>
      </c>
      <c r="B904" s="162">
        <v>0</v>
      </c>
      <c r="C904" s="162">
        <v>0</v>
      </c>
      <c r="D904" s="162">
        <v>0</v>
      </c>
      <c r="E904" s="162">
        <v>0</v>
      </c>
      <c r="F904" s="162">
        <v>20</v>
      </c>
      <c r="G904" s="231" t="s">
        <v>538</v>
      </c>
      <c r="H904" s="164" t="s">
        <v>4631</v>
      </c>
      <c r="I904" s="231" t="s">
        <v>20</v>
      </c>
      <c r="J904" s="231" t="s">
        <v>172</v>
      </c>
      <c r="K904" s="231" t="s">
        <v>172</v>
      </c>
      <c r="L904" s="165" t="s">
        <v>4620</v>
      </c>
      <c r="M904" s="165" t="s">
        <v>4621</v>
      </c>
      <c r="N904" s="64">
        <v>11</v>
      </c>
      <c r="O904" s="64">
        <v>11</v>
      </c>
      <c r="P904" s="64">
        <v>24</v>
      </c>
      <c r="Q904" s="64">
        <v>24</v>
      </c>
      <c r="R904" s="64">
        <f t="shared" si="161"/>
        <v>70</v>
      </c>
      <c r="S904" s="105" t="s">
        <v>4622</v>
      </c>
      <c r="T904" s="105"/>
      <c r="U904" s="159">
        <f t="shared" si="160"/>
        <v>22</v>
      </c>
      <c r="V904" s="273">
        <v>22</v>
      </c>
      <c r="W904" s="100">
        <f t="shared" si="152"/>
        <v>1</v>
      </c>
      <c r="X904" s="105" t="str">
        <f t="shared" si="153"/>
        <v>De acuerdo a lo programado</v>
      </c>
      <c r="Y904" s="166"/>
      <c r="Z904" s="159"/>
      <c r="AA904" s="159"/>
      <c r="AB904" s="100"/>
      <c r="AC904" s="105"/>
      <c r="AD904" s="166"/>
      <c r="AE904" s="65"/>
      <c r="AF904" s="100"/>
      <c r="AG904" s="105"/>
      <c r="AH904" s="166"/>
      <c r="AI904" s="65" t="s">
        <v>502</v>
      </c>
      <c r="AJ904" s="105" t="s">
        <v>502</v>
      </c>
    </row>
    <row r="905" spans="1:36" s="59" customFormat="1" ht="37.049999999999997" customHeight="1" thickTop="1" thickBot="1">
      <c r="A905" s="63">
        <v>890</v>
      </c>
      <c r="B905" s="162">
        <v>0</v>
      </c>
      <c r="C905" s="162">
        <v>0</v>
      </c>
      <c r="D905" s="162">
        <v>0</v>
      </c>
      <c r="E905" s="162">
        <v>0</v>
      </c>
      <c r="F905" s="162">
        <v>20</v>
      </c>
      <c r="G905" s="231" t="s">
        <v>555</v>
      </c>
      <c r="H905" s="164" t="s">
        <v>4632</v>
      </c>
      <c r="I905" s="231" t="s">
        <v>20</v>
      </c>
      <c r="J905" s="231" t="s">
        <v>172</v>
      </c>
      <c r="K905" s="231" t="s">
        <v>172</v>
      </c>
      <c r="L905" s="165" t="s">
        <v>4620</v>
      </c>
      <c r="M905" s="165" t="s">
        <v>4621</v>
      </c>
      <c r="N905" s="64">
        <v>25</v>
      </c>
      <c r="O905" s="64">
        <v>25</v>
      </c>
      <c r="P905" s="64">
        <v>25</v>
      </c>
      <c r="Q905" s="64">
        <v>25</v>
      </c>
      <c r="R905" s="64">
        <f t="shared" si="161"/>
        <v>100</v>
      </c>
      <c r="S905" s="105" t="s">
        <v>4622</v>
      </c>
      <c r="T905" s="105"/>
      <c r="U905" s="159">
        <f t="shared" si="160"/>
        <v>50</v>
      </c>
      <c r="V905" s="273">
        <v>50</v>
      </c>
      <c r="W905" s="100">
        <f t="shared" si="152"/>
        <v>1</v>
      </c>
      <c r="X905" s="105" t="str">
        <f t="shared" si="153"/>
        <v>De acuerdo a lo programado</v>
      </c>
      <c r="Y905" s="166"/>
      <c r="Z905" s="159"/>
      <c r="AA905" s="159"/>
      <c r="AB905" s="100"/>
      <c r="AC905" s="105"/>
      <c r="AD905" s="166"/>
      <c r="AE905" s="65"/>
      <c r="AF905" s="100"/>
      <c r="AG905" s="105"/>
      <c r="AH905" s="166"/>
      <c r="AI905" s="65" t="s">
        <v>502</v>
      </c>
      <c r="AJ905" s="105" t="s">
        <v>502</v>
      </c>
    </row>
    <row r="906" spans="1:36" s="59" customFormat="1" ht="37.049999999999997" customHeight="1" thickTop="1" thickBot="1">
      <c r="A906" s="63">
        <v>891</v>
      </c>
      <c r="B906" s="162">
        <v>0</v>
      </c>
      <c r="C906" s="162">
        <v>0</v>
      </c>
      <c r="D906" s="162">
        <v>0</v>
      </c>
      <c r="E906" s="162">
        <v>0</v>
      </c>
      <c r="F906" s="162">
        <v>20</v>
      </c>
      <c r="G906" s="231" t="s">
        <v>552</v>
      </c>
      <c r="H906" s="164" t="s">
        <v>4633</v>
      </c>
      <c r="I906" s="231" t="s">
        <v>20</v>
      </c>
      <c r="J906" s="231" t="s">
        <v>172</v>
      </c>
      <c r="K906" s="231" t="s">
        <v>172</v>
      </c>
      <c r="L906" s="165" t="s">
        <v>4634</v>
      </c>
      <c r="M906" s="165" t="s">
        <v>636</v>
      </c>
      <c r="N906" s="64">
        <v>14</v>
      </c>
      <c r="O906" s="64">
        <v>0</v>
      </c>
      <c r="P906" s="64">
        <v>0</v>
      </c>
      <c r="Q906" s="64">
        <v>0</v>
      </c>
      <c r="R906" s="64">
        <f t="shared" si="161"/>
        <v>14</v>
      </c>
      <c r="S906" s="105" t="s">
        <v>4622</v>
      </c>
      <c r="T906" s="105"/>
      <c r="U906" s="159">
        <f t="shared" si="160"/>
        <v>14</v>
      </c>
      <c r="V906" s="273">
        <v>14</v>
      </c>
      <c r="W906" s="100">
        <f t="shared" si="152"/>
        <v>1</v>
      </c>
      <c r="X906" s="105" t="str">
        <f t="shared" si="153"/>
        <v>De acuerdo a lo programado</v>
      </c>
      <c r="Y906" s="166"/>
      <c r="Z906" s="159"/>
      <c r="AA906" s="159"/>
      <c r="AB906" s="100"/>
      <c r="AC906" s="105"/>
      <c r="AD906" s="166"/>
      <c r="AE906" s="65"/>
      <c r="AF906" s="100"/>
      <c r="AG906" s="105"/>
      <c r="AH906" s="166"/>
      <c r="AI906" s="65" t="s">
        <v>502</v>
      </c>
      <c r="AJ906" s="105" t="s">
        <v>502</v>
      </c>
    </row>
    <row r="907" spans="1:36" s="59" customFormat="1" ht="37.049999999999997" customHeight="1" thickTop="1" thickBot="1">
      <c r="A907" s="63">
        <v>892</v>
      </c>
      <c r="B907" s="162">
        <v>0</v>
      </c>
      <c r="C907" s="162">
        <v>0</v>
      </c>
      <c r="D907" s="162">
        <v>0</v>
      </c>
      <c r="E907" s="162">
        <v>0</v>
      </c>
      <c r="F907" s="162">
        <v>20</v>
      </c>
      <c r="G907" s="231" t="s">
        <v>552</v>
      </c>
      <c r="H907" s="164" t="s">
        <v>4635</v>
      </c>
      <c r="I907" s="231" t="s">
        <v>20</v>
      </c>
      <c r="J907" s="231" t="s">
        <v>172</v>
      </c>
      <c r="K907" s="231" t="s">
        <v>172</v>
      </c>
      <c r="L907" s="165" t="s">
        <v>640</v>
      </c>
      <c r="M907" s="165" t="s">
        <v>636</v>
      </c>
      <c r="N907" s="64">
        <v>0</v>
      </c>
      <c r="O907" s="64">
        <v>2</v>
      </c>
      <c r="P907" s="64">
        <v>2</v>
      </c>
      <c r="Q907" s="64">
        <v>2</v>
      </c>
      <c r="R907" s="64">
        <f t="shared" si="161"/>
        <v>6</v>
      </c>
      <c r="S907" s="105" t="s">
        <v>4622</v>
      </c>
      <c r="T907" s="105"/>
      <c r="U907" s="159">
        <f t="shared" si="160"/>
        <v>2</v>
      </c>
      <c r="V907" s="273">
        <v>3</v>
      </c>
      <c r="W907" s="100">
        <f t="shared" si="152"/>
        <v>1.5</v>
      </c>
      <c r="X907" s="105" t="str">
        <f t="shared" si="153"/>
        <v>De acuerdo a lo programado</v>
      </c>
      <c r="Y907" s="166"/>
      <c r="Z907" s="159"/>
      <c r="AA907" s="159"/>
      <c r="AB907" s="100"/>
      <c r="AC907" s="105"/>
      <c r="AD907" s="166"/>
      <c r="AE907" s="65"/>
      <c r="AF907" s="100"/>
      <c r="AG907" s="105"/>
      <c r="AH907" s="166"/>
      <c r="AI907" s="65" t="s">
        <v>502</v>
      </c>
      <c r="AJ907" s="105" t="s">
        <v>502</v>
      </c>
    </row>
    <row r="908" spans="1:36" s="59" customFormat="1" ht="37.049999999999997" customHeight="1" thickTop="1" thickBot="1">
      <c r="A908" s="63">
        <v>893</v>
      </c>
      <c r="B908" s="162">
        <v>0</v>
      </c>
      <c r="C908" s="162">
        <v>0</v>
      </c>
      <c r="D908" s="162">
        <v>0</v>
      </c>
      <c r="E908" s="162">
        <v>0</v>
      </c>
      <c r="F908" s="162">
        <v>20</v>
      </c>
      <c r="G908" s="231" t="s">
        <v>555</v>
      </c>
      <c r="H908" s="164" t="s">
        <v>4636</v>
      </c>
      <c r="I908" s="231" t="s">
        <v>20</v>
      </c>
      <c r="J908" s="231" t="s">
        <v>172</v>
      </c>
      <c r="K908" s="231" t="s">
        <v>172</v>
      </c>
      <c r="L908" s="165" t="s">
        <v>4634</v>
      </c>
      <c r="M908" s="165" t="s">
        <v>4621</v>
      </c>
      <c r="N908" s="64">
        <v>25</v>
      </c>
      <c r="O908" s="64">
        <v>25</v>
      </c>
      <c r="P908" s="64">
        <v>25</v>
      </c>
      <c r="Q908" s="64">
        <v>25</v>
      </c>
      <c r="R908" s="64">
        <f t="shared" si="161"/>
        <v>100</v>
      </c>
      <c r="S908" s="105" t="s">
        <v>4622</v>
      </c>
      <c r="T908" s="105"/>
      <c r="U908" s="159">
        <f t="shared" si="160"/>
        <v>50</v>
      </c>
      <c r="V908" s="273">
        <v>50</v>
      </c>
      <c r="W908" s="100">
        <f t="shared" si="152"/>
        <v>1</v>
      </c>
      <c r="X908" s="105" t="str">
        <f t="shared" si="153"/>
        <v>De acuerdo a lo programado</v>
      </c>
      <c r="Y908" s="166"/>
      <c r="Z908" s="159"/>
      <c r="AA908" s="159"/>
      <c r="AB908" s="100"/>
      <c r="AC908" s="105"/>
      <c r="AD908" s="166"/>
      <c r="AE908" s="65"/>
      <c r="AF908" s="100"/>
      <c r="AG908" s="105"/>
      <c r="AH908" s="166"/>
      <c r="AI908" s="65" t="s">
        <v>502</v>
      </c>
      <c r="AJ908" s="105" t="s">
        <v>502</v>
      </c>
    </row>
    <row r="909" spans="1:36" s="59" customFormat="1" ht="37.049999999999997" customHeight="1" thickTop="1" thickBot="1">
      <c r="A909" s="63">
        <v>894</v>
      </c>
      <c r="B909" s="162">
        <v>0</v>
      </c>
      <c r="C909" s="162">
        <v>0</v>
      </c>
      <c r="D909" s="162">
        <v>0</v>
      </c>
      <c r="E909" s="162">
        <v>0</v>
      </c>
      <c r="F909" s="162">
        <v>20</v>
      </c>
      <c r="G909" s="231" t="s">
        <v>555</v>
      </c>
      <c r="H909" s="164" t="s">
        <v>4295</v>
      </c>
      <c r="I909" s="231" t="s">
        <v>20</v>
      </c>
      <c r="J909" s="231" t="s">
        <v>172</v>
      </c>
      <c r="K909" s="231" t="s">
        <v>172</v>
      </c>
      <c r="L909" s="165" t="s">
        <v>4620</v>
      </c>
      <c r="M909" s="165" t="s">
        <v>4621</v>
      </c>
      <c r="N909" s="64">
        <v>3</v>
      </c>
      <c r="O909" s="64">
        <v>3</v>
      </c>
      <c r="P909" s="64">
        <v>3</v>
      </c>
      <c r="Q909" s="64">
        <v>3</v>
      </c>
      <c r="R909" s="64">
        <f t="shared" si="161"/>
        <v>12</v>
      </c>
      <c r="S909" s="105" t="s">
        <v>4622</v>
      </c>
      <c r="T909" s="105"/>
      <c r="U909" s="159">
        <f t="shared" si="160"/>
        <v>6</v>
      </c>
      <c r="V909" s="273">
        <v>6</v>
      </c>
      <c r="W909" s="100">
        <f t="shared" si="152"/>
        <v>1</v>
      </c>
      <c r="X909" s="105" t="str">
        <f t="shared" si="153"/>
        <v>De acuerdo a lo programado</v>
      </c>
      <c r="Y909" s="166"/>
      <c r="Z909" s="159"/>
      <c r="AA909" s="159"/>
      <c r="AB909" s="100"/>
      <c r="AC909" s="105"/>
      <c r="AD909" s="166"/>
      <c r="AE909" s="65"/>
      <c r="AF909" s="100"/>
      <c r="AG909" s="105"/>
      <c r="AH909" s="166"/>
      <c r="AI909" s="65" t="s">
        <v>502</v>
      </c>
      <c r="AJ909" s="105" t="s">
        <v>502</v>
      </c>
    </row>
    <row r="910" spans="1:36" s="59" customFormat="1" ht="37.049999999999997" customHeight="1" thickTop="1" thickBot="1">
      <c r="A910" s="63">
        <v>895</v>
      </c>
      <c r="B910" s="162">
        <v>0</v>
      </c>
      <c r="C910" s="162">
        <v>0</v>
      </c>
      <c r="D910" s="162">
        <v>0</v>
      </c>
      <c r="E910" s="162">
        <v>0</v>
      </c>
      <c r="F910" s="162">
        <v>20</v>
      </c>
      <c r="G910" s="231" t="s">
        <v>555</v>
      </c>
      <c r="H910" s="164" t="s">
        <v>4637</v>
      </c>
      <c r="I910" s="231" t="s">
        <v>20</v>
      </c>
      <c r="J910" s="231" t="s">
        <v>172</v>
      </c>
      <c r="K910" s="231" t="s">
        <v>172</v>
      </c>
      <c r="L910" s="165" t="s">
        <v>4620</v>
      </c>
      <c r="M910" s="165" t="s">
        <v>4621</v>
      </c>
      <c r="N910" s="64">
        <v>0</v>
      </c>
      <c r="O910" s="64">
        <v>1</v>
      </c>
      <c r="P910" s="64">
        <v>0</v>
      </c>
      <c r="Q910" s="64">
        <v>1</v>
      </c>
      <c r="R910" s="64">
        <f t="shared" si="161"/>
        <v>2</v>
      </c>
      <c r="S910" s="105" t="s">
        <v>4622</v>
      </c>
      <c r="T910" s="105"/>
      <c r="U910" s="159">
        <f t="shared" si="160"/>
        <v>1</v>
      </c>
      <c r="V910" s="273">
        <v>1</v>
      </c>
      <c r="W910" s="100">
        <f t="shared" si="152"/>
        <v>1</v>
      </c>
      <c r="X910" s="105" t="str">
        <f t="shared" si="153"/>
        <v>De acuerdo a lo programado</v>
      </c>
      <c r="Y910" s="166"/>
      <c r="Z910" s="159"/>
      <c r="AA910" s="159"/>
      <c r="AB910" s="100"/>
      <c r="AC910" s="105"/>
      <c r="AD910" s="166"/>
      <c r="AE910" s="65"/>
      <c r="AF910" s="100"/>
      <c r="AG910" s="105"/>
      <c r="AH910" s="166"/>
      <c r="AI910" s="65" t="s">
        <v>502</v>
      </c>
      <c r="AJ910" s="105" t="s">
        <v>502</v>
      </c>
    </row>
    <row r="911" spans="1:36" s="59" customFormat="1" ht="37.049999999999997" customHeight="1" thickTop="1" thickBot="1">
      <c r="A911" s="63">
        <v>896</v>
      </c>
      <c r="B911" s="162">
        <v>0</v>
      </c>
      <c r="C911" s="162">
        <v>0</v>
      </c>
      <c r="D911" s="162">
        <v>0</v>
      </c>
      <c r="E911" s="162">
        <v>0</v>
      </c>
      <c r="F911" s="162">
        <v>20</v>
      </c>
      <c r="G911" s="231" t="s">
        <v>3132</v>
      </c>
      <c r="H911" s="164" t="s">
        <v>4638</v>
      </c>
      <c r="I911" s="231" t="s">
        <v>20</v>
      </c>
      <c r="J911" s="231" t="s">
        <v>172</v>
      </c>
      <c r="K911" s="231" t="s">
        <v>172</v>
      </c>
      <c r="L911" s="165" t="s">
        <v>4620</v>
      </c>
      <c r="M911" s="165" t="s">
        <v>4621</v>
      </c>
      <c r="N911" s="64">
        <v>0</v>
      </c>
      <c r="O911" s="64">
        <v>2</v>
      </c>
      <c r="P911" s="64">
        <v>2</v>
      </c>
      <c r="Q911" s="64">
        <v>0</v>
      </c>
      <c r="R911" s="64">
        <f t="shared" si="161"/>
        <v>4</v>
      </c>
      <c r="S911" s="105" t="s">
        <v>4622</v>
      </c>
      <c r="T911" s="105"/>
      <c r="U911" s="159">
        <f t="shared" si="160"/>
        <v>2</v>
      </c>
      <c r="V911" s="273">
        <v>10</v>
      </c>
      <c r="W911" s="100">
        <f t="shared" si="152"/>
        <v>5</v>
      </c>
      <c r="X911" s="105" t="str">
        <f t="shared" si="153"/>
        <v>De acuerdo a lo programado</v>
      </c>
      <c r="Y911" s="166"/>
      <c r="Z911" s="159"/>
      <c r="AA911" s="159"/>
      <c r="AB911" s="100"/>
      <c r="AC911" s="105"/>
      <c r="AD911" s="166"/>
      <c r="AE911" s="65"/>
      <c r="AF911" s="100"/>
      <c r="AG911" s="105"/>
      <c r="AH911" s="166"/>
      <c r="AI911" s="65" t="s">
        <v>502</v>
      </c>
      <c r="AJ911" s="105" t="s">
        <v>502</v>
      </c>
    </row>
    <row r="912" spans="1:36" s="59" customFormat="1" ht="37.049999999999997" customHeight="1" thickTop="1" thickBot="1">
      <c r="A912" s="63">
        <v>897</v>
      </c>
      <c r="B912" s="162">
        <v>0</v>
      </c>
      <c r="C912" s="162">
        <v>0</v>
      </c>
      <c r="D912" s="162">
        <v>0</v>
      </c>
      <c r="E912" s="162">
        <v>0</v>
      </c>
      <c r="F912" s="162">
        <v>20</v>
      </c>
      <c r="G912" s="231" t="s">
        <v>555</v>
      </c>
      <c r="H912" s="164" t="s">
        <v>4639</v>
      </c>
      <c r="I912" s="231" t="s">
        <v>20</v>
      </c>
      <c r="J912" s="231" t="s">
        <v>172</v>
      </c>
      <c r="K912" s="231" t="s">
        <v>172</v>
      </c>
      <c r="L912" s="165" t="s">
        <v>4620</v>
      </c>
      <c r="M912" s="165" t="s">
        <v>4621</v>
      </c>
      <c r="N912" s="64">
        <v>0</v>
      </c>
      <c r="O912" s="64">
        <v>7</v>
      </c>
      <c r="P912" s="64">
        <v>7</v>
      </c>
      <c r="Q912" s="64">
        <v>0</v>
      </c>
      <c r="R912" s="64">
        <f t="shared" si="161"/>
        <v>14</v>
      </c>
      <c r="S912" s="105" t="s">
        <v>4622</v>
      </c>
      <c r="T912" s="105"/>
      <c r="U912" s="159">
        <f t="shared" si="160"/>
        <v>7</v>
      </c>
      <c r="V912" s="273">
        <v>7</v>
      </c>
      <c r="W912" s="100">
        <f t="shared" ref="W912:W995" si="162">IF(V912="","No hay ejecución",IF(AND(U912&gt;0), V912/U912,"No hay Programación"))</f>
        <v>1</v>
      </c>
      <c r="X912" s="105" t="str">
        <f t="shared" ref="X912:X995" si="163">IF(W912="No hay ejecución","NA",IF(W912&gt;=90%,"De acuerdo a lo programado",IF(W912&gt;=70%,"Atraso Leve",IF(W912&lt;70%,"En Riesgo de no Cumplimiento"))))</f>
        <v>De acuerdo a lo programado</v>
      </c>
      <c r="Y912" s="166"/>
      <c r="Z912" s="159"/>
      <c r="AA912" s="159"/>
      <c r="AB912" s="100"/>
      <c r="AC912" s="105"/>
      <c r="AD912" s="166"/>
      <c r="AE912" s="65"/>
      <c r="AF912" s="100"/>
      <c r="AG912" s="105"/>
      <c r="AH912" s="166"/>
      <c r="AI912" s="65" t="s">
        <v>502</v>
      </c>
      <c r="AJ912" s="105" t="s">
        <v>502</v>
      </c>
    </row>
    <row r="913" spans="1:42" s="59" customFormat="1" ht="37.049999999999997" customHeight="1" thickTop="1" thickBot="1">
      <c r="A913" s="63">
        <v>898</v>
      </c>
      <c r="B913" s="162">
        <v>0</v>
      </c>
      <c r="C913" s="162">
        <v>0</v>
      </c>
      <c r="D913" s="162">
        <v>0</v>
      </c>
      <c r="E913" s="162">
        <v>0</v>
      </c>
      <c r="F913" s="162">
        <v>20</v>
      </c>
      <c r="G913" s="231" t="s">
        <v>555</v>
      </c>
      <c r="H913" s="164" t="s">
        <v>4640</v>
      </c>
      <c r="I913" s="231" t="s">
        <v>20</v>
      </c>
      <c r="J913" s="231" t="s">
        <v>172</v>
      </c>
      <c r="K913" s="231" t="s">
        <v>172</v>
      </c>
      <c r="L913" s="165" t="s">
        <v>4620</v>
      </c>
      <c r="M913" s="165" t="s">
        <v>4621</v>
      </c>
      <c r="N913" s="64">
        <v>2</v>
      </c>
      <c r="O913" s="64">
        <v>3</v>
      </c>
      <c r="P913" s="64">
        <v>3</v>
      </c>
      <c r="Q913" s="64">
        <v>2</v>
      </c>
      <c r="R913" s="64">
        <f t="shared" si="161"/>
        <v>10</v>
      </c>
      <c r="S913" s="105" t="s">
        <v>4622</v>
      </c>
      <c r="T913" s="105"/>
      <c r="U913" s="159">
        <f t="shared" si="160"/>
        <v>5</v>
      </c>
      <c r="V913" s="273">
        <v>5</v>
      </c>
      <c r="W913" s="100">
        <f t="shared" si="162"/>
        <v>1</v>
      </c>
      <c r="X913" s="105" t="str">
        <f t="shared" si="163"/>
        <v>De acuerdo a lo programado</v>
      </c>
      <c r="Y913" s="166"/>
      <c r="Z913" s="159"/>
      <c r="AA913" s="159"/>
      <c r="AB913" s="100"/>
      <c r="AC913" s="105"/>
      <c r="AD913" s="166"/>
      <c r="AE913" s="65"/>
      <c r="AF913" s="100"/>
      <c r="AG913" s="105"/>
      <c r="AH913" s="166"/>
      <c r="AI913" s="65" t="s">
        <v>502</v>
      </c>
      <c r="AJ913" s="105" t="s">
        <v>502</v>
      </c>
    </row>
    <row r="914" spans="1:42" s="59" customFormat="1" ht="37.049999999999997" customHeight="1" thickTop="1" thickBot="1">
      <c r="A914" s="63">
        <v>899</v>
      </c>
      <c r="B914" s="162">
        <v>0</v>
      </c>
      <c r="C914" s="162">
        <v>0</v>
      </c>
      <c r="D914" s="162">
        <v>0</v>
      </c>
      <c r="E914" s="162">
        <v>0</v>
      </c>
      <c r="F914" s="162">
        <v>20</v>
      </c>
      <c r="G914" s="231" t="s">
        <v>555</v>
      </c>
      <c r="H914" s="164" t="s">
        <v>4641</v>
      </c>
      <c r="I914" s="231" t="s">
        <v>20</v>
      </c>
      <c r="J914" s="231" t="s">
        <v>172</v>
      </c>
      <c r="K914" s="231" t="s">
        <v>172</v>
      </c>
      <c r="L914" s="165" t="s">
        <v>4620</v>
      </c>
      <c r="M914" s="165" t="s">
        <v>4621</v>
      </c>
      <c r="N914" s="64">
        <v>0</v>
      </c>
      <c r="O914" s="64">
        <v>2</v>
      </c>
      <c r="P914" s="64">
        <v>2</v>
      </c>
      <c r="Q914" s="64">
        <v>1</v>
      </c>
      <c r="R914" s="64">
        <f t="shared" si="161"/>
        <v>5</v>
      </c>
      <c r="S914" s="105" t="s">
        <v>4622</v>
      </c>
      <c r="T914" s="105"/>
      <c r="U914" s="159">
        <f t="shared" si="160"/>
        <v>2</v>
      </c>
      <c r="V914" s="273">
        <v>2</v>
      </c>
      <c r="W914" s="100">
        <f t="shared" si="162"/>
        <v>1</v>
      </c>
      <c r="X914" s="105" t="str">
        <f t="shared" si="163"/>
        <v>De acuerdo a lo programado</v>
      </c>
      <c r="Y914" s="166"/>
      <c r="Z914" s="159"/>
      <c r="AA914" s="159"/>
      <c r="AB914" s="100"/>
      <c r="AC914" s="105"/>
      <c r="AD914" s="166"/>
      <c r="AE914" s="65"/>
      <c r="AF914" s="100"/>
      <c r="AG914" s="105"/>
      <c r="AH914" s="166"/>
      <c r="AI914" s="65" t="s">
        <v>502</v>
      </c>
      <c r="AJ914" s="105" t="s">
        <v>502</v>
      </c>
    </row>
    <row r="915" spans="1:42" s="59" customFormat="1" ht="37.049999999999997" customHeight="1" thickTop="1" thickBot="1">
      <c r="A915" s="63">
        <v>900</v>
      </c>
      <c r="B915" s="162">
        <v>0</v>
      </c>
      <c r="C915" s="162">
        <v>0</v>
      </c>
      <c r="D915" s="162">
        <v>0</v>
      </c>
      <c r="E915" s="162">
        <v>0</v>
      </c>
      <c r="F915" s="162">
        <v>20</v>
      </c>
      <c r="G915" s="231" t="s">
        <v>559</v>
      </c>
      <c r="H915" s="164" t="s">
        <v>4642</v>
      </c>
      <c r="I915" s="231" t="s">
        <v>20</v>
      </c>
      <c r="J915" s="231" t="s">
        <v>172</v>
      </c>
      <c r="K915" s="231" t="s">
        <v>172</v>
      </c>
      <c r="L915" s="165" t="s">
        <v>4620</v>
      </c>
      <c r="M915" s="165" t="s">
        <v>4621</v>
      </c>
      <c r="N915" s="64">
        <v>3</v>
      </c>
      <c r="O915" s="64">
        <v>3</v>
      </c>
      <c r="P915" s="64">
        <v>3</v>
      </c>
      <c r="Q915" s="64">
        <v>3</v>
      </c>
      <c r="R915" s="64">
        <f t="shared" si="161"/>
        <v>12</v>
      </c>
      <c r="S915" s="105" t="s">
        <v>4622</v>
      </c>
      <c r="T915" s="105"/>
      <c r="U915" s="159">
        <f t="shared" si="160"/>
        <v>6</v>
      </c>
      <c r="V915" s="273">
        <v>6</v>
      </c>
      <c r="W915" s="100">
        <f t="shared" si="162"/>
        <v>1</v>
      </c>
      <c r="X915" s="105" t="str">
        <f t="shared" si="163"/>
        <v>De acuerdo a lo programado</v>
      </c>
      <c r="Y915" s="166"/>
      <c r="Z915" s="159"/>
      <c r="AA915" s="159"/>
      <c r="AB915" s="100"/>
      <c r="AC915" s="105"/>
      <c r="AD915" s="166"/>
      <c r="AE915" s="65"/>
      <c r="AF915" s="100"/>
      <c r="AG915" s="105"/>
      <c r="AH915" s="166"/>
      <c r="AI915" s="65" t="s">
        <v>502</v>
      </c>
      <c r="AJ915" s="105" t="s">
        <v>502</v>
      </c>
    </row>
    <row r="916" spans="1:42" s="59" customFormat="1" ht="37.049999999999997" customHeight="1" thickTop="1" thickBot="1">
      <c r="A916" s="63">
        <v>901</v>
      </c>
      <c r="B916" s="162">
        <v>0</v>
      </c>
      <c r="C916" s="162">
        <v>0</v>
      </c>
      <c r="D916" s="162">
        <v>0</v>
      </c>
      <c r="E916" s="162">
        <v>0</v>
      </c>
      <c r="F916" s="162">
        <v>20</v>
      </c>
      <c r="G916" s="231" t="s">
        <v>555</v>
      </c>
      <c r="H916" s="164" t="s">
        <v>4643</v>
      </c>
      <c r="I916" s="231" t="s">
        <v>20</v>
      </c>
      <c r="J916" s="231" t="s">
        <v>172</v>
      </c>
      <c r="K916" s="231" t="s">
        <v>172</v>
      </c>
      <c r="L916" s="165" t="s">
        <v>4644</v>
      </c>
      <c r="M916" s="165" t="s">
        <v>636</v>
      </c>
      <c r="N916" s="64">
        <v>50</v>
      </c>
      <c r="O916" s="64">
        <v>50</v>
      </c>
      <c r="P916" s="64">
        <v>50</v>
      </c>
      <c r="Q916" s="64">
        <v>50</v>
      </c>
      <c r="R916" s="64">
        <f t="shared" si="161"/>
        <v>200</v>
      </c>
      <c r="S916" s="105" t="s">
        <v>4622</v>
      </c>
      <c r="T916" s="105"/>
      <c r="U916" s="159">
        <f t="shared" si="160"/>
        <v>100</v>
      </c>
      <c r="V916" s="273">
        <v>100</v>
      </c>
      <c r="W916" s="100">
        <f t="shared" si="162"/>
        <v>1</v>
      </c>
      <c r="X916" s="105" t="str">
        <f t="shared" si="163"/>
        <v>De acuerdo a lo programado</v>
      </c>
      <c r="Y916" s="166"/>
      <c r="Z916" s="159"/>
      <c r="AA916" s="159"/>
      <c r="AB916" s="100"/>
      <c r="AC916" s="105"/>
      <c r="AD916" s="166"/>
      <c r="AE916" s="65"/>
      <c r="AF916" s="100"/>
      <c r="AG916" s="105"/>
      <c r="AH916" s="166"/>
      <c r="AI916" s="65" t="s">
        <v>502</v>
      </c>
      <c r="AJ916" s="105" t="s">
        <v>502</v>
      </c>
    </row>
    <row r="917" spans="1:42" s="59" customFormat="1" ht="37.049999999999997" customHeight="1" thickTop="1" thickBot="1">
      <c r="A917" s="63">
        <v>902</v>
      </c>
      <c r="B917" s="162" t="s">
        <v>400</v>
      </c>
      <c r="C917" s="162">
        <v>0</v>
      </c>
      <c r="D917" s="162">
        <v>0</v>
      </c>
      <c r="E917" s="162" t="s">
        <v>205</v>
      </c>
      <c r="F917" s="162" t="s">
        <v>285</v>
      </c>
      <c r="G917" s="231" t="s">
        <v>478</v>
      </c>
      <c r="H917" s="164" t="s">
        <v>4645</v>
      </c>
      <c r="I917" s="231" t="s">
        <v>20</v>
      </c>
      <c r="J917" s="231" t="s">
        <v>353</v>
      </c>
      <c r="K917" s="231">
        <v>18</v>
      </c>
      <c r="L917" s="165" t="s">
        <v>642</v>
      </c>
      <c r="M917" s="165" t="s">
        <v>674</v>
      </c>
      <c r="N917" s="64">
        <v>12</v>
      </c>
      <c r="O917" s="64">
        <v>12</v>
      </c>
      <c r="P917" s="64">
        <v>12</v>
      </c>
      <c r="Q917" s="64">
        <v>9</v>
      </c>
      <c r="R917" s="64">
        <f t="shared" si="161"/>
        <v>45</v>
      </c>
      <c r="S917" s="105" t="s">
        <v>4646</v>
      </c>
      <c r="T917" s="105"/>
      <c r="U917" s="159">
        <f t="shared" ref="U917:U1000" si="164">N917+O917</f>
        <v>24</v>
      </c>
      <c r="V917" s="273">
        <v>24</v>
      </c>
      <c r="W917" s="100">
        <f t="shared" si="162"/>
        <v>1</v>
      </c>
      <c r="X917" s="105" t="str">
        <f t="shared" si="163"/>
        <v>De acuerdo a lo programado</v>
      </c>
      <c r="Y917" s="166"/>
      <c r="Z917" s="159"/>
      <c r="AA917" s="159"/>
      <c r="AB917" s="100"/>
      <c r="AC917" s="105"/>
      <c r="AD917" s="166"/>
      <c r="AE917" s="65"/>
      <c r="AF917" s="100"/>
      <c r="AG917" s="105"/>
      <c r="AH917" s="166"/>
      <c r="AI917" s="65" t="s">
        <v>502</v>
      </c>
      <c r="AJ917" s="105" t="s">
        <v>502</v>
      </c>
    </row>
    <row r="918" spans="1:42" s="59" customFormat="1" ht="37.049999999999997" customHeight="1" thickTop="1" thickBot="1">
      <c r="A918" s="63">
        <v>903</v>
      </c>
      <c r="B918" s="162" t="s">
        <v>400</v>
      </c>
      <c r="C918" s="162">
        <v>0</v>
      </c>
      <c r="D918" s="162">
        <v>0</v>
      </c>
      <c r="E918" s="162" t="s">
        <v>205</v>
      </c>
      <c r="F918" s="162" t="s">
        <v>285</v>
      </c>
      <c r="G918" s="231" t="s">
        <v>478</v>
      </c>
      <c r="H918" s="164" t="s">
        <v>4647</v>
      </c>
      <c r="I918" s="231" t="s">
        <v>20</v>
      </c>
      <c r="J918" s="231" t="s">
        <v>353</v>
      </c>
      <c r="K918" s="231">
        <v>18</v>
      </c>
      <c r="L918" s="165" t="s">
        <v>642</v>
      </c>
      <c r="M918" s="165" t="s">
        <v>674</v>
      </c>
      <c r="N918" s="64">
        <v>3</v>
      </c>
      <c r="O918" s="64">
        <v>3</v>
      </c>
      <c r="P918" s="64">
        <v>3</v>
      </c>
      <c r="Q918" s="64">
        <v>3</v>
      </c>
      <c r="R918" s="64">
        <v>12</v>
      </c>
      <c r="S918" s="105" t="s">
        <v>4646</v>
      </c>
      <c r="T918" s="105"/>
      <c r="U918" s="159">
        <f t="shared" si="164"/>
        <v>6</v>
      </c>
      <c r="V918" s="273">
        <v>6</v>
      </c>
      <c r="W918" s="100">
        <f t="shared" si="162"/>
        <v>1</v>
      </c>
      <c r="X918" s="105" t="str">
        <f t="shared" si="163"/>
        <v>De acuerdo a lo programado</v>
      </c>
      <c r="Y918" s="166"/>
      <c r="Z918" s="159"/>
      <c r="AA918" s="159"/>
      <c r="AB918" s="100"/>
      <c r="AC918" s="105"/>
      <c r="AD918" s="166"/>
      <c r="AE918" s="65"/>
      <c r="AF918" s="100"/>
      <c r="AG918" s="105"/>
      <c r="AH918" s="166"/>
      <c r="AI918" s="65" t="s">
        <v>502</v>
      </c>
      <c r="AJ918" s="105" t="s">
        <v>502</v>
      </c>
    </row>
    <row r="919" spans="1:42" s="59" customFormat="1" ht="37.049999999999997" customHeight="1" thickTop="1" thickBot="1">
      <c r="A919" s="63">
        <v>904</v>
      </c>
      <c r="B919" s="162" t="s">
        <v>400</v>
      </c>
      <c r="C919" s="162">
        <v>0</v>
      </c>
      <c r="D919" s="162">
        <v>0</v>
      </c>
      <c r="E919" s="162" t="s">
        <v>205</v>
      </c>
      <c r="F919" s="162" t="s">
        <v>285</v>
      </c>
      <c r="G919" s="231" t="s">
        <v>478</v>
      </c>
      <c r="H919" s="164" t="s">
        <v>4648</v>
      </c>
      <c r="I919" s="231" t="s">
        <v>18</v>
      </c>
      <c r="J919" s="231" t="s">
        <v>353</v>
      </c>
      <c r="K919" s="231">
        <v>18</v>
      </c>
      <c r="L919" s="165" t="s">
        <v>640</v>
      </c>
      <c r="M919" s="165" t="s">
        <v>636</v>
      </c>
      <c r="N919" s="64">
        <v>1</v>
      </c>
      <c r="O919" s="64">
        <v>1</v>
      </c>
      <c r="P919" s="64">
        <v>1</v>
      </c>
      <c r="Q919" s="64">
        <v>1</v>
      </c>
      <c r="R919" s="64">
        <f t="shared" si="161"/>
        <v>4</v>
      </c>
      <c r="S919" s="105" t="s">
        <v>4646</v>
      </c>
      <c r="T919" s="105"/>
      <c r="U919" s="159">
        <f t="shared" si="164"/>
        <v>2</v>
      </c>
      <c r="V919" s="273">
        <v>2</v>
      </c>
      <c r="W919" s="100">
        <f t="shared" si="162"/>
        <v>1</v>
      </c>
      <c r="X919" s="105" t="str">
        <f t="shared" si="163"/>
        <v>De acuerdo a lo programado</v>
      </c>
      <c r="Y919" s="166"/>
      <c r="Z919" s="159"/>
      <c r="AA919" s="159"/>
      <c r="AB919" s="100"/>
      <c r="AC919" s="105"/>
      <c r="AD919" s="166"/>
      <c r="AE919" s="65"/>
      <c r="AF919" s="100"/>
      <c r="AG919" s="105"/>
      <c r="AH919" s="166"/>
      <c r="AI919" s="65" t="s">
        <v>502</v>
      </c>
      <c r="AJ919" s="105" t="s">
        <v>502</v>
      </c>
    </row>
    <row r="920" spans="1:42" s="59" customFormat="1" ht="37.049999999999997" customHeight="1" thickTop="1" thickBot="1">
      <c r="A920" s="63">
        <v>905</v>
      </c>
      <c r="B920" s="162" t="s">
        <v>400</v>
      </c>
      <c r="C920" s="162">
        <v>0</v>
      </c>
      <c r="D920" s="162">
        <v>0</v>
      </c>
      <c r="E920" s="162" t="s">
        <v>205</v>
      </c>
      <c r="F920" s="162" t="s">
        <v>285</v>
      </c>
      <c r="G920" s="231" t="s">
        <v>478</v>
      </c>
      <c r="H920" s="164" t="s">
        <v>4649</v>
      </c>
      <c r="I920" s="231" t="s">
        <v>18</v>
      </c>
      <c r="J920" s="231" t="s">
        <v>353</v>
      </c>
      <c r="K920" s="231">
        <v>18</v>
      </c>
      <c r="L920" s="165" t="s">
        <v>642</v>
      </c>
      <c r="M920" s="165" t="s">
        <v>636</v>
      </c>
      <c r="N920" s="64">
        <v>5</v>
      </c>
      <c r="O920" s="64">
        <v>5</v>
      </c>
      <c r="P920" s="64">
        <v>5</v>
      </c>
      <c r="Q920" s="64">
        <v>5</v>
      </c>
      <c r="R920" s="64">
        <f t="shared" si="161"/>
        <v>20</v>
      </c>
      <c r="S920" s="105" t="s">
        <v>4646</v>
      </c>
      <c r="T920" s="105"/>
      <c r="U920" s="159">
        <f t="shared" si="164"/>
        <v>10</v>
      </c>
      <c r="V920" s="273">
        <v>10</v>
      </c>
      <c r="W920" s="100">
        <f t="shared" si="162"/>
        <v>1</v>
      </c>
      <c r="X920" s="105" t="str">
        <f t="shared" si="163"/>
        <v>De acuerdo a lo programado</v>
      </c>
      <c r="Y920" s="166"/>
      <c r="Z920" s="159"/>
      <c r="AA920" s="159"/>
      <c r="AB920" s="100"/>
      <c r="AC920" s="105"/>
      <c r="AD920" s="166"/>
      <c r="AE920" s="65"/>
      <c r="AF920" s="100"/>
      <c r="AG920" s="105"/>
      <c r="AH920" s="166"/>
      <c r="AI920" s="65" t="s">
        <v>502</v>
      </c>
      <c r="AJ920" s="105" t="s">
        <v>502</v>
      </c>
    </row>
    <row r="921" spans="1:42" s="59" customFormat="1" ht="37.049999999999997" customHeight="1" thickTop="1" thickBot="1">
      <c r="A921" s="63">
        <v>906</v>
      </c>
      <c r="B921" s="162" t="s">
        <v>400</v>
      </c>
      <c r="C921" s="162">
        <v>0</v>
      </c>
      <c r="D921" s="162">
        <v>0</v>
      </c>
      <c r="E921" s="162" t="s">
        <v>205</v>
      </c>
      <c r="F921" s="162" t="s">
        <v>285</v>
      </c>
      <c r="G921" s="231" t="s">
        <v>478</v>
      </c>
      <c r="H921" s="164" t="s">
        <v>4650</v>
      </c>
      <c r="I921" s="231" t="s">
        <v>20</v>
      </c>
      <c r="J921" s="231" t="s">
        <v>353</v>
      </c>
      <c r="K921" s="231">
        <v>18</v>
      </c>
      <c r="L921" s="165" t="s">
        <v>642</v>
      </c>
      <c r="M921" s="165" t="s">
        <v>674</v>
      </c>
      <c r="N921" s="64">
        <v>12</v>
      </c>
      <c r="O921" s="64">
        <v>12</v>
      </c>
      <c r="P921" s="64">
        <v>12</v>
      </c>
      <c r="Q921" s="64">
        <v>10</v>
      </c>
      <c r="R921" s="64">
        <f t="shared" si="161"/>
        <v>46</v>
      </c>
      <c r="S921" s="105" t="s">
        <v>4646</v>
      </c>
      <c r="T921" s="105"/>
      <c r="U921" s="159">
        <f t="shared" si="164"/>
        <v>24</v>
      </c>
      <c r="V921" s="273">
        <v>24</v>
      </c>
      <c r="W921" s="100">
        <f t="shared" si="162"/>
        <v>1</v>
      </c>
      <c r="X921" s="105" t="str">
        <f t="shared" si="163"/>
        <v>De acuerdo a lo programado</v>
      </c>
      <c r="Y921" s="166"/>
      <c r="Z921" s="159"/>
      <c r="AA921" s="159"/>
      <c r="AB921" s="100"/>
      <c r="AC921" s="105"/>
      <c r="AD921" s="166"/>
      <c r="AE921" s="65"/>
      <c r="AF921" s="100"/>
      <c r="AG921" s="105"/>
      <c r="AH921" s="166"/>
      <c r="AI921" s="65" t="s">
        <v>502</v>
      </c>
      <c r="AJ921" s="105" t="s">
        <v>502</v>
      </c>
    </row>
    <row r="922" spans="1:42" s="59" customFormat="1" ht="37.049999999999997" customHeight="1" thickTop="1" thickBot="1">
      <c r="A922" s="63">
        <v>907</v>
      </c>
      <c r="B922" s="162" t="s">
        <v>400</v>
      </c>
      <c r="C922" s="162">
        <v>0</v>
      </c>
      <c r="D922" s="162">
        <v>0</v>
      </c>
      <c r="E922" s="162" t="s">
        <v>205</v>
      </c>
      <c r="F922" s="162" t="s">
        <v>285</v>
      </c>
      <c r="G922" s="231" t="s">
        <v>478</v>
      </c>
      <c r="H922" s="164" t="s">
        <v>4651</v>
      </c>
      <c r="I922" s="231" t="s">
        <v>20</v>
      </c>
      <c r="J922" s="231" t="s">
        <v>353</v>
      </c>
      <c r="K922" s="231">
        <v>18</v>
      </c>
      <c r="L922" s="165" t="s">
        <v>642</v>
      </c>
      <c r="M922" s="165" t="s">
        <v>674</v>
      </c>
      <c r="N922" s="64">
        <v>5</v>
      </c>
      <c r="O922" s="64">
        <v>5</v>
      </c>
      <c r="P922" s="64">
        <v>5</v>
      </c>
      <c r="Q922" s="64">
        <v>5</v>
      </c>
      <c r="R922" s="64">
        <f t="shared" si="161"/>
        <v>20</v>
      </c>
      <c r="S922" s="105" t="s">
        <v>4646</v>
      </c>
      <c r="T922" s="105"/>
      <c r="U922" s="159">
        <f t="shared" si="164"/>
        <v>10</v>
      </c>
      <c r="V922" s="273">
        <v>10</v>
      </c>
      <c r="W922" s="100">
        <f t="shared" si="162"/>
        <v>1</v>
      </c>
      <c r="X922" s="105" t="str">
        <f t="shared" si="163"/>
        <v>De acuerdo a lo programado</v>
      </c>
      <c r="Y922" s="166"/>
      <c r="Z922" s="159"/>
      <c r="AA922" s="159"/>
      <c r="AB922" s="100"/>
      <c r="AC922" s="105"/>
      <c r="AD922" s="166"/>
      <c r="AE922" s="65"/>
      <c r="AF922" s="100"/>
      <c r="AG922" s="105"/>
      <c r="AH922" s="166"/>
      <c r="AI922" s="65" t="s">
        <v>502</v>
      </c>
      <c r="AJ922" s="105" t="s">
        <v>502</v>
      </c>
    </row>
    <row r="923" spans="1:42" s="59" customFormat="1" ht="37.049999999999997" customHeight="1" thickTop="1" thickBot="1">
      <c r="A923" s="63">
        <v>908</v>
      </c>
      <c r="B923" s="162" t="s">
        <v>400</v>
      </c>
      <c r="C923" s="162">
        <v>0</v>
      </c>
      <c r="D923" s="162">
        <v>0</v>
      </c>
      <c r="E923" s="162" t="s">
        <v>205</v>
      </c>
      <c r="F923" s="162" t="s">
        <v>285</v>
      </c>
      <c r="G923" s="231" t="s">
        <v>478</v>
      </c>
      <c r="H923" s="164" t="s">
        <v>4652</v>
      </c>
      <c r="I923" s="231" t="s">
        <v>18</v>
      </c>
      <c r="J923" s="231" t="s">
        <v>353</v>
      </c>
      <c r="K923" s="231">
        <v>18</v>
      </c>
      <c r="L923" s="165" t="s">
        <v>640</v>
      </c>
      <c r="M923" s="165" t="s">
        <v>674</v>
      </c>
      <c r="N923" s="64">
        <v>0</v>
      </c>
      <c r="O923" s="64">
        <v>1</v>
      </c>
      <c r="P923" s="64"/>
      <c r="Q923" s="64">
        <v>1</v>
      </c>
      <c r="R923" s="64">
        <f t="shared" si="161"/>
        <v>2</v>
      </c>
      <c r="S923" s="105" t="s">
        <v>4646</v>
      </c>
      <c r="T923" s="105"/>
      <c r="U923" s="159">
        <f t="shared" si="164"/>
        <v>1</v>
      </c>
      <c r="V923" s="273">
        <v>1</v>
      </c>
      <c r="W923" s="100">
        <f t="shared" si="162"/>
        <v>1</v>
      </c>
      <c r="X923" s="105" t="str">
        <f t="shared" si="163"/>
        <v>De acuerdo a lo programado</v>
      </c>
      <c r="Y923" s="166"/>
      <c r="Z923" s="159"/>
      <c r="AA923" s="159"/>
      <c r="AB923" s="100"/>
      <c r="AC923" s="105"/>
      <c r="AD923" s="166"/>
      <c r="AE923" s="65"/>
      <c r="AF923" s="100"/>
      <c r="AG923" s="105"/>
      <c r="AH923" s="166"/>
      <c r="AI923" s="65" t="s">
        <v>502</v>
      </c>
      <c r="AJ923" s="105" t="s">
        <v>502</v>
      </c>
    </row>
    <row r="924" spans="1:42" s="59" customFormat="1" ht="37.049999999999997" customHeight="1" thickTop="1" thickBot="1">
      <c r="A924" s="63">
        <v>909</v>
      </c>
      <c r="B924" s="162" t="s">
        <v>400</v>
      </c>
      <c r="C924" s="162">
        <v>0</v>
      </c>
      <c r="D924" s="162">
        <v>0</v>
      </c>
      <c r="E924" s="162" t="s">
        <v>205</v>
      </c>
      <c r="F924" s="162" t="s">
        <v>285</v>
      </c>
      <c r="G924" s="231" t="s">
        <v>478</v>
      </c>
      <c r="H924" s="164" t="s">
        <v>4653</v>
      </c>
      <c r="I924" s="231" t="s">
        <v>20</v>
      </c>
      <c r="J924" s="231" t="s">
        <v>4654</v>
      </c>
      <c r="K924" s="231">
        <v>18</v>
      </c>
      <c r="L924" s="165" t="s">
        <v>642</v>
      </c>
      <c r="M924" s="165" t="s">
        <v>674</v>
      </c>
      <c r="N924" s="64">
        <v>0</v>
      </c>
      <c r="O924" s="64">
        <v>0</v>
      </c>
      <c r="P924" s="64">
        <v>1</v>
      </c>
      <c r="Q924" s="64">
        <v>0</v>
      </c>
      <c r="R924" s="64">
        <f t="shared" si="161"/>
        <v>1</v>
      </c>
      <c r="S924" s="105" t="s">
        <v>4646</v>
      </c>
      <c r="T924" s="105"/>
      <c r="U924" s="159">
        <f t="shared" si="164"/>
        <v>0</v>
      </c>
      <c r="V924" s="273">
        <v>0</v>
      </c>
      <c r="W924" s="100" t="str">
        <f t="shared" si="162"/>
        <v>No hay Programación</v>
      </c>
      <c r="X924" s="105" t="str">
        <f t="shared" si="163"/>
        <v>De acuerdo a lo programado</v>
      </c>
      <c r="Y924" s="166"/>
      <c r="Z924" s="159"/>
      <c r="AA924" s="159"/>
      <c r="AB924" s="100"/>
      <c r="AC924" s="105"/>
      <c r="AD924" s="166"/>
      <c r="AE924" s="65"/>
      <c r="AF924" s="100"/>
      <c r="AG924" s="105"/>
      <c r="AH924" s="166"/>
      <c r="AI924" s="65" t="s">
        <v>502</v>
      </c>
      <c r="AJ924" s="105" t="s">
        <v>502</v>
      </c>
    </row>
    <row r="925" spans="1:42" s="59" customFormat="1" ht="37.049999999999997" customHeight="1" thickTop="1" thickBot="1">
      <c r="A925" s="63">
        <v>910</v>
      </c>
      <c r="B925" s="162" t="s">
        <v>400</v>
      </c>
      <c r="C925" s="162">
        <v>0</v>
      </c>
      <c r="D925" s="162">
        <v>0</v>
      </c>
      <c r="E925" s="162" t="s">
        <v>205</v>
      </c>
      <c r="F925" s="162" t="s">
        <v>285</v>
      </c>
      <c r="G925" s="231" t="s">
        <v>478</v>
      </c>
      <c r="H925" s="164" t="s">
        <v>4655</v>
      </c>
      <c r="I925" s="231" t="s">
        <v>20</v>
      </c>
      <c r="J925" s="231" t="s">
        <v>353</v>
      </c>
      <c r="K925" s="231">
        <v>18</v>
      </c>
      <c r="L925" s="165" t="s">
        <v>642</v>
      </c>
      <c r="M925" s="165" t="s">
        <v>674</v>
      </c>
      <c r="N925" s="64">
        <v>1</v>
      </c>
      <c r="O925" s="64">
        <v>1</v>
      </c>
      <c r="P925" s="64">
        <v>1</v>
      </c>
      <c r="Q925" s="64">
        <v>1</v>
      </c>
      <c r="R925" s="64">
        <f t="shared" si="161"/>
        <v>4</v>
      </c>
      <c r="S925" s="105" t="s">
        <v>4646</v>
      </c>
      <c r="T925" s="105"/>
      <c r="U925" s="159">
        <f t="shared" si="164"/>
        <v>2</v>
      </c>
      <c r="V925" s="273">
        <v>4</v>
      </c>
      <c r="W925" s="100">
        <f t="shared" si="162"/>
        <v>2</v>
      </c>
      <c r="X925" s="105" t="str">
        <f t="shared" si="163"/>
        <v>De acuerdo a lo programado</v>
      </c>
      <c r="Y925" s="166"/>
      <c r="Z925" s="159"/>
      <c r="AA925" s="159"/>
      <c r="AB925" s="100"/>
      <c r="AC925" s="105"/>
      <c r="AD925" s="166"/>
      <c r="AE925" s="65"/>
      <c r="AF925" s="100"/>
      <c r="AG925" s="105"/>
      <c r="AH925" s="166"/>
      <c r="AI925" s="65" t="s">
        <v>502</v>
      </c>
      <c r="AJ925" s="105" t="s">
        <v>502</v>
      </c>
    </row>
    <row r="926" spans="1:42" s="59" customFormat="1" ht="37.049999999999997" customHeight="1" thickTop="1" thickBot="1">
      <c r="A926" s="63">
        <v>911</v>
      </c>
      <c r="B926" s="162" t="s">
        <v>400</v>
      </c>
      <c r="C926" s="162">
        <v>0</v>
      </c>
      <c r="D926" s="162">
        <v>0</v>
      </c>
      <c r="E926" s="162" t="s">
        <v>205</v>
      </c>
      <c r="F926" s="162" t="s">
        <v>285</v>
      </c>
      <c r="G926" s="231" t="s">
        <v>478</v>
      </c>
      <c r="H926" s="164" t="s">
        <v>4656</v>
      </c>
      <c r="I926" s="231" t="s">
        <v>20</v>
      </c>
      <c r="J926" s="231" t="s">
        <v>353</v>
      </c>
      <c r="K926" s="231">
        <v>18</v>
      </c>
      <c r="L926" s="165" t="s">
        <v>642</v>
      </c>
      <c r="M926" s="165" t="s">
        <v>674</v>
      </c>
      <c r="N926" s="64">
        <v>2</v>
      </c>
      <c r="O926" s="64">
        <v>2</v>
      </c>
      <c r="P926" s="64">
        <v>2</v>
      </c>
      <c r="Q926" s="64">
        <v>2</v>
      </c>
      <c r="R926" s="64">
        <f t="shared" si="161"/>
        <v>8</v>
      </c>
      <c r="S926" s="105" t="s">
        <v>4646</v>
      </c>
      <c r="T926" s="105"/>
      <c r="U926" s="159">
        <f t="shared" si="164"/>
        <v>4</v>
      </c>
      <c r="V926" s="273">
        <v>4</v>
      </c>
      <c r="W926" s="100">
        <f t="shared" si="162"/>
        <v>1</v>
      </c>
      <c r="X926" s="105" t="str">
        <f t="shared" si="163"/>
        <v>De acuerdo a lo programado</v>
      </c>
      <c r="Y926" s="166"/>
      <c r="Z926" s="159"/>
      <c r="AA926" s="159"/>
      <c r="AB926" s="100"/>
      <c r="AC926" s="105"/>
      <c r="AD926" s="166"/>
      <c r="AE926" s="65"/>
      <c r="AF926" s="100"/>
      <c r="AG926" s="105"/>
      <c r="AH926" s="166"/>
      <c r="AI926" s="65" t="s">
        <v>502</v>
      </c>
      <c r="AJ926" s="105" t="s">
        <v>502</v>
      </c>
    </row>
    <row r="927" spans="1:42" s="59" customFormat="1" ht="37.049999999999997" customHeight="1" thickTop="1" thickBot="1">
      <c r="A927" s="63">
        <v>912</v>
      </c>
      <c r="B927" s="162" t="s">
        <v>400</v>
      </c>
      <c r="C927" s="162">
        <v>0</v>
      </c>
      <c r="D927" s="162">
        <v>0</v>
      </c>
      <c r="E927" s="162" t="s">
        <v>205</v>
      </c>
      <c r="F927" s="162" t="s">
        <v>285</v>
      </c>
      <c r="G927" s="231" t="s">
        <v>478</v>
      </c>
      <c r="H927" s="164" t="s">
        <v>4657</v>
      </c>
      <c r="I927" s="231" t="s">
        <v>20</v>
      </c>
      <c r="J927" s="231" t="s">
        <v>353</v>
      </c>
      <c r="K927" s="231">
        <v>18</v>
      </c>
      <c r="L927" s="165" t="s">
        <v>642</v>
      </c>
      <c r="M927" s="165" t="s">
        <v>674</v>
      </c>
      <c r="N927" s="64">
        <v>2</v>
      </c>
      <c r="O927" s="64">
        <v>2</v>
      </c>
      <c r="P927" s="64">
        <v>2</v>
      </c>
      <c r="Q927" s="64">
        <v>2</v>
      </c>
      <c r="R927" s="64">
        <f t="shared" si="161"/>
        <v>8</v>
      </c>
      <c r="S927" s="105" t="s">
        <v>4646</v>
      </c>
      <c r="T927" s="105"/>
      <c r="U927" s="159">
        <f t="shared" si="164"/>
        <v>4</v>
      </c>
      <c r="V927" s="273">
        <v>4</v>
      </c>
      <c r="W927" s="100">
        <f t="shared" si="162"/>
        <v>1</v>
      </c>
      <c r="X927" s="105" t="str">
        <f t="shared" si="163"/>
        <v>De acuerdo a lo programado</v>
      </c>
      <c r="Y927" s="166"/>
      <c r="Z927" s="159"/>
      <c r="AA927" s="159"/>
      <c r="AB927" s="100"/>
      <c r="AC927" s="105"/>
      <c r="AD927" s="166"/>
      <c r="AE927" s="65"/>
      <c r="AF927" s="100"/>
      <c r="AG927" s="105"/>
      <c r="AH927" s="166"/>
      <c r="AI927" s="65" t="s">
        <v>502</v>
      </c>
      <c r="AJ927" s="105" t="s">
        <v>502</v>
      </c>
    </row>
    <row r="928" spans="1:42" s="59" customFormat="1" ht="20.399999999999999" thickTop="1" thickBot="1">
      <c r="A928" s="63">
        <f t="shared" ref="A928:A947" si="165">A927+1</f>
        <v>913</v>
      </c>
      <c r="B928" s="434" t="s">
        <v>388</v>
      </c>
      <c r="C928" s="434">
        <v>0</v>
      </c>
      <c r="D928" s="434">
        <v>0</v>
      </c>
      <c r="E928" s="434">
        <v>0</v>
      </c>
      <c r="F928" s="434">
        <v>22</v>
      </c>
      <c r="G928" s="442" t="s">
        <v>2875</v>
      </c>
      <c r="H928" s="443" t="s">
        <v>7607</v>
      </c>
      <c r="I928" s="435" t="s">
        <v>2877</v>
      </c>
      <c r="J928" s="440" t="s">
        <v>6207</v>
      </c>
      <c r="K928" s="441">
        <v>12</v>
      </c>
      <c r="L928" s="440" t="s">
        <v>642</v>
      </c>
      <c r="M928" s="440" t="s">
        <v>674</v>
      </c>
      <c r="N928" s="439"/>
      <c r="O928" s="439"/>
      <c r="P928" s="439">
        <v>6</v>
      </c>
      <c r="Q928" s="320">
        <v>3</v>
      </c>
      <c r="R928" s="64">
        <f t="shared" si="161"/>
        <v>9</v>
      </c>
      <c r="S928" s="437" t="s">
        <v>7608</v>
      </c>
      <c r="T928" s="437"/>
      <c r="U928" s="438"/>
      <c r="V928" s="264" t="str">
        <f t="shared" ref="V928:V934" si="166">IF(U928="","No hay ejecución",IF(AND(N928=0),"No hay Programación", U928/N928))</f>
        <v>No hay ejecución</v>
      </c>
      <c r="W928" s="148" t="str">
        <f t="shared" ref="W928:W934" si="167">IF(V928="No hay ejecución","NA",IF(V928&gt;=90%,"De acuerdo a lo programado",IF(V928&gt;=70%,"Atraso Leve",IF(V928&lt;70%,"En Riesgo de no Cumplimiento"))))</f>
        <v>NA</v>
      </c>
      <c r="X928" s="17"/>
      <c r="Y928" s="438"/>
      <c r="Z928" s="264" t="str">
        <f t="shared" ref="Z928:Z934" si="168">IF(Y928="","No hay ejecución",IF(AND(O928=0),"No hay Programación", Y928/O928))</f>
        <v>No hay ejecución</v>
      </c>
      <c r="AA928" s="148" t="str">
        <f t="shared" ref="AA928:AA934" si="169">IF(Z928="No hay ejecución","NA",IF(Z928&gt;=90%,"De acuerdo a lo programado",IF(Z928&gt;=70%,"Atraso Leve",IF(Z928&lt;70%,"En Riesgo de no Cumplimiento"))))</f>
        <v>NA</v>
      </c>
      <c r="AB928" s="17"/>
      <c r="AC928" s="438"/>
      <c r="AD928" s="264" t="str">
        <f t="shared" ref="AD928:AD934" si="170">IF(AC928="","No hay ejecución",IF(AND(P928=0),"No hay Programación", AC928/P928))</f>
        <v>No hay ejecución</v>
      </c>
      <c r="AE928" s="148" t="str">
        <f t="shared" ref="AE928:AE934" si="171">IF(AD928="No hay ejecución","NA",IF(AD928&gt;=90%,"De acuerdo a lo programado",IF(AD928&gt;=70%,"Atraso Leve",IF(AD928&lt;70%,"En Riesgo de no Cumplimiento"))))</f>
        <v>NA</v>
      </c>
      <c r="AF928" s="17"/>
      <c r="AG928" s="438"/>
      <c r="AH928" s="264" t="str">
        <f t="shared" ref="AH928:AH934" si="172">IF(AG928="","No hay ejecución",IF(AND(Q928=0),"No hay Programación", AG928/Q928))</f>
        <v>No hay ejecución</v>
      </c>
      <c r="AI928" s="148" t="str">
        <f t="shared" ref="AI928:AI934" si="173">IF(AH928="No hay ejecución","NA",IF(AH928&gt;=90%,"De acuerdo a lo programado",IF(AH928&gt;=70%,"Atraso Leve",IF(AH928&lt;70%,"En Riesgo de no Cumplimiento"))))</f>
        <v>NA</v>
      </c>
      <c r="AJ928" s="17"/>
      <c r="AK928" s="99">
        <f t="shared" ref="AK928:AK934" si="174">U928+Y928+AC928+AG928</f>
        <v>0</v>
      </c>
      <c r="AL928" s="264" t="str">
        <f t="shared" ref="AL928:AL934" si="175">IF(AK928=0,"No hay ejecución",IF(AND(R928=0),"No hay Programación", AK928/R928))</f>
        <v>No hay ejecución</v>
      </c>
      <c r="AM928" s="148" t="str">
        <f t="shared" ref="AM928:AM934" si="176">IF(AL928="No hay ejecución","NC",IF(AL928&gt;=90%,"De acuerdo a lo programado",IF(AL928&gt;=70%,"Atraso Leve",IF(AL928&lt;70%,"En Riesgo de no Cumplimiento"))))</f>
        <v>NC</v>
      </c>
      <c r="AN928" s="17"/>
      <c r="AO928" s="438"/>
      <c r="AP928" s="16"/>
    </row>
    <row r="929" spans="1:42" s="59" customFormat="1" ht="10.8" thickTop="1" thickBot="1">
      <c r="A929" s="63">
        <f t="shared" si="165"/>
        <v>914</v>
      </c>
      <c r="B929" s="434">
        <v>0</v>
      </c>
      <c r="C929" s="434">
        <v>0</v>
      </c>
      <c r="D929" s="434">
        <v>0</v>
      </c>
      <c r="E929" s="434">
        <v>0</v>
      </c>
      <c r="F929" s="434">
        <v>22</v>
      </c>
      <c r="G929" s="442" t="s">
        <v>2875</v>
      </c>
      <c r="H929" s="443" t="s">
        <v>7609</v>
      </c>
      <c r="I929" s="435" t="s">
        <v>2877</v>
      </c>
      <c r="J929" s="440" t="s">
        <v>6207</v>
      </c>
      <c r="K929" s="441">
        <v>12</v>
      </c>
      <c r="L929" s="440" t="s">
        <v>2214</v>
      </c>
      <c r="M929" s="440" t="s">
        <v>2215</v>
      </c>
      <c r="N929" s="439"/>
      <c r="O929" s="439"/>
      <c r="P929" s="439">
        <v>3</v>
      </c>
      <c r="Q929" s="320"/>
      <c r="R929" s="64">
        <f t="shared" si="161"/>
        <v>3</v>
      </c>
      <c r="S929" s="437" t="s">
        <v>7610</v>
      </c>
      <c r="T929" s="437"/>
      <c r="U929" s="438"/>
      <c r="V929" s="264"/>
      <c r="W929" s="148"/>
      <c r="X929" s="17"/>
      <c r="Y929" s="438"/>
      <c r="Z929" s="264"/>
      <c r="AA929" s="148"/>
      <c r="AB929" s="17"/>
      <c r="AC929" s="438"/>
      <c r="AD929" s="264"/>
      <c r="AE929" s="148"/>
      <c r="AF929" s="17"/>
      <c r="AG929" s="438"/>
      <c r="AH929" s="264"/>
      <c r="AI929" s="148"/>
      <c r="AJ929" s="17"/>
      <c r="AK929" s="99"/>
      <c r="AL929" s="264"/>
      <c r="AM929" s="148"/>
      <c r="AN929" s="17"/>
      <c r="AO929" s="438"/>
      <c r="AP929" s="16"/>
    </row>
    <row r="930" spans="1:42" s="59" customFormat="1" ht="20.399999999999999" thickTop="1" thickBot="1">
      <c r="A930" s="63">
        <f t="shared" si="165"/>
        <v>915</v>
      </c>
      <c r="B930" s="434">
        <v>0</v>
      </c>
      <c r="C930" s="434">
        <v>0</v>
      </c>
      <c r="D930" s="434">
        <v>0</v>
      </c>
      <c r="E930" s="434">
        <v>0</v>
      </c>
      <c r="F930" s="434">
        <v>22</v>
      </c>
      <c r="G930" s="442" t="s">
        <v>2875</v>
      </c>
      <c r="H930" s="443" t="s">
        <v>7611</v>
      </c>
      <c r="I930" s="435" t="s">
        <v>2877</v>
      </c>
      <c r="J930" s="440" t="s">
        <v>6207</v>
      </c>
      <c r="K930" s="441">
        <v>12</v>
      </c>
      <c r="L930" s="440" t="s">
        <v>3778</v>
      </c>
      <c r="M930" s="440" t="s">
        <v>643</v>
      </c>
      <c r="N930" s="439"/>
      <c r="O930" s="439"/>
      <c r="P930" s="439">
        <v>4</v>
      </c>
      <c r="Q930" s="320"/>
      <c r="R930" s="64">
        <f t="shared" si="161"/>
        <v>4</v>
      </c>
      <c r="S930" s="437" t="s">
        <v>7612</v>
      </c>
      <c r="T930" s="437"/>
      <c r="U930" s="438"/>
      <c r="V930" s="264" t="str">
        <f t="shared" si="166"/>
        <v>No hay ejecución</v>
      </c>
      <c r="W930" s="148" t="str">
        <f t="shared" si="167"/>
        <v>NA</v>
      </c>
      <c r="X930" s="17"/>
      <c r="Y930" s="438"/>
      <c r="Z930" s="264" t="str">
        <f t="shared" si="168"/>
        <v>No hay ejecución</v>
      </c>
      <c r="AA930" s="148" t="str">
        <f t="shared" si="169"/>
        <v>NA</v>
      </c>
      <c r="AB930" s="17"/>
      <c r="AC930" s="438"/>
      <c r="AD930" s="264" t="str">
        <f t="shared" si="170"/>
        <v>No hay ejecución</v>
      </c>
      <c r="AE930" s="148" t="str">
        <f t="shared" si="171"/>
        <v>NA</v>
      </c>
      <c r="AF930" s="17"/>
      <c r="AG930" s="438"/>
      <c r="AH930" s="264" t="str">
        <f t="shared" si="172"/>
        <v>No hay ejecución</v>
      </c>
      <c r="AI930" s="148" t="str">
        <f t="shared" si="173"/>
        <v>NA</v>
      </c>
      <c r="AJ930" s="17"/>
      <c r="AK930" s="99">
        <f t="shared" si="174"/>
        <v>0</v>
      </c>
      <c r="AL930" s="264" t="str">
        <f t="shared" si="175"/>
        <v>No hay ejecución</v>
      </c>
      <c r="AM930" s="148" t="str">
        <f t="shared" si="176"/>
        <v>NC</v>
      </c>
      <c r="AN930" s="17"/>
      <c r="AO930" s="438"/>
      <c r="AP930" s="16"/>
    </row>
    <row r="931" spans="1:42" s="59" customFormat="1" ht="20.399999999999999" thickTop="1" thickBot="1">
      <c r="A931" s="63">
        <f t="shared" si="165"/>
        <v>916</v>
      </c>
      <c r="B931" s="434" t="s">
        <v>388</v>
      </c>
      <c r="C931" s="434">
        <v>0</v>
      </c>
      <c r="D931" s="434">
        <v>0</v>
      </c>
      <c r="E931" s="434">
        <v>0</v>
      </c>
      <c r="F931" s="434">
        <v>22</v>
      </c>
      <c r="G931" s="442" t="s">
        <v>2875</v>
      </c>
      <c r="H931" s="443" t="s">
        <v>7613</v>
      </c>
      <c r="I931" s="435" t="s">
        <v>2877</v>
      </c>
      <c r="J931" s="440" t="s">
        <v>6207</v>
      </c>
      <c r="K931" s="441">
        <v>12</v>
      </c>
      <c r="L931" s="440" t="s">
        <v>3778</v>
      </c>
      <c r="M931" s="440" t="s">
        <v>643</v>
      </c>
      <c r="N931" s="439"/>
      <c r="O931" s="439"/>
      <c r="P931" s="439"/>
      <c r="Q931" s="320">
        <v>12</v>
      </c>
      <c r="R931" s="64">
        <f t="shared" si="161"/>
        <v>12</v>
      </c>
      <c r="S931" s="437" t="s">
        <v>7614</v>
      </c>
      <c r="T931" s="437"/>
      <c r="U931" s="438"/>
      <c r="V931" s="264" t="str">
        <f t="shared" si="166"/>
        <v>No hay ejecución</v>
      </c>
      <c r="W931" s="148" t="str">
        <f t="shared" si="167"/>
        <v>NA</v>
      </c>
      <c r="X931" s="17"/>
      <c r="Y931" s="438"/>
      <c r="Z931" s="264" t="str">
        <f t="shared" si="168"/>
        <v>No hay ejecución</v>
      </c>
      <c r="AA931" s="148" t="str">
        <f t="shared" si="169"/>
        <v>NA</v>
      </c>
      <c r="AB931" s="17"/>
      <c r="AC931" s="438"/>
      <c r="AD931" s="264" t="str">
        <f t="shared" si="170"/>
        <v>No hay ejecución</v>
      </c>
      <c r="AE931" s="148" t="str">
        <f t="shared" si="171"/>
        <v>NA</v>
      </c>
      <c r="AF931" s="17"/>
      <c r="AG931" s="438"/>
      <c r="AH931" s="264" t="str">
        <f t="shared" si="172"/>
        <v>No hay ejecución</v>
      </c>
      <c r="AI931" s="148" t="str">
        <f t="shared" si="173"/>
        <v>NA</v>
      </c>
      <c r="AJ931" s="17"/>
      <c r="AK931" s="99">
        <f t="shared" si="174"/>
        <v>0</v>
      </c>
      <c r="AL931" s="264" t="str">
        <f t="shared" si="175"/>
        <v>No hay ejecución</v>
      </c>
      <c r="AM931" s="148" t="str">
        <f t="shared" si="176"/>
        <v>NC</v>
      </c>
      <c r="AN931" s="17"/>
      <c r="AO931" s="438"/>
      <c r="AP931" s="16"/>
    </row>
    <row r="932" spans="1:42" s="59" customFormat="1" ht="20.399999999999999" thickTop="1" thickBot="1">
      <c r="A932" s="63">
        <f t="shared" si="165"/>
        <v>917</v>
      </c>
      <c r="B932" s="434" t="s">
        <v>388</v>
      </c>
      <c r="C932" s="434">
        <v>0</v>
      </c>
      <c r="D932" s="434">
        <v>0</v>
      </c>
      <c r="E932" s="434">
        <v>0</v>
      </c>
      <c r="F932" s="434">
        <v>22</v>
      </c>
      <c r="G932" s="442" t="s">
        <v>2875</v>
      </c>
      <c r="H932" s="443" t="s">
        <v>7615</v>
      </c>
      <c r="I932" s="435" t="s">
        <v>2877</v>
      </c>
      <c r="J932" s="440" t="s">
        <v>6207</v>
      </c>
      <c r="K932" s="441">
        <v>12</v>
      </c>
      <c r="L932" s="440" t="s">
        <v>3778</v>
      </c>
      <c r="M932" s="440" t="s">
        <v>643</v>
      </c>
      <c r="N932" s="440"/>
      <c r="O932" s="440"/>
      <c r="P932" s="440">
        <v>24</v>
      </c>
      <c r="Q932" s="436">
        <v>24</v>
      </c>
      <c r="R932" s="64">
        <f t="shared" si="161"/>
        <v>48</v>
      </c>
      <c r="S932" s="437" t="s">
        <v>7614</v>
      </c>
      <c r="T932" s="444"/>
      <c r="U932" s="438"/>
      <c r="V932" s="264" t="str">
        <f t="shared" si="166"/>
        <v>No hay ejecución</v>
      </c>
      <c r="W932" s="148" t="str">
        <f t="shared" si="167"/>
        <v>NA</v>
      </c>
      <c r="X932" s="17"/>
      <c r="Y932" s="438"/>
      <c r="Z932" s="264" t="str">
        <f t="shared" si="168"/>
        <v>No hay ejecución</v>
      </c>
      <c r="AA932" s="148" t="str">
        <f t="shared" si="169"/>
        <v>NA</v>
      </c>
      <c r="AB932" s="17"/>
      <c r="AC932" s="438"/>
      <c r="AD932" s="264" t="str">
        <f t="shared" si="170"/>
        <v>No hay ejecución</v>
      </c>
      <c r="AE932" s="148" t="str">
        <f t="shared" si="171"/>
        <v>NA</v>
      </c>
      <c r="AF932" s="17"/>
      <c r="AG932" s="438"/>
      <c r="AH932" s="264" t="str">
        <f t="shared" si="172"/>
        <v>No hay ejecución</v>
      </c>
      <c r="AI932" s="148" t="str">
        <f t="shared" si="173"/>
        <v>NA</v>
      </c>
      <c r="AJ932" s="17"/>
      <c r="AK932" s="99">
        <f t="shared" si="174"/>
        <v>0</v>
      </c>
      <c r="AL932" s="264" t="str">
        <f t="shared" si="175"/>
        <v>No hay ejecución</v>
      </c>
      <c r="AM932" s="148" t="str">
        <f t="shared" si="176"/>
        <v>NC</v>
      </c>
      <c r="AN932" s="17"/>
      <c r="AO932" s="438"/>
      <c r="AP932" s="16"/>
    </row>
    <row r="933" spans="1:42" s="59" customFormat="1" ht="20.399999999999999" thickTop="1" thickBot="1">
      <c r="A933" s="63">
        <f t="shared" si="165"/>
        <v>918</v>
      </c>
      <c r="B933" s="434" t="s">
        <v>388</v>
      </c>
      <c r="C933" s="434">
        <v>0</v>
      </c>
      <c r="D933" s="434">
        <v>0</v>
      </c>
      <c r="E933" s="434">
        <v>0</v>
      </c>
      <c r="F933" s="434">
        <v>22</v>
      </c>
      <c r="G933" s="442" t="s">
        <v>2875</v>
      </c>
      <c r="H933" s="443" t="s">
        <v>7616</v>
      </c>
      <c r="I933" s="435" t="s">
        <v>2877</v>
      </c>
      <c r="J933" s="440" t="s">
        <v>6207</v>
      </c>
      <c r="K933" s="441">
        <v>12</v>
      </c>
      <c r="L933" s="440" t="s">
        <v>642</v>
      </c>
      <c r="M933" s="440" t="s">
        <v>674</v>
      </c>
      <c r="N933" s="440"/>
      <c r="O933" s="440"/>
      <c r="P933" s="440"/>
      <c r="Q933" s="436">
        <v>3</v>
      </c>
      <c r="R933" s="64">
        <f t="shared" si="161"/>
        <v>3</v>
      </c>
      <c r="S933" s="437" t="s">
        <v>7608</v>
      </c>
      <c r="T933" s="82"/>
      <c r="U933" s="438"/>
      <c r="V933" s="264" t="str">
        <f t="shared" si="166"/>
        <v>No hay ejecución</v>
      </c>
      <c r="W933" s="148" t="str">
        <f t="shared" si="167"/>
        <v>NA</v>
      </c>
      <c r="X933" s="17"/>
      <c r="Y933" s="438"/>
      <c r="Z933" s="264" t="str">
        <f t="shared" si="168"/>
        <v>No hay ejecución</v>
      </c>
      <c r="AA933" s="148" t="str">
        <f t="shared" si="169"/>
        <v>NA</v>
      </c>
      <c r="AB933" s="17"/>
      <c r="AC933" s="438"/>
      <c r="AD933" s="264" t="str">
        <f t="shared" si="170"/>
        <v>No hay ejecución</v>
      </c>
      <c r="AE933" s="148" t="str">
        <f t="shared" si="171"/>
        <v>NA</v>
      </c>
      <c r="AF933" s="17"/>
      <c r="AG933" s="438"/>
      <c r="AH933" s="264" t="str">
        <f t="shared" si="172"/>
        <v>No hay ejecución</v>
      </c>
      <c r="AI933" s="148" t="str">
        <f t="shared" si="173"/>
        <v>NA</v>
      </c>
      <c r="AJ933" s="17"/>
      <c r="AK933" s="99">
        <f t="shared" si="174"/>
        <v>0</v>
      </c>
      <c r="AL933" s="264" t="str">
        <f t="shared" si="175"/>
        <v>No hay ejecución</v>
      </c>
      <c r="AM933" s="148" t="str">
        <f t="shared" si="176"/>
        <v>NC</v>
      </c>
      <c r="AN933" s="17"/>
      <c r="AO933" s="438"/>
      <c r="AP933" s="16"/>
    </row>
    <row r="934" spans="1:42" s="59" customFormat="1" ht="20.399999999999999" thickTop="1" thickBot="1">
      <c r="A934" s="63">
        <f t="shared" si="165"/>
        <v>919</v>
      </c>
      <c r="B934" s="434" t="s">
        <v>388</v>
      </c>
      <c r="C934" s="434">
        <v>0</v>
      </c>
      <c r="D934" s="434">
        <v>0</v>
      </c>
      <c r="E934" s="434">
        <v>0</v>
      </c>
      <c r="F934" s="434">
        <v>22</v>
      </c>
      <c r="G934" s="442" t="s">
        <v>2875</v>
      </c>
      <c r="H934" s="443" t="s">
        <v>7617</v>
      </c>
      <c r="I934" s="435" t="s">
        <v>2877</v>
      </c>
      <c r="J934" s="440" t="s">
        <v>6207</v>
      </c>
      <c r="K934" s="441">
        <v>12</v>
      </c>
      <c r="L934" s="440" t="s">
        <v>3778</v>
      </c>
      <c r="M934" s="440" t="s">
        <v>643</v>
      </c>
      <c r="N934" s="440"/>
      <c r="O934" s="440"/>
      <c r="P934" s="440">
        <v>3</v>
      </c>
      <c r="Q934" s="436">
        <v>2</v>
      </c>
      <c r="R934" s="64">
        <f t="shared" si="161"/>
        <v>5</v>
      </c>
      <c r="S934" s="437" t="s">
        <v>7608</v>
      </c>
      <c r="T934" s="82"/>
      <c r="U934" s="438"/>
      <c r="V934" s="264" t="str">
        <f t="shared" si="166"/>
        <v>No hay ejecución</v>
      </c>
      <c r="W934" s="148" t="str">
        <f t="shared" si="167"/>
        <v>NA</v>
      </c>
      <c r="X934" s="17"/>
      <c r="Y934" s="438"/>
      <c r="Z934" s="264" t="str">
        <f t="shared" si="168"/>
        <v>No hay ejecución</v>
      </c>
      <c r="AA934" s="148" t="str">
        <f t="shared" si="169"/>
        <v>NA</v>
      </c>
      <c r="AB934" s="17"/>
      <c r="AC934" s="438"/>
      <c r="AD934" s="264" t="str">
        <f t="shared" si="170"/>
        <v>No hay ejecución</v>
      </c>
      <c r="AE934" s="148" t="str">
        <f t="shared" si="171"/>
        <v>NA</v>
      </c>
      <c r="AF934" s="17"/>
      <c r="AG934" s="438"/>
      <c r="AH934" s="264" t="str">
        <f t="shared" si="172"/>
        <v>No hay ejecución</v>
      </c>
      <c r="AI934" s="148" t="str">
        <f t="shared" si="173"/>
        <v>NA</v>
      </c>
      <c r="AJ934" s="17"/>
      <c r="AK934" s="99">
        <f t="shared" si="174"/>
        <v>0</v>
      </c>
      <c r="AL934" s="264" t="str">
        <f t="shared" si="175"/>
        <v>No hay ejecución</v>
      </c>
      <c r="AM934" s="148" t="str">
        <f t="shared" si="176"/>
        <v>NC</v>
      </c>
      <c r="AN934" s="17"/>
      <c r="AO934" s="438"/>
      <c r="AP934" s="16"/>
    </row>
    <row r="935" spans="1:42" s="59" customFormat="1" ht="20.399999999999999" thickTop="1" thickBot="1">
      <c r="A935" s="63">
        <f t="shared" si="165"/>
        <v>920</v>
      </c>
      <c r="B935" s="434" t="s">
        <v>388</v>
      </c>
      <c r="C935" s="434">
        <v>0</v>
      </c>
      <c r="D935" s="434">
        <v>0</v>
      </c>
      <c r="E935" s="434">
        <v>0</v>
      </c>
      <c r="F935" s="434">
        <v>22</v>
      </c>
      <c r="G935" s="445" t="s">
        <v>2875</v>
      </c>
      <c r="H935" s="443" t="s">
        <v>7618</v>
      </c>
      <c r="I935" s="435" t="s">
        <v>2877</v>
      </c>
      <c r="J935" s="440" t="s">
        <v>6207</v>
      </c>
      <c r="K935" s="441">
        <v>12</v>
      </c>
      <c r="L935" s="440" t="s">
        <v>642</v>
      </c>
      <c r="M935" s="440" t="s">
        <v>674</v>
      </c>
      <c r="N935" s="439" t="s">
        <v>2585</v>
      </c>
      <c r="O935" s="439" t="s">
        <v>2585</v>
      </c>
      <c r="P935" s="439">
        <v>4</v>
      </c>
      <c r="Q935" s="320">
        <v>2</v>
      </c>
      <c r="R935" s="309">
        <v>6</v>
      </c>
      <c r="S935" s="320" t="s">
        <v>7619</v>
      </c>
      <c r="T935" s="82"/>
      <c r="U935" s="438"/>
      <c r="V935" s="264"/>
      <c r="W935" s="148"/>
      <c r="X935" s="17"/>
      <c r="Y935" s="438"/>
      <c r="Z935" s="264"/>
      <c r="AA935" s="148"/>
      <c r="AB935" s="17"/>
      <c r="AC935" s="438"/>
      <c r="AD935" s="264"/>
      <c r="AE935" s="148"/>
      <c r="AF935" s="17"/>
      <c r="AG935" s="438"/>
      <c r="AH935" s="264"/>
      <c r="AI935" s="148"/>
      <c r="AJ935" s="17"/>
      <c r="AK935" s="99"/>
      <c r="AL935" s="264"/>
      <c r="AM935" s="148"/>
      <c r="AN935" s="17"/>
      <c r="AO935" s="438"/>
      <c r="AP935" s="16"/>
    </row>
    <row r="936" spans="1:42" s="59" customFormat="1" ht="20.399999999999999" thickTop="1" thickBot="1">
      <c r="A936" s="63">
        <f t="shared" si="165"/>
        <v>921</v>
      </c>
      <c r="B936" s="434">
        <v>0</v>
      </c>
      <c r="C936" s="434">
        <v>0</v>
      </c>
      <c r="D936" s="434">
        <v>0</v>
      </c>
      <c r="E936" s="434">
        <v>0</v>
      </c>
      <c r="F936" s="434">
        <v>22</v>
      </c>
      <c r="G936" s="442" t="s">
        <v>2875</v>
      </c>
      <c r="H936" s="440" t="s">
        <v>7620</v>
      </c>
      <c r="I936" s="435" t="s">
        <v>2877</v>
      </c>
      <c r="J936" s="440" t="s">
        <v>7621</v>
      </c>
      <c r="K936" s="441" t="s">
        <v>2585</v>
      </c>
      <c r="L936" s="440" t="s">
        <v>2201</v>
      </c>
      <c r="M936" s="440" t="s">
        <v>2215</v>
      </c>
      <c r="N936" s="439" t="s">
        <v>2585</v>
      </c>
      <c r="O936" s="439" t="s">
        <v>2585</v>
      </c>
      <c r="P936" s="439">
        <v>3</v>
      </c>
      <c r="Q936" s="439">
        <v>15</v>
      </c>
      <c r="R936" s="309">
        <v>18</v>
      </c>
      <c r="S936" s="320" t="s">
        <v>7622</v>
      </c>
      <c r="T936" s="82"/>
      <c r="U936" s="438"/>
      <c r="V936" s="264"/>
      <c r="W936" s="148"/>
      <c r="X936" s="17"/>
      <c r="Y936" s="438"/>
      <c r="Z936" s="264"/>
      <c r="AA936" s="148"/>
      <c r="AB936" s="17"/>
      <c r="AC936" s="438"/>
      <c r="AD936" s="264"/>
      <c r="AE936" s="148"/>
      <c r="AF936" s="17"/>
      <c r="AG936" s="438"/>
      <c r="AH936" s="264"/>
      <c r="AI936" s="148"/>
      <c r="AJ936" s="17"/>
      <c r="AK936" s="99"/>
      <c r="AL936" s="264"/>
      <c r="AM936" s="148"/>
      <c r="AN936" s="17"/>
      <c r="AO936" s="438"/>
      <c r="AP936" s="16"/>
    </row>
    <row r="937" spans="1:42" s="59" customFormat="1" ht="20.399999999999999" thickTop="1" thickBot="1">
      <c r="A937" s="63">
        <f t="shared" si="165"/>
        <v>922</v>
      </c>
      <c r="B937" s="434" t="s">
        <v>388</v>
      </c>
      <c r="C937" s="434">
        <v>0</v>
      </c>
      <c r="D937" s="434">
        <v>0</v>
      </c>
      <c r="E937" s="434">
        <v>0</v>
      </c>
      <c r="F937" s="434">
        <v>22</v>
      </c>
      <c r="G937" s="442" t="s">
        <v>2585</v>
      </c>
      <c r="H937" s="443" t="s">
        <v>7623</v>
      </c>
      <c r="I937" s="435" t="s">
        <v>2877</v>
      </c>
      <c r="J937" s="440" t="s">
        <v>6207</v>
      </c>
      <c r="K937" s="441">
        <v>18</v>
      </c>
      <c r="L937" s="440" t="s">
        <v>3778</v>
      </c>
      <c r="M937" s="440" t="s">
        <v>643</v>
      </c>
      <c r="N937" s="440" t="s">
        <v>2585</v>
      </c>
      <c r="O937" s="440" t="s">
        <v>2585</v>
      </c>
      <c r="P937" s="440">
        <v>3</v>
      </c>
      <c r="Q937" s="436" t="s">
        <v>2585</v>
      </c>
      <c r="R937" s="309">
        <v>3</v>
      </c>
      <c r="S937" s="320" t="s">
        <v>7624</v>
      </c>
      <c r="T937" s="82"/>
      <c r="U937" s="438"/>
      <c r="V937" s="264"/>
      <c r="W937" s="148"/>
      <c r="X937" s="17"/>
      <c r="Y937" s="438"/>
      <c r="Z937" s="264"/>
      <c r="AA937" s="148"/>
      <c r="AB937" s="17"/>
      <c r="AC937" s="438"/>
      <c r="AD937" s="264"/>
      <c r="AE937" s="148"/>
      <c r="AF937" s="17"/>
      <c r="AG937" s="438"/>
      <c r="AH937" s="264"/>
      <c r="AI937" s="148"/>
      <c r="AJ937" s="17"/>
      <c r="AK937" s="99"/>
      <c r="AL937" s="264"/>
      <c r="AM937" s="148"/>
      <c r="AN937" s="17"/>
      <c r="AO937" s="438"/>
      <c r="AP937" s="16"/>
    </row>
    <row r="938" spans="1:42" s="59" customFormat="1" ht="30" thickTop="1" thickBot="1">
      <c r="A938" s="63">
        <f t="shared" si="165"/>
        <v>923</v>
      </c>
      <c r="B938" s="434" t="s">
        <v>388</v>
      </c>
      <c r="C938" s="434">
        <v>0</v>
      </c>
      <c r="D938" s="434">
        <v>0</v>
      </c>
      <c r="E938" s="434">
        <v>0</v>
      </c>
      <c r="F938" s="434">
        <v>22</v>
      </c>
      <c r="G938" s="442" t="s">
        <v>6232</v>
      </c>
      <c r="H938" s="440" t="s">
        <v>7625</v>
      </c>
      <c r="I938" s="435" t="s">
        <v>2884</v>
      </c>
      <c r="J938" s="440" t="s">
        <v>6207</v>
      </c>
      <c r="K938" s="441">
        <v>19</v>
      </c>
      <c r="L938" s="440" t="s">
        <v>642</v>
      </c>
      <c r="M938" s="440" t="s">
        <v>674</v>
      </c>
      <c r="N938" s="440" t="s">
        <v>2585</v>
      </c>
      <c r="O938" s="440" t="s">
        <v>2585</v>
      </c>
      <c r="P938" s="440" t="s">
        <v>2585</v>
      </c>
      <c r="Q938" s="436">
        <v>3</v>
      </c>
      <c r="R938" s="309">
        <v>3</v>
      </c>
      <c r="S938" s="320" t="s">
        <v>7626</v>
      </c>
      <c r="T938" s="82"/>
      <c r="U938" s="438"/>
      <c r="V938" s="264"/>
      <c r="W938" s="148"/>
      <c r="X938" s="17"/>
      <c r="Y938" s="438"/>
      <c r="Z938" s="264"/>
      <c r="AA938" s="148"/>
      <c r="AB938" s="17"/>
      <c r="AC938" s="438"/>
      <c r="AD938" s="264"/>
      <c r="AE938" s="148"/>
      <c r="AF938" s="17"/>
      <c r="AG938" s="438"/>
      <c r="AH938" s="264"/>
      <c r="AI938" s="148"/>
      <c r="AJ938" s="17"/>
      <c r="AK938" s="99"/>
      <c r="AL938" s="264"/>
      <c r="AM938" s="148"/>
      <c r="AN938" s="17"/>
      <c r="AO938" s="438"/>
      <c r="AP938" s="16"/>
    </row>
    <row r="939" spans="1:42" s="59" customFormat="1" ht="20.399999999999999" thickTop="1" thickBot="1">
      <c r="A939" s="63">
        <f t="shared" si="165"/>
        <v>924</v>
      </c>
      <c r="B939" s="434" t="s">
        <v>388</v>
      </c>
      <c r="C939" s="434">
        <v>0</v>
      </c>
      <c r="D939" s="434">
        <v>0</v>
      </c>
      <c r="E939" s="434">
        <v>0</v>
      </c>
      <c r="F939" s="434">
        <v>22</v>
      </c>
      <c r="G939" s="442" t="s">
        <v>2875</v>
      </c>
      <c r="H939" s="443" t="s">
        <v>7627</v>
      </c>
      <c r="I939" s="435" t="s">
        <v>2877</v>
      </c>
      <c r="J939" s="440" t="s">
        <v>6207</v>
      </c>
      <c r="K939" s="441">
        <v>18</v>
      </c>
      <c r="L939" s="440" t="s">
        <v>640</v>
      </c>
      <c r="M939" s="440" t="s">
        <v>636</v>
      </c>
      <c r="N939" s="440" t="s">
        <v>2585</v>
      </c>
      <c r="O939" s="440" t="s">
        <v>2585</v>
      </c>
      <c r="P939" s="440" t="s">
        <v>2585</v>
      </c>
      <c r="Q939" s="436">
        <v>1</v>
      </c>
      <c r="R939" s="309">
        <v>1</v>
      </c>
      <c r="S939" s="320" t="s">
        <v>7628</v>
      </c>
      <c r="T939" s="82"/>
      <c r="U939" s="438"/>
      <c r="V939" s="264"/>
      <c r="W939" s="148"/>
      <c r="X939" s="17"/>
      <c r="Y939" s="438"/>
      <c r="Z939" s="264"/>
      <c r="AA939" s="148"/>
      <c r="AB939" s="17"/>
      <c r="AC939" s="438"/>
      <c r="AD939" s="264"/>
      <c r="AE939" s="148"/>
      <c r="AF939" s="17"/>
      <c r="AG939" s="438"/>
      <c r="AH939" s="264"/>
      <c r="AI939" s="148"/>
      <c r="AJ939" s="17"/>
      <c r="AK939" s="99"/>
      <c r="AL939" s="264"/>
      <c r="AM939" s="148"/>
      <c r="AN939" s="17"/>
      <c r="AO939" s="438"/>
      <c r="AP939" s="16"/>
    </row>
    <row r="940" spans="1:42" s="59" customFormat="1" ht="20.399999999999999" thickTop="1" thickBot="1">
      <c r="A940" s="63">
        <f t="shared" si="165"/>
        <v>925</v>
      </c>
      <c r="B940" s="434" t="s">
        <v>388</v>
      </c>
      <c r="C940" s="434">
        <v>0</v>
      </c>
      <c r="D940" s="434">
        <v>0</v>
      </c>
      <c r="E940" s="434">
        <v>0</v>
      </c>
      <c r="F940" s="434">
        <v>22</v>
      </c>
      <c r="G940" s="442" t="s">
        <v>2875</v>
      </c>
      <c r="H940" s="443" t="s">
        <v>7629</v>
      </c>
      <c r="I940" s="435" t="s">
        <v>2877</v>
      </c>
      <c r="J940" s="440" t="s">
        <v>6207</v>
      </c>
      <c r="K940" s="441">
        <v>18</v>
      </c>
      <c r="L940" s="440" t="s">
        <v>642</v>
      </c>
      <c r="M940" s="440" t="s">
        <v>636</v>
      </c>
      <c r="N940" s="440" t="s">
        <v>2585</v>
      </c>
      <c r="O940" s="440">
        <v>1</v>
      </c>
      <c r="P940" s="440" t="s">
        <v>2585</v>
      </c>
      <c r="Q940" s="436" t="s">
        <v>2585</v>
      </c>
      <c r="R940" s="309">
        <v>1</v>
      </c>
      <c r="S940" s="320" t="s">
        <v>7630</v>
      </c>
      <c r="T940" s="82"/>
      <c r="U940" s="438"/>
      <c r="V940" s="264"/>
      <c r="W940" s="148"/>
      <c r="X940" s="17"/>
      <c r="Y940" s="438"/>
      <c r="Z940" s="264"/>
      <c r="AA940" s="148"/>
      <c r="AB940" s="17"/>
      <c r="AC940" s="438"/>
      <c r="AD940" s="264"/>
      <c r="AE940" s="148"/>
      <c r="AF940" s="17"/>
      <c r="AG940" s="438"/>
      <c r="AH940" s="264"/>
      <c r="AI940" s="148"/>
      <c r="AJ940" s="17"/>
      <c r="AK940" s="99"/>
      <c r="AL940" s="264"/>
      <c r="AM940" s="148"/>
      <c r="AN940" s="17"/>
      <c r="AO940" s="438"/>
      <c r="AP940" s="16"/>
    </row>
    <row r="941" spans="1:42" s="59" customFormat="1" ht="20.399999999999999" thickTop="1" thickBot="1">
      <c r="A941" s="63">
        <f t="shared" si="165"/>
        <v>926</v>
      </c>
      <c r="B941" s="434" t="s">
        <v>388</v>
      </c>
      <c r="C941" s="434">
        <v>0</v>
      </c>
      <c r="D941" s="434">
        <v>0</v>
      </c>
      <c r="E941" s="434">
        <v>0</v>
      </c>
      <c r="F941" s="434">
        <v>22</v>
      </c>
      <c r="G941" s="442" t="s">
        <v>2875</v>
      </c>
      <c r="H941" s="443" t="s">
        <v>7631</v>
      </c>
      <c r="I941" s="435" t="s">
        <v>2877</v>
      </c>
      <c r="J941" s="440" t="s">
        <v>6207</v>
      </c>
      <c r="K941" s="441">
        <v>18</v>
      </c>
      <c r="L941" s="440" t="s">
        <v>3778</v>
      </c>
      <c r="M941" s="440" t="s">
        <v>643</v>
      </c>
      <c r="N941" s="440" t="s">
        <v>2585</v>
      </c>
      <c r="O941" s="440" t="s">
        <v>2585</v>
      </c>
      <c r="P941" s="440">
        <v>1</v>
      </c>
      <c r="Q941" s="436" t="s">
        <v>2585</v>
      </c>
      <c r="R941" s="309">
        <v>1</v>
      </c>
      <c r="S941" s="320" t="s">
        <v>7630</v>
      </c>
      <c r="T941" s="82"/>
      <c r="U941" s="438"/>
      <c r="V941" s="264"/>
      <c r="W941" s="148"/>
      <c r="X941" s="17"/>
      <c r="Y941" s="438"/>
      <c r="Z941" s="264"/>
      <c r="AA941" s="148"/>
      <c r="AB941" s="17"/>
      <c r="AC941" s="438"/>
      <c r="AD941" s="264"/>
      <c r="AE941" s="148"/>
      <c r="AF941" s="17"/>
      <c r="AG941" s="438"/>
      <c r="AH941" s="264"/>
      <c r="AI941" s="148"/>
      <c r="AJ941" s="17"/>
      <c r="AK941" s="99"/>
      <c r="AL941" s="264"/>
      <c r="AM941" s="148"/>
      <c r="AN941" s="17"/>
      <c r="AO941" s="438"/>
      <c r="AP941" s="16"/>
    </row>
    <row r="942" spans="1:42" s="59" customFormat="1" ht="20.399999999999999" thickTop="1" thickBot="1">
      <c r="A942" s="63">
        <f t="shared" si="165"/>
        <v>927</v>
      </c>
      <c r="B942" s="434" t="s">
        <v>388</v>
      </c>
      <c r="C942" s="434">
        <v>0</v>
      </c>
      <c r="D942" s="434">
        <v>0</v>
      </c>
      <c r="E942" s="434">
        <v>0</v>
      </c>
      <c r="F942" s="434">
        <v>22</v>
      </c>
      <c r="G942" s="442" t="s">
        <v>2875</v>
      </c>
      <c r="H942" s="443" t="s">
        <v>7632</v>
      </c>
      <c r="I942" s="435" t="s">
        <v>2877</v>
      </c>
      <c r="J942" s="440" t="s">
        <v>6207</v>
      </c>
      <c r="K942" s="441">
        <v>18</v>
      </c>
      <c r="L942" s="440" t="s">
        <v>642</v>
      </c>
      <c r="M942" s="440" t="s">
        <v>674</v>
      </c>
      <c r="N942" s="440" t="s">
        <v>2585</v>
      </c>
      <c r="O942" s="440" t="s">
        <v>2585</v>
      </c>
      <c r="P942" s="440">
        <v>1</v>
      </c>
      <c r="Q942" s="436" t="s">
        <v>2585</v>
      </c>
      <c r="R942" s="309">
        <v>1</v>
      </c>
      <c r="S942" s="320" t="s">
        <v>7630</v>
      </c>
      <c r="T942" s="82"/>
      <c r="U942" s="438"/>
      <c r="V942" s="264"/>
      <c r="W942" s="148"/>
      <c r="X942" s="17"/>
      <c r="Y942" s="438"/>
      <c r="Z942" s="264"/>
      <c r="AA942" s="148"/>
      <c r="AB942" s="17"/>
      <c r="AC942" s="438"/>
      <c r="AD942" s="264"/>
      <c r="AE942" s="148"/>
      <c r="AF942" s="17"/>
      <c r="AG942" s="438"/>
      <c r="AH942" s="264"/>
      <c r="AI942" s="148"/>
      <c r="AJ942" s="17"/>
      <c r="AK942" s="99"/>
      <c r="AL942" s="264"/>
      <c r="AM942" s="148"/>
      <c r="AN942" s="17"/>
      <c r="AO942" s="438"/>
      <c r="AP942" s="16"/>
    </row>
    <row r="943" spans="1:42" s="59" customFormat="1" ht="20.399999999999999" thickTop="1" thickBot="1">
      <c r="A943" s="63">
        <f t="shared" si="165"/>
        <v>928</v>
      </c>
      <c r="B943" s="434" t="s">
        <v>388</v>
      </c>
      <c r="C943" s="434">
        <v>0</v>
      </c>
      <c r="D943" s="434">
        <v>0</v>
      </c>
      <c r="E943" s="434">
        <v>0</v>
      </c>
      <c r="F943" s="434">
        <v>22</v>
      </c>
      <c r="G943" s="442" t="s">
        <v>2875</v>
      </c>
      <c r="H943" s="443" t="s">
        <v>7633</v>
      </c>
      <c r="I943" s="435" t="s">
        <v>2877</v>
      </c>
      <c r="J943" s="440" t="s">
        <v>6207</v>
      </c>
      <c r="K943" s="441">
        <v>18</v>
      </c>
      <c r="L943" s="440" t="s">
        <v>2201</v>
      </c>
      <c r="M943" s="440" t="s">
        <v>2215</v>
      </c>
      <c r="N943" s="440" t="s">
        <v>2585</v>
      </c>
      <c r="O943" s="440" t="s">
        <v>2585</v>
      </c>
      <c r="P943" s="440" t="s">
        <v>2585</v>
      </c>
      <c r="Q943" s="436">
        <v>1</v>
      </c>
      <c r="R943" s="309">
        <v>1</v>
      </c>
      <c r="S943" s="320" t="s">
        <v>7630</v>
      </c>
      <c r="T943" s="82"/>
      <c r="U943" s="438"/>
      <c r="V943" s="264"/>
      <c r="W943" s="148"/>
      <c r="X943" s="17"/>
      <c r="Y943" s="438"/>
      <c r="Z943" s="264"/>
      <c r="AA943" s="148"/>
      <c r="AB943" s="17"/>
      <c r="AC943" s="438"/>
      <c r="AD943" s="264"/>
      <c r="AE943" s="148"/>
      <c r="AF943" s="17"/>
      <c r="AG943" s="438"/>
      <c r="AH943" s="264"/>
      <c r="AI943" s="148"/>
      <c r="AJ943" s="17"/>
      <c r="AK943" s="99"/>
      <c r="AL943" s="264"/>
      <c r="AM943" s="148"/>
      <c r="AN943" s="17"/>
      <c r="AO943" s="438"/>
      <c r="AP943" s="16"/>
    </row>
    <row r="944" spans="1:42" s="59" customFormat="1" ht="30" thickTop="1" thickBot="1">
      <c r="A944" s="63">
        <f t="shared" si="165"/>
        <v>929</v>
      </c>
      <c r="B944" s="434" t="s">
        <v>388</v>
      </c>
      <c r="C944" s="434">
        <v>0</v>
      </c>
      <c r="D944" s="434">
        <v>0</v>
      </c>
      <c r="E944" s="434">
        <v>0</v>
      </c>
      <c r="F944" s="434">
        <v>22</v>
      </c>
      <c r="G944" s="442" t="s">
        <v>2875</v>
      </c>
      <c r="H944" s="443" t="s">
        <v>7634</v>
      </c>
      <c r="I944" s="435" t="s">
        <v>2877</v>
      </c>
      <c r="J944" s="440" t="s">
        <v>6207</v>
      </c>
      <c r="K944" s="441">
        <v>18</v>
      </c>
      <c r="L944" s="440" t="s">
        <v>4022</v>
      </c>
      <c r="M944" s="440" t="s">
        <v>643</v>
      </c>
      <c r="N944" s="439" t="s">
        <v>2585</v>
      </c>
      <c r="O944" s="439" t="s">
        <v>2585</v>
      </c>
      <c r="P944" s="439" t="s">
        <v>2585</v>
      </c>
      <c r="Q944" s="320">
        <v>9</v>
      </c>
      <c r="R944" s="309">
        <v>9</v>
      </c>
      <c r="S944" s="320" t="s">
        <v>7635</v>
      </c>
      <c r="T944" s="82"/>
      <c r="U944" s="438"/>
      <c r="V944" s="264"/>
      <c r="W944" s="148"/>
      <c r="X944" s="17"/>
      <c r="Y944" s="438"/>
      <c r="Z944" s="264"/>
      <c r="AA944" s="148"/>
      <c r="AB944" s="17"/>
      <c r="AC944" s="438"/>
      <c r="AD944" s="264"/>
      <c r="AE944" s="148"/>
      <c r="AF944" s="17"/>
      <c r="AG944" s="438"/>
      <c r="AH944" s="264"/>
      <c r="AI944" s="148"/>
      <c r="AJ944" s="17"/>
      <c r="AK944" s="99"/>
      <c r="AL944" s="264"/>
      <c r="AM944" s="148"/>
      <c r="AN944" s="17"/>
      <c r="AO944" s="438"/>
      <c r="AP944" s="16"/>
    </row>
    <row r="945" spans="1:42" s="59" customFormat="1" ht="30" thickTop="1" thickBot="1">
      <c r="A945" s="63">
        <f t="shared" si="165"/>
        <v>930</v>
      </c>
      <c r="B945" s="434" t="s">
        <v>388</v>
      </c>
      <c r="C945" s="434">
        <v>0</v>
      </c>
      <c r="D945" s="434">
        <v>0</v>
      </c>
      <c r="E945" s="434">
        <v>0</v>
      </c>
      <c r="F945" s="434">
        <v>22</v>
      </c>
      <c r="G945" s="442" t="s">
        <v>2875</v>
      </c>
      <c r="H945" s="443" t="s">
        <v>7636</v>
      </c>
      <c r="I945" s="435" t="s">
        <v>2877</v>
      </c>
      <c r="J945" s="440" t="s">
        <v>6207</v>
      </c>
      <c r="K945" s="441">
        <v>18</v>
      </c>
      <c r="L945" s="440" t="s">
        <v>4022</v>
      </c>
      <c r="M945" s="440" t="s">
        <v>643</v>
      </c>
      <c r="N945" s="439" t="s">
        <v>2585</v>
      </c>
      <c r="O945" s="439" t="s">
        <v>2585</v>
      </c>
      <c r="P945" s="439" t="s">
        <v>2585</v>
      </c>
      <c r="Q945" s="320">
        <v>2</v>
      </c>
      <c r="R945" s="309">
        <v>2</v>
      </c>
      <c r="S945" s="320" t="s">
        <v>7635</v>
      </c>
      <c r="T945" s="82"/>
      <c r="U945" s="438"/>
      <c r="V945" s="264"/>
      <c r="W945" s="148"/>
      <c r="X945" s="17"/>
      <c r="Y945" s="438"/>
      <c r="Z945" s="264"/>
      <c r="AA945" s="148"/>
      <c r="AB945" s="17"/>
      <c r="AC945" s="438"/>
      <c r="AD945" s="264"/>
      <c r="AE945" s="148"/>
      <c r="AF945" s="17"/>
      <c r="AG945" s="438"/>
      <c r="AH945" s="264"/>
      <c r="AI945" s="148"/>
      <c r="AJ945" s="17"/>
      <c r="AK945" s="99"/>
      <c r="AL945" s="264"/>
      <c r="AM945" s="148"/>
      <c r="AN945" s="17"/>
      <c r="AO945" s="438"/>
      <c r="AP945" s="16"/>
    </row>
    <row r="946" spans="1:42" s="59" customFormat="1" ht="20.399999999999999" thickTop="1" thickBot="1">
      <c r="A946" s="63">
        <f t="shared" si="165"/>
        <v>931</v>
      </c>
      <c r="B946" s="434" t="s">
        <v>388</v>
      </c>
      <c r="C946" s="434">
        <v>0</v>
      </c>
      <c r="D946" s="434">
        <v>0</v>
      </c>
      <c r="E946" s="434">
        <v>0</v>
      </c>
      <c r="F946" s="434">
        <v>22</v>
      </c>
      <c r="G946" s="442" t="s">
        <v>2875</v>
      </c>
      <c r="H946" s="443" t="s">
        <v>7637</v>
      </c>
      <c r="I946" s="435" t="s">
        <v>3976</v>
      </c>
      <c r="J946" s="440" t="s">
        <v>7638</v>
      </c>
      <c r="K946" s="441" t="s">
        <v>7639</v>
      </c>
      <c r="L946" s="440" t="s">
        <v>642</v>
      </c>
      <c r="M946" s="440" t="s">
        <v>674</v>
      </c>
      <c r="N946" s="440" t="s">
        <v>2585</v>
      </c>
      <c r="O946" s="440" t="s">
        <v>2585</v>
      </c>
      <c r="P946" s="440">
        <v>3</v>
      </c>
      <c r="Q946" s="436" t="s">
        <v>2585</v>
      </c>
      <c r="R946" s="446">
        <v>3</v>
      </c>
      <c r="S946" s="320" t="s">
        <v>7640</v>
      </c>
      <c r="T946" s="82"/>
      <c r="U946" s="438"/>
      <c r="V946" s="264"/>
      <c r="W946" s="148"/>
      <c r="X946" s="17"/>
      <c r="Y946" s="438"/>
      <c r="Z946" s="264"/>
      <c r="AA946" s="148"/>
      <c r="AB946" s="17"/>
      <c r="AC946" s="438"/>
      <c r="AD946" s="264"/>
      <c r="AE946" s="148"/>
      <c r="AF946" s="17"/>
      <c r="AG946" s="438"/>
      <c r="AH946" s="264"/>
      <c r="AI946" s="148"/>
      <c r="AJ946" s="17"/>
      <c r="AK946" s="99"/>
      <c r="AL946" s="264"/>
      <c r="AM946" s="148"/>
      <c r="AN946" s="17"/>
      <c r="AO946" s="438"/>
      <c r="AP946" s="16"/>
    </row>
    <row r="947" spans="1:42" s="59" customFormat="1" ht="20.399999999999999" thickTop="1" thickBot="1">
      <c r="A947" s="63">
        <f t="shared" si="165"/>
        <v>932</v>
      </c>
      <c r="B947" s="434" t="s">
        <v>388</v>
      </c>
      <c r="C947" s="434">
        <v>0</v>
      </c>
      <c r="D947" s="434">
        <v>0</v>
      </c>
      <c r="E947" s="434">
        <v>0</v>
      </c>
      <c r="F947" s="434">
        <v>22</v>
      </c>
      <c r="G947" s="442" t="s">
        <v>2875</v>
      </c>
      <c r="H947" s="443" t="s">
        <v>7627</v>
      </c>
      <c r="I947" s="435" t="s">
        <v>3976</v>
      </c>
      <c r="J947" s="440" t="s">
        <v>7638</v>
      </c>
      <c r="K947" s="441" t="s">
        <v>7639</v>
      </c>
      <c r="L947" s="440" t="s">
        <v>640</v>
      </c>
      <c r="M947" s="440" t="s">
        <v>636</v>
      </c>
      <c r="N947" s="440" t="s">
        <v>2585</v>
      </c>
      <c r="O947" s="440" t="s">
        <v>2585</v>
      </c>
      <c r="P947" s="440" t="s">
        <v>2585</v>
      </c>
      <c r="Q947" s="436">
        <v>3</v>
      </c>
      <c r="R947" s="309">
        <v>3</v>
      </c>
      <c r="S947" s="320" t="s">
        <v>7641</v>
      </c>
      <c r="T947" s="82"/>
      <c r="U947" s="438"/>
      <c r="V947" s="264"/>
      <c r="W947" s="148"/>
      <c r="X947" s="17"/>
      <c r="Y947" s="438"/>
      <c r="Z947" s="264"/>
      <c r="AA947" s="148"/>
      <c r="AB947" s="17"/>
      <c r="AC947" s="438"/>
      <c r="AD947" s="264"/>
      <c r="AE947" s="148"/>
      <c r="AF947" s="17"/>
      <c r="AG947" s="438"/>
      <c r="AH947" s="264"/>
      <c r="AI947" s="148"/>
      <c r="AJ947" s="17"/>
      <c r="AK947" s="99"/>
      <c r="AL947" s="264"/>
      <c r="AM947" s="148"/>
      <c r="AN947" s="17"/>
      <c r="AO947" s="438"/>
      <c r="AP947" s="16"/>
    </row>
    <row r="948" spans="1:42" s="59" customFormat="1" ht="37.049999999999997" customHeight="1" thickTop="1" thickBot="1">
      <c r="A948" s="63">
        <v>913</v>
      </c>
      <c r="B948" s="162">
        <v>0</v>
      </c>
      <c r="C948" s="162">
        <v>0</v>
      </c>
      <c r="D948" s="162">
        <v>0</v>
      </c>
      <c r="E948" s="162">
        <v>0</v>
      </c>
      <c r="F948" s="162">
        <v>22</v>
      </c>
      <c r="G948" s="231" t="s">
        <v>2846</v>
      </c>
      <c r="H948" s="164" t="s">
        <v>4658</v>
      </c>
      <c r="I948" s="231" t="s">
        <v>20</v>
      </c>
      <c r="J948" s="231" t="s">
        <v>351</v>
      </c>
      <c r="K948" s="231">
        <v>19</v>
      </c>
      <c r="L948" s="165" t="s">
        <v>640</v>
      </c>
      <c r="M948" s="165" t="s">
        <v>636</v>
      </c>
      <c r="N948" s="64">
        <v>1</v>
      </c>
      <c r="O948" s="64">
        <v>1</v>
      </c>
      <c r="P948" s="64">
        <v>1</v>
      </c>
      <c r="Q948" s="64">
        <v>1</v>
      </c>
      <c r="R948" s="64">
        <f t="shared" si="161"/>
        <v>4</v>
      </c>
      <c r="S948" s="105" t="s">
        <v>4659</v>
      </c>
      <c r="T948" s="105"/>
      <c r="U948" s="159">
        <f t="shared" si="164"/>
        <v>2</v>
      </c>
      <c r="V948" s="273">
        <v>3</v>
      </c>
      <c r="W948" s="100">
        <f t="shared" si="162"/>
        <v>1.5</v>
      </c>
      <c r="X948" s="105" t="str">
        <f t="shared" si="163"/>
        <v>De acuerdo a lo programado</v>
      </c>
      <c r="Y948" s="166"/>
      <c r="Z948" s="159"/>
      <c r="AA948" s="159"/>
      <c r="AB948" s="100"/>
      <c r="AC948" s="105"/>
      <c r="AD948" s="166"/>
      <c r="AE948" s="65"/>
      <c r="AF948" s="100"/>
      <c r="AG948" s="105"/>
      <c r="AH948" s="166"/>
      <c r="AI948" s="65" t="s">
        <v>502</v>
      </c>
      <c r="AJ948" s="105" t="s">
        <v>502</v>
      </c>
    </row>
    <row r="949" spans="1:42" s="59" customFormat="1" ht="37.049999999999997" customHeight="1" thickTop="1" thickBot="1">
      <c r="A949" s="63">
        <v>914</v>
      </c>
      <c r="B949" s="162">
        <v>0</v>
      </c>
      <c r="C949" s="162">
        <v>0</v>
      </c>
      <c r="D949" s="162">
        <v>0</v>
      </c>
      <c r="E949" s="162">
        <v>0</v>
      </c>
      <c r="F949" s="162">
        <v>22</v>
      </c>
      <c r="G949" s="231" t="s">
        <v>2846</v>
      </c>
      <c r="H949" s="164" t="s">
        <v>4660</v>
      </c>
      <c r="I949" s="231" t="s">
        <v>20</v>
      </c>
      <c r="J949" s="231" t="s">
        <v>351</v>
      </c>
      <c r="K949" s="231">
        <v>19</v>
      </c>
      <c r="L949" s="165" t="s">
        <v>640</v>
      </c>
      <c r="M949" s="165" t="s">
        <v>636</v>
      </c>
      <c r="N949" s="64">
        <v>1</v>
      </c>
      <c r="O949" s="64">
        <v>0</v>
      </c>
      <c r="P949" s="64">
        <v>1</v>
      </c>
      <c r="Q949" s="64">
        <v>1</v>
      </c>
      <c r="R949" s="64">
        <f t="shared" si="161"/>
        <v>3</v>
      </c>
      <c r="S949" s="105" t="s">
        <v>4659</v>
      </c>
      <c r="T949" s="105"/>
      <c r="U949" s="159">
        <f t="shared" si="164"/>
        <v>1</v>
      </c>
      <c r="V949" s="273">
        <v>1</v>
      </c>
      <c r="W949" s="100">
        <f t="shared" si="162"/>
        <v>1</v>
      </c>
      <c r="X949" s="105" t="str">
        <f t="shared" si="163"/>
        <v>De acuerdo a lo programado</v>
      </c>
      <c r="Y949" s="166"/>
      <c r="Z949" s="159"/>
      <c r="AA949" s="159"/>
      <c r="AB949" s="100"/>
      <c r="AC949" s="105"/>
      <c r="AD949" s="166"/>
      <c r="AE949" s="65"/>
      <c r="AF949" s="100"/>
      <c r="AG949" s="105"/>
      <c r="AH949" s="166"/>
      <c r="AI949" s="65" t="s">
        <v>502</v>
      </c>
      <c r="AJ949" s="105" t="s">
        <v>502</v>
      </c>
    </row>
    <row r="950" spans="1:42" s="59" customFormat="1" ht="37.049999999999997" customHeight="1" thickTop="1" thickBot="1">
      <c r="A950" s="63">
        <v>915</v>
      </c>
      <c r="B950" s="162">
        <v>0</v>
      </c>
      <c r="C950" s="162">
        <v>0</v>
      </c>
      <c r="D950" s="162">
        <v>0</v>
      </c>
      <c r="E950" s="162">
        <v>0</v>
      </c>
      <c r="F950" s="162">
        <v>22</v>
      </c>
      <c r="G950" s="231" t="s">
        <v>2846</v>
      </c>
      <c r="H950" s="164" t="s">
        <v>4661</v>
      </c>
      <c r="I950" s="231" t="s">
        <v>20</v>
      </c>
      <c r="J950" s="231" t="s">
        <v>351</v>
      </c>
      <c r="K950" s="231">
        <v>19</v>
      </c>
      <c r="L950" s="165" t="s">
        <v>640</v>
      </c>
      <c r="M950" s="165" t="s">
        <v>636</v>
      </c>
      <c r="N950" s="64">
        <v>1</v>
      </c>
      <c r="O950" s="64">
        <v>1</v>
      </c>
      <c r="P950" s="64">
        <v>1</v>
      </c>
      <c r="Q950" s="64">
        <v>1</v>
      </c>
      <c r="R950" s="64">
        <f t="shared" si="161"/>
        <v>4</v>
      </c>
      <c r="S950" s="105" t="s">
        <v>4659</v>
      </c>
      <c r="T950" s="105"/>
      <c r="U950" s="159">
        <f t="shared" si="164"/>
        <v>2</v>
      </c>
      <c r="V950" s="273">
        <v>2</v>
      </c>
      <c r="W950" s="100">
        <f t="shared" si="162"/>
        <v>1</v>
      </c>
      <c r="X950" s="105" t="str">
        <f t="shared" si="163"/>
        <v>De acuerdo a lo programado</v>
      </c>
      <c r="Y950" s="166"/>
      <c r="Z950" s="159"/>
      <c r="AA950" s="159"/>
      <c r="AB950" s="100"/>
      <c r="AC950" s="105"/>
      <c r="AD950" s="166"/>
      <c r="AE950" s="65"/>
      <c r="AF950" s="100"/>
      <c r="AG950" s="105"/>
      <c r="AH950" s="166"/>
      <c r="AI950" s="65" t="s">
        <v>502</v>
      </c>
      <c r="AJ950" s="105" t="s">
        <v>502</v>
      </c>
    </row>
    <row r="951" spans="1:42" s="59" customFormat="1" ht="37.049999999999997" customHeight="1" thickTop="1" thickBot="1">
      <c r="A951" s="63">
        <v>916</v>
      </c>
      <c r="B951" s="162">
        <v>0</v>
      </c>
      <c r="C951" s="162">
        <v>0</v>
      </c>
      <c r="D951" s="162">
        <v>0</v>
      </c>
      <c r="E951" s="162">
        <v>0</v>
      </c>
      <c r="F951" s="162">
        <v>22</v>
      </c>
      <c r="G951" s="231" t="s">
        <v>2846</v>
      </c>
      <c r="H951" s="164" t="s">
        <v>4662</v>
      </c>
      <c r="I951" s="231" t="s">
        <v>20</v>
      </c>
      <c r="J951" s="231" t="s">
        <v>351</v>
      </c>
      <c r="K951" s="231">
        <v>19</v>
      </c>
      <c r="L951" s="165" t="s">
        <v>640</v>
      </c>
      <c r="M951" s="165" t="s">
        <v>636</v>
      </c>
      <c r="N951" s="64">
        <v>1</v>
      </c>
      <c r="O951" s="64">
        <v>0</v>
      </c>
      <c r="P951" s="64">
        <v>0</v>
      </c>
      <c r="Q951" s="64">
        <v>1</v>
      </c>
      <c r="R951" s="64">
        <f t="shared" si="161"/>
        <v>2</v>
      </c>
      <c r="S951" s="105" t="s">
        <v>4659</v>
      </c>
      <c r="T951" s="105"/>
      <c r="U951" s="159">
        <f t="shared" si="164"/>
        <v>1</v>
      </c>
      <c r="V951" s="273">
        <v>1</v>
      </c>
      <c r="W951" s="100">
        <f t="shared" si="162"/>
        <v>1</v>
      </c>
      <c r="X951" s="105" t="str">
        <f t="shared" si="163"/>
        <v>De acuerdo a lo programado</v>
      </c>
      <c r="Y951" s="166"/>
      <c r="Z951" s="159"/>
      <c r="AA951" s="159"/>
      <c r="AB951" s="100"/>
      <c r="AC951" s="105"/>
      <c r="AD951" s="166"/>
      <c r="AE951" s="65"/>
      <c r="AF951" s="100"/>
      <c r="AG951" s="105"/>
      <c r="AH951" s="166"/>
      <c r="AI951" s="65" t="s">
        <v>502</v>
      </c>
      <c r="AJ951" s="105" t="s">
        <v>502</v>
      </c>
    </row>
    <row r="952" spans="1:42" s="59" customFormat="1" ht="37.049999999999997" customHeight="1" thickTop="1" thickBot="1">
      <c r="A952" s="63">
        <v>917</v>
      </c>
      <c r="B952" s="162">
        <v>0</v>
      </c>
      <c r="C952" s="162">
        <v>0</v>
      </c>
      <c r="D952" s="162">
        <v>0</v>
      </c>
      <c r="E952" s="162">
        <v>0</v>
      </c>
      <c r="F952" s="162">
        <v>22</v>
      </c>
      <c r="G952" s="231" t="s">
        <v>2846</v>
      </c>
      <c r="H952" s="164" t="s">
        <v>4663</v>
      </c>
      <c r="I952" s="231" t="s">
        <v>20</v>
      </c>
      <c r="J952" s="231" t="s">
        <v>129</v>
      </c>
      <c r="K952" s="231">
        <v>1</v>
      </c>
      <c r="L952" s="165" t="s">
        <v>640</v>
      </c>
      <c r="M952" s="165" t="s">
        <v>636</v>
      </c>
      <c r="N952" s="64">
        <v>1</v>
      </c>
      <c r="O952" s="64">
        <v>1</v>
      </c>
      <c r="P952" s="64">
        <v>1</v>
      </c>
      <c r="Q952" s="64">
        <v>1</v>
      </c>
      <c r="R952" s="64">
        <f t="shared" si="161"/>
        <v>4</v>
      </c>
      <c r="S952" s="105" t="s">
        <v>4659</v>
      </c>
      <c r="T952" s="105"/>
      <c r="U952" s="159">
        <f t="shared" si="164"/>
        <v>2</v>
      </c>
      <c r="V952" s="273">
        <v>2</v>
      </c>
      <c r="W952" s="100">
        <f t="shared" si="162"/>
        <v>1</v>
      </c>
      <c r="X952" s="105" t="str">
        <f t="shared" si="163"/>
        <v>De acuerdo a lo programado</v>
      </c>
      <c r="Y952" s="166"/>
      <c r="Z952" s="159"/>
      <c r="AA952" s="159"/>
      <c r="AB952" s="100"/>
      <c r="AC952" s="105"/>
      <c r="AD952" s="166"/>
      <c r="AE952" s="65"/>
      <c r="AF952" s="100"/>
      <c r="AG952" s="105"/>
      <c r="AH952" s="166"/>
      <c r="AI952" s="65" t="s">
        <v>502</v>
      </c>
      <c r="AJ952" s="105" t="s">
        <v>502</v>
      </c>
    </row>
    <row r="953" spans="1:42" s="59" customFormat="1" ht="37.049999999999997" customHeight="1" thickTop="1" thickBot="1">
      <c r="A953" s="63">
        <v>918</v>
      </c>
      <c r="B953" s="162">
        <v>0</v>
      </c>
      <c r="C953" s="162">
        <v>0</v>
      </c>
      <c r="D953" s="162">
        <v>0</v>
      </c>
      <c r="E953" s="162">
        <v>0</v>
      </c>
      <c r="F953" s="162">
        <v>22</v>
      </c>
      <c r="G953" s="231" t="s">
        <v>2846</v>
      </c>
      <c r="H953" s="164" t="s">
        <v>4664</v>
      </c>
      <c r="I953" s="231" t="s">
        <v>20</v>
      </c>
      <c r="J953" s="231" t="s">
        <v>129</v>
      </c>
      <c r="K953" s="231">
        <v>1</v>
      </c>
      <c r="L953" s="165" t="s">
        <v>640</v>
      </c>
      <c r="M953" s="165" t="s">
        <v>636</v>
      </c>
      <c r="N953" s="64"/>
      <c r="O953" s="64"/>
      <c r="P953" s="64">
        <v>1</v>
      </c>
      <c r="Q953" s="64"/>
      <c r="R953" s="64">
        <f t="shared" si="161"/>
        <v>1</v>
      </c>
      <c r="S953" s="105" t="s">
        <v>4659</v>
      </c>
      <c r="T953" s="105"/>
      <c r="U953" s="159">
        <f t="shared" si="164"/>
        <v>0</v>
      </c>
      <c r="V953" s="273">
        <v>0</v>
      </c>
      <c r="W953" s="100" t="str">
        <f t="shared" si="162"/>
        <v>No hay Programación</v>
      </c>
      <c r="X953" s="105" t="str">
        <f t="shared" si="163"/>
        <v>De acuerdo a lo programado</v>
      </c>
      <c r="Y953" s="166"/>
      <c r="Z953" s="159"/>
      <c r="AA953" s="159"/>
      <c r="AB953" s="100"/>
      <c r="AC953" s="105"/>
      <c r="AD953" s="166"/>
      <c r="AE953" s="65"/>
      <c r="AF953" s="100"/>
      <c r="AG953" s="105"/>
      <c r="AH953" s="166"/>
      <c r="AI953" s="65" t="s">
        <v>502</v>
      </c>
      <c r="AJ953" s="105" t="s">
        <v>502</v>
      </c>
    </row>
    <row r="954" spans="1:42" s="59" customFormat="1" ht="37.049999999999997" customHeight="1" thickTop="1" thickBot="1">
      <c r="A954" s="63">
        <v>919</v>
      </c>
      <c r="B954" s="162">
        <v>0</v>
      </c>
      <c r="C954" s="162">
        <v>0</v>
      </c>
      <c r="D954" s="162">
        <v>0</v>
      </c>
      <c r="E954" s="162">
        <v>0</v>
      </c>
      <c r="F954" s="162">
        <v>22</v>
      </c>
      <c r="G954" s="231" t="s">
        <v>2846</v>
      </c>
      <c r="H954" s="164" t="s">
        <v>4665</v>
      </c>
      <c r="I954" s="231" t="s">
        <v>20</v>
      </c>
      <c r="J954" s="231" t="s">
        <v>129</v>
      </c>
      <c r="K954" s="231">
        <v>1</v>
      </c>
      <c r="L954" s="165" t="s">
        <v>640</v>
      </c>
      <c r="M954" s="165" t="s">
        <v>636</v>
      </c>
      <c r="N954" s="64">
        <v>1</v>
      </c>
      <c r="O954" s="64">
        <v>1</v>
      </c>
      <c r="P954" s="64">
        <v>1</v>
      </c>
      <c r="Q954" s="64">
        <v>1</v>
      </c>
      <c r="R954" s="64">
        <f t="shared" si="161"/>
        <v>4</v>
      </c>
      <c r="S954" s="105" t="s">
        <v>4659</v>
      </c>
      <c r="T954" s="105"/>
      <c r="U954" s="159">
        <f t="shared" si="164"/>
        <v>2</v>
      </c>
      <c r="V954" s="273">
        <v>2</v>
      </c>
      <c r="W954" s="100">
        <f t="shared" si="162"/>
        <v>1</v>
      </c>
      <c r="X954" s="105" t="str">
        <f t="shared" si="163"/>
        <v>De acuerdo a lo programado</v>
      </c>
      <c r="Y954" s="166"/>
      <c r="Z954" s="159"/>
      <c r="AA954" s="159"/>
      <c r="AB954" s="100"/>
      <c r="AC954" s="105"/>
      <c r="AD954" s="166"/>
      <c r="AE954" s="65"/>
      <c r="AF954" s="100"/>
      <c r="AG954" s="105"/>
      <c r="AH954" s="166"/>
      <c r="AI954" s="65" t="s">
        <v>502</v>
      </c>
      <c r="AJ954" s="105" t="s">
        <v>502</v>
      </c>
    </row>
    <row r="955" spans="1:42" s="59" customFormat="1" ht="37.049999999999997" customHeight="1" thickTop="1" thickBot="1">
      <c r="A955" s="63">
        <v>920</v>
      </c>
      <c r="B955" s="162">
        <v>0</v>
      </c>
      <c r="C955" s="162">
        <v>0</v>
      </c>
      <c r="D955" s="162">
        <v>0</v>
      </c>
      <c r="E955" s="162">
        <v>0</v>
      </c>
      <c r="F955" s="162">
        <v>22</v>
      </c>
      <c r="G955" s="231" t="s">
        <v>2846</v>
      </c>
      <c r="H955" s="164" t="s">
        <v>4666</v>
      </c>
      <c r="I955" s="231" t="s">
        <v>20</v>
      </c>
      <c r="J955" s="231" t="s">
        <v>129</v>
      </c>
      <c r="K955" s="231">
        <v>1</v>
      </c>
      <c r="L955" s="165" t="s">
        <v>640</v>
      </c>
      <c r="M955" s="165" t="s">
        <v>636</v>
      </c>
      <c r="N955" s="64">
        <v>1</v>
      </c>
      <c r="O955" s="64">
        <v>0</v>
      </c>
      <c r="P955" s="64">
        <v>1</v>
      </c>
      <c r="Q955" s="64">
        <v>1</v>
      </c>
      <c r="R955" s="64">
        <f t="shared" si="161"/>
        <v>3</v>
      </c>
      <c r="S955" s="105" t="s">
        <v>4659</v>
      </c>
      <c r="T955" s="105"/>
      <c r="U955" s="159">
        <f t="shared" si="164"/>
        <v>1</v>
      </c>
      <c r="V955" s="273">
        <v>1</v>
      </c>
      <c r="W955" s="100">
        <f t="shared" si="162"/>
        <v>1</v>
      </c>
      <c r="X955" s="105" t="str">
        <f t="shared" si="163"/>
        <v>De acuerdo a lo programado</v>
      </c>
      <c r="Y955" s="166"/>
      <c r="Z955" s="159"/>
      <c r="AA955" s="159"/>
      <c r="AB955" s="100"/>
      <c r="AC955" s="105"/>
      <c r="AD955" s="166"/>
      <c r="AE955" s="65"/>
      <c r="AF955" s="100"/>
      <c r="AG955" s="105"/>
      <c r="AH955" s="166"/>
      <c r="AI955" s="65" t="s">
        <v>502</v>
      </c>
      <c r="AJ955" s="105" t="s">
        <v>502</v>
      </c>
    </row>
    <row r="956" spans="1:42" s="59" customFormat="1" ht="37.049999999999997" customHeight="1" thickTop="1" thickBot="1">
      <c r="A956" s="63">
        <v>921</v>
      </c>
      <c r="B956" s="162">
        <v>0</v>
      </c>
      <c r="C956" s="162">
        <v>0</v>
      </c>
      <c r="D956" s="162">
        <v>0</v>
      </c>
      <c r="E956" s="162">
        <v>0</v>
      </c>
      <c r="F956" s="162">
        <v>22</v>
      </c>
      <c r="G956" s="231" t="s">
        <v>2846</v>
      </c>
      <c r="H956" s="164" t="s">
        <v>4645</v>
      </c>
      <c r="I956" s="231" t="s">
        <v>20</v>
      </c>
      <c r="J956" s="231" t="s">
        <v>129</v>
      </c>
      <c r="K956" s="231">
        <v>1</v>
      </c>
      <c r="L956" s="165" t="s">
        <v>640</v>
      </c>
      <c r="M956" s="165" t="s">
        <v>636</v>
      </c>
      <c r="N956" s="64">
        <v>1</v>
      </c>
      <c r="O956" s="64">
        <v>0</v>
      </c>
      <c r="P956" s="64">
        <v>0</v>
      </c>
      <c r="Q956" s="64">
        <v>1</v>
      </c>
      <c r="R956" s="64">
        <f t="shared" si="161"/>
        <v>2</v>
      </c>
      <c r="S956" s="105" t="s">
        <v>4659</v>
      </c>
      <c r="T956" s="105"/>
      <c r="U956" s="159">
        <f t="shared" si="164"/>
        <v>1</v>
      </c>
      <c r="V956" s="273">
        <v>1</v>
      </c>
      <c r="W956" s="100">
        <f t="shared" si="162"/>
        <v>1</v>
      </c>
      <c r="X956" s="105" t="str">
        <f t="shared" si="163"/>
        <v>De acuerdo a lo programado</v>
      </c>
      <c r="Y956" s="166"/>
      <c r="Z956" s="159"/>
      <c r="AA956" s="159"/>
      <c r="AB956" s="100"/>
      <c r="AC956" s="105"/>
      <c r="AD956" s="166"/>
      <c r="AE956" s="65"/>
      <c r="AF956" s="100"/>
      <c r="AG956" s="105"/>
      <c r="AH956" s="166"/>
      <c r="AI956" s="65" t="s">
        <v>502</v>
      </c>
      <c r="AJ956" s="105" t="s">
        <v>502</v>
      </c>
    </row>
    <row r="957" spans="1:42" s="59" customFormat="1" ht="37.049999999999997" customHeight="1" thickTop="1" thickBot="1">
      <c r="A957" s="63">
        <v>922</v>
      </c>
      <c r="B957" s="162">
        <v>0</v>
      </c>
      <c r="C957" s="162">
        <v>0</v>
      </c>
      <c r="D957" s="162">
        <v>0</v>
      </c>
      <c r="E957" s="162">
        <v>0</v>
      </c>
      <c r="F957" s="162">
        <v>22</v>
      </c>
      <c r="G957" s="231" t="s">
        <v>2846</v>
      </c>
      <c r="H957" s="164" t="s">
        <v>4667</v>
      </c>
      <c r="I957" s="231" t="s">
        <v>20</v>
      </c>
      <c r="J957" s="231" t="s">
        <v>129</v>
      </c>
      <c r="K957" s="231">
        <v>1</v>
      </c>
      <c r="L957" s="165" t="s">
        <v>640</v>
      </c>
      <c r="M957" s="165" t="s">
        <v>636</v>
      </c>
      <c r="N957" s="64">
        <v>1</v>
      </c>
      <c r="O957" s="64">
        <v>0</v>
      </c>
      <c r="P957" s="64">
        <v>0</v>
      </c>
      <c r="Q957" s="64">
        <v>1</v>
      </c>
      <c r="R957" s="64">
        <f t="shared" si="161"/>
        <v>2</v>
      </c>
      <c r="S957" s="105" t="s">
        <v>4659</v>
      </c>
      <c r="T957" s="105"/>
      <c r="U957" s="159">
        <f t="shared" si="164"/>
        <v>1</v>
      </c>
      <c r="V957" s="273">
        <v>1</v>
      </c>
      <c r="W957" s="100">
        <f t="shared" si="162"/>
        <v>1</v>
      </c>
      <c r="X957" s="105" t="str">
        <f t="shared" si="163"/>
        <v>De acuerdo a lo programado</v>
      </c>
      <c r="Y957" s="166"/>
      <c r="Z957" s="159"/>
      <c r="AA957" s="159"/>
      <c r="AB957" s="100"/>
      <c r="AC957" s="105"/>
      <c r="AD957" s="166"/>
      <c r="AE957" s="65"/>
      <c r="AF957" s="100"/>
      <c r="AG957" s="105"/>
      <c r="AH957" s="166"/>
      <c r="AI957" s="65" t="s">
        <v>502</v>
      </c>
      <c r="AJ957" s="105" t="s">
        <v>502</v>
      </c>
    </row>
    <row r="958" spans="1:42" s="59" customFormat="1" ht="37.049999999999997" customHeight="1" thickTop="1" thickBot="1">
      <c r="A958" s="63">
        <v>923</v>
      </c>
      <c r="B958" s="162">
        <v>0</v>
      </c>
      <c r="C958" s="162">
        <v>0</v>
      </c>
      <c r="D958" s="162">
        <v>0</v>
      </c>
      <c r="E958" s="162">
        <v>0</v>
      </c>
      <c r="F958" s="162">
        <v>22</v>
      </c>
      <c r="G958" s="231" t="s">
        <v>2846</v>
      </c>
      <c r="H958" s="164" t="s">
        <v>4668</v>
      </c>
      <c r="I958" s="231" t="s">
        <v>20</v>
      </c>
      <c r="J958" s="231" t="s">
        <v>353</v>
      </c>
      <c r="K958" s="231">
        <v>20</v>
      </c>
      <c r="L958" s="165" t="s">
        <v>642</v>
      </c>
      <c r="M958" s="165" t="s">
        <v>674</v>
      </c>
      <c r="N958" s="64">
        <v>1</v>
      </c>
      <c r="O958" s="64">
        <v>1</v>
      </c>
      <c r="P958" s="64">
        <v>1</v>
      </c>
      <c r="Q958" s="64">
        <v>1</v>
      </c>
      <c r="R958" s="64">
        <f t="shared" si="161"/>
        <v>4</v>
      </c>
      <c r="S958" s="105" t="s">
        <v>4659</v>
      </c>
      <c r="T958" s="105"/>
      <c r="U958" s="159">
        <f t="shared" si="164"/>
        <v>2</v>
      </c>
      <c r="V958" s="273">
        <v>2</v>
      </c>
      <c r="W958" s="100">
        <f t="shared" si="162"/>
        <v>1</v>
      </c>
      <c r="X958" s="105" t="str">
        <f t="shared" si="163"/>
        <v>De acuerdo a lo programado</v>
      </c>
      <c r="Y958" s="166"/>
      <c r="Z958" s="159"/>
      <c r="AA958" s="159"/>
      <c r="AB958" s="100"/>
      <c r="AC958" s="105"/>
      <c r="AD958" s="166"/>
      <c r="AE958" s="65"/>
      <c r="AF958" s="100"/>
      <c r="AG958" s="105"/>
      <c r="AH958" s="166"/>
      <c r="AI958" s="65" t="s">
        <v>502</v>
      </c>
      <c r="AJ958" s="105" t="s">
        <v>502</v>
      </c>
    </row>
    <row r="959" spans="1:42" s="59" customFormat="1" ht="37.049999999999997" customHeight="1" thickTop="1" thickBot="1">
      <c r="A959" s="63">
        <v>924</v>
      </c>
      <c r="B959" s="162">
        <v>0</v>
      </c>
      <c r="C959" s="162">
        <v>0</v>
      </c>
      <c r="D959" s="162">
        <v>0</v>
      </c>
      <c r="E959" s="162">
        <v>0</v>
      </c>
      <c r="F959" s="162">
        <v>22</v>
      </c>
      <c r="G959" s="231" t="s">
        <v>2846</v>
      </c>
      <c r="H959" s="164" t="s">
        <v>4669</v>
      </c>
      <c r="I959" s="231" t="s">
        <v>20</v>
      </c>
      <c r="J959" s="231" t="s">
        <v>353</v>
      </c>
      <c r="K959" s="231">
        <v>20</v>
      </c>
      <c r="L959" s="165" t="s">
        <v>642</v>
      </c>
      <c r="M959" s="165" t="s">
        <v>674</v>
      </c>
      <c r="N959" s="64">
        <v>1</v>
      </c>
      <c r="O959" s="64">
        <v>1</v>
      </c>
      <c r="P959" s="64">
        <v>1</v>
      </c>
      <c r="Q959" s="64">
        <v>1</v>
      </c>
      <c r="R959" s="64">
        <f t="shared" si="161"/>
        <v>4</v>
      </c>
      <c r="S959" s="105" t="s">
        <v>4659</v>
      </c>
      <c r="T959" s="105"/>
      <c r="U959" s="159">
        <f t="shared" si="164"/>
        <v>2</v>
      </c>
      <c r="V959" s="273">
        <v>2</v>
      </c>
      <c r="W959" s="100">
        <f t="shared" si="162"/>
        <v>1</v>
      </c>
      <c r="X959" s="105" t="str">
        <f t="shared" si="163"/>
        <v>De acuerdo a lo programado</v>
      </c>
      <c r="Y959" s="166"/>
      <c r="Z959" s="159"/>
      <c r="AA959" s="159"/>
      <c r="AB959" s="100"/>
      <c r="AC959" s="105"/>
      <c r="AD959" s="166"/>
      <c r="AE959" s="65"/>
      <c r="AF959" s="100"/>
      <c r="AG959" s="105"/>
      <c r="AH959" s="166"/>
      <c r="AI959" s="65" t="s">
        <v>502</v>
      </c>
      <c r="AJ959" s="105" t="s">
        <v>502</v>
      </c>
    </row>
    <row r="960" spans="1:42" s="59" customFormat="1" ht="37.049999999999997" customHeight="1" thickTop="1" thickBot="1">
      <c r="A960" s="63">
        <v>925</v>
      </c>
      <c r="B960" s="162">
        <v>0</v>
      </c>
      <c r="C960" s="162">
        <v>0</v>
      </c>
      <c r="D960" s="162">
        <v>0</v>
      </c>
      <c r="E960" s="162">
        <v>0</v>
      </c>
      <c r="F960" s="162">
        <v>22</v>
      </c>
      <c r="G960" s="231" t="s">
        <v>2846</v>
      </c>
      <c r="H960" s="164" t="s">
        <v>4650</v>
      </c>
      <c r="I960" s="231" t="s">
        <v>20</v>
      </c>
      <c r="J960" s="231" t="s">
        <v>353</v>
      </c>
      <c r="K960" s="231">
        <v>20</v>
      </c>
      <c r="L960" s="165" t="s">
        <v>642</v>
      </c>
      <c r="M960" s="165" t="s">
        <v>674</v>
      </c>
      <c r="N960" s="64">
        <v>1</v>
      </c>
      <c r="O960" s="64">
        <v>1</v>
      </c>
      <c r="P960" s="64">
        <v>1</v>
      </c>
      <c r="Q960" s="64">
        <v>1</v>
      </c>
      <c r="R960" s="64">
        <f t="shared" si="161"/>
        <v>4</v>
      </c>
      <c r="S960" s="105" t="s">
        <v>4659</v>
      </c>
      <c r="T960" s="105"/>
      <c r="U960" s="159">
        <f t="shared" si="164"/>
        <v>2</v>
      </c>
      <c r="V960" s="273">
        <v>2</v>
      </c>
      <c r="W960" s="100">
        <f t="shared" si="162"/>
        <v>1</v>
      </c>
      <c r="X960" s="105" t="str">
        <f t="shared" si="163"/>
        <v>De acuerdo a lo programado</v>
      </c>
      <c r="Y960" s="166"/>
      <c r="Z960" s="159"/>
      <c r="AA960" s="159"/>
      <c r="AB960" s="100"/>
      <c r="AC960" s="105"/>
      <c r="AD960" s="166"/>
      <c r="AE960" s="65"/>
      <c r="AF960" s="100"/>
      <c r="AG960" s="105"/>
      <c r="AH960" s="166"/>
      <c r="AI960" s="65" t="s">
        <v>502</v>
      </c>
      <c r="AJ960" s="105" t="s">
        <v>502</v>
      </c>
    </row>
    <row r="961" spans="1:36" s="59" customFormat="1" ht="37.049999999999997" customHeight="1" thickTop="1" thickBot="1">
      <c r="A961" s="63">
        <v>926</v>
      </c>
      <c r="B961" s="162">
        <v>0</v>
      </c>
      <c r="C961" s="162">
        <v>0</v>
      </c>
      <c r="D961" s="162">
        <v>0</v>
      </c>
      <c r="E961" s="162">
        <v>0</v>
      </c>
      <c r="F961" s="162">
        <v>22</v>
      </c>
      <c r="G961" s="231" t="s">
        <v>2846</v>
      </c>
      <c r="H961" s="164" t="s">
        <v>4651</v>
      </c>
      <c r="I961" s="231" t="s">
        <v>20</v>
      </c>
      <c r="J961" s="231" t="s">
        <v>353</v>
      </c>
      <c r="K961" s="231">
        <v>20</v>
      </c>
      <c r="L961" s="165" t="s">
        <v>642</v>
      </c>
      <c r="M961" s="165" t="s">
        <v>674</v>
      </c>
      <c r="N961" s="64">
        <v>1</v>
      </c>
      <c r="O961" s="64">
        <v>0</v>
      </c>
      <c r="P961" s="64">
        <v>1</v>
      </c>
      <c r="Q961" s="64">
        <v>0</v>
      </c>
      <c r="R961" s="64">
        <f t="shared" si="161"/>
        <v>2</v>
      </c>
      <c r="S961" s="105" t="s">
        <v>4659</v>
      </c>
      <c r="T961" s="105"/>
      <c r="U961" s="159">
        <f t="shared" si="164"/>
        <v>1</v>
      </c>
      <c r="V961" s="273">
        <v>2</v>
      </c>
      <c r="W961" s="100">
        <f t="shared" si="162"/>
        <v>2</v>
      </c>
      <c r="X961" s="105" t="str">
        <f t="shared" si="163"/>
        <v>De acuerdo a lo programado</v>
      </c>
      <c r="Y961" s="166"/>
      <c r="Z961" s="159"/>
      <c r="AA961" s="159"/>
      <c r="AB961" s="100"/>
      <c r="AC961" s="105"/>
      <c r="AD961" s="166"/>
      <c r="AE961" s="65"/>
      <c r="AF961" s="100"/>
      <c r="AG961" s="105"/>
      <c r="AH961" s="166"/>
      <c r="AI961" s="65" t="s">
        <v>502</v>
      </c>
      <c r="AJ961" s="105" t="s">
        <v>502</v>
      </c>
    </row>
    <row r="962" spans="1:36" s="59" customFormat="1" ht="37.049999999999997" customHeight="1" thickTop="1" thickBot="1">
      <c r="A962" s="63">
        <v>927</v>
      </c>
      <c r="B962" s="162">
        <v>0</v>
      </c>
      <c r="C962" s="162">
        <v>0</v>
      </c>
      <c r="D962" s="162">
        <v>0</v>
      </c>
      <c r="E962" s="162">
        <v>0</v>
      </c>
      <c r="F962" s="162">
        <v>22</v>
      </c>
      <c r="G962" s="231" t="s">
        <v>2846</v>
      </c>
      <c r="H962" s="164" t="s">
        <v>4670</v>
      </c>
      <c r="I962" s="231" t="s">
        <v>20</v>
      </c>
      <c r="J962" s="231" t="s">
        <v>353</v>
      </c>
      <c r="K962" s="231">
        <v>20</v>
      </c>
      <c r="L962" s="165" t="s">
        <v>642</v>
      </c>
      <c r="M962" s="165" t="s">
        <v>674</v>
      </c>
      <c r="N962" s="64">
        <v>1</v>
      </c>
      <c r="O962" s="64">
        <v>0</v>
      </c>
      <c r="P962" s="64">
        <v>1</v>
      </c>
      <c r="Q962" s="64">
        <v>0</v>
      </c>
      <c r="R962" s="64">
        <f t="shared" si="161"/>
        <v>2</v>
      </c>
      <c r="S962" s="105" t="s">
        <v>4659</v>
      </c>
      <c r="T962" s="105"/>
      <c r="U962" s="159">
        <f t="shared" si="164"/>
        <v>1</v>
      </c>
      <c r="V962" s="273">
        <v>1</v>
      </c>
      <c r="W962" s="100">
        <f t="shared" si="162"/>
        <v>1</v>
      </c>
      <c r="X962" s="105" t="str">
        <f t="shared" si="163"/>
        <v>De acuerdo a lo programado</v>
      </c>
      <c r="Y962" s="166"/>
      <c r="Z962" s="159"/>
      <c r="AA962" s="159"/>
      <c r="AB962" s="100"/>
      <c r="AC962" s="105"/>
      <c r="AD962" s="166"/>
      <c r="AE962" s="65"/>
      <c r="AF962" s="100"/>
      <c r="AG962" s="105"/>
      <c r="AH962" s="166"/>
      <c r="AI962" s="65" t="s">
        <v>502</v>
      </c>
      <c r="AJ962" s="105" t="s">
        <v>502</v>
      </c>
    </row>
    <row r="963" spans="1:36" s="59" customFormat="1" ht="37.049999999999997" customHeight="1" thickTop="1" thickBot="1">
      <c r="A963" s="63">
        <v>928</v>
      </c>
      <c r="B963" s="162">
        <v>0</v>
      </c>
      <c r="C963" s="162">
        <v>0</v>
      </c>
      <c r="D963" s="162">
        <v>0</v>
      </c>
      <c r="E963" s="162">
        <v>0</v>
      </c>
      <c r="F963" s="162">
        <v>22</v>
      </c>
      <c r="G963" s="231" t="s">
        <v>2846</v>
      </c>
      <c r="H963" s="164" t="s">
        <v>4655</v>
      </c>
      <c r="I963" s="231" t="s">
        <v>20</v>
      </c>
      <c r="J963" s="231" t="s">
        <v>353</v>
      </c>
      <c r="K963" s="231">
        <v>20</v>
      </c>
      <c r="L963" s="165" t="s">
        <v>642</v>
      </c>
      <c r="M963" s="165" t="s">
        <v>674</v>
      </c>
      <c r="N963" s="64">
        <v>1</v>
      </c>
      <c r="O963" s="64">
        <v>1</v>
      </c>
      <c r="P963" s="64">
        <v>1</v>
      </c>
      <c r="Q963" s="64">
        <v>1</v>
      </c>
      <c r="R963" s="64">
        <f t="shared" ref="R963:R967" si="177">N963+O963+P963+Q963</f>
        <v>4</v>
      </c>
      <c r="S963" s="105" t="s">
        <v>4659</v>
      </c>
      <c r="T963" s="105"/>
      <c r="U963" s="159">
        <f t="shared" si="164"/>
        <v>2</v>
      </c>
      <c r="V963" s="273">
        <v>2</v>
      </c>
      <c r="W963" s="100">
        <f t="shared" si="162"/>
        <v>1</v>
      </c>
      <c r="X963" s="105" t="str">
        <f t="shared" si="163"/>
        <v>De acuerdo a lo programado</v>
      </c>
      <c r="Y963" s="166"/>
      <c r="Z963" s="159"/>
      <c r="AA963" s="159"/>
      <c r="AB963" s="100"/>
      <c r="AC963" s="105"/>
      <c r="AD963" s="166"/>
      <c r="AE963" s="65"/>
      <c r="AF963" s="100"/>
      <c r="AG963" s="105"/>
      <c r="AH963" s="166"/>
      <c r="AI963" s="65" t="s">
        <v>502</v>
      </c>
      <c r="AJ963" s="105" t="s">
        <v>502</v>
      </c>
    </row>
    <row r="964" spans="1:36" s="59" customFormat="1" ht="37.049999999999997" customHeight="1" thickTop="1" thickBot="1">
      <c r="A964" s="63">
        <v>929</v>
      </c>
      <c r="B964" s="162">
        <v>0</v>
      </c>
      <c r="C964" s="162">
        <v>0</v>
      </c>
      <c r="D964" s="162">
        <v>0</v>
      </c>
      <c r="E964" s="162">
        <v>0</v>
      </c>
      <c r="F964" s="162">
        <v>22</v>
      </c>
      <c r="G964" s="231" t="s">
        <v>2846</v>
      </c>
      <c r="H964" s="164" t="s">
        <v>4657</v>
      </c>
      <c r="I964" s="231" t="s">
        <v>20</v>
      </c>
      <c r="J964" s="231" t="s">
        <v>353</v>
      </c>
      <c r="K964" s="231">
        <v>20</v>
      </c>
      <c r="L964" s="165" t="s">
        <v>642</v>
      </c>
      <c r="M964" s="165" t="s">
        <v>674</v>
      </c>
      <c r="N964" s="64">
        <v>1</v>
      </c>
      <c r="O964" s="64">
        <v>0</v>
      </c>
      <c r="P964" s="64">
        <v>1</v>
      </c>
      <c r="Q964" s="64">
        <v>1</v>
      </c>
      <c r="R964" s="64">
        <f t="shared" si="177"/>
        <v>3</v>
      </c>
      <c r="S964" s="105" t="s">
        <v>4659</v>
      </c>
      <c r="T964" s="105"/>
      <c r="U964" s="159">
        <f t="shared" si="164"/>
        <v>1</v>
      </c>
      <c r="V964" s="273">
        <v>1</v>
      </c>
      <c r="W964" s="100">
        <f t="shared" si="162"/>
        <v>1</v>
      </c>
      <c r="X964" s="105" t="str">
        <f t="shared" si="163"/>
        <v>De acuerdo a lo programado</v>
      </c>
      <c r="Y964" s="166"/>
      <c r="Z964" s="159"/>
      <c r="AA964" s="159"/>
      <c r="AB964" s="100"/>
      <c r="AC964" s="105"/>
      <c r="AD964" s="166"/>
      <c r="AE964" s="65"/>
      <c r="AF964" s="100"/>
      <c r="AG964" s="105"/>
      <c r="AH964" s="166"/>
      <c r="AI964" s="65" t="s">
        <v>502</v>
      </c>
      <c r="AJ964" s="105" t="s">
        <v>502</v>
      </c>
    </row>
    <row r="965" spans="1:36" s="59" customFormat="1" ht="37.049999999999997" customHeight="1" thickTop="1" thickBot="1">
      <c r="A965" s="63">
        <v>930</v>
      </c>
      <c r="B965" s="162">
        <v>0</v>
      </c>
      <c r="C965" s="162">
        <v>0</v>
      </c>
      <c r="D965" s="162">
        <v>0</v>
      </c>
      <c r="E965" s="162" t="s">
        <v>228</v>
      </c>
      <c r="F965" s="162">
        <v>22</v>
      </c>
      <c r="G965" s="231" t="s">
        <v>469</v>
      </c>
      <c r="H965" s="164" t="s">
        <v>4587</v>
      </c>
      <c r="I965" s="231" t="s">
        <v>20</v>
      </c>
      <c r="J965" s="231" t="s">
        <v>172</v>
      </c>
      <c r="K965" s="231" t="s">
        <v>172</v>
      </c>
      <c r="L965" s="165" t="s">
        <v>640</v>
      </c>
      <c r="M965" s="165" t="s">
        <v>636</v>
      </c>
      <c r="N965" s="64">
        <v>1</v>
      </c>
      <c r="O965" s="64">
        <v>1</v>
      </c>
      <c r="P965" s="64">
        <v>1</v>
      </c>
      <c r="Q965" s="64">
        <v>1</v>
      </c>
      <c r="R965" s="64">
        <f t="shared" si="177"/>
        <v>4</v>
      </c>
      <c r="S965" s="105" t="s">
        <v>4659</v>
      </c>
      <c r="T965" s="105"/>
      <c r="U965" s="159">
        <f t="shared" si="164"/>
        <v>2</v>
      </c>
      <c r="V965" s="273">
        <v>2</v>
      </c>
      <c r="W965" s="100">
        <f t="shared" si="162"/>
        <v>1</v>
      </c>
      <c r="X965" s="105" t="str">
        <f t="shared" si="163"/>
        <v>De acuerdo a lo programado</v>
      </c>
      <c r="Y965" s="166"/>
      <c r="Z965" s="159"/>
      <c r="AA965" s="159"/>
      <c r="AB965" s="100"/>
      <c r="AC965" s="105"/>
      <c r="AD965" s="166"/>
      <c r="AE965" s="65"/>
      <c r="AF965" s="100"/>
      <c r="AG965" s="105"/>
      <c r="AH965" s="166"/>
      <c r="AI965" s="65" t="s">
        <v>502</v>
      </c>
      <c r="AJ965" s="105" t="s">
        <v>502</v>
      </c>
    </row>
    <row r="966" spans="1:36" s="59" customFormat="1" ht="37.049999999999997" customHeight="1" thickTop="1" thickBot="1">
      <c r="A966" s="63">
        <v>931</v>
      </c>
      <c r="B966" s="162">
        <v>0</v>
      </c>
      <c r="C966" s="162">
        <v>0</v>
      </c>
      <c r="D966" s="162">
        <v>0</v>
      </c>
      <c r="E966" s="162" t="s">
        <v>228</v>
      </c>
      <c r="F966" s="162">
        <v>22</v>
      </c>
      <c r="G966" s="231" t="s">
        <v>469</v>
      </c>
      <c r="H966" s="164" t="s">
        <v>4588</v>
      </c>
      <c r="I966" s="231" t="s">
        <v>20</v>
      </c>
      <c r="J966" s="231" t="s">
        <v>172</v>
      </c>
      <c r="K966" s="231" t="s">
        <v>172</v>
      </c>
      <c r="L966" s="165" t="s">
        <v>640</v>
      </c>
      <c r="M966" s="165" t="s">
        <v>636</v>
      </c>
      <c r="N966" s="64">
        <v>1</v>
      </c>
      <c r="O966" s="64">
        <v>0</v>
      </c>
      <c r="P966" s="64">
        <v>0</v>
      </c>
      <c r="Q966" s="64">
        <v>1</v>
      </c>
      <c r="R966" s="64">
        <f t="shared" si="177"/>
        <v>2</v>
      </c>
      <c r="S966" s="105" t="s">
        <v>4659</v>
      </c>
      <c r="T966" s="105"/>
      <c r="U966" s="159">
        <f t="shared" si="164"/>
        <v>1</v>
      </c>
      <c r="V966" s="273">
        <v>2</v>
      </c>
      <c r="W966" s="100">
        <f t="shared" si="162"/>
        <v>2</v>
      </c>
      <c r="X966" s="105" t="str">
        <f t="shared" si="163"/>
        <v>De acuerdo a lo programado</v>
      </c>
      <c r="Y966" s="166"/>
      <c r="Z966" s="159"/>
      <c r="AA966" s="159"/>
      <c r="AB966" s="100"/>
      <c r="AC966" s="105"/>
      <c r="AD966" s="166"/>
      <c r="AE966" s="65"/>
      <c r="AF966" s="100"/>
      <c r="AG966" s="105"/>
      <c r="AH966" s="166"/>
      <c r="AI966" s="65" t="s">
        <v>502</v>
      </c>
      <c r="AJ966" s="105" t="s">
        <v>502</v>
      </c>
    </row>
    <row r="967" spans="1:36" s="59" customFormat="1" ht="37.049999999999997" customHeight="1" thickTop="1" thickBot="1">
      <c r="A967" s="63">
        <v>932</v>
      </c>
      <c r="B967" s="162">
        <v>0</v>
      </c>
      <c r="C967" s="162">
        <v>0</v>
      </c>
      <c r="D967" s="162">
        <v>0</v>
      </c>
      <c r="E967" s="162" t="s">
        <v>228</v>
      </c>
      <c r="F967" s="162">
        <v>22</v>
      </c>
      <c r="G967" s="231" t="s">
        <v>469</v>
      </c>
      <c r="H967" s="164" t="s">
        <v>4589</v>
      </c>
      <c r="I967" s="231" t="s">
        <v>20</v>
      </c>
      <c r="J967" s="231" t="s">
        <v>172</v>
      </c>
      <c r="K967" s="231" t="s">
        <v>172</v>
      </c>
      <c r="L967" s="165" t="s">
        <v>640</v>
      </c>
      <c r="M967" s="165" t="s">
        <v>636</v>
      </c>
      <c r="N967" s="64">
        <v>1</v>
      </c>
      <c r="O967" s="64">
        <v>1</v>
      </c>
      <c r="P967" s="64">
        <v>0</v>
      </c>
      <c r="Q967" s="64">
        <v>0</v>
      </c>
      <c r="R967" s="64">
        <f t="shared" si="177"/>
        <v>2</v>
      </c>
      <c r="S967" s="105" t="s">
        <v>4659</v>
      </c>
      <c r="T967" s="105"/>
      <c r="U967" s="159">
        <f t="shared" si="164"/>
        <v>2</v>
      </c>
      <c r="V967" s="273">
        <v>2</v>
      </c>
      <c r="W967" s="100">
        <f t="shared" si="162"/>
        <v>1</v>
      </c>
      <c r="X967" s="105" t="str">
        <f t="shared" si="163"/>
        <v>De acuerdo a lo programado</v>
      </c>
      <c r="Y967" s="166"/>
      <c r="Z967" s="159"/>
      <c r="AA967" s="159"/>
      <c r="AB967" s="100"/>
      <c r="AC967" s="105"/>
      <c r="AD967" s="166"/>
      <c r="AE967" s="65"/>
      <c r="AF967" s="100"/>
      <c r="AG967" s="105"/>
      <c r="AH967" s="166"/>
      <c r="AI967" s="65" t="s">
        <v>502</v>
      </c>
      <c r="AJ967" s="105" t="s">
        <v>502</v>
      </c>
    </row>
    <row r="968" spans="1:36" s="59" customFormat="1" ht="37.049999999999997" customHeight="1" thickTop="1" thickBot="1">
      <c r="A968" s="63">
        <v>933</v>
      </c>
      <c r="B968" s="162" t="s">
        <v>403</v>
      </c>
      <c r="C968" s="162" t="s">
        <v>46</v>
      </c>
      <c r="D968" s="162" t="s">
        <v>123</v>
      </c>
      <c r="E968" s="162" t="s">
        <v>147</v>
      </c>
      <c r="F968" s="162">
        <v>18</v>
      </c>
      <c r="G968" s="231" t="s">
        <v>422</v>
      </c>
      <c r="H968" s="164" t="s">
        <v>4671</v>
      </c>
      <c r="I968" s="231" t="s">
        <v>20</v>
      </c>
      <c r="J968" s="231" t="s">
        <v>336</v>
      </c>
      <c r="K968" s="231">
        <v>4</v>
      </c>
      <c r="L968" s="165" t="s">
        <v>3778</v>
      </c>
      <c r="M968" s="165" t="s">
        <v>643</v>
      </c>
      <c r="N968" s="64">
        <v>1</v>
      </c>
      <c r="O968" s="64">
        <v>1</v>
      </c>
      <c r="P968" s="64">
        <v>0</v>
      </c>
      <c r="Q968" s="64">
        <v>0</v>
      </c>
      <c r="R968" s="64">
        <f>N968+O968+P968+Q968</f>
        <v>2</v>
      </c>
      <c r="S968" s="105" t="s">
        <v>4672</v>
      </c>
      <c r="T968" s="105"/>
      <c r="U968" s="159">
        <f t="shared" si="164"/>
        <v>2</v>
      </c>
      <c r="V968" s="273">
        <v>2</v>
      </c>
      <c r="W968" s="100">
        <f t="shared" si="162"/>
        <v>1</v>
      </c>
      <c r="X968" s="105" t="str">
        <f t="shared" si="163"/>
        <v>De acuerdo a lo programado</v>
      </c>
      <c r="Y968" s="166"/>
      <c r="Z968" s="159"/>
      <c r="AA968" s="159"/>
      <c r="AB968" s="100"/>
      <c r="AC968" s="105"/>
      <c r="AD968" s="166"/>
      <c r="AE968" s="65"/>
      <c r="AF968" s="100"/>
      <c r="AG968" s="105"/>
      <c r="AH968" s="166"/>
      <c r="AI968" s="65" t="s">
        <v>502</v>
      </c>
      <c r="AJ968" s="105" t="s">
        <v>502</v>
      </c>
    </row>
    <row r="969" spans="1:36" s="59" customFormat="1" ht="37.049999999999997" customHeight="1" thickTop="1" thickBot="1">
      <c r="A969" s="63">
        <v>934</v>
      </c>
      <c r="B969" s="162" t="s">
        <v>403</v>
      </c>
      <c r="C969" s="162" t="s">
        <v>46</v>
      </c>
      <c r="D969" s="162" t="s">
        <v>123</v>
      </c>
      <c r="E969" s="162" t="s">
        <v>147</v>
      </c>
      <c r="F969" s="162">
        <v>18</v>
      </c>
      <c r="G969" s="231" t="s">
        <v>422</v>
      </c>
      <c r="H969" s="164" t="s">
        <v>4673</v>
      </c>
      <c r="I969" s="231" t="s">
        <v>20</v>
      </c>
      <c r="J969" s="231" t="s">
        <v>336</v>
      </c>
      <c r="K969" s="231">
        <v>4</v>
      </c>
      <c r="L969" s="165" t="s">
        <v>3778</v>
      </c>
      <c r="M969" s="165" t="s">
        <v>643</v>
      </c>
      <c r="N969" s="64">
        <v>0</v>
      </c>
      <c r="O969" s="64">
        <v>1</v>
      </c>
      <c r="P969" s="64">
        <v>0</v>
      </c>
      <c r="Q969" s="64">
        <v>1</v>
      </c>
      <c r="R969" s="64">
        <f t="shared" ref="R969:R992" si="178">N969+O969+P969+Q969</f>
        <v>2</v>
      </c>
      <c r="S969" s="105" t="s">
        <v>4672</v>
      </c>
      <c r="T969" s="105"/>
      <c r="U969" s="159">
        <f t="shared" si="164"/>
        <v>1</v>
      </c>
      <c r="V969" s="273">
        <v>0</v>
      </c>
      <c r="W969" s="100">
        <f t="shared" si="162"/>
        <v>0</v>
      </c>
      <c r="X969" s="105" t="str">
        <f t="shared" si="163"/>
        <v>En Riesgo de no Cumplimiento</v>
      </c>
      <c r="Y969" s="166"/>
      <c r="Z969" s="159"/>
      <c r="AA969" s="159"/>
      <c r="AB969" s="100"/>
      <c r="AC969" s="105"/>
      <c r="AD969" s="166"/>
      <c r="AE969" s="65"/>
      <c r="AF969" s="100"/>
      <c r="AG969" s="105"/>
      <c r="AH969" s="166"/>
      <c r="AI969" s="65" t="s">
        <v>502</v>
      </c>
      <c r="AJ969" s="105" t="s">
        <v>502</v>
      </c>
    </row>
    <row r="970" spans="1:36" s="59" customFormat="1" ht="37.049999999999997" customHeight="1" thickTop="1" thickBot="1">
      <c r="A970" s="63">
        <v>935</v>
      </c>
      <c r="B970" s="162" t="s">
        <v>403</v>
      </c>
      <c r="C970" s="162" t="s">
        <v>46</v>
      </c>
      <c r="D970" s="162" t="s">
        <v>123</v>
      </c>
      <c r="E970" s="162" t="s">
        <v>147</v>
      </c>
      <c r="F970" s="162">
        <v>18</v>
      </c>
      <c r="G970" s="231" t="s">
        <v>422</v>
      </c>
      <c r="H970" s="164" t="s">
        <v>4674</v>
      </c>
      <c r="I970" s="231" t="s">
        <v>20</v>
      </c>
      <c r="J970" s="231" t="s">
        <v>336</v>
      </c>
      <c r="K970" s="231">
        <v>4</v>
      </c>
      <c r="L970" s="165" t="s">
        <v>3778</v>
      </c>
      <c r="M970" s="165" t="s">
        <v>643</v>
      </c>
      <c r="N970" s="64">
        <v>0</v>
      </c>
      <c r="O970" s="64">
        <v>1</v>
      </c>
      <c r="P970" s="64">
        <v>0</v>
      </c>
      <c r="Q970" s="64">
        <v>0</v>
      </c>
      <c r="R970" s="64">
        <f t="shared" si="178"/>
        <v>1</v>
      </c>
      <c r="S970" s="105" t="s">
        <v>4672</v>
      </c>
      <c r="T970" s="105"/>
      <c r="U970" s="159">
        <f t="shared" si="164"/>
        <v>1</v>
      </c>
      <c r="V970" s="273">
        <v>0</v>
      </c>
      <c r="W970" s="100">
        <f t="shared" si="162"/>
        <v>0</v>
      </c>
      <c r="X970" s="105" t="str">
        <f t="shared" si="163"/>
        <v>En Riesgo de no Cumplimiento</v>
      </c>
      <c r="Y970" s="166"/>
      <c r="Z970" s="159"/>
      <c r="AA970" s="159"/>
      <c r="AB970" s="100"/>
      <c r="AC970" s="105"/>
      <c r="AD970" s="166"/>
      <c r="AE970" s="65"/>
      <c r="AF970" s="100"/>
      <c r="AG970" s="105"/>
      <c r="AH970" s="166"/>
      <c r="AI970" s="65" t="s">
        <v>502</v>
      </c>
      <c r="AJ970" s="105" t="s">
        <v>502</v>
      </c>
    </row>
    <row r="971" spans="1:36" s="59" customFormat="1" ht="37.049999999999997" customHeight="1" thickTop="1" thickBot="1">
      <c r="A971" s="63">
        <v>936</v>
      </c>
      <c r="B971" s="162" t="s">
        <v>403</v>
      </c>
      <c r="C971" s="162" t="s">
        <v>46</v>
      </c>
      <c r="D971" s="162" t="s">
        <v>123</v>
      </c>
      <c r="E971" s="162" t="s">
        <v>147</v>
      </c>
      <c r="F971" s="162">
        <v>18</v>
      </c>
      <c r="G971" s="231" t="s">
        <v>422</v>
      </c>
      <c r="H971" s="164" t="s">
        <v>4675</v>
      </c>
      <c r="I971" s="231" t="s">
        <v>20</v>
      </c>
      <c r="J971" s="231" t="s">
        <v>336</v>
      </c>
      <c r="K971" s="231">
        <v>4</v>
      </c>
      <c r="L971" s="165" t="s">
        <v>3778</v>
      </c>
      <c r="M971" s="165" t="s">
        <v>643</v>
      </c>
      <c r="N971" s="64">
        <v>0</v>
      </c>
      <c r="O971" s="64">
        <v>1</v>
      </c>
      <c r="P971" s="64">
        <v>1</v>
      </c>
      <c r="Q971" s="64">
        <v>0</v>
      </c>
      <c r="R971" s="64">
        <f t="shared" si="178"/>
        <v>2</v>
      </c>
      <c r="S971" s="105" t="s">
        <v>4672</v>
      </c>
      <c r="T971" s="105"/>
      <c r="U971" s="159">
        <f t="shared" si="164"/>
        <v>1</v>
      </c>
      <c r="V971" s="273">
        <v>1</v>
      </c>
      <c r="W971" s="100">
        <f t="shared" si="162"/>
        <v>1</v>
      </c>
      <c r="X971" s="105" t="str">
        <f t="shared" si="163"/>
        <v>De acuerdo a lo programado</v>
      </c>
      <c r="Y971" s="166"/>
      <c r="Z971" s="159"/>
      <c r="AA971" s="159"/>
      <c r="AB971" s="100"/>
      <c r="AC971" s="105"/>
      <c r="AD971" s="166"/>
      <c r="AE971" s="65"/>
      <c r="AF971" s="100"/>
      <c r="AG971" s="105"/>
      <c r="AH971" s="166"/>
      <c r="AI971" s="65" t="s">
        <v>502</v>
      </c>
      <c r="AJ971" s="105" t="s">
        <v>502</v>
      </c>
    </row>
    <row r="972" spans="1:36" s="59" customFormat="1" ht="37.049999999999997" customHeight="1" thickTop="1" thickBot="1">
      <c r="A972" s="63">
        <v>937</v>
      </c>
      <c r="B972" s="162" t="s">
        <v>403</v>
      </c>
      <c r="C972" s="162" t="s">
        <v>46</v>
      </c>
      <c r="D972" s="162" t="s">
        <v>123</v>
      </c>
      <c r="E972" s="162" t="s">
        <v>147</v>
      </c>
      <c r="F972" s="162">
        <v>18</v>
      </c>
      <c r="G972" s="231" t="s">
        <v>422</v>
      </c>
      <c r="H972" s="164" t="s">
        <v>4676</v>
      </c>
      <c r="I972" s="231" t="s">
        <v>20</v>
      </c>
      <c r="J972" s="231" t="s">
        <v>336</v>
      </c>
      <c r="K972" s="231">
        <v>4</v>
      </c>
      <c r="L972" s="165" t="s">
        <v>3778</v>
      </c>
      <c r="M972" s="165" t="s">
        <v>643</v>
      </c>
      <c r="N972" s="64">
        <v>0</v>
      </c>
      <c r="O972" s="64">
        <v>1</v>
      </c>
      <c r="P972" s="64">
        <v>1</v>
      </c>
      <c r="Q972" s="64">
        <v>0</v>
      </c>
      <c r="R972" s="64">
        <f t="shared" si="178"/>
        <v>2</v>
      </c>
      <c r="S972" s="105" t="s">
        <v>4672</v>
      </c>
      <c r="T972" s="105"/>
      <c r="U972" s="159">
        <f t="shared" si="164"/>
        <v>1</v>
      </c>
      <c r="V972" s="273">
        <v>1</v>
      </c>
      <c r="W972" s="100">
        <f t="shared" si="162"/>
        <v>1</v>
      </c>
      <c r="X972" s="105" t="str">
        <f t="shared" si="163"/>
        <v>De acuerdo a lo programado</v>
      </c>
      <c r="Y972" s="166"/>
      <c r="Z972" s="159"/>
      <c r="AA972" s="159"/>
      <c r="AB972" s="100"/>
      <c r="AC972" s="105"/>
      <c r="AD972" s="166"/>
      <c r="AE972" s="65"/>
      <c r="AF972" s="100"/>
      <c r="AG972" s="105"/>
      <c r="AH972" s="166"/>
      <c r="AI972" s="65" t="s">
        <v>502</v>
      </c>
      <c r="AJ972" s="105" t="s">
        <v>502</v>
      </c>
    </row>
    <row r="973" spans="1:36" s="59" customFormat="1" ht="37.049999999999997" customHeight="1" thickTop="1" thickBot="1">
      <c r="A973" s="63">
        <v>938</v>
      </c>
      <c r="B973" s="162" t="s">
        <v>403</v>
      </c>
      <c r="C973" s="162" t="s">
        <v>46</v>
      </c>
      <c r="D973" s="162" t="s">
        <v>123</v>
      </c>
      <c r="E973" s="162" t="s">
        <v>147</v>
      </c>
      <c r="F973" s="162">
        <v>18</v>
      </c>
      <c r="G973" s="231" t="s">
        <v>422</v>
      </c>
      <c r="H973" s="164" t="s">
        <v>4677</v>
      </c>
      <c r="I973" s="231" t="s">
        <v>20</v>
      </c>
      <c r="J973" s="231" t="s">
        <v>336</v>
      </c>
      <c r="K973" s="231">
        <v>4</v>
      </c>
      <c r="L973" s="165" t="s">
        <v>2214</v>
      </c>
      <c r="M973" s="165" t="s">
        <v>643</v>
      </c>
      <c r="N973" s="64">
        <v>0</v>
      </c>
      <c r="O973" s="64">
        <v>3</v>
      </c>
      <c r="P973" s="64">
        <v>4</v>
      </c>
      <c r="Q973" s="64">
        <v>0</v>
      </c>
      <c r="R973" s="64">
        <f t="shared" si="178"/>
        <v>7</v>
      </c>
      <c r="S973" s="105" t="s">
        <v>4672</v>
      </c>
      <c r="T973" s="105"/>
      <c r="U973" s="159">
        <f t="shared" si="164"/>
        <v>3</v>
      </c>
      <c r="V973" s="273">
        <v>1</v>
      </c>
      <c r="W973" s="100">
        <f t="shared" si="162"/>
        <v>0.33333333333333331</v>
      </c>
      <c r="X973" s="105" t="str">
        <f t="shared" si="163"/>
        <v>En Riesgo de no Cumplimiento</v>
      </c>
      <c r="Y973" s="166"/>
      <c r="Z973" s="159"/>
      <c r="AA973" s="159"/>
      <c r="AB973" s="100"/>
      <c r="AC973" s="105"/>
      <c r="AD973" s="166"/>
      <c r="AE973" s="65"/>
      <c r="AF973" s="100"/>
      <c r="AG973" s="105"/>
      <c r="AH973" s="166"/>
      <c r="AI973" s="65" t="s">
        <v>502</v>
      </c>
      <c r="AJ973" s="105" t="s">
        <v>502</v>
      </c>
    </row>
    <row r="974" spans="1:36" s="59" customFormat="1" ht="37.049999999999997" customHeight="1" thickTop="1" thickBot="1">
      <c r="A974" s="63">
        <v>939</v>
      </c>
      <c r="B974" s="162" t="s">
        <v>403</v>
      </c>
      <c r="C974" s="162" t="s">
        <v>46</v>
      </c>
      <c r="D974" s="162" t="s">
        <v>123</v>
      </c>
      <c r="E974" s="162" t="s">
        <v>147</v>
      </c>
      <c r="F974" s="162">
        <v>18</v>
      </c>
      <c r="G974" s="231" t="s">
        <v>422</v>
      </c>
      <c r="H974" s="164" t="s">
        <v>4678</v>
      </c>
      <c r="I974" s="231" t="s">
        <v>20</v>
      </c>
      <c r="J974" s="231" t="s">
        <v>336</v>
      </c>
      <c r="K974" s="231">
        <v>4</v>
      </c>
      <c r="L974" s="165" t="s">
        <v>3778</v>
      </c>
      <c r="M974" s="165" t="s">
        <v>643</v>
      </c>
      <c r="N974" s="64">
        <v>1</v>
      </c>
      <c r="O974" s="64">
        <v>0</v>
      </c>
      <c r="P974" s="64">
        <v>0</v>
      </c>
      <c r="Q974" s="64">
        <v>0</v>
      </c>
      <c r="R974" s="64">
        <f t="shared" si="178"/>
        <v>1</v>
      </c>
      <c r="S974" s="105" t="s">
        <v>4672</v>
      </c>
      <c r="T974" s="105"/>
      <c r="U974" s="159">
        <f t="shared" si="164"/>
        <v>1</v>
      </c>
      <c r="V974" s="273">
        <v>1</v>
      </c>
      <c r="W974" s="100">
        <f t="shared" si="162"/>
        <v>1</v>
      </c>
      <c r="X974" s="105" t="str">
        <f t="shared" si="163"/>
        <v>De acuerdo a lo programado</v>
      </c>
      <c r="Y974" s="166"/>
      <c r="Z974" s="159"/>
      <c r="AA974" s="159"/>
      <c r="AB974" s="100"/>
      <c r="AC974" s="105"/>
      <c r="AD974" s="166"/>
      <c r="AE974" s="65"/>
      <c r="AF974" s="100"/>
      <c r="AG974" s="105"/>
      <c r="AH974" s="166"/>
      <c r="AI974" s="65" t="s">
        <v>502</v>
      </c>
      <c r="AJ974" s="105" t="s">
        <v>502</v>
      </c>
    </row>
    <row r="975" spans="1:36" s="59" customFormat="1" ht="37.049999999999997" customHeight="1" thickTop="1" thickBot="1">
      <c r="A975" s="63">
        <v>940</v>
      </c>
      <c r="B975" s="162" t="s">
        <v>403</v>
      </c>
      <c r="C975" s="162" t="s">
        <v>46</v>
      </c>
      <c r="D975" s="162" t="s">
        <v>123</v>
      </c>
      <c r="E975" s="162" t="s">
        <v>147</v>
      </c>
      <c r="F975" s="162">
        <v>18</v>
      </c>
      <c r="G975" s="231" t="s">
        <v>422</v>
      </c>
      <c r="H975" s="164" t="s">
        <v>3799</v>
      </c>
      <c r="I975" s="231" t="s">
        <v>20</v>
      </c>
      <c r="J975" s="231" t="s">
        <v>336</v>
      </c>
      <c r="K975" s="231">
        <v>4</v>
      </c>
      <c r="L975" s="165" t="s">
        <v>3778</v>
      </c>
      <c r="M975" s="165" t="s">
        <v>643</v>
      </c>
      <c r="N975" s="64">
        <v>1</v>
      </c>
      <c r="O975" s="64">
        <v>2</v>
      </c>
      <c r="P975" s="64">
        <v>1</v>
      </c>
      <c r="Q975" s="64">
        <v>0</v>
      </c>
      <c r="R975" s="64">
        <f t="shared" si="178"/>
        <v>4</v>
      </c>
      <c r="S975" s="105" t="s">
        <v>4672</v>
      </c>
      <c r="T975" s="105"/>
      <c r="U975" s="159">
        <f t="shared" si="164"/>
        <v>3</v>
      </c>
      <c r="V975" s="273">
        <v>3</v>
      </c>
      <c r="W975" s="100">
        <f t="shared" si="162"/>
        <v>1</v>
      </c>
      <c r="X975" s="105" t="str">
        <f t="shared" si="163"/>
        <v>De acuerdo a lo programado</v>
      </c>
      <c r="Y975" s="166"/>
      <c r="Z975" s="159"/>
      <c r="AA975" s="159"/>
      <c r="AB975" s="100"/>
      <c r="AC975" s="105"/>
      <c r="AD975" s="166"/>
      <c r="AE975" s="65"/>
      <c r="AF975" s="100"/>
      <c r="AG975" s="105"/>
      <c r="AH975" s="166"/>
      <c r="AI975" s="65" t="s">
        <v>502</v>
      </c>
      <c r="AJ975" s="105" t="s">
        <v>502</v>
      </c>
    </row>
    <row r="976" spans="1:36" s="59" customFormat="1" ht="37.049999999999997" customHeight="1" thickTop="1" thickBot="1">
      <c r="A976" s="63">
        <v>941</v>
      </c>
      <c r="B976" s="162" t="s">
        <v>403</v>
      </c>
      <c r="C976" s="162" t="s">
        <v>46</v>
      </c>
      <c r="D976" s="162" t="s">
        <v>123</v>
      </c>
      <c r="E976" s="162" t="s">
        <v>147</v>
      </c>
      <c r="F976" s="162">
        <v>18</v>
      </c>
      <c r="G976" s="231" t="s">
        <v>422</v>
      </c>
      <c r="H976" s="164" t="s">
        <v>4679</v>
      </c>
      <c r="I976" s="231" t="s">
        <v>20</v>
      </c>
      <c r="J976" s="231" t="s">
        <v>336</v>
      </c>
      <c r="K976" s="231">
        <v>4</v>
      </c>
      <c r="L976" s="165" t="s">
        <v>3834</v>
      </c>
      <c r="M976" s="165" t="s">
        <v>643</v>
      </c>
      <c r="N976" s="64">
        <v>2</v>
      </c>
      <c r="O976" s="64">
        <v>1</v>
      </c>
      <c r="P976" s="64">
        <v>0</v>
      </c>
      <c r="Q976" s="64">
        <v>0</v>
      </c>
      <c r="R976" s="64">
        <f t="shared" si="178"/>
        <v>3</v>
      </c>
      <c r="S976" s="105" t="s">
        <v>4672</v>
      </c>
      <c r="T976" s="105"/>
      <c r="U976" s="159">
        <f t="shared" si="164"/>
        <v>3</v>
      </c>
      <c r="V976" s="273">
        <v>2</v>
      </c>
      <c r="W976" s="100">
        <f t="shared" si="162"/>
        <v>0.66666666666666663</v>
      </c>
      <c r="X976" s="105" t="str">
        <f t="shared" si="163"/>
        <v>En Riesgo de no Cumplimiento</v>
      </c>
      <c r="Y976" s="166"/>
      <c r="Z976" s="159"/>
      <c r="AA976" s="159"/>
      <c r="AB976" s="100"/>
      <c r="AC976" s="105"/>
      <c r="AD976" s="166"/>
      <c r="AE976" s="65"/>
      <c r="AF976" s="100"/>
      <c r="AG976" s="105"/>
      <c r="AH976" s="166"/>
      <c r="AI976" s="65" t="s">
        <v>502</v>
      </c>
      <c r="AJ976" s="105" t="s">
        <v>502</v>
      </c>
    </row>
    <row r="977" spans="1:36" s="59" customFormat="1" ht="37.049999999999997" customHeight="1" thickTop="1" thickBot="1">
      <c r="A977" s="63">
        <v>942</v>
      </c>
      <c r="B977" s="162" t="s">
        <v>403</v>
      </c>
      <c r="C977" s="162" t="s">
        <v>46</v>
      </c>
      <c r="D977" s="162" t="s">
        <v>123</v>
      </c>
      <c r="E977" s="162" t="s">
        <v>147</v>
      </c>
      <c r="F977" s="162">
        <v>18</v>
      </c>
      <c r="G977" s="231" t="s">
        <v>422</v>
      </c>
      <c r="H977" s="164" t="s">
        <v>4679</v>
      </c>
      <c r="I977" s="231" t="s">
        <v>20</v>
      </c>
      <c r="J977" s="231" t="s">
        <v>336</v>
      </c>
      <c r="K977" s="231">
        <v>4</v>
      </c>
      <c r="L977" s="165" t="s">
        <v>642</v>
      </c>
      <c r="M977" s="165" t="s">
        <v>643</v>
      </c>
      <c r="N977" s="64">
        <v>1</v>
      </c>
      <c r="O977" s="64"/>
      <c r="P977" s="64">
        <v>0</v>
      </c>
      <c r="Q977" s="64">
        <v>0</v>
      </c>
      <c r="R977" s="64">
        <f t="shared" si="178"/>
        <v>1</v>
      </c>
      <c r="S977" s="105" t="s">
        <v>4672</v>
      </c>
      <c r="T977" s="105"/>
      <c r="U977" s="159">
        <f t="shared" si="164"/>
        <v>1</v>
      </c>
      <c r="V977" s="273">
        <v>0</v>
      </c>
      <c r="W977" s="100">
        <f t="shared" si="162"/>
        <v>0</v>
      </c>
      <c r="X977" s="105" t="str">
        <f t="shared" si="163"/>
        <v>En Riesgo de no Cumplimiento</v>
      </c>
      <c r="Y977" s="166"/>
      <c r="Z977" s="159"/>
      <c r="AA977" s="159"/>
      <c r="AB977" s="100"/>
      <c r="AC977" s="105"/>
      <c r="AD977" s="166"/>
      <c r="AE977" s="65"/>
      <c r="AF977" s="100"/>
      <c r="AG977" s="105"/>
      <c r="AH977" s="166"/>
      <c r="AI977" s="65" t="s">
        <v>502</v>
      </c>
      <c r="AJ977" s="105" t="s">
        <v>502</v>
      </c>
    </row>
    <row r="978" spans="1:36" s="59" customFormat="1" ht="37.049999999999997" customHeight="1" thickTop="1" thickBot="1">
      <c r="A978" s="63">
        <v>943</v>
      </c>
      <c r="B978" s="162" t="s">
        <v>400</v>
      </c>
      <c r="C978" s="162" t="s">
        <v>41</v>
      </c>
      <c r="D978" s="162">
        <v>0</v>
      </c>
      <c r="E978" s="162" t="s">
        <v>66</v>
      </c>
      <c r="F978" s="162">
        <v>20</v>
      </c>
      <c r="G978" s="231" t="s">
        <v>428</v>
      </c>
      <c r="H978" s="164" t="s">
        <v>4680</v>
      </c>
      <c r="I978" s="231" t="s">
        <v>18</v>
      </c>
      <c r="J978" s="231" t="s">
        <v>336</v>
      </c>
      <c r="K978" s="231">
        <v>4</v>
      </c>
      <c r="L978" s="165" t="s">
        <v>640</v>
      </c>
      <c r="M978" s="165" t="s">
        <v>636</v>
      </c>
      <c r="N978" s="64">
        <v>1</v>
      </c>
      <c r="O978" s="64">
        <v>0</v>
      </c>
      <c r="P978" s="64">
        <v>0</v>
      </c>
      <c r="Q978" s="64">
        <v>0</v>
      </c>
      <c r="R978" s="64">
        <f t="shared" si="178"/>
        <v>1</v>
      </c>
      <c r="S978" s="105" t="s">
        <v>4672</v>
      </c>
      <c r="T978" s="105"/>
      <c r="U978" s="159">
        <f t="shared" si="164"/>
        <v>1</v>
      </c>
      <c r="V978" s="273">
        <v>1</v>
      </c>
      <c r="W978" s="100">
        <f t="shared" si="162"/>
        <v>1</v>
      </c>
      <c r="X978" s="105" t="str">
        <f t="shared" si="163"/>
        <v>De acuerdo a lo programado</v>
      </c>
      <c r="Y978" s="166"/>
      <c r="Z978" s="159"/>
      <c r="AA978" s="159"/>
      <c r="AB978" s="100"/>
      <c r="AC978" s="105"/>
      <c r="AD978" s="166"/>
      <c r="AE978" s="65"/>
      <c r="AF978" s="100"/>
      <c r="AG978" s="105"/>
      <c r="AH978" s="166"/>
      <c r="AI978" s="65" t="s">
        <v>502</v>
      </c>
      <c r="AJ978" s="105" t="s">
        <v>502</v>
      </c>
    </row>
    <row r="979" spans="1:36" s="59" customFormat="1" ht="37.049999999999997" customHeight="1" thickTop="1" thickBot="1">
      <c r="A979" s="63">
        <v>944</v>
      </c>
      <c r="B979" s="162" t="s">
        <v>400</v>
      </c>
      <c r="C979" s="162" t="s">
        <v>41</v>
      </c>
      <c r="D979" s="162">
        <v>0</v>
      </c>
      <c r="E979" s="162" t="s">
        <v>66</v>
      </c>
      <c r="F979" s="162">
        <v>20</v>
      </c>
      <c r="G979" s="231" t="s">
        <v>428</v>
      </c>
      <c r="H979" s="164" t="s">
        <v>4681</v>
      </c>
      <c r="I979" s="231" t="s">
        <v>20</v>
      </c>
      <c r="J979" s="231" t="s">
        <v>336</v>
      </c>
      <c r="K979" s="231">
        <v>4</v>
      </c>
      <c r="L979" s="165" t="s">
        <v>640</v>
      </c>
      <c r="M979" s="165" t="s">
        <v>636</v>
      </c>
      <c r="N979" s="64">
        <v>0</v>
      </c>
      <c r="O979" s="64">
        <v>1</v>
      </c>
      <c r="P979" s="64">
        <v>0</v>
      </c>
      <c r="Q979" s="64">
        <v>1</v>
      </c>
      <c r="R979" s="64">
        <f t="shared" si="178"/>
        <v>2</v>
      </c>
      <c r="S979" s="105" t="s">
        <v>4672</v>
      </c>
      <c r="T979" s="105"/>
      <c r="U979" s="159">
        <f t="shared" si="164"/>
        <v>1</v>
      </c>
      <c r="V979" s="273">
        <v>1</v>
      </c>
      <c r="W979" s="100">
        <f t="shared" si="162"/>
        <v>1</v>
      </c>
      <c r="X979" s="105" t="str">
        <f t="shared" si="163"/>
        <v>De acuerdo a lo programado</v>
      </c>
      <c r="Y979" s="166"/>
      <c r="Z979" s="159"/>
      <c r="AA979" s="159"/>
      <c r="AB979" s="100"/>
      <c r="AC979" s="105"/>
      <c r="AD979" s="166"/>
      <c r="AE979" s="65"/>
      <c r="AF979" s="100"/>
      <c r="AG979" s="105"/>
      <c r="AH979" s="166"/>
      <c r="AI979" s="65" t="s">
        <v>502</v>
      </c>
      <c r="AJ979" s="105" t="s">
        <v>502</v>
      </c>
    </row>
    <row r="980" spans="1:36" s="59" customFormat="1" ht="37.049999999999997" customHeight="1" thickTop="1" thickBot="1">
      <c r="A980" s="63">
        <v>945</v>
      </c>
      <c r="B980" s="162" t="s">
        <v>400</v>
      </c>
      <c r="C980" s="162" t="s">
        <v>41</v>
      </c>
      <c r="D980" s="162">
        <v>0</v>
      </c>
      <c r="E980" s="162" t="s">
        <v>66</v>
      </c>
      <c r="F980" s="162">
        <v>20</v>
      </c>
      <c r="G980" s="231" t="s">
        <v>428</v>
      </c>
      <c r="H980" s="164" t="s">
        <v>4682</v>
      </c>
      <c r="I980" s="231" t="s">
        <v>18</v>
      </c>
      <c r="J980" s="231" t="s">
        <v>336</v>
      </c>
      <c r="K980" s="231">
        <v>4</v>
      </c>
      <c r="L980" s="165" t="s">
        <v>640</v>
      </c>
      <c r="M980" s="165" t="s">
        <v>636</v>
      </c>
      <c r="N980" s="64">
        <v>0</v>
      </c>
      <c r="O980" s="64">
        <v>1</v>
      </c>
      <c r="P980" s="64">
        <v>0</v>
      </c>
      <c r="Q980" s="64">
        <v>1</v>
      </c>
      <c r="R980" s="64">
        <f t="shared" si="178"/>
        <v>2</v>
      </c>
      <c r="S980" s="105" t="s">
        <v>4672</v>
      </c>
      <c r="T980" s="105"/>
      <c r="U980" s="159">
        <f t="shared" si="164"/>
        <v>1</v>
      </c>
      <c r="V980" s="273">
        <v>1</v>
      </c>
      <c r="W980" s="100">
        <f t="shared" si="162"/>
        <v>1</v>
      </c>
      <c r="X980" s="105" t="str">
        <f t="shared" si="163"/>
        <v>De acuerdo a lo programado</v>
      </c>
      <c r="Y980" s="166"/>
      <c r="Z980" s="159"/>
      <c r="AA980" s="159"/>
      <c r="AB980" s="100"/>
      <c r="AC980" s="105"/>
      <c r="AD980" s="166"/>
      <c r="AE980" s="65"/>
      <c r="AF980" s="100"/>
      <c r="AG980" s="105"/>
      <c r="AH980" s="166"/>
      <c r="AI980" s="65" t="s">
        <v>502</v>
      </c>
      <c r="AJ980" s="105" t="s">
        <v>502</v>
      </c>
    </row>
    <row r="981" spans="1:36" s="59" customFormat="1" ht="37.049999999999997" customHeight="1" thickTop="1" thickBot="1">
      <c r="A981" s="63">
        <v>946</v>
      </c>
      <c r="B981" s="162" t="s">
        <v>400</v>
      </c>
      <c r="C981" s="162" t="s">
        <v>41</v>
      </c>
      <c r="D981" s="162">
        <v>0</v>
      </c>
      <c r="E981" s="162" t="s">
        <v>66</v>
      </c>
      <c r="F981" s="162">
        <v>20</v>
      </c>
      <c r="G981" s="231" t="s">
        <v>428</v>
      </c>
      <c r="H981" s="164" t="s">
        <v>4683</v>
      </c>
      <c r="I981" s="231" t="s">
        <v>18</v>
      </c>
      <c r="J981" s="231" t="s">
        <v>336</v>
      </c>
      <c r="K981" s="231">
        <v>4</v>
      </c>
      <c r="L981" s="165" t="s">
        <v>640</v>
      </c>
      <c r="M981" s="165" t="s">
        <v>636</v>
      </c>
      <c r="N981" s="64">
        <v>1</v>
      </c>
      <c r="O981" s="64">
        <v>1</v>
      </c>
      <c r="P981" s="64">
        <v>1</v>
      </c>
      <c r="Q981" s="64">
        <v>1</v>
      </c>
      <c r="R981" s="64">
        <f t="shared" si="178"/>
        <v>4</v>
      </c>
      <c r="S981" s="105" t="s">
        <v>4672</v>
      </c>
      <c r="T981" s="105"/>
      <c r="U981" s="159">
        <f t="shared" si="164"/>
        <v>2</v>
      </c>
      <c r="V981" s="273">
        <v>1</v>
      </c>
      <c r="W981" s="100">
        <f t="shared" si="162"/>
        <v>0.5</v>
      </c>
      <c r="X981" s="105" t="str">
        <f t="shared" si="163"/>
        <v>En Riesgo de no Cumplimiento</v>
      </c>
      <c r="Y981" s="166"/>
      <c r="Z981" s="159"/>
      <c r="AA981" s="159"/>
      <c r="AB981" s="100"/>
      <c r="AC981" s="105"/>
      <c r="AD981" s="166"/>
      <c r="AE981" s="65"/>
      <c r="AF981" s="100"/>
      <c r="AG981" s="105"/>
      <c r="AH981" s="166"/>
      <c r="AI981" s="65" t="s">
        <v>502</v>
      </c>
      <c r="AJ981" s="105" t="s">
        <v>502</v>
      </c>
    </row>
    <row r="982" spans="1:36" s="59" customFormat="1" ht="37.049999999999997" customHeight="1" thickTop="1" thickBot="1">
      <c r="A982" s="63">
        <v>947</v>
      </c>
      <c r="B982" s="162" t="s">
        <v>403</v>
      </c>
      <c r="C982" s="162" t="s">
        <v>51</v>
      </c>
      <c r="D982" s="162" t="s">
        <v>123</v>
      </c>
      <c r="E982" s="162" t="s">
        <v>151</v>
      </c>
      <c r="F982" s="162">
        <v>18</v>
      </c>
      <c r="G982" s="231" t="s">
        <v>422</v>
      </c>
      <c r="H982" s="164" t="s">
        <v>3803</v>
      </c>
      <c r="I982" s="231" t="s">
        <v>20</v>
      </c>
      <c r="J982" s="231" t="s">
        <v>336</v>
      </c>
      <c r="K982" s="231">
        <v>4</v>
      </c>
      <c r="L982" s="165" t="s">
        <v>642</v>
      </c>
      <c r="M982" s="165" t="s">
        <v>643</v>
      </c>
      <c r="N982" s="64">
        <v>6</v>
      </c>
      <c r="O982" s="64">
        <v>0</v>
      </c>
      <c r="P982" s="64">
        <v>0</v>
      </c>
      <c r="Q982" s="64">
        <v>0</v>
      </c>
      <c r="R982" s="64">
        <f t="shared" si="178"/>
        <v>6</v>
      </c>
      <c r="S982" s="105" t="s">
        <v>4672</v>
      </c>
      <c r="T982" s="105"/>
      <c r="U982" s="159">
        <f t="shared" si="164"/>
        <v>6</v>
      </c>
      <c r="V982" s="273">
        <v>6</v>
      </c>
      <c r="W982" s="100">
        <f t="shared" si="162"/>
        <v>1</v>
      </c>
      <c r="X982" s="105" t="str">
        <f t="shared" si="163"/>
        <v>De acuerdo a lo programado</v>
      </c>
      <c r="Y982" s="166"/>
      <c r="Z982" s="159"/>
      <c r="AA982" s="159"/>
      <c r="AB982" s="100"/>
      <c r="AC982" s="105"/>
      <c r="AD982" s="166"/>
      <c r="AE982" s="65"/>
      <c r="AF982" s="100"/>
      <c r="AG982" s="105"/>
      <c r="AH982" s="166"/>
      <c r="AI982" s="65" t="s">
        <v>502</v>
      </c>
      <c r="AJ982" s="105" t="s">
        <v>502</v>
      </c>
    </row>
    <row r="983" spans="1:36" s="59" customFormat="1" ht="37.049999999999997" customHeight="1" thickTop="1" thickBot="1">
      <c r="A983" s="63">
        <v>948</v>
      </c>
      <c r="B983" s="162" t="s">
        <v>403</v>
      </c>
      <c r="C983" s="162" t="s">
        <v>51</v>
      </c>
      <c r="D983" s="162" t="s">
        <v>123</v>
      </c>
      <c r="E983" s="162" t="s">
        <v>151</v>
      </c>
      <c r="F983" s="162">
        <v>18</v>
      </c>
      <c r="G983" s="231" t="s">
        <v>422</v>
      </c>
      <c r="H983" s="164" t="s">
        <v>3804</v>
      </c>
      <c r="I983" s="231" t="s">
        <v>20</v>
      </c>
      <c r="J983" s="231" t="s">
        <v>336</v>
      </c>
      <c r="K983" s="231">
        <v>4</v>
      </c>
      <c r="L983" s="165" t="s">
        <v>4084</v>
      </c>
      <c r="M983" s="165" t="s">
        <v>2215</v>
      </c>
      <c r="N983" s="64">
        <v>6</v>
      </c>
      <c r="O983" s="64">
        <v>0</v>
      </c>
      <c r="P983" s="64">
        <v>0</v>
      </c>
      <c r="Q983" s="64">
        <v>0</v>
      </c>
      <c r="R983" s="64">
        <f>N983+O983+P983+Q983</f>
        <v>6</v>
      </c>
      <c r="S983" s="105" t="s">
        <v>4672</v>
      </c>
      <c r="T983" s="105"/>
      <c r="U983" s="159">
        <f t="shared" si="164"/>
        <v>6</v>
      </c>
      <c r="V983" s="273">
        <v>7</v>
      </c>
      <c r="W983" s="100">
        <f t="shared" si="162"/>
        <v>1.1666666666666667</v>
      </c>
      <c r="X983" s="105" t="str">
        <f t="shared" si="163"/>
        <v>De acuerdo a lo programado</v>
      </c>
      <c r="Y983" s="166"/>
      <c r="Z983" s="159"/>
      <c r="AA983" s="159"/>
      <c r="AB983" s="100"/>
      <c r="AC983" s="105"/>
      <c r="AD983" s="166"/>
      <c r="AE983" s="65"/>
      <c r="AF983" s="100"/>
      <c r="AG983" s="105"/>
      <c r="AH983" s="166"/>
      <c r="AI983" s="65" t="s">
        <v>502</v>
      </c>
      <c r="AJ983" s="105" t="s">
        <v>502</v>
      </c>
    </row>
    <row r="984" spans="1:36" s="59" customFormat="1" ht="37.049999999999997" customHeight="1" thickTop="1" thickBot="1">
      <c r="A984" s="63">
        <v>949</v>
      </c>
      <c r="B984" s="162" t="s">
        <v>403</v>
      </c>
      <c r="C984" s="162" t="s">
        <v>51</v>
      </c>
      <c r="D984" s="162" t="s">
        <v>123</v>
      </c>
      <c r="E984" s="162" t="s">
        <v>151</v>
      </c>
      <c r="F984" s="162">
        <v>18</v>
      </c>
      <c r="G984" s="231" t="s">
        <v>422</v>
      </c>
      <c r="H984" s="164" t="s">
        <v>3804</v>
      </c>
      <c r="I984" s="231" t="s">
        <v>20</v>
      </c>
      <c r="J984" s="231" t="s">
        <v>336</v>
      </c>
      <c r="K984" s="231">
        <v>4</v>
      </c>
      <c r="L984" s="165" t="s">
        <v>642</v>
      </c>
      <c r="M984" s="165" t="s">
        <v>643</v>
      </c>
      <c r="N984" s="64">
        <v>6</v>
      </c>
      <c r="O984" s="64">
        <v>0</v>
      </c>
      <c r="P984" s="64">
        <v>0</v>
      </c>
      <c r="Q984" s="64">
        <v>0</v>
      </c>
      <c r="R984" s="64">
        <f t="shared" si="178"/>
        <v>6</v>
      </c>
      <c r="S984" s="105" t="s">
        <v>4672</v>
      </c>
      <c r="T984" s="105"/>
      <c r="U984" s="159">
        <f t="shared" si="164"/>
        <v>6</v>
      </c>
      <c r="V984" s="273">
        <v>2</v>
      </c>
      <c r="W984" s="100">
        <f t="shared" si="162"/>
        <v>0.33333333333333331</v>
      </c>
      <c r="X984" s="105" t="str">
        <f t="shared" si="163"/>
        <v>En Riesgo de no Cumplimiento</v>
      </c>
      <c r="Y984" s="166"/>
      <c r="Z984" s="159"/>
      <c r="AA984" s="159"/>
      <c r="AB984" s="100"/>
      <c r="AC984" s="105"/>
      <c r="AD984" s="166"/>
      <c r="AE984" s="65"/>
      <c r="AF984" s="100"/>
      <c r="AG984" s="105"/>
      <c r="AH984" s="166"/>
      <c r="AI984" s="65" t="s">
        <v>502</v>
      </c>
      <c r="AJ984" s="105" t="s">
        <v>502</v>
      </c>
    </row>
    <row r="985" spans="1:36" s="59" customFormat="1" ht="37.049999999999997" customHeight="1" thickTop="1" thickBot="1">
      <c r="A985" s="63">
        <v>950</v>
      </c>
      <c r="B985" s="162" t="s">
        <v>403</v>
      </c>
      <c r="C985" s="162" t="s">
        <v>51</v>
      </c>
      <c r="D985" s="162" t="s">
        <v>123</v>
      </c>
      <c r="E985" s="162" t="s">
        <v>151</v>
      </c>
      <c r="F985" s="162">
        <v>18</v>
      </c>
      <c r="G985" s="231" t="s">
        <v>422</v>
      </c>
      <c r="H985" s="164" t="s">
        <v>4384</v>
      </c>
      <c r="I985" s="231" t="s">
        <v>18</v>
      </c>
      <c r="J985" s="231" t="s">
        <v>336</v>
      </c>
      <c r="K985" s="231">
        <v>4</v>
      </c>
      <c r="L985" s="165" t="s">
        <v>642</v>
      </c>
      <c r="M985" s="165" t="s">
        <v>643</v>
      </c>
      <c r="N985" s="64">
        <v>6</v>
      </c>
      <c r="O985" s="64">
        <v>0</v>
      </c>
      <c r="P985" s="64">
        <v>0</v>
      </c>
      <c r="Q985" s="64"/>
      <c r="R985" s="64">
        <f t="shared" si="178"/>
        <v>6</v>
      </c>
      <c r="S985" s="105" t="s">
        <v>4672</v>
      </c>
      <c r="T985" s="105"/>
      <c r="U985" s="159">
        <f t="shared" si="164"/>
        <v>6</v>
      </c>
      <c r="V985" s="273">
        <v>4</v>
      </c>
      <c r="W985" s="100">
        <f t="shared" si="162"/>
        <v>0.66666666666666663</v>
      </c>
      <c r="X985" s="105" t="str">
        <f t="shared" si="163"/>
        <v>En Riesgo de no Cumplimiento</v>
      </c>
      <c r="Y985" s="166"/>
      <c r="Z985" s="159"/>
      <c r="AA985" s="159"/>
      <c r="AB985" s="100"/>
      <c r="AC985" s="105"/>
      <c r="AD985" s="166"/>
      <c r="AE985" s="65"/>
      <c r="AF985" s="100"/>
      <c r="AG985" s="105"/>
      <c r="AH985" s="166"/>
      <c r="AI985" s="65" t="s">
        <v>502</v>
      </c>
      <c r="AJ985" s="105" t="s">
        <v>502</v>
      </c>
    </row>
    <row r="986" spans="1:36" s="59" customFormat="1" ht="37.049999999999997" customHeight="1" thickTop="1" thickBot="1">
      <c r="A986" s="63">
        <v>951</v>
      </c>
      <c r="B986" s="162" t="s">
        <v>403</v>
      </c>
      <c r="C986" s="162" t="s">
        <v>51</v>
      </c>
      <c r="D986" s="162" t="s">
        <v>123</v>
      </c>
      <c r="E986" s="162" t="s">
        <v>151</v>
      </c>
      <c r="F986" s="162">
        <v>18</v>
      </c>
      <c r="G986" s="231" t="s">
        <v>422</v>
      </c>
      <c r="H986" s="164" t="s">
        <v>4388</v>
      </c>
      <c r="I986" s="231" t="s">
        <v>18</v>
      </c>
      <c r="J986" s="231" t="s">
        <v>336</v>
      </c>
      <c r="K986" s="231">
        <v>4</v>
      </c>
      <c r="L986" s="165" t="s">
        <v>640</v>
      </c>
      <c r="M986" s="165" t="s">
        <v>636</v>
      </c>
      <c r="N986" s="64">
        <v>1</v>
      </c>
      <c r="O986" s="64">
        <v>0</v>
      </c>
      <c r="P986" s="64">
        <v>0</v>
      </c>
      <c r="Q986" s="64">
        <v>1</v>
      </c>
      <c r="R986" s="64">
        <f t="shared" si="178"/>
        <v>2</v>
      </c>
      <c r="S986" s="105" t="s">
        <v>4672</v>
      </c>
      <c r="T986" s="105"/>
      <c r="U986" s="159">
        <f t="shared" si="164"/>
        <v>1</v>
      </c>
      <c r="V986" s="273">
        <v>0</v>
      </c>
      <c r="W986" s="100">
        <f t="shared" si="162"/>
        <v>0</v>
      </c>
      <c r="X986" s="105" t="str">
        <f t="shared" si="163"/>
        <v>En Riesgo de no Cumplimiento</v>
      </c>
      <c r="Y986" s="166"/>
      <c r="Z986" s="159"/>
      <c r="AA986" s="159"/>
      <c r="AB986" s="100"/>
      <c r="AC986" s="105"/>
      <c r="AD986" s="166"/>
      <c r="AE986" s="65"/>
      <c r="AF986" s="100"/>
      <c r="AG986" s="105"/>
      <c r="AH986" s="166"/>
      <c r="AI986" s="65" t="s">
        <v>502</v>
      </c>
      <c r="AJ986" s="105" t="s">
        <v>502</v>
      </c>
    </row>
    <row r="987" spans="1:36" s="59" customFormat="1" ht="37.049999999999997" customHeight="1" thickTop="1" thickBot="1">
      <c r="A987" s="63">
        <v>952</v>
      </c>
      <c r="B987" s="162" t="s">
        <v>400</v>
      </c>
      <c r="C987" s="162">
        <v>0</v>
      </c>
      <c r="D987" s="162">
        <v>0</v>
      </c>
      <c r="E987" s="162" t="s">
        <v>41</v>
      </c>
      <c r="F987" s="162">
        <v>18</v>
      </c>
      <c r="G987" s="231" t="s">
        <v>447</v>
      </c>
      <c r="H987" s="164" t="s">
        <v>4684</v>
      </c>
      <c r="I987" s="231" t="s">
        <v>18</v>
      </c>
      <c r="J987" s="231" t="s">
        <v>129</v>
      </c>
      <c r="K987" s="231">
        <v>1</v>
      </c>
      <c r="L987" s="165" t="s">
        <v>640</v>
      </c>
      <c r="M987" s="165" t="s">
        <v>636</v>
      </c>
      <c r="N987" s="64">
        <v>0</v>
      </c>
      <c r="O987" s="64">
        <v>0</v>
      </c>
      <c r="P987" s="64">
        <v>0</v>
      </c>
      <c r="Q987" s="64">
        <v>0</v>
      </c>
      <c r="R987" s="64">
        <f t="shared" si="178"/>
        <v>0</v>
      </c>
      <c r="S987" s="105" t="s">
        <v>4672</v>
      </c>
      <c r="T987" s="105"/>
      <c r="U987" s="159">
        <f t="shared" si="164"/>
        <v>0</v>
      </c>
      <c r="V987" s="273">
        <v>0</v>
      </c>
      <c r="W987" s="100" t="str">
        <f t="shared" si="162"/>
        <v>No hay Programación</v>
      </c>
      <c r="X987" s="105" t="str">
        <f t="shared" si="163"/>
        <v>De acuerdo a lo programado</v>
      </c>
      <c r="Y987" s="166"/>
      <c r="Z987" s="159"/>
      <c r="AA987" s="159"/>
      <c r="AB987" s="100"/>
      <c r="AC987" s="105"/>
      <c r="AD987" s="166"/>
      <c r="AE987" s="65"/>
      <c r="AF987" s="100"/>
      <c r="AG987" s="105"/>
      <c r="AH987" s="166"/>
      <c r="AI987" s="65" t="s">
        <v>502</v>
      </c>
      <c r="AJ987" s="105" t="s">
        <v>502</v>
      </c>
    </row>
    <row r="988" spans="1:36" s="59" customFormat="1" ht="37.049999999999997" customHeight="1" thickTop="1" thickBot="1">
      <c r="A988" s="63">
        <v>953</v>
      </c>
      <c r="B988" s="162" t="s">
        <v>400</v>
      </c>
      <c r="C988" s="162">
        <v>0</v>
      </c>
      <c r="D988" s="162">
        <v>0</v>
      </c>
      <c r="E988" s="162" t="s">
        <v>41</v>
      </c>
      <c r="F988" s="162">
        <v>18</v>
      </c>
      <c r="G988" s="231" t="s">
        <v>431</v>
      </c>
      <c r="H988" s="164" t="s">
        <v>4685</v>
      </c>
      <c r="I988" s="231" t="s">
        <v>20</v>
      </c>
      <c r="J988" s="231" t="s">
        <v>129</v>
      </c>
      <c r="K988" s="231">
        <v>1</v>
      </c>
      <c r="L988" s="165" t="s">
        <v>2214</v>
      </c>
      <c r="M988" s="165" t="s">
        <v>2215</v>
      </c>
      <c r="N988" s="64">
        <v>2</v>
      </c>
      <c r="O988" s="64">
        <v>0</v>
      </c>
      <c r="P988" s="64">
        <v>2</v>
      </c>
      <c r="Q988" s="64">
        <v>0</v>
      </c>
      <c r="R988" s="64">
        <f t="shared" si="178"/>
        <v>4</v>
      </c>
      <c r="S988" s="105" t="s">
        <v>4672</v>
      </c>
      <c r="T988" s="105"/>
      <c r="U988" s="159">
        <f t="shared" si="164"/>
        <v>2</v>
      </c>
      <c r="V988" s="273">
        <v>1</v>
      </c>
      <c r="W988" s="100">
        <f t="shared" si="162"/>
        <v>0.5</v>
      </c>
      <c r="X988" s="105" t="str">
        <f t="shared" si="163"/>
        <v>En Riesgo de no Cumplimiento</v>
      </c>
      <c r="Y988" s="166"/>
      <c r="Z988" s="159"/>
      <c r="AA988" s="159"/>
      <c r="AB988" s="100"/>
      <c r="AC988" s="105"/>
      <c r="AD988" s="166"/>
      <c r="AE988" s="65"/>
      <c r="AF988" s="100"/>
      <c r="AG988" s="105"/>
      <c r="AH988" s="166"/>
      <c r="AI988" s="65" t="s">
        <v>502</v>
      </c>
      <c r="AJ988" s="105" t="s">
        <v>502</v>
      </c>
    </row>
    <row r="989" spans="1:36" s="59" customFormat="1" ht="37.049999999999997" customHeight="1" thickTop="1" thickBot="1">
      <c r="A989" s="63">
        <v>954</v>
      </c>
      <c r="B989" s="162" t="s">
        <v>400</v>
      </c>
      <c r="C989" s="162">
        <v>0</v>
      </c>
      <c r="D989" s="162">
        <v>0</v>
      </c>
      <c r="E989" s="162" t="s">
        <v>41</v>
      </c>
      <c r="F989" s="162">
        <v>18</v>
      </c>
      <c r="G989" s="231" t="s">
        <v>471</v>
      </c>
      <c r="H989" s="164" t="s">
        <v>4686</v>
      </c>
      <c r="I989" s="231" t="s">
        <v>20</v>
      </c>
      <c r="J989" s="231" t="s">
        <v>129</v>
      </c>
      <c r="K989" s="231">
        <v>1</v>
      </c>
      <c r="L989" s="165" t="s">
        <v>2214</v>
      </c>
      <c r="M989" s="165" t="s">
        <v>2215</v>
      </c>
      <c r="N989" s="64">
        <v>2</v>
      </c>
      <c r="O989" s="64">
        <v>0</v>
      </c>
      <c r="P989" s="64">
        <v>2</v>
      </c>
      <c r="Q989" s="64">
        <v>0</v>
      </c>
      <c r="R989" s="64">
        <f t="shared" si="178"/>
        <v>4</v>
      </c>
      <c r="S989" s="105" t="s">
        <v>4672</v>
      </c>
      <c r="T989" s="105"/>
      <c r="U989" s="159">
        <f t="shared" si="164"/>
        <v>2</v>
      </c>
      <c r="V989" s="273">
        <v>1</v>
      </c>
      <c r="W989" s="100">
        <f t="shared" si="162"/>
        <v>0.5</v>
      </c>
      <c r="X989" s="105" t="str">
        <f t="shared" si="163"/>
        <v>En Riesgo de no Cumplimiento</v>
      </c>
      <c r="Y989" s="166"/>
      <c r="Z989" s="159"/>
      <c r="AA989" s="159"/>
      <c r="AB989" s="100"/>
      <c r="AC989" s="105"/>
      <c r="AD989" s="166"/>
      <c r="AE989" s="65"/>
      <c r="AF989" s="100"/>
      <c r="AG989" s="105"/>
      <c r="AH989" s="166"/>
      <c r="AI989" s="65" t="s">
        <v>502</v>
      </c>
      <c r="AJ989" s="105" t="s">
        <v>502</v>
      </c>
    </row>
    <row r="990" spans="1:36" s="59" customFormat="1" ht="37.049999999999997" customHeight="1" thickTop="1" thickBot="1">
      <c r="A990" s="63">
        <v>955</v>
      </c>
      <c r="B990" s="162" t="s">
        <v>400</v>
      </c>
      <c r="C990" s="162">
        <v>0</v>
      </c>
      <c r="D990" s="162">
        <v>0</v>
      </c>
      <c r="E990" s="162" t="s">
        <v>41</v>
      </c>
      <c r="F990" s="162">
        <v>18</v>
      </c>
      <c r="G990" s="231" t="s">
        <v>447</v>
      </c>
      <c r="H990" s="164" t="s">
        <v>4687</v>
      </c>
      <c r="I990" s="231" t="s">
        <v>18</v>
      </c>
      <c r="J990" s="231" t="s">
        <v>129</v>
      </c>
      <c r="K990" s="231">
        <v>1</v>
      </c>
      <c r="L990" s="165" t="s">
        <v>640</v>
      </c>
      <c r="M990" s="165" t="s">
        <v>636</v>
      </c>
      <c r="N990" s="64">
        <v>2</v>
      </c>
      <c r="O990" s="64">
        <v>2</v>
      </c>
      <c r="P990" s="64">
        <v>2</v>
      </c>
      <c r="Q990" s="64">
        <v>2</v>
      </c>
      <c r="R990" s="64">
        <f t="shared" si="178"/>
        <v>8</v>
      </c>
      <c r="S990" s="105" t="s">
        <v>4672</v>
      </c>
      <c r="T990" s="105"/>
      <c r="U990" s="159">
        <f t="shared" si="164"/>
        <v>4</v>
      </c>
      <c r="V990" s="273">
        <v>0</v>
      </c>
      <c r="W990" s="100">
        <f t="shared" si="162"/>
        <v>0</v>
      </c>
      <c r="X990" s="105" t="str">
        <f t="shared" si="163"/>
        <v>En Riesgo de no Cumplimiento</v>
      </c>
      <c r="Y990" s="166"/>
      <c r="Z990" s="159"/>
      <c r="AA990" s="159"/>
      <c r="AB990" s="100"/>
      <c r="AC990" s="105"/>
      <c r="AD990" s="166"/>
      <c r="AE990" s="65"/>
      <c r="AF990" s="100"/>
      <c r="AG990" s="105"/>
      <c r="AH990" s="166"/>
      <c r="AI990" s="65" t="s">
        <v>502</v>
      </c>
      <c r="AJ990" s="105" t="s">
        <v>502</v>
      </c>
    </row>
    <row r="991" spans="1:36" s="59" customFormat="1" ht="37.049999999999997" customHeight="1" thickTop="1" thickBot="1">
      <c r="A991" s="63">
        <v>956</v>
      </c>
      <c r="B991" s="162" t="s">
        <v>400</v>
      </c>
      <c r="C991" s="162">
        <v>0</v>
      </c>
      <c r="D991" s="162">
        <v>0</v>
      </c>
      <c r="E991" s="162" t="s">
        <v>41</v>
      </c>
      <c r="F991" s="162">
        <v>18</v>
      </c>
      <c r="G991" s="231" t="s">
        <v>431</v>
      </c>
      <c r="H991" s="164" t="s">
        <v>4688</v>
      </c>
      <c r="I991" s="231" t="s">
        <v>20</v>
      </c>
      <c r="J991" s="231" t="s">
        <v>129</v>
      </c>
      <c r="K991" s="231">
        <v>1</v>
      </c>
      <c r="L991" s="165" t="s">
        <v>2214</v>
      </c>
      <c r="M991" s="165" t="s">
        <v>2215</v>
      </c>
      <c r="N991" s="64">
        <v>0</v>
      </c>
      <c r="O991" s="64">
        <v>2</v>
      </c>
      <c r="P991" s="64">
        <v>0</v>
      </c>
      <c r="Q991" s="64">
        <v>2</v>
      </c>
      <c r="R991" s="64">
        <f t="shared" si="178"/>
        <v>4</v>
      </c>
      <c r="S991" s="105" t="s">
        <v>4672</v>
      </c>
      <c r="T991" s="105"/>
      <c r="U991" s="159">
        <f t="shared" si="164"/>
        <v>2</v>
      </c>
      <c r="V991" s="273">
        <v>1</v>
      </c>
      <c r="W991" s="100">
        <f t="shared" si="162"/>
        <v>0.5</v>
      </c>
      <c r="X991" s="105" t="str">
        <f t="shared" si="163"/>
        <v>En Riesgo de no Cumplimiento</v>
      </c>
      <c r="Y991" s="166"/>
      <c r="Z991" s="159"/>
      <c r="AA991" s="159"/>
      <c r="AB991" s="100"/>
      <c r="AC991" s="105"/>
      <c r="AD991" s="166"/>
      <c r="AE991" s="65"/>
      <c r="AF991" s="100"/>
      <c r="AG991" s="105"/>
      <c r="AH991" s="166"/>
      <c r="AI991" s="65" t="s">
        <v>502</v>
      </c>
      <c r="AJ991" s="105" t="s">
        <v>502</v>
      </c>
    </row>
    <row r="992" spans="1:36" s="59" customFormat="1" ht="37.049999999999997" customHeight="1" thickTop="1" thickBot="1">
      <c r="A992" s="63">
        <v>957</v>
      </c>
      <c r="B992" s="162" t="s">
        <v>400</v>
      </c>
      <c r="C992" s="162">
        <v>0</v>
      </c>
      <c r="D992" s="162">
        <v>0</v>
      </c>
      <c r="E992" s="162" t="s">
        <v>41</v>
      </c>
      <c r="F992" s="162">
        <v>18</v>
      </c>
      <c r="G992" s="231" t="s">
        <v>471</v>
      </c>
      <c r="H992" s="164" t="s">
        <v>4689</v>
      </c>
      <c r="I992" s="231" t="s">
        <v>20</v>
      </c>
      <c r="J992" s="231" t="s">
        <v>129</v>
      </c>
      <c r="K992" s="231">
        <v>1</v>
      </c>
      <c r="L992" s="165" t="s">
        <v>2214</v>
      </c>
      <c r="M992" s="165" t="s">
        <v>2215</v>
      </c>
      <c r="N992" s="64">
        <v>0</v>
      </c>
      <c r="O992" s="64">
        <v>2</v>
      </c>
      <c r="P992" s="64">
        <v>0</v>
      </c>
      <c r="Q992" s="64">
        <v>2</v>
      </c>
      <c r="R992" s="64">
        <f t="shared" si="178"/>
        <v>4</v>
      </c>
      <c r="S992" s="105" t="s">
        <v>4672</v>
      </c>
      <c r="T992" s="105"/>
      <c r="U992" s="159">
        <f t="shared" si="164"/>
        <v>2</v>
      </c>
      <c r="V992" s="273">
        <v>0</v>
      </c>
      <c r="W992" s="100">
        <f t="shared" si="162"/>
        <v>0</v>
      </c>
      <c r="X992" s="105" t="str">
        <f t="shared" si="163"/>
        <v>En Riesgo de no Cumplimiento</v>
      </c>
      <c r="Y992" s="166"/>
      <c r="Z992" s="159"/>
      <c r="AA992" s="159"/>
      <c r="AB992" s="100"/>
      <c r="AC992" s="105"/>
      <c r="AD992" s="166"/>
      <c r="AE992" s="65"/>
      <c r="AF992" s="100"/>
      <c r="AG992" s="105"/>
      <c r="AH992" s="166"/>
      <c r="AI992" s="65" t="s">
        <v>502</v>
      </c>
      <c r="AJ992" s="105" t="s">
        <v>502</v>
      </c>
    </row>
    <row r="993" spans="1:36" s="59" customFormat="1" ht="37.049999999999997" customHeight="1" thickTop="1" thickBot="1">
      <c r="A993" s="63">
        <v>958</v>
      </c>
      <c r="B993" s="162" t="s">
        <v>400</v>
      </c>
      <c r="C993" s="162">
        <v>0</v>
      </c>
      <c r="D993" s="162">
        <v>0</v>
      </c>
      <c r="E993" s="162" t="s">
        <v>41</v>
      </c>
      <c r="F993" s="162">
        <v>18</v>
      </c>
      <c r="G993" s="231" t="s">
        <v>447</v>
      </c>
      <c r="H993" s="164" t="s">
        <v>4690</v>
      </c>
      <c r="I993" s="231" t="s">
        <v>18</v>
      </c>
      <c r="J993" s="231" t="s">
        <v>129</v>
      </c>
      <c r="K993" s="231">
        <v>1</v>
      </c>
      <c r="L993" s="165" t="s">
        <v>3778</v>
      </c>
      <c r="M993" s="165" t="s">
        <v>643</v>
      </c>
      <c r="N993" s="64"/>
      <c r="O993" s="64"/>
      <c r="P993" s="64"/>
      <c r="Q993" s="64"/>
      <c r="R993" s="64"/>
      <c r="S993" s="105" t="s">
        <v>4672</v>
      </c>
      <c r="T993" s="105"/>
      <c r="U993" s="159">
        <f t="shared" si="164"/>
        <v>0</v>
      </c>
      <c r="V993" s="273">
        <v>1</v>
      </c>
      <c r="W993" s="100" t="str">
        <f t="shared" si="162"/>
        <v>No hay Programación</v>
      </c>
      <c r="X993" s="105" t="str">
        <f t="shared" si="163"/>
        <v>De acuerdo a lo programado</v>
      </c>
      <c r="Y993" s="166"/>
      <c r="Z993" s="159"/>
      <c r="AA993" s="159"/>
      <c r="AB993" s="100"/>
      <c r="AC993" s="105"/>
      <c r="AD993" s="166"/>
      <c r="AE993" s="65"/>
      <c r="AF993" s="100"/>
      <c r="AG993" s="105"/>
      <c r="AH993" s="166"/>
      <c r="AI993" s="65" t="s">
        <v>502</v>
      </c>
      <c r="AJ993" s="105" t="s">
        <v>502</v>
      </c>
    </row>
    <row r="994" spans="1:36" s="59" customFormat="1" ht="37.049999999999997" customHeight="1" thickTop="1" thickBot="1">
      <c r="A994" s="63">
        <v>959</v>
      </c>
      <c r="B994" s="162" t="s">
        <v>400</v>
      </c>
      <c r="C994" s="162">
        <v>0</v>
      </c>
      <c r="D994" s="162">
        <v>0</v>
      </c>
      <c r="E994" s="162" t="s">
        <v>41</v>
      </c>
      <c r="F994" s="162">
        <v>18</v>
      </c>
      <c r="G994" s="231" t="s">
        <v>428</v>
      </c>
      <c r="H994" s="164" t="s">
        <v>4691</v>
      </c>
      <c r="I994" s="231" t="s">
        <v>20</v>
      </c>
      <c r="J994" s="231" t="s">
        <v>353</v>
      </c>
      <c r="K994" s="231">
        <v>1</v>
      </c>
      <c r="L994" s="165" t="s">
        <v>642</v>
      </c>
      <c r="M994" s="165" t="s">
        <v>643</v>
      </c>
      <c r="N994" s="64">
        <v>3</v>
      </c>
      <c r="O994" s="64">
        <v>3</v>
      </c>
      <c r="P994" s="64">
        <v>3</v>
      </c>
      <c r="Q994" s="64">
        <v>3</v>
      </c>
      <c r="R994" s="64">
        <f>N994+O994+P994+Q994</f>
        <v>12</v>
      </c>
      <c r="S994" s="105" t="s">
        <v>4672</v>
      </c>
      <c r="T994" s="105"/>
      <c r="U994" s="159">
        <f t="shared" si="164"/>
        <v>6</v>
      </c>
      <c r="V994" s="273">
        <v>5</v>
      </c>
      <c r="W994" s="100">
        <f t="shared" si="162"/>
        <v>0.83333333333333337</v>
      </c>
      <c r="X994" s="105" t="str">
        <f t="shared" si="163"/>
        <v>Atraso Leve</v>
      </c>
      <c r="Y994" s="166"/>
      <c r="Z994" s="159"/>
      <c r="AA994" s="159"/>
      <c r="AB994" s="100"/>
      <c r="AC994" s="105"/>
      <c r="AD994" s="166"/>
      <c r="AE994" s="65"/>
      <c r="AF994" s="100"/>
      <c r="AG994" s="105"/>
      <c r="AH994" s="166"/>
      <c r="AI994" s="65" t="s">
        <v>502</v>
      </c>
      <c r="AJ994" s="105" t="s">
        <v>502</v>
      </c>
    </row>
    <row r="995" spans="1:36" s="59" customFormat="1" ht="37.049999999999997" customHeight="1" thickTop="1" thickBot="1">
      <c r="A995" s="63">
        <v>960</v>
      </c>
      <c r="B995" s="162" t="s">
        <v>400</v>
      </c>
      <c r="C995" s="162">
        <v>0</v>
      </c>
      <c r="D995" s="162">
        <v>0</v>
      </c>
      <c r="E995" s="162" t="s">
        <v>41</v>
      </c>
      <c r="F995" s="162">
        <v>18</v>
      </c>
      <c r="G995" s="231" t="s">
        <v>428</v>
      </c>
      <c r="H995" s="164" t="s">
        <v>4692</v>
      </c>
      <c r="I995" s="231" t="s">
        <v>20</v>
      </c>
      <c r="J995" s="231" t="s">
        <v>353</v>
      </c>
      <c r="K995" s="231">
        <v>1</v>
      </c>
      <c r="L995" s="165" t="s">
        <v>642</v>
      </c>
      <c r="M995" s="165" t="s">
        <v>643</v>
      </c>
      <c r="N995" s="64">
        <v>1</v>
      </c>
      <c r="O995" s="64">
        <v>1</v>
      </c>
      <c r="P995" s="64">
        <v>1</v>
      </c>
      <c r="Q995" s="64">
        <v>1</v>
      </c>
      <c r="R995" s="64">
        <f t="shared" ref="R995:R998" si="179">N995+O995+P995+Q995</f>
        <v>4</v>
      </c>
      <c r="S995" s="105" t="s">
        <v>4672</v>
      </c>
      <c r="T995" s="105"/>
      <c r="U995" s="159">
        <f t="shared" si="164"/>
        <v>2</v>
      </c>
      <c r="V995" s="273">
        <v>2</v>
      </c>
      <c r="W995" s="100">
        <f t="shared" si="162"/>
        <v>1</v>
      </c>
      <c r="X995" s="105" t="str">
        <f t="shared" si="163"/>
        <v>De acuerdo a lo programado</v>
      </c>
      <c r="Y995" s="166"/>
      <c r="Z995" s="159"/>
      <c r="AA995" s="159"/>
      <c r="AB995" s="100"/>
      <c r="AC995" s="105"/>
      <c r="AD995" s="166"/>
      <c r="AE995" s="65"/>
      <c r="AF995" s="100"/>
      <c r="AG995" s="105"/>
      <c r="AH995" s="166"/>
      <c r="AI995" s="65" t="s">
        <v>502</v>
      </c>
      <c r="AJ995" s="105" t="s">
        <v>502</v>
      </c>
    </row>
    <row r="996" spans="1:36" s="59" customFormat="1" ht="37.049999999999997" customHeight="1" thickTop="1" thickBot="1">
      <c r="A996" s="63">
        <v>961</v>
      </c>
      <c r="B996" s="162" t="s">
        <v>400</v>
      </c>
      <c r="C996" s="162">
        <v>0</v>
      </c>
      <c r="D996" s="162">
        <v>0</v>
      </c>
      <c r="E996" s="162" t="s">
        <v>41</v>
      </c>
      <c r="F996" s="162">
        <v>18</v>
      </c>
      <c r="G996" s="231" t="s">
        <v>428</v>
      </c>
      <c r="H996" s="164" t="s">
        <v>4693</v>
      </c>
      <c r="I996" s="231" t="s">
        <v>20</v>
      </c>
      <c r="J996" s="231" t="s">
        <v>353</v>
      </c>
      <c r="K996" s="231">
        <v>1</v>
      </c>
      <c r="L996" s="165" t="s">
        <v>2214</v>
      </c>
      <c r="M996" s="165" t="s">
        <v>2215</v>
      </c>
      <c r="N996" s="64">
        <v>3</v>
      </c>
      <c r="O996" s="64">
        <v>3</v>
      </c>
      <c r="P996" s="64">
        <v>3</v>
      </c>
      <c r="Q996" s="64">
        <v>3</v>
      </c>
      <c r="R996" s="64">
        <f t="shared" si="179"/>
        <v>12</v>
      </c>
      <c r="S996" s="105" t="s">
        <v>4672</v>
      </c>
      <c r="T996" s="105"/>
      <c r="U996" s="159">
        <f t="shared" si="164"/>
        <v>6</v>
      </c>
      <c r="V996" s="273">
        <v>4</v>
      </c>
      <c r="W996" s="100">
        <f t="shared" ref="W996:W1059" si="180">IF(V996="","No hay ejecución",IF(AND(U996&gt;0), V996/U996,"No hay Programación"))</f>
        <v>0.66666666666666663</v>
      </c>
      <c r="X996" s="105" t="str">
        <f t="shared" ref="X996:X1059" si="181">IF(W996="No hay ejecución","NA",IF(W996&gt;=90%,"De acuerdo a lo programado",IF(W996&gt;=70%,"Atraso Leve",IF(W996&lt;70%,"En Riesgo de no Cumplimiento"))))</f>
        <v>En Riesgo de no Cumplimiento</v>
      </c>
      <c r="Y996" s="166"/>
      <c r="Z996" s="159"/>
      <c r="AA996" s="159"/>
      <c r="AB996" s="100"/>
      <c r="AC996" s="105"/>
      <c r="AD996" s="166"/>
      <c r="AE996" s="65"/>
      <c r="AF996" s="100"/>
      <c r="AG996" s="105"/>
      <c r="AH996" s="166"/>
      <c r="AI996" s="65" t="s">
        <v>502</v>
      </c>
      <c r="AJ996" s="105" t="s">
        <v>502</v>
      </c>
    </row>
    <row r="997" spans="1:36" s="59" customFormat="1" ht="37.049999999999997" customHeight="1" thickTop="1" thickBot="1">
      <c r="A997" s="63">
        <v>962</v>
      </c>
      <c r="B997" s="162" t="s">
        <v>400</v>
      </c>
      <c r="C997" s="162">
        <v>0</v>
      </c>
      <c r="D997" s="162">
        <v>0</v>
      </c>
      <c r="E997" s="162" t="s">
        <v>41</v>
      </c>
      <c r="F997" s="162">
        <v>18</v>
      </c>
      <c r="G997" s="231" t="s">
        <v>516</v>
      </c>
      <c r="H997" s="164" t="s">
        <v>4694</v>
      </c>
      <c r="I997" s="231" t="s">
        <v>20</v>
      </c>
      <c r="J997" s="231" t="s">
        <v>353</v>
      </c>
      <c r="K997" s="231">
        <v>1</v>
      </c>
      <c r="L997" s="165" t="s">
        <v>642</v>
      </c>
      <c r="M997" s="165" t="s">
        <v>643</v>
      </c>
      <c r="N997" s="64">
        <v>2</v>
      </c>
      <c r="O997" s="64">
        <v>2</v>
      </c>
      <c r="P997" s="64">
        <v>2</v>
      </c>
      <c r="Q997" s="64">
        <v>2</v>
      </c>
      <c r="R997" s="64">
        <f t="shared" si="179"/>
        <v>8</v>
      </c>
      <c r="S997" s="105" t="s">
        <v>4672</v>
      </c>
      <c r="T997" s="105"/>
      <c r="U997" s="159">
        <f t="shared" si="164"/>
        <v>4</v>
      </c>
      <c r="V997" s="273">
        <v>6</v>
      </c>
      <c r="W997" s="100">
        <f t="shared" si="180"/>
        <v>1.5</v>
      </c>
      <c r="X997" s="105" t="str">
        <f t="shared" si="181"/>
        <v>De acuerdo a lo programado</v>
      </c>
      <c r="Y997" s="166"/>
      <c r="Z997" s="159"/>
      <c r="AA997" s="159"/>
      <c r="AB997" s="100"/>
      <c r="AC997" s="105"/>
      <c r="AD997" s="166"/>
      <c r="AE997" s="65"/>
      <c r="AF997" s="100"/>
      <c r="AG997" s="105"/>
      <c r="AH997" s="166"/>
      <c r="AI997" s="65" t="s">
        <v>502</v>
      </c>
      <c r="AJ997" s="105" t="s">
        <v>502</v>
      </c>
    </row>
    <row r="998" spans="1:36" s="59" customFormat="1" ht="37.049999999999997" customHeight="1" thickTop="1" thickBot="1">
      <c r="A998" s="63">
        <v>963</v>
      </c>
      <c r="B998" s="162" t="s">
        <v>400</v>
      </c>
      <c r="C998" s="162">
        <v>0</v>
      </c>
      <c r="D998" s="162">
        <v>0</v>
      </c>
      <c r="E998" s="162" t="s">
        <v>41</v>
      </c>
      <c r="F998" s="162">
        <v>18</v>
      </c>
      <c r="G998" s="231" t="s">
        <v>422</v>
      </c>
      <c r="H998" s="164" t="s">
        <v>4695</v>
      </c>
      <c r="I998" s="231" t="s">
        <v>20</v>
      </c>
      <c r="J998" s="231" t="s">
        <v>129</v>
      </c>
      <c r="K998" s="231">
        <v>1</v>
      </c>
      <c r="L998" s="165" t="s">
        <v>2214</v>
      </c>
      <c r="M998" s="165" t="s">
        <v>2215</v>
      </c>
      <c r="N998" s="64">
        <v>1</v>
      </c>
      <c r="O998" s="64">
        <v>1</v>
      </c>
      <c r="P998" s="64">
        <v>1</v>
      </c>
      <c r="Q998" s="64">
        <v>1</v>
      </c>
      <c r="R998" s="64">
        <f t="shared" si="179"/>
        <v>4</v>
      </c>
      <c r="S998" s="105" t="s">
        <v>4672</v>
      </c>
      <c r="T998" s="105"/>
      <c r="U998" s="159">
        <f t="shared" si="164"/>
        <v>2</v>
      </c>
      <c r="V998" s="273">
        <v>2</v>
      </c>
      <c r="W998" s="100">
        <f t="shared" si="180"/>
        <v>1</v>
      </c>
      <c r="X998" s="105" t="str">
        <f t="shared" si="181"/>
        <v>De acuerdo a lo programado</v>
      </c>
      <c r="Y998" s="166"/>
      <c r="Z998" s="159"/>
      <c r="AA998" s="159"/>
      <c r="AB998" s="100"/>
      <c r="AC998" s="105"/>
      <c r="AD998" s="166"/>
      <c r="AE998" s="65"/>
      <c r="AF998" s="100"/>
      <c r="AG998" s="105"/>
      <c r="AH998" s="166"/>
      <c r="AI998" s="65" t="s">
        <v>502</v>
      </c>
      <c r="AJ998" s="105" t="s">
        <v>502</v>
      </c>
    </row>
    <row r="999" spans="1:36" s="59" customFormat="1" ht="37.049999999999997" customHeight="1" thickTop="1" thickBot="1">
      <c r="A999" s="63">
        <v>964</v>
      </c>
      <c r="B999" s="162" t="s">
        <v>403</v>
      </c>
      <c r="C999" s="162">
        <v>0</v>
      </c>
      <c r="D999" s="162">
        <v>0</v>
      </c>
      <c r="E999" s="162" t="s">
        <v>41</v>
      </c>
      <c r="F999" s="162">
        <v>21</v>
      </c>
      <c r="G999" s="231" t="s">
        <v>422</v>
      </c>
      <c r="H999" s="164" t="s">
        <v>4696</v>
      </c>
      <c r="I999" s="231" t="s">
        <v>20</v>
      </c>
      <c r="J999" s="231" t="s">
        <v>129</v>
      </c>
      <c r="K999" s="231">
        <v>1</v>
      </c>
      <c r="L999" s="165" t="s">
        <v>642</v>
      </c>
      <c r="M999" s="165" t="s">
        <v>674</v>
      </c>
      <c r="N999" s="64">
        <v>10</v>
      </c>
      <c r="O999" s="64">
        <v>10</v>
      </c>
      <c r="P999" s="64">
        <v>10</v>
      </c>
      <c r="Q999" s="64">
        <v>10</v>
      </c>
      <c r="R999" s="64">
        <v>40</v>
      </c>
      <c r="S999" s="105" t="s">
        <v>4672</v>
      </c>
      <c r="T999" s="105"/>
      <c r="U999" s="159">
        <f t="shared" si="164"/>
        <v>20</v>
      </c>
      <c r="V999" s="273">
        <v>13</v>
      </c>
      <c r="W999" s="100">
        <f t="shared" si="180"/>
        <v>0.65</v>
      </c>
      <c r="X999" s="105" t="str">
        <f t="shared" si="181"/>
        <v>En Riesgo de no Cumplimiento</v>
      </c>
      <c r="Y999" s="166"/>
      <c r="Z999" s="159"/>
      <c r="AA999" s="159"/>
      <c r="AB999" s="100"/>
      <c r="AC999" s="105"/>
      <c r="AD999" s="166"/>
      <c r="AE999" s="65"/>
      <c r="AF999" s="100"/>
      <c r="AG999" s="105"/>
      <c r="AH999" s="166"/>
      <c r="AI999" s="65" t="s">
        <v>502</v>
      </c>
      <c r="AJ999" s="105" t="s">
        <v>502</v>
      </c>
    </row>
    <row r="1000" spans="1:36" s="59" customFormat="1" ht="37.049999999999997" customHeight="1" thickTop="1" thickBot="1">
      <c r="A1000" s="63">
        <v>965</v>
      </c>
      <c r="B1000" s="162" t="s">
        <v>403</v>
      </c>
      <c r="C1000" s="162">
        <v>0</v>
      </c>
      <c r="D1000" s="162">
        <v>0</v>
      </c>
      <c r="E1000" s="162">
        <v>0</v>
      </c>
      <c r="F1000" s="162">
        <v>21</v>
      </c>
      <c r="G1000" s="231" t="s">
        <v>428</v>
      </c>
      <c r="H1000" s="164" t="s">
        <v>4697</v>
      </c>
      <c r="I1000" s="231" t="s">
        <v>20</v>
      </c>
      <c r="J1000" s="231" t="s">
        <v>129</v>
      </c>
      <c r="K1000" s="231">
        <v>1</v>
      </c>
      <c r="L1000" s="165" t="s">
        <v>3778</v>
      </c>
      <c r="M1000" s="165" t="s">
        <v>674</v>
      </c>
      <c r="N1000" s="64">
        <v>1</v>
      </c>
      <c r="O1000" s="64">
        <v>1</v>
      </c>
      <c r="P1000" s="64">
        <v>1</v>
      </c>
      <c r="Q1000" s="64">
        <v>1</v>
      </c>
      <c r="R1000" s="64">
        <v>4</v>
      </c>
      <c r="S1000" s="105" t="s">
        <v>4672</v>
      </c>
      <c r="T1000" s="105"/>
      <c r="U1000" s="159">
        <f t="shared" si="164"/>
        <v>2</v>
      </c>
      <c r="V1000" s="273">
        <v>0</v>
      </c>
      <c r="W1000" s="100">
        <f t="shared" si="180"/>
        <v>0</v>
      </c>
      <c r="X1000" s="105" t="str">
        <f t="shared" si="181"/>
        <v>En Riesgo de no Cumplimiento</v>
      </c>
      <c r="Y1000" s="166"/>
      <c r="Z1000" s="159"/>
      <c r="AA1000" s="159"/>
      <c r="AB1000" s="100"/>
      <c r="AC1000" s="105"/>
      <c r="AD1000" s="166"/>
      <c r="AE1000" s="65"/>
      <c r="AF1000" s="100"/>
      <c r="AG1000" s="105"/>
      <c r="AH1000" s="166"/>
      <c r="AI1000" s="65" t="s">
        <v>502</v>
      </c>
      <c r="AJ1000" s="105" t="s">
        <v>502</v>
      </c>
    </row>
    <row r="1001" spans="1:36" s="59" customFormat="1" ht="37.049999999999997" customHeight="1" thickTop="1" thickBot="1">
      <c r="A1001" s="63">
        <v>966</v>
      </c>
      <c r="B1001" s="162" t="s">
        <v>403</v>
      </c>
      <c r="C1001" s="162">
        <v>0</v>
      </c>
      <c r="D1001" s="162">
        <v>0</v>
      </c>
      <c r="E1001" s="162">
        <v>0</v>
      </c>
      <c r="F1001" s="162">
        <v>21</v>
      </c>
      <c r="G1001" s="231" t="s">
        <v>428</v>
      </c>
      <c r="H1001" s="164" t="s">
        <v>4698</v>
      </c>
      <c r="I1001" s="231" t="s">
        <v>20</v>
      </c>
      <c r="J1001" s="231" t="s">
        <v>129</v>
      </c>
      <c r="K1001" s="231">
        <v>1</v>
      </c>
      <c r="L1001" s="165" t="s">
        <v>3778</v>
      </c>
      <c r="M1001" s="165" t="s">
        <v>674</v>
      </c>
      <c r="N1001" s="64">
        <v>1</v>
      </c>
      <c r="O1001" s="64">
        <v>1</v>
      </c>
      <c r="P1001" s="64">
        <v>1</v>
      </c>
      <c r="Q1001" s="64">
        <v>1</v>
      </c>
      <c r="R1001" s="64">
        <v>4</v>
      </c>
      <c r="S1001" s="105" t="s">
        <v>4672</v>
      </c>
      <c r="T1001" s="105"/>
      <c r="U1001" s="159">
        <f t="shared" ref="U1001:U1064" si="182">N1001+O1001</f>
        <v>2</v>
      </c>
      <c r="V1001" s="273">
        <v>1</v>
      </c>
      <c r="W1001" s="100">
        <f t="shared" si="180"/>
        <v>0.5</v>
      </c>
      <c r="X1001" s="105" t="str">
        <f t="shared" si="181"/>
        <v>En Riesgo de no Cumplimiento</v>
      </c>
      <c r="Y1001" s="166"/>
      <c r="Z1001" s="159"/>
      <c r="AA1001" s="159"/>
      <c r="AB1001" s="100"/>
      <c r="AC1001" s="105"/>
      <c r="AD1001" s="166"/>
      <c r="AE1001" s="65"/>
      <c r="AF1001" s="100"/>
      <c r="AG1001" s="105"/>
      <c r="AH1001" s="166"/>
      <c r="AI1001" s="65" t="s">
        <v>502</v>
      </c>
      <c r="AJ1001" s="105" t="s">
        <v>502</v>
      </c>
    </row>
    <row r="1002" spans="1:36" s="59" customFormat="1" ht="37.049999999999997" customHeight="1" thickTop="1" thickBot="1">
      <c r="A1002" s="63">
        <v>967</v>
      </c>
      <c r="B1002" s="162" t="s">
        <v>403</v>
      </c>
      <c r="C1002" s="162">
        <v>0</v>
      </c>
      <c r="D1002" s="162">
        <v>0</v>
      </c>
      <c r="E1002" s="162" t="s">
        <v>46</v>
      </c>
      <c r="F1002" s="162">
        <v>21</v>
      </c>
      <c r="G1002" s="231" t="s">
        <v>547</v>
      </c>
      <c r="H1002" s="164" t="s">
        <v>4699</v>
      </c>
      <c r="I1002" s="231" t="s">
        <v>345</v>
      </c>
      <c r="J1002" s="231" t="s">
        <v>129</v>
      </c>
      <c r="K1002" s="231">
        <v>12</v>
      </c>
      <c r="L1002" s="165" t="s">
        <v>642</v>
      </c>
      <c r="M1002" s="165" t="s">
        <v>636</v>
      </c>
      <c r="N1002" s="64"/>
      <c r="O1002" s="64">
        <v>0</v>
      </c>
      <c r="P1002" s="64">
        <v>1</v>
      </c>
      <c r="Q1002" s="64"/>
      <c r="R1002" s="64">
        <v>1</v>
      </c>
      <c r="S1002" s="105" t="s">
        <v>4672</v>
      </c>
      <c r="T1002" s="105"/>
      <c r="U1002" s="159">
        <f t="shared" si="182"/>
        <v>0</v>
      </c>
      <c r="V1002" s="273">
        <v>10</v>
      </c>
      <c r="W1002" s="100" t="str">
        <f t="shared" si="180"/>
        <v>No hay Programación</v>
      </c>
      <c r="X1002" s="105" t="str">
        <f t="shared" si="181"/>
        <v>De acuerdo a lo programado</v>
      </c>
      <c r="Y1002" s="166"/>
      <c r="Z1002" s="159"/>
      <c r="AA1002" s="159"/>
      <c r="AB1002" s="100"/>
      <c r="AC1002" s="105"/>
      <c r="AD1002" s="166"/>
      <c r="AE1002" s="65"/>
      <c r="AF1002" s="100"/>
      <c r="AG1002" s="105"/>
      <c r="AH1002" s="166"/>
      <c r="AI1002" s="65" t="s">
        <v>502</v>
      </c>
      <c r="AJ1002" s="105" t="s">
        <v>502</v>
      </c>
    </row>
    <row r="1003" spans="1:36" s="59" customFormat="1" ht="37.049999999999997" customHeight="1" thickTop="1" thickBot="1">
      <c r="A1003" s="63">
        <v>968</v>
      </c>
      <c r="B1003" s="162" t="s">
        <v>403</v>
      </c>
      <c r="C1003" s="162">
        <v>0</v>
      </c>
      <c r="D1003" s="162">
        <v>0</v>
      </c>
      <c r="E1003" s="162" t="s">
        <v>46</v>
      </c>
      <c r="F1003" s="162">
        <v>21</v>
      </c>
      <c r="G1003" s="231" t="s">
        <v>547</v>
      </c>
      <c r="H1003" s="164" t="s">
        <v>4700</v>
      </c>
      <c r="I1003" s="231" t="s">
        <v>20</v>
      </c>
      <c r="J1003" s="231" t="s">
        <v>129</v>
      </c>
      <c r="K1003" s="231">
        <v>1</v>
      </c>
      <c r="L1003" s="165" t="s">
        <v>2247</v>
      </c>
      <c r="M1003" s="165" t="s">
        <v>636</v>
      </c>
      <c r="N1003" s="64">
        <v>10</v>
      </c>
      <c r="O1003" s="64">
        <v>10</v>
      </c>
      <c r="P1003" s="64">
        <v>10</v>
      </c>
      <c r="Q1003" s="64">
        <v>10</v>
      </c>
      <c r="R1003" s="64">
        <v>40</v>
      </c>
      <c r="S1003" s="105" t="s">
        <v>4672</v>
      </c>
      <c r="T1003" s="105"/>
      <c r="U1003" s="159">
        <f t="shared" si="182"/>
        <v>20</v>
      </c>
      <c r="V1003" s="273">
        <v>1</v>
      </c>
      <c r="W1003" s="100">
        <f t="shared" si="180"/>
        <v>0.05</v>
      </c>
      <c r="X1003" s="105" t="str">
        <f t="shared" si="181"/>
        <v>En Riesgo de no Cumplimiento</v>
      </c>
      <c r="Y1003" s="166"/>
      <c r="Z1003" s="159"/>
      <c r="AA1003" s="159"/>
      <c r="AB1003" s="100"/>
      <c r="AC1003" s="105"/>
      <c r="AD1003" s="166"/>
      <c r="AE1003" s="65"/>
      <c r="AF1003" s="100"/>
      <c r="AG1003" s="105"/>
      <c r="AH1003" s="166"/>
      <c r="AI1003" s="65" t="s">
        <v>502</v>
      </c>
      <c r="AJ1003" s="105" t="s">
        <v>502</v>
      </c>
    </row>
    <row r="1004" spans="1:36" s="59" customFormat="1" ht="37.049999999999997" customHeight="1" thickTop="1" thickBot="1">
      <c r="A1004" s="63">
        <v>969</v>
      </c>
      <c r="B1004" s="162" t="s">
        <v>403</v>
      </c>
      <c r="C1004" s="162">
        <v>0</v>
      </c>
      <c r="D1004" s="162">
        <v>0</v>
      </c>
      <c r="E1004" s="162">
        <v>0</v>
      </c>
      <c r="F1004" s="162">
        <v>21</v>
      </c>
      <c r="G1004" s="231" t="s">
        <v>565</v>
      </c>
      <c r="H1004" s="164" t="s">
        <v>4701</v>
      </c>
      <c r="I1004" s="231" t="s">
        <v>18</v>
      </c>
      <c r="J1004" s="231" t="s">
        <v>129</v>
      </c>
      <c r="K1004" s="231">
        <v>1</v>
      </c>
      <c r="L1004" s="165" t="s">
        <v>664</v>
      </c>
      <c r="M1004" s="165" t="s">
        <v>4702</v>
      </c>
      <c r="N1004" s="64">
        <v>3</v>
      </c>
      <c r="O1004" s="64">
        <v>3</v>
      </c>
      <c r="P1004" s="64">
        <v>3</v>
      </c>
      <c r="Q1004" s="64"/>
      <c r="R1004" s="64">
        <v>9</v>
      </c>
      <c r="S1004" s="105" t="s">
        <v>4672</v>
      </c>
      <c r="T1004" s="105"/>
      <c r="U1004" s="159">
        <f t="shared" si="182"/>
        <v>6</v>
      </c>
      <c r="V1004" s="273">
        <v>0</v>
      </c>
      <c r="W1004" s="100">
        <f t="shared" si="180"/>
        <v>0</v>
      </c>
      <c r="X1004" s="105" t="str">
        <f t="shared" si="181"/>
        <v>En Riesgo de no Cumplimiento</v>
      </c>
      <c r="Y1004" s="166"/>
      <c r="Z1004" s="159"/>
      <c r="AA1004" s="159"/>
      <c r="AB1004" s="100"/>
      <c r="AC1004" s="105"/>
      <c r="AD1004" s="166"/>
      <c r="AE1004" s="65"/>
      <c r="AF1004" s="100"/>
      <c r="AG1004" s="105"/>
      <c r="AH1004" s="166"/>
      <c r="AI1004" s="65" t="s">
        <v>502</v>
      </c>
      <c r="AJ1004" s="105" t="s">
        <v>502</v>
      </c>
    </row>
    <row r="1005" spans="1:36" s="59" customFormat="1" ht="37.049999999999997" customHeight="1" thickTop="1" thickBot="1">
      <c r="A1005" s="63">
        <v>970</v>
      </c>
      <c r="B1005" s="162" t="s">
        <v>403</v>
      </c>
      <c r="C1005" s="162" t="s">
        <v>41</v>
      </c>
      <c r="D1005" s="162">
        <v>0</v>
      </c>
      <c r="E1005" s="162" t="s">
        <v>66</v>
      </c>
      <c r="F1005" s="162">
        <v>21</v>
      </c>
      <c r="G1005" s="231" t="s">
        <v>554</v>
      </c>
      <c r="H1005" s="164" t="s">
        <v>4703</v>
      </c>
      <c r="I1005" s="231" t="s">
        <v>20</v>
      </c>
      <c r="J1005" s="231" t="s">
        <v>141</v>
      </c>
      <c r="K1005" s="231">
        <v>2</v>
      </c>
      <c r="L1005" s="165" t="s">
        <v>640</v>
      </c>
      <c r="M1005" s="165" t="s">
        <v>636</v>
      </c>
      <c r="N1005" s="64"/>
      <c r="O1005" s="64">
        <v>1</v>
      </c>
      <c r="P1005" s="64">
        <v>1</v>
      </c>
      <c r="Q1005" s="64"/>
      <c r="R1005" s="64">
        <v>2</v>
      </c>
      <c r="S1005" s="105" t="s">
        <v>4672</v>
      </c>
      <c r="T1005" s="105"/>
      <c r="U1005" s="159">
        <f t="shared" si="182"/>
        <v>1</v>
      </c>
      <c r="V1005" s="273">
        <v>0</v>
      </c>
      <c r="W1005" s="100">
        <f t="shared" si="180"/>
        <v>0</v>
      </c>
      <c r="X1005" s="105" t="str">
        <f t="shared" si="181"/>
        <v>En Riesgo de no Cumplimiento</v>
      </c>
      <c r="Y1005" s="166"/>
      <c r="Z1005" s="159"/>
      <c r="AA1005" s="159"/>
      <c r="AB1005" s="100"/>
      <c r="AC1005" s="105"/>
      <c r="AD1005" s="166"/>
      <c r="AE1005" s="65"/>
      <c r="AF1005" s="100"/>
      <c r="AG1005" s="105"/>
      <c r="AH1005" s="166"/>
      <c r="AI1005" s="65" t="s">
        <v>502</v>
      </c>
      <c r="AJ1005" s="105" t="s">
        <v>502</v>
      </c>
    </row>
    <row r="1006" spans="1:36" s="59" customFormat="1" ht="37.049999999999997" customHeight="1" thickTop="1" thickBot="1">
      <c r="A1006" s="63">
        <v>971</v>
      </c>
      <c r="B1006" s="162" t="s">
        <v>403</v>
      </c>
      <c r="C1006" s="162" t="s">
        <v>41</v>
      </c>
      <c r="D1006" s="162">
        <v>0</v>
      </c>
      <c r="E1006" s="162" t="s">
        <v>66</v>
      </c>
      <c r="F1006" s="162">
        <v>21</v>
      </c>
      <c r="G1006" s="231" t="s">
        <v>554</v>
      </c>
      <c r="H1006" s="164" t="s">
        <v>4704</v>
      </c>
      <c r="I1006" s="231" t="s">
        <v>20</v>
      </c>
      <c r="J1006" s="231" t="s">
        <v>141</v>
      </c>
      <c r="K1006" s="231">
        <v>2</v>
      </c>
      <c r="L1006" s="165" t="s">
        <v>2247</v>
      </c>
      <c r="M1006" s="165" t="s">
        <v>674</v>
      </c>
      <c r="N1006" s="64"/>
      <c r="O1006" s="64">
        <v>1</v>
      </c>
      <c r="P1006" s="64">
        <v>1</v>
      </c>
      <c r="Q1006" s="64"/>
      <c r="R1006" s="64">
        <v>2</v>
      </c>
      <c r="S1006" s="105" t="s">
        <v>4672</v>
      </c>
      <c r="T1006" s="105"/>
      <c r="U1006" s="159">
        <f t="shared" si="182"/>
        <v>1</v>
      </c>
      <c r="V1006" s="273">
        <v>0</v>
      </c>
      <c r="W1006" s="100">
        <f t="shared" si="180"/>
        <v>0</v>
      </c>
      <c r="X1006" s="105" t="str">
        <f t="shared" si="181"/>
        <v>En Riesgo de no Cumplimiento</v>
      </c>
      <c r="Y1006" s="166"/>
      <c r="Z1006" s="159"/>
      <c r="AA1006" s="159"/>
      <c r="AB1006" s="100"/>
      <c r="AC1006" s="105"/>
      <c r="AD1006" s="166"/>
      <c r="AE1006" s="65"/>
      <c r="AF1006" s="100"/>
      <c r="AG1006" s="105"/>
      <c r="AH1006" s="166"/>
      <c r="AI1006" s="65" t="s">
        <v>502</v>
      </c>
      <c r="AJ1006" s="105" t="s">
        <v>502</v>
      </c>
    </row>
    <row r="1007" spans="1:36" s="59" customFormat="1" ht="37.049999999999997" customHeight="1" thickTop="1" thickBot="1">
      <c r="A1007" s="63">
        <v>972</v>
      </c>
      <c r="B1007" s="162" t="s">
        <v>403</v>
      </c>
      <c r="C1007" s="162">
        <v>0</v>
      </c>
      <c r="D1007" s="162">
        <v>0</v>
      </c>
      <c r="E1007" s="162" t="s">
        <v>41</v>
      </c>
      <c r="F1007" s="162">
        <v>21</v>
      </c>
      <c r="G1007" s="231" t="s">
        <v>428</v>
      </c>
      <c r="H1007" s="164" t="s">
        <v>4705</v>
      </c>
      <c r="I1007" s="231" t="s">
        <v>18</v>
      </c>
      <c r="J1007" s="231" t="s">
        <v>129</v>
      </c>
      <c r="K1007" s="231">
        <v>6</v>
      </c>
      <c r="L1007" s="165" t="s">
        <v>640</v>
      </c>
      <c r="M1007" s="165" t="s">
        <v>636</v>
      </c>
      <c r="N1007" s="64"/>
      <c r="O1007" s="64"/>
      <c r="P1007" s="64"/>
      <c r="Q1007" s="64">
        <v>1</v>
      </c>
      <c r="R1007" s="64">
        <v>1</v>
      </c>
      <c r="S1007" s="105" t="s">
        <v>4672</v>
      </c>
      <c r="T1007" s="105"/>
      <c r="U1007" s="159">
        <f t="shared" si="182"/>
        <v>0</v>
      </c>
      <c r="V1007" s="273">
        <v>4</v>
      </c>
      <c r="W1007" s="100" t="str">
        <f t="shared" si="180"/>
        <v>No hay Programación</v>
      </c>
      <c r="X1007" s="105" t="str">
        <f t="shared" si="181"/>
        <v>De acuerdo a lo programado</v>
      </c>
      <c r="Y1007" s="166"/>
      <c r="Z1007" s="159"/>
      <c r="AA1007" s="159"/>
      <c r="AB1007" s="100"/>
      <c r="AC1007" s="105"/>
      <c r="AD1007" s="166"/>
      <c r="AE1007" s="65"/>
      <c r="AF1007" s="100"/>
      <c r="AG1007" s="105"/>
      <c r="AH1007" s="166"/>
      <c r="AI1007" s="65" t="s">
        <v>502</v>
      </c>
      <c r="AJ1007" s="105" t="s">
        <v>502</v>
      </c>
    </row>
    <row r="1008" spans="1:36" s="59" customFormat="1" ht="37.049999999999997" customHeight="1" thickTop="1" thickBot="1">
      <c r="A1008" s="63">
        <v>973</v>
      </c>
      <c r="B1008" s="162" t="s">
        <v>403</v>
      </c>
      <c r="C1008" s="162">
        <v>0</v>
      </c>
      <c r="D1008" s="162">
        <v>0</v>
      </c>
      <c r="E1008" s="162">
        <v>0</v>
      </c>
      <c r="F1008" s="162">
        <v>21</v>
      </c>
      <c r="G1008" s="231" t="s">
        <v>571</v>
      </c>
      <c r="H1008" s="164" t="s">
        <v>4706</v>
      </c>
      <c r="I1008" s="231" t="s">
        <v>20</v>
      </c>
      <c r="J1008" s="231" t="s">
        <v>353</v>
      </c>
      <c r="K1008" s="231" t="s">
        <v>172</v>
      </c>
      <c r="L1008" s="165" t="s">
        <v>642</v>
      </c>
      <c r="M1008" s="165" t="s">
        <v>674</v>
      </c>
      <c r="N1008" s="64">
        <v>4</v>
      </c>
      <c r="O1008" s="64">
        <v>6</v>
      </c>
      <c r="P1008" s="64">
        <v>6</v>
      </c>
      <c r="Q1008" s="64">
        <v>4</v>
      </c>
      <c r="R1008" s="64">
        <v>20</v>
      </c>
      <c r="S1008" s="105" t="s">
        <v>4672</v>
      </c>
      <c r="T1008" s="105"/>
      <c r="U1008" s="159">
        <f t="shared" si="182"/>
        <v>10</v>
      </c>
      <c r="V1008" s="273">
        <v>2</v>
      </c>
      <c r="W1008" s="100">
        <f t="shared" si="180"/>
        <v>0.2</v>
      </c>
      <c r="X1008" s="105" t="str">
        <f t="shared" si="181"/>
        <v>En Riesgo de no Cumplimiento</v>
      </c>
      <c r="Y1008" s="166"/>
      <c r="Z1008" s="159"/>
      <c r="AA1008" s="159"/>
      <c r="AB1008" s="100"/>
      <c r="AC1008" s="105"/>
      <c r="AD1008" s="166"/>
      <c r="AE1008" s="65"/>
      <c r="AF1008" s="100"/>
      <c r="AG1008" s="105"/>
      <c r="AH1008" s="166"/>
      <c r="AI1008" s="65" t="s">
        <v>502</v>
      </c>
      <c r="AJ1008" s="105" t="s">
        <v>502</v>
      </c>
    </row>
    <row r="1009" spans="1:36" s="59" customFormat="1" ht="37.049999999999997" customHeight="1" thickTop="1" thickBot="1">
      <c r="A1009" s="63">
        <v>974</v>
      </c>
      <c r="B1009" s="162" t="s">
        <v>403</v>
      </c>
      <c r="C1009" s="162">
        <v>0</v>
      </c>
      <c r="D1009" s="162">
        <v>0</v>
      </c>
      <c r="E1009" s="162">
        <v>0</v>
      </c>
      <c r="F1009" s="162">
        <v>21</v>
      </c>
      <c r="G1009" s="231" t="s">
        <v>428</v>
      </c>
      <c r="H1009" s="164" t="s">
        <v>4707</v>
      </c>
      <c r="I1009" s="231" t="s">
        <v>20</v>
      </c>
      <c r="J1009" s="231" t="s">
        <v>353</v>
      </c>
      <c r="K1009" s="231" t="s">
        <v>172</v>
      </c>
      <c r="L1009" s="165" t="s">
        <v>642</v>
      </c>
      <c r="M1009" s="165"/>
      <c r="N1009" s="64">
        <v>3</v>
      </c>
      <c r="O1009" s="64">
        <v>3</v>
      </c>
      <c r="P1009" s="64">
        <v>3</v>
      </c>
      <c r="Q1009" s="64">
        <v>3</v>
      </c>
      <c r="R1009" s="64">
        <v>12</v>
      </c>
      <c r="S1009" s="105" t="s">
        <v>4672</v>
      </c>
      <c r="T1009" s="105"/>
      <c r="U1009" s="159">
        <f t="shared" si="182"/>
        <v>6</v>
      </c>
      <c r="V1009" s="273">
        <v>1</v>
      </c>
      <c r="W1009" s="100">
        <f t="shared" si="180"/>
        <v>0.16666666666666666</v>
      </c>
      <c r="X1009" s="105" t="str">
        <f t="shared" si="181"/>
        <v>En Riesgo de no Cumplimiento</v>
      </c>
      <c r="Y1009" s="166"/>
      <c r="Z1009" s="159"/>
      <c r="AA1009" s="159"/>
      <c r="AB1009" s="100"/>
      <c r="AC1009" s="105"/>
      <c r="AD1009" s="166"/>
      <c r="AE1009" s="65"/>
      <c r="AF1009" s="100"/>
      <c r="AG1009" s="105"/>
      <c r="AH1009" s="166"/>
      <c r="AI1009" s="65" t="s">
        <v>502</v>
      </c>
      <c r="AJ1009" s="105" t="s">
        <v>502</v>
      </c>
    </row>
    <row r="1010" spans="1:36" s="59" customFormat="1" ht="37.049999999999997" customHeight="1" thickTop="1" thickBot="1">
      <c r="A1010" s="63">
        <v>975</v>
      </c>
      <c r="B1010" s="162" t="s">
        <v>403</v>
      </c>
      <c r="C1010" s="162">
        <v>0</v>
      </c>
      <c r="D1010" s="162">
        <v>0</v>
      </c>
      <c r="E1010" s="162" t="s">
        <v>41</v>
      </c>
      <c r="F1010" s="162">
        <v>21</v>
      </c>
      <c r="G1010" s="231" t="s">
        <v>428</v>
      </c>
      <c r="H1010" s="164" t="s">
        <v>4708</v>
      </c>
      <c r="I1010" s="231" t="s">
        <v>18</v>
      </c>
      <c r="J1010" s="231" t="s">
        <v>129</v>
      </c>
      <c r="K1010" s="231">
        <v>2</v>
      </c>
      <c r="L1010" s="165" t="s">
        <v>640</v>
      </c>
      <c r="M1010" s="165" t="s">
        <v>636</v>
      </c>
      <c r="N1010" s="64">
        <v>1</v>
      </c>
      <c r="O1010" s="64"/>
      <c r="P1010" s="64"/>
      <c r="Q1010" s="64"/>
      <c r="R1010" s="64">
        <v>1</v>
      </c>
      <c r="S1010" s="105" t="s">
        <v>4672</v>
      </c>
      <c r="T1010" s="105"/>
      <c r="U1010" s="159">
        <f t="shared" si="182"/>
        <v>1</v>
      </c>
      <c r="V1010" s="273">
        <v>0</v>
      </c>
      <c r="W1010" s="100">
        <f t="shared" si="180"/>
        <v>0</v>
      </c>
      <c r="X1010" s="105" t="str">
        <f t="shared" si="181"/>
        <v>En Riesgo de no Cumplimiento</v>
      </c>
      <c r="Y1010" s="166"/>
      <c r="Z1010" s="159"/>
      <c r="AA1010" s="159"/>
      <c r="AB1010" s="100"/>
      <c r="AC1010" s="105"/>
      <c r="AD1010" s="166"/>
      <c r="AE1010" s="65"/>
      <c r="AF1010" s="100"/>
      <c r="AG1010" s="105"/>
      <c r="AH1010" s="166"/>
      <c r="AI1010" s="65" t="s">
        <v>502</v>
      </c>
      <c r="AJ1010" s="105" t="s">
        <v>502</v>
      </c>
    </row>
    <row r="1011" spans="1:36" s="59" customFormat="1" ht="37.049999999999997" customHeight="1" thickTop="1" thickBot="1">
      <c r="A1011" s="63">
        <v>976</v>
      </c>
      <c r="B1011" s="162" t="s">
        <v>403</v>
      </c>
      <c r="C1011" s="162">
        <v>0</v>
      </c>
      <c r="D1011" s="162">
        <v>0</v>
      </c>
      <c r="E1011" s="162" t="s">
        <v>41</v>
      </c>
      <c r="F1011" s="162">
        <v>21</v>
      </c>
      <c r="G1011" s="231" t="s">
        <v>428</v>
      </c>
      <c r="H1011" s="164" t="s">
        <v>4709</v>
      </c>
      <c r="I1011" s="231" t="s">
        <v>20</v>
      </c>
      <c r="J1011" s="231" t="s">
        <v>129</v>
      </c>
      <c r="K1011" s="231">
        <v>2</v>
      </c>
      <c r="L1011" s="165" t="s">
        <v>640</v>
      </c>
      <c r="M1011" s="165" t="s">
        <v>636</v>
      </c>
      <c r="N1011" s="64"/>
      <c r="O1011" s="64">
        <v>1</v>
      </c>
      <c r="P1011" s="64"/>
      <c r="Q1011" s="64">
        <v>1</v>
      </c>
      <c r="R1011" s="64">
        <v>2</v>
      </c>
      <c r="S1011" s="105" t="s">
        <v>4672</v>
      </c>
      <c r="T1011" s="105"/>
      <c r="U1011" s="159">
        <f t="shared" si="182"/>
        <v>1</v>
      </c>
      <c r="V1011" s="273">
        <v>0</v>
      </c>
      <c r="W1011" s="100">
        <f t="shared" si="180"/>
        <v>0</v>
      </c>
      <c r="X1011" s="105" t="str">
        <f t="shared" si="181"/>
        <v>En Riesgo de no Cumplimiento</v>
      </c>
      <c r="Y1011" s="166"/>
      <c r="Z1011" s="159"/>
      <c r="AA1011" s="159"/>
      <c r="AB1011" s="100"/>
      <c r="AC1011" s="105"/>
      <c r="AD1011" s="166"/>
      <c r="AE1011" s="65"/>
      <c r="AF1011" s="100"/>
      <c r="AG1011" s="105"/>
      <c r="AH1011" s="166"/>
      <c r="AI1011" s="65" t="s">
        <v>502</v>
      </c>
      <c r="AJ1011" s="105" t="s">
        <v>502</v>
      </c>
    </row>
    <row r="1012" spans="1:36" s="59" customFormat="1" ht="37.049999999999997" customHeight="1" thickTop="1" thickBot="1">
      <c r="A1012" s="63">
        <v>977</v>
      </c>
      <c r="B1012" s="162" t="s">
        <v>403</v>
      </c>
      <c r="C1012" s="162">
        <v>0</v>
      </c>
      <c r="D1012" s="162">
        <v>0</v>
      </c>
      <c r="E1012" s="162" t="s">
        <v>41</v>
      </c>
      <c r="F1012" s="162">
        <v>21</v>
      </c>
      <c r="G1012" s="231" t="s">
        <v>428</v>
      </c>
      <c r="H1012" s="164" t="s">
        <v>4710</v>
      </c>
      <c r="I1012" s="231" t="s">
        <v>18</v>
      </c>
      <c r="J1012" s="231" t="s">
        <v>129</v>
      </c>
      <c r="K1012" s="231">
        <v>2</v>
      </c>
      <c r="L1012" s="165" t="s">
        <v>640</v>
      </c>
      <c r="M1012" s="165" t="s">
        <v>636</v>
      </c>
      <c r="N1012" s="64"/>
      <c r="O1012" s="64">
        <v>1</v>
      </c>
      <c r="P1012" s="64"/>
      <c r="Q1012" s="64">
        <v>1</v>
      </c>
      <c r="R1012" s="64">
        <v>2</v>
      </c>
      <c r="S1012" s="105" t="s">
        <v>4672</v>
      </c>
      <c r="T1012" s="105"/>
      <c r="U1012" s="159">
        <f t="shared" si="182"/>
        <v>1</v>
      </c>
      <c r="V1012" s="273">
        <v>0</v>
      </c>
      <c r="W1012" s="100">
        <f t="shared" si="180"/>
        <v>0</v>
      </c>
      <c r="X1012" s="105" t="str">
        <f t="shared" si="181"/>
        <v>En Riesgo de no Cumplimiento</v>
      </c>
      <c r="Y1012" s="166"/>
      <c r="Z1012" s="159"/>
      <c r="AA1012" s="159"/>
      <c r="AB1012" s="100"/>
      <c r="AC1012" s="105"/>
      <c r="AD1012" s="166"/>
      <c r="AE1012" s="65"/>
      <c r="AF1012" s="100"/>
      <c r="AG1012" s="105"/>
      <c r="AH1012" s="166"/>
      <c r="AI1012" s="65" t="s">
        <v>502</v>
      </c>
      <c r="AJ1012" s="105" t="s">
        <v>502</v>
      </c>
    </row>
    <row r="1013" spans="1:36" s="59" customFormat="1" ht="37.049999999999997" customHeight="1" thickTop="1" thickBot="1">
      <c r="A1013" s="63">
        <v>978</v>
      </c>
      <c r="B1013" s="162" t="s">
        <v>403</v>
      </c>
      <c r="C1013" s="162">
        <v>0</v>
      </c>
      <c r="D1013" s="162">
        <v>0</v>
      </c>
      <c r="E1013" s="162" t="s">
        <v>41</v>
      </c>
      <c r="F1013" s="162">
        <v>21</v>
      </c>
      <c r="G1013" s="231" t="s">
        <v>428</v>
      </c>
      <c r="H1013" s="164" t="s">
        <v>4711</v>
      </c>
      <c r="I1013" s="231" t="s">
        <v>18</v>
      </c>
      <c r="J1013" s="231" t="s">
        <v>129</v>
      </c>
      <c r="K1013" s="231">
        <v>2</v>
      </c>
      <c r="L1013" s="165" t="s">
        <v>640</v>
      </c>
      <c r="M1013" s="165" t="s">
        <v>636</v>
      </c>
      <c r="N1013" s="64"/>
      <c r="O1013" s="64">
        <v>1</v>
      </c>
      <c r="P1013" s="64">
        <v>1</v>
      </c>
      <c r="Q1013" s="64">
        <v>1</v>
      </c>
      <c r="R1013" s="64">
        <v>3</v>
      </c>
      <c r="S1013" s="105" t="s">
        <v>4672</v>
      </c>
      <c r="T1013" s="105"/>
      <c r="U1013" s="159">
        <f t="shared" si="182"/>
        <v>1</v>
      </c>
      <c r="V1013" s="273">
        <v>0</v>
      </c>
      <c r="W1013" s="100">
        <f t="shared" si="180"/>
        <v>0</v>
      </c>
      <c r="X1013" s="105" t="str">
        <f t="shared" si="181"/>
        <v>En Riesgo de no Cumplimiento</v>
      </c>
      <c r="Y1013" s="166"/>
      <c r="Z1013" s="159"/>
      <c r="AA1013" s="159"/>
      <c r="AB1013" s="100"/>
      <c r="AC1013" s="105"/>
      <c r="AD1013" s="166"/>
      <c r="AE1013" s="65"/>
      <c r="AF1013" s="100"/>
      <c r="AG1013" s="105"/>
      <c r="AH1013" s="166"/>
      <c r="AI1013" s="65" t="s">
        <v>502</v>
      </c>
      <c r="AJ1013" s="105" t="s">
        <v>502</v>
      </c>
    </row>
    <row r="1014" spans="1:36" s="59" customFormat="1" ht="37.049999999999997" customHeight="1" thickTop="1" thickBot="1">
      <c r="A1014" s="63">
        <v>979</v>
      </c>
      <c r="B1014" s="162" t="s">
        <v>388</v>
      </c>
      <c r="C1014" s="162">
        <v>0</v>
      </c>
      <c r="D1014" s="162" t="s">
        <v>99</v>
      </c>
      <c r="E1014" s="162" t="s">
        <v>78</v>
      </c>
      <c r="F1014" s="162">
        <v>21</v>
      </c>
      <c r="G1014" s="231" t="s">
        <v>541</v>
      </c>
      <c r="H1014" s="164" t="s">
        <v>4563</v>
      </c>
      <c r="I1014" s="231" t="s">
        <v>18</v>
      </c>
      <c r="J1014" s="231" t="s">
        <v>338</v>
      </c>
      <c r="K1014" s="231">
        <v>16</v>
      </c>
      <c r="L1014" s="165" t="s">
        <v>2209</v>
      </c>
      <c r="M1014" s="165" t="s">
        <v>4334</v>
      </c>
      <c r="N1014" s="64">
        <v>3</v>
      </c>
      <c r="O1014" s="64">
        <v>3</v>
      </c>
      <c r="P1014" s="64">
        <v>3</v>
      </c>
      <c r="Q1014" s="64">
        <v>3</v>
      </c>
      <c r="R1014" s="64">
        <f t="shared" ref="R1014:R1031" si="183">N1014+O1014+P1014+Q1014</f>
        <v>12</v>
      </c>
      <c r="S1014" s="105" t="s">
        <v>4672</v>
      </c>
      <c r="T1014" s="105"/>
      <c r="U1014" s="159">
        <f t="shared" si="182"/>
        <v>6</v>
      </c>
      <c r="V1014" s="273">
        <v>6</v>
      </c>
      <c r="W1014" s="100">
        <f t="shared" si="180"/>
        <v>1</v>
      </c>
      <c r="X1014" s="105" t="str">
        <f t="shared" si="181"/>
        <v>De acuerdo a lo programado</v>
      </c>
      <c r="Y1014" s="166"/>
      <c r="Z1014" s="159"/>
      <c r="AA1014" s="159"/>
      <c r="AB1014" s="100"/>
      <c r="AC1014" s="105"/>
      <c r="AD1014" s="166"/>
      <c r="AE1014" s="65"/>
      <c r="AF1014" s="100"/>
      <c r="AG1014" s="105"/>
      <c r="AH1014" s="166"/>
      <c r="AI1014" s="65" t="s">
        <v>502</v>
      </c>
      <c r="AJ1014" s="105" t="s">
        <v>502</v>
      </c>
    </row>
    <row r="1015" spans="1:36" s="59" customFormat="1" ht="37.049999999999997" customHeight="1" thickTop="1" thickBot="1">
      <c r="A1015" s="63">
        <v>980</v>
      </c>
      <c r="B1015" s="162" t="s">
        <v>388</v>
      </c>
      <c r="C1015" s="162">
        <v>0</v>
      </c>
      <c r="D1015" s="162" t="s">
        <v>99</v>
      </c>
      <c r="E1015" s="162" t="s">
        <v>78</v>
      </c>
      <c r="F1015" s="162">
        <v>21</v>
      </c>
      <c r="G1015" s="231" t="s">
        <v>541</v>
      </c>
      <c r="H1015" s="164" t="s">
        <v>4553</v>
      </c>
      <c r="I1015" s="231" t="s">
        <v>20</v>
      </c>
      <c r="J1015" s="231" t="s">
        <v>338</v>
      </c>
      <c r="K1015" s="231">
        <v>16</v>
      </c>
      <c r="L1015" s="165" t="s">
        <v>642</v>
      </c>
      <c r="M1015" s="165" t="s">
        <v>674</v>
      </c>
      <c r="N1015" s="64">
        <v>4</v>
      </c>
      <c r="O1015" s="64">
        <v>4</v>
      </c>
      <c r="P1015" s="64">
        <v>4</v>
      </c>
      <c r="Q1015" s="64">
        <v>4</v>
      </c>
      <c r="R1015" s="64">
        <f t="shared" si="183"/>
        <v>16</v>
      </c>
      <c r="S1015" s="105" t="s">
        <v>4672</v>
      </c>
      <c r="T1015" s="105"/>
      <c r="U1015" s="159">
        <f t="shared" si="182"/>
        <v>8</v>
      </c>
      <c r="V1015" s="273">
        <v>8</v>
      </c>
      <c r="W1015" s="100">
        <f t="shared" si="180"/>
        <v>1</v>
      </c>
      <c r="X1015" s="105" t="str">
        <f t="shared" si="181"/>
        <v>De acuerdo a lo programado</v>
      </c>
      <c r="Y1015" s="166"/>
      <c r="Z1015" s="159"/>
      <c r="AA1015" s="159"/>
      <c r="AB1015" s="100"/>
      <c r="AC1015" s="105"/>
      <c r="AD1015" s="166"/>
      <c r="AE1015" s="65"/>
      <c r="AF1015" s="100"/>
      <c r="AG1015" s="105"/>
      <c r="AH1015" s="166"/>
      <c r="AI1015" s="65" t="s">
        <v>502</v>
      </c>
      <c r="AJ1015" s="105" t="s">
        <v>502</v>
      </c>
    </row>
    <row r="1016" spans="1:36" s="59" customFormat="1" ht="37.049999999999997" customHeight="1" thickTop="1" thickBot="1">
      <c r="A1016" s="63">
        <v>981</v>
      </c>
      <c r="B1016" s="162" t="s">
        <v>388</v>
      </c>
      <c r="C1016" s="162">
        <v>0</v>
      </c>
      <c r="D1016" s="162" t="s">
        <v>99</v>
      </c>
      <c r="E1016" s="162" t="s">
        <v>78</v>
      </c>
      <c r="F1016" s="162">
        <v>21</v>
      </c>
      <c r="G1016" s="231" t="s">
        <v>541</v>
      </c>
      <c r="H1016" s="164" t="s">
        <v>4554</v>
      </c>
      <c r="I1016" s="231" t="s">
        <v>18</v>
      </c>
      <c r="J1016" s="231" t="s">
        <v>338</v>
      </c>
      <c r="K1016" s="231">
        <v>16</v>
      </c>
      <c r="L1016" s="165" t="s">
        <v>640</v>
      </c>
      <c r="M1016" s="165" t="s">
        <v>636</v>
      </c>
      <c r="N1016" s="64">
        <v>1</v>
      </c>
      <c r="O1016" s="64">
        <v>1</v>
      </c>
      <c r="P1016" s="64">
        <v>1</v>
      </c>
      <c r="Q1016" s="64">
        <v>1</v>
      </c>
      <c r="R1016" s="64">
        <f t="shared" si="183"/>
        <v>4</v>
      </c>
      <c r="S1016" s="105" t="s">
        <v>4672</v>
      </c>
      <c r="T1016" s="105"/>
      <c r="U1016" s="159">
        <f t="shared" si="182"/>
        <v>2</v>
      </c>
      <c r="V1016" s="273">
        <v>2</v>
      </c>
      <c r="W1016" s="100">
        <f t="shared" si="180"/>
        <v>1</v>
      </c>
      <c r="X1016" s="105" t="str">
        <f t="shared" si="181"/>
        <v>De acuerdo a lo programado</v>
      </c>
      <c r="Y1016" s="166"/>
      <c r="Z1016" s="159"/>
      <c r="AA1016" s="159"/>
      <c r="AB1016" s="100"/>
      <c r="AC1016" s="105"/>
      <c r="AD1016" s="166"/>
      <c r="AE1016" s="65"/>
      <c r="AF1016" s="100"/>
      <c r="AG1016" s="105"/>
      <c r="AH1016" s="166"/>
      <c r="AI1016" s="65" t="s">
        <v>502</v>
      </c>
      <c r="AJ1016" s="105" t="s">
        <v>502</v>
      </c>
    </row>
    <row r="1017" spans="1:36" s="59" customFormat="1" ht="37.049999999999997" customHeight="1" thickTop="1" thickBot="1">
      <c r="A1017" s="63">
        <v>982</v>
      </c>
      <c r="B1017" s="162" t="s">
        <v>388</v>
      </c>
      <c r="C1017" s="162">
        <v>0</v>
      </c>
      <c r="D1017" s="162" t="s">
        <v>99</v>
      </c>
      <c r="E1017" s="162" t="s">
        <v>78</v>
      </c>
      <c r="F1017" s="162">
        <v>21</v>
      </c>
      <c r="G1017" s="231" t="s">
        <v>541</v>
      </c>
      <c r="H1017" s="164" t="s">
        <v>4555</v>
      </c>
      <c r="I1017" s="231" t="s">
        <v>20</v>
      </c>
      <c r="J1017" s="231" t="s">
        <v>338</v>
      </c>
      <c r="K1017" s="231">
        <v>16</v>
      </c>
      <c r="L1017" s="165" t="s">
        <v>642</v>
      </c>
      <c r="M1017" s="165" t="s">
        <v>674</v>
      </c>
      <c r="N1017" s="64">
        <v>12</v>
      </c>
      <c r="O1017" s="64">
        <v>12</v>
      </c>
      <c r="P1017" s="64">
        <v>12</v>
      </c>
      <c r="Q1017" s="64">
        <v>12</v>
      </c>
      <c r="R1017" s="64">
        <f t="shared" si="183"/>
        <v>48</v>
      </c>
      <c r="S1017" s="105" t="s">
        <v>4672</v>
      </c>
      <c r="T1017" s="105"/>
      <c r="U1017" s="159">
        <f t="shared" si="182"/>
        <v>24</v>
      </c>
      <c r="V1017" s="273">
        <v>24</v>
      </c>
      <c r="W1017" s="100">
        <f t="shared" si="180"/>
        <v>1</v>
      </c>
      <c r="X1017" s="105" t="str">
        <f t="shared" si="181"/>
        <v>De acuerdo a lo programado</v>
      </c>
      <c r="Y1017" s="166"/>
      <c r="Z1017" s="159"/>
      <c r="AA1017" s="159"/>
      <c r="AB1017" s="100"/>
      <c r="AC1017" s="105"/>
      <c r="AD1017" s="166"/>
      <c r="AE1017" s="65"/>
      <c r="AF1017" s="100"/>
      <c r="AG1017" s="105"/>
      <c r="AH1017" s="166"/>
      <c r="AI1017" s="65" t="s">
        <v>502</v>
      </c>
      <c r="AJ1017" s="105" t="s">
        <v>502</v>
      </c>
    </row>
    <row r="1018" spans="1:36" s="59" customFormat="1" ht="37.049999999999997" customHeight="1" thickTop="1" thickBot="1">
      <c r="A1018" s="63">
        <v>983</v>
      </c>
      <c r="B1018" s="162" t="s">
        <v>388</v>
      </c>
      <c r="C1018" s="162">
        <v>0</v>
      </c>
      <c r="D1018" s="162" t="s">
        <v>99</v>
      </c>
      <c r="E1018" s="162" t="s">
        <v>82</v>
      </c>
      <c r="F1018" s="162">
        <v>21</v>
      </c>
      <c r="G1018" s="231" t="s">
        <v>433</v>
      </c>
      <c r="H1018" s="164" t="s">
        <v>4556</v>
      </c>
      <c r="I1018" s="231" t="s">
        <v>20</v>
      </c>
      <c r="J1018" s="231" t="s">
        <v>338</v>
      </c>
      <c r="K1018" s="231">
        <v>16</v>
      </c>
      <c r="L1018" s="165" t="s">
        <v>642</v>
      </c>
      <c r="M1018" s="165" t="s">
        <v>674</v>
      </c>
      <c r="N1018" s="64">
        <v>3</v>
      </c>
      <c r="O1018" s="64">
        <v>3</v>
      </c>
      <c r="P1018" s="64">
        <v>3</v>
      </c>
      <c r="Q1018" s="64">
        <v>3</v>
      </c>
      <c r="R1018" s="64">
        <f t="shared" si="183"/>
        <v>12</v>
      </c>
      <c r="S1018" s="105" t="s">
        <v>4672</v>
      </c>
      <c r="T1018" s="105"/>
      <c r="U1018" s="159">
        <f t="shared" si="182"/>
        <v>6</v>
      </c>
      <c r="V1018" s="273">
        <v>6</v>
      </c>
      <c r="W1018" s="100">
        <f t="shared" si="180"/>
        <v>1</v>
      </c>
      <c r="X1018" s="105" t="str">
        <f t="shared" si="181"/>
        <v>De acuerdo a lo programado</v>
      </c>
      <c r="Y1018" s="166"/>
      <c r="Z1018" s="159"/>
      <c r="AA1018" s="159"/>
      <c r="AB1018" s="100"/>
      <c r="AC1018" s="105"/>
      <c r="AD1018" s="166"/>
      <c r="AE1018" s="65"/>
      <c r="AF1018" s="100"/>
      <c r="AG1018" s="105"/>
      <c r="AH1018" s="166"/>
      <c r="AI1018" s="65" t="s">
        <v>502</v>
      </c>
      <c r="AJ1018" s="105" t="s">
        <v>502</v>
      </c>
    </row>
    <row r="1019" spans="1:36" s="59" customFormat="1" ht="37.049999999999997" customHeight="1" thickTop="1" thickBot="1">
      <c r="A1019" s="63">
        <v>984</v>
      </c>
      <c r="B1019" s="162" t="s">
        <v>388</v>
      </c>
      <c r="C1019" s="162">
        <v>0</v>
      </c>
      <c r="D1019" s="162" t="s">
        <v>99</v>
      </c>
      <c r="E1019" s="162" t="s">
        <v>82</v>
      </c>
      <c r="F1019" s="162">
        <v>21</v>
      </c>
      <c r="G1019" s="231" t="s">
        <v>433</v>
      </c>
      <c r="H1019" s="164" t="s">
        <v>4557</v>
      </c>
      <c r="I1019" s="231" t="s">
        <v>20</v>
      </c>
      <c r="J1019" s="231" t="s">
        <v>338</v>
      </c>
      <c r="K1019" s="231">
        <v>16</v>
      </c>
      <c r="L1019" s="165" t="s">
        <v>642</v>
      </c>
      <c r="M1019" s="165" t="s">
        <v>674</v>
      </c>
      <c r="N1019" s="64">
        <v>3</v>
      </c>
      <c r="O1019" s="64">
        <v>3</v>
      </c>
      <c r="P1019" s="64">
        <v>3</v>
      </c>
      <c r="Q1019" s="64">
        <v>3</v>
      </c>
      <c r="R1019" s="64">
        <f t="shared" si="183"/>
        <v>12</v>
      </c>
      <c r="S1019" s="105" t="s">
        <v>4672</v>
      </c>
      <c r="T1019" s="105"/>
      <c r="U1019" s="159">
        <f t="shared" si="182"/>
        <v>6</v>
      </c>
      <c r="V1019" s="273">
        <v>6</v>
      </c>
      <c r="W1019" s="100">
        <f t="shared" si="180"/>
        <v>1</v>
      </c>
      <c r="X1019" s="105" t="str">
        <f t="shared" si="181"/>
        <v>De acuerdo a lo programado</v>
      </c>
      <c r="Y1019" s="166"/>
      <c r="Z1019" s="159"/>
      <c r="AA1019" s="159"/>
      <c r="AB1019" s="100"/>
      <c r="AC1019" s="105"/>
      <c r="AD1019" s="166"/>
      <c r="AE1019" s="65"/>
      <c r="AF1019" s="100"/>
      <c r="AG1019" s="105"/>
      <c r="AH1019" s="166"/>
      <c r="AI1019" s="65" t="s">
        <v>502</v>
      </c>
      <c r="AJ1019" s="105" t="s">
        <v>502</v>
      </c>
    </row>
    <row r="1020" spans="1:36" s="59" customFormat="1" ht="37.049999999999997" customHeight="1" thickTop="1" thickBot="1">
      <c r="A1020" s="63">
        <v>985</v>
      </c>
      <c r="B1020" s="162" t="s">
        <v>388</v>
      </c>
      <c r="C1020" s="162">
        <v>0</v>
      </c>
      <c r="D1020" s="162" t="s">
        <v>99</v>
      </c>
      <c r="E1020" s="162" t="s">
        <v>82</v>
      </c>
      <c r="F1020" s="162">
        <v>17</v>
      </c>
      <c r="G1020" s="231" t="s">
        <v>433</v>
      </c>
      <c r="H1020" s="164" t="s">
        <v>4566</v>
      </c>
      <c r="I1020" s="231" t="s">
        <v>20</v>
      </c>
      <c r="J1020" s="231" t="s">
        <v>338</v>
      </c>
      <c r="K1020" s="231">
        <v>16</v>
      </c>
      <c r="L1020" s="165" t="s">
        <v>642</v>
      </c>
      <c r="M1020" s="165" t="s">
        <v>674</v>
      </c>
      <c r="N1020" s="64">
        <v>3</v>
      </c>
      <c r="O1020" s="64">
        <v>3</v>
      </c>
      <c r="P1020" s="64">
        <v>3</v>
      </c>
      <c r="Q1020" s="64">
        <v>3</v>
      </c>
      <c r="R1020" s="64">
        <f t="shared" si="183"/>
        <v>12</v>
      </c>
      <c r="S1020" s="105" t="s">
        <v>4672</v>
      </c>
      <c r="T1020" s="105"/>
      <c r="U1020" s="159">
        <f t="shared" si="182"/>
        <v>6</v>
      </c>
      <c r="V1020" s="273">
        <v>6</v>
      </c>
      <c r="W1020" s="100">
        <f t="shared" si="180"/>
        <v>1</v>
      </c>
      <c r="X1020" s="105" t="str">
        <f t="shared" si="181"/>
        <v>De acuerdo a lo programado</v>
      </c>
      <c r="Y1020" s="166"/>
      <c r="Z1020" s="159"/>
      <c r="AA1020" s="159"/>
      <c r="AB1020" s="100"/>
      <c r="AC1020" s="105"/>
      <c r="AD1020" s="166"/>
      <c r="AE1020" s="65"/>
      <c r="AF1020" s="100"/>
      <c r="AG1020" s="105"/>
      <c r="AH1020" s="166"/>
      <c r="AI1020" s="65" t="s">
        <v>502</v>
      </c>
      <c r="AJ1020" s="105" t="s">
        <v>502</v>
      </c>
    </row>
    <row r="1021" spans="1:36" s="59" customFormat="1" ht="37.049999999999997" customHeight="1" thickTop="1" thickBot="1">
      <c r="A1021" s="63">
        <v>986</v>
      </c>
      <c r="B1021" s="162" t="s">
        <v>388</v>
      </c>
      <c r="C1021" s="162">
        <v>0</v>
      </c>
      <c r="D1021" s="162" t="s">
        <v>99</v>
      </c>
      <c r="E1021" s="162" t="s">
        <v>82</v>
      </c>
      <c r="F1021" s="162">
        <v>17</v>
      </c>
      <c r="G1021" s="231" t="s">
        <v>433</v>
      </c>
      <c r="H1021" s="164" t="s">
        <v>4558</v>
      </c>
      <c r="I1021" s="231" t="s">
        <v>20</v>
      </c>
      <c r="J1021" s="231" t="s">
        <v>338</v>
      </c>
      <c r="K1021" s="231">
        <v>16</v>
      </c>
      <c r="L1021" s="165" t="s">
        <v>642</v>
      </c>
      <c r="M1021" s="165" t="s">
        <v>674</v>
      </c>
      <c r="N1021" s="64">
        <v>6</v>
      </c>
      <c r="O1021" s="64">
        <v>6</v>
      </c>
      <c r="P1021" s="64">
        <v>6</v>
      </c>
      <c r="Q1021" s="64">
        <v>6</v>
      </c>
      <c r="R1021" s="64">
        <f t="shared" si="183"/>
        <v>24</v>
      </c>
      <c r="S1021" s="105" t="s">
        <v>4672</v>
      </c>
      <c r="T1021" s="105"/>
      <c r="U1021" s="159">
        <f t="shared" si="182"/>
        <v>12</v>
      </c>
      <c r="V1021" s="273">
        <v>12</v>
      </c>
      <c r="W1021" s="100">
        <f t="shared" si="180"/>
        <v>1</v>
      </c>
      <c r="X1021" s="105" t="str">
        <f t="shared" si="181"/>
        <v>De acuerdo a lo programado</v>
      </c>
      <c r="Y1021" s="166"/>
      <c r="Z1021" s="159"/>
      <c r="AA1021" s="159"/>
      <c r="AB1021" s="100"/>
      <c r="AC1021" s="105"/>
      <c r="AD1021" s="166"/>
      <c r="AE1021" s="65"/>
      <c r="AF1021" s="100"/>
      <c r="AG1021" s="105"/>
      <c r="AH1021" s="166"/>
      <c r="AI1021" s="65" t="s">
        <v>502</v>
      </c>
      <c r="AJ1021" s="105" t="s">
        <v>502</v>
      </c>
    </row>
    <row r="1022" spans="1:36" s="59" customFormat="1" ht="37.049999999999997" customHeight="1" thickTop="1" thickBot="1">
      <c r="A1022" s="63">
        <v>987</v>
      </c>
      <c r="B1022" s="162" t="s">
        <v>388</v>
      </c>
      <c r="C1022" s="162">
        <v>0</v>
      </c>
      <c r="D1022" s="162" t="s">
        <v>99</v>
      </c>
      <c r="E1022" s="162" t="s">
        <v>82</v>
      </c>
      <c r="F1022" s="162">
        <v>17</v>
      </c>
      <c r="G1022" s="231" t="s">
        <v>433</v>
      </c>
      <c r="H1022" s="164" t="s">
        <v>4559</v>
      </c>
      <c r="I1022" s="231" t="s">
        <v>18</v>
      </c>
      <c r="J1022" s="231" t="s">
        <v>338</v>
      </c>
      <c r="K1022" s="231">
        <v>16</v>
      </c>
      <c r="L1022" s="165" t="s">
        <v>664</v>
      </c>
      <c r="M1022" s="165" t="s">
        <v>4334</v>
      </c>
      <c r="N1022" s="64">
        <v>3</v>
      </c>
      <c r="O1022" s="64">
        <v>3</v>
      </c>
      <c r="P1022" s="64">
        <v>3</v>
      </c>
      <c r="Q1022" s="64">
        <v>3</v>
      </c>
      <c r="R1022" s="64">
        <f t="shared" si="183"/>
        <v>12</v>
      </c>
      <c r="S1022" s="105" t="s">
        <v>4672</v>
      </c>
      <c r="T1022" s="105"/>
      <c r="U1022" s="159">
        <f t="shared" si="182"/>
        <v>6</v>
      </c>
      <c r="V1022" s="273">
        <v>6</v>
      </c>
      <c r="W1022" s="100">
        <f t="shared" si="180"/>
        <v>1</v>
      </c>
      <c r="X1022" s="105" t="str">
        <f t="shared" si="181"/>
        <v>De acuerdo a lo programado</v>
      </c>
      <c r="Y1022" s="166"/>
      <c r="Z1022" s="159"/>
      <c r="AA1022" s="159"/>
      <c r="AB1022" s="100"/>
      <c r="AC1022" s="105"/>
      <c r="AD1022" s="166"/>
      <c r="AE1022" s="65"/>
      <c r="AF1022" s="100"/>
      <c r="AG1022" s="105"/>
      <c r="AH1022" s="166"/>
      <c r="AI1022" s="65" t="s">
        <v>502</v>
      </c>
      <c r="AJ1022" s="105" t="s">
        <v>502</v>
      </c>
    </row>
    <row r="1023" spans="1:36" s="59" customFormat="1" ht="37.049999999999997" customHeight="1" thickTop="1" thickBot="1">
      <c r="A1023" s="63">
        <v>988</v>
      </c>
      <c r="B1023" s="162" t="s">
        <v>388</v>
      </c>
      <c r="C1023" s="162">
        <v>0</v>
      </c>
      <c r="D1023" s="162" t="s">
        <v>99</v>
      </c>
      <c r="E1023" s="162" t="s">
        <v>82</v>
      </c>
      <c r="F1023" s="162">
        <v>17</v>
      </c>
      <c r="G1023" s="231" t="s">
        <v>433</v>
      </c>
      <c r="H1023" s="164" t="s">
        <v>4564</v>
      </c>
      <c r="I1023" s="231" t="s">
        <v>20</v>
      </c>
      <c r="J1023" s="231" t="s">
        <v>338</v>
      </c>
      <c r="K1023" s="231">
        <v>16</v>
      </c>
      <c r="L1023" s="165" t="s">
        <v>642</v>
      </c>
      <c r="M1023" s="165" t="s">
        <v>674</v>
      </c>
      <c r="N1023" s="64">
        <v>3</v>
      </c>
      <c r="O1023" s="64">
        <v>3</v>
      </c>
      <c r="P1023" s="64">
        <v>3</v>
      </c>
      <c r="Q1023" s="64">
        <v>3</v>
      </c>
      <c r="R1023" s="64">
        <f t="shared" si="183"/>
        <v>12</v>
      </c>
      <c r="S1023" s="105" t="s">
        <v>4672</v>
      </c>
      <c r="T1023" s="105"/>
      <c r="U1023" s="159">
        <f t="shared" si="182"/>
        <v>6</v>
      </c>
      <c r="V1023" s="273">
        <v>6</v>
      </c>
      <c r="W1023" s="100">
        <f t="shared" si="180"/>
        <v>1</v>
      </c>
      <c r="X1023" s="105" t="str">
        <f t="shared" si="181"/>
        <v>De acuerdo a lo programado</v>
      </c>
      <c r="Y1023" s="166"/>
      <c r="Z1023" s="159"/>
      <c r="AA1023" s="159"/>
      <c r="AB1023" s="100"/>
      <c r="AC1023" s="105"/>
      <c r="AD1023" s="166"/>
      <c r="AE1023" s="65"/>
      <c r="AF1023" s="100"/>
      <c r="AG1023" s="105"/>
      <c r="AH1023" s="166"/>
      <c r="AI1023" s="65" t="s">
        <v>502</v>
      </c>
      <c r="AJ1023" s="105" t="s">
        <v>502</v>
      </c>
    </row>
    <row r="1024" spans="1:36" s="59" customFormat="1" ht="37.049999999999997" customHeight="1" thickTop="1" thickBot="1">
      <c r="A1024" s="63">
        <v>989</v>
      </c>
      <c r="B1024" s="162" t="s">
        <v>388</v>
      </c>
      <c r="C1024" s="162">
        <v>0</v>
      </c>
      <c r="D1024" s="162" t="s">
        <v>99</v>
      </c>
      <c r="E1024" s="162" t="s">
        <v>82</v>
      </c>
      <c r="F1024" s="162">
        <v>21</v>
      </c>
      <c r="G1024" s="231" t="s">
        <v>433</v>
      </c>
      <c r="H1024" s="164" t="s">
        <v>4050</v>
      </c>
      <c r="I1024" s="231" t="s">
        <v>20</v>
      </c>
      <c r="J1024" s="231" t="s">
        <v>338</v>
      </c>
      <c r="K1024" s="231">
        <v>16</v>
      </c>
      <c r="L1024" s="165" t="s">
        <v>2214</v>
      </c>
      <c r="M1024" s="165" t="s">
        <v>674</v>
      </c>
      <c r="N1024" s="64">
        <v>1</v>
      </c>
      <c r="O1024" s="64">
        <v>1</v>
      </c>
      <c r="P1024" s="64">
        <v>1</v>
      </c>
      <c r="Q1024" s="64">
        <v>1</v>
      </c>
      <c r="R1024" s="64">
        <f t="shared" si="183"/>
        <v>4</v>
      </c>
      <c r="S1024" s="105" t="s">
        <v>4672</v>
      </c>
      <c r="T1024" s="105"/>
      <c r="U1024" s="159">
        <f t="shared" si="182"/>
        <v>2</v>
      </c>
      <c r="V1024" s="273">
        <v>2</v>
      </c>
      <c r="W1024" s="100">
        <f t="shared" si="180"/>
        <v>1</v>
      </c>
      <c r="X1024" s="105" t="str">
        <f t="shared" si="181"/>
        <v>De acuerdo a lo programado</v>
      </c>
      <c r="Y1024" s="166"/>
      <c r="Z1024" s="159"/>
      <c r="AA1024" s="159"/>
      <c r="AB1024" s="100"/>
      <c r="AC1024" s="105"/>
      <c r="AD1024" s="166"/>
      <c r="AE1024" s="65"/>
      <c r="AF1024" s="100"/>
      <c r="AG1024" s="105"/>
      <c r="AH1024" s="166"/>
      <c r="AI1024" s="65" t="s">
        <v>502</v>
      </c>
      <c r="AJ1024" s="105" t="s">
        <v>502</v>
      </c>
    </row>
    <row r="1025" spans="1:36" s="59" customFormat="1" ht="37.049999999999997" customHeight="1" thickTop="1" thickBot="1">
      <c r="A1025" s="63">
        <v>990</v>
      </c>
      <c r="B1025" s="162" t="s">
        <v>388</v>
      </c>
      <c r="C1025" s="162">
        <v>0</v>
      </c>
      <c r="D1025" s="162" t="s">
        <v>99</v>
      </c>
      <c r="E1025" s="162" t="s">
        <v>82</v>
      </c>
      <c r="F1025" s="162">
        <v>21</v>
      </c>
      <c r="G1025" s="231" t="s">
        <v>433</v>
      </c>
      <c r="H1025" s="164" t="s">
        <v>4560</v>
      </c>
      <c r="I1025" s="231" t="s">
        <v>18</v>
      </c>
      <c r="J1025" s="231" t="s">
        <v>353</v>
      </c>
      <c r="K1025" s="231">
        <v>16</v>
      </c>
      <c r="L1025" s="165" t="s">
        <v>640</v>
      </c>
      <c r="M1025" s="165" t="s">
        <v>636</v>
      </c>
      <c r="N1025" s="64"/>
      <c r="O1025" s="64">
        <v>1</v>
      </c>
      <c r="P1025" s="64">
        <v>1</v>
      </c>
      <c r="Q1025" s="64">
        <v>1</v>
      </c>
      <c r="R1025" s="64">
        <f t="shared" si="183"/>
        <v>3</v>
      </c>
      <c r="S1025" s="105" t="s">
        <v>4672</v>
      </c>
      <c r="T1025" s="105"/>
      <c r="U1025" s="159">
        <f t="shared" si="182"/>
        <v>1</v>
      </c>
      <c r="V1025" s="273">
        <v>1</v>
      </c>
      <c r="W1025" s="100">
        <f t="shared" si="180"/>
        <v>1</v>
      </c>
      <c r="X1025" s="105" t="str">
        <f t="shared" si="181"/>
        <v>De acuerdo a lo programado</v>
      </c>
      <c r="Y1025" s="166"/>
      <c r="Z1025" s="159"/>
      <c r="AA1025" s="159"/>
      <c r="AB1025" s="100"/>
      <c r="AC1025" s="105"/>
      <c r="AD1025" s="166"/>
      <c r="AE1025" s="65"/>
      <c r="AF1025" s="100"/>
      <c r="AG1025" s="105"/>
      <c r="AH1025" s="166"/>
      <c r="AI1025" s="65" t="s">
        <v>502</v>
      </c>
      <c r="AJ1025" s="105" t="s">
        <v>502</v>
      </c>
    </row>
    <row r="1026" spans="1:36" s="59" customFormat="1" ht="37.049999999999997" customHeight="1" thickTop="1" thickBot="1">
      <c r="A1026" s="63">
        <v>991</v>
      </c>
      <c r="B1026" s="162" t="s">
        <v>388</v>
      </c>
      <c r="C1026" s="162">
        <v>0</v>
      </c>
      <c r="D1026" s="162" t="s">
        <v>99</v>
      </c>
      <c r="E1026" s="162" t="s">
        <v>78</v>
      </c>
      <c r="F1026" s="162">
        <v>21</v>
      </c>
      <c r="G1026" s="231" t="s">
        <v>541</v>
      </c>
      <c r="H1026" s="164" t="s">
        <v>4567</v>
      </c>
      <c r="I1026" s="231" t="s">
        <v>20</v>
      </c>
      <c r="J1026" s="231" t="s">
        <v>338</v>
      </c>
      <c r="K1026" s="231">
        <v>16</v>
      </c>
      <c r="L1026" s="165" t="s">
        <v>642</v>
      </c>
      <c r="M1026" s="165" t="s">
        <v>643</v>
      </c>
      <c r="N1026" s="64">
        <v>0</v>
      </c>
      <c r="O1026" s="64">
        <v>1</v>
      </c>
      <c r="P1026" s="64">
        <v>1</v>
      </c>
      <c r="Q1026" s="64">
        <v>1</v>
      </c>
      <c r="R1026" s="64">
        <f t="shared" si="183"/>
        <v>3</v>
      </c>
      <c r="S1026" s="105" t="s">
        <v>4672</v>
      </c>
      <c r="T1026" s="105"/>
      <c r="U1026" s="159">
        <f t="shared" si="182"/>
        <v>1</v>
      </c>
      <c r="V1026" s="273">
        <v>1</v>
      </c>
      <c r="W1026" s="100">
        <f t="shared" si="180"/>
        <v>1</v>
      </c>
      <c r="X1026" s="105" t="str">
        <f t="shared" si="181"/>
        <v>De acuerdo a lo programado</v>
      </c>
      <c r="Y1026" s="166"/>
      <c r="Z1026" s="159"/>
      <c r="AA1026" s="159"/>
      <c r="AB1026" s="100"/>
      <c r="AC1026" s="105"/>
      <c r="AD1026" s="166"/>
      <c r="AE1026" s="65"/>
      <c r="AF1026" s="100"/>
      <c r="AG1026" s="105"/>
      <c r="AH1026" s="166"/>
      <c r="AI1026" s="65" t="s">
        <v>502</v>
      </c>
      <c r="AJ1026" s="105" t="s">
        <v>502</v>
      </c>
    </row>
    <row r="1027" spans="1:36" s="59" customFormat="1" ht="37.049999999999997" customHeight="1" thickTop="1" thickBot="1">
      <c r="A1027" s="63">
        <v>992</v>
      </c>
      <c r="B1027" s="162" t="s">
        <v>388</v>
      </c>
      <c r="C1027" s="162">
        <v>0</v>
      </c>
      <c r="D1027" s="162" t="s">
        <v>99</v>
      </c>
      <c r="E1027" s="162" t="s">
        <v>78</v>
      </c>
      <c r="F1027" s="162">
        <v>21</v>
      </c>
      <c r="G1027" s="231" t="s">
        <v>541</v>
      </c>
      <c r="H1027" s="164" t="s">
        <v>4568</v>
      </c>
      <c r="I1027" s="231" t="s">
        <v>20</v>
      </c>
      <c r="J1027" s="231" t="s">
        <v>338</v>
      </c>
      <c r="K1027" s="231">
        <v>16</v>
      </c>
      <c r="L1027" s="165" t="s">
        <v>642</v>
      </c>
      <c r="M1027" s="165" t="s">
        <v>674</v>
      </c>
      <c r="N1027" s="64">
        <v>0</v>
      </c>
      <c r="O1027" s="64">
        <v>1</v>
      </c>
      <c r="P1027" s="64">
        <v>1</v>
      </c>
      <c r="Q1027" s="64">
        <v>1</v>
      </c>
      <c r="R1027" s="64">
        <f t="shared" si="183"/>
        <v>3</v>
      </c>
      <c r="S1027" s="105" t="s">
        <v>4672</v>
      </c>
      <c r="T1027" s="105"/>
      <c r="U1027" s="159">
        <f t="shared" si="182"/>
        <v>1</v>
      </c>
      <c r="V1027" s="273">
        <v>1</v>
      </c>
      <c r="W1027" s="100">
        <f t="shared" si="180"/>
        <v>1</v>
      </c>
      <c r="X1027" s="105" t="str">
        <f t="shared" si="181"/>
        <v>De acuerdo a lo programado</v>
      </c>
      <c r="Y1027" s="166"/>
      <c r="Z1027" s="159"/>
      <c r="AA1027" s="159"/>
      <c r="AB1027" s="100"/>
      <c r="AC1027" s="105"/>
      <c r="AD1027" s="166"/>
      <c r="AE1027" s="65"/>
      <c r="AF1027" s="100"/>
      <c r="AG1027" s="105"/>
      <c r="AH1027" s="166"/>
      <c r="AI1027" s="65" t="s">
        <v>502</v>
      </c>
      <c r="AJ1027" s="105" t="s">
        <v>502</v>
      </c>
    </row>
    <row r="1028" spans="1:36" s="59" customFormat="1" ht="37.049999999999997" customHeight="1" thickTop="1" thickBot="1">
      <c r="A1028" s="63">
        <v>993</v>
      </c>
      <c r="B1028" s="162" t="s">
        <v>388</v>
      </c>
      <c r="C1028" s="162">
        <v>0</v>
      </c>
      <c r="D1028" s="162" t="s">
        <v>99</v>
      </c>
      <c r="E1028" s="162" t="s">
        <v>78</v>
      </c>
      <c r="F1028" s="162">
        <v>21</v>
      </c>
      <c r="G1028" s="231" t="s">
        <v>541</v>
      </c>
      <c r="H1028" s="164" t="s">
        <v>4569</v>
      </c>
      <c r="I1028" s="231" t="s">
        <v>20</v>
      </c>
      <c r="J1028" s="231" t="s">
        <v>338</v>
      </c>
      <c r="K1028" s="231">
        <v>16</v>
      </c>
      <c r="L1028" s="165" t="s">
        <v>642</v>
      </c>
      <c r="M1028" s="165" t="s">
        <v>674</v>
      </c>
      <c r="N1028" s="64">
        <v>0</v>
      </c>
      <c r="O1028" s="64">
        <v>1</v>
      </c>
      <c r="P1028" s="64">
        <v>1</v>
      </c>
      <c r="Q1028" s="64">
        <v>1</v>
      </c>
      <c r="R1028" s="64">
        <f t="shared" si="183"/>
        <v>3</v>
      </c>
      <c r="S1028" s="105" t="s">
        <v>4672</v>
      </c>
      <c r="T1028" s="105"/>
      <c r="U1028" s="159">
        <f t="shared" si="182"/>
        <v>1</v>
      </c>
      <c r="V1028" s="273">
        <v>1</v>
      </c>
      <c r="W1028" s="100">
        <f t="shared" si="180"/>
        <v>1</v>
      </c>
      <c r="X1028" s="105" t="str">
        <f t="shared" si="181"/>
        <v>De acuerdo a lo programado</v>
      </c>
      <c r="Y1028" s="166"/>
      <c r="Z1028" s="159"/>
      <c r="AA1028" s="159"/>
      <c r="AB1028" s="100"/>
      <c r="AC1028" s="105"/>
      <c r="AD1028" s="166"/>
      <c r="AE1028" s="65"/>
      <c r="AF1028" s="100"/>
      <c r="AG1028" s="105"/>
      <c r="AH1028" s="166"/>
      <c r="AI1028" s="65" t="s">
        <v>502</v>
      </c>
      <c r="AJ1028" s="105" t="s">
        <v>502</v>
      </c>
    </row>
    <row r="1029" spans="1:36" s="59" customFormat="1" ht="37.049999999999997" customHeight="1" thickTop="1" thickBot="1">
      <c r="A1029" s="63">
        <v>994</v>
      </c>
      <c r="B1029" s="162" t="s">
        <v>388</v>
      </c>
      <c r="C1029" s="162">
        <v>0</v>
      </c>
      <c r="D1029" s="162" t="s">
        <v>99</v>
      </c>
      <c r="E1029" s="162" t="s">
        <v>78</v>
      </c>
      <c r="F1029" s="162">
        <v>21</v>
      </c>
      <c r="G1029" s="231" t="s">
        <v>541</v>
      </c>
      <c r="H1029" s="164" t="s">
        <v>4712</v>
      </c>
      <c r="I1029" s="231" t="s">
        <v>20</v>
      </c>
      <c r="J1029" s="231" t="s">
        <v>338</v>
      </c>
      <c r="K1029" s="231">
        <v>16</v>
      </c>
      <c r="L1029" s="165" t="s">
        <v>642</v>
      </c>
      <c r="M1029" s="165" t="s">
        <v>674</v>
      </c>
      <c r="N1029" s="64">
        <v>0</v>
      </c>
      <c r="O1029" s="64">
        <v>1</v>
      </c>
      <c r="P1029" s="64">
        <v>1</v>
      </c>
      <c r="Q1029" s="64">
        <v>1</v>
      </c>
      <c r="R1029" s="64">
        <f t="shared" si="183"/>
        <v>3</v>
      </c>
      <c r="S1029" s="105" t="s">
        <v>4672</v>
      </c>
      <c r="T1029" s="105"/>
      <c r="U1029" s="159">
        <f t="shared" si="182"/>
        <v>1</v>
      </c>
      <c r="V1029" s="273">
        <v>1</v>
      </c>
      <c r="W1029" s="100">
        <f t="shared" si="180"/>
        <v>1</v>
      </c>
      <c r="X1029" s="105" t="str">
        <f t="shared" si="181"/>
        <v>De acuerdo a lo programado</v>
      </c>
      <c r="Y1029" s="166"/>
      <c r="Z1029" s="159"/>
      <c r="AA1029" s="159"/>
      <c r="AB1029" s="100"/>
      <c r="AC1029" s="105"/>
      <c r="AD1029" s="166"/>
      <c r="AE1029" s="65"/>
      <c r="AF1029" s="100"/>
      <c r="AG1029" s="105"/>
      <c r="AH1029" s="166"/>
      <c r="AI1029" s="65" t="s">
        <v>502</v>
      </c>
      <c r="AJ1029" s="105" t="s">
        <v>502</v>
      </c>
    </row>
    <row r="1030" spans="1:36" s="59" customFormat="1" ht="37.049999999999997" customHeight="1" thickTop="1" thickBot="1">
      <c r="A1030" s="63">
        <v>995</v>
      </c>
      <c r="B1030" s="162" t="s">
        <v>388</v>
      </c>
      <c r="C1030" s="162">
        <v>0</v>
      </c>
      <c r="D1030" s="162" t="s">
        <v>99</v>
      </c>
      <c r="E1030" s="162" t="s">
        <v>78</v>
      </c>
      <c r="F1030" s="162">
        <v>21</v>
      </c>
      <c r="G1030" s="231" t="s">
        <v>541</v>
      </c>
      <c r="H1030" s="164" t="s">
        <v>4561</v>
      </c>
      <c r="I1030" s="231" t="s">
        <v>20</v>
      </c>
      <c r="J1030" s="231" t="s">
        <v>338</v>
      </c>
      <c r="K1030" s="231">
        <v>16</v>
      </c>
      <c r="L1030" s="165" t="s">
        <v>685</v>
      </c>
      <c r="M1030" s="165" t="s">
        <v>643</v>
      </c>
      <c r="N1030" s="64">
        <v>1</v>
      </c>
      <c r="O1030" s="64">
        <v>2</v>
      </c>
      <c r="P1030" s="64">
        <v>1</v>
      </c>
      <c r="Q1030" s="64">
        <v>0</v>
      </c>
      <c r="R1030" s="64">
        <f t="shared" si="183"/>
        <v>4</v>
      </c>
      <c r="S1030" s="105" t="s">
        <v>4672</v>
      </c>
      <c r="T1030" s="105"/>
      <c r="U1030" s="159">
        <f t="shared" si="182"/>
        <v>3</v>
      </c>
      <c r="V1030" s="273">
        <v>2</v>
      </c>
      <c r="W1030" s="100">
        <f t="shared" si="180"/>
        <v>0.66666666666666663</v>
      </c>
      <c r="X1030" s="105" t="str">
        <f t="shared" si="181"/>
        <v>En Riesgo de no Cumplimiento</v>
      </c>
      <c r="Y1030" s="166"/>
      <c r="Z1030" s="159"/>
      <c r="AA1030" s="159"/>
      <c r="AB1030" s="100"/>
      <c r="AC1030" s="105"/>
      <c r="AD1030" s="166"/>
      <c r="AE1030" s="65"/>
      <c r="AF1030" s="100"/>
      <c r="AG1030" s="105"/>
      <c r="AH1030" s="166"/>
      <c r="AI1030" s="65" t="s">
        <v>502</v>
      </c>
      <c r="AJ1030" s="105" t="s">
        <v>502</v>
      </c>
    </row>
    <row r="1031" spans="1:36" s="59" customFormat="1" ht="37.049999999999997" customHeight="1" thickTop="1" thickBot="1">
      <c r="A1031" s="63">
        <v>996</v>
      </c>
      <c r="B1031" s="162" t="s">
        <v>400</v>
      </c>
      <c r="C1031" s="162" t="s">
        <v>41</v>
      </c>
      <c r="D1031" s="162">
        <v>0</v>
      </c>
      <c r="E1031" s="162" t="s">
        <v>66</v>
      </c>
      <c r="F1031" s="162">
        <v>21</v>
      </c>
      <c r="G1031" s="231" t="s">
        <v>428</v>
      </c>
      <c r="H1031" s="164" t="s">
        <v>4680</v>
      </c>
      <c r="I1031" s="231" t="s">
        <v>18</v>
      </c>
      <c r="J1031" s="231" t="s">
        <v>338</v>
      </c>
      <c r="K1031" s="231">
        <v>16</v>
      </c>
      <c r="L1031" s="165" t="s">
        <v>640</v>
      </c>
      <c r="M1031" s="165" t="s">
        <v>636</v>
      </c>
      <c r="N1031" s="64">
        <v>12</v>
      </c>
      <c r="O1031" s="64">
        <v>0</v>
      </c>
      <c r="P1031" s="64">
        <v>0</v>
      </c>
      <c r="Q1031" s="64">
        <v>0</v>
      </c>
      <c r="R1031" s="64">
        <f t="shared" si="183"/>
        <v>12</v>
      </c>
      <c r="S1031" s="105" t="s">
        <v>4672</v>
      </c>
      <c r="T1031" s="105"/>
      <c r="U1031" s="159">
        <f t="shared" si="182"/>
        <v>12</v>
      </c>
      <c r="V1031" s="273">
        <v>0</v>
      </c>
      <c r="W1031" s="100">
        <f t="shared" si="180"/>
        <v>0</v>
      </c>
      <c r="X1031" s="105" t="str">
        <f t="shared" si="181"/>
        <v>En Riesgo de no Cumplimiento</v>
      </c>
      <c r="Y1031" s="166"/>
      <c r="Z1031" s="159"/>
      <c r="AA1031" s="159"/>
      <c r="AB1031" s="100"/>
      <c r="AC1031" s="105"/>
      <c r="AD1031" s="166"/>
      <c r="AE1031" s="65"/>
      <c r="AF1031" s="100"/>
      <c r="AG1031" s="105"/>
      <c r="AH1031" s="166"/>
      <c r="AI1031" s="65" t="s">
        <v>502</v>
      </c>
      <c r="AJ1031" s="105" t="s">
        <v>502</v>
      </c>
    </row>
    <row r="1032" spans="1:36" s="59" customFormat="1" ht="37.049999999999997" customHeight="1" thickTop="1" thickBot="1">
      <c r="A1032" s="63">
        <v>997</v>
      </c>
      <c r="B1032" s="162" t="s">
        <v>400</v>
      </c>
      <c r="C1032" s="162" t="s">
        <v>41</v>
      </c>
      <c r="D1032" s="162">
        <v>0</v>
      </c>
      <c r="E1032" s="162" t="s">
        <v>66</v>
      </c>
      <c r="F1032" s="162">
        <v>21</v>
      </c>
      <c r="G1032" s="231" t="s">
        <v>428</v>
      </c>
      <c r="H1032" s="164" t="s">
        <v>4681</v>
      </c>
      <c r="I1032" s="231" t="s">
        <v>20</v>
      </c>
      <c r="J1032" s="231" t="s">
        <v>338</v>
      </c>
      <c r="K1032" s="231">
        <v>16</v>
      </c>
      <c r="L1032" s="165" t="s">
        <v>640</v>
      </c>
      <c r="M1032" s="165" t="s">
        <v>636</v>
      </c>
      <c r="N1032" s="64">
        <v>12</v>
      </c>
      <c r="O1032" s="64">
        <v>0</v>
      </c>
      <c r="P1032" s="64">
        <v>0</v>
      </c>
      <c r="Q1032" s="64">
        <v>0</v>
      </c>
      <c r="R1032" s="64">
        <f>N1032+O1032+P1032+Q1032</f>
        <v>12</v>
      </c>
      <c r="S1032" s="105" t="s">
        <v>4672</v>
      </c>
      <c r="T1032" s="105"/>
      <c r="U1032" s="159">
        <f t="shared" si="182"/>
        <v>12</v>
      </c>
      <c r="V1032" s="273">
        <v>0</v>
      </c>
      <c r="W1032" s="100">
        <f t="shared" si="180"/>
        <v>0</v>
      </c>
      <c r="X1032" s="105" t="str">
        <f t="shared" si="181"/>
        <v>En Riesgo de no Cumplimiento</v>
      </c>
      <c r="Y1032" s="166"/>
      <c r="Z1032" s="159"/>
      <c r="AA1032" s="159"/>
      <c r="AB1032" s="100"/>
      <c r="AC1032" s="105"/>
      <c r="AD1032" s="166"/>
      <c r="AE1032" s="65"/>
      <c r="AF1032" s="100"/>
      <c r="AG1032" s="105"/>
      <c r="AH1032" s="166"/>
      <c r="AI1032" s="65" t="s">
        <v>502</v>
      </c>
      <c r="AJ1032" s="105" t="s">
        <v>502</v>
      </c>
    </row>
    <row r="1033" spans="1:36" s="59" customFormat="1" ht="37.049999999999997" customHeight="1" thickTop="1" thickBot="1">
      <c r="A1033" s="63">
        <v>998</v>
      </c>
      <c r="B1033" s="162" t="s">
        <v>400</v>
      </c>
      <c r="C1033" s="162">
        <v>0</v>
      </c>
      <c r="D1033" s="162" t="s">
        <v>93</v>
      </c>
      <c r="E1033" s="162" t="s">
        <v>41</v>
      </c>
      <c r="F1033" s="162">
        <v>18</v>
      </c>
      <c r="G1033" s="231" t="s">
        <v>439</v>
      </c>
      <c r="H1033" s="164" t="s">
        <v>4713</v>
      </c>
      <c r="I1033" s="231" t="s">
        <v>20</v>
      </c>
      <c r="J1033" s="231" t="s">
        <v>129</v>
      </c>
      <c r="K1033" s="231">
        <v>1</v>
      </c>
      <c r="L1033" s="165" t="s">
        <v>2214</v>
      </c>
      <c r="M1033" s="165" t="s">
        <v>636</v>
      </c>
      <c r="N1033" s="64">
        <v>9</v>
      </c>
      <c r="O1033" s="64">
        <v>9</v>
      </c>
      <c r="P1033" s="64">
        <v>9</v>
      </c>
      <c r="Q1033" s="64">
        <v>9</v>
      </c>
      <c r="R1033" s="64">
        <f t="shared" ref="R1033:R1036" si="184">N1033+O1033+P1033+Q1033</f>
        <v>36</v>
      </c>
      <c r="S1033" s="105" t="s">
        <v>4672</v>
      </c>
      <c r="T1033" s="105"/>
      <c r="U1033" s="159">
        <f t="shared" si="182"/>
        <v>18</v>
      </c>
      <c r="V1033" s="273">
        <v>15</v>
      </c>
      <c r="W1033" s="100">
        <f t="shared" si="180"/>
        <v>0.83333333333333337</v>
      </c>
      <c r="X1033" s="105" t="str">
        <f t="shared" si="181"/>
        <v>Atraso Leve</v>
      </c>
      <c r="Y1033" s="166"/>
      <c r="Z1033" s="159"/>
      <c r="AA1033" s="159"/>
      <c r="AB1033" s="100"/>
      <c r="AC1033" s="105"/>
      <c r="AD1033" s="166"/>
      <c r="AE1033" s="65"/>
      <c r="AF1033" s="100"/>
      <c r="AG1033" s="105"/>
      <c r="AH1033" s="166"/>
      <c r="AI1033" s="65" t="s">
        <v>502</v>
      </c>
      <c r="AJ1033" s="105" t="s">
        <v>502</v>
      </c>
    </row>
    <row r="1034" spans="1:36" s="59" customFormat="1" ht="37.049999999999997" customHeight="1" thickTop="1" thickBot="1">
      <c r="A1034" s="63">
        <v>999</v>
      </c>
      <c r="B1034" s="162" t="s">
        <v>400</v>
      </c>
      <c r="C1034" s="162">
        <v>0</v>
      </c>
      <c r="D1034" s="162" t="s">
        <v>93</v>
      </c>
      <c r="E1034" s="162" t="s">
        <v>41</v>
      </c>
      <c r="F1034" s="162">
        <v>18</v>
      </c>
      <c r="G1034" s="231" t="s">
        <v>4331</v>
      </c>
      <c r="H1034" s="164" t="s">
        <v>4028</v>
      </c>
      <c r="I1034" s="231" t="s">
        <v>20</v>
      </c>
      <c r="J1034" s="231" t="s">
        <v>129</v>
      </c>
      <c r="K1034" s="231">
        <v>1</v>
      </c>
      <c r="L1034" s="165" t="s">
        <v>3778</v>
      </c>
      <c r="M1034" s="165" t="s">
        <v>643</v>
      </c>
      <c r="N1034" s="64">
        <v>1</v>
      </c>
      <c r="O1034" s="64">
        <v>1</v>
      </c>
      <c r="P1034" s="64">
        <v>1</v>
      </c>
      <c r="Q1034" s="64">
        <v>1</v>
      </c>
      <c r="R1034" s="64">
        <f t="shared" si="184"/>
        <v>4</v>
      </c>
      <c r="S1034" s="105" t="s">
        <v>4672</v>
      </c>
      <c r="T1034" s="105"/>
      <c r="U1034" s="159">
        <f t="shared" si="182"/>
        <v>2</v>
      </c>
      <c r="V1034" s="273">
        <v>12</v>
      </c>
      <c r="W1034" s="100">
        <f t="shared" si="180"/>
        <v>6</v>
      </c>
      <c r="X1034" s="105" t="str">
        <f t="shared" si="181"/>
        <v>De acuerdo a lo programado</v>
      </c>
      <c r="Y1034" s="166"/>
      <c r="Z1034" s="159"/>
      <c r="AA1034" s="159"/>
      <c r="AB1034" s="100"/>
      <c r="AC1034" s="105"/>
      <c r="AD1034" s="166"/>
      <c r="AE1034" s="65"/>
      <c r="AF1034" s="100"/>
      <c r="AG1034" s="105"/>
      <c r="AH1034" s="166"/>
      <c r="AI1034" s="65" t="s">
        <v>502</v>
      </c>
      <c r="AJ1034" s="105" t="s">
        <v>502</v>
      </c>
    </row>
    <row r="1035" spans="1:36" s="59" customFormat="1" ht="37.049999999999997" customHeight="1" thickTop="1" thickBot="1">
      <c r="A1035" s="63">
        <v>1000</v>
      </c>
      <c r="B1035" s="162" t="s">
        <v>400</v>
      </c>
      <c r="C1035" s="162">
        <v>0</v>
      </c>
      <c r="D1035" s="162" t="s">
        <v>93</v>
      </c>
      <c r="E1035" s="162" t="s">
        <v>41</v>
      </c>
      <c r="F1035" s="162">
        <v>18</v>
      </c>
      <c r="G1035" s="231" t="s">
        <v>4331</v>
      </c>
      <c r="H1035" s="164" t="s">
        <v>4474</v>
      </c>
      <c r="I1035" s="231" t="s">
        <v>20</v>
      </c>
      <c r="J1035" s="231" t="s">
        <v>129</v>
      </c>
      <c r="K1035" s="231">
        <v>1</v>
      </c>
      <c r="L1035" s="165" t="s">
        <v>4086</v>
      </c>
      <c r="M1035" s="165" t="s">
        <v>4334</v>
      </c>
      <c r="N1035" s="64">
        <v>1</v>
      </c>
      <c r="O1035" s="64">
        <v>1</v>
      </c>
      <c r="P1035" s="64">
        <v>1</v>
      </c>
      <c r="Q1035" s="64">
        <v>0</v>
      </c>
      <c r="R1035" s="64">
        <f t="shared" si="184"/>
        <v>3</v>
      </c>
      <c r="S1035" s="105" t="s">
        <v>4672</v>
      </c>
      <c r="T1035" s="105"/>
      <c r="U1035" s="159">
        <f t="shared" si="182"/>
        <v>2</v>
      </c>
      <c r="V1035" s="273">
        <v>2</v>
      </c>
      <c r="W1035" s="100">
        <f t="shared" si="180"/>
        <v>1</v>
      </c>
      <c r="X1035" s="105" t="str">
        <f t="shared" si="181"/>
        <v>De acuerdo a lo programado</v>
      </c>
      <c r="Y1035" s="166"/>
      <c r="Z1035" s="159"/>
      <c r="AA1035" s="159"/>
      <c r="AB1035" s="100"/>
      <c r="AC1035" s="105"/>
      <c r="AD1035" s="166"/>
      <c r="AE1035" s="65"/>
      <c r="AF1035" s="100"/>
      <c r="AG1035" s="105"/>
      <c r="AH1035" s="166"/>
      <c r="AI1035" s="65" t="s">
        <v>502</v>
      </c>
      <c r="AJ1035" s="105" t="s">
        <v>502</v>
      </c>
    </row>
    <row r="1036" spans="1:36" s="59" customFormat="1" ht="37.049999999999997" customHeight="1" thickTop="1" thickBot="1">
      <c r="A1036" s="63">
        <v>1001</v>
      </c>
      <c r="B1036" s="162" t="s">
        <v>400</v>
      </c>
      <c r="C1036" s="162" t="s">
        <v>41</v>
      </c>
      <c r="D1036" s="162">
        <v>0</v>
      </c>
      <c r="E1036" s="162" t="s">
        <v>66</v>
      </c>
      <c r="F1036" s="162">
        <v>20</v>
      </c>
      <c r="G1036" s="231" t="s">
        <v>428</v>
      </c>
      <c r="H1036" s="164" t="s">
        <v>4680</v>
      </c>
      <c r="I1036" s="231" t="s">
        <v>18</v>
      </c>
      <c r="J1036" s="231" t="s">
        <v>129</v>
      </c>
      <c r="K1036" s="231">
        <v>1</v>
      </c>
      <c r="L1036" s="165" t="s">
        <v>640</v>
      </c>
      <c r="M1036" s="165" t="s">
        <v>636</v>
      </c>
      <c r="N1036" s="64">
        <v>9</v>
      </c>
      <c r="O1036" s="64">
        <v>0</v>
      </c>
      <c r="P1036" s="64"/>
      <c r="Q1036" s="64"/>
      <c r="R1036" s="64">
        <f t="shared" si="184"/>
        <v>9</v>
      </c>
      <c r="S1036" s="105" t="s">
        <v>4672</v>
      </c>
      <c r="T1036" s="105"/>
      <c r="U1036" s="159">
        <f t="shared" si="182"/>
        <v>9</v>
      </c>
      <c r="V1036" s="273">
        <v>9</v>
      </c>
      <c r="W1036" s="100">
        <f t="shared" si="180"/>
        <v>1</v>
      </c>
      <c r="X1036" s="105" t="str">
        <f t="shared" si="181"/>
        <v>De acuerdo a lo programado</v>
      </c>
      <c r="Y1036" s="166"/>
      <c r="Z1036" s="159"/>
      <c r="AA1036" s="159"/>
      <c r="AB1036" s="100"/>
      <c r="AC1036" s="105"/>
      <c r="AD1036" s="166"/>
      <c r="AE1036" s="65"/>
      <c r="AF1036" s="100"/>
      <c r="AG1036" s="105"/>
      <c r="AH1036" s="166"/>
      <c r="AI1036" s="65" t="s">
        <v>502</v>
      </c>
      <c r="AJ1036" s="105" t="s">
        <v>502</v>
      </c>
    </row>
    <row r="1037" spans="1:36" s="59" customFormat="1" ht="37.049999999999997" customHeight="1" thickTop="1" thickBot="1">
      <c r="A1037" s="63">
        <v>1002</v>
      </c>
      <c r="B1037" s="162" t="s">
        <v>400</v>
      </c>
      <c r="C1037" s="162" t="s">
        <v>41</v>
      </c>
      <c r="D1037" s="162">
        <v>0</v>
      </c>
      <c r="E1037" s="162" t="s">
        <v>66</v>
      </c>
      <c r="F1037" s="162">
        <v>20</v>
      </c>
      <c r="G1037" s="231" t="s">
        <v>428</v>
      </c>
      <c r="H1037" s="164" t="s">
        <v>4681</v>
      </c>
      <c r="I1037" s="231" t="s">
        <v>20</v>
      </c>
      <c r="J1037" s="231" t="s">
        <v>129</v>
      </c>
      <c r="K1037" s="231">
        <v>1</v>
      </c>
      <c r="L1037" s="165" t="s">
        <v>640</v>
      </c>
      <c r="M1037" s="165" t="s">
        <v>636</v>
      </c>
      <c r="N1037" s="64">
        <v>2</v>
      </c>
      <c r="O1037" s="64">
        <v>7</v>
      </c>
      <c r="P1037" s="64">
        <v>6</v>
      </c>
      <c r="Q1037" s="64">
        <v>6</v>
      </c>
      <c r="R1037" s="64">
        <f>N1037+O1037+P1037+Q1037</f>
        <v>21</v>
      </c>
      <c r="S1037" s="105" t="s">
        <v>4672</v>
      </c>
      <c r="T1037" s="105"/>
      <c r="U1037" s="159">
        <f t="shared" si="182"/>
        <v>9</v>
      </c>
      <c r="V1037" s="273">
        <v>9</v>
      </c>
      <c r="W1037" s="100">
        <f t="shared" si="180"/>
        <v>1</v>
      </c>
      <c r="X1037" s="105" t="str">
        <f t="shared" si="181"/>
        <v>De acuerdo a lo programado</v>
      </c>
      <c r="Y1037" s="166"/>
      <c r="Z1037" s="159"/>
      <c r="AA1037" s="159"/>
      <c r="AB1037" s="100"/>
      <c r="AC1037" s="105"/>
      <c r="AD1037" s="166"/>
      <c r="AE1037" s="65"/>
      <c r="AF1037" s="100"/>
      <c r="AG1037" s="105"/>
      <c r="AH1037" s="166"/>
      <c r="AI1037" s="65" t="s">
        <v>502</v>
      </c>
      <c r="AJ1037" s="105" t="s">
        <v>502</v>
      </c>
    </row>
    <row r="1038" spans="1:36" s="59" customFormat="1" ht="37.049999999999997" customHeight="1" thickTop="1" thickBot="1">
      <c r="A1038" s="63">
        <v>1003</v>
      </c>
      <c r="B1038" s="162" t="s">
        <v>400</v>
      </c>
      <c r="C1038" s="162" t="s">
        <v>41</v>
      </c>
      <c r="D1038" s="162">
        <v>0</v>
      </c>
      <c r="E1038" s="162" t="s">
        <v>66</v>
      </c>
      <c r="F1038" s="162">
        <v>20</v>
      </c>
      <c r="G1038" s="231" t="s">
        <v>428</v>
      </c>
      <c r="H1038" s="164" t="s">
        <v>4682</v>
      </c>
      <c r="I1038" s="231" t="s">
        <v>18</v>
      </c>
      <c r="J1038" s="231" t="s">
        <v>129</v>
      </c>
      <c r="K1038" s="231">
        <v>1</v>
      </c>
      <c r="L1038" s="165" t="s">
        <v>640</v>
      </c>
      <c r="M1038" s="165" t="s">
        <v>636</v>
      </c>
      <c r="N1038" s="64">
        <v>1</v>
      </c>
      <c r="O1038" s="64">
        <v>1</v>
      </c>
      <c r="P1038" s="64">
        <v>1</v>
      </c>
      <c r="Q1038" s="64">
        <v>1</v>
      </c>
      <c r="R1038" s="64">
        <f t="shared" ref="R1038:R1039" si="185">N1038+O1038+P1038+Q1038</f>
        <v>4</v>
      </c>
      <c r="S1038" s="105" t="s">
        <v>4672</v>
      </c>
      <c r="T1038" s="105"/>
      <c r="U1038" s="159">
        <f t="shared" si="182"/>
        <v>2</v>
      </c>
      <c r="V1038" s="273">
        <v>2</v>
      </c>
      <c r="W1038" s="100">
        <f t="shared" si="180"/>
        <v>1</v>
      </c>
      <c r="X1038" s="105" t="str">
        <f t="shared" si="181"/>
        <v>De acuerdo a lo programado</v>
      </c>
      <c r="Y1038" s="166"/>
      <c r="Z1038" s="159"/>
      <c r="AA1038" s="159"/>
      <c r="AB1038" s="100"/>
      <c r="AC1038" s="105"/>
      <c r="AD1038" s="166"/>
      <c r="AE1038" s="65"/>
      <c r="AF1038" s="100"/>
      <c r="AG1038" s="105"/>
      <c r="AH1038" s="166"/>
      <c r="AI1038" s="65" t="s">
        <v>502</v>
      </c>
      <c r="AJ1038" s="105" t="s">
        <v>502</v>
      </c>
    </row>
    <row r="1039" spans="1:36" s="59" customFormat="1" ht="37.049999999999997" customHeight="1" thickTop="1" thickBot="1">
      <c r="A1039" s="63">
        <v>1004</v>
      </c>
      <c r="B1039" s="162" t="s">
        <v>400</v>
      </c>
      <c r="C1039" s="162" t="s">
        <v>41</v>
      </c>
      <c r="D1039" s="162">
        <v>0</v>
      </c>
      <c r="E1039" s="162" t="s">
        <v>41</v>
      </c>
      <c r="F1039" s="162">
        <v>20</v>
      </c>
      <c r="G1039" s="231" t="s">
        <v>428</v>
      </c>
      <c r="H1039" s="164" t="s">
        <v>4683</v>
      </c>
      <c r="I1039" s="231" t="s">
        <v>18</v>
      </c>
      <c r="J1039" s="231" t="s">
        <v>129</v>
      </c>
      <c r="K1039" s="231">
        <v>1</v>
      </c>
      <c r="L1039" s="165" t="s">
        <v>640</v>
      </c>
      <c r="M1039" s="165" t="s">
        <v>636</v>
      </c>
      <c r="N1039" s="64">
        <v>1</v>
      </c>
      <c r="O1039" s="64">
        <v>1</v>
      </c>
      <c r="P1039" s="64">
        <v>1</v>
      </c>
      <c r="Q1039" s="64">
        <v>1</v>
      </c>
      <c r="R1039" s="64">
        <f t="shared" si="185"/>
        <v>4</v>
      </c>
      <c r="S1039" s="105" t="s">
        <v>4672</v>
      </c>
      <c r="T1039" s="105"/>
      <c r="U1039" s="159">
        <f t="shared" si="182"/>
        <v>2</v>
      </c>
      <c r="V1039" s="273">
        <v>2</v>
      </c>
      <c r="W1039" s="100">
        <f t="shared" si="180"/>
        <v>1</v>
      </c>
      <c r="X1039" s="105" t="str">
        <f t="shared" si="181"/>
        <v>De acuerdo a lo programado</v>
      </c>
      <c r="Y1039" s="166"/>
      <c r="Z1039" s="159"/>
      <c r="AA1039" s="159"/>
      <c r="AB1039" s="100"/>
      <c r="AC1039" s="105"/>
      <c r="AD1039" s="166"/>
      <c r="AE1039" s="65"/>
      <c r="AF1039" s="100"/>
      <c r="AG1039" s="105"/>
      <c r="AH1039" s="166"/>
      <c r="AI1039" s="65" t="s">
        <v>502</v>
      </c>
      <c r="AJ1039" s="105" t="s">
        <v>502</v>
      </c>
    </row>
    <row r="1040" spans="1:36" s="59" customFormat="1" ht="37.049999999999997" customHeight="1" thickTop="1" thickBot="1">
      <c r="A1040" s="63">
        <v>1005</v>
      </c>
      <c r="B1040" s="162" t="s">
        <v>400</v>
      </c>
      <c r="C1040" s="162">
        <v>0</v>
      </c>
      <c r="D1040" s="162">
        <v>0</v>
      </c>
      <c r="E1040" s="162">
        <v>0</v>
      </c>
      <c r="F1040" s="162">
        <v>21</v>
      </c>
      <c r="G1040" s="231" t="s">
        <v>428</v>
      </c>
      <c r="H1040" s="164" t="s">
        <v>4714</v>
      </c>
      <c r="I1040" s="231" t="s">
        <v>18</v>
      </c>
      <c r="J1040" s="231" t="s">
        <v>353</v>
      </c>
      <c r="K1040" s="231">
        <v>18</v>
      </c>
      <c r="L1040" s="165" t="s">
        <v>4334</v>
      </c>
      <c r="M1040" s="165" t="s">
        <v>4215</v>
      </c>
      <c r="N1040" s="64"/>
      <c r="O1040" s="64"/>
      <c r="P1040" s="64"/>
      <c r="Q1040" s="64">
        <v>1</v>
      </c>
      <c r="R1040" s="64">
        <v>1</v>
      </c>
      <c r="S1040" s="105" t="s">
        <v>4672</v>
      </c>
      <c r="T1040" s="105"/>
      <c r="U1040" s="159">
        <f t="shared" si="182"/>
        <v>0</v>
      </c>
      <c r="V1040" s="273">
        <v>0</v>
      </c>
      <c r="W1040" s="100" t="str">
        <f t="shared" si="180"/>
        <v>No hay Programación</v>
      </c>
      <c r="X1040" s="105" t="str">
        <f t="shared" si="181"/>
        <v>De acuerdo a lo programado</v>
      </c>
      <c r="Y1040" s="166"/>
      <c r="Z1040" s="159"/>
      <c r="AA1040" s="159"/>
      <c r="AB1040" s="100"/>
      <c r="AC1040" s="105"/>
      <c r="AD1040" s="166"/>
      <c r="AE1040" s="65"/>
      <c r="AF1040" s="100"/>
      <c r="AG1040" s="105"/>
      <c r="AH1040" s="166"/>
      <c r="AI1040" s="65" t="s">
        <v>502</v>
      </c>
      <c r="AJ1040" s="105" t="s">
        <v>502</v>
      </c>
    </row>
    <row r="1041" spans="1:36" s="59" customFormat="1" ht="37.049999999999997" customHeight="1" thickTop="1" thickBot="1">
      <c r="A1041" s="63">
        <v>1006</v>
      </c>
      <c r="B1041" s="162" t="s">
        <v>400</v>
      </c>
      <c r="C1041" s="162">
        <v>0</v>
      </c>
      <c r="D1041" s="162">
        <v>0</v>
      </c>
      <c r="E1041" s="162">
        <v>0</v>
      </c>
      <c r="F1041" s="162">
        <v>21</v>
      </c>
      <c r="G1041" s="231" t="s">
        <v>428</v>
      </c>
      <c r="H1041" s="164" t="s">
        <v>4715</v>
      </c>
      <c r="I1041" s="231" t="s">
        <v>20</v>
      </c>
      <c r="J1041" s="231" t="s">
        <v>353</v>
      </c>
      <c r="K1041" s="231">
        <v>18</v>
      </c>
      <c r="L1041" s="165" t="s">
        <v>642</v>
      </c>
      <c r="M1041" s="165" t="s">
        <v>674</v>
      </c>
      <c r="N1041" s="64">
        <v>1</v>
      </c>
      <c r="O1041" s="64">
        <v>1</v>
      </c>
      <c r="P1041" s="64">
        <v>1</v>
      </c>
      <c r="Q1041" s="64">
        <v>1</v>
      </c>
      <c r="R1041" s="64">
        <v>4</v>
      </c>
      <c r="S1041" s="105" t="s">
        <v>4672</v>
      </c>
      <c r="T1041" s="105"/>
      <c r="U1041" s="159">
        <f t="shared" si="182"/>
        <v>2</v>
      </c>
      <c r="V1041" s="273">
        <v>2</v>
      </c>
      <c r="W1041" s="100">
        <f t="shared" si="180"/>
        <v>1</v>
      </c>
      <c r="X1041" s="105" t="str">
        <f t="shared" si="181"/>
        <v>De acuerdo a lo programado</v>
      </c>
      <c r="Y1041" s="166"/>
      <c r="Z1041" s="159"/>
      <c r="AA1041" s="159"/>
      <c r="AB1041" s="100"/>
      <c r="AC1041" s="105"/>
      <c r="AD1041" s="166"/>
      <c r="AE1041" s="65"/>
      <c r="AF1041" s="100"/>
      <c r="AG1041" s="105"/>
      <c r="AH1041" s="166"/>
      <c r="AI1041" s="65" t="s">
        <v>502</v>
      </c>
      <c r="AJ1041" s="105" t="s">
        <v>502</v>
      </c>
    </row>
    <row r="1042" spans="1:36" s="59" customFormat="1" ht="37.049999999999997" customHeight="1" thickTop="1" thickBot="1">
      <c r="A1042" s="63">
        <v>1007</v>
      </c>
      <c r="B1042" s="162" t="s">
        <v>400</v>
      </c>
      <c r="C1042" s="162">
        <v>0</v>
      </c>
      <c r="D1042" s="162">
        <v>0</v>
      </c>
      <c r="E1042" s="162">
        <v>0</v>
      </c>
      <c r="F1042" s="162">
        <v>21</v>
      </c>
      <c r="G1042" s="231" t="s">
        <v>428</v>
      </c>
      <c r="H1042" s="164" t="s">
        <v>4716</v>
      </c>
      <c r="I1042" s="231" t="s">
        <v>20</v>
      </c>
      <c r="J1042" s="231" t="s">
        <v>353</v>
      </c>
      <c r="K1042" s="231">
        <v>18</v>
      </c>
      <c r="L1042" s="165" t="s">
        <v>640</v>
      </c>
      <c r="M1042" s="165" t="s">
        <v>4717</v>
      </c>
      <c r="N1042" s="64">
        <v>4</v>
      </c>
      <c r="O1042" s="64">
        <v>4</v>
      </c>
      <c r="P1042" s="64">
        <v>4</v>
      </c>
      <c r="Q1042" s="64">
        <v>4</v>
      </c>
      <c r="R1042" s="64">
        <v>16</v>
      </c>
      <c r="S1042" s="105" t="s">
        <v>4672</v>
      </c>
      <c r="T1042" s="105"/>
      <c r="U1042" s="159">
        <f t="shared" si="182"/>
        <v>8</v>
      </c>
      <c r="V1042" s="273">
        <v>8</v>
      </c>
      <c r="W1042" s="100">
        <f t="shared" si="180"/>
        <v>1</v>
      </c>
      <c r="X1042" s="105" t="str">
        <f t="shared" si="181"/>
        <v>De acuerdo a lo programado</v>
      </c>
      <c r="Y1042" s="166"/>
      <c r="Z1042" s="159"/>
      <c r="AA1042" s="159"/>
      <c r="AB1042" s="100"/>
      <c r="AC1042" s="105"/>
      <c r="AD1042" s="166"/>
      <c r="AE1042" s="65"/>
      <c r="AF1042" s="100"/>
      <c r="AG1042" s="105"/>
      <c r="AH1042" s="166"/>
      <c r="AI1042" s="65" t="s">
        <v>502</v>
      </c>
      <c r="AJ1042" s="105" t="s">
        <v>502</v>
      </c>
    </row>
    <row r="1043" spans="1:36" s="59" customFormat="1" ht="37.049999999999997" customHeight="1" thickTop="1" thickBot="1">
      <c r="A1043" s="63">
        <v>1008</v>
      </c>
      <c r="B1043" s="162" t="s">
        <v>400</v>
      </c>
      <c r="C1043" s="162">
        <v>0</v>
      </c>
      <c r="D1043" s="162">
        <v>0</v>
      </c>
      <c r="E1043" s="162">
        <v>0</v>
      </c>
      <c r="F1043" s="162">
        <v>21</v>
      </c>
      <c r="G1043" s="231" t="s">
        <v>428</v>
      </c>
      <c r="H1043" s="164" t="s">
        <v>4718</v>
      </c>
      <c r="I1043" s="231" t="s">
        <v>18</v>
      </c>
      <c r="J1043" s="231" t="s">
        <v>353</v>
      </c>
      <c r="K1043" s="231">
        <v>18</v>
      </c>
      <c r="L1043" s="165" t="s">
        <v>640</v>
      </c>
      <c r="M1043" s="165" t="s">
        <v>636</v>
      </c>
      <c r="N1043" s="64"/>
      <c r="O1043" s="64">
        <v>1</v>
      </c>
      <c r="P1043" s="64"/>
      <c r="Q1043" s="64">
        <v>1</v>
      </c>
      <c r="R1043" s="64">
        <v>2</v>
      </c>
      <c r="S1043" s="105" t="s">
        <v>4672</v>
      </c>
      <c r="T1043" s="105"/>
      <c r="U1043" s="159">
        <f t="shared" si="182"/>
        <v>1</v>
      </c>
      <c r="V1043" s="273">
        <v>1</v>
      </c>
      <c r="W1043" s="100">
        <f t="shared" si="180"/>
        <v>1</v>
      </c>
      <c r="X1043" s="105" t="str">
        <f t="shared" si="181"/>
        <v>De acuerdo a lo programado</v>
      </c>
      <c r="Y1043" s="166"/>
      <c r="Z1043" s="159"/>
      <c r="AA1043" s="159"/>
      <c r="AB1043" s="100"/>
      <c r="AC1043" s="105"/>
      <c r="AD1043" s="166"/>
      <c r="AE1043" s="65"/>
      <c r="AF1043" s="100"/>
      <c r="AG1043" s="105"/>
      <c r="AH1043" s="166"/>
      <c r="AI1043" s="65" t="s">
        <v>502</v>
      </c>
      <c r="AJ1043" s="105" t="s">
        <v>502</v>
      </c>
    </row>
    <row r="1044" spans="1:36" s="59" customFormat="1" ht="37.049999999999997" customHeight="1" thickTop="1" thickBot="1">
      <c r="A1044" s="63">
        <v>1009</v>
      </c>
      <c r="B1044" s="162" t="s">
        <v>400</v>
      </c>
      <c r="C1044" s="162">
        <v>0</v>
      </c>
      <c r="D1044" s="162">
        <v>0</v>
      </c>
      <c r="E1044" s="162">
        <v>0</v>
      </c>
      <c r="F1044" s="162">
        <v>21</v>
      </c>
      <c r="G1044" s="231" t="s">
        <v>428</v>
      </c>
      <c r="H1044" s="164" t="s">
        <v>4719</v>
      </c>
      <c r="I1044" s="231" t="s">
        <v>20</v>
      </c>
      <c r="J1044" s="231" t="s">
        <v>353</v>
      </c>
      <c r="K1044" s="231">
        <v>18</v>
      </c>
      <c r="L1044" s="165" t="s">
        <v>642</v>
      </c>
      <c r="M1044" s="165" t="s">
        <v>643</v>
      </c>
      <c r="N1044" s="64"/>
      <c r="O1044" s="64">
        <v>1</v>
      </c>
      <c r="P1044" s="64"/>
      <c r="Q1044" s="64">
        <v>1</v>
      </c>
      <c r="R1044" s="64">
        <v>2</v>
      </c>
      <c r="S1044" s="105" t="s">
        <v>4672</v>
      </c>
      <c r="T1044" s="105"/>
      <c r="U1044" s="159">
        <f t="shared" si="182"/>
        <v>1</v>
      </c>
      <c r="V1044" s="273">
        <v>0</v>
      </c>
      <c r="W1044" s="100">
        <f t="shared" si="180"/>
        <v>0</v>
      </c>
      <c r="X1044" s="105" t="str">
        <f t="shared" si="181"/>
        <v>En Riesgo de no Cumplimiento</v>
      </c>
      <c r="Y1044" s="166"/>
      <c r="Z1044" s="159"/>
      <c r="AA1044" s="159"/>
      <c r="AB1044" s="100"/>
      <c r="AC1044" s="105"/>
      <c r="AD1044" s="166"/>
      <c r="AE1044" s="65"/>
      <c r="AF1044" s="100"/>
      <c r="AG1044" s="105"/>
      <c r="AH1044" s="166"/>
      <c r="AI1044" s="65" t="s">
        <v>502</v>
      </c>
      <c r="AJ1044" s="105" t="s">
        <v>502</v>
      </c>
    </row>
    <row r="1045" spans="1:36" s="59" customFormat="1" ht="37.049999999999997" customHeight="1" thickTop="1" thickBot="1">
      <c r="A1045" s="63">
        <v>1010</v>
      </c>
      <c r="B1045" s="162" t="s">
        <v>400</v>
      </c>
      <c r="C1045" s="162">
        <v>0</v>
      </c>
      <c r="D1045" s="162">
        <v>0</v>
      </c>
      <c r="E1045" s="162">
        <v>0</v>
      </c>
      <c r="F1045" s="162">
        <v>21</v>
      </c>
      <c r="G1045" s="231" t="s">
        <v>428</v>
      </c>
      <c r="H1045" s="164" t="s">
        <v>4720</v>
      </c>
      <c r="I1045" s="231" t="s">
        <v>20</v>
      </c>
      <c r="J1045" s="231" t="s">
        <v>353</v>
      </c>
      <c r="K1045" s="231">
        <v>18</v>
      </c>
      <c r="L1045" s="165" t="s">
        <v>2247</v>
      </c>
      <c r="M1045" s="165" t="s">
        <v>674</v>
      </c>
      <c r="N1045" s="64">
        <v>3</v>
      </c>
      <c r="O1045" s="64">
        <v>4</v>
      </c>
      <c r="P1045" s="64">
        <v>4</v>
      </c>
      <c r="Q1045" s="64">
        <v>3</v>
      </c>
      <c r="R1045" s="64">
        <v>14</v>
      </c>
      <c r="S1045" s="105" t="s">
        <v>4672</v>
      </c>
      <c r="T1045" s="105"/>
      <c r="U1045" s="159">
        <f t="shared" si="182"/>
        <v>7</v>
      </c>
      <c r="V1045" s="273">
        <v>2</v>
      </c>
      <c r="W1045" s="100">
        <f t="shared" si="180"/>
        <v>0.2857142857142857</v>
      </c>
      <c r="X1045" s="105" t="str">
        <f t="shared" si="181"/>
        <v>En Riesgo de no Cumplimiento</v>
      </c>
      <c r="Y1045" s="166"/>
      <c r="Z1045" s="159"/>
      <c r="AA1045" s="159"/>
      <c r="AB1045" s="100"/>
      <c r="AC1045" s="105"/>
      <c r="AD1045" s="166"/>
      <c r="AE1045" s="65"/>
      <c r="AF1045" s="100"/>
      <c r="AG1045" s="105"/>
      <c r="AH1045" s="166"/>
      <c r="AI1045" s="65" t="s">
        <v>502</v>
      </c>
      <c r="AJ1045" s="105" t="s">
        <v>502</v>
      </c>
    </row>
    <row r="1046" spans="1:36" s="59" customFormat="1" ht="37.049999999999997" customHeight="1" thickTop="1" thickBot="1">
      <c r="A1046" s="63">
        <v>1011</v>
      </c>
      <c r="B1046" s="162" t="s">
        <v>400</v>
      </c>
      <c r="C1046" s="162">
        <v>0</v>
      </c>
      <c r="D1046" s="162">
        <v>0</v>
      </c>
      <c r="E1046" s="162">
        <v>0</v>
      </c>
      <c r="F1046" s="162">
        <v>21</v>
      </c>
      <c r="G1046" s="231" t="s">
        <v>428</v>
      </c>
      <c r="H1046" s="164" t="s">
        <v>4721</v>
      </c>
      <c r="I1046" s="231" t="s">
        <v>20</v>
      </c>
      <c r="J1046" s="231" t="s">
        <v>353</v>
      </c>
      <c r="K1046" s="231">
        <v>18</v>
      </c>
      <c r="L1046" s="165" t="s">
        <v>642</v>
      </c>
      <c r="M1046" s="165" t="s">
        <v>674</v>
      </c>
      <c r="N1046" s="64">
        <v>2</v>
      </c>
      <c r="O1046" s="64">
        <v>3</v>
      </c>
      <c r="P1046" s="64">
        <v>3</v>
      </c>
      <c r="Q1046" s="64">
        <v>2</v>
      </c>
      <c r="R1046" s="64">
        <v>10</v>
      </c>
      <c r="S1046" s="105" t="s">
        <v>4672</v>
      </c>
      <c r="T1046" s="105"/>
      <c r="U1046" s="159">
        <f t="shared" si="182"/>
        <v>5</v>
      </c>
      <c r="V1046" s="273">
        <v>6</v>
      </c>
      <c r="W1046" s="100">
        <f t="shared" si="180"/>
        <v>1.2</v>
      </c>
      <c r="X1046" s="105" t="str">
        <f t="shared" si="181"/>
        <v>De acuerdo a lo programado</v>
      </c>
      <c r="Y1046" s="166"/>
      <c r="Z1046" s="159"/>
      <c r="AA1046" s="159"/>
      <c r="AB1046" s="100"/>
      <c r="AC1046" s="105"/>
      <c r="AD1046" s="166"/>
      <c r="AE1046" s="65"/>
      <c r="AF1046" s="100"/>
      <c r="AG1046" s="105"/>
      <c r="AH1046" s="166"/>
      <c r="AI1046" s="65" t="s">
        <v>502</v>
      </c>
      <c r="AJ1046" s="105" t="s">
        <v>502</v>
      </c>
    </row>
    <row r="1047" spans="1:36" s="59" customFormat="1" ht="37.049999999999997" customHeight="1" thickTop="1" thickBot="1">
      <c r="A1047" s="63">
        <v>1012</v>
      </c>
      <c r="B1047" s="162" t="s">
        <v>400</v>
      </c>
      <c r="C1047" s="162">
        <v>0</v>
      </c>
      <c r="D1047" s="162">
        <v>0</v>
      </c>
      <c r="E1047" s="162">
        <v>0</v>
      </c>
      <c r="F1047" s="162">
        <v>21</v>
      </c>
      <c r="G1047" s="231" t="s">
        <v>428</v>
      </c>
      <c r="H1047" s="164" t="s">
        <v>4722</v>
      </c>
      <c r="I1047" s="231" t="s">
        <v>20</v>
      </c>
      <c r="J1047" s="231" t="s">
        <v>353</v>
      </c>
      <c r="K1047" s="231">
        <v>18</v>
      </c>
      <c r="L1047" s="165" t="s">
        <v>642</v>
      </c>
      <c r="M1047" s="165" t="s">
        <v>674</v>
      </c>
      <c r="N1047" s="64">
        <v>6</v>
      </c>
      <c r="O1047" s="64">
        <v>6</v>
      </c>
      <c r="P1047" s="64">
        <v>6</v>
      </c>
      <c r="Q1047" s="64">
        <v>6</v>
      </c>
      <c r="R1047" s="64">
        <v>24</v>
      </c>
      <c r="S1047" s="105" t="s">
        <v>4672</v>
      </c>
      <c r="T1047" s="105"/>
      <c r="U1047" s="159">
        <f t="shared" si="182"/>
        <v>12</v>
      </c>
      <c r="V1047" s="273">
        <v>5</v>
      </c>
      <c r="W1047" s="100">
        <f t="shared" si="180"/>
        <v>0.41666666666666669</v>
      </c>
      <c r="X1047" s="105" t="str">
        <f t="shared" si="181"/>
        <v>En Riesgo de no Cumplimiento</v>
      </c>
      <c r="Y1047" s="166"/>
      <c r="Z1047" s="159"/>
      <c r="AA1047" s="159"/>
      <c r="AB1047" s="100"/>
      <c r="AC1047" s="105"/>
      <c r="AD1047" s="166"/>
      <c r="AE1047" s="65"/>
      <c r="AF1047" s="100"/>
      <c r="AG1047" s="105"/>
      <c r="AH1047" s="166"/>
      <c r="AI1047" s="65" t="s">
        <v>502</v>
      </c>
      <c r="AJ1047" s="105" t="s">
        <v>502</v>
      </c>
    </row>
    <row r="1048" spans="1:36" s="59" customFormat="1" ht="37.049999999999997" customHeight="1" thickTop="1" thickBot="1">
      <c r="A1048" s="63">
        <v>1013</v>
      </c>
      <c r="B1048" s="162" t="s">
        <v>400</v>
      </c>
      <c r="C1048" s="162">
        <v>0</v>
      </c>
      <c r="D1048" s="162">
        <v>0</v>
      </c>
      <c r="E1048" s="162">
        <v>0</v>
      </c>
      <c r="F1048" s="162">
        <v>21</v>
      </c>
      <c r="G1048" s="231" t="s">
        <v>428</v>
      </c>
      <c r="H1048" s="164" t="s">
        <v>4723</v>
      </c>
      <c r="I1048" s="231" t="s">
        <v>20</v>
      </c>
      <c r="J1048" s="231" t="s">
        <v>353</v>
      </c>
      <c r="K1048" s="231">
        <v>18</v>
      </c>
      <c r="L1048" s="165" t="s">
        <v>642</v>
      </c>
      <c r="M1048" s="165" t="s">
        <v>674</v>
      </c>
      <c r="N1048" s="64">
        <v>2</v>
      </c>
      <c r="O1048" s="64">
        <v>2</v>
      </c>
      <c r="P1048" s="64">
        <v>2</v>
      </c>
      <c r="Q1048" s="64">
        <v>2</v>
      </c>
      <c r="R1048" s="64">
        <v>8</v>
      </c>
      <c r="S1048" s="105" t="s">
        <v>4672</v>
      </c>
      <c r="T1048" s="105"/>
      <c r="U1048" s="159">
        <f t="shared" si="182"/>
        <v>4</v>
      </c>
      <c r="V1048" s="273">
        <v>6</v>
      </c>
      <c r="W1048" s="100">
        <f t="shared" si="180"/>
        <v>1.5</v>
      </c>
      <c r="X1048" s="105" t="str">
        <f t="shared" si="181"/>
        <v>De acuerdo a lo programado</v>
      </c>
      <c r="Y1048" s="166"/>
      <c r="Z1048" s="159"/>
      <c r="AA1048" s="159"/>
      <c r="AB1048" s="100"/>
      <c r="AC1048" s="105"/>
      <c r="AD1048" s="166"/>
      <c r="AE1048" s="65"/>
      <c r="AF1048" s="100"/>
      <c r="AG1048" s="105"/>
      <c r="AH1048" s="166"/>
      <c r="AI1048" s="65" t="s">
        <v>502</v>
      </c>
      <c r="AJ1048" s="105" t="s">
        <v>502</v>
      </c>
    </row>
    <row r="1049" spans="1:36" s="59" customFormat="1" ht="37.049999999999997" customHeight="1" thickTop="1" thickBot="1">
      <c r="A1049" s="63">
        <v>1014</v>
      </c>
      <c r="B1049" s="162" t="s">
        <v>400</v>
      </c>
      <c r="C1049" s="162">
        <v>0</v>
      </c>
      <c r="D1049" s="162">
        <v>0</v>
      </c>
      <c r="E1049" s="162">
        <v>0</v>
      </c>
      <c r="F1049" s="162">
        <v>21</v>
      </c>
      <c r="G1049" s="231" t="s">
        <v>428</v>
      </c>
      <c r="H1049" s="164" t="s">
        <v>4724</v>
      </c>
      <c r="I1049" s="231" t="s">
        <v>20</v>
      </c>
      <c r="J1049" s="231" t="s">
        <v>353</v>
      </c>
      <c r="K1049" s="231">
        <v>18</v>
      </c>
      <c r="L1049" s="165" t="s">
        <v>642</v>
      </c>
      <c r="M1049" s="165" t="s">
        <v>674</v>
      </c>
      <c r="N1049" s="64">
        <v>1</v>
      </c>
      <c r="O1049" s="64">
        <v>4</v>
      </c>
      <c r="P1049" s="64">
        <v>4</v>
      </c>
      <c r="Q1049" s="64">
        <v>3</v>
      </c>
      <c r="R1049" s="64">
        <v>12</v>
      </c>
      <c r="S1049" s="105" t="s">
        <v>4672</v>
      </c>
      <c r="T1049" s="105"/>
      <c r="U1049" s="159">
        <f t="shared" si="182"/>
        <v>5</v>
      </c>
      <c r="V1049" s="273">
        <v>9</v>
      </c>
      <c r="W1049" s="100">
        <f t="shared" si="180"/>
        <v>1.8</v>
      </c>
      <c r="X1049" s="105" t="str">
        <f t="shared" si="181"/>
        <v>De acuerdo a lo programado</v>
      </c>
      <c r="Y1049" s="166"/>
      <c r="Z1049" s="159"/>
      <c r="AA1049" s="159"/>
      <c r="AB1049" s="100"/>
      <c r="AC1049" s="105"/>
      <c r="AD1049" s="166"/>
      <c r="AE1049" s="65"/>
      <c r="AF1049" s="100"/>
      <c r="AG1049" s="105"/>
      <c r="AH1049" s="166"/>
      <c r="AI1049" s="65" t="s">
        <v>502</v>
      </c>
      <c r="AJ1049" s="105" t="s">
        <v>502</v>
      </c>
    </row>
    <row r="1050" spans="1:36" s="59" customFormat="1" ht="37.049999999999997" customHeight="1" thickTop="1" thickBot="1">
      <c r="A1050" s="63">
        <v>1015</v>
      </c>
      <c r="B1050" s="162" t="s">
        <v>400</v>
      </c>
      <c r="C1050" s="162">
        <v>0</v>
      </c>
      <c r="D1050" s="162">
        <v>0</v>
      </c>
      <c r="E1050" s="162">
        <v>0</v>
      </c>
      <c r="F1050" s="162">
        <v>21</v>
      </c>
      <c r="G1050" s="231" t="s">
        <v>428</v>
      </c>
      <c r="H1050" s="164" t="s">
        <v>4725</v>
      </c>
      <c r="I1050" s="231" t="s">
        <v>20</v>
      </c>
      <c r="J1050" s="231" t="s">
        <v>353</v>
      </c>
      <c r="K1050" s="231">
        <v>18</v>
      </c>
      <c r="L1050" s="165" t="s">
        <v>4086</v>
      </c>
      <c r="M1050" s="165" t="s">
        <v>665</v>
      </c>
      <c r="N1050" s="64">
        <v>2</v>
      </c>
      <c r="O1050" s="64">
        <v>2</v>
      </c>
      <c r="P1050" s="64">
        <v>2</v>
      </c>
      <c r="Q1050" s="64">
        <v>2</v>
      </c>
      <c r="R1050" s="64">
        <v>8</v>
      </c>
      <c r="S1050" s="105" t="s">
        <v>4672</v>
      </c>
      <c r="T1050" s="105"/>
      <c r="U1050" s="159">
        <f t="shared" si="182"/>
        <v>4</v>
      </c>
      <c r="V1050" s="273">
        <v>2</v>
      </c>
      <c r="W1050" s="100">
        <f t="shared" si="180"/>
        <v>0.5</v>
      </c>
      <c r="X1050" s="105" t="str">
        <f t="shared" si="181"/>
        <v>En Riesgo de no Cumplimiento</v>
      </c>
      <c r="Y1050" s="166"/>
      <c r="Z1050" s="159"/>
      <c r="AA1050" s="159"/>
      <c r="AB1050" s="100"/>
      <c r="AC1050" s="105"/>
      <c r="AD1050" s="166"/>
      <c r="AE1050" s="65"/>
      <c r="AF1050" s="100"/>
      <c r="AG1050" s="105"/>
      <c r="AH1050" s="166"/>
      <c r="AI1050" s="65" t="s">
        <v>502</v>
      </c>
      <c r="AJ1050" s="105" t="s">
        <v>502</v>
      </c>
    </row>
    <row r="1051" spans="1:36" s="59" customFormat="1" ht="37.049999999999997" customHeight="1" thickTop="1" thickBot="1">
      <c r="A1051" s="63">
        <v>1016</v>
      </c>
      <c r="B1051" s="162" t="s">
        <v>400</v>
      </c>
      <c r="C1051" s="162">
        <v>0</v>
      </c>
      <c r="D1051" s="162">
        <v>0</v>
      </c>
      <c r="E1051" s="162">
        <v>0</v>
      </c>
      <c r="F1051" s="162">
        <v>21</v>
      </c>
      <c r="G1051" s="231" t="s">
        <v>521</v>
      </c>
      <c r="H1051" s="164" t="s">
        <v>4726</v>
      </c>
      <c r="I1051" s="231" t="s">
        <v>20</v>
      </c>
      <c r="J1051" s="231" t="s">
        <v>353</v>
      </c>
      <c r="K1051" s="231">
        <v>18</v>
      </c>
      <c r="L1051" s="165" t="s">
        <v>685</v>
      </c>
      <c r="M1051" s="165" t="s">
        <v>674</v>
      </c>
      <c r="N1051" s="64"/>
      <c r="O1051" s="64">
        <v>1</v>
      </c>
      <c r="P1051" s="64">
        <v>1</v>
      </c>
      <c r="Q1051" s="64"/>
      <c r="R1051" s="64">
        <v>2</v>
      </c>
      <c r="S1051" s="105" t="s">
        <v>4672</v>
      </c>
      <c r="T1051" s="105"/>
      <c r="U1051" s="159">
        <f t="shared" si="182"/>
        <v>1</v>
      </c>
      <c r="V1051" s="273">
        <v>1</v>
      </c>
      <c r="W1051" s="100">
        <f t="shared" si="180"/>
        <v>1</v>
      </c>
      <c r="X1051" s="105" t="str">
        <f t="shared" si="181"/>
        <v>De acuerdo a lo programado</v>
      </c>
      <c r="Y1051" s="166"/>
      <c r="Z1051" s="159"/>
      <c r="AA1051" s="159"/>
      <c r="AB1051" s="100"/>
      <c r="AC1051" s="105"/>
      <c r="AD1051" s="166"/>
      <c r="AE1051" s="65"/>
      <c r="AF1051" s="100"/>
      <c r="AG1051" s="105"/>
      <c r="AH1051" s="166"/>
      <c r="AI1051" s="65" t="s">
        <v>502</v>
      </c>
      <c r="AJ1051" s="105" t="s">
        <v>502</v>
      </c>
    </row>
    <row r="1052" spans="1:36" s="59" customFormat="1" ht="37.049999999999997" customHeight="1" thickTop="1" thickBot="1">
      <c r="A1052" s="63">
        <v>1017</v>
      </c>
      <c r="B1052" s="162">
        <v>0</v>
      </c>
      <c r="C1052" s="162">
        <v>0</v>
      </c>
      <c r="D1052" s="162">
        <v>0</v>
      </c>
      <c r="E1052" s="162">
        <v>0</v>
      </c>
      <c r="F1052" s="162">
        <v>21</v>
      </c>
      <c r="G1052" s="231" t="s">
        <v>428</v>
      </c>
      <c r="H1052" s="164" t="s">
        <v>4727</v>
      </c>
      <c r="I1052" s="231" t="s">
        <v>20</v>
      </c>
      <c r="J1052" s="231" t="s">
        <v>353</v>
      </c>
      <c r="K1052" s="231">
        <v>18</v>
      </c>
      <c r="L1052" s="165" t="s">
        <v>642</v>
      </c>
      <c r="M1052" s="165" t="s">
        <v>674</v>
      </c>
      <c r="N1052" s="64">
        <v>3</v>
      </c>
      <c r="O1052" s="64"/>
      <c r="P1052" s="64"/>
      <c r="Q1052" s="64"/>
      <c r="R1052" s="64">
        <v>3</v>
      </c>
      <c r="S1052" s="105" t="s">
        <v>4672</v>
      </c>
      <c r="T1052" s="105"/>
      <c r="U1052" s="159">
        <f t="shared" si="182"/>
        <v>3</v>
      </c>
      <c r="V1052" s="273">
        <v>4</v>
      </c>
      <c r="W1052" s="100">
        <f t="shared" si="180"/>
        <v>1.3333333333333333</v>
      </c>
      <c r="X1052" s="105" t="str">
        <f t="shared" si="181"/>
        <v>De acuerdo a lo programado</v>
      </c>
      <c r="Y1052" s="166"/>
      <c r="Z1052" s="159"/>
      <c r="AA1052" s="159"/>
      <c r="AB1052" s="100"/>
      <c r="AC1052" s="105"/>
      <c r="AD1052" s="166"/>
      <c r="AE1052" s="65"/>
      <c r="AF1052" s="100"/>
      <c r="AG1052" s="105"/>
      <c r="AH1052" s="166"/>
      <c r="AI1052" s="65" t="s">
        <v>502</v>
      </c>
      <c r="AJ1052" s="105" t="s">
        <v>502</v>
      </c>
    </row>
    <row r="1053" spans="1:36" s="59" customFormat="1" ht="37.049999999999997" customHeight="1" thickTop="1" thickBot="1">
      <c r="A1053" s="63">
        <v>1018</v>
      </c>
      <c r="B1053" s="162" t="s">
        <v>400</v>
      </c>
      <c r="C1053" s="162">
        <v>0</v>
      </c>
      <c r="D1053" s="162">
        <v>0</v>
      </c>
      <c r="E1053" s="162">
        <v>0</v>
      </c>
      <c r="F1053" s="162">
        <v>21</v>
      </c>
      <c r="G1053" s="231" t="s">
        <v>428</v>
      </c>
      <c r="H1053" s="164" t="s">
        <v>4728</v>
      </c>
      <c r="I1053" s="231" t="s">
        <v>18</v>
      </c>
      <c r="J1053" s="231" t="s">
        <v>353</v>
      </c>
      <c r="K1053" s="231">
        <v>18</v>
      </c>
      <c r="L1053" s="165" t="s">
        <v>4334</v>
      </c>
      <c r="M1053" s="165" t="s">
        <v>636</v>
      </c>
      <c r="N1053" s="64"/>
      <c r="O1053" s="64">
        <v>1</v>
      </c>
      <c r="P1053" s="64"/>
      <c r="Q1053" s="64">
        <v>1</v>
      </c>
      <c r="R1053" s="64">
        <v>2</v>
      </c>
      <c r="S1053" s="105" t="s">
        <v>4672</v>
      </c>
      <c r="T1053" s="105"/>
      <c r="U1053" s="159">
        <f t="shared" si="182"/>
        <v>1</v>
      </c>
      <c r="V1053" s="273">
        <v>1</v>
      </c>
      <c r="W1053" s="100">
        <f t="shared" si="180"/>
        <v>1</v>
      </c>
      <c r="X1053" s="105" t="str">
        <f t="shared" si="181"/>
        <v>De acuerdo a lo programado</v>
      </c>
      <c r="Y1053" s="166"/>
      <c r="Z1053" s="159"/>
      <c r="AA1053" s="159"/>
      <c r="AB1053" s="100"/>
      <c r="AC1053" s="105"/>
      <c r="AD1053" s="166"/>
      <c r="AE1053" s="65"/>
      <c r="AF1053" s="100"/>
      <c r="AG1053" s="105"/>
      <c r="AH1053" s="166"/>
      <c r="AI1053" s="65" t="s">
        <v>502</v>
      </c>
      <c r="AJ1053" s="105" t="s">
        <v>502</v>
      </c>
    </row>
    <row r="1054" spans="1:36" s="59" customFormat="1" ht="37.049999999999997" customHeight="1" thickTop="1" thickBot="1">
      <c r="A1054" s="63">
        <v>1019</v>
      </c>
      <c r="B1054" s="162" t="s">
        <v>400</v>
      </c>
      <c r="C1054" s="162">
        <v>0</v>
      </c>
      <c r="D1054" s="162">
        <v>0</v>
      </c>
      <c r="E1054" s="162">
        <v>0</v>
      </c>
      <c r="F1054" s="162">
        <v>21</v>
      </c>
      <c r="G1054" s="231" t="s">
        <v>527</v>
      </c>
      <c r="H1054" s="164" t="s">
        <v>4729</v>
      </c>
      <c r="I1054" s="231" t="s">
        <v>20</v>
      </c>
      <c r="J1054" s="231" t="s">
        <v>353</v>
      </c>
      <c r="K1054" s="231">
        <v>20</v>
      </c>
      <c r="L1054" s="165" t="s">
        <v>4334</v>
      </c>
      <c r="M1054" s="165" t="s">
        <v>636</v>
      </c>
      <c r="N1054" s="64"/>
      <c r="O1054" s="64">
        <v>2</v>
      </c>
      <c r="P1054" s="64">
        <v>2</v>
      </c>
      <c r="Q1054" s="64"/>
      <c r="R1054" s="64">
        <v>4</v>
      </c>
      <c r="S1054" s="105" t="s">
        <v>4672</v>
      </c>
      <c r="T1054" s="105"/>
      <c r="U1054" s="159">
        <f t="shared" si="182"/>
        <v>2</v>
      </c>
      <c r="V1054" s="273">
        <v>2</v>
      </c>
      <c r="W1054" s="100">
        <f t="shared" si="180"/>
        <v>1</v>
      </c>
      <c r="X1054" s="105" t="str">
        <f t="shared" si="181"/>
        <v>De acuerdo a lo programado</v>
      </c>
      <c r="Y1054" s="166"/>
      <c r="Z1054" s="159"/>
      <c r="AA1054" s="159"/>
      <c r="AB1054" s="100"/>
      <c r="AC1054" s="105"/>
      <c r="AD1054" s="166"/>
      <c r="AE1054" s="65"/>
      <c r="AF1054" s="100"/>
      <c r="AG1054" s="105"/>
      <c r="AH1054" s="166"/>
      <c r="AI1054" s="65" t="s">
        <v>502</v>
      </c>
      <c r="AJ1054" s="105" t="s">
        <v>502</v>
      </c>
    </row>
    <row r="1055" spans="1:36" s="59" customFormat="1" ht="37.049999999999997" customHeight="1" thickTop="1" thickBot="1">
      <c r="A1055" s="63">
        <v>1020</v>
      </c>
      <c r="B1055" s="162" t="s">
        <v>400</v>
      </c>
      <c r="C1055" s="162">
        <v>0</v>
      </c>
      <c r="D1055" s="162">
        <v>0</v>
      </c>
      <c r="E1055" s="162">
        <v>0</v>
      </c>
      <c r="F1055" s="162">
        <v>21</v>
      </c>
      <c r="G1055" s="231" t="s">
        <v>527</v>
      </c>
      <c r="H1055" s="164" t="s">
        <v>4730</v>
      </c>
      <c r="I1055" s="231" t="s">
        <v>20</v>
      </c>
      <c r="J1055" s="231" t="s">
        <v>353</v>
      </c>
      <c r="K1055" s="231">
        <v>20</v>
      </c>
      <c r="L1055" s="165" t="s">
        <v>2247</v>
      </c>
      <c r="M1055" s="165" t="s">
        <v>636</v>
      </c>
      <c r="N1055" s="64">
        <v>1</v>
      </c>
      <c r="O1055" s="64">
        <v>1</v>
      </c>
      <c r="P1055" s="64">
        <v>1</v>
      </c>
      <c r="Q1055" s="64">
        <v>1</v>
      </c>
      <c r="R1055" s="64">
        <v>4</v>
      </c>
      <c r="S1055" s="105" t="s">
        <v>4672</v>
      </c>
      <c r="T1055" s="105"/>
      <c r="U1055" s="159">
        <f t="shared" si="182"/>
        <v>2</v>
      </c>
      <c r="V1055" s="273">
        <v>5</v>
      </c>
      <c r="W1055" s="100">
        <f t="shared" si="180"/>
        <v>2.5</v>
      </c>
      <c r="X1055" s="105" t="str">
        <f t="shared" si="181"/>
        <v>De acuerdo a lo programado</v>
      </c>
      <c r="Y1055" s="166"/>
      <c r="Z1055" s="159"/>
      <c r="AA1055" s="159"/>
      <c r="AB1055" s="100"/>
      <c r="AC1055" s="105"/>
      <c r="AD1055" s="166"/>
      <c r="AE1055" s="65"/>
      <c r="AF1055" s="100"/>
      <c r="AG1055" s="105"/>
      <c r="AH1055" s="166"/>
      <c r="AI1055" s="65" t="s">
        <v>502</v>
      </c>
      <c r="AJ1055" s="105" t="s">
        <v>502</v>
      </c>
    </row>
    <row r="1056" spans="1:36" s="59" customFormat="1" ht="37.049999999999997" customHeight="1" thickTop="1" thickBot="1">
      <c r="A1056" s="63">
        <v>1021</v>
      </c>
      <c r="B1056" s="162">
        <v>0</v>
      </c>
      <c r="C1056" s="162">
        <v>0</v>
      </c>
      <c r="D1056" s="162">
        <v>0</v>
      </c>
      <c r="E1056" s="162">
        <v>0</v>
      </c>
      <c r="F1056" s="162">
        <v>0</v>
      </c>
      <c r="G1056" s="231" t="s">
        <v>469</v>
      </c>
      <c r="H1056" s="164" t="s">
        <v>4731</v>
      </c>
      <c r="I1056" s="231" t="s">
        <v>18</v>
      </c>
      <c r="J1056" s="231" t="s">
        <v>353</v>
      </c>
      <c r="K1056" s="231">
        <v>18</v>
      </c>
      <c r="L1056" s="165" t="s">
        <v>642</v>
      </c>
      <c r="M1056" s="165" t="s">
        <v>674</v>
      </c>
      <c r="N1056" s="64">
        <v>1</v>
      </c>
      <c r="O1056" s="64"/>
      <c r="P1056" s="64">
        <v>1</v>
      </c>
      <c r="Q1056" s="64"/>
      <c r="R1056" s="64">
        <v>2</v>
      </c>
      <c r="S1056" s="105" t="s">
        <v>4672</v>
      </c>
      <c r="T1056" s="105"/>
      <c r="U1056" s="159">
        <f t="shared" si="182"/>
        <v>1</v>
      </c>
      <c r="V1056" s="273">
        <v>1</v>
      </c>
      <c r="W1056" s="100">
        <f t="shared" si="180"/>
        <v>1</v>
      </c>
      <c r="X1056" s="105" t="str">
        <f t="shared" si="181"/>
        <v>De acuerdo a lo programado</v>
      </c>
      <c r="Y1056" s="166"/>
      <c r="Z1056" s="159"/>
      <c r="AA1056" s="159"/>
      <c r="AB1056" s="100"/>
      <c r="AC1056" s="105"/>
      <c r="AD1056" s="166"/>
      <c r="AE1056" s="65"/>
      <c r="AF1056" s="100"/>
      <c r="AG1056" s="105"/>
      <c r="AH1056" s="166"/>
      <c r="AI1056" s="65" t="s">
        <v>502</v>
      </c>
      <c r="AJ1056" s="105" t="s">
        <v>502</v>
      </c>
    </row>
    <row r="1057" spans="1:36" s="59" customFormat="1" ht="37.049999999999997" customHeight="1" thickTop="1" thickBot="1">
      <c r="A1057" s="63">
        <v>1022</v>
      </c>
      <c r="B1057" s="162">
        <v>0</v>
      </c>
      <c r="C1057" s="162">
        <v>0</v>
      </c>
      <c r="D1057" s="162">
        <v>0</v>
      </c>
      <c r="E1057" s="162">
        <v>0</v>
      </c>
      <c r="F1057" s="162">
        <v>0</v>
      </c>
      <c r="G1057" s="231" t="s">
        <v>469</v>
      </c>
      <c r="H1057" s="164" t="s">
        <v>4732</v>
      </c>
      <c r="I1057" s="231" t="s">
        <v>18</v>
      </c>
      <c r="J1057" s="231" t="s">
        <v>353</v>
      </c>
      <c r="K1057" s="231">
        <v>18</v>
      </c>
      <c r="L1057" s="165" t="s">
        <v>4334</v>
      </c>
      <c r="M1057" s="165" t="s">
        <v>674</v>
      </c>
      <c r="N1057" s="64">
        <v>1</v>
      </c>
      <c r="O1057" s="64"/>
      <c r="P1057" s="64"/>
      <c r="Q1057" s="64"/>
      <c r="R1057" s="64">
        <v>1</v>
      </c>
      <c r="S1057" s="105" t="s">
        <v>4672</v>
      </c>
      <c r="T1057" s="105"/>
      <c r="U1057" s="159">
        <f t="shared" si="182"/>
        <v>1</v>
      </c>
      <c r="V1057" s="273">
        <v>1</v>
      </c>
      <c r="W1057" s="100">
        <f t="shared" si="180"/>
        <v>1</v>
      </c>
      <c r="X1057" s="105" t="str">
        <f t="shared" si="181"/>
        <v>De acuerdo a lo programado</v>
      </c>
      <c r="Y1057" s="166"/>
      <c r="Z1057" s="159"/>
      <c r="AA1057" s="159"/>
      <c r="AB1057" s="100"/>
      <c r="AC1057" s="105"/>
      <c r="AD1057" s="166"/>
      <c r="AE1057" s="65"/>
      <c r="AF1057" s="100"/>
      <c r="AG1057" s="105"/>
      <c r="AH1057" s="166"/>
      <c r="AI1057" s="65" t="s">
        <v>502</v>
      </c>
      <c r="AJ1057" s="105" t="s">
        <v>502</v>
      </c>
    </row>
    <row r="1058" spans="1:36" s="59" customFormat="1" ht="37.049999999999997" customHeight="1" thickTop="1" thickBot="1">
      <c r="A1058" s="63">
        <v>1023</v>
      </c>
      <c r="B1058" s="162" t="s">
        <v>400</v>
      </c>
      <c r="C1058" s="162">
        <v>0</v>
      </c>
      <c r="D1058" s="162">
        <v>0</v>
      </c>
      <c r="E1058" s="162">
        <v>0</v>
      </c>
      <c r="F1058" s="162">
        <v>0</v>
      </c>
      <c r="G1058" s="231" t="s">
        <v>469</v>
      </c>
      <c r="H1058" s="164" t="s">
        <v>4733</v>
      </c>
      <c r="I1058" s="231" t="s">
        <v>20</v>
      </c>
      <c r="J1058" s="231" t="s">
        <v>353</v>
      </c>
      <c r="K1058" s="231">
        <v>18</v>
      </c>
      <c r="L1058" s="165" t="s">
        <v>642</v>
      </c>
      <c r="M1058" s="165" t="s">
        <v>674</v>
      </c>
      <c r="N1058" s="64">
        <v>1</v>
      </c>
      <c r="O1058" s="64"/>
      <c r="P1058" s="64"/>
      <c r="Q1058" s="64">
        <v>1</v>
      </c>
      <c r="R1058" s="64">
        <v>1</v>
      </c>
      <c r="S1058" s="105" t="s">
        <v>4672</v>
      </c>
      <c r="T1058" s="105"/>
      <c r="U1058" s="159">
        <f t="shared" si="182"/>
        <v>1</v>
      </c>
      <c r="V1058" s="273">
        <v>1</v>
      </c>
      <c r="W1058" s="100">
        <f t="shared" si="180"/>
        <v>1</v>
      </c>
      <c r="X1058" s="105" t="str">
        <f t="shared" si="181"/>
        <v>De acuerdo a lo programado</v>
      </c>
      <c r="Y1058" s="166"/>
      <c r="Z1058" s="159"/>
      <c r="AA1058" s="159"/>
      <c r="AB1058" s="100"/>
      <c r="AC1058" s="105"/>
      <c r="AD1058" s="166"/>
      <c r="AE1058" s="65"/>
      <c r="AF1058" s="100"/>
      <c r="AG1058" s="105"/>
      <c r="AH1058" s="166"/>
      <c r="AI1058" s="65" t="s">
        <v>502</v>
      </c>
      <c r="AJ1058" s="105" t="s">
        <v>502</v>
      </c>
    </row>
    <row r="1059" spans="1:36" s="59" customFormat="1" ht="37.049999999999997" customHeight="1" thickTop="1" thickBot="1">
      <c r="A1059" s="63">
        <v>1024</v>
      </c>
      <c r="B1059" s="162" t="s">
        <v>400</v>
      </c>
      <c r="C1059" s="162">
        <v>0</v>
      </c>
      <c r="D1059" s="162">
        <v>0</v>
      </c>
      <c r="E1059" s="162">
        <v>0</v>
      </c>
      <c r="F1059" s="162">
        <v>21</v>
      </c>
      <c r="G1059" s="231" t="s">
        <v>569</v>
      </c>
      <c r="H1059" s="164" t="s">
        <v>4734</v>
      </c>
      <c r="I1059" s="231" t="s">
        <v>20</v>
      </c>
      <c r="J1059" s="231" t="s">
        <v>353</v>
      </c>
      <c r="K1059" s="231">
        <v>20</v>
      </c>
      <c r="L1059" s="165" t="s">
        <v>642</v>
      </c>
      <c r="M1059" s="165" t="s">
        <v>3498</v>
      </c>
      <c r="N1059" s="64">
        <v>2</v>
      </c>
      <c r="O1059" s="64">
        <v>3</v>
      </c>
      <c r="P1059" s="64">
        <v>3</v>
      </c>
      <c r="Q1059" s="64">
        <v>2</v>
      </c>
      <c r="R1059" s="64">
        <v>10</v>
      </c>
      <c r="S1059" s="105" t="s">
        <v>4672</v>
      </c>
      <c r="T1059" s="105"/>
      <c r="U1059" s="159">
        <f t="shared" si="182"/>
        <v>5</v>
      </c>
      <c r="V1059" s="273">
        <v>3</v>
      </c>
      <c r="W1059" s="100">
        <f t="shared" si="180"/>
        <v>0.6</v>
      </c>
      <c r="X1059" s="105" t="str">
        <f t="shared" si="181"/>
        <v>En Riesgo de no Cumplimiento</v>
      </c>
      <c r="Y1059" s="166"/>
      <c r="Z1059" s="159"/>
      <c r="AA1059" s="159"/>
      <c r="AB1059" s="100"/>
      <c r="AC1059" s="105"/>
      <c r="AD1059" s="166"/>
      <c r="AE1059" s="65"/>
      <c r="AF1059" s="100"/>
      <c r="AG1059" s="105"/>
      <c r="AH1059" s="166"/>
      <c r="AI1059" s="65" t="s">
        <v>502</v>
      </c>
      <c r="AJ1059" s="105" t="s">
        <v>502</v>
      </c>
    </row>
    <row r="1060" spans="1:36" s="59" customFormat="1" ht="37.049999999999997" customHeight="1" thickTop="1" thickBot="1">
      <c r="A1060" s="63">
        <v>1025</v>
      </c>
      <c r="B1060" s="162" t="s">
        <v>388</v>
      </c>
      <c r="C1060" s="162">
        <v>0</v>
      </c>
      <c r="D1060" s="162">
        <v>0</v>
      </c>
      <c r="E1060" s="162">
        <v>0</v>
      </c>
      <c r="F1060" s="162">
        <v>21</v>
      </c>
      <c r="G1060" s="231" t="s">
        <v>571</v>
      </c>
      <c r="H1060" s="164" t="s">
        <v>4735</v>
      </c>
      <c r="I1060" s="231" t="s">
        <v>20</v>
      </c>
      <c r="J1060" s="231" t="s">
        <v>353</v>
      </c>
      <c r="K1060" s="231">
        <v>20</v>
      </c>
      <c r="L1060" s="165" t="s">
        <v>642</v>
      </c>
      <c r="M1060" s="165" t="s">
        <v>674</v>
      </c>
      <c r="N1060" s="64">
        <v>1</v>
      </c>
      <c r="O1060" s="64">
        <v>1</v>
      </c>
      <c r="P1060" s="64">
        <v>1</v>
      </c>
      <c r="Q1060" s="64">
        <v>1</v>
      </c>
      <c r="R1060" s="64">
        <v>4</v>
      </c>
      <c r="S1060" s="105" t="s">
        <v>4672</v>
      </c>
      <c r="T1060" s="105"/>
      <c r="U1060" s="159">
        <f t="shared" si="182"/>
        <v>2</v>
      </c>
      <c r="V1060" s="273">
        <v>3</v>
      </c>
      <c r="W1060" s="100">
        <f t="shared" ref="W1060:W1090" si="186">IF(V1060="","No hay ejecución",IF(AND(U1060&gt;0), V1060/U1060,"No hay Programación"))</f>
        <v>1.5</v>
      </c>
      <c r="X1060" s="105" t="str">
        <f t="shared" ref="X1060:X1090" si="187">IF(W1060="No hay ejecución","NA",IF(W1060&gt;=90%,"De acuerdo a lo programado",IF(W1060&gt;=70%,"Atraso Leve",IF(W1060&lt;70%,"En Riesgo de no Cumplimiento"))))</f>
        <v>De acuerdo a lo programado</v>
      </c>
      <c r="Y1060" s="166"/>
      <c r="Z1060" s="159"/>
      <c r="AA1060" s="159"/>
      <c r="AB1060" s="100"/>
      <c r="AC1060" s="105"/>
      <c r="AD1060" s="166"/>
      <c r="AE1060" s="65"/>
      <c r="AF1060" s="100"/>
      <c r="AG1060" s="105"/>
      <c r="AH1060" s="166"/>
      <c r="AI1060" s="65" t="s">
        <v>502</v>
      </c>
      <c r="AJ1060" s="105" t="s">
        <v>502</v>
      </c>
    </row>
    <row r="1061" spans="1:36" s="59" customFormat="1" ht="37.049999999999997" customHeight="1" thickTop="1" thickBot="1">
      <c r="A1061" s="63">
        <v>1026</v>
      </c>
      <c r="B1061" s="162">
        <v>0</v>
      </c>
      <c r="C1061" s="162">
        <v>0</v>
      </c>
      <c r="D1061" s="162">
        <v>0</v>
      </c>
      <c r="E1061" s="162">
        <v>0</v>
      </c>
      <c r="F1061" s="162">
        <v>21</v>
      </c>
      <c r="G1061" s="231" t="s">
        <v>568</v>
      </c>
      <c r="H1061" s="164" t="s">
        <v>4736</v>
      </c>
      <c r="I1061" s="231" t="s">
        <v>20</v>
      </c>
      <c r="J1061" s="231" t="s">
        <v>353</v>
      </c>
      <c r="K1061" s="231">
        <v>18</v>
      </c>
      <c r="L1061" s="165" t="s">
        <v>642</v>
      </c>
      <c r="M1061" s="165" t="s">
        <v>674</v>
      </c>
      <c r="N1061" s="64">
        <v>3</v>
      </c>
      <c r="O1061" s="64">
        <v>3</v>
      </c>
      <c r="P1061" s="64">
        <v>3</v>
      </c>
      <c r="Q1061" s="64">
        <v>3</v>
      </c>
      <c r="R1061" s="64">
        <v>12</v>
      </c>
      <c r="S1061" s="105" t="s">
        <v>4672</v>
      </c>
      <c r="T1061" s="105"/>
      <c r="U1061" s="159">
        <f t="shared" si="182"/>
        <v>6</v>
      </c>
      <c r="V1061" s="273">
        <v>9</v>
      </c>
      <c r="W1061" s="100">
        <f t="shared" si="186"/>
        <v>1.5</v>
      </c>
      <c r="X1061" s="105" t="str">
        <f t="shared" si="187"/>
        <v>De acuerdo a lo programado</v>
      </c>
      <c r="Y1061" s="166"/>
      <c r="Z1061" s="159"/>
      <c r="AA1061" s="159"/>
      <c r="AB1061" s="100"/>
      <c r="AC1061" s="105"/>
      <c r="AD1061" s="166"/>
      <c r="AE1061" s="65"/>
      <c r="AF1061" s="100"/>
      <c r="AG1061" s="105"/>
      <c r="AH1061" s="166"/>
      <c r="AI1061" s="65" t="s">
        <v>502</v>
      </c>
      <c r="AJ1061" s="105" t="s">
        <v>502</v>
      </c>
    </row>
    <row r="1062" spans="1:36" s="59" customFormat="1" ht="37.049999999999997" customHeight="1" thickTop="1" thickBot="1">
      <c r="A1062" s="63">
        <v>1027</v>
      </c>
      <c r="B1062" s="162" t="s">
        <v>379</v>
      </c>
      <c r="C1062" s="162">
        <v>0</v>
      </c>
      <c r="D1062" s="162">
        <v>0</v>
      </c>
      <c r="E1062" s="162">
        <v>0</v>
      </c>
      <c r="F1062" s="162">
        <v>17</v>
      </c>
      <c r="G1062" s="231" t="s">
        <v>541</v>
      </c>
      <c r="H1062" s="164" t="s">
        <v>4737</v>
      </c>
      <c r="I1062" s="231" t="s">
        <v>20</v>
      </c>
      <c r="J1062" s="231" t="s">
        <v>338</v>
      </c>
      <c r="K1062" s="231">
        <v>5</v>
      </c>
      <c r="L1062" s="165" t="s">
        <v>642</v>
      </c>
      <c r="M1062" s="165" t="s">
        <v>674</v>
      </c>
      <c r="N1062" s="64">
        <v>6</v>
      </c>
      <c r="O1062" s="64">
        <v>6</v>
      </c>
      <c r="P1062" s="64"/>
      <c r="Q1062" s="64"/>
      <c r="R1062" s="64">
        <v>12</v>
      </c>
      <c r="S1062" s="105" t="s">
        <v>4672</v>
      </c>
      <c r="T1062" s="105"/>
      <c r="U1062" s="159">
        <f t="shared" si="182"/>
        <v>12</v>
      </c>
      <c r="V1062" s="273">
        <v>6</v>
      </c>
      <c r="W1062" s="100">
        <f t="shared" si="186"/>
        <v>0.5</v>
      </c>
      <c r="X1062" s="105" t="str">
        <f t="shared" si="187"/>
        <v>En Riesgo de no Cumplimiento</v>
      </c>
      <c r="Y1062" s="166"/>
      <c r="Z1062" s="159"/>
      <c r="AA1062" s="159"/>
      <c r="AB1062" s="100"/>
      <c r="AC1062" s="105"/>
      <c r="AD1062" s="166"/>
      <c r="AE1062" s="65"/>
      <c r="AF1062" s="100"/>
      <c r="AG1062" s="105"/>
      <c r="AH1062" s="166"/>
      <c r="AI1062" s="65" t="s">
        <v>502</v>
      </c>
      <c r="AJ1062" s="105" t="s">
        <v>502</v>
      </c>
    </row>
    <row r="1063" spans="1:36" s="59" customFormat="1" ht="37.049999999999997" customHeight="1" thickTop="1" thickBot="1">
      <c r="A1063" s="63">
        <v>1028</v>
      </c>
      <c r="B1063" s="162" t="s">
        <v>379</v>
      </c>
      <c r="C1063" s="162">
        <v>0</v>
      </c>
      <c r="D1063" s="162">
        <v>0</v>
      </c>
      <c r="E1063" s="162">
        <v>0</v>
      </c>
      <c r="F1063" s="162">
        <v>17</v>
      </c>
      <c r="G1063" s="231" t="s">
        <v>541</v>
      </c>
      <c r="H1063" s="164" t="s">
        <v>4738</v>
      </c>
      <c r="I1063" s="231" t="s">
        <v>18</v>
      </c>
      <c r="J1063" s="231" t="s">
        <v>338</v>
      </c>
      <c r="K1063" s="231">
        <v>5</v>
      </c>
      <c r="L1063" s="165" t="s">
        <v>640</v>
      </c>
      <c r="M1063" s="165" t="s">
        <v>4334</v>
      </c>
      <c r="N1063" s="64"/>
      <c r="O1063" s="64">
        <v>1</v>
      </c>
      <c r="P1063" s="64"/>
      <c r="Q1063" s="64"/>
      <c r="R1063" s="64">
        <v>1</v>
      </c>
      <c r="S1063" s="105" t="s">
        <v>4672</v>
      </c>
      <c r="T1063" s="105"/>
      <c r="U1063" s="159">
        <f t="shared" si="182"/>
        <v>1</v>
      </c>
      <c r="V1063" s="273">
        <v>22</v>
      </c>
      <c r="W1063" s="100">
        <f t="shared" si="186"/>
        <v>22</v>
      </c>
      <c r="X1063" s="105" t="str">
        <f t="shared" si="187"/>
        <v>De acuerdo a lo programado</v>
      </c>
      <c r="Y1063" s="166"/>
      <c r="Z1063" s="159"/>
      <c r="AA1063" s="159"/>
      <c r="AB1063" s="100"/>
      <c r="AC1063" s="105"/>
      <c r="AD1063" s="166"/>
      <c r="AE1063" s="65"/>
      <c r="AF1063" s="100"/>
      <c r="AG1063" s="105"/>
      <c r="AH1063" s="166"/>
      <c r="AI1063" s="65" t="s">
        <v>502</v>
      </c>
      <c r="AJ1063" s="105" t="s">
        <v>502</v>
      </c>
    </row>
    <row r="1064" spans="1:36" s="59" customFormat="1" ht="37.049999999999997" customHeight="1" thickTop="1" thickBot="1">
      <c r="A1064" s="63">
        <v>1029</v>
      </c>
      <c r="B1064" s="162" t="s">
        <v>379</v>
      </c>
      <c r="C1064" s="162">
        <v>0</v>
      </c>
      <c r="D1064" s="162">
        <v>0</v>
      </c>
      <c r="E1064" s="162">
        <v>0</v>
      </c>
      <c r="F1064" s="162">
        <v>17</v>
      </c>
      <c r="G1064" s="231" t="s">
        <v>541</v>
      </c>
      <c r="H1064" s="164" t="s">
        <v>4739</v>
      </c>
      <c r="I1064" s="231" t="s">
        <v>20</v>
      </c>
      <c r="J1064" s="231" t="s">
        <v>338</v>
      </c>
      <c r="K1064" s="231">
        <v>20</v>
      </c>
      <c r="L1064" s="165" t="s">
        <v>642</v>
      </c>
      <c r="M1064" s="165" t="s">
        <v>674</v>
      </c>
      <c r="N1064" s="64">
        <v>1</v>
      </c>
      <c r="O1064" s="64"/>
      <c r="P1064" s="64">
        <v>1</v>
      </c>
      <c r="Q1064" s="64">
        <v>1</v>
      </c>
      <c r="R1064" s="64">
        <v>3</v>
      </c>
      <c r="S1064" s="105" t="s">
        <v>4672</v>
      </c>
      <c r="T1064" s="105"/>
      <c r="U1064" s="159">
        <f t="shared" si="182"/>
        <v>1</v>
      </c>
      <c r="V1064" s="273">
        <v>12</v>
      </c>
      <c r="W1064" s="100">
        <f t="shared" si="186"/>
        <v>12</v>
      </c>
      <c r="X1064" s="105" t="str">
        <f t="shared" si="187"/>
        <v>De acuerdo a lo programado</v>
      </c>
      <c r="Y1064" s="166"/>
      <c r="Z1064" s="159"/>
      <c r="AA1064" s="159"/>
      <c r="AB1064" s="100"/>
      <c r="AC1064" s="105"/>
      <c r="AD1064" s="166"/>
      <c r="AE1064" s="65"/>
      <c r="AF1064" s="100"/>
      <c r="AG1064" s="105"/>
      <c r="AH1064" s="166"/>
      <c r="AI1064" s="65" t="s">
        <v>502</v>
      </c>
      <c r="AJ1064" s="105" t="s">
        <v>502</v>
      </c>
    </row>
    <row r="1065" spans="1:36" s="59" customFormat="1" ht="37.049999999999997" customHeight="1" thickTop="1" thickBot="1">
      <c r="A1065" s="63">
        <v>1030</v>
      </c>
      <c r="B1065" s="162" t="s">
        <v>379</v>
      </c>
      <c r="C1065" s="162">
        <v>0</v>
      </c>
      <c r="D1065" s="162">
        <v>0</v>
      </c>
      <c r="E1065" s="162">
        <v>0</v>
      </c>
      <c r="F1065" s="162">
        <v>17</v>
      </c>
      <c r="G1065" s="231" t="s">
        <v>541</v>
      </c>
      <c r="H1065" s="164" t="s">
        <v>4740</v>
      </c>
      <c r="I1065" s="231" t="s">
        <v>20</v>
      </c>
      <c r="J1065" s="231" t="s">
        <v>338</v>
      </c>
      <c r="K1065" s="231">
        <v>20</v>
      </c>
      <c r="L1065" s="165" t="s">
        <v>642</v>
      </c>
      <c r="M1065" s="165" t="s">
        <v>643</v>
      </c>
      <c r="N1065" s="64">
        <v>1</v>
      </c>
      <c r="O1065" s="64">
        <v>1</v>
      </c>
      <c r="P1065" s="64">
        <v>1</v>
      </c>
      <c r="Q1065" s="64">
        <v>1</v>
      </c>
      <c r="R1065" s="64">
        <v>4</v>
      </c>
      <c r="S1065" s="105" t="s">
        <v>4672</v>
      </c>
      <c r="T1065" s="105"/>
      <c r="U1065" s="159">
        <f t="shared" ref="U1065:U1090" si="188">N1065+O1065</f>
        <v>2</v>
      </c>
      <c r="V1065" s="273">
        <v>10</v>
      </c>
      <c r="W1065" s="100">
        <f t="shared" si="186"/>
        <v>5</v>
      </c>
      <c r="X1065" s="105" t="str">
        <f t="shared" si="187"/>
        <v>De acuerdo a lo programado</v>
      </c>
      <c r="Y1065" s="166"/>
      <c r="Z1065" s="159"/>
      <c r="AA1065" s="159"/>
      <c r="AB1065" s="100"/>
      <c r="AC1065" s="105"/>
      <c r="AD1065" s="166"/>
      <c r="AE1065" s="65"/>
      <c r="AF1065" s="100"/>
      <c r="AG1065" s="105"/>
      <c r="AH1065" s="166"/>
      <c r="AI1065" s="65" t="s">
        <v>502</v>
      </c>
      <c r="AJ1065" s="105" t="s">
        <v>502</v>
      </c>
    </row>
    <row r="1066" spans="1:36" s="59" customFormat="1" ht="37.049999999999997" customHeight="1" thickTop="1" thickBot="1">
      <c r="A1066" s="63">
        <v>1031</v>
      </c>
      <c r="B1066" s="162" t="s">
        <v>400</v>
      </c>
      <c r="C1066" s="162">
        <v>0</v>
      </c>
      <c r="D1066" s="162" t="s">
        <v>99</v>
      </c>
      <c r="E1066" s="162">
        <v>0</v>
      </c>
      <c r="F1066" s="162">
        <v>17</v>
      </c>
      <c r="G1066" s="231" t="s">
        <v>541</v>
      </c>
      <c r="H1066" s="164" t="s">
        <v>4741</v>
      </c>
      <c r="I1066" s="231" t="s">
        <v>20</v>
      </c>
      <c r="J1066" s="231" t="s">
        <v>338</v>
      </c>
      <c r="K1066" s="231">
        <v>5</v>
      </c>
      <c r="L1066" s="165" t="s">
        <v>3778</v>
      </c>
      <c r="M1066" s="165" t="s">
        <v>643</v>
      </c>
      <c r="N1066" s="64">
        <v>3</v>
      </c>
      <c r="O1066" s="64">
        <v>3</v>
      </c>
      <c r="P1066" s="64">
        <v>3</v>
      </c>
      <c r="Q1066" s="64">
        <v>3</v>
      </c>
      <c r="R1066" s="64">
        <v>9</v>
      </c>
      <c r="S1066" s="105" t="s">
        <v>4672</v>
      </c>
      <c r="T1066" s="105"/>
      <c r="U1066" s="159">
        <f t="shared" si="188"/>
        <v>6</v>
      </c>
      <c r="V1066" s="273">
        <v>4</v>
      </c>
      <c r="W1066" s="100">
        <f t="shared" si="186"/>
        <v>0.66666666666666663</v>
      </c>
      <c r="X1066" s="105" t="str">
        <f t="shared" si="187"/>
        <v>En Riesgo de no Cumplimiento</v>
      </c>
      <c r="Y1066" s="166"/>
      <c r="Z1066" s="159"/>
      <c r="AA1066" s="159"/>
      <c r="AB1066" s="100"/>
      <c r="AC1066" s="105"/>
      <c r="AD1066" s="166"/>
      <c r="AE1066" s="65"/>
      <c r="AF1066" s="100"/>
      <c r="AG1066" s="105"/>
      <c r="AH1066" s="166"/>
      <c r="AI1066" s="65" t="s">
        <v>502</v>
      </c>
      <c r="AJ1066" s="105" t="s">
        <v>502</v>
      </c>
    </row>
    <row r="1067" spans="1:36" s="59" customFormat="1" ht="37.049999999999997" customHeight="1" thickTop="1" thickBot="1">
      <c r="A1067" s="63">
        <v>1032</v>
      </c>
      <c r="B1067" s="162" t="s">
        <v>400</v>
      </c>
      <c r="C1067" s="162">
        <v>0</v>
      </c>
      <c r="D1067" s="162">
        <v>0</v>
      </c>
      <c r="E1067" s="162">
        <v>0</v>
      </c>
      <c r="F1067" s="162">
        <v>16</v>
      </c>
      <c r="G1067" s="231" t="s">
        <v>565</v>
      </c>
      <c r="H1067" s="164" t="s">
        <v>4742</v>
      </c>
      <c r="I1067" s="231" t="s">
        <v>18</v>
      </c>
      <c r="J1067" s="231" t="s">
        <v>353</v>
      </c>
      <c r="K1067" s="231" t="s">
        <v>172</v>
      </c>
      <c r="L1067" s="165" t="s">
        <v>3807</v>
      </c>
      <c r="M1067" s="165" t="s">
        <v>2248</v>
      </c>
      <c r="N1067" s="64">
        <v>120</v>
      </c>
      <c r="O1067" s="64">
        <v>120</v>
      </c>
      <c r="P1067" s="64">
        <v>120</v>
      </c>
      <c r="Q1067" s="64">
        <v>120</v>
      </c>
      <c r="R1067" s="64">
        <v>480</v>
      </c>
      <c r="S1067" s="105" t="s">
        <v>4672</v>
      </c>
      <c r="T1067" s="105"/>
      <c r="U1067" s="159">
        <f t="shared" si="188"/>
        <v>240</v>
      </c>
      <c r="V1067" s="273">
        <v>200</v>
      </c>
      <c r="W1067" s="100">
        <f t="shared" si="186"/>
        <v>0.83333333333333337</v>
      </c>
      <c r="X1067" s="105" t="str">
        <f t="shared" si="187"/>
        <v>Atraso Leve</v>
      </c>
      <c r="Y1067" s="166"/>
      <c r="Z1067" s="159"/>
      <c r="AA1067" s="159"/>
      <c r="AB1067" s="100"/>
      <c r="AC1067" s="105"/>
      <c r="AD1067" s="166"/>
      <c r="AE1067" s="65"/>
      <c r="AF1067" s="100"/>
      <c r="AG1067" s="105"/>
      <c r="AH1067" s="166"/>
      <c r="AI1067" s="65" t="s">
        <v>502</v>
      </c>
      <c r="AJ1067" s="105" t="s">
        <v>502</v>
      </c>
    </row>
    <row r="1068" spans="1:36" s="59" customFormat="1" ht="37.049999999999997" customHeight="1" thickTop="1" thickBot="1">
      <c r="A1068" s="63">
        <v>1033</v>
      </c>
      <c r="B1068" s="162" t="s">
        <v>400</v>
      </c>
      <c r="C1068" s="162">
        <v>0</v>
      </c>
      <c r="D1068" s="162">
        <v>0</v>
      </c>
      <c r="E1068" s="162">
        <v>0</v>
      </c>
      <c r="F1068" s="162">
        <v>16</v>
      </c>
      <c r="G1068" s="231" t="s">
        <v>565</v>
      </c>
      <c r="H1068" s="164" t="s">
        <v>4743</v>
      </c>
      <c r="I1068" s="231" t="s">
        <v>18</v>
      </c>
      <c r="J1068" s="231" t="s">
        <v>353</v>
      </c>
      <c r="K1068" s="231" t="s">
        <v>172</v>
      </c>
      <c r="L1068" s="165" t="s">
        <v>3807</v>
      </c>
      <c r="M1068" s="165" t="s">
        <v>2248</v>
      </c>
      <c r="N1068" s="64">
        <v>10</v>
      </c>
      <c r="O1068" s="64">
        <v>10</v>
      </c>
      <c r="P1068" s="64">
        <v>10</v>
      </c>
      <c r="Q1068" s="64">
        <v>10</v>
      </c>
      <c r="R1068" s="64">
        <v>40</v>
      </c>
      <c r="S1068" s="105" t="s">
        <v>4672</v>
      </c>
      <c r="T1068" s="105"/>
      <c r="U1068" s="159">
        <f t="shared" si="188"/>
        <v>20</v>
      </c>
      <c r="V1068" s="273">
        <v>20</v>
      </c>
      <c r="W1068" s="100">
        <f t="shared" si="186"/>
        <v>1</v>
      </c>
      <c r="X1068" s="105" t="str">
        <f t="shared" si="187"/>
        <v>De acuerdo a lo programado</v>
      </c>
      <c r="Y1068" s="166"/>
      <c r="Z1068" s="159"/>
      <c r="AA1068" s="159"/>
      <c r="AB1068" s="100"/>
      <c r="AC1068" s="105"/>
      <c r="AD1068" s="166"/>
      <c r="AE1068" s="65"/>
      <c r="AF1068" s="100"/>
      <c r="AG1068" s="105"/>
      <c r="AH1068" s="166"/>
      <c r="AI1068" s="65" t="s">
        <v>502</v>
      </c>
      <c r="AJ1068" s="105" t="s">
        <v>502</v>
      </c>
    </row>
    <row r="1069" spans="1:36" s="59" customFormat="1" ht="37.049999999999997" customHeight="1" thickTop="1" thickBot="1">
      <c r="A1069" s="63">
        <v>1034</v>
      </c>
      <c r="B1069" s="162" t="s">
        <v>400</v>
      </c>
      <c r="C1069" s="162">
        <v>0</v>
      </c>
      <c r="D1069" s="162">
        <v>0</v>
      </c>
      <c r="E1069" s="162">
        <v>0</v>
      </c>
      <c r="F1069" s="162">
        <v>16</v>
      </c>
      <c r="G1069" s="231" t="s">
        <v>565</v>
      </c>
      <c r="H1069" s="164" t="s">
        <v>4744</v>
      </c>
      <c r="I1069" s="231" t="s">
        <v>20</v>
      </c>
      <c r="J1069" s="231" t="s">
        <v>353</v>
      </c>
      <c r="K1069" s="231" t="s">
        <v>172</v>
      </c>
      <c r="L1069" s="165" t="s">
        <v>3807</v>
      </c>
      <c r="M1069" s="165" t="s">
        <v>2248</v>
      </c>
      <c r="N1069" s="64"/>
      <c r="O1069" s="64">
        <v>10</v>
      </c>
      <c r="P1069" s="64">
        <v>10</v>
      </c>
      <c r="Q1069" s="64">
        <v>10</v>
      </c>
      <c r="R1069" s="64">
        <v>40</v>
      </c>
      <c r="S1069" s="105" t="s">
        <v>4672</v>
      </c>
      <c r="T1069" s="105"/>
      <c r="U1069" s="159">
        <f t="shared" si="188"/>
        <v>10</v>
      </c>
      <c r="V1069" s="273">
        <v>200</v>
      </c>
      <c r="W1069" s="100">
        <f t="shared" si="186"/>
        <v>20</v>
      </c>
      <c r="X1069" s="105" t="str">
        <f t="shared" si="187"/>
        <v>De acuerdo a lo programado</v>
      </c>
      <c r="Y1069" s="166"/>
      <c r="Z1069" s="159"/>
      <c r="AA1069" s="159"/>
      <c r="AB1069" s="100"/>
      <c r="AC1069" s="105"/>
      <c r="AD1069" s="166"/>
      <c r="AE1069" s="65"/>
      <c r="AF1069" s="100"/>
      <c r="AG1069" s="105"/>
      <c r="AH1069" s="166"/>
      <c r="AI1069" s="65" t="s">
        <v>502</v>
      </c>
      <c r="AJ1069" s="105" t="s">
        <v>502</v>
      </c>
    </row>
    <row r="1070" spans="1:36" s="59" customFormat="1" ht="37.049999999999997" customHeight="1" thickTop="1" thickBot="1">
      <c r="A1070" s="63">
        <v>1035</v>
      </c>
      <c r="B1070" s="162" t="s">
        <v>400</v>
      </c>
      <c r="C1070" s="162">
        <v>0</v>
      </c>
      <c r="D1070" s="162">
        <v>0</v>
      </c>
      <c r="E1070" s="162" t="s">
        <v>66</v>
      </c>
      <c r="F1070" s="162">
        <v>0</v>
      </c>
      <c r="G1070" s="231" t="s">
        <v>428</v>
      </c>
      <c r="H1070" s="164" t="s">
        <v>4745</v>
      </c>
      <c r="I1070" s="231" t="s">
        <v>20</v>
      </c>
      <c r="J1070" s="231" t="s">
        <v>353</v>
      </c>
      <c r="K1070" s="231">
        <v>18</v>
      </c>
      <c r="L1070" s="165" t="s">
        <v>642</v>
      </c>
      <c r="M1070" s="165" t="s">
        <v>674</v>
      </c>
      <c r="N1070" s="64">
        <v>2</v>
      </c>
      <c r="O1070" s="64">
        <v>3</v>
      </c>
      <c r="P1070" s="64">
        <v>3</v>
      </c>
      <c r="Q1070" s="64">
        <v>3</v>
      </c>
      <c r="R1070" s="64">
        <v>10</v>
      </c>
      <c r="S1070" s="105" t="s">
        <v>4672</v>
      </c>
      <c r="T1070" s="105"/>
      <c r="U1070" s="159">
        <f t="shared" si="188"/>
        <v>5</v>
      </c>
      <c r="V1070" s="273">
        <v>6</v>
      </c>
      <c r="W1070" s="100">
        <f t="shared" si="186"/>
        <v>1.2</v>
      </c>
      <c r="X1070" s="105" t="str">
        <f t="shared" si="187"/>
        <v>De acuerdo a lo programado</v>
      </c>
      <c r="Y1070" s="166"/>
      <c r="Z1070" s="159"/>
      <c r="AA1070" s="159"/>
      <c r="AB1070" s="100"/>
      <c r="AC1070" s="105"/>
      <c r="AD1070" s="166"/>
      <c r="AE1070" s="65"/>
      <c r="AF1070" s="100"/>
      <c r="AG1070" s="105"/>
      <c r="AH1070" s="166"/>
      <c r="AI1070" s="65" t="s">
        <v>502</v>
      </c>
      <c r="AJ1070" s="105" t="s">
        <v>502</v>
      </c>
    </row>
    <row r="1071" spans="1:36" s="59" customFormat="1" ht="37.049999999999997" customHeight="1" thickTop="1" thickBot="1">
      <c r="A1071" s="63">
        <v>1036</v>
      </c>
      <c r="B1071" s="162" t="s">
        <v>400</v>
      </c>
      <c r="C1071" s="162">
        <v>0</v>
      </c>
      <c r="D1071" s="162">
        <v>0</v>
      </c>
      <c r="E1071" s="162" t="s">
        <v>66</v>
      </c>
      <c r="F1071" s="162">
        <v>0</v>
      </c>
      <c r="G1071" s="231" t="s">
        <v>428</v>
      </c>
      <c r="H1071" s="164" t="s">
        <v>4746</v>
      </c>
      <c r="I1071" s="231" t="s">
        <v>20</v>
      </c>
      <c r="J1071" s="231" t="s">
        <v>353</v>
      </c>
      <c r="K1071" s="231">
        <v>18</v>
      </c>
      <c r="L1071" s="165" t="s">
        <v>642</v>
      </c>
      <c r="M1071" s="165" t="s">
        <v>674</v>
      </c>
      <c r="N1071" s="64">
        <v>3</v>
      </c>
      <c r="O1071" s="64">
        <v>3</v>
      </c>
      <c r="P1071" s="64">
        <v>3</v>
      </c>
      <c r="Q1071" s="64">
        <v>3</v>
      </c>
      <c r="R1071" s="64">
        <v>12</v>
      </c>
      <c r="S1071" s="105" t="s">
        <v>4672</v>
      </c>
      <c r="T1071" s="105"/>
      <c r="U1071" s="159">
        <f t="shared" si="188"/>
        <v>6</v>
      </c>
      <c r="V1071" s="273">
        <v>6</v>
      </c>
      <c r="W1071" s="100">
        <f t="shared" si="186"/>
        <v>1</v>
      </c>
      <c r="X1071" s="105" t="str">
        <f t="shared" si="187"/>
        <v>De acuerdo a lo programado</v>
      </c>
      <c r="Y1071" s="166"/>
      <c r="Z1071" s="159"/>
      <c r="AA1071" s="159"/>
      <c r="AB1071" s="100"/>
      <c r="AC1071" s="105"/>
      <c r="AD1071" s="166"/>
      <c r="AE1071" s="65"/>
      <c r="AF1071" s="100"/>
      <c r="AG1071" s="105"/>
      <c r="AH1071" s="166"/>
      <c r="AI1071" s="65" t="s">
        <v>502</v>
      </c>
      <c r="AJ1071" s="105" t="s">
        <v>502</v>
      </c>
    </row>
    <row r="1072" spans="1:36" s="59" customFormat="1" ht="37.049999999999997" customHeight="1" thickTop="1" thickBot="1">
      <c r="A1072" s="63">
        <v>1037</v>
      </c>
      <c r="B1072" s="162" t="s">
        <v>400</v>
      </c>
      <c r="C1072" s="162" t="s">
        <v>41</v>
      </c>
      <c r="D1072" s="162">
        <v>0</v>
      </c>
      <c r="E1072" s="162" t="s">
        <v>66</v>
      </c>
      <c r="F1072" s="162">
        <v>20</v>
      </c>
      <c r="G1072" s="231" t="s">
        <v>428</v>
      </c>
      <c r="H1072" s="164" t="s">
        <v>4680</v>
      </c>
      <c r="I1072" s="231" t="s">
        <v>18</v>
      </c>
      <c r="J1072" s="231" t="s">
        <v>338</v>
      </c>
      <c r="K1072" s="231">
        <v>10</v>
      </c>
      <c r="L1072" s="165" t="s">
        <v>640</v>
      </c>
      <c r="M1072" s="165" t="s">
        <v>636</v>
      </c>
      <c r="N1072" s="64">
        <v>10</v>
      </c>
      <c r="O1072" s="64">
        <v>0</v>
      </c>
      <c r="P1072" s="64">
        <v>0</v>
      </c>
      <c r="Q1072" s="64">
        <v>0</v>
      </c>
      <c r="R1072" s="64">
        <v>10</v>
      </c>
      <c r="S1072" s="105" t="s">
        <v>4672</v>
      </c>
      <c r="T1072" s="105"/>
      <c r="U1072" s="159">
        <f t="shared" si="188"/>
        <v>10</v>
      </c>
      <c r="V1072" s="273">
        <v>12</v>
      </c>
      <c r="W1072" s="100">
        <f t="shared" si="186"/>
        <v>1.2</v>
      </c>
      <c r="X1072" s="105" t="str">
        <f t="shared" si="187"/>
        <v>De acuerdo a lo programado</v>
      </c>
      <c r="Y1072" s="166"/>
      <c r="Z1072" s="159"/>
      <c r="AA1072" s="159"/>
      <c r="AB1072" s="100"/>
      <c r="AC1072" s="105"/>
      <c r="AD1072" s="166"/>
      <c r="AE1072" s="65"/>
      <c r="AF1072" s="100"/>
      <c r="AG1072" s="105"/>
      <c r="AH1072" s="166"/>
      <c r="AI1072" s="65" t="s">
        <v>502</v>
      </c>
      <c r="AJ1072" s="105" t="s">
        <v>502</v>
      </c>
    </row>
    <row r="1073" spans="1:36" s="59" customFormat="1" ht="37.049999999999997" customHeight="1" thickTop="1" thickBot="1">
      <c r="A1073" s="63">
        <v>1038</v>
      </c>
      <c r="B1073" s="162" t="s">
        <v>400</v>
      </c>
      <c r="C1073" s="162" t="s">
        <v>41</v>
      </c>
      <c r="D1073" s="162">
        <v>0</v>
      </c>
      <c r="E1073" s="162" t="s">
        <v>66</v>
      </c>
      <c r="F1073" s="162">
        <v>20</v>
      </c>
      <c r="G1073" s="231" t="s">
        <v>428</v>
      </c>
      <c r="H1073" s="164" t="s">
        <v>4681</v>
      </c>
      <c r="I1073" s="231" t="s">
        <v>20</v>
      </c>
      <c r="J1073" s="231" t="s">
        <v>338</v>
      </c>
      <c r="K1073" s="231">
        <v>5</v>
      </c>
      <c r="L1073" s="165" t="s">
        <v>640</v>
      </c>
      <c r="M1073" s="165" t="s">
        <v>636</v>
      </c>
      <c r="N1073" s="64">
        <v>0</v>
      </c>
      <c r="O1073" s="64">
        <v>1</v>
      </c>
      <c r="P1073" s="64">
        <v>0</v>
      </c>
      <c r="Q1073" s="64">
        <v>1</v>
      </c>
      <c r="R1073" s="64">
        <f>N1073+O1073+P1073+Q1073</f>
        <v>2</v>
      </c>
      <c r="S1073" s="105" t="s">
        <v>4672</v>
      </c>
      <c r="T1073" s="105"/>
      <c r="U1073" s="159">
        <f t="shared" si="188"/>
        <v>1</v>
      </c>
      <c r="V1073" s="273">
        <v>6</v>
      </c>
      <c r="W1073" s="100">
        <f t="shared" si="186"/>
        <v>6</v>
      </c>
      <c r="X1073" s="105" t="str">
        <f t="shared" si="187"/>
        <v>De acuerdo a lo programado</v>
      </c>
      <c r="Y1073" s="166"/>
      <c r="Z1073" s="159"/>
      <c r="AA1073" s="159"/>
      <c r="AB1073" s="100"/>
      <c r="AC1073" s="105"/>
      <c r="AD1073" s="166"/>
      <c r="AE1073" s="65"/>
      <c r="AF1073" s="100"/>
      <c r="AG1073" s="105"/>
      <c r="AH1073" s="166"/>
      <c r="AI1073" s="65" t="s">
        <v>502</v>
      </c>
      <c r="AJ1073" s="105" t="s">
        <v>502</v>
      </c>
    </row>
    <row r="1074" spans="1:36" s="59" customFormat="1" ht="37.049999999999997" customHeight="1" thickTop="1" thickBot="1">
      <c r="A1074" s="63">
        <v>1039</v>
      </c>
      <c r="B1074" s="162" t="s">
        <v>400</v>
      </c>
      <c r="C1074" s="162" t="s">
        <v>41</v>
      </c>
      <c r="D1074" s="162">
        <v>0</v>
      </c>
      <c r="E1074" s="162" t="s">
        <v>66</v>
      </c>
      <c r="F1074" s="162">
        <v>20</v>
      </c>
      <c r="G1074" s="231" t="s">
        <v>428</v>
      </c>
      <c r="H1074" s="164" t="s">
        <v>4682</v>
      </c>
      <c r="I1074" s="231" t="s">
        <v>18</v>
      </c>
      <c r="J1074" s="231" t="s">
        <v>338</v>
      </c>
      <c r="K1074" s="231">
        <v>10</v>
      </c>
      <c r="L1074" s="165" t="s">
        <v>640</v>
      </c>
      <c r="M1074" s="165" t="s">
        <v>636</v>
      </c>
      <c r="N1074" s="64">
        <v>0</v>
      </c>
      <c r="O1074" s="64">
        <v>0</v>
      </c>
      <c r="P1074" s="64">
        <v>0</v>
      </c>
      <c r="Q1074" s="64">
        <v>1</v>
      </c>
      <c r="R1074" s="64">
        <f t="shared" ref="R1074" si="189">N1074+O1074+P1074+Q1074</f>
        <v>1</v>
      </c>
      <c r="S1074" s="105" t="s">
        <v>4672</v>
      </c>
      <c r="T1074" s="105"/>
      <c r="U1074" s="159">
        <f t="shared" si="188"/>
        <v>0</v>
      </c>
      <c r="V1074" s="273">
        <v>6</v>
      </c>
      <c r="W1074" s="100" t="str">
        <f t="shared" si="186"/>
        <v>No hay Programación</v>
      </c>
      <c r="X1074" s="105" t="str">
        <f t="shared" si="187"/>
        <v>De acuerdo a lo programado</v>
      </c>
      <c r="Y1074" s="166"/>
      <c r="Z1074" s="159"/>
      <c r="AA1074" s="159"/>
      <c r="AB1074" s="100"/>
      <c r="AC1074" s="105"/>
      <c r="AD1074" s="166"/>
      <c r="AE1074" s="65"/>
      <c r="AF1074" s="100"/>
      <c r="AG1074" s="105"/>
      <c r="AH1074" s="166"/>
      <c r="AI1074" s="65" t="s">
        <v>502</v>
      </c>
      <c r="AJ1074" s="105" t="s">
        <v>502</v>
      </c>
    </row>
    <row r="1075" spans="1:36" s="59" customFormat="1" ht="37.049999999999997" customHeight="1" thickTop="1" thickBot="1">
      <c r="A1075" s="63">
        <v>1040</v>
      </c>
      <c r="B1075" s="162" t="s">
        <v>400</v>
      </c>
      <c r="C1075" s="162" t="s">
        <v>41</v>
      </c>
      <c r="D1075" s="162">
        <v>0</v>
      </c>
      <c r="E1075" s="162" t="s">
        <v>66</v>
      </c>
      <c r="F1075" s="162">
        <v>20</v>
      </c>
      <c r="G1075" s="231" t="s">
        <v>428</v>
      </c>
      <c r="H1075" s="164" t="s">
        <v>4683</v>
      </c>
      <c r="I1075" s="231" t="s">
        <v>18</v>
      </c>
      <c r="J1075" s="231" t="s">
        <v>338</v>
      </c>
      <c r="K1075" s="231">
        <v>10</v>
      </c>
      <c r="L1075" s="165" t="s">
        <v>640</v>
      </c>
      <c r="M1075" s="165" t="s">
        <v>636</v>
      </c>
      <c r="N1075" s="64">
        <v>1</v>
      </c>
      <c r="O1075" s="64">
        <v>1</v>
      </c>
      <c r="P1075" s="64">
        <v>1</v>
      </c>
      <c r="Q1075" s="64">
        <v>1</v>
      </c>
      <c r="R1075" s="64">
        <v>4</v>
      </c>
      <c r="S1075" s="105" t="s">
        <v>4672</v>
      </c>
      <c r="T1075" s="105"/>
      <c r="U1075" s="159">
        <f t="shared" si="188"/>
        <v>2</v>
      </c>
      <c r="V1075" s="273">
        <v>6</v>
      </c>
      <c r="W1075" s="100">
        <f t="shared" si="186"/>
        <v>3</v>
      </c>
      <c r="X1075" s="105" t="str">
        <f t="shared" si="187"/>
        <v>De acuerdo a lo programado</v>
      </c>
      <c r="Y1075" s="166"/>
      <c r="Z1075" s="159"/>
      <c r="AA1075" s="159"/>
      <c r="AB1075" s="100"/>
      <c r="AC1075" s="105"/>
      <c r="AD1075" s="166"/>
      <c r="AE1075" s="65"/>
      <c r="AF1075" s="100"/>
      <c r="AG1075" s="105"/>
      <c r="AH1075" s="166"/>
      <c r="AI1075" s="65" t="s">
        <v>502</v>
      </c>
      <c r="AJ1075" s="105" t="s">
        <v>502</v>
      </c>
    </row>
    <row r="1076" spans="1:36" s="59" customFormat="1" ht="37.049999999999997" customHeight="1" thickTop="1" thickBot="1">
      <c r="A1076" s="63">
        <v>1041</v>
      </c>
      <c r="B1076" s="162">
        <v>0</v>
      </c>
      <c r="C1076" s="162">
        <v>0</v>
      </c>
      <c r="D1076" s="162">
        <v>0</v>
      </c>
      <c r="E1076" s="162">
        <v>0</v>
      </c>
      <c r="F1076" s="162">
        <v>20</v>
      </c>
      <c r="G1076" s="231" t="s">
        <v>571</v>
      </c>
      <c r="H1076" s="164" t="s">
        <v>4747</v>
      </c>
      <c r="I1076" s="231" t="s">
        <v>20</v>
      </c>
      <c r="J1076" s="231" t="s">
        <v>353</v>
      </c>
      <c r="K1076" s="231">
        <v>18</v>
      </c>
      <c r="L1076" s="165" t="s">
        <v>642</v>
      </c>
      <c r="M1076" s="165" t="s">
        <v>674</v>
      </c>
      <c r="N1076" s="64">
        <v>1</v>
      </c>
      <c r="O1076" s="64">
        <v>1</v>
      </c>
      <c r="P1076" s="64">
        <v>1</v>
      </c>
      <c r="Q1076" s="64">
        <v>1</v>
      </c>
      <c r="R1076" s="64">
        <f>N1076+O1076+P1076+Q1076</f>
        <v>4</v>
      </c>
      <c r="S1076" s="105" t="s">
        <v>4748</v>
      </c>
      <c r="T1076" s="105"/>
      <c r="U1076" s="159">
        <f t="shared" si="188"/>
        <v>2</v>
      </c>
      <c r="V1076" s="273">
        <v>2</v>
      </c>
      <c r="W1076" s="100">
        <f t="shared" si="186"/>
        <v>1</v>
      </c>
      <c r="X1076" s="105" t="str">
        <f t="shared" si="187"/>
        <v>De acuerdo a lo programado</v>
      </c>
      <c r="Y1076" s="166"/>
      <c r="Z1076" s="159"/>
      <c r="AA1076" s="159"/>
      <c r="AB1076" s="100"/>
      <c r="AC1076" s="105"/>
      <c r="AD1076" s="166"/>
      <c r="AE1076" s="65"/>
      <c r="AF1076" s="100"/>
      <c r="AG1076" s="105"/>
      <c r="AH1076" s="166"/>
      <c r="AI1076" s="65" t="s">
        <v>502</v>
      </c>
      <c r="AJ1076" s="105" t="s">
        <v>502</v>
      </c>
    </row>
    <row r="1077" spans="1:36" s="59" customFormat="1" ht="37.049999999999997" customHeight="1" thickTop="1" thickBot="1">
      <c r="A1077" s="63">
        <v>1042</v>
      </c>
      <c r="B1077" s="162">
        <v>0</v>
      </c>
      <c r="C1077" s="162">
        <v>0</v>
      </c>
      <c r="D1077" s="162">
        <v>0</v>
      </c>
      <c r="E1077" s="162">
        <v>0</v>
      </c>
      <c r="F1077" s="162">
        <v>20</v>
      </c>
      <c r="G1077" s="231" t="s">
        <v>571</v>
      </c>
      <c r="H1077" s="164" t="s">
        <v>4749</v>
      </c>
      <c r="I1077" s="231" t="s">
        <v>20</v>
      </c>
      <c r="J1077" s="231" t="s">
        <v>353</v>
      </c>
      <c r="K1077" s="231">
        <v>18</v>
      </c>
      <c r="L1077" s="165" t="s">
        <v>642</v>
      </c>
      <c r="M1077" s="165" t="s">
        <v>674</v>
      </c>
      <c r="N1077" s="64">
        <v>1</v>
      </c>
      <c r="O1077" s="64">
        <v>1</v>
      </c>
      <c r="P1077" s="64">
        <v>1</v>
      </c>
      <c r="Q1077" s="64">
        <v>1</v>
      </c>
      <c r="R1077" s="64">
        <f t="shared" ref="R1077:R1081" si="190">N1077+O1077+P1077+Q1077</f>
        <v>4</v>
      </c>
      <c r="S1077" s="105" t="s">
        <v>4748</v>
      </c>
      <c r="T1077" s="105"/>
      <c r="U1077" s="159">
        <f t="shared" si="188"/>
        <v>2</v>
      </c>
      <c r="V1077" s="273">
        <v>2</v>
      </c>
      <c r="W1077" s="100">
        <f t="shared" si="186"/>
        <v>1</v>
      </c>
      <c r="X1077" s="105" t="str">
        <f t="shared" si="187"/>
        <v>De acuerdo a lo programado</v>
      </c>
      <c r="Y1077" s="166"/>
      <c r="Z1077" s="159"/>
      <c r="AA1077" s="159"/>
      <c r="AB1077" s="100"/>
      <c r="AC1077" s="105"/>
      <c r="AD1077" s="166"/>
      <c r="AE1077" s="65"/>
      <c r="AF1077" s="100"/>
      <c r="AG1077" s="105"/>
      <c r="AH1077" s="166"/>
      <c r="AI1077" s="65" t="s">
        <v>502</v>
      </c>
      <c r="AJ1077" s="105" t="s">
        <v>502</v>
      </c>
    </row>
    <row r="1078" spans="1:36" s="59" customFormat="1" ht="37.049999999999997" customHeight="1" thickTop="1" thickBot="1">
      <c r="A1078" s="63">
        <v>1043</v>
      </c>
      <c r="B1078" s="162">
        <v>0</v>
      </c>
      <c r="C1078" s="162">
        <v>0</v>
      </c>
      <c r="D1078" s="162">
        <v>0</v>
      </c>
      <c r="E1078" s="162">
        <v>0</v>
      </c>
      <c r="F1078" s="162">
        <v>20</v>
      </c>
      <c r="G1078" s="231" t="s">
        <v>571</v>
      </c>
      <c r="H1078" s="164" t="s">
        <v>4750</v>
      </c>
      <c r="I1078" s="231" t="s">
        <v>20</v>
      </c>
      <c r="J1078" s="231" t="s">
        <v>353</v>
      </c>
      <c r="K1078" s="231">
        <v>18</v>
      </c>
      <c r="L1078" s="165" t="s">
        <v>642</v>
      </c>
      <c r="M1078" s="165" t="s">
        <v>674</v>
      </c>
      <c r="N1078" s="64">
        <v>3</v>
      </c>
      <c r="O1078" s="64">
        <v>3</v>
      </c>
      <c r="P1078" s="64">
        <v>2</v>
      </c>
      <c r="Q1078" s="64">
        <v>2</v>
      </c>
      <c r="R1078" s="64">
        <f t="shared" si="190"/>
        <v>10</v>
      </c>
      <c r="S1078" s="105" t="s">
        <v>4748</v>
      </c>
      <c r="T1078" s="105"/>
      <c r="U1078" s="159">
        <f t="shared" si="188"/>
        <v>6</v>
      </c>
      <c r="V1078" s="273">
        <v>6</v>
      </c>
      <c r="W1078" s="100">
        <f t="shared" si="186"/>
        <v>1</v>
      </c>
      <c r="X1078" s="105" t="str">
        <f t="shared" si="187"/>
        <v>De acuerdo a lo programado</v>
      </c>
      <c r="Y1078" s="166"/>
      <c r="Z1078" s="159"/>
      <c r="AA1078" s="159"/>
      <c r="AB1078" s="100"/>
      <c r="AC1078" s="105"/>
      <c r="AD1078" s="166"/>
      <c r="AE1078" s="65"/>
      <c r="AF1078" s="100"/>
      <c r="AG1078" s="105"/>
      <c r="AH1078" s="166"/>
      <c r="AI1078" s="65" t="s">
        <v>502</v>
      </c>
      <c r="AJ1078" s="105" t="s">
        <v>502</v>
      </c>
    </row>
    <row r="1079" spans="1:36" s="59" customFormat="1" ht="37.049999999999997" customHeight="1" thickTop="1" thickBot="1">
      <c r="A1079" s="63">
        <v>1044</v>
      </c>
      <c r="B1079" s="162">
        <v>0</v>
      </c>
      <c r="C1079" s="162">
        <v>0</v>
      </c>
      <c r="D1079" s="162">
        <v>0</v>
      </c>
      <c r="E1079" s="162">
        <v>0</v>
      </c>
      <c r="F1079" s="162">
        <v>20</v>
      </c>
      <c r="G1079" s="231" t="s">
        <v>571</v>
      </c>
      <c r="H1079" s="164" t="s">
        <v>4751</v>
      </c>
      <c r="I1079" s="231" t="s">
        <v>20</v>
      </c>
      <c r="J1079" s="231" t="s">
        <v>353</v>
      </c>
      <c r="K1079" s="231">
        <v>18</v>
      </c>
      <c r="L1079" s="165" t="s">
        <v>642</v>
      </c>
      <c r="M1079" s="165" t="s">
        <v>674</v>
      </c>
      <c r="N1079" s="64">
        <v>1</v>
      </c>
      <c r="O1079" s="64">
        <v>1</v>
      </c>
      <c r="P1079" s="64">
        <v>1</v>
      </c>
      <c r="Q1079" s="64">
        <v>1</v>
      </c>
      <c r="R1079" s="64">
        <f t="shared" si="190"/>
        <v>4</v>
      </c>
      <c r="S1079" s="105" t="s">
        <v>4748</v>
      </c>
      <c r="T1079" s="105"/>
      <c r="U1079" s="159">
        <f t="shared" si="188"/>
        <v>2</v>
      </c>
      <c r="V1079" s="273">
        <v>2</v>
      </c>
      <c r="W1079" s="100">
        <f t="shared" si="186"/>
        <v>1</v>
      </c>
      <c r="X1079" s="105" t="str">
        <f t="shared" si="187"/>
        <v>De acuerdo a lo programado</v>
      </c>
      <c r="Y1079" s="166"/>
      <c r="Z1079" s="159"/>
      <c r="AA1079" s="159"/>
      <c r="AB1079" s="100"/>
      <c r="AC1079" s="105"/>
      <c r="AD1079" s="166"/>
      <c r="AE1079" s="65"/>
      <c r="AF1079" s="100"/>
      <c r="AG1079" s="105"/>
      <c r="AH1079" s="166"/>
      <c r="AI1079" s="65" t="s">
        <v>502</v>
      </c>
      <c r="AJ1079" s="105" t="s">
        <v>502</v>
      </c>
    </row>
    <row r="1080" spans="1:36" s="59" customFormat="1" ht="37.049999999999997" customHeight="1" thickTop="1" thickBot="1">
      <c r="A1080" s="63">
        <v>1045</v>
      </c>
      <c r="B1080" s="162">
        <v>0</v>
      </c>
      <c r="C1080" s="162">
        <v>0</v>
      </c>
      <c r="D1080" s="162">
        <v>0</v>
      </c>
      <c r="E1080" s="162">
        <v>0</v>
      </c>
      <c r="F1080" s="162">
        <v>20</v>
      </c>
      <c r="G1080" s="231" t="s">
        <v>571</v>
      </c>
      <c r="H1080" s="164" t="s">
        <v>4752</v>
      </c>
      <c r="I1080" s="231" t="s">
        <v>20</v>
      </c>
      <c r="J1080" s="231" t="s">
        <v>353</v>
      </c>
      <c r="K1080" s="231">
        <v>18</v>
      </c>
      <c r="L1080" s="165" t="s">
        <v>642</v>
      </c>
      <c r="M1080" s="165" t="s">
        <v>674</v>
      </c>
      <c r="N1080" s="64">
        <v>1</v>
      </c>
      <c r="O1080" s="64">
        <v>1</v>
      </c>
      <c r="P1080" s="64">
        <v>1</v>
      </c>
      <c r="Q1080" s="64">
        <v>1</v>
      </c>
      <c r="R1080" s="64">
        <f t="shared" si="190"/>
        <v>4</v>
      </c>
      <c r="S1080" s="105" t="s">
        <v>4748</v>
      </c>
      <c r="T1080" s="105"/>
      <c r="U1080" s="159">
        <f t="shared" si="188"/>
        <v>2</v>
      </c>
      <c r="V1080" s="273">
        <v>2</v>
      </c>
      <c r="W1080" s="100">
        <f t="shared" si="186"/>
        <v>1</v>
      </c>
      <c r="X1080" s="105" t="str">
        <f t="shared" si="187"/>
        <v>De acuerdo a lo programado</v>
      </c>
      <c r="Y1080" s="166"/>
      <c r="Z1080" s="159"/>
      <c r="AA1080" s="159"/>
      <c r="AB1080" s="100"/>
      <c r="AC1080" s="105"/>
      <c r="AD1080" s="166"/>
      <c r="AE1080" s="65"/>
      <c r="AF1080" s="100"/>
      <c r="AG1080" s="105"/>
      <c r="AH1080" s="166"/>
      <c r="AI1080" s="65" t="s">
        <v>502</v>
      </c>
      <c r="AJ1080" s="105" t="s">
        <v>502</v>
      </c>
    </row>
    <row r="1081" spans="1:36" s="59" customFormat="1" ht="37.049999999999997" customHeight="1" thickTop="1" thickBot="1">
      <c r="A1081" s="63">
        <v>1046</v>
      </c>
      <c r="B1081" s="162">
        <v>0</v>
      </c>
      <c r="C1081" s="162">
        <v>0</v>
      </c>
      <c r="D1081" s="162">
        <v>0</v>
      </c>
      <c r="E1081" s="162">
        <v>0</v>
      </c>
      <c r="F1081" s="162">
        <v>20</v>
      </c>
      <c r="G1081" s="231" t="s">
        <v>428</v>
      </c>
      <c r="H1081" s="164" t="s">
        <v>4660</v>
      </c>
      <c r="I1081" s="231" t="s">
        <v>20</v>
      </c>
      <c r="J1081" s="231" t="s">
        <v>353</v>
      </c>
      <c r="K1081" s="231">
        <v>18</v>
      </c>
      <c r="L1081" s="165" t="s">
        <v>642</v>
      </c>
      <c r="M1081" s="165" t="s">
        <v>674</v>
      </c>
      <c r="N1081" s="64">
        <v>1</v>
      </c>
      <c r="O1081" s="64">
        <v>1</v>
      </c>
      <c r="P1081" s="64">
        <v>1</v>
      </c>
      <c r="Q1081" s="64">
        <v>1</v>
      </c>
      <c r="R1081" s="64">
        <f t="shared" si="190"/>
        <v>4</v>
      </c>
      <c r="S1081" s="105" t="s">
        <v>4748</v>
      </c>
      <c r="T1081" s="105"/>
      <c r="U1081" s="159">
        <f t="shared" si="188"/>
        <v>2</v>
      </c>
      <c r="V1081" s="273">
        <v>2</v>
      </c>
      <c r="W1081" s="100">
        <f t="shared" si="186"/>
        <v>1</v>
      </c>
      <c r="X1081" s="105" t="str">
        <f t="shared" si="187"/>
        <v>De acuerdo a lo programado</v>
      </c>
      <c r="Y1081" s="166"/>
      <c r="Z1081" s="159"/>
      <c r="AA1081" s="159"/>
      <c r="AB1081" s="100"/>
      <c r="AC1081" s="105"/>
      <c r="AD1081" s="166"/>
      <c r="AE1081" s="65"/>
      <c r="AF1081" s="100"/>
      <c r="AG1081" s="105"/>
      <c r="AH1081" s="166"/>
      <c r="AI1081" s="65" t="s">
        <v>502</v>
      </c>
      <c r="AJ1081" s="105" t="s">
        <v>502</v>
      </c>
    </row>
    <row r="1082" spans="1:36" s="59" customFormat="1" ht="37.049999999999997" customHeight="1" thickTop="1" thickBot="1">
      <c r="A1082" s="63">
        <v>1047</v>
      </c>
      <c r="B1082" s="162">
        <v>0</v>
      </c>
      <c r="C1082" s="162">
        <v>0</v>
      </c>
      <c r="D1082" s="162">
        <v>0</v>
      </c>
      <c r="E1082" s="162">
        <v>0</v>
      </c>
      <c r="F1082" s="162">
        <v>10</v>
      </c>
      <c r="G1082" s="231" t="s">
        <v>2846</v>
      </c>
      <c r="H1082" s="164" t="s">
        <v>4753</v>
      </c>
      <c r="I1082" s="231" t="s">
        <v>20</v>
      </c>
      <c r="J1082" s="231" t="s">
        <v>351</v>
      </c>
      <c r="K1082" s="231" t="s">
        <v>172</v>
      </c>
      <c r="L1082" s="165" t="s">
        <v>2201</v>
      </c>
      <c r="M1082" s="165" t="s">
        <v>3764</v>
      </c>
      <c r="N1082" s="64">
        <v>934</v>
      </c>
      <c r="O1082" s="64">
        <v>700</v>
      </c>
      <c r="P1082" s="64">
        <v>700</v>
      </c>
      <c r="Q1082" s="64">
        <v>700</v>
      </c>
      <c r="R1082" s="64">
        <f>+N1082+O1082+P1082+Q1082</f>
        <v>3034</v>
      </c>
      <c r="S1082" s="105" t="s">
        <v>4754</v>
      </c>
      <c r="T1082" s="105"/>
      <c r="U1082" s="159">
        <f t="shared" si="188"/>
        <v>1634</v>
      </c>
      <c r="V1082" s="273">
        <v>1500</v>
      </c>
      <c r="W1082" s="100">
        <f t="shared" si="186"/>
        <v>0.91799265605875158</v>
      </c>
      <c r="X1082" s="105" t="str">
        <f t="shared" si="187"/>
        <v>De acuerdo a lo programado</v>
      </c>
      <c r="Y1082" s="166"/>
      <c r="Z1082" s="159"/>
      <c r="AA1082" s="159"/>
      <c r="AB1082" s="100"/>
      <c r="AC1082" s="105"/>
      <c r="AD1082" s="166"/>
      <c r="AE1082" s="65"/>
      <c r="AF1082" s="100"/>
      <c r="AG1082" s="105"/>
      <c r="AH1082" s="166"/>
      <c r="AI1082" s="65" t="s">
        <v>502</v>
      </c>
      <c r="AJ1082" s="105" t="s">
        <v>502</v>
      </c>
    </row>
    <row r="1083" spans="1:36" s="59" customFormat="1" ht="37.049999999999997" customHeight="1" thickTop="1" thickBot="1">
      <c r="A1083" s="63">
        <v>1048</v>
      </c>
      <c r="B1083" s="162">
        <v>0</v>
      </c>
      <c r="C1083" s="162">
        <v>0</v>
      </c>
      <c r="D1083" s="162">
        <v>0</v>
      </c>
      <c r="E1083" s="162">
        <v>0</v>
      </c>
      <c r="F1083" s="162">
        <v>10</v>
      </c>
      <c r="G1083" s="231" t="s">
        <v>2846</v>
      </c>
      <c r="H1083" s="164" t="s">
        <v>4755</v>
      </c>
      <c r="I1083" s="231" t="s">
        <v>20</v>
      </c>
      <c r="J1083" s="231" t="s">
        <v>351</v>
      </c>
      <c r="K1083" s="231" t="s">
        <v>172</v>
      </c>
      <c r="L1083" s="165" t="s">
        <v>2201</v>
      </c>
      <c r="M1083" s="165" t="s">
        <v>3764</v>
      </c>
      <c r="N1083" s="64">
        <v>515</v>
      </c>
      <c r="O1083" s="64">
        <v>465</v>
      </c>
      <c r="P1083" s="64">
        <v>480</v>
      </c>
      <c r="Q1083" s="64">
        <v>550</v>
      </c>
      <c r="R1083" s="64">
        <f t="shared" ref="R1083:R1090" si="191">+N1083+O1083+P1083+Q1083</f>
        <v>2010</v>
      </c>
      <c r="S1083" s="105" t="s">
        <v>4754</v>
      </c>
      <c r="T1083" s="105"/>
      <c r="U1083" s="159">
        <f t="shared" si="188"/>
        <v>980</v>
      </c>
      <c r="V1083" s="273">
        <v>1200</v>
      </c>
      <c r="W1083" s="100">
        <f t="shared" si="186"/>
        <v>1.2244897959183674</v>
      </c>
      <c r="X1083" s="105" t="str">
        <f t="shared" si="187"/>
        <v>De acuerdo a lo programado</v>
      </c>
      <c r="Y1083" s="166"/>
      <c r="Z1083" s="159"/>
      <c r="AA1083" s="159"/>
      <c r="AB1083" s="100"/>
      <c r="AC1083" s="105"/>
      <c r="AD1083" s="166"/>
      <c r="AE1083" s="65"/>
      <c r="AF1083" s="100"/>
      <c r="AG1083" s="105"/>
      <c r="AH1083" s="166"/>
      <c r="AI1083" s="65" t="s">
        <v>502</v>
      </c>
      <c r="AJ1083" s="105" t="s">
        <v>502</v>
      </c>
    </row>
    <row r="1084" spans="1:36" s="59" customFormat="1" ht="37.049999999999997" customHeight="1" thickTop="1" thickBot="1">
      <c r="A1084" s="63">
        <v>1049</v>
      </c>
      <c r="B1084" s="162">
        <v>0</v>
      </c>
      <c r="C1084" s="162">
        <v>0</v>
      </c>
      <c r="D1084" s="162">
        <v>0</v>
      </c>
      <c r="E1084" s="162">
        <v>0</v>
      </c>
      <c r="F1084" s="162">
        <v>10</v>
      </c>
      <c r="G1084" s="231" t="s">
        <v>2846</v>
      </c>
      <c r="H1084" s="164" t="s">
        <v>4756</v>
      </c>
      <c r="I1084" s="231" t="s">
        <v>20</v>
      </c>
      <c r="J1084" s="231" t="s">
        <v>351</v>
      </c>
      <c r="K1084" s="231" t="s">
        <v>172</v>
      </c>
      <c r="L1084" s="165" t="s">
        <v>2201</v>
      </c>
      <c r="M1084" s="165" t="s">
        <v>3764</v>
      </c>
      <c r="N1084" s="64">
        <v>520</v>
      </c>
      <c r="O1084" s="64">
        <v>460</v>
      </c>
      <c r="P1084" s="64">
        <v>485</v>
      </c>
      <c r="Q1084" s="64">
        <v>460</v>
      </c>
      <c r="R1084" s="64">
        <f t="shared" si="191"/>
        <v>1925</v>
      </c>
      <c r="S1084" s="105" t="s">
        <v>4754</v>
      </c>
      <c r="T1084" s="105"/>
      <c r="U1084" s="159">
        <f t="shared" si="188"/>
        <v>980</v>
      </c>
      <c r="V1084" s="273">
        <v>1000</v>
      </c>
      <c r="W1084" s="100">
        <f t="shared" si="186"/>
        <v>1.0204081632653061</v>
      </c>
      <c r="X1084" s="105" t="str">
        <f t="shared" si="187"/>
        <v>De acuerdo a lo programado</v>
      </c>
      <c r="Y1084" s="166"/>
      <c r="Z1084" s="159"/>
      <c r="AA1084" s="159"/>
      <c r="AB1084" s="100"/>
      <c r="AC1084" s="105"/>
      <c r="AD1084" s="166"/>
      <c r="AE1084" s="65"/>
      <c r="AF1084" s="100"/>
      <c r="AG1084" s="105"/>
      <c r="AH1084" s="166"/>
      <c r="AI1084" s="65" t="s">
        <v>502</v>
      </c>
      <c r="AJ1084" s="105" t="s">
        <v>502</v>
      </c>
    </row>
    <row r="1085" spans="1:36" s="59" customFormat="1" ht="37.049999999999997" customHeight="1" thickTop="1" thickBot="1">
      <c r="A1085" s="63">
        <v>1050</v>
      </c>
      <c r="B1085" s="162">
        <v>0</v>
      </c>
      <c r="C1085" s="162">
        <v>0</v>
      </c>
      <c r="D1085" s="162">
        <v>0</v>
      </c>
      <c r="E1085" s="162">
        <v>0</v>
      </c>
      <c r="F1085" s="162">
        <v>22</v>
      </c>
      <c r="G1085" s="231" t="s">
        <v>2846</v>
      </c>
      <c r="H1085" s="164" t="s">
        <v>4757</v>
      </c>
      <c r="I1085" s="231" t="s">
        <v>20</v>
      </c>
      <c r="J1085" s="231" t="s">
        <v>351</v>
      </c>
      <c r="K1085" s="231" t="s">
        <v>172</v>
      </c>
      <c r="L1085" s="165" t="s">
        <v>2201</v>
      </c>
      <c r="M1085" s="165" t="s">
        <v>636</v>
      </c>
      <c r="N1085" s="64">
        <v>100</v>
      </c>
      <c r="O1085" s="64">
        <v>100</v>
      </c>
      <c r="P1085" s="64">
        <v>100</v>
      </c>
      <c r="Q1085" s="64">
        <v>100</v>
      </c>
      <c r="R1085" s="64">
        <f t="shared" si="191"/>
        <v>400</v>
      </c>
      <c r="S1085" s="105" t="s">
        <v>4754</v>
      </c>
      <c r="T1085" s="105"/>
      <c r="U1085" s="159">
        <f t="shared" si="188"/>
        <v>200</v>
      </c>
      <c r="V1085" s="273">
        <v>230</v>
      </c>
      <c r="W1085" s="100">
        <f t="shared" si="186"/>
        <v>1.1499999999999999</v>
      </c>
      <c r="X1085" s="105" t="str">
        <f t="shared" si="187"/>
        <v>De acuerdo a lo programado</v>
      </c>
      <c r="Y1085" s="166"/>
      <c r="Z1085" s="159"/>
      <c r="AA1085" s="159"/>
      <c r="AB1085" s="100"/>
      <c r="AC1085" s="105"/>
      <c r="AD1085" s="166"/>
      <c r="AE1085" s="65"/>
      <c r="AF1085" s="100"/>
      <c r="AG1085" s="105"/>
      <c r="AH1085" s="166"/>
      <c r="AI1085" s="65" t="s">
        <v>502</v>
      </c>
      <c r="AJ1085" s="105" t="s">
        <v>502</v>
      </c>
    </row>
    <row r="1086" spans="1:36" s="59" customFormat="1" ht="37.049999999999997" customHeight="1" thickTop="1" thickBot="1">
      <c r="A1086" s="63">
        <v>1051</v>
      </c>
      <c r="B1086" s="162">
        <v>0</v>
      </c>
      <c r="C1086" s="162">
        <v>0</v>
      </c>
      <c r="D1086" s="162">
        <v>0</v>
      </c>
      <c r="E1086" s="162">
        <v>0</v>
      </c>
      <c r="F1086" s="162">
        <v>22</v>
      </c>
      <c r="G1086" s="231" t="s">
        <v>2846</v>
      </c>
      <c r="H1086" s="164" t="s">
        <v>4758</v>
      </c>
      <c r="I1086" s="231" t="s">
        <v>20</v>
      </c>
      <c r="J1086" s="231" t="s">
        <v>351</v>
      </c>
      <c r="K1086" s="231" t="s">
        <v>172</v>
      </c>
      <c r="L1086" s="165" t="s">
        <v>4759</v>
      </c>
      <c r="M1086" s="165" t="s">
        <v>4334</v>
      </c>
      <c r="N1086" s="64">
        <v>223</v>
      </c>
      <c r="O1086" s="64">
        <v>223</v>
      </c>
      <c r="P1086" s="64">
        <v>228</v>
      </c>
      <c r="Q1086" s="64">
        <v>223</v>
      </c>
      <c r="R1086" s="64">
        <f t="shared" si="191"/>
        <v>897</v>
      </c>
      <c r="S1086" s="105" t="s">
        <v>4754</v>
      </c>
      <c r="T1086" s="105"/>
      <c r="U1086" s="159">
        <f t="shared" si="188"/>
        <v>446</v>
      </c>
      <c r="V1086" s="273">
        <v>500</v>
      </c>
      <c r="W1086" s="100">
        <f t="shared" si="186"/>
        <v>1.1210762331838564</v>
      </c>
      <c r="X1086" s="105" t="str">
        <f t="shared" si="187"/>
        <v>De acuerdo a lo programado</v>
      </c>
      <c r="Y1086" s="166"/>
      <c r="Z1086" s="159"/>
      <c r="AA1086" s="159"/>
      <c r="AB1086" s="100"/>
      <c r="AC1086" s="105"/>
      <c r="AD1086" s="166"/>
      <c r="AE1086" s="65"/>
      <c r="AF1086" s="100"/>
      <c r="AG1086" s="105"/>
      <c r="AH1086" s="166"/>
      <c r="AI1086" s="65" t="s">
        <v>502</v>
      </c>
      <c r="AJ1086" s="105" t="s">
        <v>502</v>
      </c>
    </row>
    <row r="1087" spans="1:36" s="59" customFormat="1" ht="37.049999999999997" customHeight="1" thickTop="1" thickBot="1">
      <c r="A1087" s="63">
        <v>1052</v>
      </c>
      <c r="B1087" s="162">
        <v>0</v>
      </c>
      <c r="C1087" s="162">
        <v>0</v>
      </c>
      <c r="D1087" s="162">
        <v>0</v>
      </c>
      <c r="E1087" s="162">
        <v>0</v>
      </c>
      <c r="F1087" s="162">
        <v>22</v>
      </c>
      <c r="G1087" s="231" t="s">
        <v>2846</v>
      </c>
      <c r="H1087" s="164" t="s">
        <v>4760</v>
      </c>
      <c r="I1087" s="231" t="s">
        <v>20</v>
      </c>
      <c r="J1087" s="231" t="s">
        <v>351</v>
      </c>
      <c r="K1087" s="231" t="s">
        <v>172</v>
      </c>
      <c r="L1087" s="165" t="s">
        <v>4759</v>
      </c>
      <c r="M1087" s="165" t="s">
        <v>4334</v>
      </c>
      <c r="N1087" s="64">
        <v>30</v>
      </c>
      <c r="O1087" s="64">
        <v>30</v>
      </c>
      <c r="P1087" s="64">
        <v>30</v>
      </c>
      <c r="Q1087" s="64">
        <v>30</v>
      </c>
      <c r="R1087" s="64">
        <f t="shared" si="191"/>
        <v>120</v>
      </c>
      <c r="S1087" s="105" t="s">
        <v>4754</v>
      </c>
      <c r="T1087" s="105"/>
      <c r="U1087" s="159">
        <f t="shared" si="188"/>
        <v>60</v>
      </c>
      <c r="V1087" s="273">
        <v>60</v>
      </c>
      <c r="W1087" s="100">
        <f t="shared" si="186"/>
        <v>1</v>
      </c>
      <c r="X1087" s="105" t="str">
        <f t="shared" si="187"/>
        <v>De acuerdo a lo programado</v>
      </c>
      <c r="Y1087" s="166"/>
      <c r="Z1087" s="159"/>
      <c r="AA1087" s="159"/>
      <c r="AB1087" s="100"/>
      <c r="AC1087" s="105"/>
      <c r="AD1087" s="166"/>
      <c r="AE1087" s="65"/>
      <c r="AF1087" s="100"/>
      <c r="AG1087" s="105"/>
      <c r="AH1087" s="166"/>
      <c r="AI1087" s="65" t="s">
        <v>502</v>
      </c>
      <c r="AJ1087" s="105" t="s">
        <v>502</v>
      </c>
    </row>
    <row r="1088" spans="1:36" s="59" customFormat="1" ht="37.049999999999997" customHeight="1" thickTop="1" thickBot="1">
      <c r="A1088" s="63">
        <v>1053</v>
      </c>
      <c r="B1088" s="162">
        <v>0</v>
      </c>
      <c r="C1088" s="162">
        <v>0</v>
      </c>
      <c r="D1088" s="162">
        <v>0</v>
      </c>
      <c r="E1088" s="162">
        <v>0</v>
      </c>
      <c r="F1088" s="162">
        <v>22</v>
      </c>
      <c r="G1088" s="231" t="s">
        <v>2846</v>
      </c>
      <c r="H1088" s="164" t="s">
        <v>4761</v>
      </c>
      <c r="I1088" s="231" t="s">
        <v>20</v>
      </c>
      <c r="J1088" s="231" t="s">
        <v>351</v>
      </c>
      <c r="K1088" s="231" t="s">
        <v>172</v>
      </c>
      <c r="L1088" s="165" t="s">
        <v>4762</v>
      </c>
      <c r="M1088" s="165" t="s">
        <v>4334</v>
      </c>
      <c r="N1088" s="64">
        <v>27</v>
      </c>
      <c r="O1088" s="64">
        <v>27</v>
      </c>
      <c r="P1088" s="64">
        <v>27</v>
      </c>
      <c r="Q1088" s="64">
        <v>27</v>
      </c>
      <c r="R1088" s="64">
        <f t="shared" si="191"/>
        <v>108</v>
      </c>
      <c r="S1088" s="105" t="s">
        <v>4754</v>
      </c>
      <c r="T1088" s="105"/>
      <c r="U1088" s="159">
        <f t="shared" si="188"/>
        <v>54</v>
      </c>
      <c r="V1088" s="273">
        <v>60</v>
      </c>
      <c r="W1088" s="100">
        <f t="shared" si="186"/>
        <v>1.1111111111111112</v>
      </c>
      <c r="X1088" s="105" t="str">
        <f t="shared" si="187"/>
        <v>De acuerdo a lo programado</v>
      </c>
      <c r="Y1088" s="166"/>
      <c r="Z1088" s="159"/>
      <c r="AA1088" s="159"/>
      <c r="AB1088" s="100"/>
      <c r="AC1088" s="105"/>
      <c r="AD1088" s="166"/>
      <c r="AE1088" s="65"/>
      <c r="AF1088" s="100"/>
      <c r="AG1088" s="105"/>
      <c r="AH1088" s="166"/>
      <c r="AI1088" s="65" t="s">
        <v>502</v>
      </c>
      <c r="AJ1088" s="105" t="s">
        <v>502</v>
      </c>
    </row>
    <row r="1089" spans="1:36" s="59" customFormat="1" ht="37.049999999999997" customHeight="1" thickTop="1" thickBot="1">
      <c r="A1089" s="63">
        <v>1054</v>
      </c>
      <c r="B1089" s="162">
        <v>0</v>
      </c>
      <c r="C1089" s="162">
        <v>0</v>
      </c>
      <c r="D1089" s="162">
        <v>0</v>
      </c>
      <c r="E1089" s="162">
        <v>0</v>
      </c>
      <c r="F1089" s="162">
        <v>22</v>
      </c>
      <c r="G1089" s="231" t="s">
        <v>2846</v>
      </c>
      <c r="H1089" s="164" t="s">
        <v>4763</v>
      </c>
      <c r="I1089" s="231" t="s">
        <v>20</v>
      </c>
      <c r="J1089" s="231" t="s">
        <v>351</v>
      </c>
      <c r="K1089" s="231" t="s">
        <v>172</v>
      </c>
      <c r="L1089" s="165" t="s">
        <v>4762</v>
      </c>
      <c r="M1089" s="165" t="s">
        <v>674</v>
      </c>
      <c r="N1089" s="64">
        <v>27</v>
      </c>
      <c r="O1089" s="64">
        <v>27</v>
      </c>
      <c r="P1089" s="64">
        <v>27</v>
      </c>
      <c r="Q1089" s="64">
        <v>27</v>
      </c>
      <c r="R1089" s="64">
        <f t="shared" si="191"/>
        <v>108</v>
      </c>
      <c r="S1089" s="105" t="s">
        <v>4754</v>
      </c>
      <c r="T1089" s="105"/>
      <c r="U1089" s="159">
        <f t="shared" si="188"/>
        <v>54</v>
      </c>
      <c r="V1089" s="273">
        <v>60</v>
      </c>
      <c r="W1089" s="100">
        <f t="shared" si="186"/>
        <v>1.1111111111111112</v>
      </c>
      <c r="X1089" s="105" t="str">
        <f t="shared" si="187"/>
        <v>De acuerdo a lo programado</v>
      </c>
      <c r="Y1089" s="166"/>
      <c r="Z1089" s="159"/>
      <c r="AA1089" s="159"/>
      <c r="AB1089" s="100"/>
      <c r="AC1089" s="105"/>
      <c r="AD1089" s="166"/>
      <c r="AE1089" s="65"/>
      <c r="AF1089" s="100"/>
      <c r="AG1089" s="105"/>
      <c r="AH1089" s="166"/>
      <c r="AI1089" s="65" t="s">
        <v>502</v>
      </c>
      <c r="AJ1089" s="105" t="s">
        <v>502</v>
      </c>
    </row>
    <row r="1090" spans="1:36" s="59" customFormat="1" ht="37.049999999999997" customHeight="1" thickTop="1" thickBot="1">
      <c r="A1090" s="63">
        <v>1055</v>
      </c>
      <c r="B1090" s="162">
        <v>0</v>
      </c>
      <c r="C1090" s="162">
        <v>0</v>
      </c>
      <c r="D1090" s="162">
        <v>0</v>
      </c>
      <c r="E1090" s="162">
        <v>0</v>
      </c>
      <c r="F1090" s="162">
        <v>22</v>
      </c>
      <c r="G1090" s="231" t="s">
        <v>2846</v>
      </c>
      <c r="H1090" s="164" t="s">
        <v>4764</v>
      </c>
      <c r="I1090" s="231" t="s">
        <v>20</v>
      </c>
      <c r="J1090" s="231" t="s">
        <v>351</v>
      </c>
      <c r="K1090" s="231" t="s">
        <v>172</v>
      </c>
      <c r="L1090" s="165" t="s">
        <v>4762</v>
      </c>
      <c r="M1090" s="165" t="s">
        <v>674</v>
      </c>
      <c r="N1090" s="64">
        <v>27</v>
      </c>
      <c r="O1090" s="64">
        <v>27</v>
      </c>
      <c r="P1090" s="64">
        <v>27</v>
      </c>
      <c r="Q1090" s="64">
        <v>27</v>
      </c>
      <c r="R1090" s="64">
        <f t="shared" si="191"/>
        <v>108</v>
      </c>
      <c r="S1090" s="105" t="s">
        <v>4754</v>
      </c>
      <c r="T1090" s="105"/>
      <c r="U1090" s="159">
        <f t="shared" si="188"/>
        <v>54</v>
      </c>
      <c r="V1090" s="273">
        <v>60</v>
      </c>
      <c r="W1090" s="100">
        <f t="shared" si="186"/>
        <v>1.1111111111111112</v>
      </c>
      <c r="X1090" s="105" t="str">
        <f t="shared" si="187"/>
        <v>De acuerdo a lo programado</v>
      </c>
      <c r="Y1090" s="166"/>
      <c r="Z1090" s="159"/>
      <c r="AA1090" s="159"/>
      <c r="AB1090" s="100"/>
      <c r="AC1090" s="105"/>
      <c r="AD1090" s="166"/>
      <c r="AE1090" s="65"/>
      <c r="AF1090" s="100"/>
      <c r="AG1090" s="105"/>
      <c r="AH1090" s="166"/>
      <c r="AI1090" s="65" t="s">
        <v>502</v>
      </c>
      <c r="AJ1090" s="105" t="s">
        <v>502</v>
      </c>
    </row>
    <row r="1091" spans="1:36" s="59" customFormat="1" ht="13.2" thickTop="1" thickBot="1">
      <c r="A1091" s="270"/>
      <c r="B1091" s="270"/>
      <c r="C1091" s="270"/>
      <c r="D1091" s="270"/>
      <c r="E1091" s="270"/>
      <c r="F1091" s="270"/>
      <c r="G1091" s="386"/>
      <c r="H1091" s="386"/>
      <c r="I1091" s="387"/>
      <c r="J1091" s="386"/>
      <c r="K1091" s="387"/>
      <c r="L1091" s="388"/>
      <c r="M1091" s="388"/>
      <c r="N1091" s="271"/>
      <c r="O1091" s="271"/>
      <c r="P1091" s="271"/>
      <c r="Q1091" s="271"/>
      <c r="R1091" s="271"/>
      <c r="S1091" s="389"/>
      <c r="T1091" s="68"/>
      <c r="U1091" s="74"/>
      <c r="V1091" s="74"/>
      <c r="W1091" s="74"/>
      <c r="X1091" s="74"/>
      <c r="Y1091" s="74"/>
      <c r="Z1091" s="74"/>
      <c r="AA1091" s="74"/>
      <c r="AB1091" s="74"/>
      <c r="AC1091" s="74"/>
      <c r="AD1091" s="74"/>
      <c r="AE1091" s="74"/>
      <c r="AF1091" s="74"/>
      <c r="AG1091" s="74"/>
      <c r="AH1091" s="74"/>
    </row>
    <row r="1092" spans="1:36" s="59" customFormat="1" ht="13.2" thickTop="1" thickBot="1">
      <c r="A1092" s="270"/>
      <c r="B1092" s="270"/>
      <c r="C1092" s="270"/>
      <c r="D1092" s="270"/>
      <c r="E1092" s="270"/>
      <c r="F1092" s="270"/>
      <c r="G1092" s="386"/>
      <c r="H1092" s="386"/>
      <c r="I1092" s="387"/>
      <c r="J1092" s="386"/>
      <c r="K1092" s="387"/>
      <c r="L1092" s="388"/>
      <c r="M1092" s="388"/>
      <c r="N1092" s="271"/>
      <c r="O1092" s="271"/>
      <c r="P1092" s="271"/>
      <c r="Q1092" s="271"/>
      <c r="R1092" s="271"/>
      <c r="S1092" s="389"/>
      <c r="T1092" s="68"/>
      <c r="U1092" s="74"/>
      <c r="V1092" s="74"/>
      <c r="W1092" s="74"/>
      <c r="X1092" s="74"/>
      <c r="Y1092" s="74"/>
      <c r="Z1092" s="74"/>
      <c r="AA1092" s="74"/>
      <c r="AB1092" s="74"/>
      <c r="AC1092" s="74"/>
      <c r="AD1092" s="74"/>
      <c r="AE1092" s="74"/>
      <c r="AF1092" s="74"/>
      <c r="AG1092" s="74"/>
      <c r="AH1092" s="74"/>
    </row>
    <row r="1093" spans="1:36" s="59" customFormat="1" ht="10.5" customHeight="1" thickTop="1" thickBot="1">
      <c r="A1093" s="586" t="s">
        <v>726</v>
      </c>
      <c r="B1093" s="587"/>
      <c r="C1093" s="587"/>
      <c r="D1093" s="587"/>
      <c r="E1093" s="587"/>
      <c r="F1093" s="587"/>
      <c r="G1093" s="276" t="s">
        <v>4765</v>
      </c>
      <c r="H1093" s="66"/>
      <c r="I1093" s="66"/>
      <c r="J1093" s="66"/>
      <c r="K1093" s="66"/>
      <c r="L1093" s="69"/>
      <c r="M1093" s="69"/>
      <c r="N1093" s="68"/>
      <c r="O1093" s="68"/>
      <c r="P1093" s="68"/>
      <c r="Q1093" s="68"/>
      <c r="R1093" s="68"/>
      <c r="S1093" s="68"/>
      <c r="T1093" s="68"/>
      <c r="U1093" s="74"/>
      <c r="V1093" s="74"/>
      <c r="W1093" s="74"/>
      <c r="X1093" s="74"/>
      <c r="Y1093" s="74"/>
      <c r="Z1093" s="74"/>
      <c r="AA1093" s="74"/>
      <c r="AB1093" s="74"/>
      <c r="AC1093" s="74"/>
      <c r="AD1093" s="74"/>
      <c r="AE1093" s="74"/>
      <c r="AF1093" s="74"/>
      <c r="AG1093" s="74"/>
      <c r="AH1093" s="74"/>
    </row>
    <row r="1094" spans="1:36" s="59" customFormat="1" ht="10.8" thickTop="1" thickBot="1">
      <c r="A1094" s="70"/>
      <c r="B1094" s="70"/>
      <c r="C1094" s="70"/>
      <c r="D1094" s="70"/>
      <c r="E1094" s="70"/>
      <c r="F1094" s="70"/>
      <c r="G1094" s="71"/>
      <c r="H1094" s="66"/>
      <c r="I1094" s="66"/>
      <c r="J1094" s="66"/>
      <c r="K1094" s="66"/>
      <c r="L1094" s="69"/>
      <c r="M1094" s="69"/>
      <c r="N1094" s="68"/>
      <c r="O1094" s="68"/>
      <c r="P1094" s="68"/>
      <c r="Q1094" s="68"/>
      <c r="R1094" s="68"/>
      <c r="S1094" s="68"/>
      <c r="T1094" s="68"/>
      <c r="U1094" s="74"/>
      <c r="V1094" s="74"/>
      <c r="W1094" s="74"/>
      <c r="X1094" s="74"/>
      <c r="Y1094" s="74"/>
      <c r="Z1094" s="74"/>
      <c r="AA1094" s="74"/>
      <c r="AB1094" s="74"/>
      <c r="AC1094" s="74"/>
      <c r="AD1094" s="74"/>
      <c r="AE1094" s="74"/>
      <c r="AF1094" s="74"/>
      <c r="AG1094" s="74"/>
      <c r="AH1094" s="74"/>
    </row>
    <row r="1095" spans="1:36" s="59" customFormat="1" ht="10.8" thickTop="1" thickBot="1">
      <c r="A1095" s="588" t="s">
        <v>728</v>
      </c>
      <c r="B1095" s="589"/>
      <c r="C1095" s="589"/>
      <c r="D1095" s="589"/>
      <c r="E1095" s="589"/>
      <c r="F1095" s="589"/>
      <c r="G1095" s="225" t="s">
        <v>4766</v>
      </c>
      <c r="H1095" s="66"/>
      <c r="I1095" s="66"/>
      <c r="J1095" s="66"/>
      <c r="K1095" s="66"/>
      <c r="L1095" s="69"/>
      <c r="M1095" s="69"/>
      <c r="N1095" s="68"/>
      <c r="O1095" s="68"/>
      <c r="P1095" s="68"/>
      <c r="Q1095" s="68"/>
      <c r="R1095" s="68"/>
      <c r="S1095" s="68"/>
      <c r="T1095" s="68"/>
      <c r="U1095" s="74"/>
      <c r="V1095" s="74"/>
      <c r="W1095" s="74"/>
      <c r="X1095" s="74"/>
      <c r="Y1095" s="74"/>
      <c r="Z1095" s="74"/>
      <c r="AA1095" s="74"/>
      <c r="AB1095" s="74"/>
      <c r="AC1095" s="74"/>
      <c r="AD1095" s="74"/>
      <c r="AE1095" s="74"/>
      <c r="AF1095" s="74"/>
      <c r="AG1095" s="74"/>
      <c r="AH1095" s="74"/>
    </row>
    <row r="1096" spans="1:36" s="59" customFormat="1" ht="10.8" thickTop="1" thickBot="1">
      <c r="A1096" s="73"/>
      <c r="B1096" s="73"/>
      <c r="C1096" s="73"/>
      <c r="D1096" s="73"/>
      <c r="E1096" s="73"/>
      <c r="F1096" s="72"/>
      <c r="G1096" s="74"/>
      <c r="H1096" s="66"/>
      <c r="I1096" s="66"/>
      <c r="J1096" s="66"/>
      <c r="K1096" s="66"/>
      <c r="L1096" s="69"/>
      <c r="M1096" s="69"/>
      <c r="N1096" s="68"/>
      <c r="O1096" s="68"/>
      <c r="P1096" s="68"/>
      <c r="Q1096" s="68"/>
      <c r="R1096" s="68"/>
      <c r="S1096" s="68"/>
      <c r="T1096" s="68"/>
      <c r="U1096" s="74"/>
      <c r="V1096" s="74"/>
      <c r="W1096" s="74"/>
      <c r="X1096" s="74"/>
      <c r="Y1096" s="74"/>
      <c r="Z1096" s="74"/>
      <c r="AA1096" s="74"/>
      <c r="AB1096" s="74"/>
      <c r="AC1096" s="74"/>
      <c r="AD1096" s="74"/>
      <c r="AE1096" s="74"/>
      <c r="AF1096" s="74"/>
      <c r="AG1096" s="74"/>
      <c r="AH1096" s="74"/>
    </row>
    <row r="1097" spans="1:36" s="59" customFormat="1" ht="10.8" thickTop="1" thickBot="1">
      <c r="A1097" s="75" t="s">
        <v>729</v>
      </c>
      <c r="B1097" s="66"/>
      <c r="C1097" s="66"/>
      <c r="D1097" s="76"/>
      <c r="E1097" s="66"/>
      <c r="F1097" s="66"/>
      <c r="G1097" s="66"/>
      <c r="H1097" s="66"/>
      <c r="I1097" s="66"/>
      <c r="J1097" s="66"/>
      <c r="K1097" s="66"/>
      <c r="L1097" s="69"/>
      <c r="M1097" s="69"/>
      <c r="N1097" s="68"/>
      <c r="O1097" s="68"/>
      <c r="P1097" s="68"/>
      <c r="Q1097" s="68"/>
      <c r="R1097" s="68"/>
      <c r="S1097" s="68"/>
      <c r="T1097" s="68"/>
      <c r="U1097" s="74"/>
      <c r="V1097" s="74"/>
      <c r="W1097" s="74"/>
      <c r="X1097" s="74"/>
      <c r="Y1097" s="74"/>
      <c r="Z1097" s="74"/>
      <c r="AA1097" s="74"/>
      <c r="AB1097" s="74"/>
      <c r="AC1097" s="74"/>
      <c r="AD1097" s="74"/>
      <c r="AE1097" s="74"/>
      <c r="AF1097" s="74"/>
      <c r="AG1097" s="74"/>
      <c r="AH1097" s="74"/>
    </row>
    <row r="1098" spans="1:36" s="59" customFormat="1" ht="10.8" thickTop="1" thickBot="1">
      <c r="A1098" s="87">
        <v>1</v>
      </c>
      <c r="B1098" s="66" t="s">
        <v>730</v>
      </c>
      <c r="C1098" s="66"/>
      <c r="D1098" s="76"/>
      <c r="E1098" s="66"/>
      <c r="F1098" s="66"/>
      <c r="G1098" s="66"/>
      <c r="H1098" s="66"/>
      <c r="I1098" s="66"/>
      <c r="J1098" s="66"/>
      <c r="K1098" s="66"/>
      <c r="L1098" s="69"/>
      <c r="M1098" s="69"/>
      <c r="N1098" s="68"/>
      <c r="O1098" s="68"/>
      <c r="P1098" s="68"/>
      <c r="Q1098" s="68"/>
      <c r="R1098" s="68"/>
      <c r="S1098" s="68"/>
      <c r="T1098" s="68"/>
      <c r="U1098" s="74"/>
      <c r="V1098" s="74"/>
      <c r="W1098" s="74"/>
      <c r="X1098" s="74"/>
      <c r="Y1098" s="74"/>
      <c r="Z1098" s="74"/>
      <c r="AA1098" s="74"/>
      <c r="AB1098" s="74"/>
      <c r="AC1098" s="74"/>
      <c r="AD1098" s="74"/>
      <c r="AE1098" s="74"/>
      <c r="AF1098" s="74"/>
      <c r="AG1098" s="74"/>
      <c r="AH1098" s="74"/>
    </row>
    <row r="1099" spans="1:36" s="59" customFormat="1" ht="13.05" customHeight="1" thickTop="1" thickBot="1">
      <c r="A1099" s="87">
        <v>2</v>
      </c>
      <c r="B1099" s="66" t="s">
        <v>731</v>
      </c>
      <c r="C1099" s="66"/>
      <c r="D1099" s="76"/>
      <c r="E1099" s="66"/>
      <c r="F1099" s="66"/>
      <c r="G1099" s="66"/>
      <c r="H1099" s="66"/>
      <c r="I1099" s="66"/>
      <c r="J1099" s="66"/>
      <c r="K1099" s="66"/>
      <c r="L1099" s="69"/>
      <c r="M1099" s="69"/>
      <c r="N1099" s="68"/>
      <c r="O1099" s="68"/>
      <c r="P1099" s="68"/>
      <c r="Q1099" s="68"/>
      <c r="R1099" s="68"/>
      <c r="S1099" s="68"/>
      <c r="T1099" s="68"/>
      <c r="U1099" s="74"/>
      <c r="V1099" s="74"/>
      <c r="W1099" s="74"/>
      <c r="X1099" s="74"/>
      <c r="Y1099" s="74"/>
      <c r="Z1099" s="74"/>
      <c r="AA1099" s="74"/>
      <c r="AB1099" s="74"/>
      <c r="AC1099" s="74"/>
      <c r="AD1099" s="74"/>
      <c r="AE1099" s="74"/>
      <c r="AF1099" s="74"/>
      <c r="AG1099" s="74"/>
      <c r="AH1099" s="74"/>
    </row>
    <row r="1100" spans="1:36" s="59" customFormat="1" ht="13.05" customHeight="1" thickTop="1" thickBot="1">
      <c r="A1100" s="87">
        <v>3</v>
      </c>
      <c r="B1100" s="66" t="s">
        <v>732</v>
      </c>
      <c r="C1100" s="66"/>
      <c r="D1100" s="76"/>
      <c r="E1100" s="66"/>
      <c r="F1100" s="66"/>
      <c r="G1100" s="66"/>
      <c r="H1100" s="66"/>
      <c r="I1100" s="66"/>
      <c r="J1100" s="66"/>
      <c r="K1100" s="66"/>
      <c r="N1100" s="68"/>
      <c r="O1100" s="68"/>
      <c r="P1100" s="68"/>
      <c r="Q1100" s="68"/>
      <c r="R1100" s="68"/>
      <c r="S1100" s="68"/>
      <c r="T1100" s="68"/>
      <c r="U1100" s="74"/>
      <c r="V1100" s="74"/>
      <c r="W1100" s="74"/>
      <c r="X1100" s="74"/>
      <c r="Y1100" s="74"/>
      <c r="Z1100" s="74"/>
      <c r="AA1100" s="74"/>
      <c r="AB1100" s="74"/>
      <c r="AC1100" s="74"/>
      <c r="AD1100" s="74"/>
      <c r="AE1100" s="74"/>
      <c r="AF1100" s="74"/>
      <c r="AG1100" s="74"/>
      <c r="AH1100" s="74"/>
    </row>
    <row r="1101" spans="1:36" s="59" customFormat="1" ht="13.05" customHeight="1" thickTop="1" thickBot="1">
      <c r="A1101" s="87">
        <v>4</v>
      </c>
      <c r="B1101" s="66" t="s">
        <v>733</v>
      </c>
      <c r="C1101" s="66"/>
      <c r="D1101" s="77"/>
      <c r="E1101" s="66"/>
      <c r="F1101" s="66"/>
      <c r="G1101" s="66"/>
      <c r="H1101" s="66"/>
      <c r="I1101" s="66"/>
      <c r="J1101" s="66"/>
      <c r="K1101" s="66"/>
      <c r="L1101" s="78"/>
      <c r="M1101" s="78"/>
      <c r="N1101" s="68"/>
      <c r="O1101" s="68"/>
      <c r="P1101" s="68"/>
      <c r="Q1101" s="68"/>
      <c r="R1101" s="68"/>
      <c r="S1101" s="68"/>
      <c r="T1101" s="68"/>
      <c r="U1101" s="74"/>
      <c r="V1101" s="74"/>
      <c r="W1101" s="74"/>
      <c r="X1101" s="74"/>
      <c r="Y1101" s="74"/>
      <c r="Z1101" s="74"/>
      <c r="AA1101" s="74"/>
      <c r="AB1101" s="74"/>
      <c r="AC1101" s="74"/>
      <c r="AD1101" s="74"/>
      <c r="AE1101" s="74"/>
      <c r="AF1101" s="74"/>
      <c r="AG1101" s="74"/>
      <c r="AH1101" s="74"/>
    </row>
    <row r="1102" spans="1:36" s="59" customFormat="1" ht="13.05" customHeight="1" thickTop="1" thickBot="1">
      <c r="A1102" s="87">
        <v>5</v>
      </c>
      <c r="B1102" s="66" t="s">
        <v>734</v>
      </c>
      <c r="C1102" s="66"/>
      <c r="D1102" s="77"/>
      <c r="E1102" s="66"/>
      <c r="F1102" s="66"/>
      <c r="G1102" s="66"/>
      <c r="H1102" s="66"/>
      <c r="I1102" s="66"/>
      <c r="J1102" s="66"/>
      <c r="K1102" s="66"/>
      <c r="L1102" s="67"/>
      <c r="M1102" s="67"/>
      <c r="N1102" s="68"/>
      <c r="O1102" s="68"/>
      <c r="P1102" s="68"/>
      <c r="Q1102" s="68"/>
      <c r="R1102" s="68"/>
      <c r="S1102" s="68"/>
      <c r="T1102" s="68"/>
      <c r="U1102" s="74"/>
      <c r="V1102" s="74"/>
      <c r="W1102" s="74"/>
      <c r="X1102" s="74"/>
      <c r="Y1102" s="74"/>
      <c r="Z1102" s="74"/>
      <c r="AA1102" s="74"/>
      <c r="AB1102" s="74"/>
      <c r="AC1102" s="74"/>
      <c r="AD1102" s="74"/>
      <c r="AE1102" s="74"/>
      <c r="AF1102" s="74"/>
      <c r="AG1102" s="74"/>
      <c r="AH1102" s="74"/>
    </row>
    <row r="1103" spans="1:36" s="59" customFormat="1" ht="13.05" customHeight="1" thickTop="1" thickBot="1">
      <c r="A1103" s="87">
        <v>6</v>
      </c>
      <c r="B1103" s="66" t="s">
        <v>735</v>
      </c>
      <c r="C1103" s="66"/>
      <c r="D1103" s="77"/>
      <c r="E1103" s="66"/>
      <c r="F1103" s="66"/>
      <c r="G1103" s="66"/>
      <c r="H1103" s="66"/>
      <c r="I1103" s="66"/>
      <c r="J1103" s="66"/>
      <c r="K1103" s="66"/>
      <c r="L1103" s="67"/>
      <c r="M1103" s="67"/>
      <c r="N1103" s="68"/>
      <c r="O1103" s="68"/>
      <c r="P1103" s="68"/>
      <c r="Q1103" s="68"/>
      <c r="R1103" s="68"/>
      <c r="S1103" s="68"/>
      <c r="T1103" s="68"/>
      <c r="U1103" s="74"/>
      <c r="V1103" s="74"/>
      <c r="W1103" s="74"/>
      <c r="X1103" s="74"/>
      <c r="Y1103" s="74"/>
      <c r="Z1103" s="74"/>
      <c r="AA1103" s="74"/>
      <c r="AB1103" s="74"/>
      <c r="AC1103" s="74"/>
      <c r="AD1103" s="74"/>
      <c r="AE1103" s="74"/>
      <c r="AF1103" s="74"/>
      <c r="AG1103" s="74"/>
      <c r="AH1103" s="74"/>
    </row>
    <row r="1104" spans="1:36" s="59" customFormat="1" ht="13.05" customHeight="1" thickTop="1">
      <c r="A1104" s="87">
        <v>7</v>
      </c>
      <c r="B1104" s="66" t="s">
        <v>736</v>
      </c>
      <c r="C1104" s="66"/>
      <c r="D1104" s="77"/>
      <c r="E1104" s="66"/>
      <c r="F1104" s="66"/>
      <c r="G1104" s="66"/>
      <c r="H1104" s="66"/>
      <c r="I1104" s="66"/>
      <c r="J1104" s="66"/>
      <c r="K1104" s="66"/>
      <c r="L1104" s="69"/>
      <c r="M1104" s="69"/>
      <c r="N1104" s="74"/>
      <c r="O1104" s="74"/>
      <c r="P1104" s="74"/>
      <c r="Q1104" s="74"/>
      <c r="R1104" s="74"/>
      <c r="S1104" s="74"/>
      <c r="T1104" s="74"/>
      <c r="U1104" s="74"/>
      <c r="V1104" s="74"/>
      <c r="W1104" s="74"/>
      <c r="X1104" s="74"/>
      <c r="Y1104" s="74"/>
      <c r="Z1104" s="74"/>
      <c r="AA1104" s="74"/>
      <c r="AB1104" s="74"/>
      <c r="AC1104" s="74"/>
      <c r="AD1104" s="74"/>
      <c r="AE1104" s="74"/>
      <c r="AF1104" s="74"/>
      <c r="AG1104" s="74"/>
      <c r="AH1104" s="74"/>
    </row>
    <row r="1105" spans="1:34" s="59" customFormat="1" ht="13.05" customHeight="1">
      <c r="A1105" s="87">
        <v>8</v>
      </c>
      <c r="B1105" s="78" t="s">
        <v>737</v>
      </c>
      <c r="C1105" s="66"/>
      <c r="D1105" s="77"/>
      <c r="E1105" s="66"/>
      <c r="F1105" s="66"/>
      <c r="G1105" s="66"/>
      <c r="H1105" s="66"/>
      <c r="I1105" s="66"/>
      <c r="J1105" s="66"/>
      <c r="K1105" s="66"/>
      <c r="L1105" s="69"/>
      <c r="M1105" s="69"/>
      <c r="N1105" s="74"/>
      <c r="O1105" s="74"/>
      <c r="P1105" s="74"/>
      <c r="Q1105" s="74"/>
      <c r="R1105" s="74"/>
      <c r="S1105" s="74"/>
      <c r="T1105" s="74"/>
      <c r="U1105" s="74"/>
      <c r="V1105" s="74"/>
      <c r="W1105" s="74"/>
      <c r="X1105" s="74"/>
      <c r="Y1105" s="74"/>
      <c r="Z1105" s="74"/>
      <c r="AA1105" s="74"/>
      <c r="AB1105" s="74"/>
      <c r="AC1105" s="74"/>
      <c r="AD1105" s="74"/>
      <c r="AE1105" s="74"/>
      <c r="AF1105" s="74"/>
      <c r="AG1105" s="74"/>
      <c r="AH1105" s="74"/>
    </row>
    <row r="1106" spans="1:34" s="59" customFormat="1" ht="13.05" customHeight="1">
      <c r="A1106" s="87">
        <v>9</v>
      </c>
      <c r="B1106" s="66" t="s">
        <v>738</v>
      </c>
      <c r="E1106" s="66"/>
      <c r="F1106" s="66"/>
      <c r="G1106" s="66"/>
      <c r="H1106" s="66"/>
      <c r="I1106" s="66"/>
      <c r="J1106" s="66"/>
      <c r="K1106" s="66"/>
      <c r="L1106" s="69"/>
      <c r="M1106" s="69"/>
      <c r="N1106" s="74"/>
      <c r="O1106" s="74"/>
      <c r="P1106" s="74"/>
      <c r="Q1106" s="74"/>
      <c r="R1106" s="74"/>
      <c r="S1106" s="74"/>
      <c r="T1106" s="74"/>
      <c r="U1106" s="74"/>
      <c r="V1106" s="74"/>
      <c r="W1106" s="74"/>
      <c r="X1106" s="74"/>
      <c r="Y1106" s="74"/>
      <c r="Z1106" s="74"/>
      <c r="AA1106" s="74"/>
      <c r="AB1106" s="74"/>
      <c r="AC1106" s="74"/>
      <c r="AD1106" s="74"/>
      <c r="AE1106" s="74"/>
      <c r="AF1106" s="74"/>
      <c r="AG1106" s="74"/>
      <c r="AH1106" s="74"/>
    </row>
    <row r="1107" spans="1:34" s="59" customFormat="1" ht="13.05" customHeight="1">
      <c r="A1107" s="87">
        <v>10</v>
      </c>
      <c r="B1107" s="66" t="s">
        <v>739</v>
      </c>
      <c r="E1107" s="66"/>
      <c r="F1107" s="66"/>
      <c r="G1107" s="66"/>
      <c r="H1107" s="66"/>
      <c r="I1107" s="66"/>
      <c r="J1107" s="66"/>
      <c r="K1107" s="66"/>
      <c r="L1107" s="69"/>
      <c r="M1107" s="69"/>
      <c r="N1107" s="74"/>
      <c r="O1107" s="74"/>
      <c r="P1107" s="74"/>
      <c r="Q1107" s="74"/>
      <c r="R1107" s="74"/>
      <c r="S1107" s="74"/>
      <c r="T1107" s="74"/>
      <c r="U1107" s="74"/>
      <c r="V1107" s="74"/>
      <c r="W1107" s="74"/>
      <c r="X1107" s="74"/>
      <c r="Y1107" s="74"/>
      <c r="Z1107" s="74"/>
      <c r="AA1107" s="74"/>
      <c r="AB1107" s="74"/>
      <c r="AC1107" s="74"/>
      <c r="AD1107" s="74"/>
      <c r="AE1107" s="74"/>
      <c r="AF1107" s="74"/>
      <c r="AG1107" s="74"/>
      <c r="AH1107" s="74"/>
    </row>
    <row r="1108" spans="1:34" s="59" customFormat="1" ht="13.05" customHeight="1">
      <c r="A1108" s="87">
        <v>11</v>
      </c>
      <c r="B1108" s="90" t="s">
        <v>740</v>
      </c>
      <c r="C1108" s="87"/>
      <c r="D1108" s="66"/>
      <c r="F1108" s="66"/>
      <c r="G1108" s="66"/>
      <c r="H1108" s="66"/>
      <c r="I1108" s="66"/>
      <c r="J1108" s="66"/>
      <c r="K1108" s="66"/>
      <c r="L1108" s="69"/>
      <c r="M1108" s="69"/>
      <c r="N1108" s="74"/>
      <c r="O1108" s="74"/>
      <c r="P1108" s="74"/>
      <c r="Q1108" s="74"/>
      <c r="R1108" s="74"/>
      <c r="S1108" s="74"/>
      <c r="T1108" s="74"/>
      <c r="U1108" s="74"/>
      <c r="V1108" s="74"/>
      <c r="W1108" s="74"/>
      <c r="X1108" s="74"/>
      <c r="Y1108" s="74"/>
      <c r="Z1108" s="74"/>
      <c r="AA1108" s="74"/>
      <c r="AB1108" s="74"/>
      <c r="AC1108" s="74"/>
      <c r="AD1108" s="74"/>
      <c r="AE1108" s="74"/>
      <c r="AF1108" s="74"/>
      <c r="AG1108" s="74"/>
      <c r="AH1108" s="74"/>
    </row>
    <row r="1109" spans="1:34" s="59" customFormat="1" ht="13.05" customHeight="1">
      <c r="A1109" s="87">
        <v>12</v>
      </c>
      <c r="B1109" s="90" t="s">
        <v>741</v>
      </c>
      <c r="C1109" s="87"/>
      <c r="D1109" s="66"/>
      <c r="E1109" s="66"/>
      <c r="F1109" s="66"/>
      <c r="G1109" s="66"/>
      <c r="H1109" s="66"/>
      <c r="I1109" s="66"/>
      <c r="J1109" s="66"/>
      <c r="K1109" s="66"/>
      <c r="L1109" s="69"/>
      <c r="M1109" s="69"/>
      <c r="N1109" s="74"/>
      <c r="O1109" s="74"/>
      <c r="P1109" s="74"/>
      <c r="Q1109" s="74"/>
      <c r="R1109" s="74"/>
      <c r="S1109" s="74"/>
      <c r="T1109" s="74"/>
      <c r="U1109" s="74"/>
      <c r="V1109" s="74"/>
      <c r="W1109" s="74"/>
      <c r="X1109" s="74"/>
      <c r="Y1109" s="74"/>
      <c r="Z1109" s="74"/>
      <c r="AA1109" s="74"/>
      <c r="AB1109" s="74"/>
      <c r="AC1109" s="74"/>
      <c r="AD1109" s="74"/>
      <c r="AE1109" s="74"/>
      <c r="AF1109" s="74"/>
      <c r="AG1109" s="74"/>
      <c r="AH1109" s="74"/>
    </row>
    <row r="1110" spans="1:34" s="59" customFormat="1" ht="13.05" customHeight="1">
      <c r="A1110" s="87">
        <v>13</v>
      </c>
      <c r="B1110" s="90" t="s">
        <v>742</v>
      </c>
      <c r="C1110" s="87"/>
      <c r="D1110" s="66"/>
      <c r="E1110" s="66"/>
      <c r="F1110" s="66"/>
      <c r="G1110" s="66"/>
      <c r="H1110" s="66"/>
      <c r="I1110" s="66"/>
      <c r="J1110" s="66"/>
      <c r="K1110" s="66"/>
      <c r="L1110" s="69"/>
      <c r="M1110" s="69"/>
      <c r="N1110" s="74"/>
      <c r="O1110" s="74"/>
      <c r="P1110" s="74"/>
      <c r="Q1110" s="74"/>
      <c r="R1110" s="74"/>
      <c r="S1110" s="74"/>
      <c r="T1110" s="74"/>
      <c r="U1110" s="74"/>
      <c r="V1110" s="74"/>
      <c r="W1110" s="74"/>
      <c r="X1110" s="74"/>
      <c r="Y1110" s="74"/>
      <c r="Z1110" s="74"/>
      <c r="AA1110" s="74"/>
      <c r="AB1110" s="74"/>
      <c r="AC1110" s="74"/>
      <c r="AD1110" s="74"/>
      <c r="AE1110" s="74"/>
      <c r="AF1110" s="74"/>
      <c r="AG1110" s="74"/>
      <c r="AH1110" s="74"/>
    </row>
    <row r="1111" spans="1:34" s="59" customFormat="1" ht="13.05" customHeight="1">
      <c r="A1111" s="87">
        <v>14</v>
      </c>
      <c r="B1111" s="66" t="s">
        <v>743</v>
      </c>
      <c r="C1111" s="87"/>
      <c r="D1111" s="66"/>
      <c r="E1111" s="66"/>
      <c r="F1111" s="66"/>
      <c r="G1111" s="66"/>
      <c r="H1111" s="66"/>
      <c r="I1111" s="66"/>
      <c r="J1111" s="66"/>
      <c r="K1111" s="66"/>
      <c r="L1111" s="69"/>
      <c r="M1111" s="69"/>
      <c r="N1111" s="74"/>
      <c r="O1111" s="74"/>
      <c r="P1111" s="74"/>
      <c r="Q1111" s="74"/>
      <c r="R1111" s="74"/>
      <c r="S1111" s="74"/>
      <c r="T1111" s="74"/>
      <c r="U1111" s="74"/>
      <c r="V1111" s="74"/>
      <c r="W1111" s="74"/>
      <c r="X1111" s="74"/>
      <c r="Y1111" s="74"/>
      <c r="Z1111" s="74"/>
      <c r="AA1111" s="74"/>
      <c r="AB1111" s="74"/>
      <c r="AC1111" s="74"/>
      <c r="AD1111" s="74"/>
      <c r="AE1111" s="74"/>
      <c r="AF1111" s="74"/>
      <c r="AG1111" s="74"/>
      <c r="AH1111" s="74"/>
    </row>
    <row r="1112" spans="1:34" s="59" customFormat="1" ht="13.05" customHeight="1">
      <c r="A1112" s="87">
        <v>15</v>
      </c>
      <c r="B1112" s="90" t="s">
        <v>744</v>
      </c>
      <c r="C1112" s="87"/>
      <c r="D1112" s="66"/>
      <c r="E1112" s="66"/>
      <c r="F1112" s="66"/>
      <c r="G1112" s="66"/>
      <c r="H1112" s="66"/>
      <c r="I1112" s="66"/>
      <c r="J1112" s="66"/>
      <c r="K1112" s="66"/>
      <c r="L1112" s="69"/>
      <c r="M1112" s="69"/>
      <c r="N1112" s="74"/>
      <c r="O1112" s="74"/>
      <c r="P1112" s="74"/>
      <c r="Q1112" s="74"/>
      <c r="R1112" s="74"/>
      <c r="S1112" s="74"/>
      <c r="T1112" s="74"/>
      <c r="U1112" s="74"/>
      <c r="V1112" s="74"/>
      <c r="W1112" s="74"/>
      <c r="X1112" s="74"/>
      <c r="Y1112" s="74"/>
      <c r="Z1112" s="74"/>
      <c r="AA1112" s="74"/>
      <c r="AB1112" s="74"/>
      <c r="AC1112" s="74"/>
      <c r="AD1112" s="74"/>
      <c r="AE1112" s="74"/>
      <c r="AF1112" s="74"/>
      <c r="AG1112" s="74"/>
      <c r="AH1112" s="74"/>
    </row>
    <row r="1113" spans="1:34" s="59" customFormat="1" ht="13.05" customHeight="1">
      <c r="A1113" s="87">
        <v>16</v>
      </c>
      <c r="B1113" s="90" t="s">
        <v>745</v>
      </c>
      <c r="C1113" s="87"/>
      <c r="D1113" s="66"/>
      <c r="E1113" s="66"/>
      <c r="F1113" s="66"/>
      <c r="G1113" s="66"/>
      <c r="H1113" s="66"/>
      <c r="I1113" s="66"/>
      <c r="J1113" s="66"/>
      <c r="K1113" s="66"/>
      <c r="L1113" s="69"/>
      <c r="M1113" s="69"/>
      <c r="N1113" s="74"/>
      <c r="O1113" s="74"/>
      <c r="P1113" s="74"/>
      <c r="Q1113" s="74"/>
      <c r="R1113" s="74"/>
      <c r="S1113" s="74"/>
      <c r="T1113" s="74"/>
      <c r="U1113" s="74"/>
      <c r="V1113" s="74"/>
      <c r="W1113" s="74"/>
      <c r="X1113" s="74"/>
      <c r="Y1113" s="74"/>
      <c r="Z1113" s="74"/>
      <c r="AA1113" s="74"/>
      <c r="AB1113" s="74"/>
      <c r="AC1113" s="74"/>
      <c r="AD1113" s="74"/>
      <c r="AE1113" s="74"/>
      <c r="AF1113" s="74"/>
      <c r="AG1113" s="74"/>
      <c r="AH1113" s="74"/>
    </row>
    <row r="1114" spans="1:34">
      <c r="V1114" s="74"/>
    </row>
    <row r="1115" spans="1:34">
      <c r="V1115" s="74"/>
    </row>
    <row r="1116" spans="1:34">
      <c r="V1116" s="74"/>
    </row>
    <row r="1117" spans="1:34">
      <c r="V1117" s="74"/>
    </row>
    <row r="1118" spans="1:34">
      <c r="V1118" s="74"/>
    </row>
    <row r="1119" spans="1:34">
      <c r="V1119" s="74"/>
    </row>
    <row r="1120" spans="1:34">
      <c r="V1120" s="74"/>
    </row>
    <row r="1121" spans="22:22">
      <c r="V1121" s="74"/>
    </row>
    <row r="1122" spans="22:22">
      <c r="V1122" s="74"/>
    </row>
    <row r="1123" spans="22:22">
      <c r="V1123" s="74"/>
    </row>
    <row r="1124" spans="22:22">
      <c r="V1124" s="74"/>
    </row>
    <row r="1125" spans="22:22">
      <c r="V1125" s="74"/>
    </row>
    <row r="1126" spans="22:22">
      <c r="V1126" s="74"/>
    </row>
    <row r="1127" spans="22:22">
      <c r="V1127" s="74"/>
    </row>
    <row r="1128" spans="22:22">
      <c r="V1128" s="74"/>
    </row>
    <row r="1129" spans="22:22">
      <c r="V1129" s="74"/>
    </row>
    <row r="1130" spans="22:22">
      <c r="V1130" s="74"/>
    </row>
    <row r="1131" spans="22:22">
      <c r="V1131" s="74"/>
    </row>
    <row r="1132" spans="22:22">
      <c r="V1132" s="74"/>
    </row>
    <row r="1133" spans="22:22">
      <c r="V1133" s="74"/>
    </row>
    <row r="1134" spans="22:22">
      <c r="V1134" s="74"/>
    </row>
    <row r="1135" spans="22:22">
      <c r="V1135" s="74"/>
    </row>
    <row r="1136" spans="22:22">
      <c r="V1136" s="74"/>
    </row>
    <row r="1137" spans="22:22">
      <c r="V1137" s="74"/>
    </row>
    <row r="1138" spans="22:22">
      <c r="V1138" s="74"/>
    </row>
    <row r="1139" spans="22:22">
      <c r="V1139" s="74"/>
    </row>
    <row r="1140" spans="22:22">
      <c r="V1140" s="74"/>
    </row>
    <row r="1141" spans="22:22">
      <c r="V1141" s="74"/>
    </row>
    <row r="1142" spans="22:22">
      <c r="V1142" s="74"/>
    </row>
    <row r="1143" spans="22:22">
      <c r="V1143" s="74"/>
    </row>
    <row r="1144" spans="22:22">
      <c r="V1144" s="74"/>
    </row>
    <row r="1145" spans="22:22">
      <c r="V1145" s="74"/>
    </row>
    <row r="1146" spans="22:22">
      <c r="V1146" s="74"/>
    </row>
    <row r="1147" spans="22:22">
      <c r="V1147" s="74"/>
    </row>
    <row r="1148" spans="22:22">
      <c r="V1148" s="74"/>
    </row>
    <row r="1149" spans="22:22">
      <c r="V1149" s="74"/>
    </row>
    <row r="1150" spans="22:22">
      <c r="V1150" s="74"/>
    </row>
    <row r="1151" spans="22:22">
      <c r="V1151" s="74"/>
    </row>
    <row r="1152" spans="22:22">
      <c r="V1152" s="74"/>
    </row>
    <row r="1153" spans="22:22">
      <c r="V1153" s="74"/>
    </row>
    <row r="1154" spans="22:22">
      <c r="V1154" s="74"/>
    </row>
    <row r="1155" spans="22:22">
      <c r="V1155" s="74"/>
    </row>
    <row r="1156" spans="22:22">
      <c r="V1156" s="74"/>
    </row>
    <row r="1157" spans="22:22">
      <c r="V1157" s="74"/>
    </row>
    <row r="1158" spans="22:22">
      <c r="V1158" s="74"/>
    </row>
    <row r="1159" spans="22:22">
      <c r="V1159" s="74"/>
    </row>
    <row r="1160" spans="22:22">
      <c r="V1160" s="74"/>
    </row>
    <row r="1161" spans="22:22">
      <c r="V1161" s="74"/>
    </row>
    <row r="1162" spans="22:22">
      <c r="V1162" s="74"/>
    </row>
    <row r="1163" spans="22:22">
      <c r="V1163" s="74"/>
    </row>
    <row r="1164" spans="22:22">
      <c r="V1164" s="74"/>
    </row>
    <row r="1165" spans="22:22">
      <c r="V1165" s="74"/>
    </row>
    <row r="1166" spans="22:22">
      <c r="V1166" s="74"/>
    </row>
    <row r="1167" spans="22:22">
      <c r="V1167" s="74"/>
    </row>
    <row r="1168" spans="22:22">
      <c r="V1168" s="74"/>
    </row>
    <row r="1169" spans="22:22">
      <c r="V1169" s="74"/>
    </row>
    <row r="1170" spans="22:22">
      <c r="V1170" s="74"/>
    </row>
    <row r="1171" spans="22:22">
      <c r="V1171" s="74"/>
    </row>
    <row r="1172" spans="22:22">
      <c r="V1172" s="74"/>
    </row>
    <row r="1173" spans="22:22">
      <c r="V1173" s="74"/>
    </row>
    <row r="1174" spans="22:22">
      <c r="V1174" s="74"/>
    </row>
    <row r="1175" spans="22:22">
      <c r="V1175" s="74"/>
    </row>
    <row r="1176" spans="22:22">
      <c r="V1176" s="74"/>
    </row>
    <row r="1177" spans="22:22">
      <c r="V1177" s="74"/>
    </row>
    <row r="1178" spans="22:22">
      <c r="V1178" s="74"/>
    </row>
    <row r="1179" spans="22:22">
      <c r="V1179" s="74"/>
    </row>
    <row r="1180" spans="22:22">
      <c r="V1180" s="74"/>
    </row>
    <row r="1181" spans="22:22">
      <c r="V1181" s="74"/>
    </row>
    <row r="1182" spans="22:22">
      <c r="V1182" s="74"/>
    </row>
    <row r="1183" spans="22:22">
      <c r="V1183" s="74"/>
    </row>
    <row r="1184" spans="22:22">
      <c r="V1184" s="74"/>
    </row>
    <row r="1185" spans="22:22">
      <c r="V1185" s="74"/>
    </row>
    <row r="1186" spans="22:22">
      <c r="V1186" s="74"/>
    </row>
    <row r="1187" spans="22:22">
      <c r="V1187" s="74"/>
    </row>
    <row r="1188" spans="22:22">
      <c r="V1188" s="74"/>
    </row>
    <row r="1189" spans="22:22">
      <c r="V1189" s="74"/>
    </row>
    <row r="1190" spans="22:22">
      <c r="V1190" s="74"/>
    </row>
    <row r="1191" spans="22:22">
      <c r="V1191" s="74"/>
    </row>
    <row r="1192" spans="22:22">
      <c r="V1192" s="74"/>
    </row>
    <row r="1193" spans="22:22">
      <c r="V1193" s="74"/>
    </row>
    <row r="1194" spans="22:22">
      <c r="V1194" s="74"/>
    </row>
    <row r="1195" spans="22:22">
      <c r="V1195" s="74"/>
    </row>
    <row r="1196" spans="22:22">
      <c r="V1196" s="74"/>
    </row>
    <row r="1197" spans="22:22">
      <c r="V1197" s="74"/>
    </row>
    <row r="1198" spans="22:22">
      <c r="V1198" s="74"/>
    </row>
    <row r="1199" spans="22:22">
      <c r="V1199" s="74"/>
    </row>
    <row r="1200" spans="22:22">
      <c r="V1200" s="74"/>
    </row>
    <row r="1201" spans="22:22">
      <c r="V1201" s="74"/>
    </row>
    <row r="1202" spans="22:22">
      <c r="V1202" s="74"/>
    </row>
    <row r="1203" spans="22:22">
      <c r="V1203" s="74"/>
    </row>
    <row r="1204" spans="22:22">
      <c r="V1204" s="74"/>
    </row>
    <row r="1205" spans="22:22">
      <c r="V1205" s="74"/>
    </row>
    <row r="1206" spans="22:22">
      <c r="V1206" s="74"/>
    </row>
    <row r="1207" spans="22:22">
      <c r="V1207" s="74"/>
    </row>
    <row r="1208" spans="22:22">
      <c r="V1208" s="74"/>
    </row>
    <row r="1209" spans="22:22">
      <c r="V1209" s="74"/>
    </row>
    <row r="1210" spans="22:22">
      <c r="V1210" s="74"/>
    </row>
    <row r="1211" spans="22:22">
      <c r="V1211" s="74"/>
    </row>
    <row r="1212" spans="22:22">
      <c r="V1212" s="74"/>
    </row>
    <row r="1213" spans="22:22">
      <c r="V1213" s="74"/>
    </row>
    <row r="1214" spans="22:22">
      <c r="V1214" s="74"/>
    </row>
    <row r="1215" spans="22:22">
      <c r="V1215" s="74"/>
    </row>
    <row r="1216" spans="22:22">
      <c r="V1216" s="74"/>
    </row>
    <row r="1217" spans="22:22">
      <c r="V1217" s="74"/>
    </row>
    <row r="1218" spans="22:22">
      <c r="V1218" s="74"/>
    </row>
    <row r="1219" spans="22:22">
      <c r="V1219" s="74"/>
    </row>
    <row r="1220" spans="22:22">
      <c r="V1220" s="74"/>
    </row>
    <row r="1221" spans="22:22">
      <c r="V1221" s="74"/>
    </row>
    <row r="1222" spans="22:22">
      <c r="V1222" s="74"/>
    </row>
    <row r="1223" spans="22:22">
      <c r="V1223" s="74"/>
    </row>
    <row r="1224" spans="22:22">
      <c r="V1224" s="74"/>
    </row>
    <row r="1225" spans="22:22">
      <c r="V1225" s="74"/>
    </row>
    <row r="1226" spans="22:22">
      <c r="V1226" s="74"/>
    </row>
    <row r="1227" spans="22:22">
      <c r="V1227" s="74"/>
    </row>
    <row r="1228" spans="22:22">
      <c r="V1228" s="74"/>
    </row>
    <row r="1229" spans="22:22">
      <c r="V1229" s="74"/>
    </row>
    <row r="1230" spans="22:22">
      <c r="V1230" s="74"/>
    </row>
    <row r="1231" spans="22:22">
      <c r="V1231" s="74"/>
    </row>
    <row r="1232" spans="22:22">
      <c r="V1232" s="74"/>
    </row>
    <row r="1233" spans="22:22">
      <c r="V1233" s="74"/>
    </row>
    <row r="1234" spans="22:22">
      <c r="V1234" s="74"/>
    </row>
    <row r="1235" spans="22:22">
      <c r="V1235" s="74"/>
    </row>
    <row r="1236" spans="22:22">
      <c r="V1236" s="74"/>
    </row>
    <row r="1237" spans="22:22">
      <c r="V1237" s="74"/>
    </row>
    <row r="1238" spans="22:22">
      <c r="V1238" s="74"/>
    </row>
    <row r="1239" spans="22:22">
      <c r="V1239" s="74"/>
    </row>
    <row r="1240" spans="22:22">
      <c r="V1240" s="74"/>
    </row>
    <row r="1241" spans="22:22">
      <c r="V1241" s="74"/>
    </row>
    <row r="1242" spans="22:22">
      <c r="V1242" s="74"/>
    </row>
    <row r="1243" spans="22:22">
      <c r="V1243" s="74"/>
    </row>
    <row r="1244" spans="22:22">
      <c r="V1244" s="74"/>
    </row>
    <row r="1245" spans="22:22">
      <c r="V1245" s="74"/>
    </row>
    <row r="1246" spans="22:22">
      <c r="V1246" s="74"/>
    </row>
    <row r="1247" spans="22:22">
      <c r="V1247" s="74"/>
    </row>
    <row r="1248" spans="22:22">
      <c r="V1248" s="74"/>
    </row>
    <row r="1249" spans="22:22">
      <c r="V1249" s="74"/>
    </row>
    <row r="1250" spans="22:22">
      <c r="V1250" s="74"/>
    </row>
    <row r="1251" spans="22:22">
      <c r="V1251" s="74"/>
    </row>
    <row r="1252" spans="22:22">
      <c r="V1252" s="74"/>
    </row>
    <row r="1253" spans="22:22">
      <c r="V1253" s="74"/>
    </row>
    <row r="1254" spans="22:22">
      <c r="V1254" s="74"/>
    </row>
    <row r="1255" spans="22:22">
      <c r="V1255" s="74"/>
    </row>
    <row r="1256" spans="22:22">
      <c r="V1256" s="74"/>
    </row>
    <row r="1257" spans="22:22">
      <c r="V1257" s="74"/>
    </row>
    <row r="1258" spans="22:22">
      <c r="V1258" s="74"/>
    </row>
    <row r="1259" spans="22:22">
      <c r="V1259" s="74"/>
    </row>
    <row r="1260" spans="22:22">
      <c r="V1260" s="74"/>
    </row>
    <row r="1261" spans="22:22">
      <c r="V1261" s="74"/>
    </row>
    <row r="1262" spans="22:22">
      <c r="V1262" s="74"/>
    </row>
    <row r="1263" spans="22:22">
      <c r="V1263" s="74"/>
    </row>
    <row r="1264" spans="22:22">
      <c r="V1264" s="74"/>
    </row>
    <row r="1265" spans="22:22">
      <c r="V1265" s="74"/>
    </row>
    <row r="1266" spans="22:22">
      <c r="V1266" s="74"/>
    </row>
    <row r="1267" spans="22:22">
      <c r="V1267" s="74"/>
    </row>
    <row r="1268" spans="22:22">
      <c r="V1268" s="74"/>
    </row>
    <row r="1269" spans="22:22">
      <c r="V1269" s="74"/>
    </row>
    <row r="1270" spans="22:22">
      <c r="V1270" s="74"/>
    </row>
    <row r="1271" spans="22:22">
      <c r="V1271" s="74"/>
    </row>
    <row r="1272" spans="22:22">
      <c r="V1272" s="74"/>
    </row>
    <row r="1273" spans="22:22">
      <c r="V1273" s="74"/>
    </row>
    <row r="1274" spans="22:22">
      <c r="V1274" s="74"/>
    </row>
    <row r="1275" spans="22:22">
      <c r="V1275" s="74"/>
    </row>
    <row r="1276" spans="22:22">
      <c r="V1276" s="74"/>
    </row>
    <row r="1277" spans="22:22">
      <c r="V1277" s="74"/>
    </row>
    <row r="1278" spans="22:22">
      <c r="V1278" s="74"/>
    </row>
    <row r="1279" spans="22:22">
      <c r="V1279" s="74"/>
    </row>
    <row r="1280" spans="22:22">
      <c r="V1280" s="74"/>
    </row>
    <row r="1281" spans="22:22">
      <c r="V1281" s="74"/>
    </row>
    <row r="1282" spans="22:22">
      <c r="V1282" s="74"/>
    </row>
    <row r="1283" spans="22:22">
      <c r="V1283" s="74"/>
    </row>
    <row r="1284" spans="22:22">
      <c r="V1284" s="74"/>
    </row>
    <row r="1285" spans="22:22">
      <c r="V1285" s="74"/>
    </row>
    <row r="1286" spans="22:22">
      <c r="V1286" s="74"/>
    </row>
    <row r="1287" spans="22:22">
      <c r="V1287" s="74"/>
    </row>
    <row r="1288" spans="22:22">
      <c r="V1288" s="74"/>
    </row>
    <row r="1289" spans="22:22">
      <c r="V1289" s="74"/>
    </row>
    <row r="1290" spans="22:22">
      <c r="V1290" s="74"/>
    </row>
    <row r="1291" spans="22:22">
      <c r="V1291" s="74"/>
    </row>
    <row r="1292" spans="22:22">
      <c r="V1292" s="74"/>
    </row>
    <row r="1293" spans="22:22">
      <c r="V1293" s="74"/>
    </row>
    <row r="1294" spans="22:22">
      <c r="V1294" s="74"/>
    </row>
    <row r="1295" spans="22:22">
      <c r="V1295" s="74"/>
    </row>
    <row r="1296" spans="22:22">
      <c r="V1296" s="74"/>
    </row>
    <row r="1297" spans="22:22">
      <c r="V1297" s="74"/>
    </row>
    <row r="1298" spans="22:22">
      <c r="V1298" s="74"/>
    </row>
    <row r="1299" spans="22:22">
      <c r="V1299" s="74"/>
    </row>
    <row r="1300" spans="22:22">
      <c r="V1300" s="74"/>
    </row>
    <row r="1301" spans="22:22">
      <c r="V1301" s="74"/>
    </row>
    <row r="1302" spans="22:22">
      <c r="V1302" s="74"/>
    </row>
    <row r="1303" spans="22:22">
      <c r="V1303" s="74"/>
    </row>
    <row r="1304" spans="22:22">
      <c r="V1304" s="74"/>
    </row>
    <row r="1305" spans="22:22">
      <c r="V1305" s="74"/>
    </row>
    <row r="1306" spans="22:22">
      <c r="V1306" s="74"/>
    </row>
    <row r="1307" spans="22:22">
      <c r="V1307" s="74"/>
    </row>
    <row r="1308" spans="22:22">
      <c r="V1308" s="74"/>
    </row>
    <row r="1309" spans="22:22">
      <c r="V1309" s="74"/>
    </row>
    <row r="1310" spans="22:22">
      <c r="V1310" s="74"/>
    </row>
    <row r="1311" spans="22:22">
      <c r="V1311" s="74"/>
    </row>
    <row r="1312" spans="22:22">
      <c r="V1312" s="74"/>
    </row>
    <row r="1313" spans="22:22">
      <c r="V1313" s="74"/>
    </row>
    <row r="1314" spans="22:22">
      <c r="V1314" s="74"/>
    </row>
    <row r="1315" spans="22:22">
      <c r="V1315" s="74"/>
    </row>
    <row r="1316" spans="22:22">
      <c r="V1316" s="74"/>
    </row>
    <row r="1317" spans="22:22">
      <c r="V1317" s="74"/>
    </row>
    <row r="1318" spans="22:22">
      <c r="V1318" s="74"/>
    </row>
    <row r="1319" spans="22:22">
      <c r="V1319" s="74"/>
    </row>
    <row r="1320" spans="22:22">
      <c r="V1320" s="74"/>
    </row>
    <row r="1321" spans="22:22">
      <c r="V1321" s="74"/>
    </row>
    <row r="1322" spans="22:22">
      <c r="V1322" s="74"/>
    </row>
    <row r="1323" spans="22:22">
      <c r="V1323" s="74"/>
    </row>
    <row r="1324" spans="22:22">
      <c r="V1324" s="74"/>
    </row>
    <row r="1325" spans="22:22">
      <c r="V1325" s="74"/>
    </row>
    <row r="1326" spans="22:22">
      <c r="V1326" s="74"/>
    </row>
    <row r="1327" spans="22:22">
      <c r="V1327" s="74"/>
    </row>
    <row r="1328" spans="22:22">
      <c r="V1328" s="74"/>
    </row>
    <row r="1329" spans="22:22">
      <c r="V1329" s="74"/>
    </row>
    <row r="1330" spans="22:22">
      <c r="V1330" s="74"/>
    </row>
    <row r="1331" spans="22:22">
      <c r="V1331" s="74"/>
    </row>
    <row r="1332" spans="22:22">
      <c r="V1332" s="74"/>
    </row>
    <row r="1333" spans="22:22">
      <c r="V1333" s="74"/>
    </row>
    <row r="1334" spans="22:22">
      <c r="V1334" s="74"/>
    </row>
    <row r="1335" spans="22:22">
      <c r="V1335" s="74"/>
    </row>
    <row r="1336" spans="22:22">
      <c r="V1336" s="74"/>
    </row>
    <row r="1337" spans="22:22">
      <c r="V1337" s="74"/>
    </row>
    <row r="1338" spans="22:22">
      <c r="V1338" s="74"/>
    </row>
    <row r="1339" spans="22:22">
      <c r="V1339" s="74"/>
    </row>
    <row r="1340" spans="22:22">
      <c r="V1340" s="74"/>
    </row>
    <row r="1341" spans="22:22">
      <c r="V1341" s="74"/>
    </row>
    <row r="1342" spans="22:22">
      <c r="V1342" s="74"/>
    </row>
    <row r="1343" spans="22:22">
      <c r="V1343" s="74"/>
    </row>
    <row r="1344" spans="22:22">
      <c r="V1344" s="74"/>
    </row>
    <row r="1345" spans="22:22">
      <c r="V1345" s="74"/>
    </row>
    <row r="1346" spans="22:22">
      <c r="V1346" s="74"/>
    </row>
    <row r="1347" spans="22:22">
      <c r="V1347" s="74"/>
    </row>
    <row r="1348" spans="22:22">
      <c r="V1348" s="74"/>
    </row>
    <row r="1349" spans="22:22">
      <c r="V1349" s="74"/>
    </row>
    <row r="1350" spans="22:22">
      <c r="V1350" s="74"/>
    </row>
    <row r="1351" spans="22:22">
      <c r="V1351" s="74"/>
    </row>
    <row r="1352" spans="22:22">
      <c r="V1352" s="74"/>
    </row>
    <row r="1353" spans="22:22">
      <c r="V1353" s="74"/>
    </row>
    <row r="1354" spans="22:22">
      <c r="V1354" s="74"/>
    </row>
    <row r="1355" spans="22:22">
      <c r="V1355" s="74"/>
    </row>
    <row r="1356" spans="22:22">
      <c r="V1356" s="74"/>
    </row>
    <row r="1357" spans="22:22">
      <c r="V1357" s="74"/>
    </row>
    <row r="1358" spans="22:22">
      <c r="V1358" s="74"/>
    </row>
    <row r="1359" spans="22:22">
      <c r="V1359" s="74"/>
    </row>
    <row r="1360" spans="22:22">
      <c r="V1360" s="74"/>
    </row>
    <row r="1361" spans="22:22">
      <c r="V1361" s="74"/>
    </row>
    <row r="1362" spans="22:22">
      <c r="V1362" s="74"/>
    </row>
    <row r="1363" spans="22:22">
      <c r="V1363" s="74"/>
    </row>
    <row r="1364" spans="22:22">
      <c r="V1364" s="74"/>
    </row>
    <row r="1365" spans="22:22">
      <c r="V1365" s="74"/>
    </row>
    <row r="1366" spans="22:22">
      <c r="V1366" s="74"/>
    </row>
    <row r="1367" spans="22:22">
      <c r="V1367" s="74"/>
    </row>
    <row r="1368" spans="22:22">
      <c r="V1368" s="74"/>
    </row>
    <row r="1369" spans="22:22">
      <c r="V1369" s="74"/>
    </row>
    <row r="1370" spans="22:22">
      <c r="V1370" s="74"/>
    </row>
    <row r="1371" spans="22:22">
      <c r="V1371" s="74"/>
    </row>
    <row r="1372" spans="22:22">
      <c r="V1372" s="74"/>
    </row>
    <row r="1373" spans="22:22">
      <c r="V1373" s="74"/>
    </row>
    <row r="1374" spans="22:22">
      <c r="V1374" s="74"/>
    </row>
    <row r="1375" spans="22:22">
      <c r="V1375" s="74"/>
    </row>
    <row r="1376" spans="22:22">
      <c r="V1376" s="74"/>
    </row>
    <row r="1377" spans="22:22">
      <c r="V1377" s="74"/>
    </row>
    <row r="1378" spans="22:22">
      <c r="V1378" s="74"/>
    </row>
    <row r="1379" spans="22:22">
      <c r="V1379" s="74"/>
    </row>
    <row r="1380" spans="22:22">
      <c r="V1380" s="74"/>
    </row>
    <row r="1381" spans="22:22">
      <c r="V1381" s="74"/>
    </row>
    <row r="1382" spans="22:22">
      <c r="V1382" s="74"/>
    </row>
    <row r="1383" spans="22:22">
      <c r="V1383" s="74"/>
    </row>
    <row r="1384" spans="22:22">
      <c r="V1384" s="74"/>
    </row>
    <row r="1385" spans="22:22">
      <c r="V1385" s="74"/>
    </row>
    <row r="1386" spans="22:22">
      <c r="V1386" s="74"/>
    </row>
    <row r="1387" spans="22:22">
      <c r="V1387" s="74"/>
    </row>
    <row r="1388" spans="22:22">
      <c r="V1388" s="74"/>
    </row>
    <row r="1389" spans="22:22">
      <c r="V1389" s="74"/>
    </row>
    <row r="1390" spans="22:22">
      <c r="V1390" s="74"/>
    </row>
    <row r="1391" spans="22:22">
      <c r="V1391" s="74"/>
    </row>
    <row r="1392" spans="22:22">
      <c r="V1392" s="74"/>
    </row>
    <row r="1393" spans="22:22">
      <c r="V1393" s="74"/>
    </row>
    <row r="1394" spans="22:22">
      <c r="V1394" s="74"/>
    </row>
    <row r="1395" spans="22:22">
      <c r="V1395" s="74"/>
    </row>
    <row r="1396" spans="22:22">
      <c r="V1396" s="74"/>
    </row>
    <row r="1397" spans="22:22">
      <c r="V1397" s="74"/>
    </row>
    <row r="1398" spans="22:22">
      <c r="V1398" s="74"/>
    </row>
    <row r="1399" spans="22:22">
      <c r="V1399" s="74"/>
    </row>
    <row r="1400" spans="22:22">
      <c r="V1400" s="74"/>
    </row>
    <row r="1401" spans="22:22">
      <c r="V1401" s="74"/>
    </row>
    <row r="1402" spans="22:22">
      <c r="V1402" s="74"/>
    </row>
    <row r="1403" spans="22:22">
      <c r="V1403" s="74"/>
    </row>
    <row r="1404" spans="22:22">
      <c r="V1404" s="74"/>
    </row>
    <row r="1405" spans="22:22">
      <c r="V1405" s="74"/>
    </row>
    <row r="1406" spans="22:22">
      <c r="V1406" s="74"/>
    </row>
    <row r="1407" spans="22:22">
      <c r="V1407" s="74"/>
    </row>
    <row r="1408" spans="22:22">
      <c r="V1408" s="74"/>
    </row>
    <row r="1409" spans="22:22">
      <c r="V1409" s="74"/>
    </row>
    <row r="1410" spans="22:22">
      <c r="V1410" s="74"/>
    </row>
    <row r="1411" spans="22:22">
      <c r="V1411" s="74"/>
    </row>
    <row r="1412" spans="22:22">
      <c r="V1412" s="74"/>
    </row>
    <row r="1413" spans="22:22">
      <c r="V1413" s="74"/>
    </row>
    <row r="1414" spans="22:22">
      <c r="V1414" s="74"/>
    </row>
    <row r="1415" spans="22:22">
      <c r="V1415" s="74"/>
    </row>
    <row r="1416" spans="22:22">
      <c r="V1416" s="74"/>
    </row>
    <row r="1417" spans="22:22">
      <c r="V1417" s="74"/>
    </row>
    <row r="1418" spans="22:22">
      <c r="V1418" s="74"/>
    </row>
    <row r="1419" spans="22:22">
      <c r="V1419" s="74"/>
    </row>
    <row r="1420" spans="22:22">
      <c r="V1420" s="74"/>
    </row>
    <row r="1421" spans="22:22">
      <c r="V1421" s="74"/>
    </row>
    <row r="1422" spans="22:22">
      <c r="V1422" s="74"/>
    </row>
    <row r="1423" spans="22:22">
      <c r="V1423" s="74"/>
    </row>
    <row r="1424" spans="22:22">
      <c r="V1424" s="74"/>
    </row>
    <row r="1425" spans="22:22">
      <c r="V1425" s="74"/>
    </row>
    <row r="1426" spans="22:22">
      <c r="V1426" s="74"/>
    </row>
    <row r="1427" spans="22:22">
      <c r="V1427" s="74"/>
    </row>
    <row r="1428" spans="22:22">
      <c r="V1428" s="74"/>
    </row>
    <row r="1429" spans="22:22">
      <c r="V1429" s="74"/>
    </row>
    <row r="1430" spans="22:22">
      <c r="V1430" s="74"/>
    </row>
    <row r="1431" spans="22:22">
      <c r="V1431" s="74"/>
    </row>
    <row r="1432" spans="22:22">
      <c r="V1432" s="74"/>
    </row>
    <row r="1433" spans="22:22">
      <c r="V1433" s="74"/>
    </row>
    <row r="1434" spans="22:22">
      <c r="V1434" s="74"/>
    </row>
    <row r="1435" spans="22:22">
      <c r="V1435" s="74"/>
    </row>
    <row r="1436" spans="22:22">
      <c r="V1436" s="74"/>
    </row>
    <row r="1437" spans="22:22">
      <c r="V1437" s="74"/>
    </row>
    <row r="1438" spans="22:22">
      <c r="V1438" s="74"/>
    </row>
    <row r="1439" spans="22:22">
      <c r="V1439" s="74"/>
    </row>
    <row r="1440" spans="22:22">
      <c r="V1440" s="74"/>
    </row>
    <row r="1441" spans="22:22">
      <c r="V1441" s="74"/>
    </row>
    <row r="1442" spans="22:22">
      <c r="V1442" s="74"/>
    </row>
    <row r="1443" spans="22:22">
      <c r="V1443" s="74"/>
    </row>
    <row r="1444" spans="22:22">
      <c r="V1444" s="74"/>
    </row>
    <row r="1445" spans="22:22">
      <c r="V1445" s="74"/>
    </row>
    <row r="1446" spans="22:22">
      <c r="V1446" s="74"/>
    </row>
    <row r="1447" spans="22:22">
      <c r="V1447" s="74"/>
    </row>
    <row r="1448" spans="22:22">
      <c r="V1448" s="74"/>
    </row>
    <row r="1449" spans="22:22">
      <c r="V1449" s="74"/>
    </row>
    <row r="1450" spans="22:22">
      <c r="V1450" s="74"/>
    </row>
    <row r="1451" spans="22:22">
      <c r="V1451" s="74"/>
    </row>
    <row r="1452" spans="22:22">
      <c r="V1452" s="74"/>
    </row>
    <row r="1453" spans="22:22">
      <c r="V1453" s="74"/>
    </row>
    <row r="1454" spans="22:22">
      <c r="V1454" s="74"/>
    </row>
    <row r="1455" spans="22:22">
      <c r="V1455" s="74"/>
    </row>
    <row r="1456" spans="22:22">
      <c r="V1456" s="74"/>
    </row>
    <row r="1457" spans="22:22">
      <c r="V1457" s="74"/>
    </row>
    <row r="1458" spans="22:22">
      <c r="V1458" s="74"/>
    </row>
    <row r="1459" spans="22:22">
      <c r="V1459" s="74"/>
    </row>
    <row r="1460" spans="22:22">
      <c r="V1460" s="74"/>
    </row>
    <row r="1461" spans="22:22">
      <c r="V1461" s="74"/>
    </row>
    <row r="1462" spans="22:22">
      <c r="V1462" s="74"/>
    </row>
    <row r="1463" spans="22:22">
      <c r="V1463" s="74"/>
    </row>
    <row r="1464" spans="22:22">
      <c r="V1464" s="74"/>
    </row>
    <row r="1465" spans="22:22">
      <c r="V1465" s="74"/>
    </row>
    <row r="1466" spans="22:22">
      <c r="V1466" s="74"/>
    </row>
    <row r="1467" spans="22:22">
      <c r="V1467" s="74"/>
    </row>
    <row r="1468" spans="22:22">
      <c r="V1468" s="74"/>
    </row>
    <row r="1469" spans="22:22">
      <c r="V1469" s="74"/>
    </row>
    <row r="1470" spans="22:22">
      <c r="V1470" s="74"/>
    </row>
    <row r="1471" spans="22:22">
      <c r="V1471" s="74"/>
    </row>
    <row r="1472" spans="22:22">
      <c r="V1472" s="74"/>
    </row>
    <row r="1473" spans="22:22">
      <c r="V1473" s="74"/>
    </row>
    <row r="1474" spans="22:22">
      <c r="V1474" s="74"/>
    </row>
    <row r="1475" spans="22:22">
      <c r="V1475" s="74"/>
    </row>
    <row r="1476" spans="22:22">
      <c r="V1476" s="74"/>
    </row>
    <row r="1477" spans="22:22">
      <c r="V1477" s="74"/>
    </row>
    <row r="1478" spans="22:22">
      <c r="V1478" s="74"/>
    </row>
    <row r="1479" spans="22:22">
      <c r="V1479" s="74"/>
    </row>
    <row r="1480" spans="22:22">
      <c r="V1480" s="74"/>
    </row>
    <row r="1481" spans="22:22">
      <c r="V1481" s="74"/>
    </row>
    <row r="1482" spans="22:22">
      <c r="V1482" s="74"/>
    </row>
    <row r="1483" spans="22:22">
      <c r="V1483" s="74"/>
    </row>
    <row r="1484" spans="22:22">
      <c r="V1484" s="74"/>
    </row>
    <row r="1485" spans="22:22">
      <c r="V1485" s="74"/>
    </row>
    <row r="1486" spans="22:22">
      <c r="V1486" s="74"/>
    </row>
    <row r="1487" spans="22:22">
      <c r="V1487" s="74"/>
    </row>
    <row r="1488" spans="22:22">
      <c r="V1488" s="74"/>
    </row>
    <row r="1489" spans="22:22">
      <c r="V1489" s="74"/>
    </row>
    <row r="1490" spans="22:22">
      <c r="V1490" s="74"/>
    </row>
    <row r="1491" spans="22:22">
      <c r="V1491" s="74"/>
    </row>
    <row r="1492" spans="22:22">
      <c r="V1492" s="74"/>
    </row>
    <row r="1493" spans="22:22">
      <c r="V1493" s="74"/>
    </row>
    <row r="1494" spans="22:22">
      <c r="V1494" s="74"/>
    </row>
    <row r="1495" spans="22:22">
      <c r="V1495" s="74"/>
    </row>
    <row r="1496" spans="22:22">
      <c r="V1496" s="74"/>
    </row>
    <row r="1497" spans="22:22">
      <c r="V1497" s="74"/>
    </row>
    <row r="1498" spans="22:22">
      <c r="V1498" s="74"/>
    </row>
    <row r="1499" spans="22:22">
      <c r="V1499" s="74"/>
    </row>
    <row r="1500" spans="22:22">
      <c r="V1500" s="74"/>
    </row>
    <row r="1501" spans="22:22">
      <c r="V1501" s="74"/>
    </row>
    <row r="1502" spans="22:22">
      <c r="V1502" s="74"/>
    </row>
    <row r="1503" spans="22:22">
      <c r="V1503" s="74"/>
    </row>
    <row r="1504" spans="22:22">
      <c r="V1504" s="74"/>
    </row>
    <row r="1505" spans="22:22">
      <c r="V1505" s="74"/>
    </row>
    <row r="1506" spans="22:22">
      <c r="V1506" s="74"/>
    </row>
    <row r="1507" spans="22:22">
      <c r="V1507" s="74"/>
    </row>
    <row r="1508" spans="22:22">
      <c r="V1508" s="74"/>
    </row>
    <row r="1509" spans="22:22">
      <c r="V1509" s="74"/>
    </row>
    <row r="1510" spans="22:22">
      <c r="V1510" s="74"/>
    </row>
    <row r="1511" spans="22:22">
      <c r="V1511" s="74"/>
    </row>
    <row r="1512" spans="22:22">
      <c r="V1512" s="74"/>
    </row>
    <row r="1513" spans="22:22">
      <c r="V1513" s="74"/>
    </row>
    <row r="1514" spans="22:22">
      <c r="V1514" s="74"/>
    </row>
    <row r="1515" spans="22:22">
      <c r="V1515" s="74"/>
    </row>
    <row r="1516" spans="22:22">
      <c r="V1516" s="74"/>
    </row>
    <row r="1517" spans="22:22">
      <c r="V1517" s="74"/>
    </row>
    <row r="1518" spans="22:22">
      <c r="V1518" s="74"/>
    </row>
    <row r="1519" spans="22:22">
      <c r="V1519" s="74"/>
    </row>
    <row r="1520" spans="22:22">
      <c r="V1520" s="74"/>
    </row>
    <row r="1521" spans="22:22">
      <c r="V1521" s="74"/>
    </row>
    <row r="1522" spans="22:22">
      <c r="V1522" s="74"/>
    </row>
    <row r="1523" spans="22:22">
      <c r="V1523" s="74"/>
    </row>
    <row r="1524" spans="22:22">
      <c r="V1524" s="74"/>
    </row>
    <row r="1525" spans="22:22">
      <c r="V1525" s="74"/>
    </row>
    <row r="1526" spans="22:22">
      <c r="V1526" s="74"/>
    </row>
    <row r="1527" spans="22:22">
      <c r="V1527" s="74"/>
    </row>
    <row r="1528" spans="22:22">
      <c r="V1528" s="74"/>
    </row>
    <row r="1529" spans="22:22">
      <c r="V1529" s="74"/>
    </row>
    <row r="1530" spans="22:22">
      <c r="V1530" s="74"/>
    </row>
    <row r="1531" spans="22:22">
      <c r="V1531" s="74"/>
    </row>
    <row r="1532" spans="22:22">
      <c r="V1532" s="74"/>
    </row>
    <row r="1533" spans="22:22">
      <c r="V1533" s="74"/>
    </row>
    <row r="1534" spans="22:22">
      <c r="V1534" s="74"/>
    </row>
    <row r="1535" spans="22:22">
      <c r="V1535" s="74"/>
    </row>
    <row r="1536" spans="22:22">
      <c r="V1536" s="74"/>
    </row>
    <row r="1537" spans="22:22">
      <c r="V1537" s="74"/>
    </row>
    <row r="1538" spans="22:22">
      <c r="V1538" s="74"/>
    </row>
    <row r="1539" spans="22:22">
      <c r="V1539" s="74"/>
    </row>
    <row r="1540" spans="22:22">
      <c r="V1540" s="74"/>
    </row>
    <row r="1541" spans="22:22">
      <c r="V1541" s="74"/>
    </row>
    <row r="1542" spans="22:22">
      <c r="V1542" s="74"/>
    </row>
    <row r="1543" spans="22:22">
      <c r="V1543" s="74"/>
    </row>
    <row r="1544" spans="22:22">
      <c r="V1544" s="74"/>
    </row>
    <row r="1545" spans="22:22">
      <c r="V1545" s="74"/>
    </row>
    <row r="1546" spans="22:22">
      <c r="V1546" s="74"/>
    </row>
    <row r="1547" spans="22:22">
      <c r="V1547" s="74"/>
    </row>
    <row r="1548" spans="22:22">
      <c r="V1548" s="74"/>
    </row>
    <row r="1549" spans="22:22">
      <c r="V1549" s="74"/>
    </row>
    <row r="1550" spans="22:22">
      <c r="V1550" s="74"/>
    </row>
    <row r="1551" spans="22:22">
      <c r="V1551" s="74"/>
    </row>
    <row r="1552" spans="22:22">
      <c r="V1552" s="74"/>
    </row>
    <row r="1553" spans="22:22">
      <c r="V1553" s="74"/>
    </row>
    <row r="1554" spans="22:22">
      <c r="V1554" s="74"/>
    </row>
    <row r="1555" spans="22:22">
      <c r="V1555" s="74"/>
    </row>
    <row r="1556" spans="22:22">
      <c r="V1556" s="74"/>
    </row>
    <row r="1557" spans="22:22">
      <c r="V1557" s="74"/>
    </row>
    <row r="1558" spans="22:22">
      <c r="V1558" s="74"/>
    </row>
    <row r="1559" spans="22:22">
      <c r="V1559" s="74"/>
    </row>
    <row r="1560" spans="22:22">
      <c r="V1560" s="74"/>
    </row>
    <row r="1561" spans="22:22">
      <c r="V1561" s="74"/>
    </row>
    <row r="1562" spans="22:22">
      <c r="V1562" s="74"/>
    </row>
    <row r="1563" spans="22:22">
      <c r="V1563" s="74"/>
    </row>
    <row r="1564" spans="22:22">
      <c r="V1564" s="74"/>
    </row>
    <row r="1565" spans="22:22">
      <c r="V1565" s="74"/>
    </row>
    <row r="1566" spans="22:22">
      <c r="V1566" s="74"/>
    </row>
    <row r="1567" spans="22:22">
      <c r="V1567" s="74"/>
    </row>
    <row r="1568" spans="22:22">
      <c r="V1568" s="74"/>
    </row>
    <row r="1569" spans="22:22">
      <c r="V1569" s="74"/>
    </row>
    <row r="1570" spans="22:22">
      <c r="V1570" s="74"/>
    </row>
    <row r="1571" spans="22:22">
      <c r="V1571" s="74"/>
    </row>
    <row r="1572" spans="22:22">
      <c r="V1572" s="74"/>
    </row>
    <row r="1573" spans="22:22">
      <c r="V1573" s="74"/>
    </row>
    <row r="1574" spans="22:22">
      <c r="V1574" s="74"/>
    </row>
    <row r="1575" spans="22:22">
      <c r="V1575" s="74"/>
    </row>
    <row r="1576" spans="22:22">
      <c r="V1576" s="74"/>
    </row>
    <row r="1577" spans="22:22">
      <c r="V1577" s="74"/>
    </row>
    <row r="1578" spans="22:22">
      <c r="V1578" s="74"/>
    </row>
    <row r="1579" spans="22:22">
      <c r="V1579" s="74"/>
    </row>
    <row r="1580" spans="22:22">
      <c r="V1580" s="74"/>
    </row>
    <row r="1581" spans="22:22">
      <c r="V1581" s="74"/>
    </row>
    <row r="1582" spans="22:22">
      <c r="V1582" s="74"/>
    </row>
    <row r="1583" spans="22:22">
      <c r="V1583" s="74"/>
    </row>
    <row r="1584" spans="22:22">
      <c r="V1584" s="74"/>
    </row>
    <row r="1585" spans="22:22">
      <c r="V1585" s="74"/>
    </row>
    <row r="1586" spans="22:22">
      <c r="V1586" s="74"/>
    </row>
    <row r="1587" spans="22:22">
      <c r="V1587" s="74"/>
    </row>
    <row r="1588" spans="22:22">
      <c r="V1588" s="74"/>
    </row>
    <row r="1589" spans="22:22">
      <c r="V1589" s="74"/>
    </row>
    <row r="1590" spans="22:22">
      <c r="V1590" s="74"/>
    </row>
    <row r="1591" spans="22:22">
      <c r="V1591" s="74"/>
    </row>
    <row r="1592" spans="22:22">
      <c r="V1592" s="74"/>
    </row>
    <row r="1593" spans="22:22">
      <c r="V1593" s="74"/>
    </row>
    <row r="1594" spans="22:22">
      <c r="V1594" s="74"/>
    </row>
    <row r="1595" spans="22:22">
      <c r="V1595" s="74"/>
    </row>
    <row r="1596" spans="22:22">
      <c r="V1596" s="74"/>
    </row>
    <row r="1597" spans="22:22">
      <c r="V1597" s="74"/>
    </row>
    <row r="1598" spans="22:22">
      <c r="V1598" s="74"/>
    </row>
    <row r="1599" spans="22:22">
      <c r="V1599" s="74"/>
    </row>
    <row r="1600" spans="22:22">
      <c r="V1600" s="74"/>
    </row>
    <row r="1601" spans="22:22">
      <c r="V1601" s="74"/>
    </row>
    <row r="1602" spans="22:22">
      <c r="V1602" s="74"/>
    </row>
    <row r="1603" spans="22:22">
      <c r="V1603" s="74"/>
    </row>
    <row r="1604" spans="22:22">
      <c r="V1604" s="74"/>
    </row>
    <row r="1605" spans="22:22">
      <c r="V1605" s="74"/>
    </row>
    <row r="1606" spans="22:22">
      <c r="V1606" s="74"/>
    </row>
    <row r="1607" spans="22:22">
      <c r="V1607" s="74"/>
    </row>
    <row r="1608" spans="22:22">
      <c r="V1608" s="74"/>
    </row>
    <row r="1609" spans="22:22">
      <c r="V1609" s="74"/>
    </row>
    <row r="1610" spans="22:22">
      <c r="V1610" s="74"/>
    </row>
    <row r="1611" spans="22:22">
      <c r="V1611" s="74"/>
    </row>
    <row r="1612" spans="22:22">
      <c r="V1612" s="74"/>
    </row>
    <row r="1613" spans="22:22">
      <c r="V1613" s="74"/>
    </row>
    <row r="1614" spans="22:22">
      <c r="V1614" s="74"/>
    </row>
    <row r="1615" spans="22:22">
      <c r="V1615" s="74"/>
    </row>
    <row r="1616" spans="22:22">
      <c r="V1616" s="74"/>
    </row>
    <row r="1617" spans="22:22">
      <c r="V1617" s="74"/>
    </row>
    <row r="1618" spans="22:22">
      <c r="V1618" s="74"/>
    </row>
    <row r="1619" spans="22:22">
      <c r="V1619" s="74"/>
    </row>
    <row r="1620" spans="22:22">
      <c r="V1620" s="74"/>
    </row>
    <row r="1621" spans="22:22">
      <c r="V1621" s="74"/>
    </row>
    <row r="1622" spans="22:22">
      <c r="V1622" s="74"/>
    </row>
    <row r="1623" spans="22:22">
      <c r="V1623" s="74"/>
    </row>
    <row r="1624" spans="22:22">
      <c r="V1624" s="74"/>
    </row>
    <row r="1625" spans="22:22">
      <c r="V1625" s="74"/>
    </row>
    <row r="1626" spans="22:22">
      <c r="V1626" s="74"/>
    </row>
    <row r="1627" spans="22:22">
      <c r="V1627" s="74"/>
    </row>
    <row r="1628" spans="22:22">
      <c r="V1628" s="74"/>
    </row>
    <row r="1629" spans="22:22">
      <c r="V1629" s="74"/>
    </row>
    <row r="1630" spans="22:22">
      <c r="V1630" s="74"/>
    </row>
    <row r="1631" spans="22:22">
      <c r="V1631" s="74"/>
    </row>
    <row r="1632" spans="22:22">
      <c r="V1632" s="74"/>
    </row>
    <row r="1633" spans="22:22">
      <c r="V1633" s="74"/>
    </row>
    <row r="1634" spans="22:22">
      <c r="V1634" s="74"/>
    </row>
    <row r="1635" spans="22:22">
      <c r="V1635" s="74"/>
    </row>
    <row r="1636" spans="22:22">
      <c r="V1636" s="74"/>
    </row>
    <row r="1637" spans="22:22">
      <c r="V1637" s="74"/>
    </row>
    <row r="1638" spans="22:22">
      <c r="V1638" s="74"/>
    </row>
    <row r="1639" spans="22:22">
      <c r="V1639" s="74"/>
    </row>
    <row r="1640" spans="22:22">
      <c r="V1640" s="74"/>
    </row>
    <row r="1641" spans="22:22">
      <c r="V1641" s="74"/>
    </row>
    <row r="1642" spans="22:22">
      <c r="V1642" s="74"/>
    </row>
    <row r="1643" spans="22:22">
      <c r="V1643" s="74"/>
    </row>
    <row r="1644" spans="22:22">
      <c r="V1644" s="74"/>
    </row>
    <row r="1645" spans="22:22">
      <c r="V1645" s="74"/>
    </row>
    <row r="1646" spans="22:22">
      <c r="V1646" s="74"/>
    </row>
    <row r="1647" spans="22:22">
      <c r="V1647" s="74"/>
    </row>
    <row r="1648" spans="22:22">
      <c r="V1648" s="74"/>
    </row>
    <row r="1649" spans="22:22">
      <c r="V1649" s="74"/>
    </row>
    <row r="1650" spans="22:22">
      <c r="V1650" s="74"/>
    </row>
    <row r="1651" spans="22:22">
      <c r="V1651" s="74"/>
    </row>
    <row r="1652" spans="22:22">
      <c r="V1652" s="74"/>
    </row>
    <row r="1653" spans="22:22">
      <c r="V1653" s="74"/>
    </row>
    <row r="1654" spans="22:22">
      <c r="V1654" s="74"/>
    </row>
    <row r="1655" spans="22:22">
      <c r="V1655" s="74"/>
    </row>
    <row r="1656" spans="22:22">
      <c r="V1656" s="74"/>
    </row>
    <row r="1657" spans="22:22">
      <c r="V1657" s="74"/>
    </row>
    <row r="1658" spans="22:22">
      <c r="V1658" s="74"/>
    </row>
    <row r="1659" spans="22:22">
      <c r="V1659" s="74"/>
    </row>
    <row r="1660" spans="22:22">
      <c r="V1660" s="74"/>
    </row>
    <row r="1661" spans="22:22">
      <c r="V1661" s="74"/>
    </row>
    <row r="1662" spans="22:22">
      <c r="V1662" s="74"/>
    </row>
    <row r="1663" spans="22:22">
      <c r="V1663" s="74"/>
    </row>
    <row r="1664" spans="22:22">
      <c r="V1664" s="74"/>
    </row>
    <row r="1665" spans="22:22">
      <c r="V1665" s="74"/>
    </row>
    <row r="1666" spans="22:22">
      <c r="V1666" s="74"/>
    </row>
    <row r="1667" spans="22:22">
      <c r="V1667" s="74"/>
    </row>
    <row r="1668" spans="22:22">
      <c r="V1668" s="74"/>
    </row>
    <row r="1669" spans="22:22">
      <c r="V1669" s="74"/>
    </row>
    <row r="1670" spans="22:22">
      <c r="V1670" s="74"/>
    </row>
    <row r="1671" spans="22:22">
      <c r="V1671" s="74"/>
    </row>
    <row r="1672" spans="22:22">
      <c r="V1672" s="74"/>
    </row>
    <row r="1673" spans="22:22">
      <c r="V1673" s="74"/>
    </row>
    <row r="1674" spans="22:22">
      <c r="V1674" s="74"/>
    </row>
    <row r="1675" spans="22:22">
      <c r="V1675" s="74"/>
    </row>
    <row r="1676" spans="22:22">
      <c r="V1676" s="74"/>
    </row>
    <row r="1677" spans="22:22">
      <c r="V1677" s="74"/>
    </row>
    <row r="1678" spans="22:22">
      <c r="V1678" s="74"/>
    </row>
    <row r="1679" spans="22:22">
      <c r="V1679" s="74"/>
    </row>
    <row r="1680" spans="22:22">
      <c r="V1680" s="74"/>
    </row>
    <row r="1681" spans="22:22">
      <c r="V1681" s="74"/>
    </row>
    <row r="1682" spans="22:22">
      <c r="V1682" s="74"/>
    </row>
    <row r="1683" spans="22:22">
      <c r="V1683" s="74"/>
    </row>
    <row r="1684" spans="22:22">
      <c r="V1684" s="74"/>
    </row>
    <row r="1685" spans="22:22">
      <c r="V1685" s="74"/>
    </row>
    <row r="1686" spans="22:22">
      <c r="V1686" s="74"/>
    </row>
    <row r="1687" spans="22:22">
      <c r="V1687" s="74"/>
    </row>
    <row r="1688" spans="22:22">
      <c r="V1688" s="74"/>
    </row>
    <row r="1689" spans="22:22">
      <c r="V1689" s="74"/>
    </row>
    <row r="1690" spans="22:22">
      <c r="V1690" s="74"/>
    </row>
    <row r="1691" spans="22:22">
      <c r="V1691" s="74"/>
    </row>
    <row r="1692" spans="22:22">
      <c r="V1692" s="74"/>
    </row>
    <row r="1693" spans="22:22">
      <c r="V1693" s="74"/>
    </row>
    <row r="1694" spans="22:22">
      <c r="V1694" s="74"/>
    </row>
    <row r="1695" spans="22:22">
      <c r="V1695" s="74"/>
    </row>
    <row r="1696" spans="22:22">
      <c r="V1696" s="74"/>
    </row>
    <row r="1697" spans="22:22">
      <c r="V1697" s="74"/>
    </row>
    <row r="1698" spans="22:22">
      <c r="V1698" s="74"/>
    </row>
    <row r="1699" spans="22:22">
      <c r="V1699" s="74"/>
    </row>
    <row r="1700" spans="22:22">
      <c r="V1700" s="74"/>
    </row>
    <row r="1701" spans="22:22">
      <c r="V1701" s="74"/>
    </row>
    <row r="1702" spans="22:22">
      <c r="V1702" s="74"/>
    </row>
    <row r="1703" spans="22:22">
      <c r="V1703" s="74"/>
    </row>
    <row r="1704" spans="22:22">
      <c r="V1704" s="74"/>
    </row>
    <row r="1705" spans="22:22">
      <c r="V1705" s="74"/>
    </row>
    <row r="1706" spans="22:22">
      <c r="V1706" s="74"/>
    </row>
    <row r="1707" spans="22:22">
      <c r="V1707" s="74"/>
    </row>
    <row r="1708" spans="22:22">
      <c r="V1708" s="74"/>
    </row>
    <row r="1709" spans="22:22">
      <c r="V1709" s="74"/>
    </row>
    <row r="1710" spans="22:22">
      <c r="V1710" s="74"/>
    </row>
    <row r="1711" spans="22:22">
      <c r="V1711" s="74"/>
    </row>
    <row r="1712" spans="22:22">
      <c r="V1712" s="74"/>
    </row>
    <row r="1713" spans="22:22">
      <c r="V1713" s="74"/>
    </row>
    <row r="1714" spans="22:22">
      <c r="V1714" s="74"/>
    </row>
    <row r="1715" spans="22:22">
      <c r="V1715" s="74"/>
    </row>
    <row r="1716" spans="22:22">
      <c r="V1716" s="74"/>
    </row>
    <row r="1717" spans="22:22">
      <c r="V1717" s="74"/>
    </row>
    <row r="1718" spans="22:22">
      <c r="V1718" s="74"/>
    </row>
    <row r="1719" spans="22:22">
      <c r="V1719" s="74"/>
    </row>
    <row r="1720" spans="22:22">
      <c r="V1720" s="74"/>
    </row>
    <row r="1721" spans="22:22">
      <c r="V1721" s="74"/>
    </row>
    <row r="1722" spans="22:22">
      <c r="V1722" s="74"/>
    </row>
    <row r="1723" spans="22:22">
      <c r="V1723" s="74"/>
    </row>
    <row r="1724" spans="22:22">
      <c r="V1724" s="74"/>
    </row>
    <row r="1725" spans="22:22">
      <c r="V1725" s="74"/>
    </row>
    <row r="1726" spans="22:22">
      <c r="V1726" s="74"/>
    </row>
    <row r="1727" spans="22:22">
      <c r="V1727" s="74"/>
    </row>
    <row r="1728" spans="22:22">
      <c r="V1728" s="74"/>
    </row>
    <row r="1729" spans="22:22">
      <c r="V1729" s="74"/>
    </row>
    <row r="1730" spans="22:22">
      <c r="V1730" s="74"/>
    </row>
    <row r="1731" spans="22:22">
      <c r="V1731" s="74"/>
    </row>
    <row r="1732" spans="22:22">
      <c r="V1732" s="74"/>
    </row>
    <row r="1733" spans="22:22">
      <c r="V1733" s="74"/>
    </row>
    <row r="1734" spans="22:22">
      <c r="V1734" s="74"/>
    </row>
    <row r="1735" spans="22:22">
      <c r="V1735" s="74"/>
    </row>
    <row r="1736" spans="22:22">
      <c r="V1736" s="74"/>
    </row>
    <row r="1737" spans="22:22">
      <c r="V1737" s="74"/>
    </row>
    <row r="1738" spans="22:22">
      <c r="V1738" s="74"/>
    </row>
    <row r="1739" spans="22:22">
      <c r="V1739" s="74"/>
    </row>
    <row r="1740" spans="22:22">
      <c r="V1740" s="74"/>
    </row>
    <row r="1741" spans="22:22">
      <c r="V1741" s="74"/>
    </row>
    <row r="1742" spans="22:22">
      <c r="V1742" s="74"/>
    </row>
    <row r="1743" spans="22:22">
      <c r="V1743" s="74"/>
    </row>
    <row r="1744" spans="22:22">
      <c r="V1744" s="74"/>
    </row>
    <row r="1745" spans="22:22">
      <c r="V1745" s="74"/>
    </row>
    <row r="1746" spans="22:22">
      <c r="V1746" s="74"/>
    </row>
    <row r="1747" spans="22:22">
      <c r="V1747" s="74"/>
    </row>
    <row r="1748" spans="22:22">
      <c r="V1748" s="74"/>
    </row>
    <row r="1749" spans="22:22">
      <c r="V1749" s="74"/>
    </row>
    <row r="1750" spans="22:22">
      <c r="V1750" s="74"/>
    </row>
    <row r="1751" spans="22:22">
      <c r="V1751" s="74"/>
    </row>
    <row r="1752" spans="22:22">
      <c r="V1752" s="74"/>
    </row>
    <row r="1753" spans="22:22">
      <c r="V1753" s="74"/>
    </row>
    <row r="1754" spans="22:22">
      <c r="V1754" s="74"/>
    </row>
    <row r="1755" spans="22:22">
      <c r="V1755" s="74"/>
    </row>
    <row r="1756" spans="22:22">
      <c r="V1756" s="74"/>
    </row>
    <row r="1757" spans="22:22">
      <c r="V1757" s="74"/>
    </row>
    <row r="1758" spans="22:22">
      <c r="V1758" s="74"/>
    </row>
    <row r="1759" spans="22:22">
      <c r="V1759" s="74"/>
    </row>
    <row r="1760" spans="22:22">
      <c r="V1760" s="74"/>
    </row>
    <row r="1761" spans="22:22">
      <c r="V1761" s="74"/>
    </row>
    <row r="1762" spans="22:22">
      <c r="V1762" s="74"/>
    </row>
    <row r="1763" spans="22:22">
      <c r="V1763" s="74"/>
    </row>
    <row r="1764" spans="22:22">
      <c r="V1764" s="74"/>
    </row>
    <row r="1765" spans="22:22">
      <c r="V1765" s="74"/>
    </row>
    <row r="1766" spans="22:22">
      <c r="V1766" s="74"/>
    </row>
    <row r="1767" spans="22:22">
      <c r="V1767" s="74"/>
    </row>
    <row r="1768" spans="22:22">
      <c r="V1768" s="74"/>
    </row>
    <row r="1769" spans="22:22">
      <c r="V1769" s="74"/>
    </row>
    <row r="1770" spans="22:22">
      <c r="V1770" s="74"/>
    </row>
    <row r="1771" spans="22:22">
      <c r="V1771" s="74"/>
    </row>
    <row r="1772" spans="22:22">
      <c r="V1772" s="74"/>
    </row>
    <row r="1773" spans="22:22">
      <c r="V1773" s="74"/>
    </row>
    <row r="1774" spans="22:22">
      <c r="V1774" s="74"/>
    </row>
    <row r="1775" spans="22:22">
      <c r="V1775" s="74"/>
    </row>
    <row r="1776" spans="22:22">
      <c r="V1776" s="74"/>
    </row>
    <row r="1777" spans="22:22">
      <c r="V1777" s="74"/>
    </row>
    <row r="1778" spans="22:22">
      <c r="V1778" s="74"/>
    </row>
    <row r="1779" spans="22:22">
      <c r="V1779" s="74"/>
    </row>
    <row r="1780" spans="22:22">
      <c r="V1780" s="74"/>
    </row>
    <row r="1781" spans="22:22">
      <c r="V1781" s="74"/>
    </row>
    <row r="1782" spans="22:22">
      <c r="V1782" s="74"/>
    </row>
    <row r="1783" spans="22:22">
      <c r="V1783" s="74"/>
    </row>
    <row r="1784" spans="22:22">
      <c r="V1784" s="74"/>
    </row>
    <row r="1785" spans="22:22">
      <c r="V1785" s="74"/>
    </row>
    <row r="1786" spans="22:22">
      <c r="V1786" s="74"/>
    </row>
    <row r="1787" spans="22:22">
      <c r="V1787" s="74"/>
    </row>
    <row r="1788" spans="22:22">
      <c r="V1788" s="74"/>
    </row>
    <row r="1789" spans="22:22">
      <c r="V1789" s="74"/>
    </row>
    <row r="1790" spans="22:22">
      <c r="V1790" s="74"/>
    </row>
    <row r="1791" spans="22:22">
      <c r="V1791" s="74"/>
    </row>
    <row r="1792" spans="22:22">
      <c r="V1792" s="74"/>
    </row>
    <row r="1793" spans="22:22">
      <c r="V1793" s="74"/>
    </row>
    <row r="1794" spans="22:22">
      <c r="V1794" s="74"/>
    </row>
    <row r="1795" spans="22:22">
      <c r="V1795" s="74"/>
    </row>
    <row r="1796" spans="22:22">
      <c r="V1796" s="74"/>
    </row>
    <row r="1797" spans="22:22">
      <c r="V1797" s="74"/>
    </row>
    <row r="1798" spans="22:22">
      <c r="V1798" s="74"/>
    </row>
    <row r="1799" spans="22:22">
      <c r="V1799" s="74"/>
    </row>
    <row r="1800" spans="22:22">
      <c r="V1800" s="74"/>
    </row>
    <row r="1801" spans="22:22">
      <c r="V1801" s="74"/>
    </row>
    <row r="1802" spans="22:22">
      <c r="V1802" s="74"/>
    </row>
    <row r="1803" spans="22:22">
      <c r="V1803" s="74"/>
    </row>
    <row r="1804" spans="22:22">
      <c r="V1804" s="74"/>
    </row>
    <row r="1805" spans="22:22">
      <c r="V1805" s="74"/>
    </row>
    <row r="1806" spans="22:22">
      <c r="V1806" s="74"/>
    </row>
    <row r="1807" spans="22:22">
      <c r="V1807" s="74"/>
    </row>
    <row r="1808" spans="22:22">
      <c r="V1808" s="74"/>
    </row>
    <row r="1809" spans="22:22">
      <c r="V1809" s="74"/>
    </row>
    <row r="1810" spans="22:22">
      <c r="V1810" s="74"/>
    </row>
    <row r="1811" spans="22:22">
      <c r="V1811" s="74"/>
    </row>
    <row r="1812" spans="22:22">
      <c r="V1812" s="74"/>
    </row>
    <row r="1813" spans="22:22">
      <c r="V1813" s="74"/>
    </row>
    <row r="1814" spans="22:22">
      <c r="V1814" s="74"/>
    </row>
    <row r="1815" spans="22:22">
      <c r="V1815" s="74"/>
    </row>
    <row r="1816" spans="22:22">
      <c r="V1816" s="74"/>
    </row>
    <row r="1817" spans="22:22">
      <c r="V1817" s="74"/>
    </row>
    <row r="1818" spans="22:22">
      <c r="V1818" s="74"/>
    </row>
    <row r="1819" spans="22:22">
      <c r="V1819" s="74"/>
    </row>
    <row r="1820" spans="22:22">
      <c r="V1820" s="74"/>
    </row>
    <row r="1821" spans="22:22">
      <c r="V1821" s="74"/>
    </row>
    <row r="1822" spans="22:22">
      <c r="V1822" s="74"/>
    </row>
    <row r="1823" spans="22:22">
      <c r="V1823" s="74"/>
    </row>
    <row r="1824" spans="22:22">
      <c r="V1824" s="74"/>
    </row>
    <row r="1825" spans="22:22">
      <c r="V1825" s="74"/>
    </row>
    <row r="1826" spans="22:22">
      <c r="V1826" s="74"/>
    </row>
    <row r="1827" spans="22:22">
      <c r="V1827" s="74"/>
    </row>
    <row r="1828" spans="22:22">
      <c r="V1828" s="74"/>
    </row>
    <row r="1829" spans="22:22">
      <c r="V1829" s="74"/>
    </row>
    <row r="1830" spans="22:22">
      <c r="V1830" s="74"/>
    </row>
    <row r="1831" spans="22:22">
      <c r="V1831" s="74"/>
    </row>
    <row r="1832" spans="22:22">
      <c r="V1832" s="74"/>
    </row>
    <row r="1833" spans="22:22">
      <c r="V1833" s="74"/>
    </row>
    <row r="1834" spans="22:22">
      <c r="V1834" s="74"/>
    </row>
    <row r="1835" spans="22:22">
      <c r="V1835" s="74"/>
    </row>
    <row r="1836" spans="22:22">
      <c r="V1836" s="74"/>
    </row>
    <row r="1837" spans="22:22">
      <c r="V1837" s="74"/>
    </row>
    <row r="1838" spans="22:22">
      <c r="V1838" s="74"/>
    </row>
    <row r="1839" spans="22:22">
      <c r="V1839" s="74"/>
    </row>
    <row r="1840" spans="22:22">
      <c r="V1840" s="74"/>
    </row>
    <row r="1841" spans="22:22">
      <c r="V1841" s="74"/>
    </row>
    <row r="1842" spans="22:22">
      <c r="V1842" s="74"/>
    </row>
    <row r="1843" spans="22:22">
      <c r="V1843" s="74"/>
    </row>
    <row r="1844" spans="22:22">
      <c r="V1844" s="74"/>
    </row>
    <row r="1845" spans="22:22">
      <c r="V1845" s="74"/>
    </row>
    <row r="1846" spans="22:22">
      <c r="V1846" s="74"/>
    </row>
    <row r="1847" spans="22:22">
      <c r="V1847" s="74"/>
    </row>
    <row r="1848" spans="22:22">
      <c r="V1848" s="74"/>
    </row>
    <row r="1849" spans="22:22">
      <c r="V1849" s="74"/>
    </row>
    <row r="1850" spans="22:22">
      <c r="V1850" s="74"/>
    </row>
    <row r="1851" spans="22:22">
      <c r="V1851" s="74"/>
    </row>
    <row r="1852" spans="22:22">
      <c r="V1852" s="74"/>
    </row>
    <row r="1853" spans="22:22">
      <c r="V1853" s="74"/>
    </row>
    <row r="1854" spans="22:22">
      <c r="V1854" s="74"/>
    </row>
    <row r="1855" spans="22:22">
      <c r="V1855" s="74"/>
    </row>
    <row r="1856" spans="22:22">
      <c r="V1856" s="74"/>
    </row>
    <row r="1857" spans="22:22">
      <c r="V1857" s="74"/>
    </row>
    <row r="1858" spans="22:22">
      <c r="V1858" s="74"/>
    </row>
    <row r="1859" spans="22:22">
      <c r="V1859" s="74"/>
    </row>
    <row r="1860" spans="22:22">
      <c r="V1860" s="74"/>
    </row>
    <row r="1861" spans="22:22">
      <c r="V1861" s="74"/>
    </row>
    <row r="1862" spans="22:22">
      <c r="V1862" s="74"/>
    </row>
    <row r="1863" spans="22:22">
      <c r="V1863" s="74"/>
    </row>
    <row r="1864" spans="22:22">
      <c r="V1864" s="74"/>
    </row>
    <row r="1865" spans="22:22">
      <c r="V1865" s="74"/>
    </row>
    <row r="1866" spans="22:22">
      <c r="V1866" s="74"/>
    </row>
    <row r="1867" spans="22:22">
      <c r="V1867" s="74"/>
    </row>
    <row r="1868" spans="22:22">
      <c r="V1868" s="74"/>
    </row>
    <row r="1869" spans="22:22">
      <c r="V1869" s="74"/>
    </row>
    <row r="1870" spans="22:22">
      <c r="V1870" s="74"/>
    </row>
    <row r="1871" spans="22:22">
      <c r="V1871" s="74"/>
    </row>
    <row r="1872" spans="22:22">
      <c r="V1872" s="74"/>
    </row>
    <row r="1873" spans="22:22">
      <c r="V1873" s="74"/>
    </row>
    <row r="1874" spans="22:22">
      <c r="V1874" s="74"/>
    </row>
    <row r="1875" spans="22:22">
      <c r="V1875" s="74"/>
    </row>
    <row r="1876" spans="22:22">
      <c r="V1876" s="74"/>
    </row>
    <row r="1877" spans="22:22">
      <c r="V1877" s="74"/>
    </row>
    <row r="1878" spans="22:22">
      <c r="V1878" s="74"/>
    </row>
    <row r="1879" spans="22:22">
      <c r="V1879" s="74"/>
    </row>
    <row r="1880" spans="22:22">
      <c r="V1880" s="74"/>
    </row>
    <row r="1881" spans="22:22">
      <c r="V1881" s="74"/>
    </row>
    <row r="1882" spans="22:22">
      <c r="V1882" s="74"/>
    </row>
    <row r="1883" spans="22:22">
      <c r="V1883" s="74"/>
    </row>
    <row r="1884" spans="22:22">
      <c r="V1884" s="74"/>
    </row>
    <row r="1885" spans="22:22">
      <c r="V1885" s="74"/>
    </row>
    <row r="1886" spans="22:22">
      <c r="V1886" s="74"/>
    </row>
    <row r="1887" spans="22:22">
      <c r="V1887" s="74"/>
    </row>
    <row r="1888" spans="22:22">
      <c r="V1888" s="74"/>
    </row>
    <row r="1889" spans="22:22">
      <c r="V1889" s="74"/>
    </row>
    <row r="1890" spans="22:22">
      <c r="V1890" s="74"/>
    </row>
    <row r="1891" spans="22:22">
      <c r="V1891" s="74"/>
    </row>
    <row r="1892" spans="22:22">
      <c r="V1892" s="74"/>
    </row>
    <row r="1893" spans="22:22">
      <c r="V1893" s="74"/>
    </row>
    <row r="1894" spans="22:22">
      <c r="V1894" s="74"/>
    </row>
    <row r="1895" spans="22:22">
      <c r="V1895" s="74"/>
    </row>
    <row r="1896" spans="22:22">
      <c r="V1896" s="74"/>
    </row>
    <row r="1897" spans="22:22">
      <c r="V1897" s="74"/>
    </row>
    <row r="1898" spans="22:22">
      <c r="V1898" s="74"/>
    </row>
    <row r="1899" spans="22:22">
      <c r="V1899" s="74"/>
    </row>
    <row r="1900" spans="22:22">
      <c r="V1900" s="74"/>
    </row>
    <row r="1901" spans="22:22">
      <c r="V1901" s="74"/>
    </row>
    <row r="1902" spans="22:22">
      <c r="V1902" s="74"/>
    </row>
    <row r="1903" spans="22:22">
      <c r="V1903" s="74"/>
    </row>
    <row r="1904" spans="22:22">
      <c r="V1904" s="74"/>
    </row>
    <row r="1905" spans="22:22">
      <c r="V1905" s="74"/>
    </row>
    <row r="1906" spans="22:22">
      <c r="V1906" s="74"/>
    </row>
    <row r="1907" spans="22:22">
      <c r="V1907" s="74"/>
    </row>
    <row r="1908" spans="22:22">
      <c r="V1908" s="74"/>
    </row>
    <row r="1909" spans="22:22">
      <c r="V1909" s="74"/>
    </row>
    <row r="1910" spans="22:22">
      <c r="V1910" s="74"/>
    </row>
    <row r="1911" spans="22:22">
      <c r="V1911" s="74"/>
    </row>
    <row r="1912" spans="22:22">
      <c r="V1912" s="74"/>
    </row>
    <row r="1913" spans="22:22">
      <c r="V1913" s="74"/>
    </row>
    <row r="1914" spans="22:22">
      <c r="V1914" s="74"/>
    </row>
    <row r="1915" spans="22:22">
      <c r="V1915" s="74"/>
    </row>
    <row r="1916" spans="22:22">
      <c r="V1916" s="74"/>
    </row>
    <row r="1917" spans="22:22">
      <c r="V1917" s="74"/>
    </row>
    <row r="1918" spans="22:22">
      <c r="V1918" s="74"/>
    </row>
    <row r="1919" spans="22:22">
      <c r="V1919" s="74"/>
    </row>
    <row r="1920" spans="22:22">
      <c r="V1920" s="74"/>
    </row>
    <row r="1921" spans="22:22">
      <c r="V1921" s="74"/>
    </row>
    <row r="1922" spans="22:22">
      <c r="V1922" s="74"/>
    </row>
    <row r="1923" spans="22:22">
      <c r="V1923" s="74"/>
    </row>
    <row r="1924" spans="22:22">
      <c r="V1924" s="74"/>
    </row>
    <row r="1925" spans="22:22">
      <c r="V1925" s="74"/>
    </row>
    <row r="1926" spans="22:22">
      <c r="V1926" s="74"/>
    </row>
    <row r="1927" spans="22:22">
      <c r="V1927" s="74"/>
    </row>
    <row r="1928" spans="22:22">
      <c r="V1928" s="74"/>
    </row>
    <row r="1929" spans="22:22">
      <c r="V1929" s="74"/>
    </row>
    <row r="1930" spans="22:22">
      <c r="V1930" s="74"/>
    </row>
    <row r="1931" spans="22:22">
      <c r="V1931" s="74"/>
    </row>
    <row r="1932" spans="22:22">
      <c r="V1932" s="74"/>
    </row>
    <row r="1933" spans="22:22">
      <c r="V1933" s="74"/>
    </row>
    <row r="1934" spans="22:22">
      <c r="V1934" s="74"/>
    </row>
    <row r="1935" spans="22:22">
      <c r="V1935" s="74"/>
    </row>
    <row r="1936" spans="22:22">
      <c r="V1936" s="74"/>
    </row>
    <row r="1937" spans="22:22">
      <c r="V1937" s="74"/>
    </row>
    <row r="1938" spans="22:22">
      <c r="V1938" s="74"/>
    </row>
    <row r="1939" spans="22:22">
      <c r="V1939" s="74"/>
    </row>
    <row r="1940" spans="22:22">
      <c r="V1940" s="74"/>
    </row>
    <row r="1941" spans="22:22">
      <c r="V1941" s="74"/>
    </row>
    <row r="1942" spans="22:22">
      <c r="V1942" s="74"/>
    </row>
    <row r="1943" spans="22:22">
      <c r="V1943" s="74"/>
    </row>
    <row r="1944" spans="22:22">
      <c r="V1944" s="74"/>
    </row>
    <row r="1945" spans="22:22">
      <c r="V1945" s="74"/>
    </row>
    <row r="1946" spans="22:22">
      <c r="V1946" s="74"/>
    </row>
    <row r="1947" spans="22:22">
      <c r="V1947" s="74"/>
    </row>
    <row r="1948" spans="22:22">
      <c r="V1948" s="74"/>
    </row>
    <row r="1949" spans="22:22">
      <c r="V1949" s="74"/>
    </row>
    <row r="1950" spans="22:22">
      <c r="V1950" s="74"/>
    </row>
    <row r="1951" spans="22:22">
      <c r="V1951" s="74"/>
    </row>
    <row r="1952" spans="22:22">
      <c r="V1952" s="74"/>
    </row>
    <row r="1953" spans="22:22">
      <c r="V1953" s="74"/>
    </row>
    <row r="1954" spans="22:22">
      <c r="V1954" s="74"/>
    </row>
    <row r="1955" spans="22:22">
      <c r="V1955" s="74"/>
    </row>
    <row r="1956" spans="22:22">
      <c r="V1956" s="74"/>
    </row>
    <row r="1957" spans="22:22">
      <c r="V1957" s="74"/>
    </row>
    <row r="1958" spans="22:22">
      <c r="V1958" s="74"/>
    </row>
    <row r="1959" spans="22:22">
      <c r="V1959" s="74"/>
    </row>
    <row r="1960" spans="22:22">
      <c r="V1960" s="74"/>
    </row>
    <row r="1961" spans="22:22">
      <c r="V1961" s="74"/>
    </row>
    <row r="1962" spans="22:22">
      <c r="V1962" s="74"/>
    </row>
    <row r="1963" spans="22:22">
      <c r="V1963" s="74"/>
    </row>
    <row r="1964" spans="22:22">
      <c r="V1964" s="74"/>
    </row>
    <row r="1965" spans="22:22">
      <c r="V1965" s="74"/>
    </row>
    <row r="1966" spans="22:22">
      <c r="V1966" s="74"/>
    </row>
    <row r="1967" spans="22:22">
      <c r="V1967" s="74"/>
    </row>
    <row r="1968" spans="22:22">
      <c r="V1968" s="74"/>
    </row>
    <row r="1969" spans="22:22">
      <c r="V1969" s="74"/>
    </row>
    <row r="1970" spans="22:22">
      <c r="V1970" s="74"/>
    </row>
    <row r="1971" spans="22:22">
      <c r="V1971" s="74"/>
    </row>
    <row r="1972" spans="22:22">
      <c r="V1972" s="74"/>
    </row>
    <row r="1973" spans="22:22">
      <c r="V1973" s="74"/>
    </row>
    <row r="1974" spans="22:22">
      <c r="V1974" s="74"/>
    </row>
    <row r="1975" spans="22:22">
      <c r="V1975" s="74"/>
    </row>
    <row r="1976" spans="22:22">
      <c r="V1976" s="74"/>
    </row>
    <row r="1977" spans="22:22">
      <c r="V1977" s="74"/>
    </row>
    <row r="1978" spans="22:22">
      <c r="V1978" s="74"/>
    </row>
    <row r="1979" spans="22:22">
      <c r="V1979" s="74"/>
    </row>
    <row r="1980" spans="22:22">
      <c r="V1980" s="74"/>
    </row>
    <row r="1981" spans="22:22">
      <c r="V1981" s="74"/>
    </row>
    <row r="1982" spans="22:22">
      <c r="V1982" s="74"/>
    </row>
    <row r="1983" spans="22:22">
      <c r="V1983" s="74"/>
    </row>
    <row r="1984" spans="22:22">
      <c r="V1984" s="74"/>
    </row>
    <row r="1985" spans="22:22">
      <c r="V1985" s="74"/>
    </row>
    <row r="1986" spans="22:22">
      <c r="V1986" s="74"/>
    </row>
    <row r="1987" spans="22:22">
      <c r="V1987" s="74"/>
    </row>
    <row r="1988" spans="22:22">
      <c r="V1988" s="74"/>
    </row>
    <row r="1989" spans="22:22">
      <c r="V1989" s="74"/>
    </row>
    <row r="1990" spans="22:22">
      <c r="V1990" s="74"/>
    </row>
    <row r="1991" spans="22:22">
      <c r="V1991" s="74"/>
    </row>
    <row r="1992" spans="22:22">
      <c r="V1992" s="74"/>
    </row>
    <row r="1993" spans="22:22">
      <c r="V1993" s="74"/>
    </row>
    <row r="1994" spans="22:22">
      <c r="V1994" s="74"/>
    </row>
    <row r="1995" spans="22:22">
      <c r="V1995" s="74"/>
    </row>
    <row r="1996" spans="22:22">
      <c r="V1996" s="74"/>
    </row>
    <row r="1997" spans="22:22">
      <c r="V1997" s="74"/>
    </row>
    <row r="1998" spans="22:22">
      <c r="V1998" s="74"/>
    </row>
    <row r="1999" spans="22:22">
      <c r="V1999" s="74"/>
    </row>
    <row r="2000" spans="22:22">
      <c r="V2000" s="74"/>
    </row>
    <row r="2001" spans="22:22">
      <c r="V2001" s="74"/>
    </row>
    <row r="2002" spans="22:22">
      <c r="V2002" s="74"/>
    </row>
    <row r="2003" spans="22:22">
      <c r="V2003" s="74"/>
    </row>
    <row r="2004" spans="22:22">
      <c r="V2004" s="74"/>
    </row>
    <row r="2005" spans="22:22">
      <c r="V2005" s="74"/>
    </row>
    <row r="2006" spans="22:22">
      <c r="V2006" s="74"/>
    </row>
    <row r="2007" spans="22:22">
      <c r="V2007" s="74"/>
    </row>
    <row r="2008" spans="22:22">
      <c r="V2008" s="74"/>
    </row>
    <row r="2009" spans="22:22">
      <c r="V2009" s="74"/>
    </row>
    <row r="2010" spans="22:22">
      <c r="V2010" s="74"/>
    </row>
    <row r="2011" spans="22:22">
      <c r="V2011" s="74"/>
    </row>
    <row r="2012" spans="22:22">
      <c r="V2012" s="74"/>
    </row>
    <row r="2013" spans="22:22">
      <c r="V2013" s="74"/>
    </row>
    <row r="2014" spans="22:22">
      <c r="V2014" s="74"/>
    </row>
    <row r="2015" spans="22:22">
      <c r="V2015" s="74"/>
    </row>
    <row r="2016" spans="22:22">
      <c r="V2016" s="74"/>
    </row>
    <row r="2017" spans="22:22">
      <c r="V2017" s="74"/>
    </row>
    <row r="2018" spans="22:22">
      <c r="V2018" s="74"/>
    </row>
    <row r="2019" spans="22:22">
      <c r="V2019" s="74"/>
    </row>
    <row r="2020" spans="22:22">
      <c r="V2020" s="74"/>
    </row>
    <row r="2021" spans="22:22">
      <c r="V2021" s="74"/>
    </row>
    <row r="2022" spans="22:22">
      <c r="V2022" s="74"/>
    </row>
    <row r="2023" spans="22:22">
      <c r="V2023" s="74"/>
    </row>
    <row r="2024" spans="22:22">
      <c r="V2024" s="74"/>
    </row>
    <row r="2025" spans="22:22">
      <c r="V2025" s="74"/>
    </row>
    <row r="2026" spans="22:22">
      <c r="V2026" s="74"/>
    </row>
    <row r="2027" spans="22:22">
      <c r="V2027" s="74"/>
    </row>
    <row r="2028" spans="22:22">
      <c r="V2028" s="74"/>
    </row>
    <row r="2029" spans="22:22">
      <c r="V2029" s="74"/>
    </row>
    <row r="2030" spans="22:22">
      <c r="V2030" s="74"/>
    </row>
    <row r="2031" spans="22:22">
      <c r="V2031" s="74"/>
    </row>
    <row r="2032" spans="22:22">
      <c r="V2032" s="74"/>
    </row>
    <row r="2033" spans="22:22">
      <c r="V2033" s="74"/>
    </row>
    <row r="2034" spans="22:22">
      <c r="V2034" s="74"/>
    </row>
    <row r="2035" spans="22:22">
      <c r="V2035" s="74"/>
    </row>
    <row r="2036" spans="22:22">
      <c r="V2036" s="74"/>
    </row>
    <row r="2037" spans="22:22">
      <c r="V2037" s="74"/>
    </row>
    <row r="2038" spans="22:22">
      <c r="V2038" s="74"/>
    </row>
    <row r="2039" spans="22:22">
      <c r="V2039" s="74"/>
    </row>
    <row r="2040" spans="22:22">
      <c r="V2040" s="74"/>
    </row>
    <row r="2041" spans="22:22">
      <c r="V2041" s="74"/>
    </row>
    <row r="2042" spans="22:22">
      <c r="V2042" s="74"/>
    </row>
    <row r="2043" spans="22:22">
      <c r="V2043" s="74"/>
    </row>
    <row r="2044" spans="22:22">
      <c r="V2044" s="74"/>
    </row>
    <row r="2045" spans="22:22">
      <c r="V2045" s="74"/>
    </row>
    <row r="2046" spans="22:22">
      <c r="V2046" s="74"/>
    </row>
    <row r="2047" spans="22:22">
      <c r="V2047" s="74"/>
    </row>
    <row r="2048" spans="22:22">
      <c r="V2048" s="74"/>
    </row>
    <row r="2049" spans="22:22">
      <c r="V2049" s="74"/>
    </row>
    <row r="2050" spans="22:22">
      <c r="V2050" s="74"/>
    </row>
    <row r="2051" spans="22:22">
      <c r="V2051" s="74"/>
    </row>
    <row r="2052" spans="22:22">
      <c r="V2052" s="74"/>
    </row>
    <row r="2053" spans="22:22">
      <c r="V2053" s="74"/>
    </row>
    <row r="2054" spans="22:22">
      <c r="V2054" s="74"/>
    </row>
    <row r="2055" spans="22:22">
      <c r="V2055" s="74"/>
    </row>
    <row r="2056" spans="22:22">
      <c r="V2056" s="74"/>
    </row>
    <row r="2057" spans="22:22">
      <c r="V2057" s="74"/>
    </row>
    <row r="2058" spans="22:22">
      <c r="V2058" s="74"/>
    </row>
    <row r="2059" spans="22:22">
      <c r="V2059" s="74"/>
    </row>
    <row r="2060" spans="22:22">
      <c r="V2060" s="74"/>
    </row>
    <row r="2061" spans="22:22">
      <c r="V2061" s="74"/>
    </row>
    <row r="2062" spans="22:22">
      <c r="V2062" s="74"/>
    </row>
    <row r="2063" spans="22:22">
      <c r="V2063" s="74"/>
    </row>
    <row r="2064" spans="22:22">
      <c r="V2064" s="74"/>
    </row>
    <row r="2065" spans="22:22">
      <c r="V2065" s="74"/>
    </row>
    <row r="2066" spans="22:22">
      <c r="V2066" s="74"/>
    </row>
    <row r="2067" spans="22:22">
      <c r="V2067" s="74"/>
    </row>
    <row r="2068" spans="22:22">
      <c r="V2068" s="74"/>
    </row>
    <row r="2069" spans="22:22">
      <c r="V2069" s="74"/>
    </row>
    <row r="2070" spans="22:22">
      <c r="V2070" s="74"/>
    </row>
    <row r="2071" spans="22:22">
      <c r="V2071" s="74"/>
    </row>
    <row r="2072" spans="22:22">
      <c r="V2072" s="74"/>
    </row>
    <row r="2073" spans="22:22">
      <c r="V2073" s="74"/>
    </row>
    <row r="2074" spans="22:22">
      <c r="V2074" s="74"/>
    </row>
    <row r="2075" spans="22:22">
      <c r="V2075" s="74"/>
    </row>
    <row r="2076" spans="22:22">
      <c r="V2076" s="74"/>
    </row>
    <row r="2077" spans="22:22">
      <c r="V2077" s="74"/>
    </row>
    <row r="2078" spans="22:22">
      <c r="V2078" s="74"/>
    </row>
    <row r="2079" spans="22:22">
      <c r="V2079" s="74"/>
    </row>
    <row r="2080" spans="22:22">
      <c r="V2080" s="74"/>
    </row>
    <row r="2081" spans="22:22">
      <c r="V2081" s="74"/>
    </row>
    <row r="2082" spans="22:22">
      <c r="V2082" s="74"/>
    </row>
    <row r="2083" spans="22:22">
      <c r="V2083" s="74"/>
    </row>
    <row r="2084" spans="22:22">
      <c r="V2084" s="74"/>
    </row>
    <row r="2085" spans="22:22">
      <c r="V2085" s="74"/>
    </row>
    <row r="2086" spans="22:22">
      <c r="V2086" s="74"/>
    </row>
    <row r="2087" spans="22:22">
      <c r="V2087" s="74"/>
    </row>
    <row r="2088" spans="22:22">
      <c r="V2088" s="74"/>
    </row>
    <row r="2089" spans="22:22">
      <c r="V2089" s="74"/>
    </row>
    <row r="2090" spans="22:22">
      <c r="V2090" s="74"/>
    </row>
    <row r="2091" spans="22:22">
      <c r="V2091" s="74"/>
    </row>
    <row r="2092" spans="22:22">
      <c r="V2092" s="74"/>
    </row>
    <row r="2093" spans="22:22">
      <c r="V2093" s="74"/>
    </row>
    <row r="2094" spans="22:22">
      <c r="V2094" s="74"/>
    </row>
    <row r="2095" spans="22:22">
      <c r="V2095" s="74"/>
    </row>
    <row r="2096" spans="22:22">
      <c r="V2096" s="74"/>
    </row>
    <row r="2097" spans="22:22">
      <c r="V2097" s="74"/>
    </row>
    <row r="2098" spans="22:22">
      <c r="V2098" s="74"/>
    </row>
    <row r="2099" spans="22:22">
      <c r="V2099" s="74"/>
    </row>
    <row r="2100" spans="22:22">
      <c r="V2100" s="74"/>
    </row>
    <row r="2101" spans="22:22">
      <c r="V2101" s="74"/>
    </row>
    <row r="2102" spans="22:22">
      <c r="V2102" s="74"/>
    </row>
    <row r="2103" spans="22:22">
      <c r="V2103" s="74"/>
    </row>
    <row r="2104" spans="22:22">
      <c r="V2104" s="74"/>
    </row>
    <row r="2105" spans="22:22">
      <c r="V2105" s="74"/>
    </row>
    <row r="2106" spans="22:22">
      <c r="V2106" s="74"/>
    </row>
    <row r="2107" spans="22:22">
      <c r="V2107" s="74"/>
    </row>
    <row r="2108" spans="22:22">
      <c r="V2108" s="74"/>
    </row>
    <row r="2109" spans="22:22">
      <c r="V2109" s="74"/>
    </row>
    <row r="2110" spans="22:22">
      <c r="V2110" s="74"/>
    </row>
    <row r="2111" spans="22:22">
      <c r="V2111" s="74"/>
    </row>
    <row r="2112" spans="22:22">
      <c r="V2112" s="74"/>
    </row>
    <row r="2113" spans="22:22">
      <c r="V2113" s="74"/>
    </row>
    <row r="2114" spans="22:22">
      <c r="V2114" s="74"/>
    </row>
    <row r="2115" spans="22:22">
      <c r="V2115" s="74"/>
    </row>
    <row r="2116" spans="22:22">
      <c r="V2116" s="74"/>
    </row>
    <row r="2117" spans="22:22">
      <c r="V2117" s="74"/>
    </row>
    <row r="2118" spans="22:22">
      <c r="V2118" s="74"/>
    </row>
    <row r="2119" spans="22:22">
      <c r="V2119" s="74"/>
    </row>
    <row r="2120" spans="22:22">
      <c r="V2120" s="74"/>
    </row>
    <row r="2121" spans="22:22">
      <c r="V2121" s="74"/>
    </row>
    <row r="2122" spans="22:22">
      <c r="V2122" s="74"/>
    </row>
    <row r="2123" spans="22:22">
      <c r="V2123" s="74"/>
    </row>
    <row r="2124" spans="22:22">
      <c r="V2124" s="74"/>
    </row>
    <row r="2125" spans="22:22">
      <c r="V2125" s="74"/>
    </row>
    <row r="2126" spans="22:22">
      <c r="V2126" s="74"/>
    </row>
    <row r="2127" spans="22:22">
      <c r="V2127" s="74"/>
    </row>
    <row r="2128" spans="22:22">
      <c r="V2128" s="74"/>
    </row>
    <row r="2129" spans="22:22">
      <c r="V2129" s="74"/>
    </row>
    <row r="2130" spans="22:22">
      <c r="V2130" s="74"/>
    </row>
    <row r="2131" spans="22:22">
      <c r="V2131" s="74"/>
    </row>
    <row r="2132" spans="22:22">
      <c r="V2132" s="74"/>
    </row>
    <row r="2133" spans="22:22">
      <c r="V2133" s="74"/>
    </row>
    <row r="2134" spans="22:22">
      <c r="V2134" s="74"/>
    </row>
    <row r="2135" spans="22:22">
      <c r="V2135" s="74"/>
    </row>
    <row r="2136" spans="22:22">
      <c r="V2136" s="74"/>
    </row>
    <row r="2137" spans="22:22">
      <c r="V2137" s="74"/>
    </row>
    <row r="2138" spans="22:22">
      <c r="V2138" s="74"/>
    </row>
    <row r="2139" spans="22:22">
      <c r="V2139" s="74"/>
    </row>
    <row r="2140" spans="22:22">
      <c r="V2140" s="74"/>
    </row>
    <row r="2141" spans="22:22">
      <c r="V2141" s="74"/>
    </row>
    <row r="2142" spans="22:22">
      <c r="V2142" s="74"/>
    </row>
    <row r="2143" spans="22:22">
      <c r="V2143" s="74"/>
    </row>
    <row r="2144" spans="22:22">
      <c r="V2144" s="74"/>
    </row>
    <row r="2145" spans="22:22">
      <c r="V2145" s="74"/>
    </row>
    <row r="2146" spans="22:22">
      <c r="V2146" s="74"/>
    </row>
    <row r="2147" spans="22:22">
      <c r="V2147" s="74"/>
    </row>
    <row r="2148" spans="22:22">
      <c r="V2148" s="74"/>
    </row>
    <row r="2149" spans="22:22">
      <c r="V2149" s="74"/>
    </row>
    <row r="2150" spans="22:22">
      <c r="V2150" s="74"/>
    </row>
    <row r="2151" spans="22:22">
      <c r="V2151" s="74"/>
    </row>
    <row r="2152" spans="22:22">
      <c r="V2152" s="74"/>
    </row>
    <row r="2153" spans="22:22">
      <c r="V2153" s="74"/>
    </row>
    <row r="2154" spans="22:22">
      <c r="V2154" s="74"/>
    </row>
    <row r="2155" spans="22:22">
      <c r="V2155" s="74"/>
    </row>
    <row r="2156" spans="22:22">
      <c r="V2156" s="74"/>
    </row>
    <row r="2157" spans="22:22">
      <c r="V2157" s="74"/>
    </row>
    <row r="2158" spans="22:22">
      <c r="V2158" s="74"/>
    </row>
    <row r="2159" spans="22:22">
      <c r="V2159" s="74"/>
    </row>
    <row r="2160" spans="22:22">
      <c r="V2160" s="74"/>
    </row>
    <row r="2161" spans="22:22">
      <c r="V2161" s="74"/>
    </row>
    <row r="2162" spans="22:22">
      <c r="V2162" s="74"/>
    </row>
    <row r="2163" spans="22:22">
      <c r="V2163" s="74"/>
    </row>
    <row r="2164" spans="22:22">
      <c r="V2164" s="74"/>
    </row>
    <row r="2165" spans="22:22">
      <c r="V2165" s="74"/>
    </row>
    <row r="2166" spans="22:22">
      <c r="V2166" s="74"/>
    </row>
    <row r="2167" spans="22:22">
      <c r="V2167" s="74"/>
    </row>
    <row r="2168" spans="22:22">
      <c r="V2168" s="74"/>
    </row>
    <row r="2169" spans="22:22">
      <c r="V2169" s="74"/>
    </row>
    <row r="2170" spans="22:22">
      <c r="V2170" s="74"/>
    </row>
    <row r="2171" spans="22:22">
      <c r="V2171" s="74"/>
    </row>
    <row r="2172" spans="22:22">
      <c r="V2172" s="74"/>
    </row>
    <row r="2173" spans="22:22">
      <c r="V2173" s="74"/>
    </row>
    <row r="2174" spans="22:22">
      <c r="V2174" s="74"/>
    </row>
    <row r="2175" spans="22:22">
      <c r="V2175" s="74"/>
    </row>
    <row r="2176" spans="22:22">
      <c r="V2176" s="74"/>
    </row>
    <row r="2177" spans="22:22">
      <c r="V2177" s="74"/>
    </row>
    <row r="2178" spans="22:22">
      <c r="V2178" s="74"/>
    </row>
    <row r="2179" spans="22:22">
      <c r="V2179" s="74"/>
    </row>
    <row r="2180" spans="22:22">
      <c r="V2180" s="74"/>
    </row>
    <row r="2181" spans="22:22">
      <c r="V2181" s="74"/>
    </row>
    <row r="2182" spans="22:22">
      <c r="V2182" s="74"/>
    </row>
    <row r="2183" spans="22:22">
      <c r="V2183" s="74"/>
    </row>
    <row r="2184" spans="22:22">
      <c r="V2184" s="74"/>
    </row>
    <row r="2185" spans="22:22">
      <c r="V2185" s="74"/>
    </row>
    <row r="2186" spans="22:22">
      <c r="V2186" s="74"/>
    </row>
    <row r="2187" spans="22:22">
      <c r="V2187" s="74"/>
    </row>
    <row r="2188" spans="22:22">
      <c r="V2188" s="74"/>
    </row>
    <row r="2189" spans="22:22">
      <c r="V2189" s="74"/>
    </row>
    <row r="2190" spans="22:22">
      <c r="V2190" s="74"/>
    </row>
    <row r="2191" spans="22:22">
      <c r="V2191" s="74"/>
    </row>
    <row r="2192" spans="22:22">
      <c r="V2192" s="74"/>
    </row>
    <row r="2193" spans="22:22">
      <c r="V2193" s="74"/>
    </row>
    <row r="2194" spans="22:22">
      <c r="V2194" s="74"/>
    </row>
    <row r="2195" spans="22:22">
      <c r="V2195" s="74"/>
    </row>
    <row r="2196" spans="22:22">
      <c r="V2196" s="74"/>
    </row>
    <row r="2197" spans="22:22">
      <c r="V2197" s="74"/>
    </row>
    <row r="2198" spans="22:22">
      <c r="V2198" s="74"/>
    </row>
    <row r="2199" spans="22:22">
      <c r="V2199" s="74"/>
    </row>
    <row r="2200" spans="22:22">
      <c r="V2200" s="74"/>
    </row>
    <row r="2201" spans="22:22">
      <c r="V2201" s="74"/>
    </row>
    <row r="2202" spans="22:22">
      <c r="V2202" s="74"/>
    </row>
    <row r="2203" spans="22:22">
      <c r="V2203" s="74"/>
    </row>
    <row r="2204" spans="22:22">
      <c r="V2204" s="74"/>
    </row>
    <row r="2205" spans="22:22">
      <c r="V2205" s="74"/>
    </row>
    <row r="2206" spans="22:22">
      <c r="V2206" s="74"/>
    </row>
    <row r="2207" spans="22:22">
      <c r="V2207" s="74"/>
    </row>
    <row r="2208" spans="22:22">
      <c r="V2208" s="74"/>
    </row>
    <row r="2209" spans="22:22">
      <c r="V2209" s="74"/>
    </row>
    <row r="2210" spans="22:22">
      <c r="V2210" s="74"/>
    </row>
    <row r="2211" spans="22:22">
      <c r="V2211" s="74"/>
    </row>
    <row r="2212" spans="22:22">
      <c r="V2212" s="74"/>
    </row>
    <row r="2213" spans="22:22">
      <c r="V2213" s="74"/>
    </row>
    <row r="2214" spans="22:22">
      <c r="V2214" s="74"/>
    </row>
    <row r="2215" spans="22:22">
      <c r="V2215" s="74"/>
    </row>
    <row r="2216" spans="22:22">
      <c r="V2216" s="74"/>
    </row>
    <row r="2217" spans="22:22">
      <c r="V2217" s="74"/>
    </row>
    <row r="2218" spans="22:22">
      <c r="V2218" s="74"/>
    </row>
    <row r="2219" spans="22:22">
      <c r="V2219" s="74"/>
    </row>
    <row r="2220" spans="22:22">
      <c r="V2220" s="74"/>
    </row>
    <row r="2221" spans="22:22">
      <c r="V2221" s="74"/>
    </row>
    <row r="2222" spans="22:22">
      <c r="V2222" s="74"/>
    </row>
    <row r="2223" spans="22:22">
      <c r="V2223" s="74"/>
    </row>
    <row r="2224" spans="22:22">
      <c r="V2224" s="74"/>
    </row>
    <row r="2225" spans="22:22">
      <c r="V2225" s="74"/>
    </row>
    <row r="2226" spans="22:22">
      <c r="V2226" s="74"/>
    </row>
    <row r="2227" spans="22:22">
      <c r="V2227" s="74"/>
    </row>
    <row r="2228" spans="22:22">
      <c r="V2228" s="74"/>
    </row>
    <row r="2229" spans="22:22">
      <c r="V2229" s="74"/>
    </row>
    <row r="2230" spans="22:22">
      <c r="V2230" s="74"/>
    </row>
    <row r="2231" spans="22:22">
      <c r="V2231" s="74"/>
    </row>
    <row r="2232" spans="22:22">
      <c r="V2232" s="74"/>
    </row>
    <row r="2233" spans="22:22">
      <c r="V2233" s="74"/>
    </row>
    <row r="2234" spans="22:22">
      <c r="V2234" s="74"/>
    </row>
    <row r="2235" spans="22:22">
      <c r="V2235" s="74"/>
    </row>
    <row r="2236" spans="22:22">
      <c r="V2236" s="74"/>
    </row>
    <row r="2237" spans="22:22">
      <c r="V2237" s="74"/>
    </row>
    <row r="2238" spans="22:22">
      <c r="V2238" s="74"/>
    </row>
    <row r="2239" spans="22:22">
      <c r="V2239" s="74"/>
    </row>
    <row r="2240" spans="22:22">
      <c r="V2240" s="74"/>
    </row>
    <row r="2241" spans="22:22">
      <c r="V2241" s="74"/>
    </row>
    <row r="2242" spans="22:22">
      <c r="V2242" s="74"/>
    </row>
    <row r="2243" spans="22:22">
      <c r="V2243" s="74"/>
    </row>
    <row r="2244" spans="22:22">
      <c r="V2244" s="74"/>
    </row>
    <row r="2245" spans="22:22">
      <c r="V2245" s="74"/>
    </row>
    <row r="2246" spans="22:22">
      <c r="V2246" s="74"/>
    </row>
    <row r="2247" spans="22:22">
      <c r="V2247" s="74"/>
    </row>
    <row r="2248" spans="22:22">
      <c r="V2248" s="74"/>
    </row>
    <row r="2249" spans="22:22">
      <c r="V2249" s="74"/>
    </row>
    <row r="2250" spans="22:22">
      <c r="V2250" s="74"/>
    </row>
    <row r="2251" spans="22:22">
      <c r="V2251" s="74"/>
    </row>
    <row r="2252" spans="22:22">
      <c r="V2252" s="74"/>
    </row>
    <row r="2253" spans="22:22">
      <c r="V2253" s="74"/>
    </row>
    <row r="2254" spans="22:22">
      <c r="V2254" s="74"/>
    </row>
    <row r="2255" spans="22:22">
      <c r="V2255" s="74"/>
    </row>
    <row r="2256" spans="22:22">
      <c r="V2256" s="74"/>
    </row>
    <row r="2257" spans="22:22">
      <c r="V2257" s="74"/>
    </row>
    <row r="2258" spans="22:22">
      <c r="V2258" s="74"/>
    </row>
    <row r="2259" spans="22:22">
      <c r="V2259" s="74"/>
    </row>
    <row r="2260" spans="22:22">
      <c r="V2260" s="74"/>
    </row>
    <row r="2261" spans="22:22">
      <c r="V2261" s="74"/>
    </row>
    <row r="2262" spans="22:22">
      <c r="V2262" s="74"/>
    </row>
    <row r="2263" spans="22:22">
      <c r="V2263" s="74"/>
    </row>
    <row r="2264" spans="22:22">
      <c r="V2264" s="74"/>
    </row>
    <row r="2265" spans="22:22">
      <c r="V2265" s="74"/>
    </row>
    <row r="2266" spans="22:22">
      <c r="V2266" s="74"/>
    </row>
    <row r="2267" spans="22:22">
      <c r="V2267" s="74"/>
    </row>
    <row r="2268" spans="22:22">
      <c r="V2268" s="74"/>
    </row>
    <row r="2269" spans="22:22">
      <c r="V2269" s="74"/>
    </row>
    <row r="2270" spans="22:22">
      <c r="V2270" s="74"/>
    </row>
    <row r="2271" spans="22:22">
      <c r="V2271" s="74"/>
    </row>
    <row r="2272" spans="22:22">
      <c r="V2272" s="74"/>
    </row>
    <row r="2273" spans="22:22">
      <c r="V2273" s="74"/>
    </row>
    <row r="2274" spans="22:22">
      <c r="V2274" s="74"/>
    </row>
    <row r="2275" spans="22:22">
      <c r="V2275" s="74"/>
    </row>
    <row r="2276" spans="22:22">
      <c r="V2276" s="74"/>
    </row>
    <row r="2277" spans="22:22">
      <c r="V2277" s="74"/>
    </row>
    <row r="2278" spans="22:22">
      <c r="V2278" s="74"/>
    </row>
    <row r="2279" spans="22:22">
      <c r="V2279" s="74"/>
    </row>
    <row r="2280" spans="22:22">
      <c r="V2280" s="74"/>
    </row>
    <row r="2281" spans="22:22">
      <c r="V2281" s="74"/>
    </row>
    <row r="2282" spans="22:22">
      <c r="V2282" s="74"/>
    </row>
    <row r="2283" spans="22:22">
      <c r="V2283" s="74"/>
    </row>
    <row r="2284" spans="22:22">
      <c r="V2284" s="74"/>
    </row>
    <row r="2285" spans="22:22">
      <c r="V2285" s="74"/>
    </row>
    <row r="2286" spans="22:22">
      <c r="V2286" s="74"/>
    </row>
    <row r="2287" spans="22:22">
      <c r="V2287" s="74"/>
    </row>
    <row r="2288" spans="22:22">
      <c r="V2288" s="74"/>
    </row>
    <row r="2289" spans="22:22">
      <c r="V2289" s="74"/>
    </row>
    <row r="2290" spans="22:22">
      <c r="V2290" s="74"/>
    </row>
    <row r="2291" spans="22:22">
      <c r="V2291" s="74"/>
    </row>
    <row r="2292" spans="22:22">
      <c r="V2292" s="74"/>
    </row>
    <row r="2293" spans="22:22">
      <c r="V2293" s="74"/>
    </row>
    <row r="2294" spans="22:22">
      <c r="V2294" s="74"/>
    </row>
    <row r="2295" spans="22:22">
      <c r="V2295" s="74"/>
    </row>
    <row r="2296" spans="22:22">
      <c r="V2296" s="74"/>
    </row>
    <row r="2297" spans="22:22">
      <c r="V2297" s="74"/>
    </row>
    <row r="2298" spans="22:22">
      <c r="V2298" s="74"/>
    </row>
    <row r="2299" spans="22:22">
      <c r="V2299" s="74"/>
    </row>
    <row r="2300" spans="22:22">
      <c r="V2300" s="74"/>
    </row>
    <row r="2301" spans="22:22">
      <c r="V2301" s="74"/>
    </row>
    <row r="2302" spans="22:22">
      <c r="V2302" s="74"/>
    </row>
    <row r="2303" spans="22:22">
      <c r="V2303" s="74"/>
    </row>
    <row r="2304" spans="22:22">
      <c r="V2304" s="74"/>
    </row>
    <row r="2305" spans="22:22">
      <c r="V2305" s="74"/>
    </row>
    <row r="2306" spans="22:22">
      <c r="V2306" s="74"/>
    </row>
    <row r="2307" spans="22:22">
      <c r="V2307" s="74"/>
    </row>
    <row r="2308" spans="22:22">
      <c r="V2308" s="74"/>
    </row>
    <row r="2309" spans="22:22">
      <c r="V2309" s="74"/>
    </row>
    <row r="2310" spans="22:22">
      <c r="V2310" s="74"/>
    </row>
    <row r="2311" spans="22:22">
      <c r="V2311" s="74"/>
    </row>
    <row r="2312" spans="22:22">
      <c r="V2312" s="74"/>
    </row>
    <row r="2313" spans="22:22">
      <c r="V2313" s="74"/>
    </row>
    <row r="2314" spans="22:22">
      <c r="V2314" s="74"/>
    </row>
    <row r="2315" spans="22:22">
      <c r="V2315" s="74"/>
    </row>
    <row r="2316" spans="22:22">
      <c r="V2316" s="74"/>
    </row>
    <row r="2317" spans="22:22">
      <c r="V2317" s="74"/>
    </row>
    <row r="2318" spans="22:22">
      <c r="V2318" s="74"/>
    </row>
    <row r="2319" spans="22:22">
      <c r="V2319" s="74"/>
    </row>
    <row r="2320" spans="22:22">
      <c r="V2320" s="74"/>
    </row>
    <row r="2321" spans="22:22">
      <c r="V2321" s="74"/>
    </row>
    <row r="2322" spans="22:22">
      <c r="V2322" s="74"/>
    </row>
    <row r="2323" spans="22:22">
      <c r="V2323" s="74"/>
    </row>
    <row r="2324" spans="22:22">
      <c r="V2324" s="74"/>
    </row>
    <row r="2325" spans="22:22">
      <c r="V2325" s="74"/>
    </row>
    <row r="2326" spans="22:22">
      <c r="V2326" s="74"/>
    </row>
    <row r="2327" spans="22:22">
      <c r="V2327" s="74"/>
    </row>
    <row r="2328" spans="22:22">
      <c r="V2328" s="74"/>
    </row>
    <row r="2329" spans="22:22">
      <c r="V2329" s="74"/>
    </row>
    <row r="2330" spans="22:22">
      <c r="V2330" s="74"/>
    </row>
    <row r="2331" spans="22:22">
      <c r="V2331" s="74"/>
    </row>
    <row r="2332" spans="22:22">
      <c r="V2332" s="74"/>
    </row>
    <row r="2333" spans="22:22">
      <c r="V2333" s="74"/>
    </row>
    <row r="2334" spans="22:22">
      <c r="V2334" s="74"/>
    </row>
    <row r="2335" spans="22:22">
      <c r="V2335" s="74"/>
    </row>
    <row r="2336" spans="22:22">
      <c r="V2336" s="74"/>
    </row>
    <row r="2337" spans="22:22">
      <c r="V2337" s="74"/>
    </row>
    <row r="2338" spans="22:22">
      <c r="V2338" s="74"/>
    </row>
    <row r="2339" spans="22:22">
      <c r="V2339" s="74"/>
    </row>
    <row r="2340" spans="22:22">
      <c r="V2340" s="74"/>
    </row>
    <row r="2341" spans="22:22">
      <c r="V2341" s="74"/>
    </row>
    <row r="2342" spans="22:22">
      <c r="V2342" s="74"/>
    </row>
    <row r="2343" spans="22:22">
      <c r="V2343" s="74"/>
    </row>
    <row r="2344" spans="22:22">
      <c r="V2344" s="74"/>
    </row>
    <row r="2345" spans="22:22">
      <c r="V2345" s="74"/>
    </row>
    <row r="2346" spans="22:22">
      <c r="V2346" s="74"/>
    </row>
    <row r="2347" spans="22:22">
      <c r="V2347" s="74"/>
    </row>
    <row r="2348" spans="22:22">
      <c r="V2348" s="74"/>
    </row>
    <row r="2349" spans="22:22">
      <c r="V2349" s="74"/>
    </row>
    <row r="2350" spans="22:22">
      <c r="V2350" s="74"/>
    </row>
    <row r="2351" spans="22:22">
      <c r="V2351" s="74"/>
    </row>
    <row r="2352" spans="22:22">
      <c r="V2352" s="74"/>
    </row>
    <row r="2353" spans="22:22">
      <c r="V2353" s="74"/>
    </row>
    <row r="2354" spans="22:22">
      <c r="V2354" s="74"/>
    </row>
    <row r="2355" spans="22:22">
      <c r="V2355" s="74"/>
    </row>
    <row r="2356" spans="22:22">
      <c r="V2356" s="74"/>
    </row>
    <row r="2357" spans="22:22">
      <c r="V2357" s="74"/>
    </row>
    <row r="2358" spans="22:22">
      <c r="V2358" s="74"/>
    </row>
    <row r="2359" spans="22:22">
      <c r="V2359" s="74"/>
    </row>
    <row r="2360" spans="22:22">
      <c r="V2360" s="74"/>
    </row>
    <row r="2361" spans="22:22">
      <c r="V2361" s="74"/>
    </row>
    <row r="2362" spans="22:22">
      <c r="V2362" s="74"/>
    </row>
    <row r="2363" spans="22:22">
      <c r="V2363" s="74"/>
    </row>
    <row r="2364" spans="22:22">
      <c r="V2364" s="74"/>
    </row>
    <row r="2365" spans="22:22">
      <c r="V2365" s="74"/>
    </row>
    <row r="2366" spans="22:22">
      <c r="V2366" s="74"/>
    </row>
    <row r="2367" spans="22:22">
      <c r="V2367" s="74"/>
    </row>
    <row r="2368" spans="22:22">
      <c r="V2368" s="74"/>
    </row>
    <row r="2369" spans="22:22">
      <c r="V2369" s="74"/>
    </row>
    <row r="2370" spans="22:22">
      <c r="V2370" s="74"/>
    </row>
    <row r="2371" spans="22:22">
      <c r="V2371" s="74"/>
    </row>
    <row r="2372" spans="22:22">
      <c r="V2372" s="74"/>
    </row>
    <row r="2373" spans="22:22">
      <c r="V2373" s="74"/>
    </row>
    <row r="2374" spans="22:22">
      <c r="V2374" s="74"/>
    </row>
    <row r="2375" spans="22:22">
      <c r="V2375" s="74"/>
    </row>
    <row r="2376" spans="22:22">
      <c r="V2376" s="74"/>
    </row>
    <row r="2377" spans="22:22">
      <c r="V2377" s="74"/>
    </row>
    <row r="2378" spans="22:22">
      <c r="V2378" s="74"/>
    </row>
    <row r="2379" spans="22:22">
      <c r="V2379" s="74"/>
    </row>
    <row r="2380" spans="22:22">
      <c r="V2380" s="74"/>
    </row>
    <row r="2381" spans="22:22">
      <c r="V2381" s="74"/>
    </row>
    <row r="2382" spans="22:22">
      <c r="V2382" s="74"/>
    </row>
    <row r="2383" spans="22:22">
      <c r="V2383" s="74"/>
    </row>
    <row r="2384" spans="22:22">
      <c r="V2384" s="74"/>
    </row>
    <row r="2385" spans="22:22">
      <c r="V2385" s="74"/>
    </row>
    <row r="2386" spans="22:22">
      <c r="V2386" s="74"/>
    </row>
    <row r="2387" spans="22:22">
      <c r="V2387" s="74"/>
    </row>
    <row r="2388" spans="22:22">
      <c r="V2388" s="74"/>
    </row>
    <row r="2389" spans="22:22">
      <c r="V2389" s="74"/>
    </row>
    <row r="2390" spans="22:22">
      <c r="V2390" s="74"/>
    </row>
    <row r="2391" spans="22:22">
      <c r="V2391" s="74"/>
    </row>
    <row r="2392" spans="22:22">
      <c r="V2392" s="74"/>
    </row>
    <row r="2393" spans="22:22">
      <c r="V2393" s="74"/>
    </row>
    <row r="2394" spans="22:22">
      <c r="V2394" s="74"/>
    </row>
    <row r="2395" spans="22:22">
      <c r="V2395" s="74"/>
    </row>
    <row r="2396" spans="22:22">
      <c r="V2396" s="74"/>
    </row>
    <row r="2397" spans="22:22">
      <c r="V2397" s="74"/>
    </row>
    <row r="2398" spans="22:22">
      <c r="V2398" s="74"/>
    </row>
    <row r="2399" spans="22:22">
      <c r="V2399" s="74"/>
    </row>
    <row r="2400" spans="22:22">
      <c r="V2400" s="74"/>
    </row>
    <row r="2401" spans="22:22">
      <c r="V2401" s="74"/>
    </row>
    <row r="2402" spans="22:22">
      <c r="V2402" s="74"/>
    </row>
    <row r="2403" spans="22:22">
      <c r="V2403" s="74"/>
    </row>
    <row r="2404" spans="22:22">
      <c r="V2404" s="74"/>
    </row>
    <row r="2405" spans="22:22">
      <c r="V2405" s="74"/>
    </row>
    <row r="2406" spans="22:22">
      <c r="V2406" s="74"/>
    </row>
    <row r="2407" spans="22:22">
      <c r="V2407" s="74"/>
    </row>
    <row r="2408" spans="22:22">
      <c r="V2408" s="74"/>
    </row>
    <row r="2409" spans="22:22">
      <c r="V2409" s="74"/>
    </row>
    <row r="2410" spans="22:22">
      <c r="V2410" s="74"/>
    </row>
    <row r="2411" spans="22:22">
      <c r="V2411" s="74"/>
    </row>
    <row r="2412" spans="22:22">
      <c r="V2412" s="74"/>
    </row>
    <row r="2413" spans="22:22">
      <c r="V2413" s="74"/>
    </row>
    <row r="2414" spans="22:22">
      <c r="V2414" s="74"/>
    </row>
    <row r="2415" spans="22:22">
      <c r="V2415" s="74"/>
    </row>
    <row r="2416" spans="22:22">
      <c r="V2416" s="74"/>
    </row>
    <row r="2417" spans="22:22">
      <c r="V2417" s="74"/>
    </row>
    <row r="2418" spans="22:22">
      <c r="V2418" s="74"/>
    </row>
    <row r="2419" spans="22:22">
      <c r="V2419" s="74"/>
    </row>
    <row r="2420" spans="22:22">
      <c r="V2420" s="74"/>
    </row>
    <row r="2421" spans="22:22">
      <c r="V2421" s="74"/>
    </row>
    <row r="2422" spans="22:22">
      <c r="V2422" s="74"/>
    </row>
    <row r="2423" spans="22:22">
      <c r="V2423" s="74"/>
    </row>
    <row r="2424" spans="22:22">
      <c r="V2424" s="74"/>
    </row>
    <row r="2425" spans="22:22">
      <c r="V2425" s="74"/>
    </row>
    <row r="2426" spans="22:22">
      <c r="V2426" s="74"/>
    </row>
    <row r="2427" spans="22:22">
      <c r="V2427" s="74"/>
    </row>
    <row r="2428" spans="22:22">
      <c r="V2428" s="74"/>
    </row>
    <row r="2429" spans="22:22">
      <c r="V2429" s="74"/>
    </row>
    <row r="2430" spans="22:22">
      <c r="V2430" s="74"/>
    </row>
    <row r="2431" spans="22:22">
      <c r="V2431" s="74"/>
    </row>
    <row r="2432" spans="22:22">
      <c r="V2432" s="74"/>
    </row>
    <row r="2433" spans="22:22">
      <c r="V2433" s="74"/>
    </row>
    <row r="2434" spans="22:22">
      <c r="V2434" s="74"/>
    </row>
    <row r="2435" spans="22:22">
      <c r="V2435" s="74"/>
    </row>
    <row r="2436" spans="22:22">
      <c r="V2436" s="74"/>
    </row>
    <row r="2437" spans="22:22">
      <c r="V2437" s="74"/>
    </row>
    <row r="2438" spans="22:22">
      <c r="V2438" s="74"/>
    </row>
    <row r="2439" spans="22:22">
      <c r="V2439" s="74"/>
    </row>
    <row r="2440" spans="22:22">
      <c r="V2440" s="74"/>
    </row>
    <row r="2441" spans="22:22">
      <c r="V2441" s="74"/>
    </row>
    <row r="2442" spans="22:22">
      <c r="V2442" s="74"/>
    </row>
    <row r="2443" spans="22:22">
      <c r="V2443" s="74"/>
    </row>
    <row r="2444" spans="22:22">
      <c r="V2444" s="74"/>
    </row>
    <row r="2445" spans="22:22">
      <c r="V2445" s="74"/>
    </row>
    <row r="2446" spans="22:22">
      <c r="V2446" s="74"/>
    </row>
    <row r="2447" spans="22:22">
      <c r="V2447" s="74"/>
    </row>
    <row r="2448" spans="22:22">
      <c r="V2448" s="74"/>
    </row>
    <row r="2449" spans="22:22">
      <c r="V2449" s="74"/>
    </row>
    <row r="2450" spans="22:22">
      <c r="V2450" s="74"/>
    </row>
    <row r="2451" spans="22:22">
      <c r="V2451" s="74"/>
    </row>
    <row r="2452" spans="22:22">
      <c r="V2452" s="74"/>
    </row>
    <row r="2453" spans="22:22">
      <c r="V2453" s="74"/>
    </row>
    <row r="2454" spans="22:22">
      <c r="V2454" s="74"/>
    </row>
    <row r="2455" spans="22:22">
      <c r="V2455" s="74"/>
    </row>
    <row r="2456" spans="22:22">
      <c r="V2456" s="74"/>
    </row>
    <row r="2457" spans="22:22">
      <c r="V2457" s="74"/>
    </row>
    <row r="2458" spans="22:22">
      <c r="V2458" s="74"/>
    </row>
    <row r="2459" spans="22:22">
      <c r="V2459" s="74"/>
    </row>
    <row r="2460" spans="22:22">
      <c r="V2460" s="74"/>
    </row>
    <row r="2461" spans="22:22">
      <c r="V2461" s="74"/>
    </row>
    <row r="2462" spans="22:22">
      <c r="V2462" s="74"/>
    </row>
    <row r="2463" spans="22:22">
      <c r="V2463" s="74"/>
    </row>
    <row r="2464" spans="22:22">
      <c r="V2464" s="74"/>
    </row>
    <row r="2465" spans="22:22">
      <c r="V2465" s="74"/>
    </row>
    <row r="2466" spans="22:22">
      <c r="V2466" s="74"/>
    </row>
    <row r="2467" spans="22:22">
      <c r="V2467" s="74"/>
    </row>
    <row r="2468" spans="22:22">
      <c r="V2468" s="74"/>
    </row>
    <row r="2469" spans="22:22">
      <c r="V2469" s="74"/>
    </row>
    <row r="2470" spans="22:22">
      <c r="V2470" s="74"/>
    </row>
    <row r="2471" spans="22:22">
      <c r="V2471" s="74"/>
    </row>
    <row r="2472" spans="22:22">
      <c r="V2472" s="74"/>
    </row>
    <row r="2473" spans="22:22">
      <c r="V2473" s="74"/>
    </row>
    <row r="2474" spans="22:22">
      <c r="V2474" s="74"/>
    </row>
    <row r="2475" spans="22:22">
      <c r="V2475" s="74"/>
    </row>
    <row r="2476" spans="22:22">
      <c r="V2476" s="74"/>
    </row>
    <row r="2477" spans="22:22">
      <c r="V2477" s="74"/>
    </row>
    <row r="2478" spans="22:22">
      <c r="V2478" s="74"/>
    </row>
    <row r="2479" spans="22:22">
      <c r="V2479" s="74"/>
    </row>
    <row r="2480" spans="22:22">
      <c r="V2480" s="74"/>
    </row>
    <row r="2481" spans="22:22">
      <c r="V2481" s="74"/>
    </row>
    <row r="2482" spans="22:22">
      <c r="V2482" s="74"/>
    </row>
    <row r="2483" spans="22:22">
      <c r="V2483" s="74"/>
    </row>
    <row r="2484" spans="22:22">
      <c r="V2484" s="74"/>
    </row>
    <row r="2485" spans="22:22">
      <c r="V2485" s="74"/>
    </row>
    <row r="2486" spans="22:22">
      <c r="V2486" s="74"/>
    </row>
    <row r="2487" spans="22:22">
      <c r="V2487" s="74"/>
    </row>
    <row r="2488" spans="22:22">
      <c r="V2488" s="74"/>
    </row>
    <row r="2489" spans="22:22">
      <c r="V2489" s="74"/>
    </row>
    <row r="2490" spans="22:22">
      <c r="V2490" s="74"/>
    </row>
    <row r="2491" spans="22:22">
      <c r="V2491" s="74"/>
    </row>
    <row r="2492" spans="22:22">
      <c r="V2492" s="74"/>
    </row>
    <row r="2493" spans="22:22">
      <c r="V2493" s="74"/>
    </row>
    <row r="2494" spans="22:22">
      <c r="V2494" s="74"/>
    </row>
    <row r="2495" spans="22:22">
      <c r="V2495" s="74"/>
    </row>
    <row r="2496" spans="22:22">
      <c r="V2496" s="74"/>
    </row>
    <row r="2497" spans="22:22">
      <c r="V2497" s="74"/>
    </row>
    <row r="2498" spans="22:22">
      <c r="V2498" s="74"/>
    </row>
    <row r="2499" spans="22:22">
      <c r="V2499" s="74"/>
    </row>
    <row r="2500" spans="22:22">
      <c r="V2500" s="74"/>
    </row>
    <row r="2501" spans="22:22">
      <c r="V2501" s="74"/>
    </row>
    <row r="2502" spans="22:22">
      <c r="V2502" s="74"/>
    </row>
    <row r="2503" spans="22:22">
      <c r="V2503" s="74"/>
    </row>
    <row r="2504" spans="22:22">
      <c r="V2504" s="74"/>
    </row>
    <row r="2505" spans="22:22">
      <c r="V2505" s="74"/>
    </row>
    <row r="2506" spans="22:22">
      <c r="V2506" s="74"/>
    </row>
    <row r="2507" spans="22:22">
      <c r="V2507" s="74"/>
    </row>
    <row r="2508" spans="22:22">
      <c r="V2508" s="74"/>
    </row>
    <row r="2509" spans="22:22">
      <c r="V2509" s="74"/>
    </row>
    <row r="2510" spans="22:22">
      <c r="V2510" s="74"/>
    </row>
    <row r="2511" spans="22:22">
      <c r="V2511" s="74"/>
    </row>
    <row r="2512" spans="22:22">
      <c r="V2512" s="74"/>
    </row>
    <row r="2513" spans="22:22">
      <c r="V2513" s="74"/>
    </row>
    <row r="2514" spans="22:22">
      <c r="V2514" s="74"/>
    </row>
    <row r="2515" spans="22:22">
      <c r="V2515" s="74"/>
    </row>
    <row r="2516" spans="22:22">
      <c r="V2516" s="74"/>
    </row>
    <row r="2517" spans="22:22">
      <c r="V2517" s="74"/>
    </row>
    <row r="2518" spans="22:22">
      <c r="V2518" s="74"/>
    </row>
    <row r="2519" spans="22:22">
      <c r="V2519" s="74"/>
    </row>
    <row r="2520" spans="22:22">
      <c r="V2520" s="74"/>
    </row>
    <row r="2521" spans="22:22">
      <c r="V2521" s="74"/>
    </row>
    <row r="2522" spans="22:22">
      <c r="V2522" s="74"/>
    </row>
    <row r="2523" spans="22:22">
      <c r="V2523" s="74"/>
    </row>
    <row r="2524" spans="22:22">
      <c r="V2524" s="74"/>
    </row>
    <row r="2525" spans="22:22">
      <c r="V2525" s="74"/>
    </row>
    <row r="2526" spans="22:22">
      <c r="V2526" s="74"/>
    </row>
    <row r="2527" spans="22:22">
      <c r="V2527" s="74"/>
    </row>
    <row r="2528" spans="22:22">
      <c r="V2528" s="74"/>
    </row>
    <row r="2529" spans="22:22">
      <c r="V2529" s="74"/>
    </row>
    <row r="2530" spans="22:22">
      <c r="V2530" s="74"/>
    </row>
    <row r="2531" spans="22:22">
      <c r="V2531" s="74"/>
    </row>
    <row r="2532" spans="22:22">
      <c r="V2532" s="74"/>
    </row>
    <row r="2533" spans="22:22">
      <c r="V2533" s="74"/>
    </row>
    <row r="2534" spans="22:22">
      <c r="V2534" s="74"/>
    </row>
    <row r="2535" spans="22:22">
      <c r="V2535" s="74"/>
    </row>
    <row r="2536" spans="22:22">
      <c r="V2536" s="74"/>
    </row>
    <row r="2537" spans="22:22">
      <c r="V2537" s="74"/>
    </row>
    <row r="2538" spans="22:22">
      <c r="V2538" s="74"/>
    </row>
    <row r="2539" spans="22:22">
      <c r="V2539" s="74"/>
    </row>
    <row r="2540" spans="22:22">
      <c r="V2540" s="74"/>
    </row>
    <row r="2541" spans="22:22">
      <c r="V2541" s="74"/>
    </row>
    <row r="2542" spans="22:22">
      <c r="V2542" s="74"/>
    </row>
    <row r="2543" spans="22:22">
      <c r="V2543" s="74"/>
    </row>
    <row r="2544" spans="22:22">
      <c r="V2544" s="74"/>
    </row>
    <row r="2545" spans="22:22">
      <c r="V2545" s="74"/>
    </row>
    <row r="2546" spans="22:22">
      <c r="V2546" s="74"/>
    </row>
    <row r="2547" spans="22:22">
      <c r="V2547" s="74"/>
    </row>
    <row r="2548" spans="22:22">
      <c r="V2548" s="74"/>
    </row>
    <row r="2549" spans="22:22">
      <c r="V2549" s="74"/>
    </row>
    <row r="2550" spans="22:22">
      <c r="V2550" s="74"/>
    </row>
    <row r="2551" spans="22:22">
      <c r="V2551" s="74"/>
    </row>
    <row r="2552" spans="22:22">
      <c r="V2552" s="74"/>
    </row>
    <row r="2553" spans="22:22">
      <c r="V2553" s="74"/>
    </row>
    <row r="2554" spans="22:22">
      <c r="V2554" s="74"/>
    </row>
    <row r="2555" spans="22:22">
      <c r="V2555" s="74"/>
    </row>
    <row r="2556" spans="22:22">
      <c r="V2556" s="74"/>
    </row>
    <row r="2557" spans="22:22">
      <c r="V2557" s="74"/>
    </row>
    <row r="2558" spans="22:22">
      <c r="V2558" s="74"/>
    </row>
    <row r="2559" spans="22:22">
      <c r="V2559" s="74"/>
    </row>
    <row r="2560" spans="22:22">
      <c r="V2560" s="74"/>
    </row>
    <row r="2561" spans="22:22">
      <c r="V2561" s="74"/>
    </row>
    <row r="2562" spans="22:22">
      <c r="V2562" s="74"/>
    </row>
    <row r="2563" spans="22:22">
      <c r="V2563" s="74"/>
    </row>
    <row r="2564" spans="22:22">
      <c r="V2564" s="74"/>
    </row>
    <row r="2565" spans="22:22">
      <c r="V2565" s="74"/>
    </row>
    <row r="2566" spans="22:22">
      <c r="V2566" s="74"/>
    </row>
    <row r="2567" spans="22:22">
      <c r="V2567" s="74"/>
    </row>
    <row r="2568" spans="22:22">
      <c r="V2568" s="74"/>
    </row>
    <row r="2569" spans="22:22">
      <c r="V2569" s="74"/>
    </row>
    <row r="2570" spans="22:22">
      <c r="V2570" s="74"/>
    </row>
    <row r="2571" spans="22:22">
      <c r="V2571" s="74"/>
    </row>
    <row r="2572" spans="22:22">
      <c r="V2572" s="74"/>
    </row>
    <row r="2573" spans="22:22">
      <c r="V2573" s="74"/>
    </row>
    <row r="2574" spans="22:22">
      <c r="V2574" s="74"/>
    </row>
    <row r="2575" spans="22:22">
      <c r="V2575" s="74"/>
    </row>
    <row r="2576" spans="22:22">
      <c r="V2576" s="74"/>
    </row>
    <row r="2577" spans="22:22">
      <c r="V2577" s="74"/>
    </row>
    <row r="2578" spans="22:22">
      <c r="V2578" s="74"/>
    </row>
    <row r="2579" spans="22:22">
      <c r="V2579" s="74"/>
    </row>
    <row r="2580" spans="22:22">
      <c r="V2580" s="74"/>
    </row>
    <row r="2581" spans="22:22">
      <c r="V2581" s="74"/>
    </row>
    <row r="2582" spans="22:22">
      <c r="V2582" s="74"/>
    </row>
    <row r="2583" spans="22:22">
      <c r="V2583" s="74"/>
    </row>
    <row r="2584" spans="22:22">
      <c r="V2584" s="74"/>
    </row>
    <row r="2585" spans="22:22">
      <c r="V2585" s="74"/>
    </row>
    <row r="2586" spans="22:22">
      <c r="V2586" s="74"/>
    </row>
    <row r="2587" spans="22:22">
      <c r="V2587" s="74"/>
    </row>
    <row r="2588" spans="22:22">
      <c r="V2588" s="74"/>
    </row>
    <row r="2589" spans="22:22">
      <c r="V2589" s="74"/>
    </row>
    <row r="2590" spans="22:22">
      <c r="V2590" s="74"/>
    </row>
    <row r="2591" spans="22:22">
      <c r="V2591" s="74"/>
    </row>
    <row r="2592" spans="22:22">
      <c r="V2592" s="74"/>
    </row>
    <row r="2593" spans="22:22">
      <c r="V2593" s="74"/>
    </row>
    <row r="2594" spans="22:22">
      <c r="V2594" s="74"/>
    </row>
    <row r="2595" spans="22:22">
      <c r="V2595" s="74"/>
    </row>
    <row r="2596" spans="22:22">
      <c r="V2596" s="74"/>
    </row>
    <row r="2597" spans="22:22">
      <c r="V2597" s="74"/>
    </row>
    <row r="2598" spans="22:22">
      <c r="V2598" s="74"/>
    </row>
    <row r="2599" spans="22:22">
      <c r="V2599" s="74"/>
    </row>
    <row r="2600" spans="22:22">
      <c r="V2600" s="74"/>
    </row>
    <row r="2601" spans="22:22">
      <c r="V2601" s="74"/>
    </row>
    <row r="2602" spans="22:22">
      <c r="V2602" s="74"/>
    </row>
    <row r="2603" spans="22:22">
      <c r="V2603" s="74"/>
    </row>
    <row r="2604" spans="22:22">
      <c r="V2604" s="74"/>
    </row>
    <row r="2605" spans="22:22">
      <c r="V2605" s="74"/>
    </row>
    <row r="2606" spans="22:22">
      <c r="V2606" s="74"/>
    </row>
    <row r="2607" spans="22:22">
      <c r="V2607" s="74"/>
    </row>
    <row r="2608" spans="22:22">
      <c r="V2608" s="74"/>
    </row>
    <row r="2609" spans="22:22">
      <c r="V2609" s="74"/>
    </row>
    <row r="2610" spans="22:22">
      <c r="V2610" s="74"/>
    </row>
    <row r="2611" spans="22:22">
      <c r="V2611" s="74"/>
    </row>
    <row r="2612" spans="22:22">
      <c r="V2612" s="74"/>
    </row>
    <row r="2613" spans="22:22">
      <c r="V2613" s="74"/>
    </row>
    <row r="2614" spans="22:22">
      <c r="V2614" s="74"/>
    </row>
    <row r="2615" spans="22:22">
      <c r="V2615" s="74"/>
    </row>
    <row r="2616" spans="22:22">
      <c r="V2616" s="74"/>
    </row>
    <row r="2617" spans="22:22">
      <c r="V2617" s="74"/>
    </row>
    <row r="2618" spans="22:22">
      <c r="V2618" s="74"/>
    </row>
    <row r="2619" spans="22:22">
      <c r="V2619" s="74"/>
    </row>
    <row r="2620" spans="22:22">
      <c r="V2620" s="74"/>
    </row>
    <row r="2621" spans="22:22">
      <c r="V2621" s="74"/>
    </row>
    <row r="2622" spans="22:22">
      <c r="V2622" s="74"/>
    </row>
    <row r="2623" spans="22:22">
      <c r="V2623" s="74"/>
    </row>
    <row r="2624" spans="22:22">
      <c r="V2624" s="74"/>
    </row>
    <row r="2625" spans="22:22">
      <c r="V2625" s="74"/>
    </row>
    <row r="2626" spans="22:22">
      <c r="V2626" s="74"/>
    </row>
    <row r="2627" spans="22:22">
      <c r="V2627" s="74"/>
    </row>
    <row r="2628" spans="22:22">
      <c r="V2628" s="74"/>
    </row>
    <row r="2629" spans="22:22">
      <c r="V2629" s="74"/>
    </row>
    <row r="2630" spans="22:22">
      <c r="V2630" s="74"/>
    </row>
    <row r="2631" spans="22:22">
      <c r="V2631" s="74"/>
    </row>
    <row r="2632" spans="22:22">
      <c r="V2632" s="74"/>
    </row>
    <row r="2633" spans="22:22">
      <c r="V2633" s="74"/>
    </row>
    <row r="2634" spans="22:22">
      <c r="V2634" s="74"/>
    </row>
    <row r="2635" spans="22:22">
      <c r="V2635" s="74"/>
    </row>
    <row r="2636" spans="22:22">
      <c r="V2636" s="74"/>
    </row>
    <row r="2637" spans="22:22">
      <c r="V2637" s="74"/>
    </row>
    <row r="2638" spans="22:22">
      <c r="V2638" s="74"/>
    </row>
    <row r="2639" spans="22:22">
      <c r="V2639" s="74"/>
    </row>
    <row r="2640" spans="22:22">
      <c r="V2640" s="74"/>
    </row>
    <row r="2641" spans="22:22">
      <c r="V2641" s="74"/>
    </row>
    <row r="2642" spans="22:22">
      <c r="V2642" s="74"/>
    </row>
    <row r="2643" spans="22:22">
      <c r="V2643" s="74"/>
    </row>
    <row r="2644" spans="22:22">
      <c r="V2644" s="74"/>
    </row>
    <row r="2645" spans="22:22">
      <c r="V2645" s="74"/>
    </row>
    <row r="2646" spans="22:22">
      <c r="V2646" s="74"/>
    </row>
    <row r="2647" spans="22:22">
      <c r="V2647" s="74"/>
    </row>
    <row r="2648" spans="22:22">
      <c r="V2648" s="74"/>
    </row>
    <row r="2649" spans="22:22">
      <c r="V2649" s="74"/>
    </row>
    <row r="2650" spans="22:22">
      <c r="V2650" s="74"/>
    </row>
    <row r="2651" spans="22:22">
      <c r="V2651" s="74"/>
    </row>
    <row r="2652" spans="22:22">
      <c r="V2652" s="74"/>
    </row>
    <row r="2653" spans="22:22">
      <c r="V2653" s="74"/>
    </row>
    <row r="2654" spans="22:22">
      <c r="V2654" s="74"/>
    </row>
    <row r="2655" spans="22:22">
      <c r="V2655" s="74"/>
    </row>
    <row r="2656" spans="22:22">
      <c r="V2656" s="74"/>
    </row>
    <row r="2657" spans="22:22">
      <c r="V2657" s="74"/>
    </row>
    <row r="2658" spans="22:22">
      <c r="V2658" s="74"/>
    </row>
    <row r="2659" spans="22:22">
      <c r="V2659" s="74"/>
    </row>
    <row r="2660" spans="22:22">
      <c r="V2660" s="74"/>
    </row>
    <row r="2661" spans="22:22">
      <c r="V2661" s="74"/>
    </row>
    <row r="2662" spans="22:22">
      <c r="V2662" s="74"/>
    </row>
    <row r="2663" spans="22:22">
      <c r="V2663" s="74"/>
    </row>
    <row r="2664" spans="22:22">
      <c r="V2664" s="74"/>
    </row>
    <row r="2665" spans="22:22">
      <c r="V2665" s="74"/>
    </row>
    <row r="2666" spans="22:22">
      <c r="V2666" s="74"/>
    </row>
    <row r="2667" spans="22:22">
      <c r="V2667" s="74"/>
    </row>
    <row r="2668" spans="22:22">
      <c r="V2668" s="74"/>
    </row>
    <row r="2669" spans="22:22">
      <c r="V2669" s="74"/>
    </row>
    <row r="2670" spans="22:22">
      <c r="V2670" s="74"/>
    </row>
    <row r="2671" spans="22:22">
      <c r="V2671" s="74"/>
    </row>
    <row r="2672" spans="22:22">
      <c r="V2672" s="74"/>
    </row>
    <row r="2673" spans="22:22">
      <c r="V2673" s="74"/>
    </row>
    <row r="2674" spans="22:22">
      <c r="V2674" s="74"/>
    </row>
    <row r="2675" spans="22:22">
      <c r="V2675" s="74"/>
    </row>
    <row r="2676" spans="22:22">
      <c r="V2676" s="74"/>
    </row>
    <row r="2677" spans="22:22">
      <c r="V2677" s="74"/>
    </row>
    <row r="2678" spans="22:22">
      <c r="V2678" s="74"/>
    </row>
    <row r="2679" spans="22:22">
      <c r="V2679" s="74"/>
    </row>
    <row r="2680" spans="22:22">
      <c r="V2680" s="74"/>
    </row>
    <row r="2681" spans="22:22">
      <c r="V2681" s="74"/>
    </row>
    <row r="2682" spans="22:22">
      <c r="V2682" s="74"/>
    </row>
    <row r="2683" spans="22:22">
      <c r="V2683" s="74"/>
    </row>
    <row r="2684" spans="22:22">
      <c r="V2684" s="74"/>
    </row>
    <row r="2685" spans="22:22">
      <c r="V2685" s="74"/>
    </row>
    <row r="2686" spans="22:22">
      <c r="V2686" s="74"/>
    </row>
    <row r="2687" spans="22:22">
      <c r="V2687" s="74"/>
    </row>
    <row r="2688" spans="22:22">
      <c r="V2688" s="74"/>
    </row>
    <row r="2689" spans="22:22">
      <c r="V2689" s="74"/>
    </row>
    <row r="2690" spans="22:22">
      <c r="V2690" s="74"/>
    </row>
    <row r="2691" spans="22:22">
      <c r="V2691" s="74"/>
    </row>
    <row r="2692" spans="22:22">
      <c r="V2692" s="74"/>
    </row>
    <row r="2693" spans="22:22">
      <c r="V2693" s="74"/>
    </row>
    <row r="2694" spans="22:22">
      <c r="V2694" s="74"/>
    </row>
    <row r="2695" spans="22:22">
      <c r="V2695" s="74"/>
    </row>
    <row r="2696" spans="22:22">
      <c r="V2696" s="74"/>
    </row>
    <row r="2697" spans="22:22">
      <c r="V2697" s="74"/>
    </row>
    <row r="2698" spans="22:22">
      <c r="V2698" s="74"/>
    </row>
    <row r="2699" spans="22:22">
      <c r="V2699" s="74"/>
    </row>
    <row r="2700" spans="22:22">
      <c r="V2700" s="74"/>
    </row>
    <row r="2701" spans="22:22">
      <c r="V2701" s="74"/>
    </row>
    <row r="2702" spans="22:22">
      <c r="V2702" s="74"/>
    </row>
    <row r="2703" spans="22:22">
      <c r="V2703" s="74"/>
    </row>
    <row r="2704" spans="22:22">
      <c r="V2704" s="74"/>
    </row>
    <row r="2705" spans="22:22">
      <c r="V2705" s="74"/>
    </row>
    <row r="2706" spans="22:22">
      <c r="V2706" s="74"/>
    </row>
    <row r="2707" spans="22:22">
      <c r="V2707" s="74"/>
    </row>
    <row r="2708" spans="22:22">
      <c r="V2708" s="74"/>
    </row>
    <row r="2709" spans="22:22">
      <c r="V2709" s="74"/>
    </row>
    <row r="2710" spans="22:22">
      <c r="V2710" s="74"/>
    </row>
    <row r="2711" spans="22:22">
      <c r="V2711" s="74"/>
    </row>
    <row r="2712" spans="22:22">
      <c r="V2712" s="74"/>
    </row>
    <row r="2713" spans="22:22">
      <c r="V2713" s="74"/>
    </row>
    <row r="2714" spans="22:22">
      <c r="V2714" s="74"/>
    </row>
    <row r="2715" spans="22:22">
      <c r="V2715" s="74"/>
    </row>
    <row r="2716" spans="22:22">
      <c r="V2716" s="74"/>
    </row>
    <row r="2717" spans="22:22">
      <c r="V2717" s="74"/>
    </row>
    <row r="2718" spans="22:22">
      <c r="V2718" s="74"/>
    </row>
    <row r="2719" spans="22:22">
      <c r="V2719" s="74"/>
    </row>
    <row r="2720" spans="22:22">
      <c r="V2720" s="74"/>
    </row>
    <row r="2721" spans="22:22">
      <c r="V2721" s="74"/>
    </row>
    <row r="2722" spans="22:22">
      <c r="V2722" s="74"/>
    </row>
    <row r="2723" spans="22:22">
      <c r="V2723" s="74"/>
    </row>
    <row r="2724" spans="22:22">
      <c r="V2724" s="74"/>
    </row>
    <row r="2725" spans="22:22">
      <c r="V2725" s="74"/>
    </row>
    <row r="2726" spans="22:22">
      <c r="V2726" s="74"/>
    </row>
    <row r="2727" spans="22:22">
      <c r="V2727" s="74"/>
    </row>
    <row r="2728" spans="22:22">
      <c r="V2728" s="74"/>
    </row>
    <row r="2729" spans="22:22">
      <c r="V2729" s="74"/>
    </row>
    <row r="2730" spans="22:22">
      <c r="V2730" s="74"/>
    </row>
    <row r="2731" spans="22:22">
      <c r="V2731" s="74"/>
    </row>
    <row r="2732" spans="22:22">
      <c r="V2732" s="74"/>
    </row>
    <row r="2733" spans="22:22">
      <c r="V2733" s="74"/>
    </row>
    <row r="2734" spans="22:22">
      <c r="V2734" s="74"/>
    </row>
    <row r="2735" spans="22:22">
      <c r="V2735" s="74"/>
    </row>
    <row r="2736" spans="22:22">
      <c r="V2736" s="74"/>
    </row>
    <row r="2737" spans="21:22">
      <c r="V2737" s="74"/>
    </row>
    <row r="2738" spans="21:22">
      <c r="U2738" s="74"/>
      <c r="V2738" s="74"/>
    </row>
    <row r="2739" spans="21:22">
      <c r="U2739" s="74"/>
      <c r="V2739" s="74"/>
    </row>
    <row r="2740" spans="21:22">
      <c r="U2740" s="74"/>
      <c r="V2740" s="74"/>
    </row>
    <row r="2741" spans="21:22">
      <c r="U2741" s="74"/>
      <c r="V2741" s="74"/>
    </row>
    <row r="2742" spans="21:22">
      <c r="U2742" s="74"/>
      <c r="V2742" s="74"/>
    </row>
    <row r="2743" spans="21:22">
      <c r="U2743" s="74"/>
      <c r="V2743" s="74"/>
    </row>
    <row r="2744" spans="21:22">
      <c r="U2744" s="74"/>
      <c r="V2744" s="74"/>
    </row>
    <row r="2745" spans="21:22">
      <c r="U2745" s="74"/>
      <c r="V2745" s="74"/>
    </row>
    <row r="2746" spans="21:22">
      <c r="U2746" s="74"/>
      <c r="V2746" s="74"/>
    </row>
    <row r="2747" spans="21:22">
      <c r="U2747" s="74"/>
      <c r="V2747" s="74"/>
    </row>
    <row r="2748" spans="21:22">
      <c r="U2748" s="74"/>
      <c r="V2748" s="74"/>
    </row>
    <row r="2749" spans="21:22">
      <c r="U2749" s="74"/>
      <c r="V2749" s="74"/>
    </row>
    <row r="2750" spans="21:22">
      <c r="U2750" s="74"/>
      <c r="V2750" s="74"/>
    </row>
    <row r="2751" spans="21:22">
      <c r="U2751" s="74"/>
      <c r="V2751" s="74"/>
    </row>
    <row r="2752" spans="21:22">
      <c r="U2752" s="74"/>
      <c r="V2752" s="74"/>
    </row>
    <row r="2753" spans="21:22">
      <c r="U2753" s="74"/>
      <c r="V2753" s="74"/>
    </row>
    <row r="2754" spans="21:22">
      <c r="U2754" s="74"/>
      <c r="V2754" s="74"/>
    </row>
    <row r="2755" spans="21:22">
      <c r="U2755" s="74"/>
      <c r="V2755" s="74"/>
    </row>
    <row r="2756" spans="21:22">
      <c r="U2756" s="74"/>
      <c r="V2756" s="74"/>
    </row>
    <row r="2757" spans="21:22">
      <c r="U2757" s="74"/>
      <c r="V2757" s="74"/>
    </row>
    <row r="2758" spans="21:22">
      <c r="U2758" s="74"/>
      <c r="V2758" s="74"/>
    </row>
    <row r="2759" spans="21:22">
      <c r="U2759" s="74"/>
      <c r="V2759" s="74"/>
    </row>
    <row r="2760" spans="21:22">
      <c r="U2760" s="74"/>
      <c r="V2760" s="74"/>
    </row>
    <row r="2761" spans="21:22">
      <c r="U2761" s="74"/>
      <c r="V2761" s="74"/>
    </row>
    <row r="2762" spans="21:22">
      <c r="U2762" s="74"/>
      <c r="V2762" s="74"/>
    </row>
    <row r="2763" spans="21:22">
      <c r="U2763" s="74"/>
      <c r="V2763" s="74"/>
    </row>
    <row r="2764" spans="21:22">
      <c r="U2764" s="74"/>
      <c r="V2764" s="74"/>
    </row>
    <row r="2765" spans="21:22">
      <c r="U2765" s="74"/>
      <c r="V2765" s="74"/>
    </row>
    <row r="2766" spans="21:22">
      <c r="U2766" s="74"/>
      <c r="V2766" s="74"/>
    </row>
    <row r="2767" spans="21:22">
      <c r="U2767" s="74"/>
      <c r="V2767" s="74"/>
    </row>
    <row r="2768" spans="21:22">
      <c r="U2768" s="74"/>
      <c r="V2768" s="74"/>
    </row>
    <row r="2769" spans="21:22">
      <c r="U2769" s="74"/>
      <c r="V2769" s="74"/>
    </row>
    <row r="2770" spans="21:22">
      <c r="U2770" s="74"/>
      <c r="V2770" s="74"/>
    </row>
    <row r="2771" spans="21:22">
      <c r="U2771" s="74"/>
      <c r="V2771" s="74"/>
    </row>
    <row r="2772" spans="21:22">
      <c r="U2772" s="74"/>
      <c r="V2772" s="74"/>
    </row>
    <row r="2773" spans="21:22">
      <c r="U2773" s="74"/>
      <c r="V2773" s="74"/>
    </row>
    <row r="2774" spans="21:22">
      <c r="U2774" s="74"/>
      <c r="V2774" s="74"/>
    </row>
    <row r="2775" spans="21:22">
      <c r="U2775" s="74"/>
      <c r="V2775" s="74"/>
    </row>
    <row r="2776" spans="21:22">
      <c r="U2776" s="74"/>
      <c r="V2776" s="74"/>
    </row>
    <row r="2777" spans="21:22">
      <c r="U2777" s="74"/>
      <c r="V2777" s="74"/>
    </row>
    <row r="2778" spans="21:22">
      <c r="U2778" s="74"/>
      <c r="V2778" s="74"/>
    </row>
    <row r="2779" spans="21:22">
      <c r="U2779" s="74"/>
      <c r="V2779" s="74"/>
    </row>
    <row r="2780" spans="21:22">
      <c r="U2780" s="74"/>
      <c r="V2780" s="74"/>
    </row>
    <row r="2781" spans="21:22">
      <c r="U2781" s="74"/>
      <c r="V2781" s="74"/>
    </row>
    <row r="2782" spans="21:22">
      <c r="U2782" s="74"/>
      <c r="V2782" s="74"/>
    </row>
    <row r="2783" spans="21:22">
      <c r="U2783" s="74"/>
      <c r="V2783" s="74"/>
    </row>
    <row r="2784" spans="21:22">
      <c r="U2784" s="74"/>
      <c r="V2784" s="74"/>
    </row>
    <row r="2785" spans="21:22">
      <c r="U2785" s="74"/>
      <c r="V2785" s="74"/>
    </row>
    <row r="2786" spans="21:22">
      <c r="U2786" s="74"/>
      <c r="V2786" s="74"/>
    </row>
    <row r="2787" spans="21:22">
      <c r="U2787" s="74"/>
      <c r="V2787" s="74"/>
    </row>
    <row r="2788" spans="21:22">
      <c r="U2788" s="74"/>
      <c r="V2788" s="74"/>
    </row>
    <row r="2789" spans="21:22">
      <c r="U2789" s="74"/>
      <c r="V2789" s="74"/>
    </row>
    <row r="2790" spans="21:22">
      <c r="U2790" s="74"/>
      <c r="V2790" s="74"/>
    </row>
    <row r="2791" spans="21:22">
      <c r="U2791" s="74"/>
      <c r="V2791" s="74"/>
    </row>
    <row r="2792" spans="21:22">
      <c r="U2792" s="74"/>
      <c r="V2792" s="74"/>
    </row>
    <row r="2793" spans="21:22">
      <c r="U2793" s="74"/>
      <c r="V2793" s="74"/>
    </row>
    <row r="2794" spans="21:22">
      <c r="U2794" s="74"/>
      <c r="V2794" s="74"/>
    </row>
    <row r="2795" spans="21:22">
      <c r="U2795" s="74"/>
      <c r="V2795" s="74"/>
    </row>
    <row r="2796" spans="21:22">
      <c r="U2796" s="74"/>
      <c r="V2796" s="74"/>
    </row>
    <row r="2797" spans="21:22">
      <c r="U2797" s="74"/>
      <c r="V2797" s="74"/>
    </row>
    <row r="2798" spans="21:22">
      <c r="U2798" s="74"/>
      <c r="V2798" s="74"/>
    </row>
    <row r="2799" spans="21:22">
      <c r="U2799" s="74"/>
      <c r="V2799" s="74"/>
    </row>
    <row r="2800" spans="21:22">
      <c r="U2800" s="74"/>
      <c r="V2800" s="74"/>
    </row>
    <row r="2801" spans="21:22">
      <c r="U2801" s="74"/>
      <c r="V2801" s="74"/>
    </row>
    <row r="2802" spans="21:22">
      <c r="U2802" s="74"/>
      <c r="V2802" s="74"/>
    </row>
    <row r="2803" spans="21:22">
      <c r="U2803" s="74"/>
      <c r="V2803" s="74"/>
    </row>
    <row r="2804" spans="21:22">
      <c r="U2804" s="74"/>
      <c r="V2804" s="74"/>
    </row>
    <row r="2805" spans="21:22">
      <c r="U2805" s="74"/>
      <c r="V2805" s="74"/>
    </row>
    <row r="2806" spans="21:22">
      <c r="U2806" s="74"/>
      <c r="V2806" s="74"/>
    </row>
    <row r="2807" spans="21:22">
      <c r="U2807" s="74"/>
      <c r="V2807" s="74"/>
    </row>
    <row r="2808" spans="21:22">
      <c r="U2808" s="74"/>
      <c r="V2808" s="74"/>
    </row>
    <row r="2809" spans="21:22">
      <c r="U2809" s="74"/>
      <c r="V2809" s="74"/>
    </row>
    <row r="2810" spans="21:22">
      <c r="U2810" s="74"/>
      <c r="V2810" s="74"/>
    </row>
    <row r="2811" spans="21:22">
      <c r="U2811" s="74"/>
      <c r="V2811" s="74"/>
    </row>
    <row r="2812" spans="21:22">
      <c r="U2812" s="74"/>
      <c r="V2812" s="74"/>
    </row>
    <row r="2813" spans="21:22">
      <c r="U2813" s="74"/>
      <c r="V2813" s="74"/>
    </row>
    <row r="2814" spans="21:22">
      <c r="U2814" s="74"/>
      <c r="V2814" s="74"/>
    </row>
    <row r="2815" spans="21:22">
      <c r="U2815" s="74"/>
      <c r="V2815" s="74"/>
    </row>
    <row r="2816" spans="21:22">
      <c r="U2816" s="74"/>
      <c r="V2816" s="74"/>
    </row>
    <row r="2817" spans="21:22">
      <c r="U2817" s="74"/>
      <c r="V2817" s="74"/>
    </row>
    <row r="2818" spans="21:22">
      <c r="U2818" s="74"/>
      <c r="V2818" s="74"/>
    </row>
    <row r="2819" spans="21:22">
      <c r="U2819" s="74"/>
      <c r="V2819" s="74"/>
    </row>
    <row r="2820" spans="21:22">
      <c r="U2820" s="74"/>
      <c r="V2820" s="74"/>
    </row>
    <row r="2821" spans="21:22">
      <c r="U2821" s="74"/>
      <c r="V2821" s="74"/>
    </row>
    <row r="2822" spans="21:22">
      <c r="U2822" s="74"/>
      <c r="V2822" s="74"/>
    </row>
    <row r="2823" spans="21:22">
      <c r="U2823" s="74"/>
      <c r="V2823" s="74"/>
    </row>
    <row r="2824" spans="21:22">
      <c r="U2824" s="74"/>
      <c r="V2824" s="74"/>
    </row>
    <row r="2825" spans="21:22">
      <c r="U2825" s="74"/>
      <c r="V2825" s="74"/>
    </row>
    <row r="2826" spans="21:22">
      <c r="U2826" s="74"/>
      <c r="V2826" s="74"/>
    </row>
    <row r="2827" spans="21:22">
      <c r="U2827" s="74"/>
      <c r="V2827" s="74"/>
    </row>
    <row r="2828" spans="21:22">
      <c r="U2828" s="74"/>
      <c r="V2828" s="74"/>
    </row>
    <row r="2829" spans="21:22">
      <c r="U2829" s="74"/>
      <c r="V2829" s="74"/>
    </row>
    <row r="2830" spans="21:22">
      <c r="U2830" s="74"/>
      <c r="V2830" s="74"/>
    </row>
    <row r="2831" spans="21:22">
      <c r="U2831" s="74"/>
      <c r="V2831" s="74"/>
    </row>
    <row r="2832" spans="21:22">
      <c r="U2832" s="74"/>
      <c r="V2832" s="74"/>
    </row>
    <row r="2833" spans="21:22">
      <c r="U2833" s="74"/>
      <c r="V2833" s="74"/>
    </row>
    <row r="2834" spans="21:22">
      <c r="U2834" s="74"/>
      <c r="V2834" s="74"/>
    </row>
    <row r="2835" spans="21:22">
      <c r="U2835" s="74"/>
      <c r="V2835" s="74"/>
    </row>
    <row r="2836" spans="21:22">
      <c r="U2836" s="74"/>
      <c r="V2836" s="74"/>
    </row>
    <row r="2837" spans="21:22">
      <c r="U2837" s="74"/>
      <c r="V2837" s="74"/>
    </row>
    <row r="2838" spans="21:22">
      <c r="U2838" s="74"/>
      <c r="V2838" s="74"/>
    </row>
    <row r="2839" spans="21:22">
      <c r="U2839" s="74"/>
      <c r="V2839" s="74"/>
    </row>
    <row r="2840" spans="21:22">
      <c r="U2840" s="74"/>
      <c r="V2840" s="74"/>
    </row>
    <row r="2841" spans="21:22">
      <c r="U2841" s="74"/>
      <c r="V2841" s="74"/>
    </row>
    <row r="2842" spans="21:22">
      <c r="U2842" s="74"/>
      <c r="V2842" s="74"/>
    </row>
    <row r="2843" spans="21:22">
      <c r="U2843" s="74"/>
      <c r="V2843" s="74"/>
    </row>
    <row r="2844" spans="21:22">
      <c r="U2844" s="74"/>
      <c r="V2844" s="74"/>
    </row>
    <row r="2845" spans="21:22">
      <c r="U2845" s="74"/>
      <c r="V2845" s="74"/>
    </row>
    <row r="2846" spans="21:22">
      <c r="U2846" s="74"/>
      <c r="V2846" s="74"/>
    </row>
    <row r="2847" spans="21:22">
      <c r="U2847" s="74"/>
      <c r="V2847" s="74"/>
    </row>
    <row r="2848" spans="21:22">
      <c r="U2848" s="74"/>
      <c r="V2848" s="74"/>
    </row>
    <row r="2849" spans="21:22">
      <c r="U2849" s="74"/>
      <c r="V2849" s="74"/>
    </row>
    <row r="2850" spans="21:22">
      <c r="U2850" s="74"/>
      <c r="V2850" s="74"/>
    </row>
    <row r="2851" spans="21:22">
      <c r="U2851" s="74"/>
      <c r="V2851" s="74"/>
    </row>
    <row r="2852" spans="21:22">
      <c r="U2852" s="74"/>
      <c r="V2852" s="74"/>
    </row>
    <row r="2853" spans="21:22">
      <c r="U2853" s="74"/>
      <c r="V2853" s="74"/>
    </row>
    <row r="2854" spans="21:22">
      <c r="U2854" s="74"/>
      <c r="V2854" s="74"/>
    </row>
    <row r="2855" spans="21:22">
      <c r="U2855" s="74"/>
      <c r="V2855" s="74"/>
    </row>
    <row r="2856" spans="21:22">
      <c r="U2856" s="74"/>
      <c r="V2856" s="74"/>
    </row>
    <row r="2857" spans="21:22">
      <c r="U2857" s="74"/>
      <c r="V2857" s="74"/>
    </row>
    <row r="2858" spans="21:22">
      <c r="U2858" s="74"/>
      <c r="V2858" s="74"/>
    </row>
    <row r="2859" spans="21:22">
      <c r="U2859" s="74"/>
      <c r="V2859" s="74"/>
    </row>
    <row r="2860" spans="21:22">
      <c r="U2860" s="74"/>
      <c r="V2860" s="74"/>
    </row>
    <row r="2861" spans="21:22">
      <c r="U2861" s="74"/>
      <c r="V2861" s="74"/>
    </row>
    <row r="2862" spans="21:22">
      <c r="U2862" s="74"/>
      <c r="V2862" s="74"/>
    </row>
    <row r="2863" spans="21:22">
      <c r="U2863" s="74"/>
      <c r="V2863" s="74"/>
    </row>
    <row r="2864" spans="21:22">
      <c r="U2864" s="74"/>
      <c r="V2864" s="74"/>
    </row>
    <row r="2865" spans="21:22">
      <c r="U2865" s="74"/>
      <c r="V2865" s="74"/>
    </row>
    <row r="2866" spans="21:22">
      <c r="U2866" s="74"/>
      <c r="V2866" s="74"/>
    </row>
    <row r="2867" spans="21:22">
      <c r="U2867" s="74"/>
      <c r="V2867" s="74"/>
    </row>
    <row r="2868" spans="21:22">
      <c r="U2868" s="74"/>
      <c r="V2868" s="74"/>
    </row>
    <row r="2869" spans="21:22">
      <c r="U2869" s="74"/>
      <c r="V2869" s="74"/>
    </row>
    <row r="2870" spans="21:22">
      <c r="U2870" s="74"/>
      <c r="V2870" s="74"/>
    </row>
    <row r="2871" spans="21:22">
      <c r="U2871" s="74"/>
      <c r="V2871" s="74"/>
    </row>
    <row r="2872" spans="21:22">
      <c r="U2872" s="74"/>
      <c r="V2872" s="74"/>
    </row>
    <row r="2873" spans="21:22">
      <c r="U2873" s="74"/>
      <c r="V2873" s="74"/>
    </row>
    <row r="2874" spans="21:22">
      <c r="U2874" s="74"/>
      <c r="V2874" s="74"/>
    </row>
    <row r="2875" spans="21:22">
      <c r="U2875" s="74"/>
      <c r="V2875" s="74"/>
    </row>
    <row r="2876" spans="21:22">
      <c r="U2876" s="74"/>
      <c r="V2876" s="74"/>
    </row>
    <row r="2877" spans="21:22">
      <c r="U2877" s="74"/>
      <c r="V2877" s="74"/>
    </row>
    <row r="2878" spans="21:22">
      <c r="U2878" s="74"/>
      <c r="V2878" s="74"/>
    </row>
    <row r="2879" spans="21:22">
      <c r="U2879" s="74"/>
      <c r="V2879" s="74"/>
    </row>
    <row r="2880" spans="21:22">
      <c r="U2880" s="74"/>
      <c r="V2880" s="74"/>
    </row>
    <row r="2881" spans="21:22">
      <c r="U2881" s="74"/>
      <c r="V2881" s="74"/>
    </row>
    <row r="2882" spans="21:22">
      <c r="U2882" s="74"/>
      <c r="V2882" s="74"/>
    </row>
    <row r="2883" spans="21:22">
      <c r="U2883" s="74"/>
      <c r="V2883" s="74"/>
    </row>
    <row r="2884" spans="21:22">
      <c r="U2884" s="74"/>
      <c r="V2884" s="74"/>
    </row>
    <row r="2885" spans="21:22">
      <c r="U2885" s="74"/>
      <c r="V2885" s="74"/>
    </row>
    <row r="2886" spans="21:22">
      <c r="U2886" s="74"/>
      <c r="V2886" s="74"/>
    </row>
    <row r="2887" spans="21:22">
      <c r="U2887" s="74"/>
      <c r="V2887" s="74"/>
    </row>
    <row r="2888" spans="21:22">
      <c r="U2888" s="74"/>
      <c r="V2888" s="74"/>
    </row>
    <row r="2889" spans="21:22">
      <c r="U2889" s="74"/>
      <c r="V2889" s="74"/>
    </row>
    <row r="2890" spans="21:22">
      <c r="U2890" s="74"/>
      <c r="V2890" s="74"/>
    </row>
    <row r="2891" spans="21:22">
      <c r="U2891" s="74"/>
      <c r="V2891" s="74"/>
    </row>
    <row r="2892" spans="21:22">
      <c r="U2892" s="74"/>
      <c r="V2892" s="74"/>
    </row>
    <row r="2893" spans="21:22">
      <c r="U2893" s="74"/>
      <c r="V2893" s="74"/>
    </row>
    <row r="2894" spans="21:22">
      <c r="U2894" s="74"/>
      <c r="V2894" s="74"/>
    </row>
    <row r="2895" spans="21:22">
      <c r="U2895" s="74"/>
      <c r="V2895" s="74"/>
    </row>
    <row r="2896" spans="21:22">
      <c r="U2896" s="74"/>
      <c r="V2896" s="74"/>
    </row>
    <row r="2897" spans="21:22">
      <c r="U2897" s="74"/>
      <c r="V2897" s="74"/>
    </row>
    <row r="2898" spans="21:22">
      <c r="U2898" s="74"/>
      <c r="V2898" s="74"/>
    </row>
    <row r="2899" spans="21:22">
      <c r="U2899" s="74"/>
      <c r="V2899" s="74"/>
    </row>
    <row r="2900" spans="21:22">
      <c r="U2900" s="74"/>
      <c r="V2900" s="74"/>
    </row>
    <row r="2901" spans="21:22">
      <c r="U2901" s="74"/>
      <c r="V2901" s="74"/>
    </row>
    <row r="2902" spans="21:22">
      <c r="U2902" s="74"/>
      <c r="V2902" s="74"/>
    </row>
    <row r="2903" spans="21:22">
      <c r="U2903" s="74"/>
      <c r="V2903" s="74"/>
    </row>
    <row r="2904" spans="21:22">
      <c r="U2904" s="74"/>
      <c r="V2904" s="74"/>
    </row>
    <row r="2905" spans="21:22">
      <c r="U2905" s="74"/>
      <c r="V2905" s="74"/>
    </row>
    <row r="2906" spans="21:22">
      <c r="U2906" s="74"/>
      <c r="V2906" s="74"/>
    </row>
    <row r="2907" spans="21:22">
      <c r="U2907" s="74"/>
      <c r="V2907" s="74"/>
    </row>
    <row r="2908" spans="21:22">
      <c r="U2908" s="74"/>
      <c r="V2908" s="74"/>
    </row>
    <row r="2909" spans="21:22">
      <c r="U2909" s="74"/>
      <c r="V2909" s="74"/>
    </row>
    <row r="2910" spans="21:22">
      <c r="U2910" s="74"/>
      <c r="V2910" s="74"/>
    </row>
    <row r="2911" spans="21:22">
      <c r="U2911" s="74"/>
      <c r="V2911" s="74"/>
    </row>
    <row r="2912" spans="21:22">
      <c r="U2912" s="74"/>
      <c r="V2912" s="74"/>
    </row>
    <row r="2913" spans="21:22">
      <c r="U2913" s="74"/>
      <c r="V2913" s="74"/>
    </row>
    <row r="2914" spans="21:22">
      <c r="U2914" s="74"/>
      <c r="V2914" s="74"/>
    </row>
    <row r="2915" spans="21:22">
      <c r="U2915" s="74"/>
      <c r="V2915" s="74"/>
    </row>
    <row r="2916" spans="21:22">
      <c r="U2916" s="74"/>
      <c r="V2916" s="74"/>
    </row>
    <row r="2917" spans="21:22">
      <c r="U2917" s="74"/>
      <c r="V2917" s="74"/>
    </row>
    <row r="2918" spans="21:22">
      <c r="U2918" s="74"/>
      <c r="V2918" s="74"/>
    </row>
    <row r="2919" spans="21:22">
      <c r="U2919" s="74"/>
      <c r="V2919" s="74"/>
    </row>
    <row r="2920" spans="21:22">
      <c r="U2920" s="74"/>
      <c r="V2920" s="74"/>
    </row>
    <row r="2921" spans="21:22">
      <c r="U2921" s="74"/>
      <c r="V2921" s="74"/>
    </row>
    <row r="2922" spans="21:22">
      <c r="U2922" s="74"/>
      <c r="V2922" s="74"/>
    </row>
    <row r="2923" spans="21:22">
      <c r="U2923" s="74"/>
      <c r="V2923" s="74"/>
    </row>
    <row r="2924" spans="21:22">
      <c r="U2924" s="74"/>
      <c r="V2924" s="74"/>
    </row>
    <row r="2925" spans="21:22">
      <c r="U2925" s="74"/>
      <c r="V2925" s="74"/>
    </row>
    <row r="2926" spans="21:22">
      <c r="U2926" s="74"/>
      <c r="V2926" s="74"/>
    </row>
    <row r="2927" spans="21:22">
      <c r="U2927" s="74"/>
      <c r="V2927" s="74"/>
    </row>
    <row r="2928" spans="21:22">
      <c r="U2928" s="74"/>
      <c r="V2928" s="74"/>
    </row>
    <row r="2929" spans="21:22">
      <c r="U2929" s="74"/>
      <c r="V2929" s="74"/>
    </row>
    <row r="2930" spans="21:22">
      <c r="U2930" s="74"/>
      <c r="V2930" s="74"/>
    </row>
    <row r="2931" spans="21:22">
      <c r="U2931" s="74"/>
      <c r="V2931" s="74"/>
    </row>
    <row r="2932" spans="21:22">
      <c r="U2932" s="74"/>
      <c r="V2932" s="74"/>
    </row>
    <row r="2933" spans="21:22">
      <c r="U2933" s="74"/>
      <c r="V2933" s="74"/>
    </row>
    <row r="2934" spans="21:22">
      <c r="U2934" s="74"/>
      <c r="V2934" s="74"/>
    </row>
    <row r="2935" spans="21:22">
      <c r="U2935" s="74"/>
      <c r="V2935" s="74"/>
    </row>
    <row r="2936" spans="21:22">
      <c r="U2936" s="74"/>
      <c r="V2936" s="74"/>
    </row>
    <row r="2937" spans="21:22">
      <c r="U2937" s="74"/>
      <c r="V2937" s="74"/>
    </row>
    <row r="2938" spans="21:22">
      <c r="U2938" s="74"/>
      <c r="V2938" s="74"/>
    </row>
    <row r="2939" spans="21:22">
      <c r="U2939" s="74"/>
      <c r="V2939" s="74"/>
    </row>
    <row r="2940" spans="21:22">
      <c r="U2940" s="74"/>
      <c r="V2940" s="74"/>
    </row>
    <row r="2941" spans="21:22">
      <c r="U2941" s="74"/>
      <c r="V2941" s="74"/>
    </row>
    <row r="2942" spans="21:22">
      <c r="U2942" s="74"/>
      <c r="V2942" s="74"/>
    </row>
    <row r="2943" spans="21:22">
      <c r="U2943" s="74"/>
      <c r="V2943" s="74"/>
    </row>
    <row r="2944" spans="21:22">
      <c r="U2944" s="74"/>
      <c r="V2944" s="74"/>
    </row>
    <row r="2945" spans="21:22">
      <c r="U2945" s="74"/>
      <c r="V2945" s="74"/>
    </row>
    <row r="2946" spans="21:22">
      <c r="U2946" s="74"/>
      <c r="V2946" s="74"/>
    </row>
    <row r="2947" spans="21:22">
      <c r="U2947" s="74"/>
      <c r="V2947" s="74"/>
    </row>
    <row r="2948" spans="21:22">
      <c r="U2948" s="74"/>
      <c r="V2948" s="74"/>
    </row>
    <row r="2949" spans="21:22">
      <c r="U2949" s="74"/>
      <c r="V2949" s="74"/>
    </row>
    <row r="2950" spans="21:22">
      <c r="U2950" s="74"/>
      <c r="V2950" s="74"/>
    </row>
    <row r="2951" spans="21:22">
      <c r="U2951" s="74"/>
      <c r="V2951" s="74"/>
    </row>
    <row r="2952" spans="21:22">
      <c r="U2952" s="74"/>
      <c r="V2952" s="74"/>
    </row>
    <row r="2953" spans="21:22">
      <c r="U2953" s="74"/>
      <c r="V2953" s="74"/>
    </row>
    <row r="2954" spans="21:22">
      <c r="U2954" s="74"/>
      <c r="V2954" s="74"/>
    </row>
    <row r="2955" spans="21:22">
      <c r="U2955" s="74"/>
      <c r="V2955" s="74"/>
    </row>
    <row r="2956" spans="21:22">
      <c r="U2956" s="74"/>
      <c r="V2956" s="74"/>
    </row>
    <row r="2957" spans="21:22">
      <c r="U2957" s="74"/>
      <c r="V2957" s="74"/>
    </row>
    <row r="2958" spans="21:22">
      <c r="U2958" s="74"/>
      <c r="V2958" s="74"/>
    </row>
    <row r="2959" spans="21:22">
      <c r="U2959" s="74"/>
      <c r="V2959" s="74"/>
    </row>
    <row r="2960" spans="21:22">
      <c r="U2960" s="74"/>
      <c r="V2960" s="74"/>
    </row>
    <row r="2961" spans="21:22">
      <c r="U2961" s="74"/>
      <c r="V2961" s="74"/>
    </row>
    <row r="2962" spans="21:22">
      <c r="U2962" s="74"/>
      <c r="V2962" s="74"/>
    </row>
    <row r="2963" spans="21:22">
      <c r="U2963" s="74"/>
      <c r="V2963" s="74"/>
    </row>
    <row r="2964" spans="21:22">
      <c r="U2964" s="74"/>
      <c r="V2964" s="74"/>
    </row>
    <row r="2965" spans="21:22">
      <c r="U2965" s="74"/>
      <c r="V2965" s="74"/>
    </row>
    <row r="2966" spans="21:22">
      <c r="U2966" s="74"/>
      <c r="V2966" s="74"/>
    </row>
    <row r="2967" spans="21:22">
      <c r="U2967" s="74"/>
      <c r="V2967" s="74"/>
    </row>
    <row r="2968" spans="21:22">
      <c r="U2968" s="74"/>
      <c r="V2968" s="74"/>
    </row>
    <row r="2969" spans="21:22">
      <c r="U2969" s="74"/>
      <c r="V2969" s="74"/>
    </row>
    <row r="2970" spans="21:22">
      <c r="U2970" s="74"/>
      <c r="V2970" s="74"/>
    </row>
    <row r="2971" spans="21:22">
      <c r="U2971" s="74"/>
      <c r="V2971" s="74"/>
    </row>
    <row r="2972" spans="21:22">
      <c r="U2972" s="74"/>
      <c r="V2972" s="74"/>
    </row>
    <row r="2973" spans="21:22">
      <c r="U2973" s="74"/>
      <c r="V2973" s="74"/>
    </row>
    <row r="2974" spans="21:22">
      <c r="U2974" s="74"/>
      <c r="V2974" s="74"/>
    </row>
    <row r="2975" spans="21:22">
      <c r="U2975" s="74"/>
      <c r="V2975" s="74"/>
    </row>
    <row r="2976" spans="21:22">
      <c r="U2976" s="74"/>
      <c r="V2976" s="74"/>
    </row>
    <row r="2977" spans="21:22">
      <c r="U2977" s="74"/>
      <c r="V2977" s="74"/>
    </row>
    <row r="2978" spans="21:22">
      <c r="U2978" s="74"/>
      <c r="V2978" s="74"/>
    </row>
    <row r="2979" spans="21:22">
      <c r="U2979" s="74"/>
      <c r="V2979" s="74"/>
    </row>
    <row r="2980" spans="21:22">
      <c r="U2980" s="74"/>
      <c r="V2980" s="74"/>
    </row>
    <row r="2981" spans="21:22">
      <c r="U2981" s="74"/>
      <c r="V2981" s="74"/>
    </row>
    <row r="2982" spans="21:22">
      <c r="U2982" s="74"/>
      <c r="V2982" s="74"/>
    </row>
    <row r="2983" spans="21:22">
      <c r="U2983" s="74"/>
      <c r="V2983" s="74"/>
    </row>
    <row r="2984" spans="21:22">
      <c r="U2984" s="74"/>
      <c r="V2984" s="74"/>
    </row>
    <row r="2985" spans="21:22">
      <c r="U2985" s="74"/>
      <c r="V2985" s="74"/>
    </row>
    <row r="2986" spans="21:22">
      <c r="U2986" s="74"/>
      <c r="V2986" s="74"/>
    </row>
    <row r="2987" spans="21:22">
      <c r="U2987" s="74"/>
      <c r="V2987" s="74"/>
    </row>
    <row r="2988" spans="21:22">
      <c r="U2988" s="74"/>
      <c r="V2988" s="74"/>
    </row>
    <row r="2989" spans="21:22">
      <c r="U2989" s="74"/>
      <c r="V2989" s="74"/>
    </row>
    <row r="2990" spans="21:22">
      <c r="U2990" s="74"/>
      <c r="V2990" s="74"/>
    </row>
    <row r="2991" spans="21:22">
      <c r="U2991" s="74"/>
      <c r="V2991" s="74"/>
    </row>
    <row r="2992" spans="21:22">
      <c r="U2992" s="74"/>
      <c r="V2992" s="74"/>
    </row>
    <row r="2993" spans="21:22">
      <c r="U2993" s="74"/>
      <c r="V2993" s="74"/>
    </row>
    <row r="2994" spans="21:22">
      <c r="U2994" s="74"/>
      <c r="V2994" s="74"/>
    </row>
    <row r="2995" spans="21:22">
      <c r="U2995" s="74"/>
      <c r="V2995" s="74"/>
    </row>
    <row r="2996" spans="21:22">
      <c r="U2996" s="74"/>
      <c r="V2996" s="74"/>
    </row>
    <row r="2997" spans="21:22">
      <c r="U2997" s="74"/>
      <c r="V2997" s="74"/>
    </row>
    <row r="2998" spans="21:22">
      <c r="U2998" s="74"/>
      <c r="V2998" s="74"/>
    </row>
    <row r="2999" spans="21:22">
      <c r="U2999" s="74"/>
      <c r="V2999" s="74"/>
    </row>
    <row r="3000" spans="21:22">
      <c r="U3000" s="74"/>
      <c r="V3000" s="74"/>
    </row>
    <row r="3001" spans="21:22">
      <c r="U3001" s="74"/>
      <c r="V3001" s="74"/>
    </row>
    <row r="3002" spans="21:22">
      <c r="U3002" s="74"/>
      <c r="V3002" s="74"/>
    </row>
    <row r="3003" spans="21:22">
      <c r="U3003" s="74"/>
      <c r="V3003" s="74"/>
    </row>
    <row r="3004" spans="21:22">
      <c r="U3004" s="74"/>
      <c r="V3004" s="74"/>
    </row>
    <row r="3005" spans="21:22">
      <c r="U3005" s="74"/>
      <c r="V3005" s="74"/>
    </row>
    <row r="3006" spans="21:22">
      <c r="U3006" s="74"/>
      <c r="V3006" s="74"/>
    </row>
    <row r="3007" spans="21:22">
      <c r="U3007" s="74"/>
      <c r="V3007" s="74"/>
    </row>
    <row r="3008" spans="21:22">
      <c r="U3008" s="74"/>
      <c r="V3008" s="74"/>
    </row>
    <row r="3009" spans="21:22">
      <c r="U3009" s="74"/>
      <c r="V3009" s="74"/>
    </row>
    <row r="3010" spans="21:22">
      <c r="U3010" s="74"/>
      <c r="V3010" s="74"/>
    </row>
    <row r="3011" spans="21:22">
      <c r="U3011" s="74"/>
      <c r="V3011" s="74"/>
    </row>
    <row r="3012" spans="21:22">
      <c r="U3012" s="74"/>
      <c r="V3012" s="74"/>
    </row>
    <row r="3013" spans="21:22">
      <c r="U3013" s="74"/>
      <c r="V3013" s="74"/>
    </row>
    <row r="3014" spans="21:22">
      <c r="U3014" s="74"/>
      <c r="V3014" s="74"/>
    </row>
    <row r="3015" spans="21:22">
      <c r="U3015" s="74"/>
      <c r="V3015" s="74"/>
    </row>
    <row r="3016" spans="21:22">
      <c r="U3016" s="74"/>
      <c r="V3016" s="74"/>
    </row>
    <row r="3017" spans="21:22">
      <c r="U3017" s="74"/>
      <c r="V3017" s="74"/>
    </row>
    <row r="3018" spans="21:22">
      <c r="U3018" s="74"/>
      <c r="V3018" s="74"/>
    </row>
    <row r="3019" spans="21:22">
      <c r="U3019" s="74"/>
      <c r="V3019" s="74"/>
    </row>
    <row r="3020" spans="21:22">
      <c r="U3020" s="74"/>
      <c r="V3020" s="74"/>
    </row>
    <row r="3021" spans="21:22">
      <c r="U3021" s="74"/>
      <c r="V3021" s="74"/>
    </row>
    <row r="3022" spans="21:22">
      <c r="U3022" s="74"/>
      <c r="V3022" s="74"/>
    </row>
    <row r="3023" spans="21:22">
      <c r="U3023" s="74"/>
      <c r="V3023" s="74"/>
    </row>
    <row r="3024" spans="21:22">
      <c r="U3024" s="74"/>
      <c r="V3024" s="74"/>
    </row>
    <row r="3025" spans="21:22">
      <c r="U3025" s="74"/>
      <c r="V3025" s="74"/>
    </row>
    <row r="3026" spans="21:22">
      <c r="U3026" s="74"/>
      <c r="V3026" s="74"/>
    </row>
    <row r="3027" spans="21:22">
      <c r="U3027" s="74"/>
      <c r="V3027" s="74"/>
    </row>
    <row r="3028" spans="21:22">
      <c r="U3028" s="74"/>
      <c r="V3028" s="74"/>
    </row>
    <row r="3029" spans="21:22">
      <c r="U3029" s="74"/>
      <c r="V3029" s="74"/>
    </row>
    <row r="3030" spans="21:22">
      <c r="U3030" s="74"/>
      <c r="V3030" s="74"/>
    </row>
    <row r="3031" spans="21:22">
      <c r="U3031" s="74"/>
      <c r="V3031" s="74"/>
    </row>
    <row r="3032" spans="21:22">
      <c r="U3032" s="74"/>
      <c r="V3032" s="74"/>
    </row>
    <row r="3033" spans="21:22">
      <c r="U3033" s="74"/>
      <c r="V3033" s="74"/>
    </row>
    <row r="3034" spans="21:22">
      <c r="U3034" s="74"/>
      <c r="V3034" s="74"/>
    </row>
    <row r="3035" spans="21:22">
      <c r="U3035" s="74"/>
      <c r="V3035" s="74"/>
    </row>
    <row r="3036" spans="21:22">
      <c r="U3036" s="74"/>
      <c r="V3036" s="74"/>
    </row>
    <row r="3037" spans="21:22">
      <c r="U3037" s="74"/>
      <c r="V3037" s="74"/>
    </row>
    <row r="3038" spans="21:22">
      <c r="U3038" s="74"/>
      <c r="V3038" s="74"/>
    </row>
    <row r="3039" spans="21:22">
      <c r="U3039" s="74"/>
      <c r="V3039" s="74"/>
    </row>
    <row r="3040" spans="21:22">
      <c r="U3040" s="74"/>
      <c r="V3040" s="74"/>
    </row>
    <row r="3041" spans="21:22">
      <c r="U3041" s="74"/>
      <c r="V3041" s="74"/>
    </row>
    <row r="3042" spans="21:22">
      <c r="U3042" s="74"/>
      <c r="V3042" s="74"/>
    </row>
    <row r="3043" spans="21:22">
      <c r="U3043" s="74"/>
      <c r="V3043" s="74"/>
    </row>
    <row r="3044" spans="21:22">
      <c r="U3044" s="74"/>
      <c r="V3044" s="74"/>
    </row>
    <row r="3045" spans="21:22">
      <c r="U3045" s="74"/>
      <c r="V3045" s="74"/>
    </row>
    <row r="3046" spans="21:22">
      <c r="U3046" s="74"/>
      <c r="V3046" s="74"/>
    </row>
    <row r="3047" spans="21:22">
      <c r="U3047" s="74"/>
      <c r="V3047" s="74"/>
    </row>
    <row r="3048" spans="21:22">
      <c r="U3048" s="74"/>
      <c r="V3048" s="74"/>
    </row>
    <row r="3049" spans="21:22">
      <c r="U3049" s="74"/>
      <c r="V3049" s="74"/>
    </row>
    <row r="3050" spans="21:22">
      <c r="U3050" s="74"/>
      <c r="V3050" s="74"/>
    </row>
    <row r="3051" spans="21:22">
      <c r="U3051" s="74"/>
      <c r="V3051" s="74"/>
    </row>
    <row r="3052" spans="21:22">
      <c r="U3052" s="74"/>
      <c r="V3052" s="74"/>
    </row>
    <row r="3053" spans="21:22">
      <c r="U3053" s="74"/>
      <c r="V3053" s="74"/>
    </row>
    <row r="3054" spans="21:22">
      <c r="U3054" s="74"/>
      <c r="V3054" s="74"/>
    </row>
    <row r="3055" spans="21:22">
      <c r="U3055" s="74"/>
      <c r="V3055" s="74"/>
    </row>
    <row r="3056" spans="21:22">
      <c r="U3056" s="74"/>
      <c r="V3056" s="74"/>
    </row>
    <row r="3057" spans="21:22">
      <c r="U3057" s="74"/>
      <c r="V3057" s="74"/>
    </row>
    <row r="3058" spans="21:22">
      <c r="U3058" s="74"/>
      <c r="V3058" s="74"/>
    </row>
    <row r="3059" spans="21:22">
      <c r="U3059" s="74"/>
      <c r="V3059" s="74"/>
    </row>
    <row r="3060" spans="21:22">
      <c r="U3060" s="74"/>
      <c r="V3060" s="74"/>
    </row>
    <row r="3061" spans="21:22">
      <c r="U3061" s="74"/>
      <c r="V3061" s="74"/>
    </row>
    <row r="3062" spans="21:22">
      <c r="U3062" s="74"/>
      <c r="V3062" s="74"/>
    </row>
    <row r="3063" spans="21:22">
      <c r="U3063" s="74"/>
      <c r="V3063" s="74"/>
    </row>
    <row r="3064" spans="21:22">
      <c r="U3064" s="74"/>
      <c r="V3064" s="74"/>
    </row>
    <row r="3065" spans="21:22">
      <c r="U3065" s="74"/>
      <c r="V3065" s="74"/>
    </row>
    <row r="3066" spans="21:22">
      <c r="U3066" s="74"/>
      <c r="V3066" s="74"/>
    </row>
    <row r="3067" spans="21:22">
      <c r="U3067" s="74"/>
      <c r="V3067" s="74"/>
    </row>
    <row r="3068" spans="21:22">
      <c r="U3068" s="74"/>
      <c r="V3068" s="74"/>
    </row>
    <row r="3069" spans="21:22">
      <c r="U3069" s="74"/>
      <c r="V3069" s="74"/>
    </row>
    <row r="3070" spans="21:22">
      <c r="U3070" s="74"/>
      <c r="V3070" s="74"/>
    </row>
    <row r="3071" spans="21:22">
      <c r="U3071" s="74"/>
      <c r="V3071" s="74"/>
    </row>
    <row r="3072" spans="21:22">
      <c r="U3072" s="74"/>
      <c r="V3072" s="74"/>
    </row>
    <row r="3073" spans="21:22">
      <c r="U3073" s="74"/>
      <c r="V3073" s="74"/>
    </row>
    <row r="3074" spans="21:22">
      <c r="U3074" s="74"/>
      <c r="V3074" s="74"/>
    </row>
    <row r="3075" spans="21:22">
      <c r="U3075" s="74"/>
      <c r="V3075" s="74"/>
    </row>
    <row r="3076" spans="21:22">
      <c r="U3076" s="74"/>
      <c r="V3076" s="74"/>
    </row>
    <row r="3077" spans="21:22">
      <c r="U3077" s="74"/>
      <c r="V3077" s="74"/>
    </row>
    <row r="3078" spans="21:22">
      <c r="U3078" s="74"/>
      <c r="V3078" s="74"/>
    </row>
    <row r="3079" spans="21:22">
      <c r="U3079" s="74"/>
      <c r="V3079" s="74"/>
    </row>
    <row r="3080" spans="21:22">
      <c r="U3080" s="74"/>
      <c r="V3080" s="74"/>
    </row>
    <row r="3081" spans="21:22">
      <c r="U3081" s="74"/>
      <c r="V3081" s="74"/>
    </row>
    <row r="3082" spans="21:22">
      <c r="U3082" s="74"/>
      <c r="V3082" s="74"/>
    </row>
    <row r="3083" spans="21:22">
      <c r="U3083" s="74"/>
      <c r="V3083" s="74"/>
    </row>
    <row r="3084" spans="21:22">
      <c r="U3084" s="74"/>
      <c r="V3084" s="74"/>
    </row>
    <row r="3085" spans="21:22">
      <c r="U3085" s="74"/>
      <c r="V3085" s="74"/>
    </row>
    <row r="3086" spans="21:22">
      <c r="U3086" s="74"/>
      <c r="V3086" s="74"/>
    </row>
    <row r="3087" spans="21:22">
      <c r="U3087" s="74"/>
      <c r="V3087" s="74"/>
    </row>
    <row r="3088" spans="21:22">
      <c r="U3088" s="74"/>
      <c r="V3088" s="74"/>
    </row>
    <row r="3089" spans="21:22">
      <c r="U3089" s="74"/>
      <c r="V3089" s="74"/>
    </row>
    <row r="3090" spans="21:22">
      <c r="U3090" s="74"/>
      <c r="V3090" s="74"/>
    </row>
    <row r="3091" spans="21:22">
      <c r="U3091" s="74"/>
      <c r="V3091" s="74"/>
    </row>
    <row r="3092" spans="21:22">
      <c r="U3092" s="74"/>
      <c r="V3092" s="74"/>
    </row>
    <row r="3093" spans="21:22">
      <c r="U3093" s="74"/>
      <c r="V3093" s="74"/>
    </row>
    <row r="3094" spans="21:22">
      <c r="U3094" s="74"/>
      <c r="V3094" s="74"/>
    </row>
    <row r="3095" spans="21:22">
      <c r="U3095" s="74"/>
      <c r="V3095" s="74"/>
    </row>
    <row r="3096" spans="21:22">
      <c r="U3096" s="74"/>
      <c r="V3096" s="74"/>
    </row>
    <row r="3097" spans="21:22">
      <c r="U3097" s="74"/>
      <c r="V3097" s="74"/>
    </row>
    <row r="3098" spans="21:22">
      <c r="U3098" s="74"/>
      <c r="V3098" s="74"/>
    </row>
    <row r="3099" spans="21:22">
      <c r="U3099" s="74"/>
      <c r="V3099" s="74"/>
    </row>
    <row r="3100" spans="21:22">
      <c r="U3100" s="74"/>
      <c r="V3100" s="74"/>
    </row>
    <row r="3101" spans="21:22">
      <c r="U3101" s="74"/>
      <c r="V3101" s="74"/>
    </row>
    <row r="3102" spans="21:22">
      <c r="U3102" s="74"/>
      <c r="V3102" s="74"/>
    </row>
    <row r="3103" spans="21:22">
      <c r="U3103" s="74"/>
      <c r="V3103" s="74"/>
    </row>
    <row r="3104" spans="21:22">
      <c r="U3104" s="74"/>
      <c r="V3104" s="74"/>
    </row>
    <row r="3105" spans="21:22">
      <c r="U3105" s="74"/>
      <c r="V3105" s="74"/>
    </row>
    <row r="3106" spans="21:22">
      <c r="U3106" s="74"/>
      <c r="V3106" s="74"/>
    </row>
    <row r="3107" spans="21:22">
      <c r="U3107" s="74"/>
      <c r="V3107" s="74"/>
    </row>
    <row r="3108" spans="21:22">
      <c r="U3108" s="74"/>
      <c r="V3108" s="74"/>
    </row>
    <row r="3109" spans="21:22">
      <c r="U3109" s="74"/>
      <c r="V3109" s="74"/>
    </row>
    <row r="3110" spans="21:22">
      <c r="U3110" s="74"/>
      <c r="V3110" s="74"/>
    </row>
    <row r="3111" spans="21:22">
      <c r="U3111" s="74"/>
      <c r="V3111" s="74"/>
    </row>
    <row r="3112" spans="21:22">
      <c r="U3112" s="74"/>
      <c r="V3112" s="74"/>
    </row>
    <row r="3113" spans="21:22">
      <c r="U3113" s="74"/>
      <c r="V3113" s="74"/>
    </row>
    <row r="3114" spans="21:22">
      <c r="U3114" s="74"/>
      <c r="V3114" s="74"/>
    </row>
    <row r="3115" spans="21:22">
      <c r="U3115" s="74"/>
      <c r="V3115" s="74"/>
    </row>
    <row r="3116" spans="21:22">
      <c r="U3116" s="74"/>
      <c r="V3116" s="74"/>
    </row>
    <row r="3117" spans="21:22">
      <c r="U3117" s="74"/>
      <c r="V3117" s="74"/>
    </row>
    <row r="3118" spans="21:22">
      <c r="U3118" s="74"/>
      <c r="V3118" s="74"/>
    </row>
    <row r="3119" spans="21:22">
      <c r="U3119" s="74"/>
      <c r="V3119" s="74"/>
    </row>
    <row r="3120" spans="21:22">
      <c r="U3120" s="74"/>
      <c r="V3120" s="74"/>
    </row>
    <row r="3121" spans="21:22">
      <c r="U3121" s="74"/>
      <c r="V3121" s="74"/>
    </row>
    <row r="3122" spans="21:22">
      <c r="U3122" s="74"/>
      <c r="V3122" s="74"/>
    </row>
    <row r="3123" spans="21:22">
      <c r="U3123" s="74"/>
      <c r="V3123" s="74"/>
    </row>
    <row r="3124" spans="21:22">
      <c r="U3124" s="74"/>
      <c r="V3124" s="74"/>
    </row>
    <row r="3125" spans="21:22">
      <c r="U3125" s="74"/>
      <c r="V3125" s="74"/>
    </row>
    <row r="3126" spans="21:22">
      <c r="U3126" s="74"/>
      <c r="V3126" s="74"/>
    </row>
    <row r="3127" spans="21:22">
      <c r="U3127" s="74"/>
      <c r="V3127" s="74"/>
    </row>
    <row r="3128" spans="21:22">
      <c r="U3128" s="74"/>
      <c r="V3128" s="74"/>
    </row>
    <row r="3129" spans="21:22">
      <c r="U3129" s="74"/>
      <c r="V3129" s="74"/>
    </row>
    <row r="3130" spans="21:22">
      <c r="U3130" s="74"/>
      <c r="V3130" s="74"/>
    </row>
    <row r="3131" spans="21:22">
      <c r="U3131" s="74"/>
      <c r="V3131" s="74"/>
    </row>
    <row r="3132" spans="21:22">
      <c r="U3132" s="74"/>
      <c r="V3132" s="74"/>
    </row>
    <row r="3133" spans="21:22">
      <c r="U3133" s="74"/>
      <c r="V3133" s="74"/>
    </row>
    <row r="3134" spans="21:22">
      <c r="U3134" s="74"/>
      <c r="V3134" s="74"/>
    </row>
    <row r="3135" spans="21:22">
      <c r="U3135" s="74"/>
      <c r="V3135" s="74"/>
    </row>
    <row r="3136" spans="21:22">
      <c r="U3136" s="74"/>
      <c r="V3136" s="74"/>
    </row>
    <row r="3137" spans="21:22">
      <c r="U3137" s="74"/>
      <c r="V3137" s="74"/>
    </row>
    <row r="3138" spans="21:22">
      <c r="U3138" s="74"/>
      <c r="V3138" s="74"/>
    </row>
    <row r="3139" spans="21:22">
      <c r="U3139" s="74"/>
      <c r="V3139" s="74"/>
    </row>
    <row r="3140" spans="21:22">
      <c r="U3140" s="74"/>
      <c r="V3140" s="74"/>
    </row>
    <row r="3141" spans="21:22">
      <c r="U3141" s="74"/>
      <c r="V3141" s="74"/>
    </row>
    <row r="3142" spans="21:22">
      <c r="U3142" s="74"/>
      <c r="V3142" s="74"/>
    </row>
    <row r="3143" spans="21:22">
      <c r="U3143" s="74"/>
      <c r="V3143" s="74"/>
    </row>
    <row r="3144" spans="21:22">
      <c r="U3144" s="74"/>
      <c r="V3144" s="74"/>
    </row>
    <row r="3145" spans="21:22">
      <c r="U3145" s="74"/>
      <c r="V3145" s="74"/>
    </row>
    <row r="3146" spans="21:22">
      <c r="U3146" s="74"/>
      <c r="V3146" s="74"/>
    </row>
    <row r="3147" spans="21:22">
      <c r="U3147" s="74"/>
      <c r="V3147" s="74"/>
    </row>
    <row r="3148" spans="21:22">
      <c r="U3148" s="74"/>
      <c r="V3148" s="74"/>
    </row>
    <row r="3149" spans="21:22">
      <c r="U3149" s="74"/>
      <c r="V3149" s="74"/>
    </row>
    <row r="3150" spans="21:22">
      <c r="U3150" s="74"/>
      <c r="V3150" s="74"/>
    </row>
    <row r="3151" spans="21:22">
      <c r="U3151" s="74"/>
      <c r="V3151" s="74"/>
    </row>
    <row r="3152" spans="21:22">
      <c r="U3152" s="74"/>
      <c r="V3152" s="74"/>
    </row>
    <row r="3153" spans="21:22">
      <c r="U3153" s="74"/>
      <c r="V3153" s="74"/>
    </row>
    <row r="3154" spans="21:22">
      <c r="U3154" s="74"/>
      <c r="V3154" s="74"/>
    </row>
    <row r="3155" spans="21:22">
      <c r="U3155" s="74"/>
      <c r="V3155" s="74"/>
    </row>
    <row r="3156" spans="21:22">
      <c r="U3156" s="74"/>
      <c r="V3156" s="74"/>
    </row>
    <row r="3157" spans="21:22">
      <c r="U3157" s="74"/>
      <c r="V3157" s="74"/>
    </row>
    <row r="3158" spans="21:22">
      <c r="U3158" s="74"/>
      <c r="V3158" s="74"/>
    </row>
    <row r="3159" spans="21:22">
      <c r="U3159" s="74"/>
      <c r="V3159" s="74"/>
    </row>
    <row r="3160" spans="21:22">
      <c r="U3160" s="74"/>
      <c r="V3160" s="74"/>
    </row>
    <row r="3161" spans="21:22">
      <c r="U3161" s="74"/>
      <c r="V3161" s="74"/>
    </row>
    <row r="3162" spans="21:22">
      <c r="U3162" s="74"/>
      <c r="V3162" s="74"/>
    </row>
    <row r="3163" spans="21:22">
      <c r="U3163" s="74"/>
      <c r="V3163" s="74"/>
    </row>
    <row r="3164" spans="21:22">
      <c r="U3164" s="74"/>
      <c r="V3164" s="74"/>
    </row>
    <row r="3165" spans="21:22">
      <c r="U3165" s="74"/>
      <c r="V3165" s="74"/>
    </row>
    <row r="3166" spans="21:22">
      <c r="U3166" s="74"/>
      <c r="V3166" s="74"/>
    </row>
    <row r="3167" spans="21:22">
      <c r="U3167" s="74"/>
      <c r="V3167" s="74"/>
    </row>
    <row r="3168" spans="21:22">
      <c r="U3168" s="74"/>
      <c r="V3168" s="74"/>
    </row>
    <row r="3169" spans="21:22">
      <c r="U3169" s="74"/>
      <c r="V3169" s="74"/>
    </row>
    <row r="3170" spans="21:22">
      <c r="U3170" s="74"/>
      <c r="V3170" s="74"/>
    </row>
    <row r="3171" spans="21:22">
      <c r="U3171" s="74"/>
      <c r="V3171" s="74"/>
    </row>
    <row r="3172" spans="21:22">
      <c r="U3172" s="74"/>
      <c r="V3172" s="74"/>
    </row>
    <row r="3173" spans="21:22">
      <c r="U3173" s="74"/>
      <c r="V3173" s="74"/>
    </row>
    <row r="3174" spans="21:22">
      <c r="U3174" s="74"/>
      <c r="V3174" s="74"/>
    </row>
    <row r="3175" spans="21:22">
      <c r="U3175" s="74"/>
      <c r="V3175" s="74"/>
    </row>
    <row r="3176" spans="21:22">
      <c r="U3176" s="74"/>
      <c r="V3176" s="74"/>
    </row>
    <row r="3177" spans="21:22">
      <c r="U3177" s="74"/>
      <c r="V3177" s="74"/>
    </row>
    <row r="3178" spans="21:22">
      <c r="U3178" s="74"/>
      <c r="V3178" s="74"/>
    </row>
    <row r="3179" spans="21:22">
      <c r="U3179" s="74"/>
      <c r="V3179" s="74"/>
    </row>
    <row r="3180" spans="21:22">
      <c r="U3180" s="74"/>
      <c r="V3180" s="74"/>
    </row>
    <row r="3181" spans="21:22">
      <c r="U3181" s="74"/>
      <c r="V3181" s="74"/>
    </row>
    <row r="3182" spans="21:22">
      <c r="U3182" s="74"/>
      <c r="V3182" s="74"/>
    </row>
    <row r="3183" spans="21:22">
      <c r="U3183" s="74"/>
      <c r="V3183" s="74"/>
    </row>
    <row r="3184" spans="21:22">
      <c r="U3184" s="74"/>
      <c r="V3184" s="74"/>
    </row>
    <row r="3185" spans="21:22">
      <c r="U3185" s="74"/>
      <c r="V3185" s="74"/>
    </row>
    <row r="3186" spans="21:22">
      <c r="U3186" s="74"/>
      <c r="V3186" s="74"/>
    </row>
    <row r="3187" spans="21:22">
      <c r="U3187" s="74"/>
      <c r="V3187" s="74"/>
    </row>
    <row r="3188" spans="21:22">
      <c r="U3188" s="74"/>
      <c r="V3188" s="74"/>
    </row>
    <row r="3189" spans="21:22">
      <c r="U3189" s="74"/>
      <c r="V3189" s="74"/>
    </row>
    <row r="3190" spans="21:22">
      <c r="U3190" s="74"/>
      <c r="V3190" s="74"/>
    </row>
    <row r="3191" spans="21:22">
      <c r="U3191" s="74"/>
      <c r="V3191" s="74"/>
    </row>
    <row r="3192" spans="21:22">
      <c r="U3192" s="74"/>
      <c r="V3192" s="74"/>
    </row>
    <row r="3193" spans="21:22">
      <c r="U3193" s="74"/>
      <c r="V3193" s="74"/>
    </row>
    <row r="3194" spans="21:22">
      <c r="U3194" s="74"/>
      <c r="V3194" s="74"/>
    </row>
    <row r="3195" spans="21:22">
      <c r="U3195" s="74"/>
      <c r="V3195" s="74"/>
    </row>
    <row r="3196" spans="21:22">
      <c r="U3196" s="74"/>
      <c r="V3196" s="74"/>
    </row>
    <row r="3197" spans="21:22">
      <c r="U3197" s="74"/>
      <c r="V3197" s="74"/>
    </row>
    <row r="3198" spans="21:22">
      <c r="U3198" s="74"/>
      <c r="V3198" s="74"/>
    </row>
    <row r="3199" spans="21:22">
      <c r="U3199" s="74"/>
      <c r="V3199" s="74"/>
    </row>
    <row r="3200" spans="21:22">
      <c r="U3200" s="74"/>
      <c r="V3200" s="74"/>
    </row>
    <row r="3201" spans="21:22">
      <c r="U3201" s="74"/>
      <c r="V3201" s="74"/>
    </row>
    <row r="3202" spans="21:22">
      <c r="U3202" s="74"/>
      <c r="V3202" s="74"/>
    </row>
    <row r="3203" spans="21:22">
      <c r="U3203" s="74"/>
      <c r="V3203" s="74"/>
    </row>
    <row r="3204" spans="21:22">
      <c r="U3204" s="74"/>
      <c r="V3204" s="74"/>
    </row>
    <row r="3205" spans="21:22">
      <c r="U3205" s="74"/>
      <c r="V3205" s="74"/>
    </row>
    <row r="3206" spans="21:22">
      <c r="U3206" s="74"/>
      <c r="V3206" s="74"/>
    </row>
    <row r="3207" spans="21:22">
      <c r="U3207" s="74"/>
      <c r="V3207" s="74"/>
    </row>
    <row r="3208" spans="21:22">
      <c r="U3208" s="74"/>
      <c r="V3208" s="74"/>
    </row>
    <row r="3209" spans="21:22">
      <c r="U3209" s="74"/>
      <c r="V3209" s="74"/>
    </row>
    <row r="3210" spans="21:22">
      <c r="U3210" s="74"/>
      <c r="V3210" s="74"/>
    </row>
    <row r="3211" spans="21:22">
      <c r="U3211" s="74"/>
      <c r="V3211" s="74"/>
    </row>
    <row r="3212" spans="21:22">
      <c r="U3212" s="74"/>
      <c r="V3212" s="74"/>
    </row>
    <row r="3213" spans="21:22">
      <c r="U3213" s="74"/>
      <c r="V3213" s="74"/>
    </row>
    <row r="3214" spans="21:22">
      <c r="U3214" s="74"/>
      <c r="V3214" s="74"/>
    </row>
    <row r="3215" spans="21:22">
      <c r="U3215" s="74"/>
      <c r="V3215" s="74"/>
    </row>
    <row r="3216" spans="21:22">
      <c r="U3216" s="74"/>
      <c r="V3216" s="74"/>
    </row>
    <row r="3217" spans="21:22">
      <c r="U3217" s="74"/>
      <c r="V3217" s="74"/>
    </row>
    <row r="3218" spans="21:22">
      <c r="U3218" s="74"/>
      <c r="V3218" s="74"/>
    </row>
    <row r="3219" spans="21:22">
      <c r="U3219" s="74"/>
      <c r="V3219" s="74"/>
    </row>
    <row r="3220" spans="21:22">
      <c r="U3220" s="74"/>
      <c r="V3220" s="74"/>
    </row>
    <row r="3221" spans="21:22">
      <c r="U3221" s="74"/>
      <c r="V3221" s="74"/>
    </row>
    <row r="3222" spans="21:22">
      <c r="U3222" s="74"/>
      <c r="V3222" s="74"/>
    </row>
    <row r="3223" spans="21:22">
      <c r="U3223" s="74"/>
      <c r="V3223" s="74"/>
    </row>
    <row r="3224" spans="21:22">
      <c r="U3224" s="74"/>
      <c r="V3224" s="74"/>
    </row>
    <row r="3225" spans="21:22">
      <c r="U3225" s="74"/>
      <c r="V3225" s="74"/>
    </row>
    <row r="3226" spans="21:22">
      <c r="U3226" s="74"/>
      <c r="V3226" s="74"/>
    </row>
    <row r="3227" spans="21:22">
      <c r="U3227" s="74"/>
      <c r="V3227" s="74"/>
    </row>
    <row r="3228" spans="21:22">
      <c r="U3228" s="74"/>
      <c r="V3228" s="74"/>
    </row>
    <row r="3229" spans="21:22">
      <c r="U3229" s="74"/>
      <c r="V3229" s="74"/>
    </row>
    <row r="3230" spans="21:22">
      <c r="U3230" s="74"/>
      <c r="V3230" s="74"/>
    </row>
    <row r="3231" spans="21:22">
      <c r="U3231" s="74"/>
      <c r="V3231" s="74"/>
    </row>
    <row r="3232" spans="21:22">
      <c r="U3232" s="74"/>
      <c r="V3232" s="74"/>
    </row>
    <row r="3233" spans="21:22">
      <c r="U3233" s="74"/>
      <c r="V3233" s="74"/>
    </row>
    <row r="3234" spans="21:22">
      <c r="U3234" s="74"/>
      <c r="V3234" s="74"/>
    </row>
    <row r="3235" spans="21:22">
      <c r="U3235" s="74"/>
      <c r="V3235" s="74"/>
    </row>
    <row r="3236" spans="21:22">
      <c r="U3236" s="74"/>
      <c r="V3236" s="74"/>
    </row>
    <row r="3237" spans="21:22">
      <c r="U3237" s="74"/>
      <c r="V3237" s="74"/>
    </row>
    <row r="3238" spans="21:22">
      <c r="U3238" s="74"/>
      <c r="V3238" s="74"/>
    </row>
    <row r="3239" spans="21:22">
      <c r="U3239" s="74"/>
      <c r="V3239" s="74"/>
    </row>
    <row r="3240" spans="21:22">
      <c r="U3240" s="74"/>
      <c r="V3240" s="74"/>
    </row>
    <row r="3241" spans="21:22">
      <c r="U3241" s="74"/>
      <c r="V3241" s="74"/>
    </row>
    <row r="3242" spans="21:22">
      <c r="U3242" s="74"/>
      <c r="V3242" s="74"/>
    </row>
    <row r="3243" spans="21:22">
      <c r="U3243" s="74"/>
      <c r="V3243" s="74"/>
    </row>
    <row r="3244" spans="21:22">
      <c r="U3244" s="74"/>
      <c r="V3244" s="74"/>
    </row>
    <row r="3245" spans="21:22">
      <c r="U3245" s="74"/>
      <c r="V3245" s="74"/>
    </row>
    <row r="3246" spans="21:22">
      <c r="U3246" s="74"/>
      <c r="V3246" s="74"/>
    </row>
    <row r="3247" spans="21:22">
      <c r="U3247" s="74"/>
      <c r="V3247" s="74"/>
    </row>
    <row r="3248" spans="21:22">
      <c r="U3248" s="74"/>
      <c r="V3248" s="74"/>
    </row>
    <row r="3249" spans="21:22">
      <c r="U3249" s="74"/>
      <c r="V3249" s="74"/>
    </row>
    <row r="3250" spans="21:22">
      <c r="U3250" s="74"/>
      <c r="V3250" s="74"/>
    </row>
    <row r="3251" spans="21:22">
      <c r="U3251" s="74"/>
      <c r="V3251" s="74"/>
    </row>
    <row r="3252" spans="21:22">
      <c r="U3252" s="74"/>
      <c r="V3252" s="74"/>
    </row>
    <row r="3253" spans="21:22">
      <c r="U3253" s="74"/>
      <c r="V3253" s="74"/>
    </row>
    <row r="3254" spans="21:22">
      <c r="U3254" s="74"/>
      <c r="V3254" s="74"/>
    </row>
    <row r="3255" spans="21:22">
      <c r="U3255" s="74"/>
      <c r="V3255" s="74"/>
    </row>
    <row r="3256" spans="21:22">
      <c r="U3256" s="74"/>
      <c r="V3256" s="74"/>
    </row>
    <row r="3257" spans="21:22">
      <c r="U3257" s="74"/>
      <c r="V3257" s="74"/>
    </row>
    <row r="3258" spans="21:22">
      <c r="U3258" s="74"/>
      <c r="V3258" s="74"/>
    </row>
    <row r="3259" spans="21:22">
      <c r="U3259" s="74"/>
      <c r="V3259" s="74"/>
    </row>
    <row r="3260" spans="21:22">
      <c r="U3260" s="74"/>
      <c r="V3260" s="74"/>
    </row>
    <row r="3261" spans="21:22">
      <c r="U3261" s="74"/>
      <c r="V3261" s="74"/>
    </row>
    <row r="3262" spans="21:22">
      <c r="U3262" s="74"/>
      <c r="V3262" s="74"/>
    </row>
    <row r="3263" spans="21:22">
      <c r="U3263" s="74"/>
      <c r="V3263" s="74"/>
    </row>
    <row r="3264" spans="21:22">
      <c r="U3264" s="74"/>
      <c r="V3264" s="74"/>
    </row>
    <row r="3265" spans="21:22">
      <c r="U3265" s="74"/>
      <c r="V3265" s="74"/>
    </row>
    <row r="3266" spans="21:22">
      <c r="U3266" s="74"/>
      <c r="V3266" s="74"/>
    </row>
    <row r="3267" spans="21:22">
      <c r="U3267" s="74"/>
      <c r="V3267" s="74"/>
    </row>
    <row r="3268" spans="21:22">
      <c r="U3268" s="74"/>
      <c r="V3268" s="74"/>
    </row>
    <row r="3269" spans="21:22">
      <c r="U3269" s="74"/>
      <c r="V3269" s="74"/>
    </row>
    <row r="3270" spans="21:22">
      <c r="U3270" s="74"/>
      <c r="V3270" s="74"/>
    </row>
    <row r="3271" spans="21:22">
      <c r="U3271" s="74"/>
      <c r="V3271" s="74"/>
    </row>
    <row r="3272" spans="21:22">
      <c r="U3272" s="74"/>
      <c r="V3272" s="74"/>
    </row>
    <row r="3273" spans="21:22">
      <c r="U3273" s="74"/>
      <c r="V3273" s="74"/>
    </row>
    <row r="3274" spans="21:22">
      <c r="U3274" s="74"/>
      <c r="V3274" s="74"/>
    </row>
    <row r="3275" spans="21:22">
      <c r="U3275" s="74"/>
      <c r="V3275" s="74"/>
    </row>
    <row r="3276" spans="21:22">
      <c r="U3276" s="74"/>
      <c r="V3276" s="74"/>
    </row>
    <row r="3277" spans="21:22">
      <c r="U3277" s="74"/>
      <c r="V3277" s="74"/>
    </row>
    <row r="3278" spans="21:22">
      <c r="U3278" s="74"/>
      <c r="V3278" s="74"/>
    </row>
    <row r="3279" spans="21:22">
      <c r="U3279" s="74"/>
      <c r="V3279" s="74"/>
    </row>
    <row r="3280" spans="21:22">
      <c r="U3280" s="74"/>
      <c r="V3280" s="74"/>
    </row>
    <row r="3281" spans="21:22">
      <c r="U3281" s="74"/>
      <c r="V3281" s="74"/>
    </row>
    <row r="3282" spans="21:22">
      <c r="U3282" s="74"/>
      <c r="V3282" s="74"/>
    </row>
    <row r="3283" spans="21:22">
      <c r="U3283" s="74"/>
      <c r="V3283" s="74"/>
    </row>
    <row r="3284" spans="21:22">
      <c r="U3284" s="74"/>
      <c r="V3284" s="74"/>
    </row>
    <row r="3285" spans="21:22">
      <c r="U3285" s="74"/>
      <c r="V3285" s="74"/>
    </row>
    <row r="3286" spans="21:22">
      <c r="U3286" s="74"/>
      <c r="V3286" s="74"/>
    </row>
    <row r="3287" spans="21:22">
      <c r="U3287" s="74"/>
      <c r="V3287" s="74"/>
    </row>
    <row r="3288" spans="21:22">
      <c r="U3288" s="74"/>
      <c r="V3288" s="74"/>
    </row>
    <row r="3289" spans="21:22">
      <c r="U3289" s="74"/>
      <c r="V3289" s="74"/>
    </row>
    <row r="3290" spans="21:22">
      <c r="U3290" s="74"/>
      <c r="V3290" s="74"/>
    </row>
    <row r="3291" spans="21:22">
      <c r="U3291" s="74"/>
      <c r="V3291" s="74"/>
    </row>
    <row r="3292" spans="21:22">
      <c r="U3292" s="74"/>
      <c r="V3292" s="74"/>
    </row>
    <row r="3293" spans="21:22">
      <c r="U3293" s="74"/>
      <c r="V3293" s="74"/>
    </row>
    <row r="3294" spans="21:22">
      <c r="U3294" s="74"/>
      <c r="V3294" s="74"/>
    </row>
    <row r="3295" spans="21:22">
      <c r="U3295" s="74"/>
      <c r="V3295" s="74"/>
    </row>
    <row r="3296" spans="21:22">
      <c r="U3296" s="74"/>
      <c r="V3296" s="74"/>
    </row>
    <row r="3297" spans="21:22">
      <c r="U3297" s="74"/>
      <c r="V3297" s="74"/>
    </row>
    <row r="3298" spans="21:22">
      <c r="U3298" s="74"/>
      <c r="V3298" s="74"/>
    </row>
    <row r="3299" spans="21:22">
      <c r="U3299" s="74"/>
      <c r="V3299" s="74"/>
    </row>
    <row r="3300" spans="21:22">
      <c r="U3300" s="74"/>
      <c r="V3300" s="74"/>
    </row>
    <row r="3301" spans="21:22">
      <c r="U3301" s="74"/>
      <c r="V3301" s="74"/>
    </row>
    <row r="3302" spans="21:22">
      <c r="U3302" s="74"/>
      <c r="V3302" s="74"/>
    </row>
    <row r="3303" spans="21:22">
      <c r="U3303" s="74"/>
      <c r="V3303" s="74"/>
    </row>
    <row r="3304" spans="21:22">
      <c r="U3304" s="74"/>
      <c r="V3304" s="74"/>
    </row>
    <row r="3305" spans="21:22">
      <c r="U3305" s="74"/>
      <c r="V3305" s="74"/>
    </row>
    <row r="3306" spans="21:22">
      <c r="U3306" s="74"/>
      <c r="V3306" s="74"/>
    </row>
    <row r="3307" spans="21:22">
      <c r="U3307" s="74"/>
      <c r="V3307" s="74"/>
    </row>
    <row r="3308" spans="21:22">
      <c r="U3308" s="74"/>
      <c r="V3308" s="74"/>
    </row>
    <row r="3309" spans="21:22">
      <c r="U3309" s="74"/>
      <c r="V3309" s="74"/>
    </row>
    <row r="3310" spans="21:22">
      <c r="U3310" s="74"/>
      <c r="V3310" s="74"/>
    </row>
    <row r="3311" spans="21:22">
      <c r="U3311" s="74"/>
      <c r="V3311" s="74"/>
    </row>
    <row r="3312" spans="21:22">
      <c r="U3312" s="74"/>
      <c r="V3312" s="74"/>
    </row>
    <row r="3313" spans="21:22">
      <c r="U3313" s="74"/>
      <c r="V3313" s="74"/>
    </row>
    <row r="3314" spans="21:22">
      <c r="U3314" s="74"/>
      <c r="V3314" s="74"/>
    </row>
    <row r="3315" spans="21:22">
      <c r="U3315" s="74"/>
      <c r="V3315" s="74"/>
    </row>
    <row r="3316" spans="21:22">
      <c r="U3316" s="74"/>
      <c r="V3316" s="74"/>
    </row>
    <row r="3317" spans="21:22">
      <c r="U3317" s="74"/>
      <c r="V3317" s="74"/>
    </row>
    <row r="3318" spans="21:22">
      <c r="U3318" s="74"/>
      <c r="V3318" s="74"/>
    </row>
    <row r="3319" spans="21:22">
      <c r="U3319" s="74"/>
      <c r="V3319" s="74"/>
    </row>
    <row r="3320" spans="21:22">
      <c r="U3320" s="74"/>
      <c r="V3320" s="74"/>
    </row>
    <row r="3321" spans="21:22">
      <c r="U3321" s="74"/>
      <c r="V3321" s="74"/>
    </row>
    <row r="3322" spans="21:22">
      <c r="U3322" s="74"/>
      <c r="V3322" s="74"/>
    </row>
    <row r="3323" spans="21:22">
      <c r="U3323" s="74"/>
      <c r="V3323" s="74"/>
    </row>
    <row r="3324" spans="21:22">
      <c r="U3324" s="74"/>
      <c r="V3324" s="74"/>
    </row>
    <row r="3325" spans="21:22">
      <c r="U3325" s="74"/>
      <c r="V3325" s="74"/>
    </row>
    <row r="3326" spans="21:22">
      <c r="U3326" s="74"/>
      <c r="V3326" s="74"/>
    </row>
    <row r="3327" spans="21:22">
      <c r="U3327" s="74"/>
      <c r="V3327" s="74"/>
    </row>
    <row r="3328" spans="21:22">
      <c r="U3328" s="74"/>
      <c r="V3328" s="74"/>
    </row>
    <row r="3329" spans="21:22">
      <c r="U3329" s="74"/>
      <c r="V3329" s="74"/>
    </row>
    <row r="3330" spans="21:22">
      <c r="U3330" s="74"/>
      <c r="V3330" s="74"/>
    </row>
    <row r="3331" spans="21:22">
      <c r="U3331" s="74"/>
      <c r="V3331" s="74"/>
    </row>
    <row r="3332" spans="21:22">
      <c r="U3332" s="74"/>
      <c r="V3332" s="74"/>
    </row>
    <row r="3333" spans="21:22">
      <c r="U3333" s="74"/>
      <c r="V3333" s="74"/>
    </row>
    <row r="3334" spans="21:22">
      <c r="U3334" s="74"/>
      <c r="V3334" s="74"/>
    </row>
    <row r="3335" spans="21:22">
      <c r="U3335" s="74"/>
      <c r="V3335" s="74"/>
    </row>
    <row r="3336" spans="21:22">
      <c r="U3336" s="74"/>
      <c r="V3336" s="74"/>
    </row>
    <row r="3337" spans="21:22">
      <c r="U3337" s="74"/>
      <c r="V3337" s="74"/>
    </row>
    <row r="3338" spans="21:22">
      <c r="U3338" s="74"/>
      <c r="V3338" s="74"/>
    </row>
    <row r="3339" spans="21:22">
      <c r="U3339" s="74"/>
      <c r="V3339" s="74"/>
    </row>
    <row r="3340" spans="21:22">
      <c r="U3340" s="74"/>
      <c r="V3340" s="74"/>
    </row>
    <row r="3341" spans="21:22">
      <c r="U3341" s="74"/>
      <c r="V3341" s="74"/>
    </row>
    <row r="3342" spans="21:22">
      <c r="U3342" s="74"/>
      <c r="V3342" s="74"/>
    </row>
    <row r="3343" spans="21:22">
      <c r="U3343" s="74"/>
      <c r="V3343" s="74"/>
    </row>
    <row r="3344" spans="21:22">
      <c r="U3344" s="74"/>
      <c r="V3344" s="74"/>
    </row>
    <row r="3345" spans="21:22">
      <c r="U3345" s="74"/>
      <c r="V3345" s="74"/>
    </row>
    <row r="3346" spans="21:22">
      <c r="U3346" s="74"/>
      <c r="V3346" s="74"/>
    </row>
    <row r="3347" spans="21:22">
      <c r="U3347" s="74"/>
      <c r="V3347" s="74"/>
    </row>
    <row r="3348" spans="21:22">
      <c r="U3348" s="74"/>
      <c r="V3348" s="74"/>
    </row>
    <row r="3349" spans="21:22">
      <c r="U3349" s="74"/>
      <c r="V3349" s="74"/>
    </row>
    <row r="3350" spans="21:22">
      <c r="U3350" s="74"/>
      <c r="V3350" s="74"/>
    </row>
    <row r="3351" spans="21:22">
      <c r="U3351" s="74"/>
      <c r="V3351" s="74"/>
    </row>
    <row r="3352" spans="21:22">
      <c r="U3352" s="74"/>
      <c r="V3352" s="74"/>
    </row>
    <row r="3353" spans="21:22">
      <c r="U3353" s="74"/>
      <c r="V3353" s="74"/>
    </row>
    <row r="3354" spans="21:22">
      <c r="U3354" s="74"/>
      <c r="V3354" s="74"/>
    </row>
    <row r="3355" spans="21:22">
      <c r="U3355" s="74"/>
      <c r="V3355" s="74"/>
    </row>
    <row r="3356" spans="21:22">
      <c r="U3356" s="74"/>
      <c r="V3356" s="74"/>
    </row>
    <row r="3357" spans="21:22">
      <c r="U3357" s="74"/>
      <c r="V3357" s="74"/>
    </row>
    <row r="3358" spans="21:22">
      <c r="U3358" s="74"/>
      <c r="V3358" s="74"/>
    </row>
    <row r="3359" spans="21:22">
      <c r="U3359" s="74"/>
      <c r="V3359" s="74"/>
    </row>
    <row r="3360" spans="21:22">
      <c r="U3360" s="74"/>
      <c r="V3360" s="74"/>
    </row>
    <row r="3361" spans="21:22">
      <c r="U3361" s="74"/>
      <c r="V3361" s="74"/>
    </row>
    <row r="3362" spans="21:22">
      <c r="U3362" s="74"/>
      <c r="V3362" s="74"/>
    </row>
    <row r="3363" spans="21:22">
      <c r="U3363" s="74"/>
      <c r="V3363" s="74"/>
    </row>
    <row r="3364" spans="21:22">
      <c r="U3364" s="74"/>
      <c r="V3364" s="74"/>
    </row>
    <row r="3365" spans="21:22">
      <c r="U3365" s="74"/>
      <c r="V3365" s="74"/>
    </row>
    <row r="3366" spans="21:22">
      <c r="U3366" s="74"/>
      <c r="V3366" s="74"/>
    </row>
    <row r="3367" spans="21:22">
      <c r="U3367" s="74"/>
      <c r="V3367" s="74"/>
    </row>
    <row r="3368" spans="21:22">
      <c r="U3368" s="74"/>
      <c r="V3368" s="74"/>
    </row>
    <row r="3369" spans="21:22">
      <c r="U3369" s="74"/>
      <c r="V3369" s="74"/>
    </row>
    <row r="3370" spans="21:22">
      <c r="U3370" s="74"/>
      <c r="V3370" s="74"/>
    </row>
    <row r="3371" spans="21:22">
      <c r="U3371" s="74"/>
      <c r="V3371" s="74"/>
    </row>
    <row r="3372" spans="21:22">
      <c r="U3372" s="74"/>
      <c r="V3372" s="74"/>
    </row>
    <row r="3373" spans="21:22">
      <c r="U3373" s="74"/>
      <c r="V3373" s="74"/>
    </row>
    <row r="3374" spans="21:22">
      <c r="U3374" s="74"/>
      <c r="V3374" s="74"/>
    </row>
    <row r="3375" spans="21:22">
      <c r="U3375" s="74"/>
      <c r="V3375" s="74"/>
    </row>
    <row r="3376" spans="21:22">
      <c r="U3376" s="74"/>
      <c r="V3376" s="74"/>
    </row>
    <row r="3377" spans="21:22">
      <c r="U3377" s="74"/>
      <c r="V3377" s="74"/>
    </row>
    <row r="3378" spans="21:22">
      <c r="U3378" s="74"/>
      <c r="V3378" s="74"/>
    </row>
    <row r="3379" spans="21:22">
      <c r="U3379" s="74"/>
      <c r="V3379" s="74"/>
    </row>
    <row r="3380" spans="21:22">
      <c r="U3380" s="74"/>
      <c r="V3380" s="74"/>
    </row>
    <row r="3381" spans="21:22">
      <c r="U3381" s="74"/>
      <c r="V3381" s="74"/>
    </row>
    <row r="3382" spans="21:22">
      <c r="U3382" s="74"/>
      <c r="V3382" s="74"/>
    </row>
    <row r="3383" spans="21:22">
      <c r="U3383" s="74"/>
      <c r="V3383" s="74"/>
    </row>
    <row r="3384" spans="21:22">
      <c r="U3384" s="74"/>
      <c r="V3384" s="74"/>
    </row>
  </sheetData>
  <sheetProtection sort="0" autoFilter="0"/>
  <mergeCells count="44">
    <mergeCell ref="AG14:AG15"/>
    <mergeCell ref="AH14:AH15"/>
    <mergeCell ref="AI14:AI15"/>
    <mergeCell ref="AJ14:AJ15"/>
    <mergeCell ref="A1093:F1093"/>
    <mergeCell ref="AE14:AE15"/>
    <mergeCell ref="AF14:AF15"/>
    <mergeCell ref="A1095:F1095"/>
    <mergeCell ref="AA14:AA15"/>
    <mergeCell ref="AB14:AB15"/>
    <mergeCell ref="AC14:AC15"/>
    <mergeCell ref="AD14:AD15"/>
    <mergeCell ref="H13:H15"/>
    <mergeCell ref="I13:K14"/>
    <mergeCell ref="V14:V15"/>
    <mergeCell ref="W14:W15"/>
    <mergeCell ref="X14:X15"/>
    <mergeCell ref="Y14:Y15"/>
    <mergeCell ref="L13:R13"/>
    <mergeCell ref="S13:S15"/>
    <mergeCell ref="T13:T15"/>
    <mergeCell ref="U13:U15"/>
    <mergeCell ref="G12:T12"/>
    <mergeCell ref="U12:AD12"/>
    <mergeCell ref="AE12:AH13"/>
    <mergeCell ref="AI12:AJ13"/>
    <mergeCell ref="B13:B15"/>
    <mergeCell ref="C13:C15"/>
    <mergeCell ref="D13:D15"/>
    <mergeCell ref="E13:E15"/>
    <mergeCell ref="F13:F15"/>
    <mergeCell ref="G13:G15"/>
    <mergeCell ref="V13:Y13"/>
    <mergeCell ref="Z13:Z15"/>
    <mergeCell ref="AA13:AD13"/>
    <mergeCell ref="L14:L15"/>
    <mergeCell ref="M14:M15"/>
    <mergeCell ref="N14:Q14"/>
    <mergeCell ref="A7:F7"/>
    <mergeCell ref="A8:F8"/>
    <mergeCell ref="A9:F9"/>
    <mergeCell ref="A10:F10"/>
    <mergeCell ref="A12:A15"/>
    <mergeCell ref="B12:F12"/>
  </mergeCells>
  <phoneticPr fontId="27" type="noConversion"/>
  <dataValidations count="2">
    <dataValidation type="list" allowBlank="1" showInputMessage="1" showErrorMessage="1" sqref="H695:H696 H698 I966:K966 B966:F966" xr:uid="{123C9C97-E36C-4C9D-BE19-6FC6C8D8D49E}">
      <formula1>#REF!</formula1>
    </dataValidation>
    <dataValidation type="list" allowBlank="1" showInputMessage="1" showErrorMessage="1" sqref="G966" xr:uid="{D22E3544-A88C-4638-9A75-E5D2E2C3B2B9}">
      <formula1>$A$25:$A$61</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B482-02D2-C544-AB07-97793765ADD7}">
  <sheetPr codeName="Hoja28"/>
  <dimension ref="A1:AJ321"/>
  <sheetViews>
    <sheetView showGridLines="0" zoomScaleNormal="100" workbookViewId="0">
      <selection activeCell="M7" sqref="M7"/>
    </sheetView>
  </sheetViews>
  <sheetFormatPr baseColWidth="10" defaultColWidth="11.44140625" defaultRowHeight="14.4"/>
  <cols>
    <col min="1" max="1" width="5.44140625" customWidth="1"/>
    <col min="2" max="2" width="3.77734375" customWidth="1"/>
    <col min="3" max="6" width="3.33203125" customWidth="1"/>
    <col min="7" max="7" width="24.44140625" customWidth="1"/>
    <col min="8" max="8" width="30.77734375" customWidth="1"/>
    <col min="9" max="9" width="8.44140625" customWidth="1"/>
    <col min="10" max="10" width="19.44140625" customWidth="1"/>
    <col min="11" max="11" width="2.77734375" bestFit="1" customWidth="1"/>
    <col min="12" max="12" width="15.109375" customWidth="1"/>
    <col min="13" max="13" width="15.33203125" customWidth="1"/>
    <col min="14" max="17" width="4.6640625" customWidth="1"/>
    <col min="18" max="18" width="5.44140625" customWidth="1"/>
    <col min="19" max="19" width="14.33203125" customWidth="1"/>
    <col min="20" max="20" width="23.77734375" customWidth="1"/>
    <col min="21" max="21" width="11.33203125" customWidth="1"/>
    <col min="22" max="22" width="8" customWidth="1"/>
    <col min="23" max="23" width="10.109375" customWidth="1"/>
    <col min="24" max="24" width="13.109375" customWidth="1"/>
    <col min="25" max="25" width="19.77734375" customWidth="1"/>
    <col min="26" max="26" width="8.77734375" hidden="1" customWidth="1"/>
    <col min="27" max="27" width="7.44140625" hidden="1" customWidth="1"/>
    <col min="28" max="28" width="9.109375" hidden="1" customWidth="1"/>
    <col min="29" max="29" width="10.6640625" hidden="1" customWidth="1"/>
    <col min="30" max="30" width="17.77734375" hidden="1" customWidth="1"/>
    <col min="31" max="31" width="8.77734375" hidden="1" customWidth="1"/>
    <col min="32" max="32" width="12.33203125" hidden="1" customWidth="1"/>
    <col min="33" max="33" width="14.77734375" hidden="1" customWidth="1"/>
    <col min="34" max="34" width="19" hidden="1" customWidth="1"/>
    <col min="35" max="36" width="11.44140625" customWidth="1"/>
  </cols>
  <sheetData>
    <row r="1" spans="1:36" s="59" customFormat="1" ht="12">
      <c r="A1" s="58" t="s">
        <v>589</v>
      </c>
    </row>
    <row r="2" spans="1:36" s="59" customFormat="1" ht="15.6">
      <c r="A2" s="229" t="s">
        <v>590</v>
      </c>
    </row>
    <row r="3" spans="1:36" s="59" customFormat="1" ht="9.6"/>
    <row r="4" spans="1:36" s="59" customFormat="1" ht="9.6"/>
    <row r="5" spans="1:36" s="59" customFormat="1" ht="18">
      <c r="A5" s="60" t="s">
        <v>591</v>
      </c>
    </row>
    <row r="6" spans="1:36" s="59" customFormat="1" ht="11.25" customHeight="1"/>
    <row r="7" spans="1:36" s="59" customFormat="1" ht="10.199999999999999">
      <c r="A7" s="562" t="s">
        <v>592</v>
      </c>
      <c r="B7" s="563"/>
      <c r="C7" s="563"/>
      <c r="D7" s="563"/>
      <c r="E7" s="563"/>
      <c r="F7" s="563"/>
      <c r="G7" s="226">
        <v>2022</v>
      </c>
    </row>
    <row r="8" spans="1:36" s="59" customFormat="1" ht="10.199999999999999">
      <c r="A8" s="562" t="s">
        <v>593</v>
      </c>
      <c r="B8" s="563"/>
      <c r="C8" s="563"/>
      <c r="D8" s="563"/>
      <c r="E8" s="563"/>
      <c r="F8" s="563"/>
      <c r="G8" s="226" t="s">
        <v>2262</v>
      </c>
    </row>
    <row r="9" spans="1:36" s="59" customFormat="1" ht="10.199999999999999">
      <c r="A9" s="562" t="s">
        <v>3760</v>
      </c>
      <c r="B9" s="563"/>
      <c r="C9" s="563"/>
      <c r="D9" s="563"/>
      <c r="E9" s="563"/>
      <c r="F9" s="563"/>
      <c r="G9" s="226" t="s">
        <v>4767</v>
      </c>
    </row>
    <row r="10" spans="1:36" s="59" customFormat="1" ht="10.199999999999999">
      <c r="A10" s="562" t="s">
        <v>596</v>
      </c>
      <c r="B10" s="563"/>
      <c r="C10" s="563"/>
      <c r="D10" s="563"/>
      <c r="E10" s="563"/>
      <c r="F10" s="563"/>
      <c r="G10" s="226" t="s">
        <v>172</v>
      </c>
    </row>
    <row r="11" spans="1:36" ht="5.25"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row>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15" customHeight="1">
      <c r="A13" s="565"/>
      <c r="B13" s="610" t="s">
        <v>603</v>
      </c>
      <c r="C13" s="610" t="s">
        <v>604</v>
      </c>
      <c r="D13" s="610" t="s">
        <v>605</v>
      </c>
      <c r="E13" s="610" t="s">
        <v>606</v>
      </c>
      <c r="F13" s="610" t="s">
        <v>607</v>
      </c>
      <c r="G13" s="578" t="s">
        <v>608</v>
      </c>
      <c r="H13" s="578" t="s">
        <v>609</v>
      </c>
      <c r="I13" s="604" t="s">
        <v>610</v>
      </c>
      <c r="J13" s="607"/>
      <c r="K13" s="686"/>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18.75" customHeight="1">
      <c r="A14" s="565"/>
      <c r="B14" s="611"/>
      <c r="C14" s="611"/>
      <c r="D14" s="611"/>
      <c r="E14" s="611"/>
      <c r="F14" s="611"/>
      <c r="G14" s="579"/>
      <c r="H14" s="579"/>
      <c r="I14" s="608"/>
      <c r="J14" s="609"/>
      <c r="K14" s="687"/>
      <c r="L14" s="578" t="s">
        <v>618</v>
      </c>
      <c r="M14" s="578" t="s">
        <v>4325</v>
      </c>
      <c r="N14" s="683" t="s">
        <v>620</v>
      </c>
      <c r="O14" s="684"/>
      <c r="P14" s="684"/>
      <c r="Q14" s="685"/>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675" t="s">
        <v>630</v>
      </c>
      <c r="AJ14" s="573" t="s">
        <v>631</v>
      </c>
    </row>
    <row r="15" spans="1:36" ht="23.25" customHeight="1">
      <c r="A15" s="566"/>
      <c r="B15" s="612"/>
      <c r="C15" s="612"/>
      <c r="D15" s="612"/>
      <c r="E15" s="612"/>
      <c r="F15" s="612"/>
      <c r="G15" s="580"/>
      <c r="H15" s="580"/>
      <c r="I15" s="89" t="s">
        <v>632</v>
      </c>
      <c r="J15" s="62" t="s">
        <v>330</v>
      </c>
      <c r="K15" s="89" t="s">
        <v>30</v>
      </c>
      <c r="L15" s="580"/>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59" customFormat="1" ht="37.049999999999997" customHeight="1">
      <c r="A16" s="63">
        <v>1</v>
      </c>
      <c r="B16" s="162" t="s">
        <v>400</v>
      </c>
      <c r="C16" s="162">
        <v>0</v>
      </c>
      <c r="D16" s="162">
        <v>0</v>
      </c>
      <c r="E16" s="162" t="s">
        <v>41</v>
      </c>
      <c r="F16" s="162">
        <v>22</v>
      </c>
      <c r="G16" s="231" t="s">
        <v>428</v>
      </c>
      <c r="H16" s="164" t="s">
        <v>4768</v>
      </c>
      <c r="I16" s="231" t="s">
        <v>20</v>
      </c>
      <c r="J16" s="231" t="s">
        <v>129</v>
      </c>
      <c r="K16" s="231">
        <v>1</v>
      </c>
      <c r="L16" s="165" t="s">
        <v>2201</v>
      </c>
      <c r="M16" s="165" t="s">
        <v>4769</v>
      </c>
      <c r="N16" s="64">
        <v>30</v>
      </c>
      <c r="O16" s="64">
        <v>0</v>
      </c>
      <c r="P16" s="64">
        <v>0</v>
      </c>
      <c r="Q16" s="64">
        <v>0</v>
      </c>
      <c r="R16" s="64">
        <f>N16+O16+P16+Q16</f>
        <v>30</v>
      </c>
      <c r="S16" s="105" t="s">
        <v>4770</v>
      </c>
      <c r="T16" s="105" t="s">
        <v>172</v>
      </c>
      <c r="U16" s="159">
        <f>N16+O16</f>
        <v>30</v>
      </c>
      <c r="V16" s="155">
        <v>30</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04"/>
      <c r="Z16" s="159">
        <f t="shared" ref="Z16" si="2">P16+Q16</f>
        <v>0</v>
      </c>
      <c r="AA16" s="159"/>
      <c r="AB16" s="100" t="str">
        <f>IF(AA16="","No hay ejecución",IF(AND(Z16&gt;0), AA16/Z16,"No hay Programación"))</f>
        <v>No hay ejecución</v>
      </c>
      <c r="AC16" s="105" t="str">
        <f t="shared" ref="AC16" si="3">IF(AB16="No hay ejecución","NA",IF(AB16&gt;=90%,"De acuerdo a lo programado",IF(AB16&gt;=70%,"Atraso Leve",IF(AB16&lt;70%,"En Riesgo de no Cumplimiento"))))</f>
        <v>NA</v>
      </c>
      <c r="AD16" s="166"/>
      <c r="AE16" s="65">
        <f>V16+AA16</f>
        <v>30</v>
      </c>
      <c r="AF16" s="100">
        <f>IF(AE16="","No hay ejecución",IF(AND(AE16&gt;0), AE16/R16,"No hay Programación"))</f>
        <v>1</v>
      </c>
      <c r="AG16" s="105" t="str">
        <f>IF(AF16="No hay ejecución","NA",IF(AF16&gt;=90%,"De acuerdo a lo programado",IF(AF16&gt;=70%,"Atraso Leve",IF(AF16&lt;70%,"Incumplimiento"))))</f>
        <v>De acuerdo a lo programado</v>
      </c>
      <c r="AH16" s="166"/>
      <c r="AI16" s="65" t="s">
        <v>502</v>
      </c>
      <c r="AJ16" s="105" t="s">
        <v>502</v>
      </c>
    </row>
    <row r="17" spans="1:36" s="59" customFormat="1" ht="37.049999999999997" customHeight="1">
      <c r="A17" s="63">
        <v>2</v>
      </c>
      <c r="B17" s="162" t="s">
        <v>3954</v>
      </c>
      <c r="C17" s="162">
        <v>0</v>
      </c>
      <c r="D17" s="162">
        <v>0</v>
      </c>
      <c r="E17" s="162" t="s">
        <v>41</v>
      </c>
      <c r="F17" s="162">
        <v>22</v>
      </c>
      <c r="G17" s="231" t="s">
        <v>428</v>
      </c>
      <c r="H17" s="164" t="s">
        <v>4771</v>
      </c>
      <c r="I17" s="231" t="s">
        <v>20</v>
      </c>
      <c r="J17" s="231" t="s">
        <v>129</v>
      </c>
      <c r="K17" s="231">
        <v>1</v>
      </c>
      <c r="L17" s="165" t="s">
        <v>3769</v>
      </c>
      <c r="M17" s="165" t="s">
        <v>3764</v>
      </c>
      <c r="N17" s="64">
        <v>0</v>
      </c>
      <c r="O17" s="64">
        <v>1</v>
      </c>
      <c r="P17" s="64">
        <v>1</v>
      </c>
      <c r="Q17" s="64">
        <v>0</v>
      </c>
      <c r="R17" s="64">
        <f t="shared" ref="R17:R80" si="4">N17+O17+P17+Q17</f>
        <v>2</v>
      </c>
      <c r="S17" s="105" t="s">
        <v>4770</v>
      </c>
      <c r="T17" s="105" t="s">
        <v>172</v>
      </c>
      <c r="U17" s="159">
        <f t="shared" ref="U17:U80" si="5">N17+O17</f>
        <v>1</v>
      </c>
      <c r="V17" s="155">
        <v>1</v>
      </c>
      <c r="W17" s="100">
        <f t="shared" ref="W17:W80" si="6">IF(V17="","No hay ejecución",IF(AND(U17&gt;0), V17/U17,"No hay Programación"))</f>
        <v>1</v>
      </c>
      <c r="X17" s="105" t="str">
        <f t="shared" ref="X17:X80" si="7">IF(W17="No hay ejecución","NA",IF(W17&gt;=90%,"De acuerdo a lo programado",IF(W17&gt;=70%,"Atraso Leve",IF(W17&lt;70%,"En Riesgo de no Cumplimiento"))))</f>
        <v>De acuerdo a lo programado</v>
      </c>
      <c r="Y17" s="104"/>
      <c r="Z17" s="159">
        <f t="shared" ref="Z17:Z80" si="8">P17+Q17</f>
        <v>1</v>
      </c>
      <c r="AA17" s="159"/>
      <c r="AB17" s="100" t="str">
        <f t="shared" ref="AB17:AB80" si="9">IF(AA17="","No hay ejecución",IF(AND(Z17&gt;0), AA17/Z17,"No hay Programación"))</f>
        <v>No hay ejecución</v>
      </c>
      <c r="AC17" s="105" t="str">
        <f t="shared" ref="AC17:AC80" si="10">IF(AB17="No hay ejecución","NA",IF(AB17&gt;=90%,"De acuerdo a lo programado",IF(AB17&gt;=70%,"Atraso Leve",IF(AB17&lt;70%,"En Riesgo de no Cumplimiento"))))</f>
        <v>NA</v>
      </c>
      <c r="AD17" s="166"/>
      <c r="AE17" s="65">
        <f t="shared" ref="AE17:AE80" si="11">V17+AA17</f>
        <v>1</v>
      </c>
      <c r="AF17" s="100">
        <f t="shared" ref="AF17:AF80" si="12">IF(AE17="","No hay ejecución",IF(AND(AE17&gt;0), AE17/R17,"No hay Programación"))</f>
        <v>0.5</v>
      </c>
      <c r="AG17" s="105" t="str">
        <f t="shared" ref="AG17:AG80" si="13">IF(AF17="No hay ejecución","NA",IF(AF17&gt;=90%,"De acuerdo a lo programado",IF(AF17&gt;=70%,"Atraso Leve",IF(AF17&lt;70%,"Incumplimiento"))))</f>
        <v>Incumplimiento</v>
      </c>
      <c r="AH17" s="166"/>
      <c r="AI17" s="65" t="s">
        <v>502</v>
      </c>
      <c r="AJ17" s="105" t="s">
        <v>502</v>
      </c>
    </row>
    <row r="18" spans="1:36" s="59" customFormat="1" ht="37.049999999999997" customHeight="1">
      <c r="A18" s="63">
        <v>3</v>
      </c>
      <c r="B18" s="162" t="s">
        <v>3954</v>
      </c>
      <c r="C18" s="162">
        <v>0</v>
      </c>
      <c r="D18" s="162">
        <v>0</v>
      </c>
      <c r="E18" s="162" t="s">
        <v>41</v>
      </c>
      <c r="F18" s="162">
        <v>22</v>
      </c>
      <c r="G18" s="231" t="s">
        <v>428</v>
      </c>
      <c r="H18" s="164" t="s">
        <v>4772</v>
      </c>
      <c r="I18" s="231" t="s">
        <v>18</v>
      </c>
      <c r="J18" s="231" t="s">
        <v>129</v>
      </c>
      <c r="K18" s="231">
        <v>1</v>
      </c>
      <c r="L18" s="165" t="s">
        <v>2214</v>
      </c>
      <c r="M18" s="165" t="s">
        <v>2215</v>
      </c>
      <c r="N18" s="64">
        <v>0</v>
      </c>
      <c r="O18" s="64">
        <v>1</v>
      </c>
      <c r="P18" s="64">
        <v>1</v>
      </c>
      <c r="Q18" s="64">
        <v>1</v>
      </c>
      <c r="R18" s="64">
        <f t="shared" si="4"/>
        <v>3</v>
      </c>
      <c r="S18" s="105" t="s">
        <v>4770</v>
      </c>
      <c r="T18" s="105" t="s">
        <v>172</v>
      </c>
      <c r="U18" s="159">
        <f t="shared" si="5"/>
        <v>1</v>
      </c>
      <c r="V18" s="155">
        <v>1</v>
      </c>
      <c r="W18" s="100">
        <f t="shared" si="6"/>
        <v>1</v>
      </c>
      <c r="X18" s="105" t="str">
        <f t="shared" si="7"/>
        <v>De acuerdo a lo programado</v>
      </c>
      <c r="Y18" s="104"/>
      <c r="Z18" s="159">
        <f t="shared" si="8"/>
        <v>2</v>
      </c>
      <c r="AA18" s="159"/>
      <c r="AB18" s="100" t="str">
        <f t="shared" si="9"/>
        <v>No hay ejecución</v>
      </c>
      <c r="AC18" s="105" t="str">
        <f t="shared" si="10"/>
        <v>NA</v>
      </c>
      <c r="AD18" s="166"/>
      <c r="AE18" s="65">
        <f t="shared" si="11"/>
        <v>1</v>
      </c>
      <c r="AF18" s="100">
        <f t="shared" si="12"/>
        <v>0.33333333333333331</v>
      </c>
      <c r="AG18" s="105" t="str">
        <f t="shared" si="13"/>
        <v>Incumplimiento</v>
      </c>
      <c r="AH18" s="166"/>
      <c r="AI18" s="65" t="s">
        <v>502</v>
      </c>
      <c r="AJ18" s="105" t="s">
        <v>502</v>
      </c>
    </row>
    <row r="19" spans="1:36" s="59" customFormat="1" ht="37.049999999999997" customHeight="1">
      <c r="A19" s="63">
        <v>4</v>
      </c>
      <c r="B19" s="162" t="s">
        <v>3954</v>
      </c>
      <c r="C19" s="162">
        <v>0</v>
      </c>
      <c r="D19" s="162">
        <v>0</v>
      </c>
      <c r="E19" s="162" t="s">
        <v>41</v>
      </c>
      <c r="F19" s="162">
        <v>22</v>
      </c>
      <c r="G19" s="231" t="s">
        <v>428</v>
      </c>
      <c r="H19" s="164" t="s">
        <v>4773</v>
      </c>
      <c r="I19" s="231" t="s">
        <v>20</v>
      </c>
      <c r="J19" s="231" t="s">
        <v>129</v>
      </c>
      <c r="K19" s="231">
        <v>1</v>
      </c>
      <c r="L19" s="165" t="s">
        <v>2201</v>
      </c>
      <c r="M19" s="165" t="s">
        <v>4769</v>
      </c>
      <c r="N19" s="64">
        <v>30</v>
      </c>
      <c r="O19" s="64">
        <v>0</v>
      </c>
      <c r="P19" s="64">
        <v>0</v>
      </c>
      <c r="Q19" s="64">
        <v>0</v>
      </c>
      <c r="R19" s="64">
        <f t="shared" si="4"/>
        <v>30</v>
      </c>
      <c r="S19" s="105" t="s">
        <v>4774</v>
      </c>
      <c r="T19" s="105" t="s">
        <v>172</v>
      </c>
      <c r="U19" s="159">
        <f t="shared" si="5"/>
        <v>30</v>
      </c>
      <c r="V19" s="155">
        <v>30</v>
      </c>
      <c r="W19" s="100">
        <f t="shared" si="6"/>
        <v>1</v>
      </c>
      <c r="X19" s="105" t="str">
        <f t="shared" si="7"/>
        <v>De acuerdo a lo programado</v>
      </c>
      <c r="Y19" s="104"/>
      <c r="Z19" s="159">
        <f t="shared" si="8"/>
        <v>0</v>
      </c>
      <c r="AA19" s="159"/>
      <c r="AB19" s="100" t="str">
        <f t="shared" si="9"/>
        <v>No hay ejecución</v>
      </c>
      <c r="AC19" s="105" t="str">
        <f t="shared" si="10"/>
        <v>NA</v>
      </c>
      <c r="AD19" s="166"/>
      <c r="AE19" s="65">
        <f t="shared" si="11"/>
        <v>30</v>
      </c>
      <c r="AF19" s="100">
        <f t="shared" si="12"/>
        <v>1</v>
      </c>
      <c r="AG19" s="105" t="str">
        <f t="shared" si="13"/>
        <v>De acuerdo a lo programado</v>
      </c>
      <c r="AH19" s="166"/>
      <c r="AI19" s="65" t="s">
        <v>502</v>
      </c>
      <c r="AJ19" s="105" t="s">
        <v>502</v>
      </c>
    </row>
    <row r="20" spans="1:36" s="59" customFormat="1" ht="37.049999999999997" customHeight="1">
      <c r="A20" s="63">
        <v>5</v>
      </c>
      <c r="B20" s="162" t="s">
        <v>3954</v>
      </c>
      <c r="C20" s="162">
        <v>0</v>
      </c>
      <c r="D20" s="162">
        <v>0</v>
      </c>
      <c r="E20" s="162" t="s">
        <v>41</v>
      </c>
      <c r="F20" s="162">
        <v>22</v>
      </c>
      <c r="G20" s="231" t="s">
        <v>428</v>
      </c>
      <c r="H20" s="164" t="s">
        <v>4775</v>
      </c>
      <c r="I20" s="231" t="s">
        <v>20</v>
      </c>
      <c r="J20" s="231" t="s">
        <v>129</v>
      </c>
      <c r="K20" s="231">
        <v>1</v>
      </c>
      <c r="L20" s="165" t="s">
        <v>3769</v>
      </c>
      <c r="M20" s="165" t="s">
        <v>3764</v>
      </c>
      <c r="N20" s="64">
        <v>10</v>
      </c>
      <c r="O20" s="64">
        <v>10</v>
      </c>
      <c r="P20" s="64">
        <v>10</v>
      </c>
      <c r="Q20" s="64">
        <v>0</v>
      </c>
      <c r="R20" s="64">
        <f t="shared" si="4"/>
        <v>30</v>
      </c>
      <c r="S20" s="105" t="s">
        <v>4774</v>
      </c>
      <c r="T20" s="105" t="s">
        <v>172</v>
      </c>
      <c r="U20" s="159">
        <f t="shared" si="5"/>
        <v>20</v>
      </c>
      <c r="V20" s="155">
        <v>15</v>
      </c>
      <c r="W20" s="100">
        <f t="shared" si="6"/>
        <v>0.75</v>
      </c>
      <c r="X20" s="105" t="str">
        <f t="shared" si="7"/>
        <v>Atraso Leve</v>
      </c>
      <c r="Y20" s="104"/>
      <c r="Z20" s="159">
        <f t="shared" si="8"/>
        <v>10</v>
      </c>
      <c r="AA20" s="159"/>
      <c r="AB20" s="100" t="str">
        <f t="shared" si="9"/>
        <v>No hay ejecución</v>
      </c>
      <c r="AC20" s="105" t="str">
        <f t="shared" si="10"/>
        <v>NA</v>
      </c>
      <c r="AD20" s="166"/>
      <c r="AE20" s="65">
        <f t="shared" si="11"/>
        <v>15</v>
      </c>
      <c r="AF20" s="100">
        <f t="shared" si="12"/>
        <v>0.5</v>
      </c>
      <c r="AG20" s="105" t="str">
        <f t="shared" si="13"/>
        <v>Incumplimiento</v>
      </c>
      <c r="AH20" s="166"/>
      <c r="AI20" s="65" t="s">
        <v>502</v>
      </c>
      <c r="AJ20" s="105" t="s">
        <v>502</v>
      </c>
    </row>
    <row r="21" spans="1:36" s="59" customFormat="1" ht="37.049999999999997" customHeight="1">
      <c r="A21" s="63">
        <v>6</v>
      </c>
      <c r="B21" s="162" t="s">
        <v>3954</v>
      </c>
      <c r="C21" s="162">
        <v>0</v>
      </c>
      <c r="D21" s="162">
        <v>0</v>
      </c>
      <c r="E21" s="162" t="s">
        <v>41</v>
      </c>
      <c r="F21" s="162">
        <v>22</v>
      </c>
      <c r="G21" s="231" t="s">
        <v>428</v>
      </c>
      <c r="H21" s="164" t="s">
        <v>4776</v>
      </c>
      <c r="I21" s="231" t="s">
        <v>18</v>
      </c>
      <c r="J21" s="231" t="s">
        <v>129</v>
      </c>
      <c r="K21" s="231">
        <v>1</v>
      </c>
      <c r="L21" s="165" t="s">
        <v>2214</v>
      </c>
      <c r="M21" s="165" t="s">
        <v>2215</v>
      </c>
      <c r="N21" s="64">
        <v>20</v>
      </c>
      <c r="O21" s="64">
        <v>20</v>
      </c>
      <c r="P21" s="64">
        <v>10</v>
      </c>
      <c r="Q21" s="64">
        <v>10</v>
      </c>
      <c r="R21" s="64">
        <f t="shared" si="4"/>
        <v>60</v>
      </c>
      <c r="S21" s="105" t="s">
        <v>4774</v>
      </c>
      <c r="T21" s="105" t="s">
        <v>172</v>
      </c>
      <c r="U21" s="159">
        <f t="shared" si="5"/>
        <v>40</v>
      </c>
      <c r="V21" s="155">
        <v>31</v>
      </c>
      <c r="W21" s="100">
        <f t="shared" si="6"/>
        <v>0.77500000000000002</v>
      </c>
      <c r="X21" s="105" t="str">
        <f t="shared" si="7"/>
        <v>Atraso Leve</v>
      </c>
      <c r="Y21" s="104"/>
      <c r="Z21" s="159">
        <f t="shared" si="8"/>
        <v>20</v>
      </c>
      <c r="AA21" s="159"/>
      <c r="AB21" s="100" t="str">
        <f t="shared" si="9"/>
        <v>No hay ejecución</v>
      </c>
      <c r="AC21" s="105" t="str">
        <f t="shared" si="10"/>
        <v>NA</v>
      </c>
      <c r="AD21" s="166"/>
      <c r="AE21" s="65">
        <f t="shared" si="11"/>
        <v>31</v>
      </c>
      <c r="AF21" s="100">
        <f t="shared" si="12"/>
        <v>0.51666666666666672</v>
      </c>
      <c r="AG21" s="105" t="str">
        <f t="shared" si="13"/>
        <v>Incumplimiento</v>
      </c>
      <c r="AH21" s="166"/>
      <c r="AI21" s="65" t="s">
        <v>502</v>
      </c>
      <c r="AJ21" s="105" t="s">
        <v>502</v>
      </c>
    </row>
    <row r="22" spans="1:36" s="59" customFormat="1" ht="37.049999999999997" customHeight="1">
      <c r="A22" s="63">
        <v>7</v>
      </c>
      <c r="B22" s="162" t="s">
        <v>3954</v>
      </c>
      <c r="C22" s="162">
        <v>0</v>
      </c>
      <c r="D22" s="162">
        <v>0</v>
      </c>
      <c r="E22" s="162" t="s">
        <v>41</v>
      </c>
      <c r="F22" s="162">
        <v>22</v>
      </c>
      <c r="G22" s="231" t="s">
        <v>428</v>
      </c>
      <c r="H22" s="164" t="s">
        <v>4777</v>
      </c>
      <c r="I22" s="231" t="s">
        <v>18</v>
      </c>
      <c r="J22" s="231" t="s">
        <v>129</v>
      </c>
      <c r="K22" s="231">
        <v>1</v>
      </c>
      <c r="L22" s="165" t="s">
        <v>3778</v>
      </c>
      <c r="M22" s="165" t="s">
        <v>643</v>
      </c>
      <c r="N22" s="64">
        <v>1</v>
      </c>
      <c r="O22" s="64">
        <v>1</v>
      </c>
      <c r="P22" s="64">
        <v>1</v>
      </c>
      <c r="Q22" s="64">
        <v>0</v>
      </c>
      <c r="R22" s="64">
        <f t="shared" si="4"/>
        <v>3</v>
      </c>
      <c r="S22" s="105" t="s">
        <v>4774</v>
      </c>
      <c r="T22" s="105" t="s">
        <v>172</v>
      </c>
      <c r="U22" s="159">
        <f t="shared" si="5"/>
        <v>2</v>
      </c>
      <c r="V22" s="155">
        <v>1</v>
      </c>
      <c r="W22" s="100">
        <f t="shared" si="6"/>
        <v>0.5</v>
      </c>
      <c r="X22" s="105" t="str">
        <f t="shared" si="7"/>
        <v>En Riesgo de no Cumplimiento</v>
      </c>
      <c r="Y22" s="104"/>
      <c r="Z22" s="159">
        <f t="shared" si="8"/>
        <v>1</v>
      </c>
      <c r="AA22" s="159"/>
      <c r="AB22" s="100" t="str">
        <f t="shared" si="9"/>
        <v>No hay ejecución</v>
      </c>
      <c r="AC22" s="105" t="str">
        <f t="shared" si="10"/>
        <v>NA</v>
      </c>
      <c r="AD22" s="166"/>
      <c r="AE22" s="65">
        <f t="shared" si="11"/>
        <v>1</v>
      </c>
      <c r="AF22" s="100">
        <f t="shared" si="12"/>
        <v>0.33333333333333331</v>
      </c>
      <c r="AG22" s="105" t="str">
        <f t="shared" si="13"/>
        <v>Incumplimiento</v>
      </c>
      <c r="AH22" s="166"/>
      <c r="AI22" s="65" t="s">
        <v>502</v>
      </c>
      <c r="AJ22" s="105" t="s">
        <v>502</v>
      </c>
    </row>
    <row r="23" spans="1:36" s="59" customFormat="1" ht="37.049999999999997" customHeight="1">
      <c r="A23" s="63">
        <v>8</v>
      </c>
      <c r="B23" s="162" t="s">
        <v>3954</v>
      </c>
      <c r="C23" s="162">
        <v>0</v>
      </c>
      <c r="D23" s="162">
        <v>0</v>
      </c>
      <c r="E23" s="162" t="s">
        <v>41</v>
      </c>
      <c r="F23" s="162">
        <v>22</v>
      </c>
      <c r="G23" s="231" t="s">
        <v>428</v>
      </c>
      <c r="H23" s="164" t="s">
        <v>4778</v>
      </c>
      <c r="I23" s="231" t="s">
        <v>20</v>
      </c>
      <c r="J23" s="231" t="s">
        <v>129</v>
      </c>
      <c r="K23" s="231">
        <v>1</v>
      </c>
      <c r="L23" s="165" t="s">
        <v>2201</v>
      </c>
      <c r="M23" s="165" t="s">
        <v>4769</v>
      </c>
      <c r="N23" s="64">
        <v>8</v>
      </c>
      <c r="O23" s="64">
        <v>0</v>
      </c>
      <c r="P23" s="64">
        <v>0</v>
      </c>
      <c r="Q23" s="64">
        <v>0</v>
      </c>
      <c r="R23" s="64">
        <f t="shared" si="4"/>
        <v>8</v>
      </c>
      <c r="S23" s="105" t="s">
        <v>4779</v>
      </c>
      <c r="T23" s="105" t="s">
        <v>172</v>
      </c>
      <c r="U23" s="159">
        <f t="shared" si="5"/>
        <v>8</v>
      </c>
      <c r="V23" s="155">
        <v>8</v>
      </c>
      <c r="W23" s="100">
        <f t="shared" si="6"/>
        <v>1</v>
      </c>
      <c r="X23" s="105" t="str">
        <f t="shared" si="7"/>
        <v>De acuerdo a lo programado</v>
      </c>
      <c r="Y23" s="104"/>
      <c r="Z23" s="159">
        <f t="shared" si="8"/>
        <v>0</v>
      </c>
      <c r="AA23" s="159"/>
      <c r="AB23" s="100" t="str">
        <f t="shared" si="9"/>
        <v>No hay ejecución</v>
      </c>
      <c r="AC23" s="105" t="str">
        <f t="shared" si="10"/>
        <v>NA</v>
      </c>
      <c r="AD23" s="166"/>
      <c r="AE23" s="65">
        <f t="shared" si="11"/>
        <v>8</v>
      </c>
      <c r="AF23" s="100">
        <f t="shared" si="12"/>
        <v>1</v>
      </c>
      <c r="AG23" s="105" t="str">
        <f t="shared" si="13"/>
        <v>De acuerdo a lo programado</v>
      </c>
      <c r="AH23" s="166"/>
      <c r="AI23" s="65" t="s">
        <v>502</v>
      </c>
      <c r="AJ23" s="105" t="s">
        <v>502</v>
      </c>
    </row>
    <row r="24" spans="1:36" s="59" customFormat="1" ht="37.049999999999997" customHeight="1">
      <c r="A24" s="63">
        <v>9</v>
      </c>
      <c r="B24" s="162" t="s">
        <v>3954</v>
      </c>
      <c r="C24" s="162">
        <v>0</v>
      </c>
      <c r="D24" s="162">
        <v>0</v>
      </c>
      <c r="E24" s="162" t="s">
        <v>41</v>
      </c>
      <c r="F24" s="162">
        <v>22</v>
      </c>
      <c r="G24" s="231" t="s">
        <v>428</v>
      </c>
      <c r="H24" s="164" t="s">
        <v>4780</v>
      </c>
      <c r="I24" s="231" t="s">
        <v>18</v>
      </c>
      <c r="J24" s="231" t="s">
        <v>129</v>
      </c>
      <c r="K24" s="231">
        <v>1</v>
      </c>
      <c r="L24" s="165" t="s">
        <v>4781</v>
      </c>
      <c r="M24" s="165" t="s">
        <v>4782</v>
      </c>
      <c r="N24" s="64">
        <v>1</v>
      </c>
      <c r="O24" s="64">
        <v>1</v>
      </c>
      <c r="P24" s="64">
        <v>1</v>
      </c>
      <c r="Q24" s="64">
        <v>1</v>
      </c>
      <c r="R24" s="64">
        <f t="shared" si="4"/>
        <v>4</v>
      </c>
      <c r="S24" s="105" t="s">
        <v>4779</v>
      </c>
      <c r="T24" s="105" t="s">
        <v>172</v>
      </c>
      <c r="U24" s="159">
        <f t="shared" si="5"/>
        <v>2</v>
      </c>
      <c r="V24" s="155">
        <v>2</v>
      </c>
      <c r="W24" s="100">
        <f t="shared" si="6"/>
        <v>1</v>
      </c>
      <c r="X24" s="105" t="str">
        <f t="shared" si="7"/>
        <v>De acuerdo a lo programado</v>
      </c>
      <c r="Y24" s="104"/>
      <c r="Z24" s="159">
        <f t="shared" si="8"/>
        <v>2</v>
      </c>
      <c r="AA24" s="159"/>
      <c r="AB24" s="100" t="str">
        <f t="shared" si="9"/>
        <v>No hay ejecución</v>
      </c>
      <c r="AC24" s="105" t="str">
        <f t="shared" si="10"/>
        <v>NA</v>
      </c>
      <c r="AD24" s="166"/>
      <c r="AE24" s="65">
        <f t="shared" si="11"/>
        <v>2</v>
      </c>
      <c r="AF24" s="100">
        <f t="shared" si="12"/>
        <v>0.5</v>
      </c>
      <c r="AG24" s="105" t="str">
        <f t="shared" si="13"/>
        <v>Incumplimiento</v>
      </c>
      <c r="AH24" s="166"/>
      <c r="AI24" s="65" t="s">
        <v>502</v>
      </c>
      <c r="AJ24" s="105" t="s">
        <v>502</v>
      </c>
    </row>
    <row r="25" spans="1:36" s="59" customFormat="1" ht="37.049999999999997" customHeight="1">
      <c r="A25" s="63">
        <v>10</v>
      </c>
      <c r="B25" s="162" t="s">
        <v>3954</v>
      </c>
      <c r="C25" s="162">
        <v>0</v>
      </c>
      <c r="D25" s="162">
        <v>0</v>
      </c>
      <c r="E25" s="162" t="s">
        <v>41</v>
      </c>
      <c r="F25" s="162">
        <v>22</v>
      </c>
      <c r="G25" s="231" t="s">
        <v>428</v>
      </c>
      <c r="H25" s="164" t="s">
        <v>4783</v>
      </c>
      <c r="I25" s="231" t="s">
        <v>18</v>
      </c>
      <c r="J25" s="231" t="s">
        <v>129</v>
      </c>
      <c r="K25" s="231">
        <v>1</v>
      </c>
      <c r="L25" s="165" t="s">
        <v>4784</v>
      </c>
      <c r="M25" s="165" t="s">
        <v>4785</v>
      </c>
      <c r="N25" s="64">
        <v>2</v>
      </c>
      <c r="O25" s="64">
        <v>2</v>
      </c>
      <c r="P25" s="64">
        <v>2</v>
      </c>
      <c r="Q25" s="64">
        <v>0</v>
      </c>
      <c r="R25" s="64">
        <f t="shared" si="4"/>
        <v>6</v>
      </c>
      <c r="S25" s="105" t="s">
        <v>4779</v>
      </c>
      <c r="T25" s="105" t="s">
        <v>172</v>
      </c>
      <c r="U25" s="159">
        <f t="shared" si="5"/>
        <v>4</v>
      </c>
      <c r="V25" s="155">
        <v>4</v>
      </c>
      <c r="W25" s="100">
        <f t="shared" si="6"/>
        <v>1</v>
      </c>
      <c r="X25" s="105" t="str">
        <f t="shared" si="7"/>
        <v>De acuerdo a lo programado</v>
      </c>
      <c r="Y25" s="104"/>
      <c r="Z25" s="159">
        <f t="shared" si="8"/>
        <v>2</v>
      </c>
      <c r="AA25" s="159"/>
      <c r="AB25" s="100" t="str">
        <f t="shared" si="9"/>
        <v>No hay ejecución</v>
      </c>
      <c r="AC25" s="105" t="str">
        <f t="shared" si="10"/>
        <v>NA</v>
      </c>
      <c r="AD25" s="166"/>
      <c r="AE25" s="65">
        <f t="shared" si="11"/>
        <v>4</v>
      </c>
      <c r="AF25" s="100">
        <f t="shared" si="12"/>
        <v>0.66666666666666663</v>
      </c>
      <c r="AG25" s="105" t="str">
        <f t="shared" si="13"/>
        <v>Incumplimiento</v>
      </c>
      <c r="AH25" s="166"/>
      <c r="AI25" s="65" t="s">
        <v>502</v>
      </c>
      <c r="AJ25" s="105" t="s">
        <v>502</v>
      </c>
    </row>
    <row r="26" spans="1:36" s="59" customFormat="1" ht="37.049999999999997" customHeight="1">
      <c r="A26" s="63">
        <v>11</v>
      </c>
      <c r="B26" s="162" t="s">
        <v>3954</v>
      </c>
      <c r="C26" s="162">
        <v>0</v>
      </c>
      <c r="D26" s="162" t="s">
        <v>93</v>
      </c>
      <c r="E26" s="162" t="s">
        <v>41</v>
      </c>
      <c r="F26" s="162">
        <v>22</v>
      </c>
      <c r="G26" s="231" t="s">
        <v>428</v>
      </c>
      <c r="H26" s="164" t="s">
        <v>4786</v>
      </c>
      <c r="I26" s="231" t="s">
        <v>20</v>
      </c>
      <c r="J26" s="231" t="s">
        <v>129</v>
      </c>
      <c r="K26" s="231">
        <v>1</v>
      </c>
      <c r="L26" s="165" t="s">
        <v>2201</v>
      </c>
      <c r="M26" s="165" t="s">
        <v>4769</v>
      </c>
      <c r="N26" s="64">
        <v>34</v>
      </c>
      <c r="O26" s="64">
        <v>0</v>
      </c>
      <c r="P26" s="64">
        <v>0</v>
      </c>
      <c r="Q26" s="64">
        <v>0</v>
      </c>
      <c r="R26" s="64">
        <f t="shared" si="4"/>
        <v>34</v>
      </c>
      <c r="S26" s="105" t="s">
        <v>4787</v>
      </c>
      <c r="T26" s="105" t="s">
        <v>172</v>
      </c>
      <c r="U26" s="159">
        <f t="shared" si="5"/>
        <v>34</v>
      </c>
      <c r="V26" s="155">
        <v>34</v>
      </c>
      <c r="W26" s="100">
        <f t="shared" si="6"/>
        <v>1</v>
      </c>
      <c r="X26" s="105" t="str">
        <f t="shared" si="7"/>
        <v>De acuerdo a lo programado</v>
      </c>
      <c r="Y26" s="104"/>
      <c r="Z26" s="159">
        <f t="shared" si="8"/>
        <v>0</v>
      </c>
      <c r="AA26" s="159"/>
      <c r="AB26" s="100" t="str">
        <f t="shared" si="9"/>
        <v>No hay ejecución</v>
      </c>
      <c r="AC26" s="105" t="str">
        <f t="shared" si="10"/>
        <v>NA</v>
      </c>
      <c r="AD26" s="166"/>
      <c r="AE26" s="65">
        <f t="shared" si="11"/>
        <v>34</v>
      </c>
      <c r="AF26" s="100">
        <f t="shared" si="12"/>
        <v>1</v>
      </c>
      <c r="AG26" s="105" t="str">
        <f t="shared" si="13"/>
        <v>De acuerdo a lo programado</v>
      </c>
      <c r="AH26" s="166"/>
      <c r="AI26" s="65" t="s">
        <v>502</v>
      </c>
      <c r="AJ26" s="105" t="s">
        <v>502</v>
      </c>
    </row>
    <row r="27" spans="1:36" s="59" customFormat="1" ht="37.049999999999997" customHeight="1">
      <c r="A27" s="63">
        <v>12</v>
      </c>
      <c r="B27" s="162" t="s">
        <v>3954</v>
      </c>
      <c r="C27" s="162">
        <v>0</v>
      </c>
      <c r="D27" s="162" t="s">
        <v>93</v>
      </c>
      <c r="E27" s="162" t="s">
        <v>41</v>
      </c>
      <c r="F27" s="162">
        <v>22</v>
      </c>
      <c r="G27" s="231" t="s">
        <v>428</v>
      </c>
      <c r="H27" s="164" t="s">
        <v>4788</v>
      </c>
      <c r="I27" s="231" t="s">
        <v>20</v>
      </c>
      <c r="J27" s="231" t="s">
        <v>129</v>
      </c>
      <c r="K27" s="231">
        <v>1</v>
      </c>
      <c r="L27" s="165" t="s">
        <v>3769</v>
      </c>
      <c r="M27" s="165" t="s">
        <v>3764</v>
      </c>
      <c r="N27" s="64">
        <v>10</v>
      </c>
      <c r="O27" s="64">
        <v>20</v>
      </c>
      <c r="P27" s="64">
        <v>11</v>
      </c>
      <c r="Q27" s="64">
        <v>10</v>
      </c>
      <c r="R27" s="64">
        <f t="shared" si="4"/>
        <v>51</v>
      </c>
      <c r="S27" s="105" t="s">
        <v>4789</v>
      </c>
      <c r="T27" s="105" t="s">
        <v>172</v>
      </c>
      <c r="U27" s="159">
        <f t="shared" si="5"/>
        <v>30</v>
      </c>
      <c r="V27" s="155">
        <v>20</v>
      </c>
      <c r="W27" s="100">
        <f t="shared" si="6"/>
        <v>0.66666666666666663</v>
      </c>
      <c r="X27" s="105" t="str">
        <f t="shared" si="7"/>
        <v>En Riesgo de no Cumplimiento</v>
      </c>
      <c r="Y27" s="104"/>
      <c r="Z27" s="159">
        <f t="shared" si="8"/>
        <v>21</v>
      </c>
      <c r="AA27" s="159"/>
      <c r="AB27" s="100" t="str">
        <f t="shared" si="9"/>
        <v>No hay ejecución</v>
      </c>
      <c r="AC27" s="105" t="str">
        <f t="shared" si="10"/>
        <v>NA</v>
      </c>
      <c r="AD27" s="166"/>
      <c r="AE27" s="65">
        <f t="shared" si="11"/>
        <v>20</v>
      </c>
      <c r="AF27" s="100">
        <f t="shared" si="12"/>
        <v>0.39215686274509803</v>
      </c>
      <c r="AG27" s="105" t="str">
        <f t="shared" si="13"/>
        <v>Incumplimiento</v>
      </c>
      <c r="AH27" s="166"/>
      <c r="AI27" s="65" t="s">
        <v>502</v>
      </c>
      <c r="AJ27" s="105" t="s">
        <v>502</v>
      </c>
    </row>
    <row r="28" spans="1:36" s="59" customFormat="1" ht="37.049999999999997" customHeight="1">
      <c r="A28" s="63">
        <v>13</v>
      </c>
      <c r="B28" s="162" t="s">
        <v>3954</v>
      </c>
      <c r="C28" s="162">
        <v>0</v>
      </c>
      <c r="D28" s="162" t="s">
        <v>93</v>
      </c>
      <c r="E28" s="162" t="s">
        <v>41</v>
      </c>
      <c r="F28" s="162">
        <v>22</v>
      </c>
      <c r="G28" s="231" t="s">
        <v>428</v>
      </c>
      <c r="H28" s="164" t="s">
        <v>4790</v>
      </c>
      <c r="I28" s="231" t="s">
        <v>18</v>
      </c>
      <c r="J28" s="231" t="s">
        <v>129</v>
      </c>
      <c r="K28" s="231">
        <v>1</v>
      </c>
      <c r="L28" s="165" t="s">
        <v>2214</v>
      </c>
      <c r="M28" s="165" t="s">
        <v>2215</v>
      </c>
      <c r="N28" s="64">
        <v>30</v>
      </c>
      <c r="O28" s="64">
        <v>30</v>
      </c>
      <c r="P28" s="64">
        <v>24</v>
      </c>
      <c r="Q28" s="64">
        <v>23</v>
      </c>
      <c r="R28" s="64">
        <f t="shared" si="4"/>
        <v>107</v>
      </c>
      <c r="S28" s="105" t="s">
        <v>4789</v>
      </c>
      <c r="T28" s="105" t="s">
        <v>172</v>
      </c>
      <c r="U28" s="159">
        <f t="shared" si="5"/>
        <v>60</v>
      </c>
      <c r="V28" s="155">
        <v>60</v>
      </c>
      <c r="W28" s="100">
        <f t="shared" si="6"/>
        <v>1</v>
      </c>
      <c r="X28" s="105" t="str">
        <f t="shared" si="7"/>
        <v>De acuerdo a lo programado</v>
      </c>
      <c r="Y28" s="104"/>
      <c r="Z28" s="159">
        <f t="shared" si="8"/>
        <v>47</v>
      </c>
      <c r="AA28" s="159"/>
      <c r="AB28" s="100" t="str">
        <f t="shared" si="9"/>
        <v>No hay ejecución</v>
      </c>
      <c r="AC28" s="105" t="str">
        <f t="shared" si="10"/>
        <v>NA</v>
      </c>
      <c r="AD28" s="166"/>
      <c r="AE28" s="65">
        <f t="shared" si="11"/>
        <v>60</v>
      </c>
      <c r="AF28" s="100">
        <f t="shared" si="12"/>
        <v>0.56074766355140182</v>
      </c>
      <c r="AG28" s="105" t="str">
        <f t="shared" si="13"/>
        <v>Incumplimiento</v>
      </c>
      <c r="AH28" s="166"/>
      <c r="AI28" s="65" t="s">
        <v>502</v>
      </c>
      <c r="AJ28" s="105" t="s">
        <v>502</v>
      </c>
    </row>
    <row r="29" spans="1:36" s="59" customFormat="1" ht="37.049999999999997" customHeight="1">
      <c r="A29" s="63">
        <v>14</v>
      </c>
      <c r="B29" s="162" t="s">
        <v>3954</v>
      </c>
      <c r="C29" s="162">
        <v>0</v>
      </c>
      <c r="D29" s="162" t="s">
        <v>93</v>
      </c>
      <c r="E29" s="162" t="s">
        <v>41</v>
      </c>
      <c r="F29" s="162">
        <v>22</v>
      </c>
      <c r="G29" s="231" t="s">
        <v>428</v>
      </c>
      <c r="H29" s="164" t="s">
        <v>4791</v>
      </c>
      <c r="I29" s="231" t="s">
        <v>18</v>
      </c>
      <c r="J29" s="231" t="s">
        <v>129</v>
      </c>
      <c r="K29" s="231">
        <v>1</v>
      </c>
      <c r="L29" s="165" t="s">
        <v>3778</v>
      </c>
      <c r="M29" s="165" t="s">
        <v>643</v>
      </c>
      <c r="N29" s="64">
        <v>2</v>
      </c>
      <c r="O29" s="64">
        <v>1</v>
      </c>
      <c r="P29" s="64">
        <v>1</v>
      </c>
      <c r="Q29" s="64">
        <v>1</v>
      </c>
      <c r="R29" s="64">
        <f t="shared" si="4"/>
        <v>5</v>
      </c>
      <c r="S29" s="105" t="s">
        <v>4792</v>
      </c>
      <c r="T29" s="105" t="s">
        <v>172</v>
      </c>
      <c r="U29" s="159">
        <f t="shared" si="5"/>
        <v>3</v>
      </c>
      <c r="V29" s="155">
        <v>3</v>
      </c>
      <c r="W29" s="100">
        <f t="shared" si="6"/>
        <v>1</v>
      </c>
      <c r="X29" s="105" t="str">
        <f t="shared" si="7"/>
        <v>De acuerdo a lo programado</v>
      </c>
      <c r="Y29" s="104"/>
      <c r="Z29" s="159">
        <f t="shared" si="8"/>
        <v>2</v>
      </c>
      <c r="AA29" s="159"/>
      <c r="AB29" s="100" t="str">
        <f t="shared" si="9"/>
        <v>No hay ejecución</v>
      </c>
      <c r="AC29" s="105" t="str">
        <f t="shared" si="10"/>
        <v>NA</v>
      </c>
      <c r="AD29" s="166"/>
      <c r="AE29" s="65">
        <f t="shared" si="11"/>
        <v>3</v>
      </c>
      <c r="AF29" s="100">
        <f t="shared" si="12"/>
        <v>0.6</v>
      </c>
      <c r="AG29" s="105" t="str">
        <f t="shared" si="13"/>
        <v>Incumplimiento</v>
      </c>
      <c r="AH29" s="166"/>
      <c r="AI29" s="65" t="s">
        <v>502</v>
      </c>
      <c r="AJ29" s="105" t="s">
        <v>502</v>
      </c>
    </row>
    <row r="30" spans="1:36" s="59" customFormat="1" ht="37.049999999999997" customHeight="1">
      <c r="A30" s="63">
        <v>15</v>
      </c>
      <c r="B30" s="162" t="s">
        <v>3954</v>
      </c>
      <c r="C30" s="162">
        <v>0</v>
      </c>
      <c r="D30" s="162" t="s">
        <v>93</v>
      </c>
      <c r="E30" s="162" t="s">
        <v>41</v>
      </c>
      <c r="F30" s="162">
        <v>22</v>
      </c>
      <c r="G30" s="231" t="s">
        <v>428</v>
      </c>
      <c r="H30" s="164" t="s">
        <v>4793</v>
      </c>
      <c r="I30" s="231" t="s">
        <v>20</v>
      </c>
      <c r="J30" s="231" t="s">
        <v>129</v>
      </c>
      <c r="K30" s="231">
        <v>1</v>
      </c>
      <c r="L30" s="165" t="s">
        <v>4781</v>
      </c>
      <c r="M30" s="165" t="s">
        <v>4769</v>
      </c>
      <c r="N30" s="64">
        <v>0</v>
      </c>
      <c r="O30" s="64">
        <v>1</v>
      </c>
      <c r="P30" s="64">
        <v>0</v>
      </c>
      <c r="Q30" s="64">
        <v>0</v>
      </c>
      <c r="R30" s="64">
        <f t="shared" si="4"/>
        <v>1</v>
      </c>
      <c r="S30" s="105" t="s">
        <v>4794</v>
      </c>
      <c r="T30" s="105" t="s">
        <v>172</v>
      </c>
      <c r="U30" s="159">
        <f t="shared" si="5"/>
        <v>1</v>
      </c>
      <c r="V30" s="155">
        <v>1</v>
      </c>
      <c r="W30" s="100">
        <f t="shared" si="6"/>
        <v>1</v>
      </c>
      <c r="X30" s="105" t="str">
        <f t="shared" si="7"/>
        <v>De acuerdo a lo programado</v>
      </c>
      <c r="Y30" s="104"/>
      <c r="Z30" s="159">
        <f t="shared" si="8"/>
        <v>0</v>
      </c>
      <c r="AA30" s="159"/>
      <c r="AB30" s="100" t="str">
        <f t="shared" si="9"/>
        <v>No hay ejecución</v>
      </c>
      <c r="AC30" s="105" t="str">
        <f t="shared" si="10"/>
        <v>NA</v>
      </c>
      <c r="AD30" s="166"/>
      <c r="AE30" s="65">
        <f t="shared" si="11"/>
        <v>1</v>
      </c>
      <c r="AF30" s="100">
        <f t="shared" si="12"/>
        <v>1</v>
      </c>
      <c r="AG30" s="105" t="str">
        <f t="shared" si="13"/>
        <v>De acuerdo a lo programado</v>
      </c>
      <c r="AH30" s="166"/>
      <c r="AI30" s="65" t="s">
        <v>502</v>
      </c>
      <c r="AJ30" s="105" t="s">
        <v>502</v>
      </c>
    </row>
    <row r="31" spans="1:36" s="59" customFormat="1" ht="37.049999999999997" customHeight="1">
      <c r="A31" s="63">
        <v>16</v>
      </c>
      <c r="B31" s="162" t="s">
        <v>3954</v>
      </c>
      <c r="C31" s="162">
        <v>0</v>
      </c>
      <c r="D31" s="162" t="s">
        <v>123</v>
      </c>
      <c r="E31" s="162" t="s">
        <v>41</v>
      </c>
      <c r="F31" s="162">
        <v>22</v>
      </c>
      <c r="G31" s="231" t="s">
        <v>428</v>
      </c>
      <c r="H31" s="164" t="s">
        <v>4795</v>
      </c>
      <c r="I31" s="231" t="s">
        <v>20</v>
      </c>
      <c r="J31" s="231" t="s">
        <v>129</v>
      </c>
      <c r="K31" s="231">
        <v>1</v>
      </c>
      <c r="L31" s="165" t="s">
        <v>2201</v>
      </c>
      <c r="M31" s="165" t="s">
        <v>4769</v>
      </c>
      <c r="N31" s="64">
        <v>100</v>
      </c>
      <c r="O31" s="64">
        <v>0</v>
      </c>
      <c r="P31" s="64">
        <v>0</v>
      </c>
      <c r="Q31" s="64">
        <v>0</v>
      </c>
      <c r="R31" s="64">
        <f t="shared" si="4"/>
        <v>100</v>
      </c>
      <c r="S31" s="105" t="s">
        <v>4796</v>
      </c>
      <c r="T31" s="105" t="s">
        <v>172</v>
      </c>
      <c r="U31" s="159">
        <f t="shared" si="5"/>
        <v>100</v>
      </c>
      <c r="V31" s="155">
        <v>100</v>
      </c>
      <c r="W31" s="100">
        <f t="shared" si="6"/>
        <v>1</v>
      </c>
      <c r="X31" s="105" t="str">
        <f t="shared" si="7"/>
        <v>De acuerdo a lo programado</v>
      </c>
      <c r="Y31" s="104"/>
      <c r="Z31" s="159">
        <f t="shared" si="8"/>
        <v>0</v>
      </c>
      <c r="AA31" s="159"/>
      <c r="AB31" s="100" t="str">
        <f t="shared" si="9"/>
        <v>No hay ejecución</v>
      </c>
      <c r="AC31" s="105" t="str">
        <f t="shared" si="10"/>
        <v>NA</v>
      </c>
      <c r="AD31" s="166"/>
      <c r="AE31" s="65">
        <f t="shared" si="11"/>
        <v>100</v>
      </c>
      <c r="AF31" s="100">
        <f t="shared" si="12"/>
        <v>1</v>
      </c>
      <c r="AG31" s="105" t="str">
        <f t="shared" si="13"/>
        <v>De acuerdo a lo programado</v>
      </c>
      <c r="AH31" s="166"/>
      <c r="AI31" s="65" t="s">
        <v>502</v>
      </c>
      <c r="AJ31" s="105" t="s">
        <v>502</v>
      </c>
    </row>
    <row r="32" spans="1:36" s="59" customFormat="1" ht="37.049999999999997" customHeight="1">
      <c r="A32" s="63">
        <v>17</v>
      </c>
      <c r="B32" s="162" t="s">
        <v>3954</v>
      </c>
      <c r="C32" s="162">
        <v>0</v>
      </c>
      <c r="D32" s="162" t="s">
        <v>123</v>
      </c>
      <c r="E32" s="162" t="s">
        <v>41</v>
      </c>
      <c r="F32" s="162">
        <v>22</v>
      </c>
      <c r="G32" s="231" t="s">
        <v>428</v>
      </c>
      <c r="H32" s="164" t="s">
        <v>4797</v>
      </c>
      <c r="I32" s="231" t="s">
        <v>20</v>
      </c>
      <c r="J32" s="231" t="s">
        <v>129</v>
      </c>
      <c r="K32" s="231">
        <v>1</v>
      </c>
      <c r="L32" s="165" t="s">
        <v>3769</v>
      </c>
      <c r="M32" s="165" t="s">
        <v>3764</v>
      </c>
      <c r="N32" s="64">
        <v>20</v>
      </c>
      <c r="O32" s="64">
        <v>20</v>
      </c>
      <c r="P32" s="64">
        <v>20</v>
      </c>
      <c r="Q32" s="64">
        <v>20</v>
      </c>
      <c r="R32" s="64">
        <f t="shared" si="4"/>
        <v>80</v>
      </c>
      <c r="S32" s="105" t="s">
        <v>4796</v>
      </c>
      <c r="T32" s="105" t="s">
        <v>172</v>
      </c>
      <c r="U32" s="159">
        <f t="shared" si="5"/>
        <v>40</v>
      </c>
      <c r="V32" s="155">
        <v>30</v>
      </c>
      <c r="W32" s="100">
        <f t="shared" si="6"/>
        <v>0.75</v>
      </c>
      <c r="X32" s="105" t="str">
        <f t="shared" si="7"/>
        <v>Atraso Leve</v>
      </c>
      <c r="Y32" s="104"/>
      <c r="Z32" s="159">
        <f t="shared" si="8"/>
        <v>40</v>
      </c>
      <c r="AA32" s="159"/>
      <c r="AB32" s="100" t="str">
        <f t="shared" si="9"/>
        <v>No hay ejecución</v>
      </c>
      <c r="AC32" s="105" t="str">
        <f t="shared" si="10"/>
        <v>NA</v>
      </c>
      <c r="AD32" s="166"/>
      <c r="AE32" s="65">
        <f t="shared" si="11"/>
        <v>30</v>
      </c>
      <c r="AF32" s="100">
        <f t="shared" si="12"/>
        <v>0.375</v>
      </c>
      <c r="AG32" s="105" t="str">
        <f t="shared" si="13"/>
        <v>Incumplimiento</v>
      </c>
      <c r="AH32" s="166"/>
      <c r="AI32" s="65" t="s">
        <v>502</v>
      </c>
      <c r="AJ32" s="105" t="s">
        <v>502</v>
      </c>
    </row>
    <row r="33" spans="1:36" s="59" customFormat="1" ht="37.049999999999997" customHeight="1">
      <c r="A33" s="63">
        <v>18</v>
      </c>
      <c r="B33" s="162" t="s">
        <v>3954</v>
      </c>
      <c r="C33" s="162">
        <v>0</v>
      </c>
      <c r="D33" s="162" t="s">
        <v>123</v>
      </c>
      <c r="E33" s="162" t="s">
        <v>41</v>
      </c>
      <c r="F33" s="162">
        <v>22</v>
      </c>
      <c r="G33" s="231" t="s">
        <v>428</v>
      </c>
      <c r="H33" s="164" t="s">
        <v>4798</v>
      </c>
      <c r="I33" s="231" t="s">
        <v>18</v>
      </c>
      <c r="J33" s="231" t="s">
        <v>129</v>
      </c>
      <c r="K33" s="231">
        <v>1</v>
      </c>
      <c r="L33" s="165" t="s">
        <v>4781</v>
      </c>
      <c r="M33" s="165" t="s">
        <v>636</v>
      </c>
      <c r="N33" s="64">
        <v>10</v>
      </c>
      <c r="O33" s="64">
        <v>10</v>
      </c>
      <c r="P33" s="64">
        <v>10</v>
      </c>
      <c r="Q33" s="64">
        <v>11</v>
      </c>
      <c r="R33" s="64">
        <f t="shared" si="4"/>
        <v>41</v>
      </c>
      <c r="S33" s="105" t="s">
        <v>4799</v>
      </c>
      <c r="T33" s="105" t="s">
        <v>172</v>
      </c>
      <c r="U33" s="159">
        <f t="shared" si="5"/>
        <v>20</v>
      </c>
      <c r="V33" s="155">
        <v>15</v>
      </c>
      <c r="W33" s="100">
        <f t="shared" si="6"/>
        <v>0.75</v>
      </c>
      <c r="X33" s="105" t="str">
        <f t="shared" si="7"/>
        <v>Atraso Leve</v>
      </c>
      <c r="Y33" s="104"/>
      <c r="Z33" s="159">
        <f t="shared" si="8"/>
        <v>21</v>
      </c>
      <c r="AA33" s="159"/>
      <c r="AB33" s="100" t="str">
        <f t="shared" si="9"/>
        <v>No hay ejecución</v>
      </c>
      <c r="AC33" s="105" t="str">
        <f t="shared" si="10"/>
        <v>NA</v>
      </c>
      <c r="AD33" s="166"/>
      <c r="AE33" s="65">
        <f t="shared" si="11"/>
        <v>15</v>
      </c>
      <c r="AF33" s="100">
        <f t="shared" si="12"/>
        <v>0.36585365853658536</v>
      </c>
      <c r="AG33" s="105" t="str">
        <f t="shared" si="13"/>
        <v>Incumplimiento</v>
      </c>
      <c r="AH33" s="166"/>
      <c r="AI33" s="65" t="s">
        <v>502</v>
      </c>
      <c r="AJ33" s="105" t="s">
        <v>502</v>
      </c>
    </row>
    <row r="34" spans="1:36" s="59" customFormat="1" ht="37.049999999999997" customHeight="1">
      <c r="A34" s="63">
        <v>19</v>
      </c>
      <c r="B34" s="162" t="s">
        <v>3954</v>
      </c>
      <c r="C34" s="162">
        <v>0</v>
      </c>
      <c r="D34" s="162" t="s">
        <v>123</v>
      </c>
      <c r="E34" s="162" t="s">
        <v>41</v>
      </c>
      <c r="F34" s="162">
        <v>22</v>
      </c>
      <c r="G34" s="231" t="s">
        <v>428</v>
      </c>
      <c r="H34" s="164" t="s">
        <v>4800</v>
      </c>
      <c r="I34" s="231" t="s">
        <v>18</v>
      </c>
      <c r="J34" s="231" t="s">
        <v>129</v>
      </c>
      <c r="K34" s="231">
        <v>1</v>
      </c>
      <c r="L34" s="165" t="s">
        <v>2214</v>
      </c>
      <c r="M34" s="165" t="s">
        <v>2215</v>
      </c>
      <c r="N34" s="64">
        <v>30</v>
      </c>
      <c r="O34" s="64">
        <v>30</v>
      </c>
      <c r="P34" s="64">
        <v>35</v>
      </c>
      <c r="Q34" s="64">
        <v>30</v>
      </c>
      <c r="R34" s="64">
        <f t="shared" si="4"/>
        <v>125</v>
      </c>
      <c r="S34" s="105" t="s">
        <v>4796</v>
      </c>
      <c r="T34" s="105" t="s">
        <v>172</v>
      </c>
      <c r="U34" s="159">
        <f t="shared" si="5"/>
        <v>60</v>
      </c>
      <c r="V34" s="155">
        <v>60</v>
      </c>
      <c r="W34" s="100">
        <f t="shared" si="6"/>
        <v>1</v>
      </c>
      <c r="X34" s="105" t="str">
        <f t="shared" si="7"/>
        <v>De acuerdo a lo programado</v>
      </c>
      <c r="Y34" s="104"/>
      <c r="Z34" s="159">
        <f t="shared" si="8"/>
        <v>65</v>
      </c>
      <c r="AA34" s="159"/>
      <c r="AB34" s="100" t="str">
        <f t="shared" si="9"/>
        <v>No hay ejecución</v>
      </c>
      <c r="AC34" s="105" t="str">
        <f t="shared" si="10"/>
        <v>NA</v>
      </c>
      <c r="AD34" s="166"/>
      <c r="AE34" s="65">
        <f t="shared" si="11"/>
        <v>60</v>
      </c>
      <c r="AF34" s="100">
        <f t="shared" si="12"/>
        <v>0.48</v>
      </c>
      <c r="AG34" s="105" t="str">
        <f t="shared" si="13"/>
        <v>Incumplimiento</v>
      </c>
      <c r="AH34" s="166"/>
      <c r="AI34" s="65" t="s">
        <v>502</v>
      </c>
      <c r="AJ34" s="105" t="s">
        <v>502</v>
      </c>
    </row>
    <row r="35" spans="1:36" s="59" customFormat="1" ht="37.049999999999997" customHeight="1">
      <c r="A35" s="63">
        <v>20</v>
      </c>
      <c r="B35" s="162" t="s">
        <v>3954</v>
      </c>
      <c r="C35" s="162">
        <v>0</v>
      </c>
      <c r="D35" s="162" t="s">
        <v>123</v>
      </c>
      <c r="E35" s="162" t="s">
        <v>41</v>
      </c>
      <c r="F35" s="162">
        <v>22</v>
      </c>
      <c r="G35" s="231" t="s">
        <v>428</v>
      </c>
      <c r="H35" s="164" t="s">
        <v>4801</v>
      </c>
      <c r="I35" s="231" t="s">
        <v>18</v>
      </c>
      <c r="J35" s="231" t="s">
        <v>129</v>
      </c>
      <c r="K35" s="231">
        <v>1</v>
      </c>
      <c r="L35" s="165" t="s">
        <v>3778</v>
      </c>
      <c r="M35" s="165" t="s">
        <v>643</v>
      </c>
      <c r="N35" s="64">
        <v>4</v>
      </c>
      <c r="O35" s="64">
        <v>5</v>
      </c>
      <c r="P35" s="64">
        <v>5</v>
      </c>
      <c r="Q35" s="64">
        <v>4</v>
      </c>
      <c r="R35" s="64">
        <f t="shared" si="4"/>
        <v>18</v>
      </c>
      <c r="S35" s="105" t="s">
        <v>4802</v>
      </c>
      <c r="T35" s="105" t="s">
        <v>172</v>
      </c>
      <c r="U35" s="159">
        <f t="shared" si="5"/>
        <v>9</v>
      </c>
      <c r="V35" s="155">
        <v>7</v>
      </c>
      <c r="W35" s="100">
        <f t="shared" si="6"/>
        <v>0.77777777777777779</v>
      </c>
      <c r="X35" s="105" t="str">
        <f t="shared" si="7"/>
        <v>Atraso Leve</v>
      </c>
      <c r="Y35" s="104"/>
      <c r="Z35" s="159">
        <f t="shared" si="8"/>
        <v>9</v>
      </c>
      <c r="AA35" s="159"/>
      <c r="AB35" s="100" t="str">
        <f t="shared" si="9"/>
        <v>No hay ejecución</v>
      </c>
      <c r="AC35" s="105" t="str">
        <f t="shared" si="10"/>
        <v>NA</v>
      </c>
      <c r="AD35" s="166"/>
      <c r="AE35" s="65">
        <f t="shared" si="11"/>
        <v>7</v>
      </c>
      <c r="AF35" s="100">
        <f t="shared" si="12"/>
        <v>0.3888888888888889</v>
      </c>
      <c r="AG35" s="105" t="str">
        <f t="shared" si="13"/>
        <v>Incumplimiento</v>
      </c>
      <c r="AH35" s="166"/>
      <c r="AI35" s="65" t="s">
        <v>502</v>
      </c>
      <c r="AJ35" s="105" t="s">
        <v>502</v>
      </c>
    </row>
    <row r="36" spans="1:36" s="59" customFormat="1" ht="37.049999999999997" customHeight="1">
      <c r="A36" s="63">
        <v>21</v>
      </c>
      <c r="B36" s="162" t="s">
        <v>3954</v>
      </c>
      <c r="C36" s="162">
        <v>0</v>
      </c>
      <c r="D36" s="162" t="s">
        <v>123</v>
      </c>
      <c r="E36" s="162" t="s">
        <v>41</v>
      </c>
      <c r="F36" s="162">
        <v>22</v>
      </c>
      <c r="G36" s="231" t="s">
        <v>428</v>
      </c>
      <c r="H36" s="164" t="s">
        <v>4803</v>
      </c>
      <c r="I36" s="231" t="s">
        <v>18</v>
      </c>
      <c r="J36" s="231" t="s">
        <v>129</v>
      </c>
      <c r="K36" s="231">
        <v>1</v>
      </c>
      <c r="L36" s="165" t="s">
        <v>4084</v>
      </c>
      <c r="M36" s="165" t="s">
        <v>2215</v>
      </c>
      <c r="N36" s="64">
        <v>30</v>
      </c>
      <c r="O36" s="64">
        <v>35</v>
      </c>
      <c r="P36" s="64">
        <v>30</v>
      </c>
      <c r="Q36" s="64">
        <v>6</v>
      </c>
      <c r="R36" s="64">
        <f t="shared" si="4"/>
        <v>101</v>
      </c>
      <c r="S36" s="105" t="s">
        <v>4796</v>
      </c>
      <c r="T36" s="105" t="s">
        <v>172</v>
      </c>
      <c r="U36" s="159">
        <f t="shared" si="5"/>
        <v>65</v>
      </c>
      <c r="V36" s="155">
        <v>60</v>
      </c>
      <c r="W36" s="100">
        <f t="shared" si="6"/>
        <v>0.92307692307692313</v>
      </c>
      <c r="X36" s="105" t="str">
        <f t="shared" si="7"/>
        <v>De acuerdo a lo programado</v>
      </c>
      <c r="Y36" s="104"/>
      <c r="Z36" s="159">
        <f t="shared" si="8"/>
        <v>36</v>
      </c>
      <c r="AA36" s="159"/>
      <c r="AB36" s="100" t="str">
        <f t="shared" si="9"/>
        <v>No hay ejecución</v>
      </c>
      <c r="AC36" s="105" t="str">
        <f t="shared" si="10"/>
        <v>NA</v>
      </c>
      <c r="AD36" s="166"/>
      <c r="AE36" s="65">
        <f t="shared" si="11"/>
        <v>60</v>
      </c>
      <c r="AF36" s="100">
        <f t="shared" si="12"/>
        <v>0.59405940594059403</v>
      </c>
      <c r="AG36" s="105" t="str">
        <f t="shared" si="13"/>
        <v>Incumplimiento</v>
      </c>
      <c r="AH36" s="166"/>
      <c r="AI36" s="65" t="s">
        <v>502</v>
      </c>
      <c r="AJ36" s="105" t="s">
        <v>502</v>
      </c>
    </row>
    <row r="37" spans="1:36" s="59" customFormat="1" ht="37.049999999999997" customHeight="1">
      <c r="A37" s="63">
        <v>22</v>
      </c>
      <c r="B37" s="162" t="s">
        <v>3954</v>
      </c>
      <c r="C37" s="162">
        <v>0</v>
      </c>
      <c r="D37" s="162" t="s">
        <v>123</v>
      </c>
      <c r="E37" s="162" t="s">
        <v>41</v>
      </c>
      <c r="F37" s="162">
        <v>22</v>
      </c>
      <c r="G37" s="231" t="s">
        <v>428</v>
      </c>
      <c r="H37" s="164" t="s">
        <v>4804</v>
      </c>
      <c r="I37" s="231" t="s">
        <v>18</v>
      </c>
      <c r="J37" s="231" t="s">
        <v>129</v>
      </c>
      <c r="K37" s="231">
        <v>1</v>
      </c>
      <c r="L37" s="165" t="s">
        <v>2218</v>
      </c>
      <c r="M37" s="165" t="s">
        <v>2215</v>
      </c>
      <c r="N37" s="64">
        <v>18</v>
      </c>
      <c r="O37" s="64">
        <v>20</v>
      </c>
      <c r="P37" s="64">
        <v>20</v>
      </c>
      <c r="Q37" s="64">
        <v>20</v>
      </c>
      <c r="R37" s="64">
        <f t="shared" si="4"/>
        <v>78</v>
      </c>
      <c r="S37" s="105" t="s">
        <v>4796</v>
      </c>
      <c r="T37" s="105" t="s">
        <v>172</v>
      </c>
      <c r="U37" s="159">
        <f t="shared" si="5"/>
        <v>38</v>
      </c>
      <c r="V37" s="155">
        <v>20</v>
      </c>
      <c r="W37" s="100">
        <f t="shared" si="6"/>
        <v>0.52631578947368418</v>
      </c>
      <c r="X37" s="105" t="str">
        <f t="shared" si="7"/>
        <v>En Riesgo de no Cumplimiento</v>
      </c>
      <c r="Y37" s="104"/>
      <c r="Z37" s="159">
        <f t="shared" si="8"/>
        <v>40</v>
      </c>
      <c r="AA37" s="159"/>
      <c r="AB37" s="100" t="str">
        <f t="shared" si="9"/>
        <v>No hay ejecución</v>
      </c>
      <c r="AC37" s="105" t="str">
        <f t="shared" si="10"/>
        <v>NA</v>
      </c>
      <c r="AD37" s="166"/>
      <c r="AE37" s="65">
        <f t="shared" si="11"/>
        <v>20</v>
      </c>
      <c r="AF37" s="100">
        <f t="shared" si="12"/>
        <v>0.25641025641025639</v>
      </c>
      <c r="AG37" s="105" t="str">
        <f t="shared" si="13"/>
        <v>Incumplimiento</v>
      </c>
      <c r="AH37" s="166"/>
      <c r="AI37" s="65" t="s">
        <v>502</v>
      </c>
      <c r="AJ37" s="105" t="s">
        <v>502</v>
      </c>
    </row>
    <row r="38" spans="1:36" s="59" customFormat="1" ht="37.049999999999997" customHeight="1">
      <c r="A38" s="63">
        <v>23</v>
      </c>
      <c r="B38" s="162" t="s">
        <v>3954</v>
      </c>
      <c r="C38" s="162">
        <v>0</v>
      </c>
      <c r="D38" s="162" t="s">
        <v>123</v>
      </c>
      <c r="E38" s="162" t="s">
        <v>41</v>
      </c>
      <c r="F38" s="162">
        <v>22</v>
      </c>
      <c r="G38" s="231" t="s">
        <v>428</v>
      </c>
      <c r="H38" s="164" t="s">
        <v>4805</v>
      </c>
      <c r="I38" s="231" t="s">
        <v>18</v>
      </c>
      <c r="J38" s="231" t="s">
        <v>129</v>
      </c>
      <c r="K38" s="231">
        <v>1</v>
      </c>
      <c r="L38" s="165" t="s">
        <v>4784</v>
      </c>
      <c r="M38" s="165" t="s">
        <v>4785</v>
      </c>
      <c r="N38" s="64">
        <v>1</v>
      </c>
      <c r="O38" s="64">
        <v>1</v>
      </c>
      <c r="P38" s="64">
        <v>1</v>
      </c>
      <c r="Q38" s="64">
        <v>0</v>
      </c>
      <c r="R38" s="64">
        <f t="shared" si="4"/>
        <v>3</v>
      </c>
      <c r="S38" s="105" t="s">
        <v>4770</v>
      </c>
      <c r="T38" s="105" t="s">
        <v>172</v>
      </c>
      <c r="U38" s="159">
        <f t="shared" si="5"/>
        <v>2</v>
      </c>
      <c r="V38" s="155">
        <v>2</v>
      </c>
      <c r="W38" s="100">
        <f t="shared" si="6"/>
        <v>1</v>
      </c>
      <c r="X38" s="105" t="str">
        <f t="shared" si="7"/>
        <v>De acuerdo a lo programado</v>
      </c>
      <c r="Y38" s="104"/>
      <c r="Z38" s="159">
        <f t="shared" si="8"/>
        <v>1</v>
      </c>
      <c r="AA38" s="159"/>
      <c r="AB38" s="100" t="str">
        <f t="shared" si="9"/>
        <v>No hay ejecución</v>
      </c>
      <c r="AC38" s="105" t="str">
        <f t="shared" si="10"/>
        <v>NA</v>
      </c>
      <c r="AD38" s="166"/>
      <c r="AE38" s="65">
        <f t="shared" si="11"/>
        <v>2</v>
      </c>
      <c r="AF38" s="100">
        <f t="shared" si="12"/>
        <v>0.66666666666666663</v>
      </c>
      <c r="AG38" s="105" t="str">
        <f t="shared" si="13"/>
        <v>Incumplimiento</v>
      </c>
      <c r="AH38" s="166"/>
      <c r="AI38" s="65" t="s">
        <v>502</v>
      </c>
      <c r="AJ38" s="105" t="s">
        <v>502</v>
      </c>
    </row>
    <row r="39" spans="1:36" s="59" customFormat="1" ht="37.049999999999997" customHeight="1">
      <c r="A39" s="63">
        <v>24</v>
      </c>
      <c r="B39" s="162" t="s">
        <v>3954</v>
      </c>
      <c r="C39" s="162">
        <v>0</v>
      </c>
      <c r="D39" s="162" t="s">
        <v>123</v>
      </c>
      <c r="E39" s="162" t="s">
        <v>41</v>
      </c>
      <c r="F39" s="162">
        <v>22</v>
      </c>
      <c r="G39" s="231" t="s">
        <v>428</v>
      </c>
      <c r="H39" s="164" t="s">
        <v>4806</v>
      </c>
      <c r="I39" s="231" t="s">
        <v>20</v>
      </c>
      <c r="J39" s="231" t="s">
        <v>129</v>
      </c>
      <c r="K39" s="231">
        <v>1</v>
      </c>
      <c r="L39" s="165" t="s">
        <v>4784</v>
      </c>
      <c r="M39" s="165" t="s">
        <v>4785</v>
      </c>
      <c r="N39" s="64">
        <v>2</v>
      </c>
      <c r="O39" s="64">
        <v>1</v>
      </c>
      <c r="P39" s="64">
        <v>1</v>
      </c>
      <c r="Q39" s="64">
        <v>1</v>
      </c>
      <c r="R39" s="64">
        <f t="shared" si="4"/>
        <v>5</v>
      </c>
      <c r="S39" s="105" t="s">
        <v>4807</v>
      </c>
      <c r="T39" s="105" t="s">
        <v>172</v>
      </c>
      <c r="U39" s="159">
        <f t="shared" si="5"/>
        <v>3</v>
      </c>
      <c r="V39" s="155">
        <v>3</v>
      </c>
      <c r="W39" s="100">
        <f t="shared" si="6"/>
        <v>1</v>
      </c>
      <c r="X39" s="105" t="str">
        <f t="shared" si="7"/>
        <v>De acuerdo a lo programado</v>
      </c>
      <c r="Y39" s="104"/>
      <c r="Z39" s="159">
        <f t="shared" si="8"/>
        <v>2</v>
      </c>
      <c r="AA39" s="159"/>
      <c r="AB39" s="100" t="str">
        <f t="shared" si="9"/>
        <v>No hay ejecución</v>
      </c>
      <c r="AC39" s="105" t="str">
        <f t="shared" si="10"/>
        <v>NA</v>
      </c>
      <c r="AD39" s="166"/>
      <c r="AE39" s="65">
        <f t="shared" si="11"/>
        <v>3</v>
      </c>
      <c r="AF39" s="100">
        <f t="shared" si="12"/>
        <v>0.6</v>
      </c>
      <c r="AG39" s="105" t="str">
        <f t="shared" si="13"/>
        <v>Incumplimiento</v>
      </c>
      <c r="AH39" s="166"/>
      <c r="AI39" s="65" t="s">
        <v>502</v>
      </c>
      <c r="AJ39" s="105" t="s">
        <v>502</v>
      </c>
    </row>
    <row r="40" spans="1:36" s="59" customFormat="1" ht="37.049999999999997" customHeight="1">
      <c r="A40" s="63">
        <v>25</v>
      </c>
      <c r="B40" s="162" t="s">
        <v>3954</v>
      </c>
      <c r="C40" s="162">
        <v>0</v>
      </c>
      <c r="D40" s="162" t="s">
        <v>123</v>
      </c>
      <c r="E40" s="162" t="s">
        <v>41</v>
      </c>
      <c r="F40" s="162">
        <v>22</v>
      </c>
      <c r="G40" s="231" t="s">
        <v>428</v>
      </c>
      <c r="H40" s="164" t="s">
        <v>4808</v>
      </c>
      <c r="I40" s="231" t="s">
        <v>20</v>
      </c>
      <c r="J40" s="231" t="s">
        <v>129</v>
      </c>
      <c r="K40" s="231">
        <v>1</v>
      </c>
      <c r="L40" s="165" t="s">
        <v>4784</v>
      </c>
      <c r="M40" s="165" t="s">
        <v>2215</v>
      </c>
      <c r="N40" s="64">
        <v>1</v>
      </c>
      <c r="O40" s="64">
        <v>0</v>
      </c>
      <c r="P40" s="64">
        <v>0</v>
      </c>
      <c r="Q40" s="64">
        <v>0</v>
      </c>
      <c r="R40" s="64">
        <f t="shared" si="4"/>
        <v>1</v>
      </c>
      <c r="S40" s="105" t="s">
        <v>4809</v>
      </c>
      <c r="T40" s="105" t="s">
        <v>172</v>
      </c>
      <c r="U40" s="159">
        <f t="shared" si="5"/>
        <v>1</v>
      </c>
      <c r="V40" s="155">
        <v>1</v>
      </c>
      <c r="W40" s="100">
        <f t="shared" si="6"/>
        <v>1</v>
      </c>
      <c r="X40" s="105" t="str">
        <f t="shared" si="7"/>
        <v>De acuerdo a lo programado</v>
      </c>
      <c r="Y40" s="104"/>
      <c r="Z40" s="159">
        <f t="shared" si="8"/>
        <v>0</v>
      </c>
      <c r="AA40" s="159"/>
      <c r="AB40" s="100" t="str">
        <f t="shared" si="9"/>
        <v>No hay ejecución</v>
      </c>
      <c r="AC40" s="105" t="str">
        <f t="shared" si="10"/>
        <v>NA</v>
      </c>
      <c r="AD40" s="166"/>
      <c r="AE40" s="65">
        <f t="shared" si="11"/>
        <v>1</v>
      </c>
      <c r="AF40" s="100">
        <f t="shared" si="12"/>
        <v>1</v>
      </c>
      <c r="AG40" s="105" t="str">
        <f t="shared" si="13"/>
        <v>De acuerdo a lo programado</v>
      </c>
      <c r="AH40" s="166"/>
      <c r="AI40" s="65" t="s">
        <v>502</v>
      </c>
      <c r="AJ40" s="105" t="s">
        <v>502</v>
      </c>
    </row>
    <row r="41" spans="1:36" s="59" customFormat="1" ht="37.049999999999997" customHeight="1">
      <c r="A41" s="63">
        <v>26</v>
      </c>
      <c r="B41" s="162" t="s">
        <v>3954</v>
      </c>
      <c r="C41" s="162">
        <v>0</v>
      </c>
      <c r="D41" s="162" t="s">
        <v>123</v>
      </c>
      <c r="E41" s="162" t="s">
        <v>41</v>
      </c>
      <c r="F41" s="162">
        <v>22</v>
      </c>
      <c r="G41" s="231" t="s">
        <v>428</v>
      </c>
      <c r="H41" s="164" t="s">
        <v>4810</v>
      </c>
      <c r="I41" s="231" t="s">
        <v>18</v>
      </c>
      <c r="J41" s="231" t="s">
        <v>129</v>
      </c>
      <c r="K41" s="231">
        <v>1</v>
      </c>
      <c r="L41" s="165" t="s">
        <v>4781</v>
      </c>
      <c r="M41" s="165" t="s">
        <v>4782</v>
      </c>
      <c r="N41" s="64">
        <v>1</v>
      </c>
      <c r="O41" s="64">
        <v>1</v>
      </c>
      <c r="P41" s="64">
        <v>1</v>
      </c>
      <c r="Q41" s="64">
        <v>1</v>
      </c>
      <c r="R41" s="64">
        <f t="shared" si="4"/>
        <v>4</v>
      </c>
      <c r="S41" s="105" t="s">
        <v>4811</v>
      </c>
      <c r="T41" s="105" t="s">
        <v>172</v>
      </c>
      <c r="U41" s="159">
        <f t="shared" si="5"/>
        <v>2</v>
      </c>
      <c r="V41" s="155">
        <v>3</v>
      </c>
      <c r="W41" s="100">
        <f t="shared" si="6"/>
        <v>1.5</v>
      </c>
      <c r="X41" s="105" t="str">
        <f t="shared" si="7"/>
        <v>De acuerdo a lo programado</v>
      </c>
      <c r="Y41" s="104"/>
      <c r="Z41" s="159">
        <f t="shared" si="8"/>
        <v>2</v>
      </c>
      <c r="AA41" s="159"/>
      <c r="AB41" s="100" t="str">
        <f t="shared" si="9"/>
        <v>No hay ejecución</v>
      </c>
      <c r="AC41" s="105" t="str">
        <f t="shared" si="10"/>
        <v>NA</v>
      </c>
      <c r="AD41" s="166"/>
      <c r="AE41" s="65">
        <f t="shared" si="11"/>
        <v>3</v>
      </c>
      <c r="AF41" s="100">
        <f t="shared" si="12"/>
        <v>0.75</v>
      </c>
      <c r="AG41" s="105" t="str">
        <f t="shared" si="13"/>
        <v>Atraso Leve</v>
      </c>
      <c r="AH41" s="166"/>
      <c r="AI41" s="65" t="s">
        <v>502</v>
      </c>
      <c r="AJ41" s="105" t="s">
        <v>502</v>
      </c>
    </row>
    <row r="42" spans="1:36" s="59" customFormat="1" ht="37.049999999999997" customHeight="1">
      <c r="A42" s="63">
        <v>27</v>
      </c>
      <c r="B42" s="162" t="s">
        <v>3954</v>
      </c>
      <c r="C42" s="162">
        <v>0</v>
      </c>
      <c r="D42" s="162">
        <v>0</v>
      </c>
      <c r="E42" s="162" t="s">
        <v>41</v>
      </c>
      <c r="F42" s="162">
        <v>22</v>
      </c>
      <c r="G42" s="231" t="s">
        <v>428</v>
      </c>
      <c r="H42" s="164" t="s">
        <v>4812</v>
      </c>
      <c r="I42" s="231" t="s">
        <v>20</v>
      </c>
      <c r="J42" s="231" t="s">
        <v>129</v>
      </c>
      <c r="K42" s="231">
        <v>1</v>
      </c>
      <c r="L42" s="165" t="s">
        <v>2201</v>
      </c>
      <c r="M42" s="165" t="s">
        <v>4769</v>
      </c>
      <c r="N42" s="64">
        <v>20</v>
      </c>
      <c r="O42" s="64">
        <v>20</v>
      </c>
      <c r="P42" s="64">
        <v>30</v>
      </c>
      <c r="Q42" s="64">
        <v>22</v>
      </c>
      <c r="R42" s="64">
        <f t="shared" si="4"/>
        <v>92</v>
      </c>
      <c r="S42" s="105" t="s">
        <v>4813</v>
      </c>
      <c r="T42" s="105" t="s">
        <v>172</v>
      </c>
      <c r="U42" s="159">
        <f t="shared" si="5"/>
        <v>40</v>
      </c>
      <c r="V42" s="155">
        <v>40</v>
      </c>
      <c r="W42" s="100">
        <f t="shared" si="6"/>
        <v>1</v>
      </c>
      <c r="X42" s="105" t="str">
        <f t="shared" si="7"/>
        <v>De acuerdo a lo programado</v>
      </c>
      <c r="Y42" s="104"/>
      <c r="Z42" s="159">
        <f t="shared" si="8"/>
        <v>52</v>
      </c>
      <c r="AA42" s="159"/>
      <c r="AB42" s="100" t="str">
        <f t="shared" si="9"/>
        <v>No hay ejecución</v>
      </c>
      <c r="AC42" s="105" t="str">
        <f t="shared" si="10"/>
        <v>NA</v>
      </c>
      <c r="AD42" s="166"/>
      <c r="AE42" s="65">
        <f t="shared" si="11"/>
        <v>40</v>
      </c>
      <c r="AF42" s="100">
        <f t="shared" si="12"/>
        <v>0.43478260869565216</v>
      </c>
      <c r="AG42" s="105" t="str">
        <f t="shared" si="13"/>
        <v>Incumplimiento</v>
      </c>
      <c r="AH42" s="166"/>
      <c r="AI42" s="65" t="s">
        <v>502</v>
      </c>
      <c r="AJ42" s="105" t="s">
        <v>502</v>
      </c>
    </row>
    <row r="43" spans="1:36" s="59" customFormat="1" ht="37.049999999999997" customHeight="1">
      <c r="A43" s="63">
        <v>28</v>
      </c>
      <c r="B43" s="162" t="s">
        <v>3954</v>
      </c>
      <c r="C43" s="162">
        <v>0</v>
      </c>
      <c r="D43" s="162">
        <v>0</v>
      </c>
      <c r="E43" s="162" t="s">
        <v>41</v>
      </c>
      <c r="F43" s="162">
        <v>22</v>
      </c>
      <c r="G43" s="231" t="s">
        <v>428</v>
      </c>
      <c r="H43" s="164" t="s">
        <v>4814</v>
      </c>
      <c r="I43" s="231" t="s">
        <v>20</v>
      </c>
      <c r="J43" s="231" t="s">
        <v>129</v>
      </c>
      <c r="K43" s="231">
        <v>1</v>
      </c>
      <c r="L43" s="165" t="s">
        <v>3769</v>
      </c>
      <c r="M43" s="165" t="s">
        <v>3764</v>
      </c>
      <c r="N43" s="64">
        <v>2</v>
      </c>
      <c r="O43" s="64">
        <v>4</v>
      </c>
      <c r="P43" s="64">
        <v>2</v>
      </c>
      <c r="Q43" s="64">
        <v>2</v>
      </c>
      <c r="R43" s="64">
        <f t="shared" si="4"/>
        <v>10</v>
      </c>
      <c r="S43" s="105" t="s">
        <v>4813</v>
      </c>
      <c r="T43" s="105" t="s">
        <v>172</v>
      </c>
      <c r="U43" s="159">
        <f t="shared" si="5"/>
        <v>6</v>
      </c>
      <c r="V43" s="155">
        <v>6</v>
      </c>
      <c r="W43" s="100">
        <f t="shared" si="6"/>
        <v>1</v>
      </c>
      <c r="X43" s="105" t="str">
        <f t="shared" si="7"/>
        <v>De acuerdo a lo programado</v>
      </c>
      <c r="Y43" s="104"/>
      <c r="Z43" s="159">
        <f t="shared" si="8"/>
        <v>4</v>
      </c>
      <c r="AA43" s="159"/>
      <c r="AB43" s="100" t="str">
        <f t="shared" si="9"/>
        <v>No hay ejecución</v>
      </c>
      <c r="AC43" s="105" t="str">
        <f t="shared" si="10"/>
        <v>NA</v>
      </c>
      <c r="AD43" s="166"/>
      <c r="AE43" s="65">
        <f t="shared" si="11"/>
        <v>6</v>
      </c>
      <c r="AF43" s="100">
        <f t="shared" si="12"/>
        <v>0.6</v>
      </c>
      <c r="AG43" s="105" t="str">
        <f t="shared" si="13"/>
        <v>Incumplimiento</v>
      </c>
      <c r="AH43" s="166"/>
      <c r="AI43" s="65" t="s">
        <v>502</v>
      </c>
      <c r="AJ43" s="105" t="s">
        <v>502</v>
      </c>
    </row>
    <row r="44" spans="1:36" s="59" customFormat="1" ht="37.049999999999997" customHeight="1">
      <c r="A44" s="63">
        <v>29</v>
      </c>
      <c r="B44" s="162" t="s">
        <v>3954</v>
      </c>
      <c r="C44" s="162">
        <v>0</v>
      </c>
      <c r="D44" s="162">
        <v>0</v>
      </c>
      <c r="E44" s="162" t="s">
        <v>41</v>
      </c>
      <c r="F44" s="162">
        <v>22</v>
      </c>
      <c r="G44" s="231" t="s">
        <v>428</v>
      </c>
      <c r="H44" s="164" t="s">
        <v>4815</v>
      </c>
      <c r="I44" s="231" t="s">
        <v>18</v>
      </c>
      <c r="J44" s="231" t="s">
        <v>129</v>
      </c>
      <c r="K44" s="231">
        <v>1</v>
      </c>
      <c r="L44" s="165" t="s">
        <v>2214</v>
      </c>
      <c r="M44" s="165" t="s">
        <v>2215</v>
      </c>
      <c r="N44" s="64">
        <v>40</v>
      </c>
      <c r="O44" s="64">
        <v>40</v>
      </c>
      <c r="P44" s="64">
        <v>40</v>
      </c>
      <c r="Q44" s="64">
        <v>35</v>
      </c>
      <c r="R44" s="64">
        <f t="shared" si="4"/>
        <v>155</v>
      </c>
      <c r="S44" s="105" t="s">
        <v>4816</v>
      </c>
      <c r="T44" s="105" t="s">
        <v>172</v>
      </c>
      <c r="U44" s="159">
        <f t="shared" si="5"/>
        <v>80</v>
      </c>
      <c r="V44" s="155">
        <v>80</v>
      </c>
      <c r="W44" s="100">
        <f t="shared" si="6"/>
        <v>1</v>
      </c>
      <c r="X44" s="105" t="str">
        <f t="shared" si="7"/>
        <v>De acuerdo a lo programado</v>
      </c>
      <c r="Y44" s="104"/>
      <c r="Z44" s="159">
        <f t="shared" si="8"/>
        <v>75</v>
      </c>
      <c r="AA44" s="159"/>
      <c r="AB44" s="100" t="str">
        <f t="shared" si="9"/>
        <v>No hay ejecución</v>
      </c>
      <c r="AC44" s="105" t="str">
        <f t="shared" si="10"/>
        <v>NA</v>
      </c>
      <c r="AD44" s="166"/>
      <c r="AE44" s="65">
        <f t="shared" si="11"/>
        <v>80</v>
      </c>
      <c r="AF44" s="100">
        <f t="shared" si="12"/>
        <v>0.5161290322580645</v>
      </c>
      <c r="AG44" s="105" t="str">
        <f t="shared" si="13"/>
        <v>Incumplimiento</v>
      </c>
      <c r="AH44" s="166"/>
      <c r="AI44" s="65" t="s">
        <v>502</v>
      </c>
      <c r="AJ44" s="105" t="s">
        <v>502</v>
      </c>
    </row>
    <row r="45" spans="1:36" s="59" customFormat="1" ht="37.049999999999997" customHeight="1">
      <c r="A45" s="63">
        <v>30</v>
      </c>
      <c r="B45" s="162" t="s">
        <v>3954</v>
      </c>
      <c r="C45" s="162">
        <v>0</v>
      </c>
      <c r="D45" s="162">
        <v>0</v>
      </c>
      <c r="E45" s="162" t="s">
        <v>41</v>
      </c>
      <c r="F45" s="162">
        <v>22</v>
      </c>
      <c r="G45" s="231" t="s">
        <v>428</v>
      </c>
      <c r="H45" s="164" t="s">
        <v>4817</v>
      </c>
      <c r="I45" s="231" t="s">
        <v>18</v>
      </c>
      <c r="J45" s="231" t="s">
        <v>129</v>
      </c>
      <c r="K45" s="231">
        <v>1</v>
      </c>
      <c r="L45" s="165" t="s">
        <v>685</v>
      </c>
      <c r="M45" s="165" t="s">
        <v>643</v>
      </c>
      <c r="N45" s="64">
        <v>2</v>
      </c>
      <c r="O45" s="64">
        <v>2</v>
      </c>
      <c r="P45" s="64">
        <v>3</v>
      </c>
      <c r="Q45" s="64">
        <v>3</v>
      </c>
      <c r="R45" s="64">
        <f t="shared" si="4"/>
        <v>10</v>
      </c>
      <c r="S45" s="105" t="s">
        <v>4818</v>
      </c>
      <c r="T45" s="105" t="s">
        <v>172</v>
      </c>
      <c r="U45" s="159">
        <f t="shared" si="5"/>
        <v>4</v>
      </c>
      <c r="V45" s="155">
        <v>4</v>
      </c>
      <c r="W45" s="100">
        <f t="shared" si="6"/>
        <v>1</v>
      </c>
      <c r="X45" s="105" t="str">
        <f t="shared" si="7"/>
        <v>De acuerdo a lo programado</v>
      </c>
      <c r="Y45" s="104"/>
      <c r="Z45" s="159">
        <f t="shared" si="8"/>
        <v>6</v>
      </c>
      <c r="AA45" s="159"/>
      <c r="AB45" s="100" t="str">
        <f t="shared" si="9"/>
        <v>No hay ejecución</v>
      </c>
      <c r="AC45" s="105" t="str">
        <f t="shared" si="10"/>
        <v>NA</v>
      </c>
      <c r="AD45" s="166"/>
      <c r="AE45" s="65">
        <f t="shared" si="11"/>
        <v>4</v>
      </c>
      <c r="AF45" s="100">
        <f t="shared" si="12"/>
        <v>0.4</v>
      </c>
      <c r="AG45" s="105" t="str">
        <f t="shared" si="13"/>
        <v>Incumplimiento</v>
      </c>
      <c r="AH45" s="166"/>
      <c r="AI45" s="65" t="s">
        <v>502</v>
      </c>
      <c r="AJ45" s="105" t="s">
        <v>502</v>
      </c>
    </row>
    <row r="46" spans="1:36" s="59" customFormat="1" ht="37.049999999999997" customHeight="1">
      <c r="A46" s="63">
        <v>31</v>
      </c>
      <c r="B46" s="162" t="s">
        <v>3954</v>
      </c>
      <c r="C46" s="162">
        <v>0</v>
      </c>
      <c r="D46" s="162">
        <v>0</v>
      </c>
      <c r="E46" s="162" t="s">
        <v>41</v>
      </c>
      <c r="F46" s="162">
        <v>22</v>
      </c>
      <c r="G46" s="231" t="s">
        <v>428</v>
      </c>
      <c r="H46" s="164" t="s">
        <v>4819</v>
      </c>
      <c r="I46" s="231" t="s">
        <v>18</v>
      </c>
      <c r="J46" s="231" t="s">
        <v>129</v>
      </c>
      <c r="K46" s="231">
        <v>1</v>
      </c>
      <c r="L46" s="165" t="s">
        <v>2214</v>
      </c>
      <c r="M46" s="165" t="s">
        <v>2215</v>
      </c>
      <c r="N46" s="64">
        <v>2</v>
      </c>
      <c r="O46" s="64">
        <v>2</v>
      </c>
      <c r="P46" s="64">
        <v>2</v>
      </c>
      <c r="Q46" s="64">
        <v>2</v>
      </c>
      <c r="R46" s="64">
        <f t="shared" si="4"/>
        <v>8</v>
      </c>
      <c r="S46" s="105" t="s">
        <v>4820</v>
      </c>
      <c r="T46" s="105" t="s">
        <v>172</v>
      </c>
      <c r="U46" s="159">
        <f t="shared" si="5"/>
        <v>4</v>
      </c>
      <c r="V46" s="155">
        <v>4</v>
      </c>
      <c r="W46" s="100">
        <f t="shared" si="6"/>
        <v>1</v>
      </c>
      <c r="X46" s="105" t="str">
        <f t="shared" si="7"/>
        <v>De acuerdo a lo programado</v>
      </c>
      <c r="Y46" s="104"/>
      <c r="Z46" s="159">
        <f t="shared" si="8"/>
        <v>4</v>
      </c>
      <c r="AA46" s="159"/>
      <c r="AB46" s="100" t="str">
        <f t="shared" si="9"/>
        <v>No hay ejecución</v>
      </c>
      <c r="AC46" s="105" t="str">
        <f t="shared" si="10"/>
        <v>NA</v>
      </c>
      <c r="AD46" s="166"/>
      <c r="AE46" s="65">
        <f t="shared" si="11"/>
        <v>4</v>
      </c>
      <c r="AF46" s="100">
        <f t="shared" si="12"/>
        <v>0.5</v>
      </c>
      <c r="AG46" s="105" t="str">
        <f t="shared" si="13"/>
        <v>Incumplimiento</v>
      </c>
      <c r="AH46" s="166"/>
      <c r="AI46" s="65" t="s">
        <v>502</v>
      </c>
      <c r="AJ46" s="105" t="s">
        <v>502</v>
      </c>
    </row>
    <row r="47" spans="1:36" s="59" customFormat="1" ht="37.049999999999997" customHeight="1">
      <c r="A47" s="63">
        <v>32</v>
      </c>
      <c r="B47" s="162" t="s">
        <v>3954</v>
      </c>
      <c r="C47" s="162">
        <v>0</v>
      </c>
      <c r="D47" s="162">
        <v>0</v>
      </c>
      <c r="E47" s="162" t="s">
        <v>41</v>
      </c>
      <c r="F47" s="162">
        <v>22</v>
      </c>
      <c r="G47" s="231" t="s">
        <v>428</v>
      </c>
      <c r="H47" s="164" t="s">
        <v>4821</v>
      </c>
      <c r="I47" s="231" t="s">
        <v>18</v>
      </c>
      <c r="J47" s="231" t="s">
        <v>129</v>
      </c>
      <c r="K47" s="231">
        <v>1</v>
      </c>
      <c r="L47" s="165" t="s">
        <v>2218</v>
      </c>
      <c r="M47" s="165" t="s">
        <v>2215</v>
      </c>
      <c r="N47" s="64">
        <v>10</v>
      </c>
      <c r="O47" s="64">
        <v>10</v>
      </c>
      <c r="P47" s="64">
        <v>10</v>
      </c>
      <c r="Q47" s="64">
        <v>10</v>
      </c>
      <c r="R47" s="64">
        <f t="shared" si="4"/>
        <v>40</v>
      </c>
      <c r="S47" s="105" t="s">
        <v>4820</v>
      </c>
      <c r="T47" s="105" t="s">
        <v>172</v>
      </c>
      <c r="U47" s="159">
        <f t="shared" si="5"/>
        <v>20</v>
      </c>
      <c r="V47" s="155">
        <v>20</v>
      </c>
      <c r="W47" s="100">
        <f t="shared" si="6"/>
        <v>1</v>
      </c>
      <c r="X47" s="105" t="str">
        <f t="shared" si="7"/>
        <v>De acuerdo a lo programado</v>
      </c>
      <c r="Y47" s="104"/>
      <c r="Z47" s="159">
        <f t="shared" si="8"/>
        <v>20</v>
      </c>
      <c r="AA47" s="159"/>
      <c r="AB47" s="100" t="str">
        <f t="shared" si="9"/>
        <v>No hay ejecución</v>
      </c>
      <c r="AC47" s="105" t="str">
        <f t="shared" si="10"/>
        <v>NA</v>
      </c>
      <c r="AD47" s="166"/>
      <c r="AE47" s="65">
        <f t="shared" si="11"/>
        <v>20</v>
      </c>
      <c r="AF47" s="100">
        <f t="shared" si="12"/>
        <v>0.5</v>
      </c>
      <c r="AG47" s="105" t="str">
        <f t="shared" si="13"/>
        <v>Incumplimiento</v>
      </c>
      <c r="AH47" s="166"/>
      <c r="AI47" s="65" t="s">
        <v>502</v>
      </c>
      <c r="AJ47" s="105" t="s">
        <v>502</v>
      </c>
    </row>
    <row r="48" spans="1:36" s="59" customFormat="1" ht="37.049999999999997" customHeight="1">
      <c r="A48" s="63">
        <v>33</v>
      </c>
      <c r="B48" s="162" t="s">
        <v>3954</v>
      </c>
      <c r="C48" s="162">
        <v>0</v>
      </c>
      <c r="D48" s="162">
        <v>0</v>
      </c>
      <c r="E48" s="162" t="s">
        <v>41</v>
      </c>
      <c r="F48" s="162">
        <v>22</v>
      </c>
      <c r="G48" s="231" t="s">
        <v>428</v>
      </c>
      <c r="H48" s="164" t="s">
        <v>4822</v>
      </c>
      <c r="I48" s="231" t="s">
        <v>18</v>
      </c>
      <c r="J48" s="231" t="s">
        <v>129</v>
      </c>
      <c r="K48" s="231">
        <v>1</v>
      </c>
      <c r="L48" s="165" t="s">
        <v>4784</v>
      </c>
      <c r="M48" s="165" t="s">
        <v>4785</v>
      </c>
      <c r="N48" s="64">
        <v>1</v>
      </c>
      <c r="O48" s="64">
        <v>1</v>
      </c>
      <c r="P48" s="64">
        <v>0</v>
      </c>
      <c r="Q48" s="64">
        <v>0</v>
      </c>
      <c r="R48" s="64">
        <f t="shared" si="4"/>
        <v>2</v>
      </c>
      <c r="S48" s="105" t="s">
        <v>4807</v>
      </c>
      <c r="T48" s="105" t="s">
        <v>172</v>
      </c>
      <c r="U48" s="159">
        <f t="shared" si="5"/>
        <v>2</v>
      </c>
      <c r="V48" s="155"/>
      <c r="W48" s="100" t="str">
        <f t="shared" si="6"/>
        <v>No hay ejecución</v>
      </c>
      <c r="X48" s="105" t="str">
        <f t="shared" si="7"/>
        <v>NA</v>
      </c>
      <c r="Y48" s="104" t="s">
        <v>4823</v>
      </c>
      <c r="Z48" s="159">
        <f t="shared" si="8"/>
        <v>0</v>
      </c>
      <c r="AA48" s="159"/>
      <c r="AB48" s="100" t="str">
        <f t="shared" si="9"/>
        <v>No hay ejecución</v>
      </c>
      <c r="AC48" s="105" t="str">
        <f t="shared" si="10"/>
        <v>NA</v>
      </c>
      <c r="AD48" s="166"/>
      <c r="AE48" s="65">
        <f t="shared" si="11"/>
        <v>0</v>
      </c>
      <c r="AF48" s="100" t="str">
        <f t="shared" si="12"/>
        <v>No hay Programación</v>
      </c>
      <c r="AG48" s="105" t="str">
        <f t="shared" si="13"/>
        <v>De acuerdo a lo programado</v>
      </c>
      <c r="AH48" s="166"/>
      <c r="AI48" s="65" t="s">
        <v>502</v>
      </c>
      <c r="AJ48" s="105" t="s">
        <v>502</v>
      </c>
    </row>
    <row r="49" spans="1:36" s="59" customFormat="1" ht="37.049999999999997" customHeight="1">
      <c r="A49" s="63">
        <v>34</v>
      </c>
      <c r="B49" s="162" t="s">
        <v>3954</v>
      </c>
      <c r="C49" s="162">
        <v>0</v>
      </c>
      <c r="D49" s="162">
        <v>0</v>
      </c>
      <c r="E49" s="162" t="s">
        <v>41</v>
      </c>
      <c r="F49" s="162">
        <v>22</v>
      </c>
      <c r="G49" s="231" t="s">
        <v>428</v>
      </c>
      <c r="H49" s="164" t="s">
        <v>4824</v>
      </c>
      <c r="I49" s="231" t="s">
        <v>18</v>
      </c>
      <c r="J49" s="231" t="s">
        <v>129</v>
      </c>
      <c r="K49" s="231">
        <v>1</v>
      </c>
      <c r="L49" s="165" t="s">
        <v>2201</v>
      </c>
      <c r="M49" s="165" t="s">
        <v>4769</v>
      </c>
      <c r="N49" s="64">
        <v>18</v>
      </c>
      <c r="O49" s="64">
        <v>19</v>
      </c>
      <c r="P49" s="64">
        <v>0</v>
      </c>
      <c r="Q49" s="64">
        <v>0</v>
      </c>
      <c r="R49" s="64">
        <f t="shared" si="4"/>
        <v>37</v>
      </c>
      <c r="S49" s="105" t="s">
        <v>4825</v>
      </c>
      <c r="T49" s="105" t="s">
        <v>172</v>
      </c>
      <c r="U49" s="159">
        <f t="shared" si="5"/>
        <v>37</v>
      </c>
      <c r="V49" s="155">
        <v>37</v>
      </c>
      <c r="W49" s="100">
        <f t="shared" si="6"/>
        <v>1</v>
      </c>
      <c r="X49" s="105" t="str">
        <f t="shared" si="7"/>
        <v>De acuerdo a lo programado</v>
      </c>
      <c r="Y49" s="104"/>
      <c r="Z49" s="159">
        <f t="shared" si="8"/>
        <v>0</v>
      </c>
      <c r="AA49" s="159"/>
      <c r="AB49" s="100" t="str">
        <f t="shared" si="9"/>
        <v>No hay ejecución</v>
      </c>
      <c r="AC49" s="105" t="str">
        <f t="shared" si="10"/>
        <v>NA</v>
      </c>
      <c r="AD49" s="166"/>
      <c r="AE49" s="65">
        <f t="shared" si="11"/>
        <v>37</v>
      </c>
      <c r="AF49" s="100">
        <f t="shared" si="12"/>
        <v>1</v>
      </c>
      <c r="AG49" s="105" t="str">
        <f t="shared" si="13"/>
        <v>De acuerdo a lo programado</v>
      </c>
      <c r="AH49" s="166"/>
      <c r="AI49" s="65" t="s">
        <v>502</v>
      </c>
      <c r="AJ49" s="105" t="s">
        <v>502</v>
      </c>
    </row>
    <row r="50" spans="1:36" s="59" customFormat="1" ht="37.049999999999997" customHeight="1">
      <c r="A50" s="63">
        <v>35</v>
      </c>
      <c r="B50" s="162" t="s">
        <v>3954</v>
      </c>
      <c r="C50" s="162">
        <v>0</v>
      </c>
      <c r="D50" s="162">
        <v>0</v>
      </c>
      <c r="E50" s="162" t="s">
        <v>41</v>
      </c>
      <c r="F50" s="162">
        <v>22</v>
      </c>
      <c r="G50" s="231" t="s">
        <v>428</v>
      </c>
      <c r="H50" s="164" t="s">
        <v>4826</v>
      </c>
      <c r="I50" s="231" t="s">
        <v>18</v>
      </c>
      <c r="J50" s="231" t="s">
        <v>129</v>
      </c>
      <c r="K50" s="231">
        <v>1</v>
      </c>
      <c r="L50" s="165" t="s">
        <v>3769</v>
      </c>
      <c r="M50" s="165" t="s">
        <v>3764</v>
      </c>
      <c r="N50" s="64">
        <v>10</v>
      </c>
      <c r="O50" s="64">
        <v>12</v>
      </c>
      <c r="P50" s="64">
        <v>10</v>
      </c>
      <c r="Q50" s="64">
        <v>0</v>
      </c>
      <c r="R50" s="64">
        <f t="shared" si="4"/>
        <v>32</v>
      </c>
      <c r="S50" s="105" t="s">
        <v>4827</v>
      </c>
      <c r="T50" s="105" t="s">
        <v>172</v>
      </c>
      <c r="U50" s="159">
        <f t="shared" si="5"/>
        <v>22</v>
      </c>
      <c r="V50" s="155">
        <v>15</v>
      </c>
      <c r="W50" s="100">
        <f t="shared" si="6"/>
        <v>0.68181818181818177</v>
      </c>
      <c r="X50" s="105" t="str">
        <f t="shared" si="7"/>
        <v>En Riesgo de no Cumplimiento</v>
      </c>
      <c r="Y50" s="104"/>
      <c r="Z50" s="159">
        <f t="shared" si="8"/>
        <v>10</v>
      </c>
      <c r="AA50" s="159"/>
      <c r="AB50" s="100" t="str">
        <f t="shared" si="9"/>
        <v>No hay ejecución</v>
      </c>
      <c r="AC50" s="105" t="str">
        <f t="shared" si="10"/>
        <v>NA</v>
      </c>
      <c r="AD50" s="166"/>
      <c r="AE50" s="65">
        <f t="shared" si="11"/>
        <v>15</v>
      </c>
      <c r="AF50" s="100">
        <f t="shared" si="12"/>
        <v>0.46875</v>
      </c>
      <c r="AG50" s="105" t="str">
        <f t="shared" si="13"/>
        <v>Incumplimiento</v>
      </c>
      <c r="AH50" s="166"/>
      <c r="AI50" s="65" t="s">
        <v>502</v>
      </c>
      <c r="AJ50" s="105" t="s">
        <v>502</v>
      </c>
    </row>
    <row r="51" spans="1:36" s="59" customFormat="1" ht="37.049999999999997" customHeight="1">
      <c r="A51" s="63">
        <v>36</v>
      </c>
      <c r="B51" s="162" t="s">
        <v>3954</v>
      </c>
      <c r="C51" s="162">
        <v>0</v>
      </c>
      <c r="D51" s="162">
        <v>0</v>
      </c>
      <c r="E51" s="162" t="s">
        <v>41</v>
      </c>
      <c r="F51" s="162">
        <v>22</v>
      </c>
      <c r="G51" s="231" t="s">
        <v>428</v>
      </c>
      <c r="H51" s="164" t="s">
        <v>4828</v>
      </c>
      <c r="I51" s="231" t="s">
        <v>18</v>
      </c>
      <c r="J51" s="231" t="s">
        <v>129</v>
      </c>
      <c r="K51" s="231">
        <v>1</v>
      </c>
      <c r="L51" s="165" t="s">
        <v>2214</v>
      </c>
      <c r="M51" s="165" t="s">
        <v>2215</v>
      </c>
      <c r="N51" s="64">
        <v>20</v>
      </c>
      <c r="O51" s="64">
        <v>20</v>
      </c>
      <c r="P51" s="64">
        <v>20</v>
      </c>
      <c r="Q51" s="64">
        <v>22</v>
      </c>
      <c r="R51" s="64">
        <f t="shared" si="4"/>
        <v>82</v>
      </c>
      <c r="S51" s="105" t="s">
        <v>4825</v>
      </c>
      <c r="T51" s="105" t="s">
        <v>172</v>
      </c>
      <c r="U51" s="159">
        <f t="shared" si="5"/>
        <v>40</v>
      </c>
      <c r="V51" s="155">
        <v>30</v>
      </c>
      <c r="W51" s="100">
        <f t="shared" si="6"/>
        <v>0.75</v>
      </c>
      <c r="X51" s="105" t="str">
        <f t="shared" si="7"/>
        <v>Atraso Leve</v>
      </c>
      <c r="Y51" s="104"/>
      <c r="Z51" s="159">
        <f t="shared" si="8"/>
        <v>42</v>
      </c>
      <c r="AA51" s="159"/>
      <c r="AB51" s="100" t="str">
        <f t="shared" si="9"/>
        <v>No hay ejecución</v>
      </c>
      <c r="AC51" s="105" t="str">
        <f t="shared" si="10"/>
        <v>NA</v>
      </c>
      <c r="AD51" s="166"/>
      <c r="AE51" s="65">
        <f t="shared" si="11"/>
        <v>30</v>
      </c>
      <c r="AF51" s="100">
        <f t="shared" si="12"/>
        <v>0.36585365853658536</v>
      </c>
      <c r="AG51" s="105" t="str">
        <f t="shared" si="13"/>
        <v>Incumplimiento</v>
      </c>
      <c r="AH51" s="166"/>
      <c r="AI51" s="65" t="s">
        <v>502</v>
      </c>
      <c r="AJ51" s="105" t="s">
        <v>502</v>
      </c>
    </row>
    <row r="52" spans="1:36" s="59" customFormat="1" ht="37.049999999999997" customHeight="1">
      <c r="A52" s="63">
        <v>37</v>
      </c>
      <c r="B52" s="162" t="s">
        <v>3954</v>
      </c>
      <c r="C52" s="162">
        <v>0</v>
      </c>
      <c r="D52" s="162">
        <v>0</v>
      </c>
      <c r="E52" s="162" t="s">
        <v>41</v>
      </c>
      <c r="F52" s="162">
        <v>22</v>
      </c>
      <c r="G52" s="231" t="s">
        <v>428</v>
      </c>
      <c r="H52" s="164" t="s">
        <v>4829</v>
      </c>
      <c r="I52" s="231" t="s">
        <v>18</v>
      </c>
      <c r="J52" s="231" t="s">
        <v>129</v>
      </c>
      <c r="K52" s="231">
        <v>1</v>
      </c>
      <c r="L52" s="165" t="s">
        <v>685</v>
      </c>
      <c r="M52" s="165" t="s">
        <v>643</v>
      </c>
      <c r="N52" s="64">
        <v>2</v>
      </c>
      <c r="O52" s="64">
        <v>2</v>
      </c>
      <c r="P52" s="64">
        <v>2</v>
      </c>
      <c r="Q52" s="64">
        <v>2</v>
      </c>
      <c r="R52" s="64">
        <f t="shared" si="4"/>
        <v>8</v>
      </c>
      <c r="S52" s="105" t="s">
        <v>4830</v>
      </c>
      <c r="T52" s="105" t="s">
        <v>172</v>
      </c>
      <c r="U52" s="159">
        <f t="shared" si="5"/>
        <v>4</v>
      </c>
      <c r="V52" s="155">
        <v>4</v>
      </c>
      <c r="W52" s="100">
        <f t="shared" si="6"/>
        <v>1</v>
      </c>
      <c r="X52" s="105" t="str">
        <f t="shared" si="7"/>
        <v>De acuerdo a lo programado</v>
      </c>
      <c r="Y52" s="104"/>
      <c r="Z52" s="159">
        <f t="shared" si="8"/>
        <v>4</v>
      </c>
      <c r="AA52" s="159"/>
      <c r="AB52" s="100" t="str">
        <f t="shared" si="9"/>
        <v>No hay ejecución</v>
      </c>
      <c r="AC52" s="105" t="str">
        <f t="shared" si="10"/>
        <v>NA</v>
      </c>
      <c r="AD52" s="166"/>
      <c r="AE52" s="65">
        <f t="shared" si="11"/>
        <v>4</v>
      </c>
      <c r="AF52" s="100">
        <f t="shared" si="12"/>
        <v>0.5</v>
      </c>
      <c r="AG52" s="105" t="str">
        <f t="shared" si="13"/>
        <v>Incumplimiento</v>
      </c>
      <c r="AH52" s="166"/>
      <c r="AI52" s="65" t="s">
        <v>502</v>
      </c>
      <c r="AJ52" s="105" t="s">
        <v>502</v>
      </c>
    </row>
    <row r="53" spans="1:36" s="59" customFormat="1" ht="37.049999999999997" customHeight="1">
      <c r="A53" s="63">
        <v>38</v>
      </c>
      <c r="B53" s="162" t="s">
        <v>3954</v>
      </c>
      <c r="C53" s="162">
        <v>0</v>
      </c>
      <c r="D53" s="162">
        <v>0</v>
      </c>
      <c r="E53" s="162" t="s">
        <v>41</v>
      </c>
      <c r="F53" s="162">
        <v>22</v>
      </c>
      <c r="G53" s="231" t="s">
        <v>428</v>
      </c>
      <c r="H53" s="164" t="s">
        <v>4831</v>
      </c>
      <c r="I53" s="231" t="s">
        <v>18</v>
      </c>
      <c r="J53" s="231" t="s">
        <v>129</v>
      </c>
      <c r="K53" s="231">
        <v>1</v>
      </c>
      <c r="L53" s="165" t="s">
        <v>4781</v>
      </c>
      <c r="M53" s="165" t="s">
        <v>636</v>
      </c>
      <c r="N53" s="64">
        <v>0</v>
      </c>
      <c r="O53" s="64">
        <v>0</v>
      </c>
      <c r="P53" s="64">
        <v>0</v>
      </c>
      <c r="Q53" s="64">
        <v>1</v>
      </c>
      <c r="R53" s="64">
        <f t="shared" si="4"/>
        <v>1</v>
      </c>
      <c r="S53" s="105" t="s">
        <v>4832</v>
      </c>
      <c r="T53" s="105" t="s">
        <v>172</v>
      </c>
      <c r="U53" s="159">
        <f t="shared" si="5"/>
        <v>0</v>
      </c>
      <c r="V53" s="155">
        <v>1</v>
      </c>
      <c r="W53" s="100" t="str">
        <f t="shared" si="6"/>
        <v>No hay Programación</v>
      </c>
      <c r="X53" s="105" t="str">
        <f t="shared" si="7"/>
        <v>De acuerdo a lo programado</v>
      </c>
      <c r="Y53" s="104"/>
      <c r="Z53" s="159">
        <f t="shared" si="8"/>
        <v>1</v>
      </c>
      <c r="AA53" s="159"/>
      <c r="AB53" s="100" t="str">
        <f t="shared" si="9"/>
        <v>No hay ejecución</v>
      </c>
      <c r="AC53" s="105" t="str">
        <f t="shared" si="10"/>
        <v>NA</v>
      </c>
      <c r="AD53" s="166"/>
      <c r="AE53" s="65">
        <f t="shared" si="11"/>
        <v>1</v>
      </c>
      <c r="AF53" s="100">
        <f t="shared" si="12"/>
        <v>1</v>
      </c>
      <c r="AG53" s="105" t="str">
        <f t="shared" si="13"/>
        <v>De acuerdo a lo programado</v>
      </c>
      <c r="AH53" s="166"/>
      <c r="AI53" s="65" t="s">
        <v>502</v>
      </c>
      <c r="AJ53" s="105" t="s">
        <v>502</v>
      </c>
    </row>
    <row r="54" spans="1:36" s="59" customFormat="1" ht="37.049999999999997" customHeight="1">
      <c r="A54" s="63">
        <v>39</v>
      </c>
      <c r="B54" s="162" t="s">
        <v>3954</v>
      </c>
      <c r="C54" s="162">
        <v>0</v>
      </c>
      <c r="D54" s="162">
        <v>0</v>
      </c>
      <c r="E54" s="162" t="s">
        <v>41</v>
      </c>
      <c r="F54" s="162">
        <v>22</v>
      </c>
      <c r="G54" s="231" t="s">
        <v>428</v>
      </c>
      <c r="H54" s="164" t="s">
        <v>4833</v>
      </c>
      <c r="I54" s="231" t="s">
        <v>18</v>
      </c>
      <c r="J54" s="231" t="s">
        <v>129</v>
      </c>
      <c r="K54" s="231">
        <v>1</v>
      </c>
      <c r="L54" s="165" t="s">
        <v>2201</v>
      </c>
      <c r="M54" s="165" t="s">
        <v>4769</v>
      </c>
      <c r="N54" s="64">
        <v>141</v>
      </c>
      <c r="O54" s="64">
        <v>0</v>
      </c>
      <c r="P54" s="64">
        <v>0</v>
      </c>
      <c r="Q54" s="64">
        <v>0</v>
      </c>
      <c r="R54" s="64">
        <f t="shared" si="4"/>
        <v>141</v>
      </c>
      <c r="S54" s="105" t="s">
        <v>4834</v>
      </c>
      <c r="T54" s="105" t="s">
        <v>172</v>
      </c>
      <c r="U54" s="159">
        <f t="shared" si="5"/>
        <v>141</v>
      </c>
      <c r="V54" s="155">
        <v>130</v>
      </c>
      <c r="W54" s="100">
        <f t="shared" si="6"/>
        <v>0.92198581560283688</v>
      </c>
      <c r="X54" s="105" t="str">
        <f t="shared" si="7"/>
        <v>De acuerdo a lo programado</v>
      </c>
      <c r="Y54" s="104"/>
      <c r="Z54" s="159">
        <f t="shared" si="8"/>
        <v>0</v>
      </c>
      <c r="AA54" s="159"/>
      <c r="AB54" s="100" t="str">
        <f t="shared" si="9"/>
        <v>No hay ejecución</v>
      </c>
      <c r="AC54" s="105" t="str">
        <f t="shared" si="10"/>
        <v>NA</v>
      </c>
      <c r="AD54" s="166"/>
      <c r="AE54" s="65">
        <f t="shared" si="11"/>
        <v>130</v>
      </c>
      <c r="AF54" s="100">
        <f t="shared" si="12"/>
        <v>0.92198581560283688</v>
      </c>
      <c r="AG54" s="105" t="str">
        <f t="shared" si="13"/>
        <v>De acuerdo a lo programado</v>
      </c>
      <c r="AH54" s="166"/>
      <c r="AI54" s="65" t="s">
        <v>502</v>
      </c>
      <c r="AJ54" s="105" t="s">
        <v>502</v>
      </c>
    </row>
    <row r="55" spans="1:36" s="59" customFormat="1" ht="37.049999999999997" customHeight="1">
      <c r="A55" s="63">
        <v>40</v>
      </c>
      <c r="B55" s="162" t="s">
        <v>3954</v>
      </c>
      <c r="C55" s="162">
        <v>0</v>
      </c>
      <c r="D55" s="162">
        <v>0</v>
      </c>
      <c r="E55" s="162" t="s">
        <v>41</v>
      </c>
      <c r="F55" s="162">
        <v>22</v>
      </c>
      <c r="G55" s="231" t="s">
        <v>428</v>
      </c>
      <c r="H55" s="164" t="s">
        <v>4835</v>
      </c>
      <c r="I55" s="231" t="s">
        <v>18</v>
      </c>
      <c r="J55" s="231" t="s">
        <v>129</v>
      </c>
      <c r="K55" s="231">
        <v>1</v>
      </c>
      <c r="L55" s="165" t="s">
        <v>3769</v>
      </c>
      <c r="M55" s="165" t="s">
        <v>3764</v>
      </c>
      <c r="N55" s="64">
        <v>40</v>
      </c>
      <c r="O55" s="64">
        <v>45</v>
      </c>
      <c r="P55" s="64">
        <v>45</v>
      </c>
      <c r="Q55" s="64">
        <v>39</v>
      </c>
      <c r="R55" s="64">
        <f t="shared" si="4"/>
        <v>169</v>
      </c>
      <c r="S55" s="105" t="s">
        <v>4836</v>
      </c>
      <c r="T55" s="105" t="s">
        <v>172</v>
      </c>
      <c r="U55" s="159">
        <f t="shared" si="5"/>
        <v>85</v>
      </c>
      <c r="V55" s="155">
        <v>70</v>
      </c>
      <c r="W55" s="100">
        <f t="shared" si="6"/>
        <v>0.82352941176470584</v>
      </c>
      <c r="X55" s="105" t="str">
        <f t="shared" si="7"/>
        <v>Atraso Leve</v>
      </c>
      <c r="Y55" s="104"/>
      <c r="Z55" s="159">
        <f t="shared" si="8"/>
        <v>84</v>
      </c>
      <c r="AA55" s="159"/>
      <c r="AB55" s="100" t="str">
        <f t="shared" si="9"/>
        <v>No hay ejecución</v>
      </c>
      <c r="AC55" s="105" t="str">
        <f t="shared" si="10"/>
        <v>NA</v>
      </c>
      <c r="AD55" s="166"/>
      <c r="AE55" s="65">
        <f t="shared" si="11"/>
        <v>70</v>
      </c>
      <c r="AF55" s="100">
        <f t="shared" si="12"/>
        <v>0.41420118343195267</v>
      </c>
      <c r="AG55" s="105" t="str">
        <f t="shared" si="13"/>
        <v>Incumplimiento</v>
      </c>
      <c r="AH55" s="166"/>
      <c r="AI55" s="65" t="s">
        <v>502</v>
      </c>
      <c r="AJ55" s="105" t="s">
        <v>502</v>
      </c>
    </row>
    <row r="56" spans="1:36" s="59" customFormat="1" ht="37.049999999999997" customHeight="1">
      <c r="A56" s="63">
        <v>41</v>
      </c>
      <c r="B56" s="162" t="s">
        <v>3954</v>
      </c>
      <c r="C56" s="162">
        <v>0</v>
      </c>
      <c r="D56" s="162">
        <v>0</v>
      </c>
      <c r="E56" s="162" t="s">
        <v>41</v>
      </c>
      <c r="F56" s="162">
        <v>22</v>
      </c>
      <c r="G56" s="231" t="s">
        <v>428</v>
      </c>
      <c r="H56" s="164" t="s">
        <v>4837</v>
      </c>
      <c r="I56" s="231" t="s">
        <v>18</v>
      </c>
      <c r="J56" s="231" t="s">
        <v>129</v>
      </c>
      <c r="K56" s="231">
        <v>1</v>
      </c>
      <c r="L56" s="165" t="s">
        <v>2214</v>
      </c>
      <c r="M56" s="165" t="s">
        <v>2215</v>
      </c>
      <c r="N56" s="64">
        <v>100</v>
      </c>
      <c r="O56" s="64">
        <v>100</v>
      </c>
      <c r="P56" s="64">
        <v>100</v>
      </c>
      <c r="Q56" s="64">
        <v>50</v>
      </c>
      <c r="R56" s="64">
        <f t="shared" si="4"/>
        <v>350</v>
      </c>
      <c r="S56" s="105" t="s">
        <v>4838</v>
      </c>
      <c r="T56" s="105" t="s">
        <v>172</v>
      </c>
      <c r="U56" s="159">
        <f t="shared" si="5"/>
        <v>200</v>
      </c>
      <c r="V56" s="155">
        <v>200</v>
      </c>
      <c r="W56" s="100">
        <f t="shared" si="6"/>
        <v>1</v>
      </c>
      <c r="X56" s="105" t="str">
        <f t="shared" si="7"/>
        <v>De acuerdo a lo programado</v>
      </c>
      <c r="Y56" s="104"/>
      <c r="Z56" s="159">
        <f t="shared" si="8"/>
        <v>150</v>
      </c>
      <c r="AA56" s="159"/>
      <c r="AB56" s="100" t="str">
        <f t="shared" si="9"/>
        <v>No hay ejecución</v>
      </c>
      <c r="AC56" s="105" t="str">
        <f t="shared" si="10"/>
        <v>NA</v>
      </c>
      <c r="AD56" s="166"/>
      <c r="AE56" s="65">
        <f t="shared" si="11"/>
        <v>200</v>
      </c>
      <c r="AF56" s="100">
        <f t="shared" si="12"/>
        <v>0.5714285714285714</v>
      </c>
      <c r="AG56" s="105" t="str">
        <f t="shared" si="13"/>
        <v>Incumplimiento</v>
      </c>
      <c r="AH56" s="166"/>
      <c r="AI56" s="65" t="s">
        <v>502</v>
      </c>
      <c r="AJ56" s="105" t="s">
        <v>502</v>
      </c>
    </row>
    <row r="57" spans="1:36" s="59" customFormat="1" ht="37.049999999999997" customHeight="1">
      <c r="A57" s="63">
        <v>42</v>
      </c>
      <c r="B57" s="162" t="s">
        <v>3954</v>
      </c>
      <c r="C57" s="162">
        <v>0</v>
      </c>
      <c r="D57" s="162">
        <v>0</v>
      </c>
      <c r="E57" s="162" t="s">
        <v>41</v>
      </c>
      <c r="F57" s="162">
        <v>22</v>
      </c>
      <c r="G57" s="231" t="s">
        <v>428</v>
      </c>
      <c r="H57" s="164" t="s">
        <v>4839</v>
      </c>
      <c r="I57" s="231" t="s">
        <v>18</v>
      </c>
      <c r="J57" s="231" t="s">
        <v>129</v>
      </c>
      <c r="K57" s="231">
        <v>1</v>
      </c>
      <c r="L57" s="165" t="s">
        <v>3778</v>
      </c>
      <c r="M57" s="165" t="s">
        <v>643</v>
      </c>
      <c r="N57" s="64">
        <v>10</v>
      </c>
      <c r="O57" s="64">
        <v>10</v>
      </c>
      <c r="P57" s="64">
        <v>7</v>
      </c>
      <c r="Q57" s="64">
        <v>5</v>
      </c>
      <c r="R57" s="64">
        <f t="shared" si="4"/>
        <v>32</v>
      </c>
      <c r="S57" s="105" t="s">
        <v>4840</v>
      </c>
      <c r="T57" s="105" t="s">
        <v>172</v>
      </c>
      <c r="U57" s="159">
        <f t="shared" si="5"/>
        <v>20</v>
      </c>
      <c r="V57" s="155">
        <v>14</v>
      </c>
      <c r="W57" s="100">
        <f t="shared" si="6"/>
        <v>0.7</v>
      </c>
      <c r="X57" s="105" t="str">
        <f t="shared" si="7"/>
        <v>Atraso Leve</v>
      </c>
      <c r="Y57" s="104"/>
      <c r="Z57" s="159">
        <f t="shared" si="8"/>
        <v>12</v>
      </c>
      <c r="AA57" s="159"/>
      <c r="AB57" s="100" t="str">
        <f t="shared" si="9"/>
        <v>No hay ejecución</v>
      </c>
      <c r="AC57" s="105" t="str">
        <f t="shared" si="10"/>
        <v>NA</v>
      </c>
      <c r="AD57" s="166"/>
      <c r="AE57" s="65">
        <f t="shared" si="11"/>
        <v>14</v>
      </c>
      <c r="AF57" s="100">
        <f t="shared" si="12"/>
        <v>0.4375</v>
      </c>
      <c r="AG57" s="105" t="str">
        <f t="shared" si="13"/>
        <v>Incumplimiento</v>
      </c>
      <c r="AH57" s="166"/>
      <c r="AI57" s="65" t="s">
        <v>502</v>
      </c>
      <c r="AJ57" s="105" t="s">
        <v>502</v>
      </c>
    </row>
    <row r="58" spans="1:36" s="59" customFormat="1" ht="37.049999999999997" customHeight="1" thickTop="1" thickBot="1">
      <c r="A58" s="63">
        <v>43</v>
      </c>
      <c r="B58" s="162" t="s">
        <v>3954</v>
      </c>
      <c r="C58" s="162">
        <v>0</v>
      </c>
      <c r="D58" s="162">
        <v>0</v>
      </c>
      <c r="E58" s="162" t="s">
        <v>41</v>
      </c>
      <c r="F58" s="162">
        <v>22</v>
      </c>
      <c r="G58" s="231" t="s">
        <v>428</v>
      </c>
      <c r="H58" s="164" t="s">
        <v>4841</v>
      </c>
      <c r="I58" s="231" t="s">
        <v>18</v>
      </c>
      <c r="J58" s="231" t="s">
        <v>129</v>
      </c>
      <c r="K58" s="231">
        <v>1</v>
      </c>
      <c r="L58" s="165" t="s">
        <v>4781</v>
      </c>
      <c r="M58" s="165" t="s">
        <v>4769</v>
      </c>
      <c r="N58" s="64">
        <v>0</v>
      </c>
      <c r="O58" s="64">
        <v>0</v>
      </c>
      <c r="P58" s="64">
        <v>0</v>
      </c>
      <c r="Q58" s="64">
        <v>1</v>
      </c>
      <c r="R58" s="64">
        <f t="shared" si="4"/>
        <v>1</v>
      </c>
      <c r="S58" s="105" t="s">
        <v>4842</v>
      </c>
      <c r="T58" s="105" t="s">
        <v>172</v>
      </c>
      <c r="U58" s="159">
        <f t="shared" si="5"/>
        <v>0</v>
      </c>
      <c r="V58" s="155"/>
      <c r="W58" s="100" t="str">
        <f t="shared" si="6"/>
        <v>No hay ejecución</v>
      </c>
      <c r="X58" s="105" t="str">
        <f t="shared" si="7"/>
        <v>NA</v>
      </c>
      <c r="Y58" s="104"/>
      <c r="Z58" s="159">
        <f t="shared" si="8"/>
        <v>1</v>
      </c>
      <c r="AA58" s="159"/>
      <c r="AB58" s="100" t="str">
        <f t="shared" si="9"/>
        <v>No hay ejecución</v>
      </c>
      <c r="AC58" s="105" t="str">
        <f t="shared" si="10"/>
        <v>NA</v>
      </c>
      <c r="AD58" s="166"/>
      <c r="AE58" s="65">
        <f t="shared" si="11"/>
        <v>0</v>
      </c>
      <c r="AF58" s="100" t="str">
        <f t="shared" si="12"/>
        <v>No hay Programación</v>
      </c>
      <c r="AG58" s="105" t="str">
        <f t="shared" si="13"/>
        <v>De acuerdo a lo programado</v>
      </c>
      <c r="AH58" s="166"/>
      <c r="AI58" s="65" t="s">
        <v>502</v>
      </c>
      <c r="AJ58" s="105" t="s">
        <v>502</v>
      </c>
    </row>
    <row r="59" spans="1:36" s="59" customFormat="1" ht="37.049999999999997" customHeight="1">
      <c r="A59" s="63">
        <v>44</v>
      </c>
      <c r="B59" s="162" t="s">
        <v>3954</v>
      </c>
      <c r="C59" s="162">
        <v>0</v>
      </c>
      <c r="D59" s="162">
        <v>0</v>
      </c>
      <c r="E59" s="162" t="s">
        <v>41</v>
      </c>
      <c r="F59" s="162">
        <v>22</v>
      </c>
      <c r="G59" s="231" t="s">
        <v>428</v>
      </c>
      <c r="H59" s="164" t="s">
        <v>4843</v>
      </c>
      <c r="I59" s="231" t="s">
        <v>18</v>
      </c>
      <c r="J59" s="231" t="s">
        <v>129</v>
      </c>
      <c r="K59" s="231">
        <v>1</v>
      </c>
      <c r="L59" s="165" t="s">
        <v>4781</v>
      </c>
      <c r="M59" s="165" t="s">
        <v>4782</v>
      </c>
      <c r="N59" s="64">
        <v>6</v>
      </c>
      <c r="O59" s="64">
        <v>2</v>
      </c>
      <c r="P59" s="64">
        <v>2</v>
      </c>
      <c r="Q59" s="64">
        <v>2</v>
      </c>
      <c r="R59" s="64">
        <f t="shared" si="4"/>
        <v>12</v>
      </c>
      <c r="S59" s="105" t="s">
        <v>4842</v>
      </c>
      <c r="T59" s="105" t="s">
        <v>172</v>
      </c>
      <c r="U59" s="159">
        <f t="shared" si="5"/>
        <v>8</v>
      </c>
      <c r="V59" s="155">
        <v>8</v>
      </c>
      <c r="W59" s="100">
        <f t="shared" si="6"/>
        <v>1</v>
      </c>
      <c r="X59" s="105" t="str">
        <f t="shared" si="7"/>
        <v>De acuerdo a lo programado</v>
      </c>
      <c r="Y59" s="104"/>
      <c r="Z59" s="159">
        <f t="shared" si="8"/>
        <v>4</v>
      </c>
      <c r="AA59" s="159"/>
      <c r="AB59" s="100" t="str">
        <f t="shared" si="9"/>
        <v>No hay ejecución</v>
      </c>
      <c r="AC59" s="105" t="str">
        <f t="shared" si="10"/>
        <v>NA</v>
      </c>
      <c r="AD59" s="166"/>
      <c r="AE59" s="65">
        <f t="shared" si="11"/>
        <v>8</v>
      </c>
      <c r="AF59" s="100">
        <f t="shared" si="12"/>
        <v>0.66666666666666663</v>
      </c>
      <c r="AG59" s="105" t="str">
        <f t="shared" si="13"/>
        <v>Incumplimiento</v>
      </c>
      <c r="AH59" s="166"/>
      <c r="AI59" s="65" t="s">
        <v>502</v>
      </c>
      <c r="AJ59" s="105" t="s">
        <v>502</v>
      </c>
    </row>
    <row r="60" spans="1:36" s="59" customFormat="1" ht="37.049999999999997" customHeight="1" thickTop="1" thickBot="1">
      <c r="A60" s="63">
        <v>45</v>
      </c>
      <c r="B60" s="162" t="s">
        <v>3954</v>
      </c>
      <c r="C60" s="162">
        <v>0</v>
      </c>
      <c r="D60" s="162">
        <v>0</v>
      </c>
      <c r="E60" s="162" t="s">
        <v>41</v>
      </c>
      <c r="F60" s="162">
        <v>22</v>
      </c>
      <c r="G60" s="231" t="s">
        <v>428</v>
      </c>
      <c r="H60" s="164" t="s">
        <v>4844</v>
      </c>
      <c r="I60" s="231" t="s">
        <v>18</v>
      </c>
      <c r="J60" s="231" t="s">
        <v>129</v>
      </c>
      <c r="K60" s="231">
        <v>1</v>
      </c>
      <c r="L60" s="165" t="s">
        <v>4781</v>
      </c>
      <c r="M60" s="165" t="s">
        <v>4782</v>
      </c>
      <c r="N60" s="64">
        <v>5</v>
      </c>
      <c r="O60" s="64">
        <v>5</v>
      </c>
      <c r="P60" s="64">
        <v>10</v>
      </c>
      <c r="Q60" s="64">
        <v>5</v>
      </c>
      <c r="R60" s="64">
        <f t="shared" si="4"/>
        <v>25</v>
      </c>
      <c r="S60" s="105" t="s">
        <v>4845</v>
      </c>
      <c r="T60" s="105" t="s">
        <v>172</v>
      </c>
      <c r="U60" s="159">
        <f t="shared" si="5"/>
        <v>10</v>
      </c>
      <c r="V60" s="155"/>
      <c r="W60" s="100" t="str">
        <f t="shared" si="6"/>
        <v>No hay ejecución</v>
      </c>
      <c r="X60" s="105" t="str">
        <f t="shared" si="7"/>
        <v>NA</v>
      </c>
      <c r="Y60" s="104"/>
      <c r="Z60" s="159">
        <f t="shared" si="8"/>
        <v>15</v>
      </c>
      <c r="AA60" s="159"/>
      <c r="AB60" s="100" t="str">
        <f t="shared" si="9"/>
        <v>No hay ejecución</v>
      </c>
      <c r="AC60" s="105" t="str">
        <f t="shared" si="10"/>
        <v>NA</v>
      </c>
      <c r="AD60" s="166"/>
      <c r="AE60" s="65">
        <f t="shared" si="11"/>
        <v>0</v>
      </c>
      <c r="AF60" s="100" t="str">
        <f t="shared" si="12"/>
        <v>No hay Programación</v>
      </c>
      <c r="AG60" s="105" t="str">
        <f t="shared" si="13"/>
        <v>De acuerdo a lo programado</v>
      </c>
      <c r="AH60" s="166"/>
      <c r="AI60" s="65" t="s">
        <v>502</v>
      </c>
      <c r="AJ60" s="105" t="s">
        <v>502</v>
      </c>
    </row>
    <row r="61" spans="1:36" s="59" customFormat="1" ht="37.049999999999997" customHeight="1">
      <c r="A61" s="63">
        <v>46</v>
      </c>
      <c r="B61" s="162" t="s">
        <v>3954</v>
      </c>
      <c r="C61" s="162">
        <v>0</v>
      </c>
      <c r="D61" s="162" t="s">
        <v>123</v>
      </c>
      <c r="E61" s="162" t="s">
        <v>41</v>
      </c>
      <c r="F61" s="162">
        <v>22</v>
      </c>
      <c r="G61" s="231" t="s">
        <v>428</v>
      </c>
      <c r="H61" s="164" t="s">
        <v>4846</v>
      </c>
      <c r="I61" s="231" t="s">
        <v>18</v>
      </c>
      <c r="J61" s="231" t="s">
        <v>353</v>
      </c>
      <c r="K61" s="231">
        <v>1</v>
      </c>
      <c r="L61" s="165" t="s">
        <v>2209</v>
      </c>
      <c r="M61" s="165" t="s">
        <v>636</v>
      </c>
      <c r="N61" s="64">
        <v>4</v>
      </c>
      <c r="O61" s="64">
        <v>4</v>
      </c>
      <c r="P61" s="64">
        <v>4</v>
      </c>
      <c r="Q61" s="64">
        <v>4</v>
      </c>
      <c r="R61" s="64">
        <f t="shared" si="4"/>
        <v>16</v>
      </c>
      <c r="S61" s="105" t="s">
        <v>4847</v>
      </c>
      <c r="T61" s="105" t="s">
        <v>172</v>
      </c>
      <c r="U61" s="159">
        <f t="shared" si="5"/>
        <v>8</v>
      </c>
      <c r="V61" s="155">
        <v>6</v>
      </c>
      <c r="W61" s="100">
        <f t="shared" si="6"/>
        <v>0.75</v>
      </c>
      <c r="X61" s="105" t="str">
        <f t="shared" si="7"/>
        <v>Atraso Leve</v>
      </c>
      <c r="Y61" s="104"/>
      <c r="Z61" s="159">
        <f t="shared" si="8"/>
        <v>8</v>
      </c>
      <c r="AA61" s="159"/>
      <c r="AB61" s="100" t="str">
        <f t="shared" si="9"/>
        <v>No hay ejecución</v>
      </c>
      <c r="AC61" s="105" t="str">
        <f t="shared" si="10"/>
        <v>NA</v>
      </c>
      <c r="AD61" s="166"/>
      <c r="AE61" s="65">
        <f t="shared" si="11"/>
        <v>6</v>
      </c>
      <c r="AF61" s="100">
        <f t="shared" si="12"/>
        <v>0.375</v>
      </c>
      <c r="AG61" s="105" t="str">
        <f t="shared" si="13"/>
        <v>Incumplimiento</v>
      </c>
      <c r="AH61" s="166"/>
      <c r="AI61" s="65" t="s">
        <v>502</v>
      </c>
      <c r="AJ61" s="105" t="s">
        <v>502</v>
      </c>
    </row>
    <row r="62" spans="1:36" s="59" customFormat="1" ht="37.049999999999997" customHeight="1">
      <c r="A62" s="63">
        <v>47</v>
      </c>
      <c r="B62" s="162" t="s">
        <v>3954</v>
      </c>
      <c r="C62" s="162">
        <v>0</v>
      </c>
      <c r="D62" s="162" t="s">
        <v>123</v>
      </c>
      <c r="E62" s="162" t="s">
        <v>41</v>
      </c>
      <c r="F62" s="162">
        <v>22</v>
      </c>
      <c r="G62" s="231" t="s">
        <v>428</v>
      </c>
      <c r="H62" s="164" t="s">
        <v>4848</v>
      </c>
      <c r="I62" s="231" t="s">
        <v>18</v>
      </c>
      <c r="J62" s="231" t="s">
        <v>353</v>
      </c>
      <c r="K62" s="231">
        <v>1</v>
      </c>
      <c r="L62" s="165" t="s">
        <v>3769</v>
      </c>
      <c r="M62" s="165" t="s">
        <v>636</v>
      </c>
      <c r="N62" s="64">
        <v>4</v>
      </c>
      <c r="O62" s="64">
        <v>4</v>
      </c>
      <c r="P62" s="64">
        <v>4</v>
      </c>
      <c r="Q62" s="64">
        <v>4</v>
      </c>
      <c r="R62" s="64">
        <f t="shared" si="4"/>
        <v>16</v>
      </c>
      <c r="S62" s="105" t="s">
        <v>4847</v>
      </c>
      <c r="T62" s="105" t="s">
        <v>172</v>
      </c>
      <c r="U62" s="159">
        <f t="shared" si="5"/>
        <v>8</v>
      </c>
      <c r="V62" s="155">
        <v>6</v>
      </c>
      <c r="W62" s="100">
        <f t="shared" si="6"/>
        <v>0.75</v>
      </c>
      <c r="X62" s="105" t="str">
        <f t="shared" si="7"/>
        <v>Atraso Leve</v>
      </c>
      <c r="Y62" s="104"/>
      <c r="Z62" s="159">
        <f t="shared" si="8"/>
        <v>8</v>
      </c>
      <c r="AA62" s="159"/>
      <c r="AB62" s="100" t="str">
        <f t="shared" si="9"/>
        <v>No hay ejecución</v>
      </c>
      <c r="AC62" s="105" t="str">
        <f t="shared" si="10"/>
        <v>NA</v>
      </c>
      <c r="AD62" s="166"/>
      <c r="AE62" s="65">
        <f t="shared" si="11"/>
        <v>6</v>
      </c>
      <c r="AF62" s="100">
        <f t="shared" si="12"/>
        <v>0.375</v>
      </c>
      <c r="AG62" s="105" t="str">
        <f t="shared" si="13"/>
        <v>Incumplimiento</v>
      </c>
      <c r="AH62" s="166"/>
      <c r="AI62" s="65" t="s">
        <v>502</v>
      </c>
      <c r="AJ62" s="105" t="s">
        <v>502</v>
      </c>
    </row>
    <row r="63" spans="1:36" s="59" customFormat="1" ht="37.049999999999997" customHeight="1">
      <c r="A63" s="63">
        <v>48</v>
      </c>
      <c r="B63" s="162" t="s">
        <v>3954</v>
      </c>
      <c r="C63" s="162">
        <v>0</v>
      </c>
      <c r="D63" s="162" t="s">
        <v>123</v>
      </c>
      <c r="E63" s="162" t="s">
        <v>41</v>
      </c>
      <c r="F63" s="162">
        <v>22</v>
      </c>
      <c r="G63" s="231" t="s">
        <v>428</v>
      </c>
      <c r="H63" s="164" t="s">
        <v>4849</v>
      </c>
      <c r="I63" s="231" t="s">
        <v>18</v>
      </c>
      <c r="J63" s="231" t="s">
        <v>353</v>
      </c>
      <c r="K63" s="231">
        <v>1</v>
      </c>
      <c r="L63" s="165" t="s">
        <v>3778</v>
      </c>
      <c r="M63" s="165" t="s">
        <v>643</v>
      </c>
      <c r="N63" s="64">
        <v>2</v>
      </c>
      <c r="O63" s="64">
        <v>2</v>
      </c>
      <c r="P63" s="64">
        <v>2</v>
      </c>
      <c r="Q63" s="64">
        <v>2</v>
      </c>
      <c r="R63" s="64">
        <f t="shared" si="4"/>
        <v>8</v>
      </c>
      <c r="S63" s="105" t="s">
        <v>4847</v>
      </c>
      <c r="T63" s="105" t="s">
        <v>172</v>
      </c>
      <c r="U63" s="159">
        <f t="shared" si="5"/>
        <v>4</v>
      </c>
      <c r="V63" s="155">
        <v>8</v>
      </c>
      <c r="W63" s="100">
        <f t="shared" si="6"/>
        <v>2</v>
      </c>
      <c r="X63" s="105" t="str">
        <f t="shared" si="7"/>
        <v>De acuerdo a lo programado</v>
      </c>
      <c r="Y63" s="104"/>
      <c r="Z63" s="159">
        <f t="shared" si="8"/>
        <v>4</v>
      </c>
      <c r="AA63" s="159"/>
      <c r="AB63" s="100" t="str">
        <f t="shared" si="9"/>
        <v>No hay ejecución</v>
      </c>
      <c r="AC63" s="105" t="str">
        <f t="shared" si="10"/>
        <v>NA</v>
      </c>
      <c r="AD63" s="166"/>
      <c r="AE63" s="65">
        <f t="shared" si="11"/>
        <v>8</v>
      </c>
      <c r="AF63" s="100">
        <f t="shared" si="12"/>
        <v>1</v>
      </c>
      <c r="AG63" s="105" t="str">
        <f t="shared" si="13"/>
        <v>De acuerdo a lo programado</v>
      </c>
      <c r="AH63" s="166"/>
      <c r="AI63" s="65" t="s">
        <v>502</v>
      </c>
      <c r="AJ63" s="105" t="s">
        <v>502</v>
      </c>
    </row>
    <row r="64" spans="1:36" s="59" customFormat="1" ht="37.049999999999997" customHeight="1">
      <c r="A64" s="63">
        <v>49</v>
      </c>
      <c r="B64" s="162" t="s">
        <v>3954</v>
      </c>
      <c r="C64" s="162">
        <v>0</v>
      </c>
      <c r="D64" s="162" t="s">
        <v>123</v>
      </c>
      <c r="E64" s="162" t="s">
        <v>41</v>
      </c>
      <c r="F64" s="162">
        <v>22</v>
      </c>
      <c r="G64" s="231" t="s">
        <v>428</v>
      </c>
      <c r="H64" s="164" t="s">
        <v>4850</v>
      </c>
      <c r="I64" s="231" t="s">
        <v>18</v>
      </c>
      <c r="J64" s="231" t="s">
        <v>129</v>
      </c>
      <c r="K64" s="231">
        <v>1</v>
      </c>
      <c r="L64" s="165" t="s">
        <v>2214</v>
      </c>
      <c r="M64" s="165" t="s">
        <v>2215</v>
      </c>
      <c r="N64" s="64">
        <v>1</v>
      </c>
      <c r="O64" s="64">
        <v>1</v>
      </c>
      <c r="P64" s="64">
        <v>0</v>
      </c>
      <c r="Q64" s="64">
        <v>0</v>
      </c>
      <c r="R64" s="64">
        <f t="shared" si="4"/>
        <v>2</v>
      </c>
      <c r="S64" s="105" t="s">
        <v>4847</v>
      </c>
      <c r="T64" s="105" t="s">
        <v>172</v>
      </c>
      <c r="U64" s="159">
        <f t="shared" si="5"/>
        <v>2</v>
      </c>
      <c r="V64" s="155">
        <v>1</v>
      </c>
      <c r="W64" s="100">
        <f t="shared" si="6"/>
        <v>0.5</v>
      </c>
      <c r="X64" s="105" t="str">
        <f t="shared" si="7"/>
        <v>En Riesgo de no Cumplimiento</v>
      </c>
      <c r="Y64" s="104"/>
      <c r="Z64" s="159">
        <f t="shared" si="8"/>
        <v>0</v>
      </c>
      <c r="AA64" s="159"/>
      <c r="AB64" s="100" t="str">
        <f t="shared" si="9"/>
        <v>No hay ejecución</v>
      </c>
      <c r="AC64" s="105" t="str">
        <f t="shared" si="10"/>
        <v>NA</v>
      </c>
      <c r="AD64" s="166"/>
      <c r="AE64" s="65">
        <f t="shared" si="11"/>
        <v>1</v>
      </c>
      <c r="AF64" s="100">
        <f t="shared" si="12"/>
        <v>0.5</v>
      </c>
      <c r="AG64" s="105" t="str">
        <f t="shared" si="13"/>
        <v>Incumplimiento</v>
      </c>
      <c r="AH64" s="166"/>
      <c r="AI64" s="65" t="s">
        <v>502</v>
      </c>
      <c r="AJ64" s="105" t="s">
        <v>502</v>
      </c>
    </row>
    <row r="65" spans="1:36" s="59" customFormat="1" ht="37.049999999999997" customHeight="1">
      <c r="A65" s="63">
        <v>50</v>
      </c>
      <c r="B65" s="162" t="s">
        <v>3954</v>
      </c>
      <c r="C65" s="162">
        <v>0</v>
      </c>
      <c r="D65" s="162" t="s">
        <v>123</v>
      </c>
      <c r="E65" s="162" t="s">
        <v>72</v>
      </c>
      <c r="F65" s="162">
        <v>22</v>
      </c>
      <c r="G65" s="231" t="s">
        <v>428</v>
      </c>
      <c r="H65" s="164" t="s">
        <v>4851</v>
      </c>
      <c r="I65" s="231" t="s">
        <v>20</v>
      </c>
      <c r="J65" s="231" t="s">
        <v>336</v>
      </c>
      <c r="K65" s="231">
        <v>1</v>
      </c>
      <c r="L65" s="165" t="s">
        <v>2214</v>
      </c>
      <c r="M65" s="165" t="s">
        <v>2215</v>
      </c>
      <c r="N65" s="64">
        <v>1</v>
      </c>
      <c r="O65" s="64">
        <v>1</v>
      </c>
      <c r="P65" s="64">
        <v>0</v>
      </c>
      <c r="Q65" s="64">
        <v>0</v>
      </c>
      <c r="R65" s="64">
        <f t="shared" si="4"/>
        <v>2</v>
      </c>
      <c r="S65" s="105" t="s">
        <v>4847</v>
      </c>
      <c r="T65" s="105" t="s">
        <v>172</v>
      </c>
      <c r="U65" s="159">
        <f t="shared" si="5"/>
        <v>2</v>
      </c>
      <c r="V65" s="155">
        <v>3</v>
      </c>
      <c r="W65" s="100">
        <f t="shared" si="6"/>
        <v>1.5</v>
      </c>
      <c r="X65" s="105" t="str">
        <f t="shared" si="7"/>
        <v>De acuerdo a lo programado</v>
      </c>
      <c r="Y65" s="104"/>
      <c r="Z65" s="159">
        <f t="shared" si="8"/>
        <v>0</v>
      </c>
      <c r="AA65" s="159"/>
      <c r="AB65" s="100" t="str">
        <f t="shared" si="9"/>
        <v>No hay ejecución</v>
      </c>
      <c r="AC65" s="105" t="str">
        <f t="shared" si="10"/>
        <v>NA</v>
      </c>
      <c r="AD65" s="166"/>
      <c r="AE65" s="65">
        <f t="shared" si="11"/>
        <v>3</v>
      </c>
      <c r="AF65" s="100">
        <f t="shared" si="12"/>
        <v>1.5</v>
      </c>
      <c r="AG65" s="105" t="str">
        <f t="shared" si="13"/>
        <v>De acuerdo a lo programado</v>
      </c>
      <c r="AH65" s="166"/>
      <c r="AI65" s="65" t="s">
        <v>502</v>
      </c>
      <c r="AJ65" s="105" t="s">
        <v>502</v>
      </c>
    </row>
    <row r="66" spans="1:36" s="59" customFormat="1" ht="37.049999999999997" customHeight="1">
      <c r="A66" s="63">
        <v>51</v>
      </c>
      <c r="B66" s="162" t="s">
        <v>3954</v>
      </c>
      <c r="C66" s="162">
        <v>0</v>
      </c>
      <c r="D66" s="162" t="s">
        <v>123</v>
      </c>
      <c r="E66" s="162" t="s">
        <v>41</v>
      </c>
      <c r="F66" s="162">
        <v>22</v>
      </c>
      <c r="G66" s="231" t="s">
        <v>428</v>
      </c>
      <c r="H66" s="164" t="s">
        <v>4852</v>
      </c>
      <c r="I66" s="231" t="s">
        <v>20</v>
      </c>
      <c r="J66" s="231" t="s">
        <v>353</v>
      </c>
      <c r="K66" s="231">
        <v>1</v>
      </c>
      <c r="L66" s="165" t="s">
        <v>642</v>
      </c>
      <c r="M66" s="165" t="s">
        <v>674</v>
      </c>
      <c r="N66" s="64">
        <v>2</v>
      </c>
      <c r="O66" s="64">
        <v>2</v>
      </c>
      <c r="P66" s="64">
        <v>2</v>
      </c>
      <c r="Q66" s="64">
        <v>2</v>
      </c>
      <c r="R66" s="64">
        <f t="shared" si="4"/>
        <v>8</v>
      </c>
      <c r="S66" s="105" t="s">
        <v>4847</v>
      </c>
      <c r="T66" s="105" t="s">
        <v>172</v>
      </c>
      <c r="U66" s="159">
        <f t="shared" si="5"/>
        <v>4</v>
      </c>
      <c r="V66" s="155">
        <v>2</v>
      </c>
      <c r="W66" s="100">
        <f t="shared" si="6"/>
        <v>0.5</v>
      </c>
      <c r="X66" s="105" t="str">
        <f t="shared" si="7"/>
        <v>En Riesgo de no Cumplimiento</v>
      </c>
      <c r="Y66" s="104"/>
      <c r="Z66" s="159">
        <f t="shared" si="8"/>
        <v>4</v>
      </c>
      <c r="AA66" s="159"/>
      <c r="AB66" s="100" t="str">
        <f t="shared" si="9"/>
        <v>No hay ejecución</v>
      </c>
      <c r="AC66" s="105" t="str">
        <f t="shared" si="10"/>
        <v>NA</v>
      </c>
      <c r="AD66" s="166"/>
      <c r="AE66" s="65">
        <f t="shared" si="11"/>
        <v>2</v>
      </c>
      <c r="AF66" s="100">
        <f t="shared" si="12"/>
        <v>0.25</v>
      </c>
      <c r="AG66" s="105" t="str">
        <f t="shared" si="13"/>
        <v>Incumplimiento</v>
      </c>
      <c r="AH66" s="166"/>
      <c r="AI66" s="65" t="s">
        <v>502</v>
      </c>
      <c r="AJ66" s="105" t="s">
        <v>502</v>
      </c>
    </row>
    <row r="67" spans="1:36" s="59" customFormat="1" ht="37.049999999999997" customHeight="1">
      <c r="A67" s="63">
        <v>52</v>
      </c>
      <c r="B67" s="162" t="s">
        <v>3954</v>
      </c>
      <c r="C67" s="162">
        <v>0</v>
      </c>
      <c r="D67" s="162" t="s">
        <v>123</v>
      </c>
      <c r="E67" s="162" t="s">
        <v>41</v>
      </c>
      <c r="F67" s="162">
        <v>22</v>
      </c>
      <c r="G67" s="231" t="s">
        <v>428</v>
      </c>
      <c r="H67" s="164" t="s">
        <v>4853</v>
      </c>
      <c r="I67" s="231" t="s">
        <v>20</v>
      </c>
      <c r="J67" s="231" t="s">
        <v>353</v>
      </c>
      <c r="K67" s="231">
        <v>1</v>
      </c>
      <c r="L67" s="165" t="s">
        <v>642</v>
      </c>
      <c r="M67" s="165" t="s">
        <v>674</v>
      </c>
      <c r="N67" s="64">
        <v>1</v>
      </c>
      <c r="O67" s="64">
        <v>1</v>
      </c>
      <c r="P67" s="64">
        <v>1</v>
      </c>
      <c r="Q67" s="64">
        <v>1</v>
      </c>
      <c r="R67" s="64">
        <f t="shared" si="4"/>
        <v>4</v>
      </c>
      <c r="S67" s="105" t="s">
        <v>4847</v>
      </c>
      <c r="T67" s="105" t="s">
        <v>172</v>
      </c>
      <c r="U67" s="159">
        <f t="shared" si="5"/>
        <v>2</v>
      </c>
      <c r="V67" s="155">
        <v>2</v>
      </c>
      <c r="W67" s="100">
        <f t="shared" si="6"/>
        <v>1</v>
      </c>
      <c r="X67" s="105" t="str">
        <f t="shared" si="7"/>
        <v>De acuerdo a lo programado</v>
      </c>
      <c r="Y67" s="104"/>
      <c r="Z67" s="159">
        <f t="shared" si="8"/>
        <v>2</v>
      </c>
      <c r="AA67" s="159"/>
      <c r="AB67" s="100" t="str">
        <f t="shared" si="9"/>
        <v>No hay ejecución</v>
      </c>
      <c r="AC67" s="105" t="str">
        <f t="shared" si="10"/>
        <v>NA</v>
      </c>
      <c r="AD67" s="166"/>
      <c r="AE67" s="65">
        <f t="shared" si="11"/>
        <v>2</v>
      </c>
      <c r="AF67" s="100">
        <f t="shared" si="12"/>
        <v>0.5</v>
      </c>
      <c r="AG67" s="105" t="str">
        <f t="shared" si="13"/>
        <v>Incumplimiento</v>
      </c>
      <c r="AH67" s="166"/>
      <c r="AI67" s="65" t="s">
        <v>502</v>
      </c>
      <c r="AJ67" s="105" t="s">
        <v>502</v>
      </c>
    </row>
    <row r="68" spans="1:36" s="59" customFormat="1" ht="37.049999999999997" customHeight="1">
      <c r="A68" s="63">
        <v>53</v>
      </c>
      <c r="B68" s="162" t="s">
        <v>3954</v>
      </c>
      <c r="C68" s="162">
        <v>0</v>
      </c>
      <c r="D68" s="162" t="s">
        <v>123</v>
      </c>
      <c r="E68" s="162" t="s">
        <v>41</v>
      </c>
      <c r="F68" s="162">
        <v>22</v>
      </c>
      <c r="G68" s="231" t="s">
        <v>428</v>
      </c>
      <c r="H68" s="164" t="s">
        <v>4854</v>
      </c>
      <c r="I68" s="231" t="s">
        <v>20</v>
      </c>
      <c r="J68" s="231" t="s">
        <v>353</v>
      </c>
      <c r="K68" s="231">
        <v>1</v>
      </c>
      <c r="L68" s="165" t="s">
        <v>642</v>
      </c>
      <c r="M68" s="165" t="s">
        <v>674</v>
      </c>
      <c r="N68" s="64">
        <v>1</v>
      </c>
      <c r="O68" s="64">
        <v>1</v>
      </c>
      <c r="P68" s="64">
        <v>1</v>
      </c>
      <c r="Q68" s="64">
        <v>1</v>
      </c>
      <c r="R68" s="64">
        <f t="shared" si="4"/>
        <v>4</v>
      </c>
      <c r="S68" s="105" t="s">
        <v>4847</v>
      </c>
      <c r="T68" s="105" t="s">
        <v>172</v>
      </c>
      <c r="U68" s="159">
        <f t="shared" si="5"/>
        <v>2</v>
      </c>
      <c r="V68" s="155">
        <v>1</v>
      </c>
      <c r="W68" s="100">
        <f t="shared" si="6"/>
        <v>0.5</v>
      </c>
      <c r="X68" s="105" t="str">
        <f t="shared" si="7"/>
        <v>En Riesgo de no Cumplimiento</v>
      </c>
      <c r="Y68" s="104"/>
      <c r="Z68" s="159">
        <f t="shared" si="8"/>
        <v>2</v>
      </c>
      <c r="AA68" s="159"/>
      <c r="AB68" s="100" t="str">
        <f t="shared" si="9"/>
        <v>No hay ejecución</v>
      </c>
      <c r="AC68" s="105" t="str">
        <f t="shared" si="10"/>
        <v>NA</v>
      </c>
      <c r="AD68" s="166"/>
      <c r="AE68" s="65">
        <f t="shared" si="11"/>
        <v>1</v>
      </c>
      <c r="AF68" s="100">
        <f t="shared" si="12"/>
        <v>0.25</v>
      </c>
      <c r="AG68" s="105" t="str">
        <f t="shared" si="13"/>
        <v>Incumplimiento</v>
      </c>
      <c r="AH68" s="166"/>
      <c r="AI68" s="65" t="s">
        <v>502</v>
      </c>
      <c r="AJ68" s="105" t="s">
        <v>502</v>
      </c>
    </row>
    <row r="69" spans="1:36" s="59" customFormat="1" ht="37.049999999999997" customHeight="1">
      <c r="A69" s="63">
        <v>54</v>
      </c>
      <c r="B69" s="162" t="s">
        <v>3954</v>
      </c>
      <c r="C69" s="162">
        <v>0</v>
      </c>
      <c r="D69" s="162" t="s">
        <v>123</v>
      </c>
      <c r="E69" s="162" t="s">
        <v>41</v>
      </c>
      <c r="F69" s="162">
        <v>22</v>
      </c>
      <c r="G69" s="231" t="s">
        <v>428</v>
      </c>
      <c r="H69" s="164" t="s">
        <v>4855</v>
      </c>
      <c r="I69" s="231" t="s">
        <v>20</v>
      </c>
      <c r="J69" s="231" t="s">
        <v>353</v>
      </c>
      <c r="K69" s="231">
        <v>1</v>
      </c>
      <c r="L69" s="165" t="s">
        <v>4784</v>
      </c>
      <c r="M69" s="165" t="s">
        <v>4785</v>
      </c>
      <c r="N69" s="64">
        <v>2</v>
      </c>
      <c r="O69" s="64">
        <v>2</v>
      </c>
      <c r="P69" s="64">
        <v>2</v>
      </c>
      <c r="Q69" s="64"/>
      <c r="R69" s="64">
        <f t="shared" si="4"/>
        <v>6</v>
      </c>
      <c r="S69" s="105" t="s">
        <v>4847</v>
      </c>
      <c r="T69" s="105" t="s">
        <v>172</v>
      </c>
      <c r="U69" s="159">
        <f t="shared" si="5"/>
        <v>4</v>
      </c>
      <c r="V69" s="155">
        <v>3</v>
      </c>
      <c r="W69" s="100">
        <f t="shared" si="6"/>
        <v>0.75</v>
      </c>
      <c r="X69" s="105" t="str">
        <f t="shared" si="7"/>
        <v>Atraso Leve</v>
      </c>
      <c r="Y69" s="104"/>
      <c r="Z69" s="159">
        <f t="shared" si="8"/>
        <v>2</v>
      </c>
      <c r="AA69" s="159"/>
      <c r="AB69" s="100" t="str">
        <f t="shared" si="9"/>
        <v>No hay ejecución</v>
      </c>
      <c r="AC69" s="105" t="str">
        <f t="shared" si="10"/>
        <v>NA</v>
      </c>
      <c r="AD69" s="166"/>
      <c r="AE69" s="65">
        <f t="shared" si="11"/>
        <v>3</v>
      </c>
      <c r="AF69" s="100">
        <f t="shared" si="12"/>
        <v>0.5</v>
      </c>
      <c r="AG69" s="105" t="str">
        <f t="shared" si="13"/>
        <v>Incumplimiento</v>
      </c>
      <c r="AH69" s="166"/>
      <c r="AI69" s="65" t="s">
        <v>502</v>
      </c>
      <c r="AJ69" s="105" t="s">
        <v>502</v>
      </c>
    </row>
    <row r="70" spans="1:36" s="59" customFormat="1" ht="37.049999999999997" customHeight="1">
      <c r="A70" s="63">
        <v>55</v>
      </c>
      <c r="B70" s="162" t="s">
        <v>3954</v>
      </c>
      <c r="C70" s="162">
        <v>0</v>
      </c>
      <c r="D70" s="162" t="s">
        <v>123</v>
      </c>
      <c r="E70" s="162" t="s">
        <v>41</v>
      </c>
      <c r="F70" s="162">
        <v>22</v>
      </c>
      <c r="G70" s="231" t="s">
        <v>428</v>
      </c>
      <c r="H70" s="164" t="s">
        <v>4856</v>
      </c>
      <c r="I70" s="231" t="s">
        <v>20</v>
      </c>
      <c r="J70" s="231" t="s">
        <v>353</v>
      </c>
      <c r="K70" s="231">
        <v>1</v>
      </c>
      <c r="L70" s="165" t="s">
        <v>3807</v>
      </c>
      <c r="M70" s="165" t="s">
        <v>636</v>
      </c>
      <c r="N70" s="64">
        <v>0</v>
      </c>
      <c r="O70" s="64">
        <v>36</v>
      </c>
      <c r="P70" s="64">
        <v>0</v>
      </c>
      <c r="Q70" s="64">
        <v>36</v>
      </c>
      <c r="R70" s="64">
        <f t="shared" si="4"/>
        <v>72</v>
      </c>
      <c r="S70" s="105" t="s">
        <v>4847</v>
      </c>
      <c r="T70" s="105" t="s">
        <v>4857</v>
      </c>
      <c r="U70" s="159">
        <f t="shared" si="5"/>
        <v>36</v>
      </c>
      <c r="V70" s="155">
        <v>34</v>
      </c>
      <c r="W70" s="100">
        <f t="shared" si="6"/>
        <v>0.94444444444444442</v>
      </c>
      <c r="X70" s="105" t="str">
        <f t="shared" si="7"/>
        <v>De acuerdo a lo programado</v>
      </c>
      <c r="Y70" s="104"/>
      <c r="Z70" s="159">
        <f t="shared" si="8"/>
        <v>36</v>
      </c>
      <c r="AA70" s="159"/>
      <c r="AB70" s="100" t="str">
        <f t="shared" si="9"/>
        <v>No hay ejecución</v>
      </c>
      <c r="AC70" s="105" t="str">
        <f t="shared" si="10"/>
        <v>NA</v>
      </c>
      <c r="AD70" s="166"/>
      <c r="AE70" s="65">
        <f t="shared" si="11"/>
        <v>34</v>
      </c>
      <c r="AF70" s="100">
        <f t="shared" si="12"/>
        <v>0.47222222222222221</v>
      </c>
      <c r="AG70" s="105" t="str">
        <f t="shared" si="13"/>
        <v>Incumplimiento</v>
      </c>
      <c r="AH70" s="166"/>
      <c r="AI70" s="65" t="s">
        <v>502</v>
      </c>
      <c r="AJ70" s="105" t="s">
        <v>502</v>
      </c>
    </row>
    <row r="71" spans="1:36" s="59" customFormat="1" ht="37.049999999999997" customHeight="1">
      <c r="A71" s="63">
        <v>56</v>
      </c>
      <c r="B71" s="162" t="s">
        <v>3954</v>
      </c>
      <c r="C71" s="162">
        <v>0</v>
      </c>
      <c r="D71" s="162" t="s">
        <v>123</v>
      </c>
      <c r="E71" s="162" t="s">
        <v>72</v>
      </c>
      <c r="F71" s="162">
        <v>22</v>
      </c>
      <c r="G71" s="231" t="s">
        <v>428</v>
      </c>
      <c r="H71" s="164" t="s">
        <v>4858</v>
      </c>
      <c r="I71" s="231" t="s">
        <v>20</v>
      </c>
      <c r="J71" s="231" t="s">
        <v>336</v>
      </c>
      <c r="K71" s="231">
        <v>1</v>
      </c>
      <c r="L71" s="165" t="s">
        <v>2218</v>
      </c>
      <c r="M71" s="165" t="s">
        <v>636</v>
      </c>
      <c r="N71" s="64">
        <v>0</v>
      </c>
      <c r="O71" s="64">
        <v>30</v>
      </c>
      <c r="P71" s="64">
        <v>0</v>
      </c>
      <c r="Q71" s="64">
        <v>30</v>
      </c>
      <c r="R71" s="64">
        <f t="shared" si="4"/>
        <v>60</v>
      </c>
      <c r="S71" s="105" t="s">
        <v>4847</v>
      </c>
      <c r="T71" s="105" t="s">
        <v>4859</v>
      </c>
      <c r="U71" s="159">
        <f t="shared" si="5"/>
        <v>30</v>
      </c>
      <c r="V71" s="155">
        <v>8</v>
      </c>
      <c r="W71" s="100">
        <f t="shared" si="6"/>
        <v>0.26666666666666666</v>
      </c>
      <c r="X71" s="105" t="str">
        <f t="shared" si="7"/>
        <v>En Riesgo de no Cumplimiento</v>
      </c>
      <c r="Y71" s="104"/>
      <c r="Z71" s="159">
        <f t="shared" si="8"/>
        <v>30</v>
      </c>
      <c r="AA71" s="159"/>
      <c r="AB71" s="100" t="str">
        <f t="shared" si="9"/>
        <v>No hay ejecución</v>
      </c>
      <c r="AC71" s="105" t="str">
        <f t="shared" si="10"/>
        <v>NA</v>
      </c>
      <c r="AD71" s="166"/>
      <c r="AE71" s="65">
        <f t="shared" si="11"/>
        <v>8</v>
      </c>
      <c r="AF71" s="100">
        <f t="shared" si="12"/>
        <v>0.13333333333333333</v>
      </c>
      <c r="AG71" s="105" t="str">
        <f t="shared" si="13"/>
        <v>Incumplimiento</v>
      </c>
      <c r="AH71" s="166"/>
      <c r="AI71" s="65" t="s">
        <v>502</v>
      </c>
      <c r="AJ71" s="105" t="s">
        <v>502</v>
      </c>
    </row>
    <row r="72" spans="1:36" s="59" customFormat="1" ht="37.049999999999997" customHeight="1">
      <c r="A72" s="63">
        <v>57</v>
      </c>
      <c r="B72" s="162" t="s">
        <v>3954</v>
      </c>
      <c r="C72" s="162">
        <v>0</v>
      </c>
      <c r="D72" s="162" t="s">
        <v>123</v>
      </c>
      <c r="E72" s="162" t="s">
        <v>72</v>
      </c>
      <c r="F72" s="162">
        <v>22</v>
      </c>
      <c r="G72" s="231" t="s">
        <v>428</v>
      </c>
      <c r="H72" s="164" t="s">
        <v>4860</v>
      </c>
      <c r="I72" s="231" t="s">
        <v>20</v>
      </c>
      <c r="J72" s="231" t="s">
        <v>336</v>
      </c>
      <c r="K72" s="231">
        <v>1</v>
      </c>
      <c r="L72" s="165" t="s">
        <v>640</v>
      </c>
      <c r="M72" s="165" t="s">
        <v>636</v>
      </c>
      <c r="N72" s="64">
        <v>0</v>
      </c>
      <c r="O72" s="64">
        <v>1</v>
      </c>
      <c r="P72" s="64"/>
      <c r="Q72" s="64">
        <v>1</v>
      </c>
      <c r="R72" s="64">
        <f t="shared" si="4"/>
        <v>2</v>
      </c>
      <c r="S72" s="105" t="s">
        <v>4847</v>
      </c>
      <c r="T72" s="105" t="s">
        <v>4861</v>
      </c>
      <c r="U72" s="159">
        <f t="shared" si="5"/>
        <v>1</v>
      </c>
      <c r="V72" s="155">
        <v>1</v>
      </c>
      <c r="W72" s="100">
        <f t="shared" si="6"/>
        <v>1</v>
      </c>
      <c r="X72" s="105" t="str">
        <f t="shared" si="7"/>
        <v>De acuerdo a lo programado</v>
      </c>
      <c r="Y72" s="104"/>
      <c r="Z72" s="159">
        <f t="shared" si="8"/>
        <v>1</v>
      </c>
      <c r="AA72" s="159"/>
      <c r="AB72" s="100" t="str">
        <f t="shared" si="9"/>
        <v>No hay ejecución</v>
      </c>
      <c r="AC72" s="105" t="str">
        <f t="shared" si="10"/>
        <v>NA</v>
      </c>
      <c r="AD72" s="166"/>
      <c r="AE72" s="65">
        <f t="shared" si="11"/>
        <v>1</v>
      </c>
      <c r="AF72" s="100">
        <f t="shared" si="12"/>
        <v>0.5</v>
      </c>
      <c r="AG72" s="105" t="str">
        <f t="shared" si="13"/>
        <v>Incumplimiento</v>
      </c>
      <c r="AH72" s="166"/>
      <c r="AI72" s="65" t="s">
        <v>502</v>
      </c>
      <c r="AJ72" s="105" t="s">
        <v>502</v>
      </c>
    </row>
    <row r="73" spans="1:36" s="59" customFormat="1" ht="37.049999999999997" customHeight="1" thickTop="1" thickBot="1">
      <c r="A73" s="63">
        <v>58</v>
      </c>
      <c r="B73" s="162" t="s">
        <v>3954</v>
      </c>
      <c r="C73" s="162">
        <v>0</v>
      </c>
      <c r="D73" s="162" t="s">
        <v>123</v>
      </c>
      <c r="E73" s="162" t="s">
        <v>41</v>
      </c>
      <c r="F73" s="162">
        <v>22</v>
      </c>
      <c r="G73" s="231" t="s">
        <v>428</v>
      </c>
      <c r="H73" s="164" t="s">
        <v>4862</v>
      </c>
      <c r="I73" s="231" t="s">
        <v>20</v>
      </c>
      <c r="J73" s="231" t="s">
        <v>353</v>
      </c>
      <c r="K73" s="231">
        <v>1</v>
      </c>
      <c r="L73" s="165" t="s">
        <v>640</v>
      </c>
      <c r="M73" s="165" t="s">
        <v>636</v>
      </c>
      <c r="N73" s="64">
        <v>0</v>
      </c>
      <c r="O73" s="64">
        <v>0</v>
      </c>
      <c r="P73" s="64">
        <v>0</v>
      </c>
      <c r="Q73" s="64">
        <v>1</v>
      </c>
      <c r="R73" s="64">
        <f t="shared" si="4"/>
        <v>1</v>
      </c>
      <c r="S73" s="105" t="s">
        <v>4847</v>
      </c>
      <c r="T73" s="105" t="s">
        <v>172</v>
      </c>
      <c r="U73" s="159">
        <f t="shared" si="5"/>
        <v>0</v>
      </c>
      <c r="V73" s="155"/>
      <c r="W73" s="100" t="str">
        <f t="shared" si="6"/>
        <v>No hay ejecución</v>
      </c>
      <c r="X73" s="105" t="str">
        <f t="shared" si="7"/>
        <v>NA</v>
      </c>
      <c r="Y73" s="104"/>
      <c r="Z73" s="159">
        <f t="shared" si="8"/>
        <v>1</v>
      </c>
      <c r="AA73" s="159"/>
      <c r="AB73" s="100" t="str">
        <f t="shared" si="9"/>
        <v>No hay ejecución</v>
      </c>
      <c r="AC73" s="105" t="str">
        <f t="shared" si="10"/>
        <v>NA</v>
      </c>
      <c r="AD73" s="166"/>
      <c r="AE73" s="65">
        <f t="shared" si="11"/>
        <v>0</v>
      </c>
      <c r="AF73" s="100" t="str">
        <f t="shared" si="12"/>
        <v>No hay Programación</v>
      </c>
      <c r="AG73" s="105" t="str">
        <f t="shared" si="13"/>
        <v>De acuerdo a lo programado</v>
      </c>
      <c r="AH73" s="166"/>
      <c r="AI73" s="65" t="s">
        <v>502</v>
      </c>
      <c r="AJ73" s="105" t="s">
        <v>502</v>
      </c>
    </row>
    <row r="74" spans="1:36" s="59" customFormat="1" ht="37.049999999999997" customHeight="1">
      <c r="A74" s="63">
        <v>59</v>
      </c>
      <c r="B74" s="162" t="s">
        <v>3954</v>
      </c>
      <c r="C74" s="162">
        <v>0</v>
      </c>
      <c r="D74" s="162" t="s">
        <v>123</v>
      </c>
      <c r="E74" s="162" t="s">
        <v>41</v>
      </c>
      <c r="F74" s="162">
        <v>22</v>
      </c>
      <c r="G74" s="231" t="s">
        <v>428</v>
      </c>
      <c r="H74" s="164" t="s">
        <v>4863</v>
      </c>
      <c r="I74" s="231" t="s">
        <v>20</v>
      </c>
      <c r="J74" s="231" t="s">
        <v>172</v>
      </c>
      <c r="K74" s="231">
        <v>1</v>
      </c>
      <c r="L74" s="165" t="s">
        <v>640</v>
      </c>
      <c r="M74" s="165" t="s">
        <v>636</v>
      </c>
      <c r="N74" s="64">
        <v>0</v>
      </c>
      <c r="O74" s="64">
        <v>1</v>
      </c>
      <c r="P74" s="64">
        <v>0</v>
      </c>
      <c r="Q74" s="64">
        <v>1</v>
      </c>
      <c r="R74" s="64">
        <f t="shared" si="4"/>
        <v>2</v>
      </c>
      <c r="S74" s="105" t="s">
        <v>4847</v>
      </c>
      <c r="T74" s="105" t="s">
        <v>172</v>
      </c>
      <c r="U74" s="159">
        <f t="shared" si="5"/>
        <v>1</v>
      </c>
      <c r="V74" s="155">
        <v>1</v>
      </c>
      <c r="W74" s="100">
        <f t="shared" si="6"/>
        <v>1</v>
      </c>
      <c r="X74" s="105" t="str">
        <f t="shared" si="7"/>
        <v>De acuerdo a lo programado</v>
      </c>
      <c r="Y74" s="104"/>
      <c r="Z74" s="159">
        <f t="shared" si="8"/>
        <v>1</v>
      </c>
      <c r="AA74" s="159"/>
      <c r="AB74" s="100" t="str">
        <f t="shared" si="9"/>
        <v>No hay ejecución</v>
      </c>
      <c r="AC74" s="105" t="str">
        <f t="shared" si="10"/>
        <v>NA</v>
      </c>
      <c r="AD74" s="166"/>
      <c r="AE74" s="65">
        <f t="shared" si="11"/>
        <v>1</v>
      </c>
      <c r="AF74" s="100">
        <f t="shared" si="12"/>
        <v>0.5</v>
      </c>
      <c r="AG74" s="105" t="str">
        <f t="shared" si="13"/>
        <v>Incumplimiento</v>
      </c>
      <c r="AH74" s="166"/>
      <c r="AI74" s="65" t="s">
        <v>502</v>
      </c>
      <c r="AJ74" s="105" t="s">
        <v>502</v>
      </c>
    </row>
    <row r="75" spans="1:36" s="59" customFormat="1" ht="37.049999999999997" customHeight="1">
      <c r="A75" s="63">
        <v>60</v>
      </c>
      <c r="B75" s="162" t="s">
        <v>3954</v>
      </c>
      <c r="C75" s="162">
        <v>0</v>
      </c>
      <c r="D75" s="162" t="s">
        <v>123</v>
      </c>
      <c r="E75" s="162" t="s">
        <v>41</v>
      </c>
      <c r="F75" s="162">
        <v>22</v>
      </c>
      <c r="G75" s="231" t="s">
        <v>428</v>
      </c>
      <c r="H75" s="164" t="s">
        <v>4864</v>
      </c>
      <c r="I75" s="231" t="s">
        <v>18</v>
      </c>
      <c r="J75" s="231" t="s">
        <v>172</v>
      </c>
      <c r="K75" s="231">
        <v>1</v>
      </c>
      <c r="L75" s="165" t="s">
        <v>3778</v>
      </c>
      <c r="M75" s="165" t="s">
        <v>643</v>
      </c>
      <c r="N75" s="64">
        <v>0</v>
      </c>
      <c r="O75" s="64">
        <v>2</v>
      </c>
      <c r="P75" s="64">
        <v>0</v>
      </c>
      <c r="Q75" s="64">
        <v>2</v>
      </c>
      <c r="R75" s="64">
        <f t="shared" si="4"/>
        <v>4</v>
      </c>
      <c r="S75" s="105" t="s">
        <v>4847</v>
      </c>
      <c r="T75" s="105" t="s">
        <v>172</v>
      </c>
      <c r="U75" s="159">
        <f t="shared" si="5"/>
        <v>2</v>
      </c>
      <c r="V75" s="155">
        <v>8</v>
      </c>
      <c r="W75" s="100">
        <f t="shared" si="6"/>
        <v>4</v>
      </c>
      <c r="X75" s="105" t="str">
        <f t="shared" si="7"/>
        <v>De acuerdo a lo programado</v>
      </c>
      <c r="Y75" s="104"/>
      <c r="Z75" s="159">
        <f t="shared" si="8"/>
        <v>2</v>
      </c>
      <c r="AA75" s="159"/>
      <c r="AB75" s="100" t="str">
        <f t="shared" si="9"/>
        <v>No hay ejecución</v>
      </c>
      <c r="AC75" s="105" t="str">
        <f t="shared" si="10"/>
        <v>NA</v>
      </c>
      <c r="AD75" s="166"/>
      <c r="AE75" s="65">
        <f t="shared" si="11"/>
        <v>8</v>
      </c>
      <c r="AF75" s="100">
        <f t="shared" si="12"/>
        <v>2</v>
      </c>
      <c r="AG75" s="105" t="str">
        <f t="shared" si="13"/>
        <v>De acuerdo a lo programado</v>
      </c>
      <c r="AH75" s="166"/>
      <c r="AI75" s="65" t="s">
        <v>502</v>
      </c>
      <c r="AJ75" s="105" t="s">
        <v>502</v>
      </c>
    </row>
    <row r="76" spans="1:36" s="59" customFormat="1" ht="37.049999999999997" customHeight="1">
      <c r="A76" s="63">
        <v>61</v>
      </c>
      <c r="B76" s="162" t="s">
        <v>3954</v>
      </c>
      <c r="C76" s="162">
        <v>0</v>
      </c>
      <c r="D76" s="162" t="s">
        <v>123</v>
      </c>
      <c r="E76" s="162" t="s">
        <v>41</v>
      </c>
      <c r="F76" s="162">
        <v>22</v>
      </c>
      <c r="G76" s="231" t="s">
        <v>428</v>
      </c>
      <c r="H76" s="164" t="s">
        <v>4865</v>
      </c>
      <c r="I76" s="231" t="s">
        <v>18</v>
      </c>
      <c r="J76" s="231" t="s">
        <v>172</v>
      </c>
      <c r="K76" s="231">
        <v>1</v>
      </c>
      <c r="L76" s="165" t="s">
        <v>2214</v>
      </c>
      <c r="M76" s="165" t="s">
        <v>2215</v>
      </c>
      <c r="N76" s="64">
        <v>3</v>
      </c>
      <c r="O76" s="64">
        <v>3</v>
      </c>
      <c r="P76" s="64">
        <v>3</v>
      </c>
      <c r="Q76" s="64">
        <v>3</v>
      </c>
      <c r="R76" s="64">
        <f t="shared" si="4"/>
        <v>12</v>
      </c>
      <c r="S76" s="105" t="s">
        <v>4847</v>
      </c>
      <c r="T76" s="105" t="s">
        <v>172</v>
      </c>
      <c r="U76" s="159">
        <f t="shared" si="5"/>
        <v>6</v>
      </c>
      <c r="V76" s="155">
        <v>24</v>
      </c>
      <c r="W76" s="100">
        <f t="shared" si="6"/>
        <v>4</v>
      </c>
      <c r="X76" s="105" t="str">
        <f t="shared" si="7"/>
        <v>De acuerdo a lo programado</v>
      </c>
      <c r="Y76" s="104"/>
      <c r="Z76" s="159">
        <f t="shared" si="8"/>
        <v>6</v>
      </c>
      <c r="AA76" s="159"/>
      <c r="AB76" s="100" t="str">
        <f t="shared" si="9"/>
        <v>No hay ejecución</v>
      </c>
      <c r="AC76" s="105" t="str">
        <f t="shared" si="10"/>
        <v>NA</v>
      </c>
      <c r="AD76" s="166"/>
      <c r="AE76" s="65">
        <f t="shared" si="11"/>
        <v>24</v>
      </c>
      <c r="AF76" s="100">
        <f t="shared" si="12"/>
        <v>2</v>
      </c>
      <c r="AG76" s="105" t="str">
        <f t="shared" si="13"/>
        <v>De acuerdo a lo programado</v>
      </c>
      <c r="AH76" s="166"/>
      <c r="AI76" s="65" t="s">
        <v>502</v>
      </c>
      <c r="AJ76" s="105" t="s">
        <v>502</v>
      </c>
    </row>
    <row r="77" spans="1:36" s="59" customFormat="1" ht="37.049999999999997" customHeight="1">
      <c r="A77" s="63">
        <v>62</v>
      </c>
      <c r="B77" s="162" t="s">
        <v>400</v>
      </c>
      <c r="C77" s="162">
        <v>0</v>
      </c>
      <c r="D77" s="162">
        <v>0</v>
      </c>
      <c r="E77" s="162" t="s">
        <v>41</v>
      </c>
      <c r="F77" s="162">
        <v>22</v>
      </c>
      <c r="G77" s="231" t="s">
        <v>428</v>
      </c>
      <c r="H77" s="164" t="s">
        <v>4866</v>
      </c>
      <c r="I77" s="231" t="s">
        <v>357</v>
      </c>
      <c r="J77" s="231" t="s">
        <v>172</v>
      </c>
      <c r="K77" s="231">
        <v>1</v>
      </c>
      <c r="L77" s="165" t="s">
        <v>4781</v>
      </c>
      <c r="M77" s="165" t="s">
        <v>4782</v>
      </c>
      <c r="N77" s="64">
        <v>2</v>
      </c>
      <c r="O77" s="64">
        <v>2</v>
      </c>
      <c r="P77" s="64">
        <v>2</v>
      </c>
      <c r="Q77" s="64">
        <v>2</v>
      </c>
      <c r="R77" s="64">
        <f t="shared" si="4"/>
        <v>8</v>
      </c>
      <c r="S77" s="105" t="s">
        <v>4847</v>
      </c>
      <c r="T77" s="105" t="s">
        <v>4867</v>
      </c>
      <c r="U77" s="159">
        <f t="shared" si="5"/>
        <v>4</v>
      </c>
      <c r="V77" s="155">
        <v>12</v>
      </c>
      <c r="W77" s="100">
        <f t="shared" si="6"/>
        <v>3</v>
      </c>
      <c r="X77" s="105" t="str">
        <f t="shared" si="7"/>
        <v>De acuerdo a lo programado</v>
      </c>
      <c r="Y77" s="104"/>
      <c r="Z77" s="159">
        <f t="shared" si="8"/>
        <v>4</v>
      </c>
      <c r="AA77" s="159"/>
      <c r="AB77" s="100" t="str">
        <f t="shared" si="9"/>
        <v>No hay ejecución</v>
      </c>
      <c r="AC77" s="105" t="str">
        <f t="shared" si="10"/>
        <v>NA</v>
      </c>
      <c r="AD77" s="166"/>
      <c r="AE77" s="65">
        <f t="shared" si="11"/>
        <v>12</v>
      </c>
      <c r="AF77" s="100">
        <f t="shared" si="12"/>
        <v>1.5</v>
      </c>
      <c r="AG77" s="105" t="str">
        <f t="shared" si="13"/>
        <v>De acuerdo a lo programado</v>
      </c>
      <c r="AH77" s="166"/>
      <c r="AI77" s="65" t="s">
        <v>502</v>
      </c>
      <c r="AJ77" s="105" t="s">
        <v>502</v>
      </c>
    </row>
    <row r="78" spans="1:36" s="59" customFormat="1" ht="37.049999999999997" customHeight="1">
      <c r="A78" s="63">
        <v>63</v>
      </c>
      <c r="B78" s="162" t="s">
        <v>400</v>
      </c>
      <c r="C78" s="162">
        <v>0</v>
      </c>
      <c r="D78" s="162">
        <v>0</v>
      </c>
      <c r="E78" s="162" t="s">
        <v>46</v>
      </c>
      <c r="F78" s="162">
        <v>22</v>
      </c>
      <c r="G78" s="231" t="s">
        <v>428</v>
      </c>
      <c r="H78" s="164" t="s">
        <v>4868</v>
      </c>
      <c r="I78" s="231" t="s">
        <v>18</v>
      </c>
      <c r="J78" s="231" t="s">
        <v>129</v>
      </c>
      <c r="K78" s="231">
        <v>12</v>
      </c>
      <c r="L78" s="165" t="s">
        <v>3807</v>
      </c>
      <c r="M78" s="165" t="s">
        <v>636</v>
      </c>
      <c r="N78" s="64">
        <v>16</v>
      </c>
      <c r="O78" s="64">
        <v>0</v>
      </c>
      <c r="P78" s="64">
        <v>0</v>
      </c>
      <c r="Q78" s="64">
        <v>0</v>
      </c>
      <c r="R78" s="64">
        <f t="shared" si="4"/>
        <v>16</v>
      </c>
      <c r="S78" s="105" t="s">
        <v>4869</v>
      </c>
      <c r="T78" s="105" t="s">
        <v>172</v>
      </c>
      <c r="U78" s="159">
        <f t="shared" si="5"/>
        <v>16</v>
      </c>
      <c r="V78" s="155">
        <v>20</v>
      </c>
      <c r="W78" s="100">
        <f t="shared" si="6"/>
        <v>1.25</v>
      </c>
      <c r="X78" s="105" t="str">
        <f t="shared" si="7"/>
        <v>De acuerdo a lo programado</v>
      </c>
      <c r="Y78" s="104"/>
      <c r="Z78" s="159">
        <f t="shared" si="8"/>
        <v>0</v>
      </c>
      <c r="AA78" s="159"/>
      <c r="AB78" s="100" t="str">
        <f t="shared" si="9"/>
        <v>No hay ejecución</v>
      </c>
      <c r="AC78" s="105" t="str">
        <f t="shared" si="10"/>
        <v>NA</v>
      </c>
      <c r="AD78" s="166"/>
      <c r="AE78" s="65">
        <f t="shared" si="11"/>
        <v>20</v>
      </c>
      <c r="AF78" s="100">
        <f t="shared" si="12"/>
        <v>1.25</v>
      </c>
      <c r="AG78" s="105" t="str">
        <f t="shared" si="13"/>
        <v>De acuerdo a lo programado</v>
      </c>
      <c r="AH78" s="166"/>
      <c r="AI78" s="65" t="s">
        <v>502</v>
      </c>
      <c r="AJ78" s="105" t="s">
        <v>502</v>
      </c>
    </row>
    <row r="79" spans="1:36" s="59" customFormat="1" ht="37.049999999999997" customHeight="1">
      <c r="A79" s="63">
        <v>64</v>
      </c>
      <c r="B79" s="162" t="s">
        <v>400</v>
      </c>
      <c r="C79" s="162">
        <v>0</v>
      </c>
      <c r="D79" s="162">
        <v>0</v>
      </c>
      <c r="E79" s="162" t="s">
        <v>46</v>
      </c>
      <c r="F79" s="162">
        <v>22</v>
      </c>
      <c r="G79" s="231" t="s">
        <v>428</v>
      </c>
      <c r="H79" s="164" t="s">
        <v>4870</v>
      </c>
      <c r="I79" s="231" t="s">
        <v>18</v>
      </c>
      <c r="J79" s="231" t="s">
        <v>129</v>
      </c>
      <c r="K79" s="231">
        <v>12</v>
      </c>
      <c r="L79" s="165" t="s">
        <v>2209</v>
      </c>
      <c r="M79" s="165" t="s">
        <v>636</v>
      </c>
      <c r="N79" s="64">
        <v>4</v>
      </c>
      <c r="O79" s="64">
        <v>4</v>
      </c>
      <c r="P79" s="64">
        <v>0</v>
      </c>
      <c r="Q79" s="64">
        <v>0</v>
      </c>
      <c r="R79" s="64">
        <f t="shared" si="4"/>
        <v>8</v>
      </c>
      <c r="S79" s="105" t="s">
        <v>4869</v>
      </c>
      <c r="T79" s="105" t="s">
        <v>172</v>
      </c>
      <c r="U79" s="159">
        <f t="shared" si="5"/>
        <v>8</v>
      </c>
      <c r="V79" s="155">
        <v>8</v>
      </c>
      <c r="W79" s="100">
        <f t="shared" si="6"/>
        <v>1</v>
      </c>
      <c r="X79" s="105" t="str">
        <f t="shared" si="7"/>
        <v>De acuerdo a lo programado</v>
      </c>
      <c r="Y79" s="104"/>
      <c r="Z79" s="159">
        <f t="shared" si="8"/>
        <v>0</v>
      </c>
      <c r="AA79" s="159"/>
      <c r="AB79" s="100" t="str">
        <f t="shared" si="9"/>
        <v>No hay ejecución</v>
      </c>
      <c r="AC79" s="105" t="str">
        <f t="shared" si="10"/>
        <v>NA</v>
      </c>
      <c r="AD79" s="166"/>
      <c r="AE79" s="65">
        <f t="shared" si="11"/>
        <v>8</v>
      </c>
      <c r="AF79" s="100">
        <f t="shared" si="12"/>
        <v>1</v>
      </c>
      <c r="AG79" s="105" t="str">
        <f t="shared" si="13"/>
        <v>De acuerdo a lo programado</v>
      </c>
      <c r="AH79" s="166"/>
      <c r="AI79" s="65" t="s">
        <v>502</v>
      </c>
      <c r="AJ79" s="105" t="s">
        <v>502</v>
      </c>
    </row>
    <row r="80" spans="1:36" s="59" customFormat="1" ht="37.049999999999997" customHeight="1">
      <c r="A80" s="63">
        <v>65</v>
      </c>
      <c r="B80" s="162" t="s">
        <v>400</v>
      </c>
      <c r="C80" s="162">
        <v>0</v>
      </c>
      <c r="D80" s="162">
        <v>0</v>
      </c>
      <c r="E80" s="162" t="s">
        <v>46</v>
      </c>
      <c r="F80" s="162">
        <v>22</v>
      </c>
      <c r="G80" s="231" t="s">
        <v>428</v>
      </c>
      <c r="H80" s="164" t="s">
        <v>4871</v>
      </c>
      <c r="I80" s="231" t="s">
        <v>18</v>
      </c>
      <c r="J80" s="231" t="s">
        <v>129</v>
      </c>
      <c r="K80" s="231">
        <v>12</v>
      </c>
      <c r="L80" s="165" t="s">
        <v>3769</v>
      </c>
      <c r="M80" s="165" t="s">
        <v>636</v>
      </c>
      <c r="N80" s="64">
        <v>3</v>
      </c>
      <c r="O80" s="64">
        <v>3</v>
      </c>
      <c r="P80" s="64">
        <v>0</v>
      </c>
      <c r="Q80" s="64">
        <v>0</v>
      </c>
      <c r="R80" s="64">
        <f t="shared" si="4"/>
        <v>6</v>
      </c>
      <c r="S80" s="105" t="s">
        <v>4869</v>
      </c>
      <c r="T80" s="105" t="s">
        <v>172</v>
      </c>
      <c r="U80" s="159">
        <f t="shared" si="5"/>
        <v>6</v>
      </c>
      <c r="V80" s="155">
        <v>9</v>
      </c>
      <c r="W80" s="100">
        <f t="shared" si="6"/>
        <v>1.5</v>
      </c>
      <c r="X80" s="105" t="str">
        <f t="shared" si="7"/>
        <v>De acuerdo a lo programado</v>
      </c>
      <c r="Y80" s="104"/>
      <c r="Z80" s="159">
        <f t="shared" si="8"/>
        <v>0</v>
      </c>
      <c r="AA80" s="159"/>
      <c r="AB80" s="100" t="str">
        <f t="shared" si="9"/>
        <v>No hay ejecución</v>
      </c>
      <c r="AC80" s="105" t="str">
        <f t="shared" si="10"/>
        <v>NA</v>
      </c>
      <c r="AD80" s="166"/>
      <c r="AE80" s="65">
        <f t="shared" si="11"/>
        <v>9</v>
      </c>
      <c r="AF80" s="100">
        <f t="shared" si="12"/>
        <v>1.5</v>
      </c>
      <c r="AG80" s="105" t="str">
        <f t="shared" si="13"/>
        <v>De acuerdo a lo programado</v>
      </c>
      <c r="AH80" s="166"/>
      <c r="AI80" s="65" t="s">
        <v>502</v>
      </c>
      <c r="AJ80" s="105" t="s">
        <v>502</v>
      </c>
    </row>
    <row r="81" spans="1:36" s="59" customFormat="1" ht="37.049999999999997" customHeight="1">
      <c r="A81" s="63">
        <v>66</v>
      </c>
      <c r="B81" s="162" t="s">
        <v>400</v>
      </c>
      <c r="C81" s="162">
        <v>0</v>
      </c>
      <c r="D81" s="162">
        <v>0</v>
      </c>
      <c r="E81" s="162" t="s">
        <v>46</v>
      </c>
      <c r="F81" s="162">
        <v>22</v>
      </c>
      <c r="G81" s="231" t="s">
        <v>428</v>
      </c>
      <c r="H81" s="164" t="s">
        <v>4872</v>
      </c>
      <c r="I81" s="231" t="s">
        <v>18</v>
      </c>
      <c r="J81" s="231" t="s">
        <v>129</v>
      </c>
      <c r="K81" s="231">
        <v>12</v>
      </c>
      <c r="L81" s="165" t="s">
        <v>3769</v>
      </c>
      <c r="M81" s="165" t="s">
        <v>636</v>
      </c>
      <c r="N81" s="64">
        <v>3</v>
      </c>
      <c r="O81" s="64">
        <v>3</v>
      </c>
      <c r="P81" s="64">
        <v>0</v>
      </c>
      <c r="Q81" s="64">
        <v>0</v>
      </c>
      <c r="R81" s="64">
        <f t="shared" ref="R81:R144" si="14">N81+O81+P81+Q81</f>
        <v>6</v>
      </c>
      <c r="S81" s="105" t="s">
        <v>4869</v>
      </c>
      <c r="T81" s="105" t="s">
        <v>172</v>
      </c>
      <c r="U81" s="159">
        <f t="shared" ref="U81:U144" si="15">N81+O81</f>
        <v>6</v>
      </c>
      <c r="V81" s="155">
        <v>4</v>
      </c>
      <c r="W81" s="100">
        <f t="shared" ref="W81:W144" si="16">IF(V81="","No hay ejecución",IF(AND(U81&gt;0), V81/U81,"No hay Programación"))</f>
        <v>0.66666666666666663</v>
      </c>
      <c r="X81" s="105" t="str">
        <f t="shared" ref="X81:X144" si="17">IF(W81="No hay ejecución","NA",IF(W81&gt;=90%,"De acuerdo a lo programado",IF(W81&gt;=70%,"Atraso Leve",IF(W81&lt;70%,"En Riesgo de no Cumplimiento"))))</f>
        <v>En Riesgo de no Cumplimiento</v>
      </c>
      <c r="Y81" s="104"/>
      <c r="Z81" s="159">
        <f t="shared" ref="Z81:Z144" si="18">P81+Q81</f>
        <v>0</v>
      </c>
      <c r="AA81" s="159"/>
      <c r="AB81" s="100" t="str">
        <f t="shared" ref="AB81:AB144" si="19">IF(AA81="","No hay ejecución",IF(AND(Z81&gt;0), AA81/Z81,"No hay Programación"))</f>
        <v>No hay ejecución</v>
      </c>
      <c r="AC81" s="105" t="str">
        <f t="shared" ref="AC81:AC144" si="20">IF(AB81="No hay ejecución","NA",IF(AB81&gt;=90%,"De acuerdo a lo programado",IF(AB81&gt;=70%,"Atraso Leve",IF(AB81&lt;70%,"En Riesgo de no Cumplimiento"))))</f>
        <v>NA</v>
      </c>
      <c r="AD81" s="166"/>
      <c r="AE81" s="65">
        <f t="shared" ref="AE81:AE144" si="21">V81+AA81</f>
        <v>4</v>
      </c>
      <c r="AF81" s="100">
        <f t="shared" ref="AF81:AF144" si="22">IF(AE81="","No hay ejecución",IF(AND(AE81&gt;0), AE81/R81,"No hay Programación"))</f>
        <v>0.66666666666666663</v>
      </c>
      <c r="AG81" s="105" t="str">
        <f t="shared" ref="AG81:AG144" si="23">IF(AF81="No hay ejecución","NA",IF(AF81&gt;=90%,"De acuerdo a lo programado",IF(AF81&gt;=70%,"Atraso Leve",IF(AF81&lt;70%,"Incumplimiento"))))</f>
        <v>Incumplimiento</v>
      </c>
      <c r="AH81" s="166"/>
      <c r="AI81" s="65" t="s">
        <v>502</v>
      </c>
      <c r="AJ81" s="105" t="s">
        <v>502</v>
      </c>
    </row>
    <row r="82" spans="1:36" s="59" customFormat="1" ht="37.049999999999997" customHeight="1">
      <c r="A82" s="63">
        <v>67</v>
      </c>
      <c r="B82" s="162" t="s">
        <v>400</v>
      </c>
      <c r="C82" s="162">
        <v>0</v>
      </c>
      <c r="D82" s="162">
        <v>0</v>
      </c>
      <c r="E82" s="162" t="s">
        <v>46</v>
      </c>
      <c r="F82" s="162">
        <v>22</v>
      </c>
      <c r="G82" s="231" t="s">
        <v>428</v>
      </c>
      <c r="H82" s="164" t="s">
        <v>4873</v>
      </c>
      <c r="I82" s="231" t="s">
        <v>18</v>
      </c>
      <c r="J82" s="231" t="s">
        <v>129</v>
      </c>
      <c r="K82" s="231">
        <v>12</v>
      </c>
      <c r="L82" s="165" t="s">
        <v>2214</v>
      </c>
      <c r="M82" s="165" t="s">
        <v>2215</v>
      </c>
      <c r="N82" s="64">
        <v>2</v>
      </c>
      <c r="O82" s="64">
        <v>2</v>
      </c>
      <c r="P82" s="64">
        <v>2</v>
      </c>
      <c r="Q82" s="64">
        <v>2</v>
      </c>
      <c r="R82" s="64">
        <f t="shared" si="14"/>
        <v>8</v>
      </c>
      <c r="S82" s="105" t="s">
        <v>4869</v>
      </c>
      <c r="T82" s="105" t="s">
        <v>172</v>
      </c>
      <c r="U82" s="159">
        <f t="shared" si="15"/>
        <v>4</v>
      </c>
      <c r="V82" s="155">
        <v>8</v>
      </c>
      <c r="W82" s="100">
        <f t="shared" si="16"/>
        <v>2</v>
      </c>
      <c r="X82" s="105" t="str">
        <f t="shared" si="17"/>
        <v>De acuerdo a lo programado</v>
      </c>
      <c r="Y82" s="104"/>
      <c r="Z82" s="159">
        <f t="shared" si="18"/>
        <v>4</v>
      </c>
      <c r="AA82" s="159"/>
      <c r="AB82" s="100" t="str">
        <f t="shared" si="19"/>
        <v>No hay ejecución</v>
      </c>
      <c r="AC82" s="105" t="str">
        <f t="shared" si="20"/>
        <v>NA</v>
      </c>
      <c r="AD82" s="166"/>
      <c r="AE82" s="65">
        <f t="shared" si="21"/>
        <v>8</v>
      </c>
      <c r="AF82" s="100">
        <f t="shared" si="22"/>
        <v>1</v>
      </c>
      <c r="AG82" s="105" t="str">
        <f t="shared" si="23"/>
        <v>De acuerdo a lo programado</v>
      </c>
      <c r="AH82" s="166"/>
      <c r="AI82" s="65" t="s">
        <v>502</v>
      </c>
      <c r="AJ82" s="105" t="s">
        <v>502</v>
      </c>
    </row>
    <row r="83" spans="1:36" s="59" customFormat="1" ht="37.049999999999997" customHeight="1">
      <c r="A83" s="63">
        <v>68</v>
      </c>
      <c r="B83" s="162" t="s">
        <v>400</v>
      </c>
      <c r="C83" s="162">
        <v>0</v>
      </c>
      <c r="D83" s="162">
        <v>0</v>
      </c>
      <c r="E83" s="162" t="s">
        <v>46</v>
      </c>
      <c r="F83" s="162">
        <v>22</v>
      </c>
      <c r="G83" s="231" t="s">
        <v>428</v>
      </c>
      <c r="H83" s="164" t="s">
        <v>4874</v>
      </c>
      <c r="I83" s="231" t="s">
        <v>20</v>
      </c>
      <c r="J83" s="231" t="s">
        <v>129</v>
      </c>
      <c r="K83" s="231">
        <v>12</v>
      </c>
      <c r="L83" s="165" t="s">
        <v>2214</v>
      </c>
      <c r="M83" s="165" t="s">
        <v>2215</v>
      </c>
      <c r="N83" s="64">
        <v>2</v>
      </c>
      <c r="O83" s="64">
        <v>2</v>
      </c>
      <c r="P83" s="64">
        <v>2</v>
      </c>
      <c r="Q83" s="64">
        <v>2</v>
      </c>
      <c r="R83" s="64">
        <f t="shared" si="14"/>
        <v>8</v>
      </c>
      <c r="S83" s="105" t="s">
        <v>4869</v>
      </c>
      <c r="T83" s="105" t="s">
        <v>172</v>
      </c>
      <c r="U83" s="159">
        <f t="shared" si="15"/>
        <v>4</v>
      </c>
      <c r="V83" s="155">
        <v>4</v>
      </c>
      <c r="W83" s="100">
        <f t="shared" si="16"/>
        <v>1</v>
      </c>
      <c r="X83" s="105" t="str">
        <f t="shared" si="17"/>
        <v>De acuerdo a lo programado</v>
      </c>
      <c r="Y83" s="104"/>
      <c r="Z83" s="159">
        <f t="shared" si="18"/>
        <v>4</v>
      </c>
      <c r="AA83" s="159"/>
      <c r="AB83" s="100" t="str">
        <f t="shared" si="19"/>
        <v>No hay ejecución</v>
      </c>
      <c r="AC83" s="105" t="str">
        <f t="shared" si="20"/>
        <v>NA</v>
      </c>
      <c r="AD83" s="166"/>
      <c r="AE83" s="65">
        <f t="shared" si="21"/>
        <v>4</v>
      </c>
      <c r="AF83" s="100">
        <f t="shared" si="22"/>
        <v>0.5</v>
      </c>
      <c r="AG83" s="105" t="str">
        <f t="shared" si="23"/>
        <v>Incumplimiento</v>
      </c>
      <c r="AH83" s="166"/>
      <c r="AI83" s="65" t="s">
        <v>502</v>
      </c>
      <c r="AJ83" s="105" t="s">
        <v>502</v>
      </c>
    </row>
    <row r="84" spans="1:36" s="59" customFormat="1" ht="37.049999999999997" customHeight="1">
      <c r="A84" s="63">
        <v>69</v>
      </c>
      <c r="B84" s="162" t="s">
        <v>400</v>
      </c>
      <c r="C84" s="162">
        <v>0</v>
      </c>
      <c r="D84" s="162">
        <v>0</v>
      </c>
      <c r="E84" s="162" t="s">
        <v>46</v>
      </c>
      <c r="F84" s="162">
        <v>22</v>
      </c>
      <c r="G84" s="231" t="s">
        <v>428</v>
      </c>
      <c r="H84" s="164" t="s">
        <v>4875</v>
      </c>
      <c r="I84" s="231" t="s">
        <v>20</v>
      </c>
      <c r="J84" s="231" t="s">
        <v>129</v>
      </c>
      <c r="K84" s="231">
        <v>12</v>
      </c>
      <c r="L84" s="165" t="s">
        <v>642</v>
      </c>
      <c r="M84" s="165" t="s">
        <v>643</v>
      </c>
      <c r="N84" s="64">
        <v>1</v>
      </c>
      <c r="O84" s="64">
        <v>1</v>
      </c>
      <c r="P84" s="64">
        <v>1</v>
      </c>
      <c r="Q84" s="64">
        <v>1</v>
      </c>
      <c r="R84" s="64">
        <f t="shared" si="14"/>
        <v>4</v>
      </c>
      <c r="S84" s="105" t="s">
        <v>4869</v>
      </c>
      <c r="T84" s="105" t="s">
        <v>172</v>
      </c>
      <c r="U84" s="159">
        <f t="shared" si="15"/>
        <v>2</v>
      </c>
      <c r="V84" s="155">
        <v>6</v>
      </c>
      <c r="W84" s="100">
        <f t="shared" si="16"/>
        <v>3</v>
      </c>
      <c r="X84" s="105" t="str">
        <f t="shared" si="17"/>
        <v>De acuerdo a lo programado</v>
      </c>
      <c r="Y84" s="104"/>
      <c r="Z84" s="159">
        <f t="shared" si="18"/>
        <v>2</v>
      </c>
      <c r="AA84" s="159"/>
      <c r="AB84" s="100" t="str">
        <f t="shared" si="19"/>
        <v>No hay ejecución</v>
      </c>
      <c r="AC84" s="105" t="str">
        <f t="shared" si="20"/>
        <v>NA</v>
      </c>
      <c r="AD84" s="166"/>
      <c r="AE84" s="65">
        <f t="shared" si="21"/>
        <v>6</v>
      </c>
      <c r="AF84" s="100">
        <f t="shared" si="22"/>
        <v>1.5</v>
      </c>
      <c r="AG84" s="105" t="str">
        <f t="shared" si="23"/>
        <v>De acuerdo a lo programado</v>
      </c>
      <c r="AH84" s="166"/>
      <c r="AI84" s="65" t="s">
        <v>502</v>
      </c>
      <c r="AJ84" s="105" t="s">
        <v>502</v>
      </c>
    </row>
    <row r="85" spans="1:36" s="59" customFormat="1" ht="37.049999999999997" customHeight="1">
      <c r="A85" s="63">
        <v>70</v>
      </c>
      <c r="B85" s="162" t="s">
        <v>400</v>
      </c>
      <c r="C85" s="162">
        <v>0</v>
      </c>
      <c r="D85" s="162">
        <v>0</v>
      </c>
      <c r="E85" s="162" t="s">
        <v>46</v>
      </c>
      <c r="F85" s="162">
        <v>22</v>
      </c>
      <c r="G85" s="231" t="s">
        <v>428</v>
      </c>
      <c r="H85" s="164" t="s">
        <v>4876</v>
      </c>
      <c r="I85" s="231" t="s">
        <v>18</v>
      </c>
      <c r="J85" s="231" t="s">
        <v>129</v>
      </c>
      <c r="K85" s="231">
        <v>12</v>
      </c>
      <c r="L85" s="165" t="s">
        <v>642</v>
      </c>
      <c r="M85" s="165" t="s">
        <v>643</v>
      </c>
      <c r="N85" s="64">
        <v>1</v>
      </c>
      <c r="O85" s="64">
        <v>1</v>
      </c>
      <c r="P85" s="64">
        <v>1</v>
      </c>
      <c r="Q85" s="64">
        <v>1</v>
      </c>
      <c r="R85" s="64">
        <f t="shared" si="14"/>
        <v>4</v>
      </c>
      <c r="S85" s="105" t="s">
        <v>4869</v>
      </c>
      <c r="T85" s="105" t="s">
        <v>172</v>
      </c>
      <c r="U85" s="159">
        <f t="shared" si="15"/>
        <v>2</v>
      </c>
      <c r="V85" s="155">
        <v>5</v>
      </c>
      <c r="W85" s="100">
        <f t="shared" si="16"/>
        <v>2.5</v>
      </c>
      <c r="X85" s="105" t="str">
        <f t="shared" si="17"/>
        <v>De acuerdo a lo programado</v>
      </c>
      <c r="Y85" s="104"/>
      <c r="Z85" s="159">
        <f t="shared" si="18"/>
        <v>2</v>
      </c>
      <c r="AA85" s="159"/>
      <c r="AB85" s="100" t="str">
        <f t="shared" si="19"/>
        <v>No hay ejecución</v>
      </c>
      <c r="AC85" s="105" t="str">
        <f t="shared" si="20"/>
        <v>NA</v>
      </c>
      <c r="AD85" s="166"/>
      <c r="AE85" s="65">
        <f t="shared" si="21"/>
        <v>5</v>
      </c>
      <c r="AF85" s="100">
        <f t="shared" si="22"/>
        <v>1.25</v>
      </c>
      <c r="AG85" s="105" t="str">
        <f t="shared" si="23"/>
        <v>De acuerdo a lo programado</v>
      </c>
      <c r="AH85" s="166"/>
      <c r="AI85" s="65" t="s">
        <v>502</v>
      </c>
      <c r="AJ85" s="105" t="s">
        <v>502</v>
      </c>
    </row>
    <row r="86" spans="1:36" s="59" customFormat="1" ht="37.049999999999997" customHeight="1">
      <c r="A86" s="63">
        <v>71</v>
      </c>
      <c r="B86" s="162" t="s">
        <v>400</v>
      </c>
      <c r="C86" s="162">
        <v>0</v>
      </c>
      <c r="D86" s="162">
        <v>0</v>
      </c>
      <c r="E86" s="162" t="s">
        <v>46</v>
      </c>
      <c r="F86" s="162">
        <v>22</v>
      </c>
      <c r="G86" s="231" t="s">
        <v>428</v>
      </c>
      <c r="H86" s="164" t="s">
        <v>4877</v>
      </c>
      <c r="I86" s="231" t="s">
        <v>20</v>
      </c>
      <c r="J86" s="231" t="s">
        <v>129</v>
      </c>
      <c r="K86" s="231">
        <v>12</v>
      </c>
      <c r="L86" s="165" t="s">
        <v>640</v>
      </c>
      <c r="M86" s="165" t="s">
        <v>636</v>
      </c>
      <c r="N86" s="64">
        <v>0</v>
      </c>
      <c r="O86" s="64">
        <v>1</v>
      </c>
      <c r="P86" s="64">
        <v>0</v>
      </c>
      <c r="Q86" s="64">
        <v>1</v>
      </c>
      <c r="R86" s="64">
        <f t="shared" si="14"/>
        <v>2</v>
      </c>
      <c r="S86" s="105" t="s">
        <v>4869</v>
      </c>
      <c r="T86" s="105" t="s">
        <v>4878</v>
      </c>
      <c r="U86" s="159">
        <f t="shared" si="15"/>
        <v>1</v>
      </c>
      <c r="V86" s="155">
        <v>1</v>
      </c>
      <c r="W86" s="100">
        <f t="shared" si="16"/>
        <v>1</v>
      </c>
      <c r="X86" s="105" t="str">
        <f t="shared" si="17"/>
        <v>De acuerdo a lo programado</v>
      </c>
      <c r="Y86" s="104"/>
      <c r="Z86" s="159">
        <f t="shared" si="18"/>
        <v>1</v>
      </c>
      <c r="AA86" s="159"/>
      <c r="AB86" s="100" t="str">
        <f t="shared" si="19"/>
        <v>No hay ejecución</v>
      </c>
      <c r="AC86" s="105" t="str">
        <f t="shared" si="20"/>
        <v>NA</v>
      </c>
      <c r="AD86" s="166"/>
      <c r="AE86" s="65">
        <f t="shared" si="21"/>
        <v>1</v>
      </c>
      <c r="AF86" s="100">
        <f t="shared" si="22"/>
        <v>0.5</v>
      </c>
      <c r="AG86" s="105" t="str">
        <f t="shared" si="23"/>
        <v>Incumplimiento</v>
      </c>
      <c r="AH86" s="166"/>
      <c r="AI86" s="65" t="s">
        <v>502</v>
      </c>
      <c r="AJ86" s="105" t="s">
        <v>502</v>
      </c>
    </row>
    <row r="87" spans="1:36" s="59" customFormat="1" ht="37.049999999999997" customHeight="1">
      <c r="A87" s="63">
        <v>72</v>
      </c>
      <c r="B87" s="162" t="s">
        <v>400</v>
      </c>
      <c r="C87" s="162">
        <v>0</v>
      </c>
      <c r="D87" s="162">
        <v>0</v>
      </c>
      <c r="E87" s="162" t="s">
        <v>46</v>
      </c>
      <c r="F87" s="162">
        <v>22</v>
      </c>
      <c r="G87" s="231" t="s">
        <v>428</v>
      </c>
      <c r="H87" s="164" t="s">
        <v>4879</v>
      </c>
      <c r="I87" s="231" t="s">
        <v>18</v>
      </c>
      <c r="J87" s="231" t="s">
        <v>353</v>
      </c>
      <c r="K87" s="231">
        <v>12</v>
      </c>
      <c r="L87" s="165" t="s">
        <v>642</v>
      </c>
      <c r="M87" s="165" t="s">
        <v>674</v>
      </c>
      <c r="N87" s="64">
        <v>2</v>
      </c>
      <c r="O87" s="64">
        <v>2</v>
      </c>
      <c r="P87" s="64">
        <v>2</v>
      </c>
      <c r="Q87" s="64">
        <v>0</v>
      </c>
      <c r="R87" s="64">
        <f t="shared" si="14"/>
        <v>6</v>
      </c>
      <c r="S87" s="105" t="s">
        <v>4869</v>
      </c>
      <c r="T87" s="105" t="s">
        <v>4880</v>
      </c>
      <c r="U87" s="159">
        <f t="shared" si="15"/>
        <v>4</v>
      </c>
      <c r="V87" s="155">
        <v>4</v>
      </c>
      <c r="W87" s="100">
        <f t="shared" si="16"/>
        <v>1</v>
      </c>
      <c r="X87" s="105" t="str">
        <f t="shared" si="17"/>
        <v>De acuerdo a lo programado</v>
      </c>
      <c r="Y87" s="104"/>
      <c r="Z87" s="159">
        <f t="shared" si="18"/>
        <v>2</v>
      </c>
      <c r="AA87" s="159"/>
      <c r="AB87" s="100" t="str">
        <f t="shared" si="19"/>
        <v>No hay ejecución</v>
      </c>
      <c r="AC87" s="105" t="str">
        <f t="shared" si="20"/>
        <v>NA</v>
      </c>
      <c r="AD87" s="166"/>
      <c r="AE87" s="65">
        <f t="shared" si="21"/>
        <v>4</v>
      </c>
      <c r="AF87" s="100">
        <f t="shared" si="22"/>
        <v>0.66666666666666663</v>
      </c>
      <c r="AG87" s="105" t="str">
        <f t="shared" si="23"/>
        <v>Incumplimiento</v>
      </c>
      <c r="AH87" s="166"/>
      <c r="AI87" s="65" t="s">
        <v>502</v>
      </c>
      <c r="AJ87" s="105" t="s">
        <v>502</v>
      </c>
    </row>
    <row r="88" spans="1:36" s="59" customFormat="1" ht="37.049999999999997" customHeight="1">
      <c r="A88" s="63">
        <v>73</v>
      </c>
      <c r="B88" s="162" t="s">
        <v>400</v>
      </c>
      <c r="C88" s="162">
        <v>0</v>
      </c>
      <c r="D88" s="162">
        <v>0</v>
      </c>
      <c r="E88" s="162" t="s">
        <v>46</v>
      </c>
      <c r="F88" s="162">
        <v>22</v>
      </c>
      <c r="G88" s="231" t="s">
        <v>428</v>
      </c>
      <c r="H88" s="164" t="s">
        <v>4881</v>
      </c>
      <c r="I88" s="231" t="s">
        <v>357</v>
      </c>
      <c r="J88" s="231" t="s">
        <v>172</v>
      </c>
      <c r="K88" s="231">
        <v>12</v>
      </c>
      <c r="L88" s="165" t="s">
        <v>4781</v>
      </c>
      <c r="M88" s="165" t="s">
        <v>4782</v>
      </c>
      <c r="N88" s="64">
        <v>2</v>
      </c>
      <c r="O88" s="64">
        <v>2</v>
      </c>
      <c r="P88" s="64">
        <v>2</v>
      </c>
      <c r="Q88" s="64">
        <v>2</v>
      </c>
      <c r="R88" s="64">
        <f t="shared" si="14"/>
        <v>8</v>
      </c>
      <c r="S88" s="105" t="s">
        <v>4869</v>
      </c>
      <c r="T88" s="105" t="s">
        <v>172</v>
      </c>
      <c r="U88" s="159">
        <f t="shared" si="15"/>
        <v>4</v>
      </c>
      <c r="V88" s="155">
        <v>6</v>
      </c>
      <c r="W88" s="100">
        <f t="shared" si="16"/>
        <v>1.5</v>
      </c>
      <c r="X88" s="105" t="str">
        <f t="shared" si="17"/>
        <v>De acuerdo a lo programado</v>
      </c>
      <c r="Y88" s="104"/>
      <c r="Z88" s="159">
        <f t="shared" si="18"/>
        <v>4</v>
      </c>
      <c r="AA88" s="159"/>
      <c r="AB88" s="100" t="str">
        <f t="shared" si="19"/>
        <v>No hay ejecución</v>
      </c>
      <c r="AC88" s="105" t="str">
        <f t="shared" si="20"/>
        <v>NA</v>
      </c>
      <c r="AD88" s="166"/>
      <c r="AE88" s="65">
        <f t="shared" si="21"/>
        <v>6</v>
      </c>
      <c r="AF88" s="100">
        <f t="shared" si="22"/>
        <v>0.75</v>
      </c>
      <c r="AG88" s="105" t="str">
        <f t="shared" si="23"/>
        <v>Atraso Leve</v>
      </c>
      <c r="AH88" s="166"/>
      <c r="AI88" s="65" t="s">
        <v>502</v>
      </c>
      <c r="AJ88" s="105" t="s">
        <v>502</v>
      </c>
    </row>
    <row r="89" spans="1:36" s="59" customFormat="1" ht="37.049999999999997" customHeight="1">
      <c r="A89" s="63">
        <v>74</v>
      </c>
      <c r="B89" s="162" t="s">
        <v>400</v>
      </c>
      <c r="C89" s="162">
        <v>0</v>
      </c>
      <c r="D89" s="162">
        <v>0</v>
      </c>
      <c r="E89" s="162" t="s">
        <v>72</v>
      </c>
      <c r="F89" s="162">
        <v>22</v>
      </c>
      <c r="G89" s="231" t="s">
        <v>428</v>
      </c>
      <c r="H89" s="164" t="s">
        <v>4882</v>
      </c>
      <c r="I89" s="231" t="s">
        <v>20</v>
      </c>
      <c r="J89" s="231" t="s">
        <v>336</v>
      </c>
      <c r="K89" s="231">
        <v>12</v>
      </c>
      <c r="L89" s="165" t="s">
        <v>642</v>
      </c>
      <c r="M89" s="165" t="s">
        <v>674</v>
      </c>
      <c r="N89" s="64">
        <v>0</v>
      </c>
      <c r="O89" s="64">
        <v>0</v>
      </c>
      <c r="P89" s="64">
        <v>2</v>
      </c>
      <c r="Q89" s="64">
        <v>2</v>
      </c>
      <c r="R89" s="64">
        <f t="shared" si="14"/>
        <v>4</v>
      </c>
      <c r="S89" s="105" t="s">
        <v>4869</v>
      </c>
      <c r="T89" s="105" t="s">
        <v>172</v>
      </c>
      <c r="U89" s="159">
        <f t="shared" si="15"/>
        <v>0</v>
      </c>
      <c r="V89" s="155">
        <v>4</v>
      </c>
      <c r="W89" s="100" t="str">
        <f t="shared" si="16"/>
        <v>No hay Programación</v>
      </c>
      <c r="X89" s="105" t="str">
        <f t="shared" si="17"/>
        <v>De acuerdo a lo programado</v>
      </c>
      <c r="Y89" s="104"/>
      <c r="Z89" s="159">
        <f t="shared" si="18"/>
        <v>4</v>
      </c>
      <c r="AA89" s="159"/>
      <c r="AB89" s="100" t="str">
        <f t="shared" si="19"/>
        <v>No hay ejecución</v>
      </c>
      <c r="AC89" s="105" t="str">
        <f t="shared" si="20"/>
        <v>NA</v>
      </c>
      <c r="AD89" s="166"/>
      <c r="AE89" s="65">
        <f t="shared" si="21"/>
        <v>4</v>
      </c>
      <c r="AF89" s="100">
        <f t="shared" si="22"/>
        <v>1</v>
      </c>
      <c r="AG89" s="105" t="str">
        <f t="shared" si="23"/>
        <v>De acuerdo a lo programado</v>
      </c>
      <c r="AH89" s="166"/>
      <c r="AI89" s="65" t="s">
        <v>502</v>
      </c>
      <c r="AJ89" s="105" t="s">
        <v>502</v>
      </c>
    </row>
    <row r="90" spans="1:36" s="59" customFormat="1" ht="37.049999999999997" customHeight="1">
      <c r="A90" s="63">
        <v>75</v>
      </c>
      <c r="B90" s="162" t="s">
        <v>400</v>
      </c>
      <c r="C90" s="162">
        <v>0</v>
      </c>
      <c r="D90" s="162">
        <v>0</v>
      </c>
      <c r="E90" s="162" t="s">
        <v>72</v>
      </c>
      <c r="F90" s="162">
        <v>22</v>
      </c>
      <c r="G90" s="231" t="s">
        <v>428</v>
      </c>
      <c r="H90" s="164" t="s">
        <v>4883</v>
      </c>
      <c r="I90" s="231" t="s">
        <v>20</v>
      </c>
      <c r="J90" s="231" t="s">
        <v>336</v>
      </c>
      <c r="K90" s="231">
        <v>12</v>
      </c>
      <c r="L90" s="165" t="s">
        <v>4784</v>
      </c>
      <c r="M90" s="165" t="s">
        <v>25</v>
      </c>
      <c r="N90" s="64">
        <v>0</v>
      </c>
      <c r="O90" s="64">
        <v>0</v>
      </c>
      <c r="P90" s="64">
        <v>4</v>
      </c>
      <c r="Q90" s="64">
        <v>4</v>
      </c>
      <c r="R90" s="64">
        <f t="shared" si="14"/>
        <v>8</v>
      </c>
      <c r="S90" s="105" t="s">
        <v>4869</v>
      </c>
      <c r="T90" s="105" t="s">
        <v>172</v>
      </c>
      <c r="U90" s="159">
        <f t="shared" si="15"/>
        <v>0</v>
      </c>
      <c r="V90" s="155">
        <v>8</v>
      </c>
      <c r="W90" s="100" t="str">
        <f t="shared" si="16"/>
        <v>No hay Programación</v>
      </c>
      <c r="X90" s="105" t="str">
        <f t="shared" si="17"/>
        <v>De acuerdo a lo programado</v>
      </c>
      <c r="Y90" s="104"/>
      <c r="Z90" s="159">
        <f t="shared" si="18"/>
        <v>8</v>
      </c>
      <c r="AA90" s="159"/>
      <c r="AB90" s="100" t="str">
        <f t="shared" si="19"/>
        <v>No hay ejecución</v>
      </c>
      <c r="AC90" s="105" t="str">
        <f t="shared" si="20"/>
        <v>NA</v>
      </c>
      <c r="AD90" s="166"/>
      <c r="AE90" s="65">
        <f t="shared" si="21"/>
        <v>8</v>
      </c>
      <c r="AF90" s="100">
        <f t="shared" si="22"/>
        <v>1</v>
      </c>
      <c r="AG90" s="105" t="str">
        <f t="shared" si="23"/>
        <v>De acuerdo a lo programado</v>
      </c>
      <c r="AH90" s="166"/>
      <c r="AI90" s="65" t="s">
        <v>502</v>
      </c>
      <c r="AJ90" s="105" t="s">
        <v>502</v>
      </c>
    </row>
    <row r="91" spans="1:36" s="59" customFormat="1" ht="37.049999999999997" customHeight="1">
      <c r="A91" s="63">
        <v>76</v>
      </c>
      <c r="B91" s="162" t="s">
        <v>400</v>
      </c>
      <c r="C91" s="162">
        <v>0</v>
      </c>
      <c r="D91" s="162">
        <v>0</v>
      </c>
      <c r="E91" s="162" t="s">
        <v>72</v>
      </c>
      <c r="F91" s="162">
        <v>22</v>
      </c>
      <c r="G91" s="231" t="s">
        <v>428</v>
      </c>
      <c r="H91" s="164" t="s">
        <v>4884</v>
      </c>
      <c r="I91" s="231" t="s">
        <v>20</v>
      </c>
      <c r="J91" s="231" t="s">
        <v>336</v>
      </c>
      <c r="K91" s="231">
        <v>12</v>
      </c>
      <c r="L91" s="165" t="s">
        <v>640</v>
      </c>
      <c r="M91" s="165" t="s">
        <v>636</v>
      </c>
      <c r="N91" s="64">
        <v>0</v>
      </c>
      <c r="O91" s="64">
        <v>0</v>
      </c>
      <c r="P91" s="64">
        <v>5</v>
      </c>
      <c r="Q91" s="64">
        <v>5</v>
      </c>
      <c r="R91" s="64">
        <f t="shared" si="14"/>
        <v>10</v>
      </c>
      <c r="S91" s="105" t="s">
        <v>4869</v>
      </c>
      <c r="T91" s="105" t="s">
        <v>172</v>
      </c>
      <c r="U91" s="159">
        <f t="shared" si="15"/>
        <v>0</v>
      </c>
      <c r="V91" s="155">
        <v>5</v>
      </c>
      <c r="W91" s="100" t="str">
        <f t="shared" si="16"/>
        <v>No hay Programación</v>
      </c>
      <c r="X91" s="105" t="str">
        <f t="shared" si="17"/>
        <v>De acuerdo a lo programado</v>
      </c>
      <c r="Y91" s="104"/>
      <c r="Z91" s="159">
        <f t="shared" si="18"/>
        <v>10</v>
      </c>
      <c r="AA91" s="159"/>
      <c r="AB91" s="100" t="str">
        <f t="shared" si="19"/>
        <v>No hay ejecución</v>
      </c>
      <c r="AC91" s="105" t="str">
        <f t="shared" si="20"/>
        <v>NA</v>
      </c>
      <c r="AD91" s="166"/>
      <c r="AE91" s="65">
        <f t="shared" si="21"/>
        <v>5</v>
      </c>
      <c r="AF91" s="100">
        <f t="shared" si="22"/>
        <v>0.5</v>
      </c>
      <c r="AG91" s="105" t="str">
        <f t="shared" si="23"/>
        <v>Incumplimiento</v>
      </c>
      <c r="AH91" s="166"/>
      <c r="AI91" s="65" t="s">
        <v>502</v>
      </c>
      <c r="AJ91" s="105" t="s">
        <v>502</v>
      </c>
    </row>
    <row r="92" spans="1:36" s="59" customFormat="1" ht="37.049999999999997" customHeight="1">
      <c r="A92" s="63">
        <v>77</v>
      </c>
      <c r="B92" s="162" t="s">
        <v>400</v>
      </c>
      <c r="C92" s="162">
        <v>0</v>
      </c>
      <c r="D92" s="162">
        <v>0</v>
      </c>
      <c r="E92" s="162" t="s">
        <v>72</v>
      </c>
      <c r="F92" s="162">
        <v>22</v>
      </c>
      <c r="G92" s="231" t="s">
        <v>428</v>
      </c>
      <c r="H92" s="164" t="s">
        <v>4885</v>
      </c>
      <c r="I92" s="231" t="s">
        <v>20</v>
      </c>
      <c r="J92" s="231" t="s">
        <v>336</v>
      </c>
      <c r="K92" s="231">
        <v>12</v>
      </c>
      <c r="L92" s="165" t="s">
        <v>640</v>
      </c>
      <c r="M92" s="165" t="s">
        <v>636</v>
      </c>
      <c r="N92" s="64">
        <v>1</v>
      </c>
      <c r="O92" s="64">
        <v>0</v>
      </c>
      <c r="P92" s="64">
        <v>0</v>
      </c>
      <c r="Q92" s="64">
        <v>0</v>
      </c>
      <c r="R92" s="64">
        <f t="shared" si="14"/>
        <v>1</v>
      </c>
      <c r="S92" s="105" t="s">
        <v>4869</v>
      </c>
      <c r="T92" s="105" t="s">
        <v>172</v>
      </c>
      <c r="U92" s="159">
        <f t="shared" si="15"/>
        <v>1</v>
      </c>
      <c r="V92" s="155">
        <v>1</v>
      </c>
      <c r="W92" s="100">
        <f t="shared" si="16"/>
        <v>1</v>
      </c>
      <c r="X92" s="105" t="str">
        <f t="shared" si="17"/>
        <v>De acuerdo a lo programado</v>
      </c>
      <c r="Y92" s="104"/>
      <c r="Z92" s="159">
        <f t="shared" si="18"/>
        <v>0</v>
      </c>
      <c r="AA92" s="159"/>
      <c r="AB92" s="100" t="str">
        <f t="shared" si="19"/>
        <v>No hay ejecución</v>
      </c>
      <c r="AC92" s="105" t="str">
        <f t="shared" si="20"/>
        <v>NA</v>
      </c>
      <c r="AD92" s="166"/>
      <c r="AE92" s="65">
        <f t="shared" si="21"/>
        <v>1</v>
      </c>
      <c r="AF92" s="100">
        <f t="shared" si="22"/>
        <v>1</v>
      </c>
      <c r="AG92" s="105" t="str">
        <f t="shared" si="23"/>
        <v>De acuerdo a lo programado</v>
      </c>
      <c r="AH92" s="166"/>
      <c r="AI92" s="65" t="s">
        <v>502</v>
      </c>
      <c r="AJ92" s="105" t="s">
        <v>502</v>
      </c>
    </row>
    <row r="93" spans="1:36" s="59" customFormat="1" ht="37.049999999999997" customHeight="1">
      <c r="A93" s="63">
        <v>78</v>
      </c>
      <c r="B93" s="162" t="s">
        <v>400</v>
      </c>
      <c r="C93" s="162">
        <v>0</v>
      </c>
      <c r="D93" s="162">
        <v>0</v>
      </c>
      <c r="E93" s="162" t="s">
        <v>41</v>
      </c>
      <c r="F93" s="162">
        <v>22</v>
      </c>
      <c r="G93" s="231" t="s">
        <v>428</v>
      </c>
      <c r="H93" s="164" t="s">
        <v>4886</v>
      </c>
      <c r="I93" s="231" t="s">
        <v>18</v>
      </c>
      <c r="J93" s="231" t="s">
        <v>129</v>
      </c>
      <c r="K93" s="231">
        <v>12</v>
      </c>
      <c r="L93" s="165" t="s">
        <v>4784</v>
      </c>
      <c r="M93" s="165" t="s">
        <v>25</v>
      </c>
      <c r="N93" s="64">
        <v>5</v>
      </c>
      <c r="O93" s="64">
        <v>5</v>
      </c>
      <c r="P93" s="64">
        <v>5</v>
      </c>
      <c r="Q93" s="64">
        <v>5</v>
      </c>
      <c r="R93" s="64">
        <f t="shared" si="14"/>
        <v>20</v>
      </c>
      <c r="S93" s="105" t="s">
        <v>4869</v>
      </c>
      <c r="T93" s="105" t="s">
        <v>172</v>
      </c>
      <c r="U93" s="159">
        <f t="shared" si="15"/>
        <v>10</v>
      </c>
      <c r="V93" s="155">
        <v>10</v>
      </c>
      <c r="W93" s="100">
        <f t="shared" si="16"/>
        <v>1</v>
      </c>
      <c r="X93" s="105" t="str">
        <f t="shared" si="17"/>
        <v>De acuerdo a lo programado</v>
      </c>
      <c r="Y93" s="104"/>
      <c r="Z93" s="159">
        <f t="shared" si="18"/>
        <v>10</v>
      </c>
      <c r="AA93" s="159"/>
      <c r="AB93" s="100" t="str">
        <f t="shared" si="19"/>
        <v>No hay ejecución</v>
      </c>
      <c r="AC93" s="105" t="str">
        <f t="shared" si="20"/>
        <v>NA</v>
      </c>
      <c r="AD93" s="166"/>
      <c r="AE93" s="65">
        <f t="shared" si="21"/>
        <v>10</v>
      </c>
      <c r="AF93" s="100">
        <f t="shared" si="22"/>
        <v>0.5</v>
      </c>
      <c r="AG93" s="105" t="str">
        <f t="shared" si="23"/>
        <v>Incumplimiento</v>
      </c>
      <c r="AH93" s="166"/>
      <c r="AI93" s="65" t="s">
        <v>502</v>
      </c>
      <c r="AJ93" s="105" t="s">
        <v>502</v>
      </c>
    </row>
    <row r="94" spans="1:36" s="59" customFormat="1" ht="37.049999999999997" customHeight="1">
      <c r="A94" s="63">
        <v>79</v>
      </c>
      <c r="B94" s="162" t="s">
        <v>400</v>
      </c>
      <c r="C94" s="162">
        <v>0</v>
      </c>
      <c r="D94" s="162">
        <v>0</v>
      </c>
      <c r="E94" s="162" t="s">
        <v>41</v>
      </c>
      <c r="F94" s="162">
        <v>22</v>
      </c>
      <c r="G94" s="231" t="s">
        <v>428</v>
      </c>
      <c r="H94" s="164" t="s">
        <v>4887</v>
      </c>
      <c r="I94" s="231" t="s">
        <v>18</v>
      </c>
      <c r="J94" s="231" t="s">
        <v>129</v>
      </c>
      <c r="K94" s="231">
        <v>12</v>
      </c>
      <c r="L94" s="165" t="s">
        <v>2214</v>
      </c>
      <c r="M94" s="165" t="s">
        <v>2215</v>
      </c>
      <c r="N94" s="64">
        <v>3</v>
      </c>
      <c r="O94" s="64">
        <v>3</v>
      </c>
      <c r="P94" s="64">
        <v>3</v>
      </c>
      <c r="Q94" s="64">
        <v>3</v>
      </c>
      <c r="R94" s="64">
        <f t="shared" si="14"/>
        <v>12</v>
      </c>
      <c r="S94" s="105" t="s">
        <v>4869</v>
      </c>
      <c r="T94" s="105" t="s">
        <v>172</v>
      </c>
      <c r="U94" s="159">
        <f t="shared" si="15"/>
        <v>6</v>
      </c>
      <c r="V94" s="155">
        <v>6</v>
      </c>
      <c r="W94" s="100">
        <f t="shared" si="16"/>
        <v>1</v>
      </c>
      <c r="X94" s="105" t="str">
        <f t="shared" si="17"/>
        <v>De acuerdo a lo programado</v>
      </c>
      <c r="Y94" s="104"/>
      <c r="Z94" s="159">
        <f t="shared" si="18"/>
        <v>6</v>
      </c>
      <c r="AA94" s="159"/>
      <c r="AB94" s="100" t="str">
        <f t="shared" si="19"/>
        <v>No hay ejecución</v>
      </c>
      <c r="AC94" s="105" t="str">
        <f t="shared" si="20"/>
        <v>NA</v>
      </c>
      <c r="AD94" s="166"/>
      <c r="AE94" s="65">
        <f t="shared" si="21"/>
        <v>6</v>
      </c>
      <c r="AF94" s="100">
        <f t="shared" si="22"/>
        <v>0.5</v>
      </c>
      <c r="AG94" s="105" t="str">
        <f t="shared" si="23"/>
        <v>Incumplimiento</v>
      </c>
      <c r="AH94" s="166"/>
      <c r="AI94" s="65" t="s">
        <v>502</v>
      </c>
      <c r="AJ94" s="105" t="s">
        <v>502</v>
      </c>
    </row>
    <row r="95" spans="1:36" s="59" customFormat="1" ht="37.049999999999997" customHeight="1">
      <c r="A95" s="63">
        <v>80</v>
      </c>
      <c r="B95" s="162" t="s">
        <v>400</v>
      </c>
      <c r="C95" s="162">
        <v>0</v>
      </c>
      <c r="D95" s="162">
        <v>0</v>
      </c>
      <c r="E95" s="162" t="s">
        <v>41</v>
      </c>
      <c r="F95" s="162">
        <v>22</v>
      </c>
      <c r="G95" s="231" t="s">
        <v>428</v>
      </c>
      <c r="H95" s="164" t="s">
        <v>4888</v>
      </c>
      <c r="I95" s="231" t="s">
        <v>20</v>
      </c>
      <c r="J95" s="231" t="s">
        <v>129</v>
      </c>
      <c r="K95" s="231">
        <v>12</v>
      </c>
      <c r="L95" s="165" t="s">
        <v>4022</v>
      </c>
      <c r="M95" s="165" t="s">
        <v>643</v>
      </c>
      <c r="N95" s="64">
        <v>3</v>
      </c>
      <c r="O95" s="64">
        <v>0</v>
      </c>
      <c r="P95" s="64">
        <v>0</v>
      </c>
      <c r="Q95" s="64">
        <v>0</v>
      </c>
      <c r="R95" s="64">
        <f t="shared" si="14"/>
        <v>3</v>
      </c>
      <c r="S95" s="105" t="s">
        <v>4869</v>
      </c>
      <c r="T95" s="105" t="s">
        <v>172</v>
      </c>
      <c r="U95" s="159">
        <f t="shared" si="15"/>
        <v>3</v>
      </c>
      <c r="V95" s="155">
        <v>2</v>
      </c>
      <c r="W95" s="100">
        <f t="shared" si="16"/>
        <v>0.66666666666666663</v>
      </c>
      <c r="X95" s="105" t="str">
        <f t="shared" si="17"/>
        <v>En Riesgo de no Cumplimiento</v>
      </c>
      <c r="Y95" s="104"/>
      <c r="Z95" s="159">
        <f t="shared" si="18"/>
        <v>0</v>
      </c>
      <c r="AA95" s="159"/>
      <c r="AB95" s="100" t="str">
        <f t="shared" si="19"/>
        <v>No hay ejecución</v>
      </c>
      <c r="AC95" s="105" t="str">
        <f t="shared" si="20"/>
        <v>NA</v>
      </c>
      <c r="AD95" s="166"/>
      <c r="AE95" s="65">
        <f t="shared" si="21"/>
        <v>2</v>
      </c>
      <c r="AF95" s="100">
        <f t="shared" si="22"/>
        <v>0.66666666666666663</v>
      </c>
      <c r="AG95" s="105" t="str">
        <f t="shared" si="23"/>
        <v>Incumplimiento</v>
      </c>
      <c r="AH95" s="166"/>
      <c r="AI95" s="65" t="s">
        <v>502</v>
      </c>
      <c r="AJ95" s="105" t="s">
        <v>502</v>
      </c>
    </row>
    <row r="96" spans="1:36" s="59" customFormat="1" ht="37.049999999999997" customHeight="1">
      <c r="A96" s="63">
        <v>81</v>
      </c>
      <c r="B96" s="162" t="s">
        <v>400</v>
      </c>
      <c r="C96" s="162">
        <v>0</v>
      </c>
      <c r="D96" s="162">
        <v>0</v>
      </c>
      <c r="E96" s="162" t="s">
        <v>41</v>
      </c>
      <c r="F96" s="162">
        <v>22</v>
      </c>
      <c r="G96" s="231" t="s">
        <v>428</v>
      </c>
      <c r="H96" s="164" t="s">
        <v>4889</v>
      </c>
      <c r="I96" s="231" t="s">
        <v>18</v>
      </c>
      <c r="J96" s="231" t="s">
        <v>129</v>
      </c>
      <c r="K96" s="231">
        <v>12</v>
      </c>
      <c r="L96" s="165" t="s">
        <v>640</v>
      </c>
      <c r="M96" s="165" t="s">
        <v>636</v>
      </c>
      <c r="N96" s="64">
        <v>15</v>
      </c>
      <c r="O96" s="64">
        <v>0</v>
      </c>
      <c r="P96" s="64">
        <v>0</v>
      </c>
      <c r="Q96" s="64">
        <v>0</v>
      </c>
      <c r="R96" s="64">
        <f t="shared" si="14"/>
        <v>15</v>
      </c>
      <c r="S96" s="105" t="s">
        <v>4869</v>
      </c>
      <c r="T96" s="105" t="s">
        <v>172</v>
      </c>
      <c r="U96" s="159">
        <f t="shared" si="15"/>
        <v>15</v>
      </c>
      <c r="V96" s="155">
        <v>38</v>
      </c>
      <c r="W96" s="100">
        <f t="shared" si="16"/>
        <v>2.5333333333333332</v>
      </c>
      <c r="X96" s="105" t="str">
        <f t="shared" si="17"/>
        <v>De acuerdo a lo programado</v>
      </c>
      <c r="Y96" s="104"/>
      <c r="Z96" s="159">
        <f t="shared" si="18"/>
        <v>0</v>
      </c>
      <c r="AA96" s="159"/>
      <c r="AB96" s="100" t="str">
        <f t="shared" si="19"/>
        <v>No hay ejecución</v>
      </c>
      <c r="AC96" s="105" t="str">
        <f t="shared" si="20"/>
        <v>NA</v>
      </c>
      <c r="AD96" s="166"/>
      <c r="AE96" s="65">
        <f t="shared" si="21"/>
        <v>38</v>
      </c>
      <c r="AF96" s="100">
        <f t="shared" si="22"/>
        <v>2.5333333333333332</v>
      </c>
      <c r="AG96" s="105" t="str">
        <f t="shared" si="23"/>
        <v>De acuerdo a lo programado</v>
      </c>
      <c r="AH96" s="166"/>
      <c r="AI96" s="65" t="s">
        <v>502</v>
      </c>
      <c r="AJ96" s="105" t="s">
        <v>502</v>
      </c>
    </row>
    <row r="97" spans="1:36" s="59" customFormat="1" ht="37.049999999999997" customHeight="1">
      <c r="A97" s="63">
        <v>82</v>
      </c>
      <c r="B97" s="162" t="s">
        <v>400</v>
      </c>
      <c r="C97" s="162">
        <v>0</v>
      </c>
      <c r="D97" s="162">
        <v>0</v>
      </c>
      <c r="E97" s="162" t="s">
        <v>41</v>
      </c>
      <c r="F97" s="162">
        <v>22</v>
      </c>
      <c r="G97" s="231" t="s">
        <v>428</v>
      </c>
      <c r="H97" s="164" t="s">
        <v>4890</v>
      </c>
      <c r="I97" s="231" t="s">
        <v>20</v>
      </c>
      <c r="J97" s="231" t="s">
        <v>129</v>
      </c>
      <c r="K97" s="231">
        <v>12</v>
      </c>
      <c r="L97" s="165" t="s">
        <v>640</v>
      </c>
      <c r="M97" s="165" t="s">
        <v>636</v>
      </c>
      <c r="N97" s="64">
        <v>0</v>
      </c>
      <c r="O97" s="64">
        <v>1</v>
      </c>
      <c r="P97" s="64">
        <v>0</v>
      </c>
      <c r="Q97" s="64">
        <v>1</v>
      </c>
      <c r="R97" s="64">
        <f t="shared" si="14"/>
        <v>2</v>
      </c>
      <c r="S97" s="105" t="s">
        <v>4869</v>
      </c>
      <c r="T97" s="105" t="s">
        <v>4891</v>
      </c>
      <c r="U97" s="159">
        <f t="shared" si="15"/>
        <v>1</v>
      </c>
      <c r="V97" s="155">
        <v>1</v>
      </c>
      <c r="W97" s="100">
        <f t="shared" si="16"/>
        <v>1</v>
      </c>
      <c r="X97" s="105" t="str">
        <f t="shared" si="17"/>
        <v>De acuerdo a lo programado</v>
      </c>
      <c r="Y97" s="104"/>
      <c r="Z97" s="159">
        <f t="shared" si="18"/>
        <v>1</v>
      </c>
      <c r="AA97" s="159"/>
      <c r="AB97" s="100" t="str">
        <f t="shared" si="19"/>
        <v>No hay ejecución</v>
      </c>
      <c r="AC97" s="105" t="str">
        <f t="shared" si="20"/>
        <v>NA</v>
      </c>
      <c r="AD97" s="166"/>
      <c r="AE97" s="65">
        <f t="shared" si="21"/>
        <v>1</v>
      </c>
      <c r="AF97" s="100">
        <f t="shared" si="22"/>
        <v>0.5</v>
      </c>
      <c r="AG97" s="105" t="str">
        <f t="shared" si="23"/>
        <v>Incumplimiento</v>
      </c>
      <c r="AH97" s="166"/>
      <c r="AI97" s="65" t="s">
        <v>502</v>
      </c>
      <c r="AJ97" s="105" t="s">
        <v>502</v>
      </c>
    </row>
    <row r="98" spans="1:36" s="59" customFormat="1" ht="37.049999999999997" customHeight="1" thickTop="1" thickBot="1">
      <c r="A98" s="63">
        <v>83</v>
      </c>
      <c r="B98" s="162" t="s">
        <v>400</v>
      </c>
      <c r="C98" s="162">
        <v>0</v>
      </c>
      <c r="D98" s="162">
        <v>0</v>
      </c>
      <c r="E98" s="162" t="s">
        <v>46</v>
      </c>
      <c r="F98" s="162">
        <v>22</v>
      </c>
      <c r="G98" s="231" t="s">
        <v>428</v>
      </c>
      <c r="H98" s="164" t="s">
        <v>4892</v>
      </c>
      <c r="I98" s="231" t="s">
        <v>357</v>
      </c>
      <c r="J98" s="231" t="s">
        <v>129</v>
      </c>
      <c r="K98" s="231">
        <v>12</v>
      </c>
      <c r="L98" s="165" t="s">
        <v>2214</v>
      </c>
      <c r="M98" s="165" t="s">
        <v>2248</v>
      </c>
      <c r="N98" s="64">
        <v>0</v>
      </c>
      <c r="O98" s="64">
        <v>0</v>
      </c>
      <c r="P98" s="64">
        <v>40</v>
      </c>
      <c r="Q98" s="64">
        <v>0</v>
      </c>
      <c r="R98" s="64">
        <f t="shared" si="14"/>
        <v>40</v>
      </c>
      <c r="S98" s="105" t="s">
        <v>4869</v>
      </c>
      <c r="T98" s="105" t="s">
        <v>4893</v>
      </c>
      <c r="U98" s="159">
        <f t="shared" si="15"/>
        <v>0</v>
      </c>
      <c r="V98" s="155"/>
      <c r="W98" s="100" t="str">
        <f t="shared" si="16"/>
        <v>No hay ejecución</v>
      </c>
      <c r="X98" s="105" t="str">
        <f t="shared" si="17"/>
        <v>NA</v>
      </c>
      <c r="Y98" s="104"/>
      <c r="Z98" s="159">
        <f t="shared" si="18"/>
        <v>40</v>
      </c>
      <c r="AA98" s="159"/>
      <c r="AB98" s="100" t="str">
        <f t="shared" si="19"/>
        <v>No hay ejecución</v>
      </c>
      <c r="AC98" s="105" t="str">
        <f t="shared" si="20"/>
        <v>NA</v>
      </c>
      <c r="AD98" s="166"/>
      <c r="AE98" s="65">
        <f t="shared" si="21"/>
        <v>0</v>
      </c>
      <c r="AF98" s="100" t="str">
        <f t="shared" si="22"/>
        <v>No hay Programación</v>
      </c>
      <c r="AG98" s="105" t="str">
        <f t="shared" si="23"/>
        <v>De acuerdo a lo programado</v>
      </c>
      <c r="AH98" s="166"/>
      <c r="AI98" s="65" t="s">
        <v>502</v>
      </c>
      <c r="AJ98" s="105" t="s">
        <v>502</v>
      </c>
    </row>
    <row r="99" spans="1:36" s="59" customFormat="1" ht="37.049999999999997" customHeight="1" thickTop="1" thickBot="1">
      <c r="A99" s="63">
        <v>84</v>
      </c>
      <c r="B99" s="162" t="s">
        <v>403</v>
      </c>
      <c r="C99" s="162">
        <v>0</v>
      </c>
      <c r="D99" s="162">
        <v>0</v>
      </c>
      <c r="E99" s="162" t="s">
        <v>46</v>
      </c>
      <c r="F99" s="162">
        <v>22</v>
      </c>
      <c r="G99" s="231" t="s">
        <v>428</v>
      </c>
      <c r="H99" s="164" t="s">
        <v>4894</v>
      </c>
      <c r="I99" s="231" t="s">
        <v>20</v>
      </c>
      <c r="J99" s="231" t="s">
        <v>129</v>
      </c>
      <c r="K99" s="231">
        <v>12</v>
      </c>
      <c r="L99" s="165" t="s">
        <v>642</v>
      </c>
      <c r="M99" s="165" t="s">
        <v>643</v>
      </c>
      <c r="N99" s="64">
        <v>0</v>
      </c>
      <c r="O99" s="64">
        <v>0</v>
      </c>
      <c r="P99" s="64">
        <v>3</v>
      </c>
      <c r="Q99" s="64">
        <v>0</v>
      </c>
      <c r="R99" s="64">
        <f t="shared" si="14"/>
        <v>3</v>
      </c>
      <c r="S99" s="105" t="s">
        <v>4869</v>
      </c>
      <c r="T99" s="105" t="s">
        <v>172</v>
      </c>
      <c r="U99" s="159">
        <f t="shared" si="15"/>
        <v>0</v>
      </c>
      <c r="V99" s="155"/>
      <c r="W99" s="100" t="str">
        <f t="shared" si="16"/>
        <v>No hay ejecución</v>
      </c>
      <c r="X99" s="105" t="str">
        <f t="shared" si="17"/>
        <v>NA</v>
      </c>
      <c r="Y99" s="104"/>
      <c r="Z99" s="159">
        <f t="shared" si="18"/>
        <v>3</v>
      </c>
      <c r="AA99" s="159"/>
      <c r="AB99" s="100" t="str">
        <f t="shared" si="19"/>
        <v>No hay ejecución</v>
      </c>
      <c r="AC99" s="105" t="str">
        <f t="shared" si="20"/>
        <v>NA</v>
      </c>
      <c r="AD99" s="166"/>
      <c r="AE99" s="65">
        <f t="shared" si="21"/>
        <v>0</v>
      </c>
      <c r="AF99" s="100" t="str">
        <f t="shared" si="22"/>
        <v>No hay Programación</v>
      </c>
      <c r="AG99" s="105" t="str">
        <f t="shared" si="23"/>
        <v>De acuerdo a lo programado</v>
      </c>
      <c r="AH99" s="166"/>
      <c r="AI99" s="65" t="s">
        <v>502</v>
      </c>
      <c r="AJ99" s="105" t="s">
        <v>502</v>
      </c>
    </row>
    <row r="100" spans="1:36" s="59" customFormat="1" ht="37.049999999999997" customHeight="1">
      <c r="A100" s="63">
        <v>85</v>
      </c>
      <c r="B100" s="162" t="s">
        <v>403</v>
      </c>
      <c r="C100" s="162">
        <v>0</v>
      </c>
      <c r="D100" s="162">
        <v>0</v>
      </c>
      <c r="E100" s="162" t="s">
        <v>41</v>
      </c>
      <c r="F100" s="162">
        <v>22</v>
      </c>
      <c r="G100" s="231" t="s">
        <v>428</v>
      </c>
      <c r="H100" s="164" t="s">
        <v>4895</v>
      </c>
      <c r="I100" s="231" t="s">
        <v>20</v>
      </c>
      <c r="J100" s="231" t="s">
        <v>129</v>
      </c>
      <c r="K100" s="231">
        <v>1</v>
      </c>
      <c r="L100" s="165" t="s">
        <v>2201</v>
      </c>
      <c r="M100" s="165" t="s">
        <v>4769</v>
      </c>
      <c r="N100" s="64">
        <v>35</v>
      </c>
      <c r="O100" s="64">
        <v>0</v>
      </c>
      <c r="P100" s="64">
        <v>0</v>
      </c>
      <c r="Q100" s="64">
        <v>0</v>
      </c>
      <c r="R100" s="64">
        <f t="shared" si="14"/>
        <v>35</v>
      </c>
      <c r="S100" s="105" t="s">
        <v>4832</v>
      </c>
      <c r="T100" s="105" t="s">
        <v>172</v>
      </c>
      <c r="U100" s="159">
        <f t="shared" si="15"/>
        <v>35</v>
      </c>
      <c r="V100" s="155">
        <v>35</v>
      </c>
      <c r="W100" s="100">
        <f t="shared" si="16"/>
        <v>1</v>
      </c>
      <c r="X100" s="105" t="str">
        <f t="shared" si="17"/>
        <v>De acuerdo a lo programado</v>
      </c>
      <c r="Y100" s="104"/>
      <c r="Z100" s="159">
        <f t="shared" si="18"/>
        <v>0</v>
      </c>
      <c r="AA100" s="159"/>
      <c r="AB100" s="100" t="str">
        <f t="shared" si="19"/>
        <v>No hay ejecución</v>
      </c>
      <c r="AC100" s="105" t="str">
        <f t="shared" si="20"/>
        <v>NA</v>
      </c>
      <c r="AD100" s="166"/>
      <c r="AE100" s="65">
        <f t="shared" si="21"/>
        <v>35</v>
      </c>
      <c r="AF100" s="100">
        <f t="shared" si="22"/>
        <v>1</v>
      </c>
      <c r="AG100" s="105" t="str">
        <f t="shared" si="23"/>
        <v>De acuerdo a lo programado</v>
      </c>
      <c r="AH100" s="166"/>
      <c r="AI100" s="65" t="s">
        <v>502</v>
      </c>
      <c r="AJ100" s="105" t="s">
        <v>502</v>
      </c>
    </row>
    <row r="101" spans="1:36" s="59" customFormat="1" ht="37.049999999999997" customHeight="1">
      <c r="A101" s="63">
        <v>86</v>
      </c>
      <c r="B101" s="162" t="s">
        <v>400</v>
      </c>
      <c r="C101" s="162">
        <v>0</v>
      </c>
      <c r="D101" s="162">
        <v>0</v>
      </c>
      <c r="E101" s="162" t="s">
        <v>41</v>
      </c>
      <c r="F101" s="162">
        <v>22</v>
      </c>
      <c r="G101" s="231" t="s">
        <v>428</v>
      </c>
      <c r="H101" s="164" t="s">
        <v>4896</v>
      </c>
      <c r="I101" s="231" t="s">
        <v>20</v>
      </c>
      <c r="J101" s="231" t="s">
        <v>129</v>
      </c>
      <c r="K101" s="231">
        <v>1</v>
      </c>
      <c r="L101" s="165" t="s">
        <v>3769</v>
      </c>
      <c r="M101" s="165" t="s">
        <v>3764</v>
      </c>
      <c r="N101" s="64">
        <v>10</v>
      </c>
      <c r="O101" s="64">
        <v>10</v>
      </c>
      <c r="P101" s="64">
        <v>11</v>
      </c>
      <c r="Q101" s="64">
        <v>0</v>
      </c>
      <c r="R101" s="64">
        <f t="shared" si="14"/>
        <v>31</v>
      </c>
      <c r="S101" s="105" t="s">
        <v>4832</v>
      </c>
      <c r="T101" s="105" t="s">
        <v>172</v>
      </c>
      <c r="U101" s="159">
        <f t="shared" si="15"/>
        <v>20</v>
      </c>
      <c r="V101" s="155">
        <v>15</v>
      </c>
      <c r="W101" s="100">
        <f t="shared" si="16"/>
        <v>0.75</v>
      </c>
      <c r="X101" s="105" t="str">
        <f t="shared" si="17"/>
        <v>Atraso Leve</v>
      </c>
      <c r="Y101" s="104"/>
      <c r="Z101" s="159">
        <f t="shared" si="18"/>
        <v>11</v>
      </c>
      <c r="AA101" s="159"/>
      <c r="AB101" s="100" t="str">
        <f t="shared" si="19"/>
        <v>No hay ejecución</v>
      </c>
      <c r="AC101" s="105" t="str">
        <f t="shared" si="20"/>
        <v>NA</v>
      </c>
      <c r="AD101" s="166"/>
      <c r="AE101" s="65">
        <f t="shared" si="21"/>
        <v>15</v>
      </c>
      <c r="AF101" s="100">
        <f t="shared" si="22"/>
        <v>0.4838709677419355</v>
      </c>
      <c r="AG101" s="105" t="str">
        <f t="shared" si="23"/>
        <v>Incumplimiento</v>
      </c>
      <c r="AH101" s="166"/>
      <c r="AI101" s="65" t="s">
        <v>502</v>
      </c>
      <c r="AJ101" s="105" t="s">
        <v>502</v>
      </c>
    </row>
    <row r="102" spans="1:36" s="59" customFormat="1" ht="37.049999999999997" customHeight="1">
      <c r="A102" s="63">
        <v>87</v>
      </c>
      <c r="B102" s="162" t="s">
        <v>400</v>
      </c>
      <c r="C102" s="162">
        <v>0</v>
      </c>
      <c r="D102" s="162">
        <v>0</v>
      </c>
      <c r="E102" s="162" t="s">
        <v>41</v>
      </c>
      <c r="F102" s="162">
        <v>22</v>
      </c>
      <c r="G102" s="231" t="s">
        <v>428</v>
      </c>
      <c r="H102" s="164" t="s">
        <v>4897</v>
      </c>
      <c r="I102" s="231" t="s">
        <v>18</v>
      </c>
      <c r="J102" s="231" t="s">
        <v>129</v>
      </c>
      <c r="K102" s="231">
        <v>1</v>
      </c>
      <c r="L102" s="165" t="s">
        <v>685</v>
      </c>
      <c r="M102" s="165" t="s">
        <v>643</v>
      </c>
      <c r="N102" s="64">
        <v>5</v>
      </c>
      <c r="O102" s="64">
        <v>7</v>
      </c>
      <c r="P102" s="64">
        <v>5</v>
      </c>
      <c r="Q102" s="64">
        <v>5</v>
      </c>
      <c r="R102" s="64">
        <f t="shared" si="14"/>
        <v>22</v>
      </c>
      <c r="S102" s="105" t="s">
        <v>4832</v>
      </c>
      <c r="T102" s="105" t="s">
        <v>172</v>
      </c>
      <c r="U102" s="159">
        <f t="shared" si="15"/>
        <v>12</v>
      </c>
      <c r="V102" s="155">
        <v>10</v>
      </c>
      <c r="W102" s="100">
        <f t="shared" si="16"/>
        <v>0.83333333333333337</v>
      </c>
      <c r="X102" s="105" t="str">
        <f t="shared" si="17"/>
        <v>Atraso Leve</v>
      </c>
      <c r="Y102" s="104"/>
      <c r="Z102" s="159">
        <f t="shared" si="18"/>
        <v>10</v>
      </c>
      <c r="AA102" s="159"/>
      <c r="AB102" s="100" t="str">
        <f t="shared" si="19"/>
        <v>No hay ejecución</v>
      </c>
      <c r="AC102" s="105" t="str">
        <f t="shared" si="20"/>
        <v>NA</v>
      </c>
      <c r="AD102" s="166"/>
      <c r="AE102" s="65">
        <f t="shared" si="21"/>
        <v>10</v>
      </c>
      <c r="AF102" s="100">
        <f t="shared" si="22"/>
        <v>0.45454545454545453</v>
      </c>
      <c r="AG102" s="105" t="str">
        <f t="shared" si="23"/>
        <v>Incumplimiento</v>
      </c>
      <c r="AH102" s="166"/>
      <c r="AI102" s="65" t="s">
        <v>502</v>
      </c>
      <c r="AJ102" s="105" t="s">
        <v>502</v>
      </c>
    </row>
    <row r="103" spans="1:36" s="59" customFormat="1" ht="37.049999999999997" customHeight="1">
      <c r="A103" s="63">
        <v>88</v>
      </c>
      <c r="B103" s="162" t="s">
        <v>400</v>
      </c>
      <c r="C103" s="162">
        <v>0</v>
      </c>
      <c r="D103" s="162">
        <v>0</v>
      </c>
      <c r="E103" s="162" t="s">
        <v>41</v>
      </c>
      <c r="F103" s="162">
        <v>22</v>
      </c>
      <c r="G103" s="231" t="s">
        <v>428</v>
      </c>
      <c r="H103" s="164" t="s">
        <v>4898</v>
      </c>
      <c r="I103" s="231" t="s">
        <v>345</v>
      </c>
      <c r="J103" s="231" t="s">
        <v>129</v>
      </c>
      <c r="K103" s="231">
        <v>1</v>
      </c>
      <c r="L103" s="165" t="s">
        <v>2214</v>
      </c>
      <c r="M103" s="165" t="s">
        <v>2215</v>
      </c>
      <c r="N103" s="64">
        <v>10</v>
      </c>
      <c r="O103" s="64">
        <v>11</v>
      </c>
      <c r="P103" s="64">
        <v>10</v>
      </c>
      <c r="Q103" s="64">
        <v>0</v>
      </c>
      <c r="R103" s="64">
        <f t="shared" si="14"/>
        <v>31</v>
      </c>
      <c r="S103" s="105" t="s">
        <v>4832</v>
      </c>
      <c r="T103" s="105" t="s">
        <v>172</v>
      </c>
      <c r="U103" s="159">
        <f t="shared" si="15"/>
        <v>21</v>
      </c>
      <c r="V103" s="155">
        <v>21</v>
      </c>
      <c r="W103" s="100">
        <f t="shared" si="16"/>
        <v>1</v>
      </c>
      <c r="X103" s="105" t="str">
        <f t="shared" si="17"/>
        <v>De acuerdo a lo programado</v>
      </c>
      <c r="Y103" s="104"/>
      <c r="Z103" s="159">
        <f t="shared" si="18"/>
        <v>10</v>
      </c>
      <c r="AA103" s="159"/>
      <c r="AB103" s="100" t="str">
        <f t="shared" si="19"/>
        <v>No hay ejecución</v>
      </c>
      <c r="AC103" s="105" t="str">
        <f t="shared" si="20"/>
        <v>NA</v>
      </c>
      <c r="AD103" s="166"/>
      <c r="AE103" s="65">
        <f t="shared" si="21"/>
        <v>21</v>
      </c>
      <c r="AF103" s="100">
        <f t="shared" si="22"/>
        <v>0.67741935483870963</v>
      </c>
      <c r="AG103" s="105" t="str">
        <f t="shared" si="23"/>
        <v>Incumplimiento</v>
      </c>
      <c r="AH103" s="166"/>
      <c r="AI103" s="65" t="s">
        <v>502</v>
      </c>
      <c r="AJ103" s="105" t="s">
        <v>502</v>
      </c>
    </row>
    <row r="104" spans="1:36" s="59" customFormat="1" ht="37.049999999999997" customHeight="1">
      <c r="A104" s="63">
        <v>89</v>
      </c>
      <c r="B104" s="162" t="s">
        <v>403</v>
      </c>
      <c r="C104" s="162">
        <v>0</v>
      </c>
      <c r="D104" s="162">
        <v>0</v>
      </c>
      <c r="E104" s="162" t="s">
        <v>41</v>
      </c>
      <c r="F104" s="162">
        <v>22</v>
      </c>
      <c r="G104" s="231" t="s">
        <v>428</v>
      </c>
      <c r="H104" s="164" t="s">
        <v>4899</v>
      </c>
      <c r="I104" s="231" t="s">
        <v>18</v>
      </c>
      <c r="J104" s="231" t="s">
        <v>129</v>
      </c>
      <c r="K104" s="231">
        <v>1</v>
      </c>
      <c r="L104" s="165" t="s">
        <v>2214</v>
      </c>
      <c r="M104" s="165" t="s">
        <v>2215</v>
      </c>
      <c r="N104" s="64">
        <v>40</v>
      </c>
      <c r="O104" s="64">
        <v>40</v>
      </c>
      <c r="P104" s="64">
        <v>48</v>
      </c>
      <c r="Q104" s="64">
        <v>40</v>
      </c>
      <c r="R104" s="64">
        <f t="shared" si="14"/>
        <v>168</v>
      </c>
      <c r="S104" s="105" t="s">
        <v>4832</v>
      </c>
      <c r="T104" s="105" t="s">
        <v>172</v>
      </c>
      <c r="U104" s="159">
        <f t="shared" si="15"/>
        <v>80</v>
      </c>
      <c r="V104" s="155">
        <v>44</v>
      </c>
      <c r="W104" s="100">
        <f t="shared" si="16"/>
        <v>0.55000000000000004</v>
      </c>
      <c r="X104" s="105" t="str">
        <f t="shared" si="17"/>
        <v>En Riesgo de no Cumplimiento</v>
      </c>
      <c r="Y104" s="104"/>
      <c r="Z104" s="159">
        <f t="shared" si="18"/>
        <v>88</v>
      </c>
      <c r="AA104" s="159"/>
      <c r="AB104" s="100" t="str">
        <f t="shared" si="19"/>
        <v>No hay ejecución</v>
      </c>
      <c r="AC104" s="105" t="str">
        <f t="shared" si="20"/>
        <v>NA</v>
      </c>
      <c r="AD104" s="166"/>
      <c r="AE104" s="65">
        <f t="shared" si="21"/>
        <v>44</v>
      </c>
      <c r="AF104" s="100">
        <f t="shared" si="22"/>
        <v>0.26190476190476192</v>
      </c>
      <c r="AG104" s="105" t="str">
        <f t="shared" si="23"/>
        <v>Incumplimiento</v>
      </c>
      <c r="AH104" s="166"/>
      <c r="AI104" s="65" t="s">
        <v>502</v>
      </c>
      <c r="AJ104" s="105" t="s">
        <v>502</v>
      </c>
    </row>
    <row r="105" spans="1:36" s="59" customFormat="1" ht="37.049999999999997" customHeight="1">
      <c r="A105" s="63">
        <v>90</v>
      </c>
      <c r="B105" s="162" t="s">
        <v>400</v>
      </c>
      <c r="C105" s="162">
        <v>0</v>
      </c>
      <c r="D105" s="162">
        <v>0</v>
      </c>
      <c r="E105" s="162" t="s">
        <v>41</v>
      </c>
      <c r="F105" s="162">
        <v>22</v>
      </c>
      <c r="G105" s="231" t="s">
        <v>428</v>
      </c>
      <c r="H105" s="164" t="s">
        <v>4900</v>
      </c>
      <c r="I105" s="231" t="s">
        <v>18</v>
      </c>
      <c r="J105" s="231" t="s">
        <v>129</v>
      </c>
      <c r="K105" s="231">
        <v>1</v>
      </c>
      <c r="L105" s="165" t="s">
        <v>2214</v>
      </c>
      <c r="M105" s="165" t="s">
        <v>2215</v>
      </c>
      <c r="N105" s="64">
        <v>0</v>
      </c>
      <c r="O105" s="64">
        <v>0</v>
      </c>
      <c r="P105" s="64">
        <v>0</v>
      </c>
      <c r="Q105" s="64">
        <v>0</v>
      </c>
      <c r="R105" s="64">
        <f t="shared" si="14"/>
        <v>0</v>
      </c>
      <c r="S105" s="105" t="s">
        <v>4901</v>
      </c>
      <c r="T105" s="105" t="s">
        <v>4902</v>
      </c>
      <c r="U105" s="159">
        <f t="shared" si="15"/>
        <v>0</v>
      </c>
      <c r="V105" s="155">
        <v>129</v>
      </c>
      <c r="W105" s="100" t="str">
        <f t="shared" si="16"/>
        <v>No hay Programación</v>
      </c>
      <c r="X105" s="105" t="str">
        <f t="shared" si="17"/>
        <v>De acuerdo a lo programado</v>
      </c>
      <c r="Y105" s="104" t="s">
        <v>4903</v>
      </c>
      <c r="Z105" s="159">
        <f t="shared" si="18"/>
        <v>0</v>
      </c>
      <c r="AA105" s="159"/>
      <c r="AB105" s="100" t="str">
        <f t="shared" si="19"/>
        <v>No hay ejecución</v>
      </c>
      <c r="AC105" s="105" t="str">
        <f t="shared" si="20"/>
        <v>NA</v>
      </c>
      <c r="AD105" s="166"/>
      <c r="AE105" s="65">
        <f t="shared" si="21"/>
        <v>129</v>
      </c>
      <c r="AF105" s="100" t="e">
        <f t="shared" si="22"/>
        <v>#DIV/0!</v>
      </c>
      <c r="AG105" s="105" t="e">
        <f t="shared" si="23"/>
        <v>#DIV/0!</v>
      </c>
      <c r="AH105" s="166"/>
      <c r="AI105" s="65" t="s">
        <v>502</v>
      </c>
      <c r="AJ105" s="105" t="s">
        <v>502</v>
      </c>
    </row>
    <row r="106" spans="1:36" s="59" customFormat="1" ht="37.049999999999997" customHeight="1" thickTop="1" thickBot="1">
      <c r="A106" s="63">
        <v>91</v>
      </c>
      <c r="B106" s="162" t="s">
        <v>400</v>
      </c>
      <c r="C106" s="162">
        <v>0</v>
      </c>
      <c r="D106" s="162">
        <v>0</v>
      </c>
      <c r="E106" s="162" t="s">
        <v>41</v>
      </c>
      <c r="F106" s="162">
        <v>22</v>
      </c>
      <c r="G106" s="231" t="s">
        <v>428</v>
      </c>
      <c r="H106" s="164" t="s">
        <v>4904</v>
      </c>
      <c r="I106" s="231" t="s">
        <v>18</v>
      </c>
      <c r="J106" s="231" t="s">
        <v>129</v>
      </c>
      <c r="K106" s="231">
        <v>1</v>
      </c>
      <c r="L106" s="165" t="s">
        <v>2214</v>
      </c>
      <c r="M106" s="165" t="s">
        <v>2215</v>
      </c>
      <c r="N106" s="64">
        <v>0</v>
      </c>
      <c r="O106" s="64">
        <v>0</v>
      </c>
      <c r="P106" s="64">
        <v>0</v>
      </c>
      <c r="Q106" s="64">
        <v>0</v>
      </c>
      <c r="R106" s="64">
        <f t="shared" si="14"/>
        <v>0</v>
      </c>
      <c r="S106" s="105" t="s">
        <v>4832</v>
      </c>
      <c r="T106" s="105" t="s">
        <v>172</v>
      </c>
      <c r="U106" s="159">
        <f t="shared" si="15"/>
        <v>0</v>
      </c>
      <c r="V106" s="155"/>
      <c r="W106" s="100" t="str">
        <f t="shared" si="16"/>
        <v>No hay ejecución</v>
      </c>
      <c r="X106" s="105" t="str">
        <f t="shared" si="17"/>
        <v>NA</v>
      </c>
      <c r="Y106" s="104"/>
      <c r="Z106" s="159">
        <f t="shared" si="18"/>
        <v>0</v>
      </c>
      <c r="AA106" s="159"/>
      <c r="AB106" s="100" t="str">
        <f t="shared" si="19"/>
        <v>No hay ejecución</v>
      </c>
      <c r="AC106" s="105" t="str">
        <f t="shared" si="20"/>
        <v>NA</v>
      </c>
      <c r="AD106" s="166"/>
      <c r="AE106" s="65">
        <f t="shared" si="21"/>
        <v>0</v>
      </c>
      <c r="AF106" s="100" t="str">
        <f t="shared" si="22"/>
        <v>No hay Programación</v>
      </c>
      <c r="AG106" s="105" t="str">
        <f t="shared" si="23"/>
        <v>De acuerdo a lo programado</v>
      </c>
      <c r="AH106" s="166"/>
      <c r="AI106" s="65" t="s">
        <v>502</v>
      </c>
      <c r="AJ106" s="105" t="s">
        <v>502</v>
      </c>
    </row>
    <row r="107" spans="1:36" s="59" customFormat="1" ht="37.049999999999997" customHeight="1" thickTop="1" thickBot="1">
      <c r="A107" s="63">
        <v>92</v>
      </c>
      <c r="B107" s="162" t="s">
        <v>400</v>
      </c>
      <c r="C107" s="162">
        <v>0</v>
      </c>
      <c r="D107" s="162">
        <v>0</v>
      </c>
      <c r="E107" s="162" t="s">
        <v>41</v>
      </c>
      <c r="F107" s="162">
        <v>22</v>
      </c>
      <c r="G107" s="231" t="s">
        <v>428</v>
      </c>
      <c r="H107" s="164" t="s">
        <v>4905</v>
      </c>
      <c r="I107" s="231" t="s">
        <v>18</v>
      </c>
      <c r="J107" s="231" t="s">
        <v>129</v>
      </c>
      <c r="K107" s="231">
        <v>1</v>
      </c>
      <c r="L107" s="165" t="s">
        <v>4781</v>
      </c>
      <c r="M107" s="165" t="s">
        <v>4782</v>
      </c>
      <c r="N107" s="64">
        <v>0</v>
      </c>
      <c r="O107" s="64">
        <v>0</v>
      </c>
      <c r="P107" s="64">
        <v>0</v>
      </c>
      <c r="Q107" s="64">
        <v>1</v>
      </c>
      <c r="R107" s="64">
        <f t="shared" si="14"/>
        <v>1</v>
      </c>
      <c r="S107" s="105" t="s">
        <v>4901</v>
      </c>
      <c r="T107" s="105" t="s">
        <v>172</v>
      </c>
      <c r="U107" s="159">
        <f t="shared" si="15"/>
        <v>0</v>
      </c>
      <c r="V107" s="155"/>
      <c r="W107" s="100" t="str">
        <f t="shared" si="16"/>
        <v>No hay ejecución</v>
      </c>
      <c r="X107" s="105" t="str">
        <f t="shared" si="17"/>
        <v>NA</v>
      </c>
      <c r="Y107" s="104"/>
      <c r="Z107" s="159">
        <f t="shared" si="18"/>
        <v>1</v>
      </c>
      <c r="AA107" s="159"/>
      <c r="AB107" s="100" t="str">
        <f t="shared" si="19"/>
        <v>No hay ejecución</v>
      </c>
      <c r="AC107" s="105" t="str">
        <f t="shared" si="20"/>
        <v>NA</v>
      </c>
      <c r="AD107" s="166"/>
      <c r="AE107" s="65">
        <f t="shared" si="21"/>
        <v>0</v>
      </c>
      <c r="AF107" s="100" t="str">
        <f t="shared" si="22"/>
        <v>No hay Programación</v>
      </c>
      <c r="AG107" s="105" t="str">
        <f t="shared" si="23"/>
        <v>De acuerdo a lo programado</v>
      </c>
      <c r="AH107" s="166"/>
      <c r="AI107" s="65" t="s">
        <v>502</v>
      </c>
      <c r="AJ107" s="105" t="s">
        <v>502</v>
      </c>
    </row>
    <row r="108" spans="1:36" s="59" customFormat="1" ht="37.049999999999997" customHeight="1">
      <c r="A108" s="63">
        <v>93</v>
      </c>
      <c r="B108" s="162" t="s">
        <v>400</v>
      </c>
      <c r="C108" s="162">
        <v>0</v>
      </c>
      <c r="D108" s="162">
        <v>0</v>
      </c>
      <c r="E108" s="162" t="s">
        <v>41</v>
      </c>
      <c r="F108" s="162">
        <v>22</v>
      </c>
      <c r="G108" s="231" t="s">
        <v>428</v>
      </c>
      <c r="H108" s="164" t="s">
        <v>4906</v>
      </c>
      <c r="I108" s="231" t="s">
        <v>18</v>
      </c>
      <c r="J108" s="231" t="s">
        <v>129</v>
      </c>
      <c r="K108" s="231">
        <v>1</v>
      </c>
      <c r="L108" s="165" t="s">
        <v>2214</v>
      </c>
      <c r="M108" s="165" t="s">
        <v>2215</v>
      </c>
      <c r="N108" s="64">
        <v>1</v>
      </c>
      <c r="O108" s="64">
        <v>1</v>
      </c>
      <c r="P108" s="64">
        <v>1</v>
      </c>
      <c r="Q108" s="64">
        <v>1</v>
      </c>
      <c r="R108" s="64">
        <f t="shared" si="14"/>
        <v>4</v>
      </c>
      <c r="S108" s="105" t="s">
        <v>4901</v>
      </c>
      <c r="T108" s="105" t="s">
        <v>172</v>
      </c>
      <c r="U108" s="159">
        <f t="shared" si="15"/>
        <v>2</v>
      </c>
      <c r="V108" s="155">
        <v>2</v>
      </c>
      <c r="W108" s="100">
        <f t="shared" si="16"/>
        <v>1</v>
      </c>
      <c r="X108" s="105" t="str">
        <f t="shared" si="17"/>
        <v>De acuerdo a lo programado</v>
      </c>
      <c r="Y108" s="104"/>
      <c r="Z108" s="159">
        <f t="shared" si="18"/>
        <v>2</v>
      </c>
      <c r="AA108" s="159"/>
      <c r="AB108" s="100" t="str">
        <f t="shared" si="19"/>
        <v>No hay ejecución</v>
      </c>
      <c r="AC108" s="105" t="str">
        <f t="shared" si="20"/>
        <v>NA</v>
      </c>
      <c r="AD108" s="166"/>
      <c r="AE108" s="65">
        <f t="shared" si="21"/>
        <v>2</v>
      </c>
      <c r="AF108" s="100">
        <f t="shared" si="22"/>
        <v>0.5</v>
      </c>
      <c r="AG108" s="105" t="str">
        <f t="shared" si="23"/>
        <v>Incumplimiento</v>
      </c>
      <c r="AH108" s="166"/>
      <c r="AI108" s="65" t="s">
        <v>502</v>
      </c>
      <c r="AJ108" s="105" t="s">
        <v>502</v>
      </c>
    </row>
    <row r="109" spans="1:36" s="59" customFormat="1" ht="37.049999999999997" customHeight="1" thickTop="1" thickBot="1">
      <c r="A109" s="63">
        <v>94</v>
      </c>
      <c r="B109" s="162" t="s">
        <v>400</v>
      </c>
      <c r="C109" s="162">
        <v>0</v>
      </c>
      <c r="D109" s="162">
        <v>0</v>
      </c>
      <c r="E109" s="162" t="s">
        <v>41</v>
      </c>
      <c r="F109" s="162">
        <v>22</v>
      </c>
      <c r="G109" s="231" t="s">
        <v>428</v>
      </c>
      <c r="H109" s="164" t="s">
        <v>4907</v>
      </c>
      <c r="I109" s="231" t="s">
        <v>18</v>
      </c>
      <c r="J109" s="231" t="s">
        <v>129</v>
      </c>
      <c r="K109" s="231">
        <v>1</v>
      </c>
      <c r="L109" s="165" t="s">
        <v>685</v>
      </c>
      <c r="M109" s="165" t="s">
        <v>643</v>
      </c>
      <c r="N109" s="64">
        <v>0</v>
      </c>
      <c r="O109" s="64">
        <v>0</v>
      </c>
      <c r="P109" s="64">
        <v>0</v>
      </c>
      <c r="Q109" s="64">
        <v>1</v>
      </c>
      <c r="R109" s="64">
        <f t="shared" si="14"/>
        <v>1</v>
      </c>
      <c r="S109" s="105" t="s">
        <v>4901</v>
      </c>
      <c r="T109" s="105" t="s">
        <v>172</v>
      </c>
      <c r="U109" s="159">
        <f t="shared" si="15"/>
        <v>0</v>
      </c>
      <c r="V109" s="155"/>
      <c r="W109" s="100" t="str">
        <f t="shared" si="16"/>
        <v>No hay ejecución</v>
      </c>
      <c r="X109" s="105" t="str">
        <f t="shared" si="17"/>
        <v>NA</v>
      </c>
      <c r="Y109" s="104"/>
      <c r="Z109" s="159">
        <f t="shared" si="18"/>
        <v>1</v>
      </c>
      <c r="AA109" s="159"/>
      <c r="AB109" s="100" t="str">
        <f t="shared" si="19"/>
        <v>No hay ejecución</v>
      </c>
      <c r="AC109" s="105" t="str">
        <f t="shared" si="20"/>
        <v>NA</v>
      </c>
      <c r="AD109" s="166"/>
      <c r="AE109" s="65">
        <f t="shared" si="21"/>
        <v>0</v>
      </c>
      <c r="AF109" s="100" t="str">
        <f t="shared" si="22"/>
        <v>No hay Programación</v>
      </c>
      <c r="AG109" s="105" t="str">
        <f t="shared" si="23"/>
        <v>De acuerdo a lo programado</v>
      </c>
      <c r="AH109" s="166"/>
      <c r="AI109" s="65" t="s">
        <v>502</v>
      </c>
      <c r="AJ109" s="105" t="s">
        <v>502</v>
      </c>
    </row>
    <row r="110" spans="1:36" s="59" customFormat="1" ht="37.049999999999997" customHeight="1">
      <c r="A110" s="63">
        <v>95</v>
      </c>
      <c r="B110" s="162" t="s">
        <v>400</v>
      </c>
      <c r="C110" s="162">
        <v>0</v>
      </c>
      <c r="D110" s="162">
        <v>0</v>
      </c>
      <c r="E110" s="162" t="s">
        <v>41</v>
      </c>
      <c r="F110" s="162">
        <v>22</v>
      </c>
      <c r="G110" s="231" t="s">
        <v>428</v>
      </c>
      <c r="H110" s="164" t="s">
        <v>4908</v>
      </c>
      <c r="I110" s="231" t="s">
        <v>18</v>
      </c>
      <c r="J110" s="231" t="s">
        <v>129</v>
      </c>
      <c r="K110" s="231">
        <v>1</v>
      </c>
      <c r="L110" s="165" t="s">
        <v>4781</v>
      </c>
      <c r="M110" s="165" t="s">
        <v>4782</v>
      </c>
      <c r="N110" s="64">
        <v>0</v>
      </c>
      <c r="O110" s="64">
        <v>1</v>
      </c>
      <c r="P110" s="64">
        <v>0</v>
      </c>
      <c r="Q110" s="64">
        <v>0</v>
      </c>
      <c r="R110" s="64">
        <f t="shared" si="14"/>
        <v>1</v>
      </c>
      <c r="S110" s="105" t="s">
        <v>4901</v>
      </c>
      <c r="T110" s="105" t="s">
        <v>172</v>
      </c>
      <c r="U110" s="159">
        <f t="shared" si="15"/>
        <v>1</v>
      </c>
      <c r="V110" s="155"/>
      <c r="W110" s="100" t="str">
        <f t="shared" si="16"/>
        <v>No hay ejecución</v>
      </c>
      <c r="X110" s="105" t="str">
        <f t="shared" si="17"/>
        <v>NA</v>
      </c>
      <c r="Y110" s="104" t="s">
        <v>4909</v>
      </c>
      <c r="Z110" s="159">
        <f t="shared" si="18"/>
        <v>0</v>
      </c>
      <c r="AA110" s="159"/>
      <c r="AB110" s="100" t="str">
        <f t="shared" si="19"/>
        <v>No hay ejecución</v>
      </c>
      <c r="AC110" s="105" t="str">
        <f t="shared" si="20"/>
        <v>NA</v>
      </c>
      <c r="AD110" s="166"/>
      <c r="AE110" s="65">
        <f t="shared" si="21"/>
        <v>0</v>
      </c>
      <c r="AF110" s="100" t="str">
        <f t="shared" si="22"/>
        <v>No hay Programación</v>
      </c>
      <c r="AG110" s="105" t="str">
        <f t="shared" si="23"/>
        <v>De acuerdo a lo programado</v>
      </c>
      <c r="AH110" s="166"/>
      <c r="AI110" s="65" t="s">
        <v>502</v>
      </c>
      <c r="AJ110" s="105" t="s">
        <v>502</v>
      </c>
    </row>
    <row r="111" spans="1:36" s="59" customFormat="1" ht="37.049999999999997" customHeight="1">
      <c r="A111" s="63">
        <v>96</v>
      </c>
      <c r="B111" s="162" t="s">
        <v>400</v>
      </c>
      <c r="C111" s="162" t="s">
        <v>46</v>
      </c>
      <c r="D111" s="162" t="s">
        <v>123</v>
      </c>
      <c r="E111" s="162" t="s">
        <v>72</v>
      </c>
      <c r="F111" s="162">
        <v>22</v>
      </c>
      <c r="G111" s="231" t="s">
        <v>428</v>
      </c>
      <c r="H111" s="164" t="s">
        <v>4910</v>
      </c>
      <c r="I111" s="231" t="s">
        <v>18</v>
      </c>
      <c r="J111" s="231" t="s">
        <v>336</v>
      </c>
      <c r="K111" s="231">
        <v>9</v>
      </c>
      <c r="L111" s="165" t="s">
        <v>2201</v>
      </c>
      <c r="M111" s="165" t="s">
        <v>4769</v>
      </c>
      <c r="N111" s="64">
        <v>87</v>
      </c>
      <c r="O111" s="64">
        <v>0</v>
      </c>
      <c r="P111" s="64">
        <v>0</v>
      </c>
      <c r="Q111" s="64">
        <v>0</v>
      </c>
      <c r="R111" s="64">
        <f t="shared" si="14"/>
        <v>87</v>
      </c>
      <c r="S111" s="105" t="s">
        <v>4911</v>
      </c>
      <c r="T111" s="105" t="s">
        <v>172</v>
      </c>
      <c r="U111" s="159">
        <f t="shared" si="15"/>
        <v>87</v>
      </c>
      <c r="V111" s="155">
        <v>194</v>
      </c>
      <c r="W111" s="100">
        <f t="shared" si="16"/>
        <v>2.2298850574712645</v>
      </c>
      <c r="X111" s="105" t="str">
        <f t="shared" si="17"/>
        <v>De acuerdo a lo programado</v>
      </c>
      <c r="Y111" s="104"/>
      <c r="Z111" s="159">
        <f t="shared" si="18"/>
        <v>0</v>
      </c>
      <c r="AA111" s="159"/>
      <c r="AB111" s="100" t="str">
        <f t="shared" si="19"/>
        <v>No hay ejecución</v>
      </c>
      <c r="AC111" s="105" t="str">
        <f t="shared" si="20"/>
        <v>NA</v>
      </c>
      <c r="AD111" s="166"/>
      <c r="AE111" s="65">
        <f t="shared" si="21"/>
        <v>194</v>
      </c>
      <c r="AF111" s="100">
        <f t="shared" si="22"/>
        <v>2.2298850574712645</v>
      </c>
      <c r="AG111" s="105" t="str">
        <f t="shared" si="23"/>
        <v>De acuerdo a lo programado</v>
      </c>
      <c r="AH111" s="166"/>
      <c r="AI111" s="65" t="s">
        <v>502</v>
      </c>
      <c r="AJ111" s="105" t="s">
        <v>502</v>
      </c>
    </row>
    <row r="112" spans="1:36" s="59" customFormat="1" ht="37.049999999999997" customHeight="1">
      <c r="A112" s="63">
        <v>97</v>
      </c>
      <c r="B112" s="162" t="s">
        <v>400</v>
      </c>
      <c r="C112" s="162" t="s">
        <v>51</v>
      </c>
      <c r="D112" s="162" t="s">
        <v>123</v>
      </c>
      <c r="E112" s="162" t="s">
        <v>72</v>
      </c>
      <c r="F112" s="162">
        <v>22</v>
      </c>
      <c r="G112" s="231" t="s">
        <v>428</v>
      </c>
      <c r="H112" s="164" t="s">
        <v>4912</v>
      </c>
      <c r="I112" s="231" t="s">
        <v>18</v>
      </c>
      <c r="J112" s="231" t="s">
        <v>336</v>
      </c>
      <c r="K112" s="231">
        <v>9</v>
      </c>
      <c r="L112" s="165" t="s">
        <v>3769</v>
      </c>
      <c r="M112" s="165" t="s">
        <v>3764</v>
      </c>
      <c r="N112" s="64">
        <v>20</v>
      </c>
      <c r="O112" s="64">
        <v>20</v>
      </c>
      <c r="P112" s="64">
        <v>20</v>
      </c>
      <c r="Q112" s="64">
        <v>22</v>
      </c>
      <c r="R112" s="64">
        <f t="shared" si="14"/>
        <v>82</v>
      </c>
      <c r="S112" s="105" t="s">
        <v>4911</v>
      </c>
      <c r="T112" s="105" t="s">
        <v>172</v>
      </c>
      <c r="U112" s="159">
        <f t="shared" si="15"/>
        <v>40</v>
      </c>
      <c r="V112" s="155">
        <v>40</v>
      </c>
      <c r="W112" s="100">
        <f t="shared" si="16"/>
        <v>1</v>
      </c>
      <c r="X112" s="105" t="str">
        <f t="shared" si="17"/>
        <v>De acuerdo a lo programado</v>
      </c>
      <c r="Y112" s="104"/>
      <c r="Z112" s="159">
        <f t="shared" si="18"/>
        <v>42</v>
      </c>
      <c r="AA112" s="159"/>
      <c r="AB112" s="100" t="str">
        <f t="shared" si="19"/>
        <v>No hay ejecución</v>
      </c>
      <c r="AC112" s="105" t="str">
        <f t="shared" si="20"/>
        <v>NA</v>
      </c>
      <c r="AD112" s="166"/>
      <c r="AE112" s="65">
        <f t="shared" si="21"/>
        <v>40</v>
      </c>
      <c r="AF112" s="100">
        <f t="shared" si="22"/>
        <v>0.48780487804878048</v>
      </c>
      <c r="AG112" s="105" t="str">
        <f t="shared" si="23"/>
        <v>Incumplimiento</v>
      </c>
      <c r="AH112" s="166"/>
      <c r="AI112" s="65" t="s">
        <v>502</v>
      </c>
      <c r="AJ112" s="105" t="s">
        <v>502</v>
      </c>
    </row>
    <row r="113" spans="1:36" s="59" customFormat="1" ht="37.049999999999997" customHeight="1">
      <c r="A113" s="63">
        <v>98</v>
      </c>
      <c r="B113" s="162" t="s">
        <v>400</v>
      </c>
      <c r="C113" s="162" t="s">
        <v>51</v>
      </c>
      <c r="D113" s="162" t="s">
        <v>123</v>
      </c>
      <c r="E113" s="162" t="s">
        <v>72</v>
      </c>
      <c r="F113" s="162">
        <v>22</v>
      </c>
      <c r="G113" s="231" t="s">
        <v>428</v>
      </c>
      <c r="H113" s="164" t="s">
        <v>4913</v>
      </c>
      <c r="I113" s="231" t="s">
        <v>18</v>
      </c>
      <c r="J113" s="231" t="s">
        <v>336</v>
      </c>
      <c r="K113" s="231">
        <v>9</v>
      </c>
      <c r="L113" s="165" t="s">
        <v>3763</v>
      </c>
      <c r="M113" s="165" t="s">
        <v>3764</v>
      </c>
      <c r="N113" s="64">
        <v>6</v>
      </c>
      <c r="O113" s="64">
        <v>6</v>
      </c>
      <c r="P113" s="64">
        <v>6</v>
      </c>
      <c r="Q113" s="64">
        <v>2</v>
      </c>
      <c r="R113" s="64">
        <f t="shared" si="14"/>
        <v>20</v>
      </c>
      <c r="S113" s="105" t="s">
        <v>4914</v>
      </c>
      <c r="T113" s="105" t="s">
        <v>172</v>
      </c>
      <c r="U113" s="159">
        <f t="shared" si="15"/>
        <v>12</v>
      </c>
      <c r="V113" s="155">
        <v>25</v>
      </c>
      <c r="W113" s="100">
        <f t="shared" si="16"/>
        <v>2.0833333333333335</v>
      </c>
      <c r="X113" s="105" t="str">
        <f t="shared" si="17"/>
        <v>De acuerdo a lo programado</v>
      </c>
      <c r="Y113" s="104"/>
      <c r="Z113" s="159">
        <f t="shared" si="18"/>
        <v>8</v>
      </c>
      <c r="AA113" s="159"/>
      <c r="AB113" s="100" t="str">
        <f t="shared" si="19"/>
        <v>No hay ejecución</v>
      </c>
      <c r="AC113" s="105" t="str">
        <f t="shared" si="20"/>
        <v>NA</v>
      </c>
      <c r="AD113" s="166"/>
      <c r="AE113" s="65">
        <f t="shared" si="21"/>
        <v>25</v>
      </c>
      <c r="AF113" s="100">
        <f t="shared" si="22"/>
        <v>1.25</v>
      </c>
      <c r="AG113" s="105" t="str">
        <f t="shared" si="23"/>
        <v>De acuerdo a lo programado</v>
      </c>
      <c r="AH113" s="166"/>
      <c r="AI113" s="65" t="s">
        <v>502</v>
      </c>
      <c r="AJ113" s="105" t="s">
        <v>502</v>
      </c>
    </row>
    <row r="114" spans="1:36" s="59" customFormat="1" ht="37.049999999999997" customHeight="1">
      <c r="A114" s="63">
        <v>99</v>
      </c>
      <c r="B114" s="162" t="s">
        <v>400</v>
      </c>
      <c r="C114" s="162" t="s">
        <v>46</v>
      </c>
      <c r="D114" s="162" t="s">
        <v>123</v>
      </c>
      <c r="E114" s="162" t="s">
        <v>72</v>
      </c>
      <c r="F114" s="162">
        <v>22</v>
      </c>
      <c r="G114" s="231" t="s">
        <v>428</v>
      </c>
      <c r="H114" s="164" t="s">
        <v>4915</v>
      </c>
      <c r="I114" s="231" t="s">
        <v>18</v>
      </c>
      <c r="J114" s="231" t="s">
        <v>336</v>
      </c>
      <c r="K114" s="231">
        <v>9</v>
      </c>
      <c r="L114" s="165" t="s">
        <v>2214</v>
      </c>
      <c r="M114" s="165" t="s">
        <v>2215</v>
      </c>
      <c r="N114" s="64">
        <v>45</v>
      </c>
      <c r="O114" s="64">
        <v>45</v>
      </c>
      <c r="P114" s="64">
        <v>45</v>
      </c>
      <c r="Q114" s="64">
        <v>45</v>
      </c>
      <c r="R114" s="64">
        <f t="shared" si="14"/>
        <v>180</v>
      </c>
      <c r="S114" s="105" t="s">
        <v>4911</v>
      </c>
      <c r="T114" s="105" t="s">
        <v>172</v>
      </c>
      <c r="U114" s="159">
        <f t="shared" si="15"/>
        <v>90</v>
      </c>
      <c r="V114" s="155">
        <v>90</v>
      </c>
      <c r="W114" s="100">
        <f t="shared" si="16"/>
        <v>1</v>
      </c>
      <c r="X114" s="105" t="str">
        <f t="shared" si="17"/>
        <v>De acuerdo a lo programado</v>
      </c>
      <c r="Y114" s="104"/>
      <c r="Z114" s="159">
        <f t="shared" si="18"/>
        <v>90</v>
      </c>
      <c r="AA114" s="159"/>
      <c r="AB114" s="100" t="str">
        <f t="shared" si="19"/>
        <v>No hay ejecución</v>
      </c>
      <c r="AC114" s="105" t="str">
        <f t="shared" si="20"/>
        <v>NA</v>
      </c>
      <c r="AD114" s="166"/>
      <c r="AE114" s="65">
        <f t="shared" si="21"/>
        <v>90</v>
      </c>
      <c r="AF114" s="100">
        <f t="shared" si="22"/>
        <v>0.5</v>
      </c>
      <c r="AG114" s="105" t="str">
        <f t="shared" si="23"/>
        <v>Incumplimiento</v>
      </c>
      <c r="AH114" s="166"/>
      <c r="AI114" s="65" t="s">
        <v>502</v>
      </c>
      <c r="AJ114" s="105" t="s">
        <v>502</v>
      </c>
    </row>
    <row r="115" spans="1:36" s="59" customFormat="1" ht="37.049999999999997" customHeight="1">
      <c r="A115" s="63">
        <v>100</v>
      </c>
      <c r="B115" s="162" t="s">
        <v>400</v>
      </c>
      <c r="C115" s="162" t="s">
        <v>46</v>
      </c>
      <c r="D115" s="162" t="s">
        <v>123</v>
      </c>
      <c r="E115" s="162" t="s">
        <v>72</v>
      </c>
      <c r="F115" s="162">
        <v>22</v>
      </c>
      <c r="G115" s="231" t="s">
        <v>428</v>
      </c>
      <c r="H115" s="164" t="s">
        <v>4916</v>
      </c>
      <c r="I115" s="231" t="s">
        <v>18</v>
      </c>
      <c r="J115" s="231" t="s">
        <v>336</v>
      </c>
      <c r="K115" s="231">
        <v>9</v>
      </c>
      <c r="L115" s="165" t="s">
        <v>685</v>
      </c>
      <c r="M115" s="165" t="s">
        <v>643</v>
      </c>
      <c r="N115" s="64">
        <v>5</v>
      </c>
      <c r="O115" s="64">
        <v>5</v>
      </c>
      <c r="P115" s="64">
        <v>5</v>
      </c>
      <c r="Q115" s="64">
        <v>5</v>
      </c>
      <c r="R115" s="64">
        <f t="shared" si="14"/>
        <v>20</v>
      </c>
      <c r="S115" s="105" t="s">
        <v>4911</v>
      </c>
      <c r="T115" s="105" t="s">
        <v>172</v>
      </c>
      <c r="U115" s="159">
        <f t="shared" si="15"/>
        <v>10</v>
      </c>
      <c r="V115" s="155">
        <v>10</v>
      </c>
      <c r="W115" s="100">
        <f t="shared" si="16"/>
        <v>1</v>
      </c>
      <c r="X115" s="105" t="str">
        <f t="shared" si="17"/>
        <v>De acuerdo a lo programado</v>
      </c>
      <c r="Y115" s="104"/>
      <c r="Z115" s="159">
        <f t="shared" si="18"/>
        <v>10</v>
      </c>
      <c r="AA115" s="159"/>
      <c r="AB115" s="100" t="str">
        <f t="shared" si="19"/>
        <v>No hay ejecución</v>
      </c>
      <c r="AC115" s="105" t="str">
        <f t="shared" si="20"/>
        <v>NA</v>
      </c>
      <c r="AD115" s="166"/>
      <c r="AE115" s="65">
        <f t="shared" si="21"/>
        <v>10</v>
      </c>
      <c r="AF115" s="100">
        <f t="shared" si="22"/>
        <v>0.5</v>
      </c>
      <c r="AG115" s="105" t="str">
        <f t="shared" si="23"/>
        <v>Incumplimiento</v>
      </c>
      <c r="AH115" s="166"/>
      <c r="AI115" s="65" t="s">
        <v>502</v>
      </c>
      <c r="AJ115" s="105" t="s">
        <v>502</v>
      </c>
    </row>
    <row r="116" spans="1:36" s="59" customFormat="1" ht="37.049999999999997" customHeight="1">
      <c r="A116" s="63">
        <v>101</v>
      </c>
      <c r="B116" s="162" t="s">
        <v>400</v>
      </c>
      <c r="C116" s="162" t="s">
        <v>46</v>
      </c>
      <c r="D116" s="162" t="s">
        <v>123</v>
      </c>
      <c r="E116" s="162" t="s">
        <v>72</v>
      </c>
      <c r="F116" s="162">
        <v>22</v>
      </c>
      <c r="G116" s="231" t="s">
        <v>428</v>
      </c>
      <c r="H116" s="164" t="s">
        <v>4917</v>
      </c>
      <c r="I116" s="231" t="s">
        <v>18</v>
      </c>
      <c r="J116" s="231" t="s">
        <v>336</v>
      </c>
      <c r="K116" s="231">
        <v>9</v>
      </c>
      <c r="L116" s="165" t="s">
        <v>2214</v>
      </c>
      <c r="M116" s="165" t="s">
        <v>2215</v>
      </c>
      <c r="N116" s="64">
        <v>30</v>
      </c>
      <c r="O116" s="64">
        <v>33</v>
      </c>
      <c r="P116" s="64">
        <v>40</v>
      </c>
      <c r="Q116" s="64">
        <v>25</v>
      </c>
      <c r="R116" s="64">
        <f t="shared" si="14"/>
        <v>128</v>
      </c>
      <c r="S116" s="105" t="s">
        <v>4911</v>
      </c>
      <c r="T116" s="105" t="s">
        <v>172</v>
      </c>
      <c r="U116" s="159">
        <f t="shared" si="15"/>
        <v>63</v>
      </c>
      <c r="V116" s="155">
        <v>63</v>
      </c>
      <c r="W116" s="100">
        <f t="shared" si="16"/>
        <v>1</v>
      </c>
      <c r="X116" s="105" t="str">
        <f t="shared" si="17"/>
        <v>De acuerdo a lo programado</v>
      </c>
      <c r="Y116" s="104"/>
      <c r="Z116" s="159">
        <f t="shared" si="18"/>
        <v>65</v>
      </c>
      <c r="AA116" s="159"/>
      <c r="AB116" s="100" t="str">
        <f t="shared" si="19"/>
        <v>No hay ejecución</v>
      </c>
      <c r="AC116" s="105" t="str">
        <f t="shared" si="20"/>
        <v>NA</v>
      </c>
      <c r="AD116" s="166"/>
      <c r="AE116" s="65">
        <f t="shared" si="21"/>
        <v>63</v>
      </c>
      <c r="AF116" s="100">
        <f t="shared" si="22"/>
        <v>0.4921875</v>
      </c>
      <c r="AG116" s="105" t="str">
        <f t="shared" si="23"/>
        <v>Incumplimiento</v>
      </c>
      <c r="AH116" s="166"/>
      <c r="AI116" s="65" t="s">
        <v>502</v>
      </c>
      <c r="AJ116" s="105" t="s">
        <v>502</v>
      </c>
    </row>
    <row r="117" spans="1:36" s="59" customFormat="1" ht="37.049999999999997" customHeight="1">
      <c r="A117" s="63">
        <v>102</v>
      </c>
      <c r="B117" s="162" t="s">
        <v>400</v>
      </c>
      <c r="C117" s="162">
        <v>0</v>
      </c>
      <c r="D117" s="162" t="s">
        <v>123</v>
      </c>
      <c r="E117" s="162" t="s">
        <v>72</v>
      </c>
      <c r="F117" s="162">
        <v>22</v>
      </c>
      <c r="G117" s="231" t="s">
        <v>428</v>
      </c>
      <c r="H117" s="164" t="s">
        <v>4918</v>
      </c>
      <c r="I117" s="231" t="s">
        <v>18</v>
      </c>
      <c r="J117" s="231" t="s">
        <v>336</v>
      </c>
      <c r="K117" s="231">
        <v>1</v>
      </c>
      <c r="L117" s="165" t="s">
        <v>4781</v>
      </c>
      <c r="M117" s="165" t="s">
        <v>4782</v>
      </c>
      <c r="N117" s="64">
        <v>0</v>
      </c>
      <c r="O117" s="64">
        <v>1</v>
      </c>
      <c r="P117" s="64">
        <v>1</v>
      </c>
      <c r="Q117" s="64">
        <v>0</v>
      </c>
      <c r="R117" s="64">
        <f t="shared" si="14"/>
        <v>2</v>
      </c>
      <c r="S117" s="105" t="s">
        <v>4919</v>
      </c>
      <c r="T117" s="105" t="s">
        <v>172</v>
      </c>
      <c r="U117" s="159">
        <f t="shared" si="15"/>
        <v>1</v>
      </c>
      <c r="V117" s="155">
        <v>1</v>
      </c>
      <c r="W117" s="100">
        <f t="shared" si="16"/>
        <v>1</v>
      </c>
      <c r="X117" s="105" t="str">
        <f t="shared" si="17"/>
        <v>De acuerdo a lo programado</v>
      </c>
      <c r="Y117" s="104"/>
      <c r="Z117" s="159">
        <f t="shared" si="18"/>
        <v>1</v>
      </c>
      <c r="AA117" s="159"/>
      <c r="AB117" s="100" t="str">
        <f t="shared" si="19"/>
        <v>No hay ejecución</v>
      </c>
      <c r="AC117" s="105" t="str">
        <f t="shared" si="20"/>
        <v>NA</v>
      </c>
      <c r="AD117" s="166"/>
      <c r="AE117" s="65">
        <f t="shared" si="21"/>
        <v>1</v>
      </c>
      <c r="AF117" s="100">
        <f t="shared" si="22"/>
        <v>0.5</v>
      </c>
      <c r="AG117" s="105" t="str">
        <f t="shared" si="23"/>
        <v>Incumplimiento</v>
      </c>
      <c r="AH117" s="166"/>
      <c r="AI117" s="65" t="s">
        <v>502</v>
      </c>
      <c r="AJ117" s="105" t="s">
        <v>502</v>
      </c>
    </row>
    <row r="118" spans="1:36" s="59" customFormat="1" ht="37.049999999999997" customHeight="1">
      <c r="A118" s="63">
        <v>103</v>
      </c>
      <c r="B118" s="162" t="s">
        <v>400</v>
      </c>
      <c r="C118" s="162">
        <v>0</v>
      </c>
      <c r="D118" s="162" t="s">
        <v>123</v>
      </c>
      <c r="E118" s="162" t="s">
        <v>72</v>
      </c>
      <c r="F118" s="162">
        <v>22</v>
      </c>
      <c r="G118" s="231" t="s">
        <v>428</v>
      </c>
      <c r="H118" s="164" t="s">
        <v>4920</v>
      </c>
      <c r="I118" s="231" t="s">
        <v>18</v>
      </c>
      <c r="J118" s="231" t="s">
        <v>336</v>
      </c>
      <c r="K118" s="231">
        <v>4</v>
      </c>
      <c r="L118" s="165" t="s">
        <v>4781</v>
      </c>
      <c r="M118" s="165" t="s">
        <v>4782</v>
      </c>
      <c r="N118" s="64">
        <v>0</v>
      </c>
      <c r="O118" s="64">
        <v>1</v>
      </c>
      <c r="P118" s="64">
        <v>1</v>
      </c>
      <c r="Q118" s="64">
        <v>0</v>
      </c>
      <c r="R118" s="64">
        <f t="shared" si="14"/>
        <v>2</v>
      </c>
      <c r="S118" s="105" t="s">
        <v>4921</v>
      </c>
      <c r="T118" s="105" t="s">
        <v>172</v>
      </c>
      <c r="U118" s="159">
        <f t="shared" si="15"/>
        <v>1</v>
      </c>
      <c r="V118" s="155">
        <v>1</v>
      </c>
      <c r="W118" s="100">
        <f t="shared" si="16"/>
        <v>1</v>
      </c>
      <c r="X118" s="105" t="str">
        <f t="shared" si="17"/>
        <v>De acuerdo a lo programado</v>
      </c>
      <c r="Y118" s="104"/>
      <c r="Z118" s="159">
        <f t="shared" si="18"/>
        <v>1</v>
      </c>
      <c r="AA118" s="159"/>
      <c r="AB118" s="100" t="str">
        <f t="shared" si="19"/>
        <v>No hay ejecución</v>
      </c>
      <c r="AC118" s="105" t="str">
        <f t="shared" si="20"/>
        <v>NA</v>
      </c>
      <c r="AD118" s="166"/>
      <c r="AE118" s="65">
        <f t="shared" si="21"/>
        <v>1</v>
      </c>
      <c r="AF118" s="100">
        <f t="shared" si="22"/>
        <v>0.5</v>
      </c>
      <c r="AG118" s="105" t="str">
        <f t="shared" si="23"/>
        <v>Incumplimiento</v>
      </c>
      <c r="AH118" s="166"/>
      <c r="AI118" s="65" t="s">
        <v>502</v>
      </c>
      <c r="AJ118" s="105" t="s">
        <v>502</v>
      </c>
    </row>
    <row r="119" spans="1:36" s="59" customFormat="1" ht="37.049999999999997" customHeight="1">
      <c r="A119" s="63">
        <v>104</v>
      </c>
      <c r="B119" s="162" t="s">
        <v>400</v>
      </c>
      <c r="C119" s="162">
        <v>0</v>
      </c>
      <c r="D119" s="162" t="s">
        <v>123</v>
      </c>
      <c r="E119" s="162" t="s">
        <v>72</v>
      </c>
      <c r="F119" s="162">
        <v>22</v>
      </c>
      <c r="G119" s="231" t="s">
        <v>428</v>
      </c>
      <c r="H119" s="164" t="s">
        <v>4922</v>
      </c>
      <c r="I119" s="231" t="s">
        <v>18</v>
      </c>
      <c r="J119" s="231" t="s">
        <v>336</v>
      </c>
      <c r="K119" s="231">
        <v>4</v>
      </c>
      <c r="L119" s="165" t="s">
        <v>3832</v>
      </c>
      <c r="M119" s="165" t="s">
        <v>636</v>
      </c>
      <c r="N119" s="64">
        <v>1</v>
      </c>
      <c r="O119" s="64">
        <v>2</v>
      </c>
      <c r="P119" s="64">
        <v>2</v>
      </c>
      <c r="Q119" s="64">
        <v>0</v>
      </c>
      <c r="R119" s="64">
        <f t="shared" si="14"/>
        <v>5</v>
      </c>
      <c r="S119" s="105" t="s">
        <v>4921</v>
      </c>
      <c r="T119" s="105" t="s">
        <v>172</v>
      </c>
      <c r="U119" s="159">
        <f t="shared" si="15"/>
        <v>3</v>
      </c>
      <c r="V119" s="155">
        <v>5</v>
      </c>
      <c r="W119" s="100">
        <f t="shared" si="16"/>
        <v>1.6666666666666667</v>
      </c>
      <c r="X119" s="105" t="str">
        <f t="shared" si="17"/>
        <v>De acuerdo a lo programado</v>
      </c>
      <c r="Y119" s="104"/>
      <c r="Z119" s="159">
        <f t="shared" si="18"/>
        <v>2</v>
      </c>
      <c r="AA119" s="159"/>
      <c r="AB119" s="100" t="str">
        <f t="shared" si="19"/>
        <v>No hay ejecución</v>
      </c>
      <c r="AC119" s="105" t="str">
        <f t="shared" si="20"/>
        <v>NA</v>
      </c>
      <c r="AD119" s="166"/>
      <c r="AE119" s="65">
        <f t="shared" si="21"/>
        <v>5</v>
      </c>
      <c r="AF119" s="100">
        <f t="shared" si="22"/>
        <v>1</v>
      </c>
      <c r="AG119" s="105" t="str">
        <f t="shared" si="23"/>
        <v>De acuerdo a lo programado</v>
      </c>
      <c r="AH119" s="166"/>
      <c r="AI119" s="65" t="s">
        <v>502</v>
      </c>
      <c r="AJ119" s="105" t="s">
        <v>502</v>
      </c>
    </row>
    <row r="120" spans="1:36" s="59" customFormat="1" ht="37.049999999999997" customHeight="1">
      <c r="A120" s="63">
        <v>105</v>
      </c>
      <c r="B120" s="162" t="s">
        <v>400</v>
      </c>
      <c r="C120" s="162" t="s">
        <v>41</v>
      </c>
      <c r="D120" s="162" t="s">
        <v>123</v>
      </c>
      <c r="E120" s="162" t="s">
        <v>72</v>
      </c>
      <c r="F120" s="162">
        <v>22</v>
      </c>
      <c r="G120" s="231" t="s">
        <v>428</v>
      </c>
      <c r="H120" s="164" t="s">
        <v>4923</v>
      </c>
      <c r="I120" s="231" t="s">
        <v>18</v>
      </c>
      <c r="J120" s="231" t="s">
        <v>336</v>
      </c>
      <c r="K120" s="231">
        <v>4</v>
      </c>
      <c r="L120" s="165" t="s">
        <v>3832</v>
      </c>
      <c r="M120" s="165" t="s">
        <v>636</v>
      </c>
      <c r="N120" s="64">
        <v>1</v>
      </c>
      <c r="O120" s="64">
        <v>2</v>
      </c>
      <c r="P120" s="64">
        <v>2</v>
      </c>
      <c r="Q120" s="64">
        <v>0</v>
      </c>
      <c r="R120" s="64">
        <f t="shared" si="14"/>
        <v>5</v>
      </c>
      <c r="S120" s="105" t="s">
        <v>4921</v>
      </c>
      <c r="T120" s="105" t="s">
        <v>172</v>
      </c>
      <c r="U120" s="159">
        <f t="shared" si="15"/>
        <v>3</v>
      </c>
      <c r="V120" s="155">
        <v>5</v>
      </c>
      <c r="W120" s="100">
        <f t="shared" si="16"/>
        <v>1.6666666666666667</v>
      </c>
      <c r="X120" s="105" t="str">
        <f t="shared" si="17"/>
        <v>De acuerdo a lo programado</v>
      </c>
      <c r="Y120" s="104"/>
      <c r="Z120" s="159">
        <f t="shared" si="18"/>
        <v>2</v>
      </c>
      <c r="AA120" s="159"/>
      <c r="AB120" s="100" t="str">
        <f t="shared" si="19"/>
        <v>No hay ejecución</v>
      </c>
      <c r="AC120" s="105" t="str">
        <f t="shared" si="20"/>
        <v>NA</v>
      </c>
      <c r="AD120" s="166"/>
      <c r="AE120" s="65">
        <f t="shared" si="21"/>
        <v>5</v>
      </c>
      <c r="AF120" s="100">
        <f t="shared" si="22"/>
        <v>1</v>
      </c>
      <c r="AG120" s="105" t="str">
        <f t="shared" si="23"/>
        <v>De acuerdo a lo programado</v>
      </c>
      <c r="AH120" s="166"/>
      <c r="AI120" s="65" t="s">
        <v>502</v>
      </c>
      <c r="AJ120" s="105" t="s">
        <v>502</v>
      </c>
    </row>
    <row r="121" spans="1:36" s="59" customFormat="1" ht="37.049999999999997" customHeight="1">
      <c r="A121" s="63">
        <v>106</v>
      </c>
      <c r="B121" s="162" t="s">
        <v>400</v>
      </c>
      <c r="C121" s="162" t="s">
        <v>41</v>
      </c>
      <c r="D121" s="162" t="s">
        <v>123</v>
      </c>
      <c r="E121" s="162" t="s">
        <v>72</v>
      </c>
      <c r="F121" s="162">
        <v>22</v>
      </c>
      <c r="G121" s="231" t="s">
        <v>428</v>
      </c>
      <c r="H121" s="164" t="s">
        <v>4924</v>
      </c>
      <c r="I121" s="231" t="s">
        <v>18</v>
      </c>
      <c r="J121" s="231" t="s">
        <v>336</v>
      </c>
      <c r="K121" s="231">
        <v>4</v>
      </c>
      <c r="L121" s="165" t="s">
        <v>2247</v>
      </c>
      <c r="M121" s="165" t="s">
        <v>636</v>
      </c>
      <c r="N121" s="64">
        <v>0</v>
      </c>
      <c r="O121" s="64">
        <v>1</v>
      </c>
      <c r="P121" s="64">
        <v>1</v>
      </c>
      <c r="Q121" s="64">
        <v>0</v>
      </c>
      <c r="R121" s="64">
        <f t="shared" si="14"/>
        <v>2</v>
      </c>
      <c r="S121" s="105" t="s">
        <v>4925</v>
      </c>
      <c r="T121" s="105" t="s">
        <v>172</v>
      </c>
      <c r="U121" s="159">
        <f t="shared" si="15"/>
        <v>1</v>
      </c>
      <c r="V121" s="155">
        <v>1</v>
      </c>
      <c r="W121" s="100">
        <f t="shared" si="16"/>
        <v>1</v>
      </c>
      <c r="X121" s="105" t="str">
        <f t="shared" si="17"/>
        <v>De acuerdo a lo programado</v>
      </c>
      <c r="Y121" s="104"/>
      <c r="Z121" s="159">
        <f t="shared" si="18"/>
        <v>1</v>
      </c>
      <c r="AA121" s="159"/>
      <c r="AB121" s="100" t="str">
        <f t="shared" si="19"/>
        <v>No hay ejecución</v>
      </c>
      <c r="AC121" s="105" t="str">
        <f t="shared" si="20"/>
        <v>NA</v>
      </c>
      <c r="AD121" s="166"/>
      <c r="AE121" s="65">
        <f t="shared" si="21"/>
        <v>1</v>
      </c>
      <c r="AF121" s="100">
        <f t="shared" si="22"/>
        <v>0.5</v>
      </c>
      <c r="AG121" s="105" t="str">
        <f t="shared" si="23"/>
        <v>Incumplimiento</v>
      </c>
      <c r="AH121" s="166"/>
      <c r="AI121" s="65" t="s">
        <v>502</v>
      </c>
      <c r="AJ121" s="105" t="s">
        <v>502</v>
      </c>
    </row>
    <row r="122" spans="1:36" s="59" customFormat="1" ht="37.049999999999997" customHeight="1">
      <c r="A122" s="63">
        <v>107</v>
      </c>
      <c r="B122" s="162" t="s">
        <v>400</v>
      </c>
      <c r="C122" s="162" t="s">
        <v>41</v>
      </c>
      <c r="D122" s="162" t="s">
        <v>123</v>
      </c>
      <c r="E122" s="162" t="s">
        <v>72</v>
      </c>
      <c r="F122" s="162">
        <v>22</v>
      </c>
      <c r="G122" s="231" t="s">
        <v>428</v>
      </c>
      <c r="H122" s="164" t="s">
        <v>4926</v>
      </c>
      <c r="I122" s="231" t="s">
        <v>18</v>
      </c>
      <c r="J122" s="231" t="s">
        <v>336</v>
      </c>
      <c r="K122" s="231">
        <v>4</v>
      </c>
      <c r="L122" s="165" t="s">
        <v>2214</v>
      </c>
      <c r="M122" s="165" t="s">
        <v>2215</v>
      </c>
      <c r="N122" s="64">
        <v>2</v>
      </c>
      <c r="O122" s="64">
        <v>3</v>
      </c>
      <c r="P122" s="64">
        <v>3</v>
      </c>
      <c r="Q122" s="64">
        <v>2</v>
      </c>
      <c r="R122" s="64">
        <f t="shared" si="14"/>
        <v>10</v>
      </c>
      <c r="S122" s="105" t="s">
        <v>4927</v>
      </c>
      <c r="T122" s="105" t="s">
        <v>172</v>
      </c>
      <c r="U122" s="159">
        <f t="shared" si="15"/>
        <v>5</v>
      </c>
      <c r="V122" s="155">
        <v>5</v>
      </c>
      <c r="W122" s="100">
        <f t="shared" si="16"/>
        <v>1</v>
      </c>
      <c r="X122" s="105" t="str">
        <f t="shared" si="17"/>
        <v>De acuerdo a lo programado</v>
      </c>
      <c r="Y122" s="104"/>
      <c r="Z122" s="159">
        <f t="shared" si="18"/>
        <v>5</v>
      </c>
      <c r="AA122" s="159"/>
      <c r="AB122" s="100" t="str">
        <f t="shared" si="19"/>
        <v>No hay ejecución</v>
      </c>
      <c r="AC122" s="105" t="str">
        <f t="shared" si="20"/>
        <v>NA</v>
      </c>
      <c r="AD122" s="166"/>
      <c r="AE122" s="65">
        <f t="shared" si="21"/>
        <v>5</v>
      </c>
      <c r="AF122" s="100">
        <f t="shared" si="22"/>
        <v>0.5</v>
      </c>
      <c r="AG122" s="105" t="str">
        <f t="shared" si="23"/>
        <v>Incumplimiento</v>
      </c>
      <c r="AH122" s="166"/>
      <c r="AI122" s="65" t="s">
        <v>502</v>
      </c>
      <c r="AJ122" s="105" t="s">
        <v>502</v>
      </c>
    </row>
    <row r="123" spans="1:36" s="59" customFormat="1" ht="37.049999999999997" customHeight="1">
      <c r="A123" s="63">
        <v>108</v>
      </c>
      <c r="B123" s="162" t="s">
        <v>400</v>
      </c>
      <c r="C123" s="162">
        <v>0</v>
      </c>
      <c r="D123" s="162">
        <v>0</v>
      </c>
      <c r="E123" s="162" t="s">
        <v>78</v>
      </c>
      <c r="F123" s="162">
        <v>22</v>
      </c>
      <c r="G123" s="231" t="s">
        <v>428</v>
      </c>
      <c r="H123" s="164" t="s">
        <v>4928</v>
      </c>
      <c r="I123" s="231" t="s">
        <v>18</v>
      </c>
      <c r="J123" s="231" t="s">
        <v>338</v>
      </c>
      <c r="K123" s="231">
        <v>16</v>
      </c>
      <c r="L123" s="165" t="s">
        <v>2205</v>
      </c>
      <c r="M123" s="165" t="s">
        <v>636</v>
      </c>
      <c r="N123" s="64">
        <v>5</v>
      </c>
      <c r="O123" s="64">
        <v>5</v>
      </c>
      <c r="P123" s="64">
        <v>10</v>
      </c>
      <c r="Q123" s="64">
        <v>5</v>
      </c>
      <c r="R123" s="64">
        <f t="shared" si="14"/>
        <v>25</v>
      </c>
      <c r="S123" s="105" t="s">
        <v>4832</v>
      </c>
      <c r="T123" s="105" t="s">
        <v>172</v>
      </c>
      <c r="U123" s="159">
        <f t="shared" si="15"/>
        <v>10</v>
      </c>
      <c r="V123" s="155">
        <v>10</v>
      </c>
      <c r="W123" s="100">
        <f t="shared" si="16"/>
        <v>1</v>
      </c>
      <c r="X123" s="105" t="str">
        <f t="shared" si="17"/>
        <v>De acuerdo a lo programado</v>
      </c>
      <c r="Y123" s="104"/>
      <c r="Z123" s="159">
        <f t="shared" si="18"/>
        <v>15</v>
      </c>
      <c r="AA123" s="159"/>
      <c r="AB123" s="100" t="str">
        <f t="shared" si="19"/>
        <v>No hay ejecución</v>
      </c>
      <c r="AC123" s="105" t="str">
        <f t="shared" si="20"/>
        <v>NA</v>
      </c>
      <c r="AD123" s="166"/>
      <c r="AE123" s="65">
        <f t="shared" si="21"/>
        <v>10</v>
      </c>
      <c r="AF123" s="100">
        <f t="shared" si="22"/>
        <v>0.4</v>
      </c>
      <c r="AG123" s="105" t="str">
        <f t="shared" si="23"/>
        <v>Incumplimiento</v>
      </c>
      <c r="AH123" s="166"/>
      <c r="AI123" s="65" t="s">
        <v>502</v>
      </c>
      <c r="AJ123" s="105" t="s">
        <v>502</v>
      </c>
    </row>
    <row r="124" spans="1:36" s="59" customFormat="1" ht="37.049999999999997" customHeight="1">
      <c r="A124" s="63">
        <v>109</v>
      </c>
      <c r="B124" s="162" t="s">
        <v>400</v>
      </c>
      <c r="C124" s="162">
        <v>0</v>
      </c>
      <c r="D124" s="162">
        <v>0</v>
      </c>
      <c r="E124" s="162" t="s">
        <v>78</v>
      </c>
      <c r="F124" s="162">
        <v>22</v>
      </c>
      <c r="G124" s="231" t="s">
        <v>428</v>
      </c>
      <c r="H124" s="164" t="s">
        <v>4929</v>
      </c>
      <c r="I124" s="231" t="s">
        <v>18</v>
      </c>
      <c r="J124" s="231" t="s">
        <v>338</v>
      </c>
      <c r="K124" s="231">
        <v>16</v>
      </c>
      <c r="L124" s="165" t="s">
        <v>642</v>
      </c>
      <c r="M124" s="165" t="s">
        <v>643</v>
      </c>
      <c r="N124" s="64">
        <v>50</v>
      </c>
      <c r="O124" s="64">
        <v>50</v>
      </c>
      <c r="P124" s="64">
        <v>50</v>
      </c>
      <c r="Q124" s="64">
        <v>50</v>
      </c>
      <c r="R124" s="64">
        <f t="shared" si="14"/>
        <v>200</v>
      </c>
      <c r="S124" s="105" t="s">
        <v>4832</v>
      </c>
      <c r="T124" s="105" t="s">
        <v>172</v>
      </c>
      <c r="U124" s="159">
        <f t="shared" si="15"/>
        <v>100</v>
      </c>
      <c r="V124" s="155">
        <v>100</v>
      </c>
      <c r="W124" s="100">
        <f t="shared" si="16"/>
        <v>1</v>
      </c>
      <c r="X124" s="105" t="str">
        <f t="shared" si="17"/>
        <v>De acuerdo a lo programado</v>
      </c>
      <c r="Y124" s="104"/>
      <c r="Z124" s="159">
        <f t="shared" si="18"/>
        <v>100</v>
      </c>
      <c r="AA124" s="159"/>
      <c r="AB124" s="100" t="str">
        <f t="shared" si="19"/>
        <v>No hay ejecución</v>
      </c>
      <c r="AC124" s="105" t="str">
        <f t="shared" si="20"/>
        <v>NA</v>
      </c>
      <c r="AD124" s="166"/>
      <c r="AE124" s="65">
        <f t="shared" si="21"/>
        <v>100</v>
      </c>
      <c r="AF124" s="100">
        <f t="shared" si="22"/>
        <v>0.5</v>
      </c>
      <c r="AG124" s="105" t="str">
        <f t="shared" si="23"/>
        <v>Incumplimiento</v>
      </c>
      <c r="AH124" s="166"/>
      <c r="AI124" s="65" t="s">
        <v>502</v>
      </c>
      <c r="AJ124" s="105" t="s">
        <v>502</v>
      </c>
    </row>
    <row r="125" spans="1:36" s="59" customFormat="1" ht="37.049999999999997" customHeight="1">
      <c r="A125" s="63">
        <v>110</v>
      </c>
      <c r="B125" s="162" t="s">
        <v>400</v>
      </c>
      <c r="C125" s="162">
        <v>0</v>
      </c>
      <c r="D125" s="162">
        <v>0</v>
      </c>
      <c r="E125" s="162">
        <v>0</v>
      </c>
      <c r="F125" s="162">
        <v>22</v>
      </c>
      <c r="G125" s="231" t="s">
        <v>428</v>
      </c>
      <c r="H125" s="164" t="s">
        <v>4930</v>
      </c>
      <c r="I125" s="231" t="s">
        <v>20</v>
      </c>
      <c r="J125" s="231" t="s">
        <v>353</v>
      </c>
      <c r="K125" s="231">
        <v>6</v>
      </c>
      <c r="L125" s="165" t="s">
        <v>4781</v>
      </c>
      <c r="M125" s="165" t="s">
        <v>4782</v>
      </c>
      <c r="N125" s="64">
        <v>1</v>
      </c>
      <c r="O125" s="64">
        <v>0</v>
      </c>
      <c r="P125" s="64">
        <v>0</v>
      </c>
      <c r="Q125" s="64">
        <v>0</v>
      </c>
      <c r="R125" s="64">
        <f t="shared" si="14"/>
        <v>1</v>
      </c>
      <c r="S125" s="105" t="s">
        <v>4931</v>
      </c>
      <c r="T125" s="105" t="s">
        <v>172</v>
      </c>
      <c r="U125" s="159">
        <f t="shared" si="15"/>
        <v>1</v>
      </c>
      <c r="V125" s="155">
        <v>1</v>
      </c>
      <c r="W125" s="100">
        <f t="shared" si="16"/>
        <v>1</v>
      </c>
      <c r="X125" s="105" t="str">
        <f t="shared" si="17"/>
        <v>De acuerdo a lo programado</v>
      </c>
      <c r="Y125" s="104"/>
      <c r="Z125" s="159">
        <f t="shared" si="18"/>
        <v>0</v>
      </c>
      <c r="AA125" s="159"/>
      <c r="AB125" s="100" t="str">
        <f t="shared" si="19"/>
        <v>No hay ejecución</v>
      </c>
      <c r="AC125" s="105" t="str">
        <f t="shared" si="20"/>
        <v>NA</v>
      </c>
      <c r="AD125" s="166"/>
      <c r="AE125" s="65">
        <f t="shared" si="21"/>
        <v>1</v>
      </c>
      <c r="AF125" s="100">
        <f t="shared" si="22"/>
        <v>1</v>
      </c>
      <c r="AG125" s="105" t="str">
        <f t="shared" si="23"/>
        <v>De acuerdo a lo programado</v>
      </c>
      <c r="AH125" s="166"/>
      <c r="AI125" s="65" t="s">
        <v>502</v>
      </c>
      <c r="AJ125" s="105" t="s">
        <v>502</v>
      </c>
    </row>
    <row r="126" spans="1:36" s="59" customFormat="1" ht="37.049999999999997" customHeight="1">
      <c r="A126" s="63">
        <v>111</v>
      </c>
      <c r="B126" s="162" t="s">
        <v>400</v>
      </c>
      <c r="C126" s="162">
        <v>0</v>
      </c>
      <c r="D126" s="162">
        <v>0</v>
      </c>
      <c r="E126" s="162">
        <v>0</v>
      </c>
      <c r="F126" s="162">
        <v>22</v>
      </c>
      <c r="G126" s="231" t="s">
        <v>428</v>
      </c>
      <c r="H126" s="164" t="s">
        <v>4932</v>
      </c>
      <c r="I126" s="231" t="s">
        <v>20</v>
      </c>
      <c r="J126" s="231" t="s">
        <v>353</v>
      </c>
      <c r="K126" s="231">
        <v>6</v>
      </c>
      <c r="L126" s="165" t="s">
        <v>642</v>
      </c>
      <c r="M126" s="165" t="s">
        <v>674</v>
      </c>
      <c r="N126" s="64">
        <v>1</v>
      </c>
      <c r="O126" s="64">
        <v>1</v>
      </c>
      <c r="P126" s="64">
        <v>1</v>
      </c>
      <c r="Q126" s="64">
        <v>1</v>
      </c>
      <c r="R126" s="64">
        <f t="shared" si="14"/>
        <v>4</v>
      </c>
      <c r="S126" s="105" t="s">
        <v>4931</v>
      </c>
      <c r="T126" s="105" t="s">
        <v>172</v>
      </c>
      <c r="U126" s="159">
        <f t="shared" si="15"/>
        <v>2</v>
      </c>
      <c r="V126" s="155">
        <v>2</v>
      </c>
      <c r="W126" s="100">
        <f t="shared" si="16"/>
        <v>1</v>
      </c>
      <c r="X126" s="105" t="str">
        <f t="shared" si="17"/>
        <v>De acuerdo a lo programado</v>
      </c>
      <c r="Y126" s="104"/>
      <c r="Z126" s="159">
        <f t="shared" si="18"/>
        <v>2</v>
      </c>
      <c r="AA126" s="159"/>
      <c r="AB126" s="100" t="str">
        <f t="shared" si="19"/>
        <v>No hay ejecución</v>
      </c>
      <c r="AC126" s="105" t="str">
        <f t="shared" si="20"/>
        <v>NA</v>
      </c>
      <c r="AD126" s="166"/>
      <c r="AE126" s="65">
        <f t="shared" si="21"/>
        <v>2</v>
      </c>
      <c r="AF126" s="100">
        <f t="shared" si="22"/>
        <v>0.5</v>
      </c>
      <c r="AG126" s="105" t="str">
        <f t="shared" si="23"/>
        <v>Incumplimiento</v>
      </c>
      <c r="AH126" s="166"/>
      <c r="AI126" s="65" t="s">
        <v>502</v>
      </c>
      <c r="AJ126" s="105" t="s">
        <v>502</v>
      </c>
    </row>
    <row r="127" spans="1:36" s="59" customFormat="1" ht="37.049999999999997" customHeight="1">
      <c r="A127" s="63">
        <v>112</v>
      </c>
      <c r="B127" s="162" t="s">
        <v>400</v>
      </c>
      <c r="C127" s="162">
        <v>0</v>
      </c>
      <c r="D127" s="162">
        <v>0</v>
      </c>
      <c r="E127" s="162">
        <v>0</v>
      </c>
      <c r="F127" s="162">
        <v>22</v>
      </c>
      <c r="G127" s="231" t="s">
        <v>428</v>
      </c>
      <c r="H127" s="164" t="s">
        <v>4933</v>
      </c>
      <c r="I127" s="231" t="s">
        <v>20</v>
      </c>
      <c r="J127" s="231" t="s">
        <v>353</v>
      </c>
      <c r="K127" s="231">
        <v>6</v>
      </c>
      <c r="L127" s="165" t="s">
        <v>640</v>
      </c>
      <c r="M127" s="165" t="s">
        <v>636</v>
      </c>
      <c r="N127" s="64">
        <v>0</v>
      </c>
      <c r="O127" s="64">
        <v>1</v>
      </c>
      <c r="P127" s="64">
        <v>0</v>
      </c>
      <c r="Q127" s="64">
        <v>1</v>
      </c>
      <c r="R127" s="64">
        <f t="shared" si="14"/>
        <v>2</v>
      </c>
      <c r="S127" s="105" t="s">
        <v>4931</v>
      </c>
      <c r="T127" s="105" t="s">
        <v>172</v>
      </c>
      <c r="U127" s="159">
        <f t="shared" si="15"/>
        <v>1</v>
      </c>
      <c r="V127" s="155">
        <v>1</v>
      </c>
      <c r="W127" s="100">
        <f t="shared" si="16"/>
        <v>1</v>
      </c>
      <c r="X127" s="105" t="str">
        <f t="shared" si="17"/>
        <v>De acuerdo a lo programado</v>
      </c>
      <c r="Y127" s="104"/>
      <c r="Z127" s="159">
        <f t="shared" si="18"/>
        <v>1</v>
      </c>
      <c r="AA127" s="159"/>
      <c r="AB127" s="100" t="str">
        <f t="shared" si="19"/>
        <v>No hay ejecución</v>
      </c>
      <c r="AC127" s="105" t="str">
        <f t="shared" si="20"/>
        <v>NA</v>
      </c>
      <c r="AD127" s="166"/>
      <c r="AE127" s="65">
        <f t="shared" si="21"/>
        <v>1</v>
      </c>
      <c r="AF127" s="100">
        <f t="shared" si="22"/>
        <v>0.5</v>
      </c>
      <c r="AG127" s="105" t="str">
        <f t="shared" si="23"/>
        <v>Incumplimiento</v>
      </c>
      <c r="AH127" s="166"/>
      <c r="AI127" s="65" t="s">
        <v>502</v>
      </c>
      <c r="AJ127" s="105" t="s">
        <v>502</v>
      </c>
    </row>
    <row r="128" spans="1:36" s="59" customFormat="1" ht="37.049999999999997" customHeight="1">
      <c r="A128" s="63">
        <v>113</v>
      </c>
      <c r="B128" s="162" t="s">
        <v>403</v>
      </c>
      <c r="C128" s="162">
        <v>0</v>
      </c>
      <c r="D128" s="162">
        <v>0</v>
      </c>
      <c r="E128" s="162">
        <v>0</v>
      </c>
      <c r="F128" s="162">
        <v>22</v>
      </c>
      <c r="G128" s="231" t="s">
        <v>428</v>
      </c>
      <c r="H128" s="164" t="s">
        <v>4934</v>
      </c>
      <c r="I128" s="231" t="s">
        <v>20</v>
      </c>
      <c r="J128" s="231" t="s">
        <v>353</v>
      </c>
      <c r="K128" s="231">
        <v>6</v>
      </c>
      <c r="L128" s="165" t="s">
        <v>4784</v>
      </c>
      <c r="M128" s="165" t="s">
        <v>4785</v>
      </c>
      <c r="N128" s="64">
        <v>1</v>
      </c>
      <c r="O128" s="64">
        <v>1</v>
      </c>
      <c r="P128" s="64">
        <v>1</v>
      </c>
      <c r="Q128" s="64">
        <v>1</v>
      </c>
      <c r="R128" s="64">
        <f t="shared" si="14"/>
        <v>4</v>
      </c>
      <c r="S128" s="105" t="s">
        <v>4931</v>
      </c>
      <c r="T128" s="105" t="s">
        <v>172</v>
      </c>
      <c r="U128" s="159">
        <f t="shared" si="15"/>
        <v>2</v>
      </c>
      <c r="V128" s="155">
        <v>5</v>
      </c>
      <c r="W128" s="100">
        <f t="shared" si="16"/>
        <v>2.5</v>
      </c>
      <c r="X128" s="105" t="str">
        <f t="shared" si="17"/>
        <v>De acuerdo a lo programado</v>
      </c>
      <c r="Y128" s="104"/>
      <c r="Z128" s="159">
        <f t="shared" si="18"/>
        <v>2</v>
      </c>
      <c r="AA128" s="159"/>
      <c r="AB128" s="100" t="str">
        <f t="shared" si="19"/>
        <v>No hay ejecución</v>
      </c>
      <c r="AC128" s="105" t="str">
        <f t="shared" si="20"/>
        <v>NA</v>
      </c>
      <c r="AD128" s="166"/>
      <c r="AE128" s="65">
        <f t="shared" si="21"/>
        <v>5</v>
      </c>
      <c r="AF128" s="100">
        <f t="shared" si="22"/>
        <v>1.25</v>
      </c>
      <c r="AG128" s="105" t="str">
        <f t="shared" si="23"/>
        <v>De acuerdo a lo programado</v>
      </c>
      <c r="AH128" s="166"/>
      <c r="AI128" s="65" t="s">
        <v>502</v>
      </c>
      <c r="AJ128" s="105" t="s">
        <v>502</v>
      </c>
    </row>
    <row r="129" spans="1:36" s="59" customFormat="1" ht="37.049999999999997" customHeight="1">
      <c r="A129" s="63">
        <v>114</v>
      </c>
      <c r="B129" s="162" t="s">
        <v>403</v>
      </c>
      <c r="C129" s="162">
        <v>0</v>
      </c>
      <c r="D129" s="162">
        <v>0</v>
      </c>
      <c r="E129" s="162">
        <v>0</v>
      </c>
      <c r="F129" s="162">
        <v>22</v>
      </c>
      <c r="G129" s="231" t="s">
        <v>428</v>
      </c>
      <c r="H129" s="164" t="s">
        <v>4935</v>
      </c>
      <c r="I129" s="231" t="s">
        <v>20</v>
      </c>
      <c r="J129" s="231" t="s">
        <v>353</v>
      </c>
      <c r="K129" s="231">
        <v>6</v>
      </c>
      <c r="L129" s="165" t="s">
        <v>2214</v>
      </c>
      <c r="M129" s="165" t="s">
        <v>2215</v>
      </c>
      <c r="N129" s="64">
        <v>15</v>
      </c>
      <c r="O129" s="64">
        <v>15</v>
      </c>
      <c r="P129" s="64">
        <v>9</v>
      </c>
      <c r="Q129" s="64">
        <v>9</v>
      </c>
      <c r="R129" s="64">
        <f t="shared" si="14"/>
        <v>48</v>
      </c>
      <c r="S129" s="105" t="s">
        <v>4931</v>
      </c>
      <c r="T129" s="105" t="s">
        <v>172</v>
      </c>
      <c r="U129" s="159">
        <f t="shared" si="15"/>
        <v>30</v>
      </c>
      <c r="V129" s="155">
        <v>14</v>
      </c>
      <c r="W129" s="100">
        <f t="shared" si="16"/>
        <v>0.46666666666666667</v>
      </c>
      <c r="X129" s="105" t="str">
        <f t="shared" si="17"/>
        <v>En Riesgo de no Cumplimiento</v>
      </c>
      <c r="Y129" s="104"/>
      <c r="Z129" s="159">
        <f t="shared" si="18"/>
        <v>18</v>
      </c>
      <c r="AA129" s="159"/>
      <c r="AB129" s="100" t="str">
        <f t="shared" si="19"/>
        <v>No hay ejecución</v>
      </c>
      <c r="AC129" s="105" t="str">
        <f t="shared" si="20"/>
        <v>NA</v>
      </c>
      <c r="AD129" s="166"/>
      <c r="AE129" s="65">
        <f t="shared" si="21"/>
        <v>14</v>
      </c>
      <c r="AF129" s="100">
        <f t="shared" si="22"/>
        <v>0.29166666666666669</v>
      </c>
      <c r="AG129" s="105" t="str">
        <f t="shared" si="23"/>
        <v>Incumplimiento</v>
      </c>
      <c r="AH129" s="166"/>
      <c r="AI129" s="65" t="s">
        <v>502</v>
      </c>
      <c r="AJ129" s="105" t="s">
        <v>502</v>
      </c>
    </row>
    <row r="130" spans="1:36" s="59" customFormat="1" ht="37.049999999999997" customHeight="1">
      <c r="A130" s="63">
        <v>115</v>
      </c>
      <c r="B130" s="162" t="s">
        <v>403</v>
      </c>
      <c r="C130" s="162">
        <v>0</v>
      </c>
      <c r="D130" s="162">
        <v>0</v>
      </c>
      <c r="E130" s="162">
        <v>0</v>
      </c>
      <c r="F130" s="162">
        <v>22</v>
      </c>
      <c r="G130" s="231" t="s">
        <v>428</v>
      </c>
      <c r="H130" s="164" t="s">
        <v>4936</v>
      </c>
      <c r="I130" s="231" t="s">
        <v>20</v>
      </c>
      <c r="J130" s="231" t="s">
        <v>353</v>
      </c>
      <c r="K130" s="231">
        <v>6</v>
      </c>
      <c r="L130" s="165" t="s">
        <v>642</v>
      </c>
      <c r="M130" s="165" t="s">
        <v>674</v>
      </c>
      <c r="N130" s="64">
        <v>3</v>
      </c>
      <c r="O130" s="64">
        <v>3</v>
      </c>
      <c r="P130" s="64">
        <v>3</v>
      </c>
      <c r="Q130" s="64">
        <v>3</v>
      </c>
      <c r="R130" s="64">
        <f t="shared" si="14"/>
        <v>12</v>
      </c>
      <c r="S130" s="105" t="s">
        <v>4931</v>
      </c>
      <c r="T130" s="105" t="s">
        <v>172</v>
      </c>
      <c r="U130" s="159">
        <f t="shared" si="15"/>
        <v>6</v>
      </c>
      <c r="V130" s="155">
        <v>5</v>
      </c>
      <c r="W130" s="100">
        <f t="shared" si="16"/>
        <v>0.83333333333333337</v>
      </c>
      <c r="X130" s="105" t="str">
        <f t="shared" si="17"/>
        <v>Atraso Leve</v>
      </c>
      <c r="Y130" s="104"/>
      <c r="Z130" s="159">
        <f t="shared" si="18"/>
        <v>6</v>
      </c>
      <c r="AA130" s="159"/>
      <c r="AB130" s="100" t="str">
        <f t="shared" si="19"/>
        <v>No hay ejecución</v>
      </c>
      <c r="AC130" s="105" t="str">
        <f t="shared" si="20"/>
        <v>NA</v>
      </c>
      <c r="AD130" s="166"/>
      <c r="AE130" s="65">
        <f t="shared" si="21"/>
        <v>5</v>
      </c>
      <c r="AF130" s="100">
        <f t="shared" si="22"/>
        <v>0.41666666666666669</v>
      </c>
      <c r="AG130" s="105" t="str">
        <f t="shared" si="23"/>
        <v>Incumplimiento</v>
      </c>
      <c r="AH130" s="166"/>
      <c r="AI130" s="65" t="s">
        <v>502</v>
      </c>
      <c r="AJ130" s="105" t="s">
        <v>502</v>
      </c>
    </row>
    <row r="131" spans="1:36" s="59" customFormat="1" ht="37.049999999999997" customHeight="1">
      <c r="A131" s="63">
        <v>116</v>
      </c>
      <c r="B131" s="162" t="s">
        <v>403</v>
      </c>
      <c r="C131" s="162">
        <v>0</v>
      </c>
      <c r="D131" s="162">
        <v>0</v>
      </c>
      <c r="E131" s="162">
        <v>0</v>
      </c>
      <c r="F131" s="162">
        <v>22</v>
      </c>
      <c r="G131" s="231" t="s">
        <v>428</v>
      </c>
      <c r="H131" s="164" t="s">
        <v>4937</v>
      </c>
      <c r="I131" s="231" t="s">
        <v>20</v>
      </c>
      <c r="J131" s="231" t="s">
        <v>353</v>
      </c>
      <c r="K131" s="231">
        <v>6</v>
      </c>
      <c r="L131" s="165" t="s">
        <v>642</v>
      </c>
      <c r="M131" s="165" t="s">
        <v>674</v>
      </c>
      <c r="N131" s="64">
        <v>3</v>
      </c>
      <c r="O131" s="64">
        <v>3</v>
      </c>
      <c r="P131" s="64">
        <v>3</v>
      </c>
      <c r="Q131" s="64">
        <v>3</v>
      </c>
      <c r="R131" s="64">
        <f t="shared" si="14"/>
        <v>12</v>
      </c>
      <c r="S131" s="105" t="s">
        <v>4931</v>
      </c>
      <c r="T131" s="105" t="s">
        <v>172</v>
      </c>
      <c r="U131" s="159">
        <f t="shared" si="15"/>
        <v>6</v>
      </c>
      <c r="V131" s="155">
        <v>9</v>
      </c>
      <c r="W131" s="100">
        <f t="shared" si="16"/>
        <v>1.5</v>
      </c>
      <c r="X131" s="105" t="str">
        <f t="shared" si="17"/>
        <v>De acuerdo a lo programado</v>
      </c>
      <c r="Y131" s="104"/>
      <c r="Z131" s="159">
        <f t="shared" si="18"/>
        <v>6</v>
      </c>
      <c r="AA131" s="159"/>
      <c r="AB131" s="100" t="str">
        <f t="shared" si="19"/>
        <v>No hay ejecución</v>
      </c>
      <c r="AC131" s="105" t="str">
        <f t="shared" si="20"/>
        <v>NA</v>
      </c>
      <c r="AD131" s="166"/>
      <c r="AE131" s="65">
        <f t="shared" si="21"/>
        <v>9</v>
      </c>
      <c r="AF131" s="100">
        <f t="shared" si="22"/>
        <v>0.75</v>
      </c>
      <c r="AG131" s="105" t="str">
        <f t="shared" si="23"/>
        <v>Atraso Leve</v>
      </c>
      <c r="AH131" s="166"/>
      <c r="AI131" s="65" t="s">
        <v>502</v>
      </c>
      <c r="AJ131" s="105" t="s">
        <v>502</v>
      </c>
    </row>
    <row r="132" spans="1:36" s="59" customFormat="1" ht="37.049999999999997" customHeight="1">
      <c r="A132" s="63">
        <v>117</v>
      </c>
      <c r="B132" s="162" t="s">
        <v>403</v>
      </c>
      <c r="C132" s="162">
        <v>0</v>
      </c>
      <c r="D132" s="162">
        <v>0</v>
      </c>
      <c r="E132" s="162">
        <v>0</v>
      </c>
      <c r="F132" s="162">
        <v>22</v>
      </c>
      <c r="G132" s="231" t="s">
        <v>428</v>
      </c>
      <c r="H132" s="164" t="s">
        <v>4938</v>
      </c>
      <c r="I132" s="231" t="s">
        <v>20</v>
      </c>
      <c r="J132" s="231" t="s">
        <v>353</v>
      </c>
      <c r="K132" s="231">
        <v>6</v>
      </c>
      <c r="L132" s="165" t="s">
        <v>4784</v>
      </c>
      <c r="M132" s="165" t="s">
        <v>4785</v>
      </c>
      <c r="N132" s="64">
        <v>1</v>
      </c>
      <c r="O132" s="64">
        <v>1</v>
      </c>
      <c r="P132" s="64">
        <v>1</v>
      </c>
      <c r="Q132" s="64">
        <v>1</v>
      </c>
      <c r="R132" s="64">
        <f t="shared" si="14"/>
        <v>4</v>
      </c>
      <c r="S132" s="105" t="s">
        <v>4931</v>
      </c>
      <c r="T132" s="105" t="s">
        <v>172</v>
      </c>
      <c r="U132" s="159">
        <f t="shared" si="15"/>
        <v>2</v>
      </c>
      <c r="V132" s="155">
        <v>1</v>
      </c>
      <c r="W132" s="100">
        <f t="shared" si="16"/>
        <v>0.5</v>
      </c>
      <c r="X132" s="105" t="str">
        <f t="shared" si="17"/>
        <v>En Riesgo de no Cumplimiento</v>
      </c>
      <c r="Y132" s="104"/>
      <c r="Z132" s="159">
        <f t="shared" si="18"/>
        <v>2</v>
      </c>
      <c r="AA132" s="159"/>
      <c r="AB132" s="100" t="str">
        <f t="shared" si="19"/>
        <v>No hay ejecución</v>
      </c>
      <c r="AC132" s="105" t="str">
        <f t="shared" si="20"/>
        <v>NA</v>
      </c>
      <c r="AD132" s="166"/>
      <c r="AE132" s="65">
        <f t="shared" si="21"/>
        <v>1</v>
      </c>
      <c r="AF132" s="100">
        <f t="shared" si="22"/>
        <v>0.25</v>
      </c>
      <c r="AG132" s="105" t="str">
        <f t="shared" si="23"/>
        <v>Incumplimiento</v>
      </c>
      <c r="AH132" s="166"/>
      <c r="AI132" s="65" t="s">
        <v>502</v>
      </c>
      <c r="AJ132" s="105" t="s">
        <v>502</v>
      </c>
    </row>
    <row r="133" spans="1:36" s="59" customFormat="1" ht="37.049999999999997" customHeight="1" thickTop="1" thickBot="1">
      <c r="A133" s="63">
        <v>118</v>
      </c>
      <c r="B133" s="162" t="s">
        <v>403</v>
      </c>
      <c r="C133" s="162">
        <v>0</v>
      </c>
      <c r="D133" s="162">
        <v>0</v>
      </c>
      <c r="E133" s="162">
        <v>0</v>
      </c>
      <c r="F133" s="162">
        <v>22</v>
      </c>
      <c r="G133" s="231" t="s">
        <v>428</v>
      </c>
      <c r="H133" s="164" t="s">
        <v>4939</v>
      </c>
      <c r="I133" s="231" t="s">
        <v>20</v>
      </c>
      <c r="J133" s="231" t="s">
        <v>353</v>
      </c>
      <c r="K133" s="231">
        <v>6</v>
      </c>
      <c r="L133" s="165" t="s">
        <v>4781</v>
      </c>
      <c r="M133" s="165" t="s">
        <v>4782</v>
      </c>
      <c r="N133" s="64">
        <v>0</v>
      </c>
      <c r="O133" s="64">
        <v>0</v>
      </c>
      <c r="P133" s="64">
        <v>0</v>
      </c>
      <c r="Q133" s="64">
        <v>3</v>
      </c>
      <c r="R133" s="64">
        <f t="shared" si="14"/>
        <v>3</v>
      </c>
      <c r="S133" s="105" t="s">
        <v>4931</v>
      </c>
      <c r="T133" s="105" t="s">
        <v>172</v>
      </c>
      <c r="U133" s="159">
        <f t="shared" si="15"/>
        <v>0</v>
      </c>
      <c r="V133" s="155"/>
      <c r="W133" s="100" t="str">
        <f t="shared" si="16"/>
        <v>No hay ejecución</v>
      </c>
      <c r="X133" s="105" t="str">
        <f t="shared" si="17"/>
        <v>NA</v>
      </c>
      <c r="Y133" s="104"/>
      <c r="Z133" s="159">
        <f t="shared" si="18"/>
        <v>3</v>
      </c>
      <c r="AA133" s="159"/>
      <c r="AB133" s="100" t="str">
        <f t="shared" si="19"/>
        <v>No hay ejecución</v>
      </c>
      <c r="AC133" s="105" t="str">
        <f t="shared" si="20"/>
        <v>NA</v>
      </c>
      <c r="AD133" s="166"/>
      <c r="AE133" s="65">
        <f t="shared" si="21"/>
        <v>0</v>
      </c>
      <c r="AF133" s="100" t="str">
        <f t="shared" si="22"/>
        <v>No hay Programación</v>
      </c>
      <c r="AG133" s="105" t="str">
        <f t="shared" si="23"/>
        <v>De acuerdo a lo programado</v>
      </c>
      <c r="AH133" s="166"/>
      <c r="AI133" s="65" t="s">
        <v>502</v>
      </c>
      <c r="AJ133" s="105" t="s">
        <v>502</v>
      </c>
    </row>
    <row r="134" spans="1:36" s="59" customFormat="1" ht="37.049999999999997" customHeight="1" thickTop="1" thickBot="1">
      <c r="A134" s="63">
        <v>119</v>
      </c>
      <c r="B134" s="162" t="s">
        <v>403</v>
      </c>
      <c r="C134" s="162">
        <v>0</v>
      </c>
      <c r="D134" s="162">
        <v>0</v>
      </c>
      <c r="E134" s="162">
        <v>0</v>
      </c>
      <c r="F134" s="162">
        <v>22</v>
      </c>
      <c r="G134" s="231" t="s">
        <v>428</v>
      </c>
      <c r="H134" s="164" t="s">
        <v>4940</v>
      </c>
      <c r="I134" s="231" t="s">
        <v>20</v>
      </c>
      <c r="J134" s="231" t="s">
        <v>353</v>
      </c>
      <c r="K134" s="231">
        <v>6</v>
      </c>
      <c r="L134" s="165" t="s">
        <v>4781</v>
      </c>
      <c r="M134" s="165" t="s">
        <v>4782</v>
      </c>
      <c r="N134" s="64">
        <v>0</v>
      </c>
      <c r="O134" s="64">
        <v>0</v>
      </c>
      <c r="P134" s="64">
        <v>0</v>
      </c>
      <c r="Q134" s="64">
        <v>3</v>
      </c>
      <c r="R134" s="64">
        <f t="shared" si="14"/>
        <v>3</v>
      </c>
      <c r="S134" s="105" t="s">
        <v>4931</v>
      </c>
      <c r="T134" s="105" t="s">
        <v>172</v>
      </c>
      <c r="U134" s="159">
        <f t="shared" si="15"/>
        <v>0</v>
      </c>
      <c r="V134" s="155"/>
      <c r="W134" s="100" t="str">
        <f t="shared" si="16"/>
        <v>No hay ejecución</v>
      </c>
      <c r="X134" s="105" t="str">
        <f t="shared" si="17"/>
        <v>NA</v>
      </c>
      <c r="Y134" s="104"/>
      <c r="Z134" s="159">
        <f t="shared" si="18"/>
        <v>3</v>
      </c>
      <c r="AA134" s="159"/>
      <c r="AB134" s="100" t="str">
        <f t="shared" si="19"/>
        <v>No hay ejecución</v>
      </c>
      <c r="AC134" s="105" t="str">
        <f t="shared" si="20"/>
        <v>NA</v>
      </c>
      <c r="AD134" s="166"/>
      <c r="AE134" s="65">
        <f t="shared" si="21"/>
        <v>0</v>
      </c>
      <c r="AF134" s="100" t="str">
        <f t="shared" si="22"/>
        <v>No hay Programación</v>
      </c>
      <c r="AG134" s="105" t="str">
        <f t="shared" si="23"/>
        <v>De acuerdo a lo programado</v>
      </c>
      <c r="AH134" s="166"/>
      <c r="AI134" s="65" t="s">
        <v>502</v>
      </c>
      <c r="AJ134" s="105" t="s">
        <v>502</v>
      </c>
    </row>
    <row r="135" spans="1:36" s="59" customFormat="1" ht="37.049999999999997" customHeight="1">
      <c r="A135" s="63">
        <v>120</v>
      </c>
      <c r="B135" s="162" t="s">
        <v>403</v>
      </c>
      <c r="C135" s="162">
        <v>0</v>
      </c>
      <c r="D135" s="162">
        <v>0</v>
      </c>
      <c r="E135" s="162">
        <v>0</v>
      </c>
      <c r="F135" s="162">
        <v>22</v>
      </c>
      <c r="G135" s="231" t="s">
        <v>428</v>
      </c>
      <c r="H135" s="164" t="s">
        <v>4941</v>
      </c>
      <c r="I135" s="231" t="s">
        <v>20</v>
      </c>
      <c r="J135" s="231" t="s">
        <v>353</v>
      </c>
      <c r="K135" s="231">
        <v>6</v>
      </c>
      <c r="L135" s="165" t="s">
        <v>4781</v>
      </c>
      <c r="M135" s="165" t="s">
        <v>4782</v>
      </c>
      <c r="N135" s="64">
        <v>4</v>
      </c>
      <c r="O135" s="64">
        <v>0</v>
      </c>
      <c r="P135" s="64">
        <v>0</v>
      </c>
      <c r="Q135" s="64">
        <v>0</v>
      </c>
      <c r="R135" s="64">
        <f t="shared" si="14"/>
        <v>4</v>
      </c>
      <c r="S135" s="105" t="s">
        <v>4931</v>
      </c>
      <c r="T135" s="105" t="s">
        <v>172</v>
      </c>
      <c r="U135" s="159">
        <f t="shared" si="15"/>
        <v>4</v>
      </c>
      <c r="V135" s="155">
        <v>0</v>
      </c>
      <c r="W135" s="100">
        <f t="shared" si="16"/>
        <v>0</v>
      </c>
      <c r="X135" s="105" t="str">
        <f t="shared" si="17"/>
        <v>En Riesgo de no Cumplimiento</v>
      </c>
      <c r="Y135" s="104"/>
      <c r="Z135" s="159">
        <f t="shared" si="18"/>
        <v>0</v>
      </c>
      <c r="AA135" s="159"/>
      <c r="AB135" s="100" t="str">
        <f t="shared" si="19"/>
        <v>No hay ejecución</v>
      </c>
      <c r="AC135" s="105" t="str">
        <f t="shared" si="20"/>
        <v>NA</v>
      </c>
      <c r="AD135" s="166"/>
      <c r="AE135" s="65">
        <f t="shared" si="21"/>
        <v>0</v>
      </c>
      <c r="AF135" s="100" t="str">
        <f t="shared" si="22"/>
        <v>No hay Programación</v>
      </c>
      <c r="AG135" s="105" t="str">
        <f t="shared" si="23"/>
        <v>De acuerdo a lo programado</v>
      </c>
      <c r="AH135" s="166"/>
      <c r="AI135" s="65" t="s">
        <v>502</v>
      </c>
      <c r="AJ135" s="105" t="s">
        <v>502</v>
      </c>
    </row>
    <row r="136" spans="1:36" s="59" customFormat="1" ht="37.049999999999997" customHeight="1">
      <c r="A136" s="63">
        <v>121</v>
      </c>
      <c r="B136" s="162" t="s">
        <v>403</v>
      </c>
      <c r="C136" s="162">
        <v>0</v>
      </c>
      <c r="D136" s="162">
        <v>0</v>
      </c>
      <c r="E136" s="162">
        <v>0</v>
      </c>
      <c r="F136" s="162">
        <v>22</v>
      </c>
      <c r="G136" s="231" t="s">
        <v>428</v>
      </c>
      <c r="H136" s="164" t="s">
        <v>4942</v>
      </c>
      <c r="I136" s="231" t="s">
        <v>20</v>
      </c>
      <c r="J136" s="231" t="s">
        <v>353</v>
      </c>
      <c r="K136" s="231">
        <v>6</v>
      </c>
      <c r="L136" s="165" t="s">
        <v>4781</v>
      </c>
      <c r="M136" s="165" t="s">
        <v>4782</v>
      </c>
      <c r="N136" s="64">
        <v>0</v>
      </c>
      <c r="O136" s="64">
        <v>1</v>
      </c>
      <c r="P136" s="64"/>
      <c r="Q136" s="64">
        <v>1</v>
      </c>
      <c r="R136" s="64">
        <f t="shared" si="14"/>
        <v>2</v>
      </c>
      <c r="S136" s="105" t="s">
        <v>4931</v>
      </c>
      <c r="T136" s="105" t="s">
        <v>172</v>
      </c>
      <c r="U136" s="159">
        <f t="shared" si="15"/>
        <v>1</v>
      </c>
      <c r="V136" s="155">
        <v>0</v>
      </c>
      <c r="W136" s="100">
        <f t="shared" si="16"/>
        <v>0</v>
      </c>
      <c r="X136" s="105" t="str">
        <f t="shared" si="17"/>
        <v>En Riesgo de no Cumplimiento</v>
      </c>
      <c r="Y136" s="104" t="s">
        <v>4943</v>
      </c>
      <c r="Z136" s="159">
        <f t="shared" si="18"/>
        <v>1</v>
      </c>
      <c r="AA136" s="159"/>
      <c r="AB136" s="100" t="str">
        <f t="shared" si="19"/>
        <v>No hay ejecución</v>
      </c>
      <c r="AC136" s="105" t="str">
        <f t="shared" si="20"/>
        <v>NA</v>
      </c>
      <c r="AD136" s="166"/>
      <c r="AE136" s="65">
        <f t="shared" si="21"/>
        <v>0</v>
      </c>
      <c r="AF136" s="100" t="str">
        <f t="shared" si="22"/>
        <v>No hay Programación</v>
      </c>
      <c r="AG136" s="105" t="str">
        <f t="shared" si="23"/>
        <v>De acuerdo a lo programado</v>
      </c>
      <c r="AH136" s="166"/>
      <c r="AI136" s="65" t="s">
        <v>502</v>
      </c>
      <c r="AJ136" s="105" t="s">
        <v>502</v>
      </c>
    </row>
    <row r="137" spans="1:36" s="59" customFormat="1" ht="37.049999999999997" customHeight="1">
      <c r="A137" s="63">
        <v>122</v>
      </c>
      <c r="B137" s="162" t="s">
        <v>403</v>
      </c>
      <c r="C137" s="162">
        <v>0</v>
      </c>
      <c r="D137" s="162">
        <v>0</v>
      </c>
      <c r="E137" s="162">
        <v>0</v>
      </c>
      <c r="F137" s="162">
        <v>22</v>
      </c>
      <c r="G137" s="231" t="s">
        <v>428</v>
      </c>
      <c r="H137" s="164" t="s">
        <v>4944</v>
      </c>
      <c r="I137" s="231" t="s">
        <v>20</v>
      </c>
      <c r="J137" s="231" t="s">
        <v>353</v>
      </c>
      <c r="K137" s="231">
        <v>6</v>
      </c>
      <c r="L137" s="165" t="s">
        <v>4781</v>
      </c>
      <c r="M137" s="165" t="s">
        <v>4782</v>
      </c>
      <c r="N137" s="64">
        <v>0</v>
      </c>
      <c r="O137" s="64">
        <v>1</v>
      </c>
      <c r="P137" s="64">
        <v>1</v>
      </c>
      <c r="Q137" s="64">
        <v>1</v>
      </c>
      <c r="R137" s="64">
        <f t="shared" si="14"/>
        <v>3</v>
      </c>
      <c r="S137" s="105" t="s">
        <v>4931</v>
      </c>
      <c r="T137" s="105" t="s">
        <v>172</v>
      </c>
      <c r="U137" s="159">
        <f t="shared" si="15"/>
        <v>1</v>
      </c>
      <c r="V137" s="155">
        <v>3</v>
      </c>
      <c r="W137" s="100">
        <f t="shared" si="16"/>
        <v>3</v>
      </c>
      <c r="X137" s="105" t="str">
        <f t="shared" si="17"/>
        <v>De acuerdo a lo programado</v>
      </c>
      <c r="Y137" s="104"/>
      <c r="Z137" s="159">
        <f t="shared" si="18"/>
        <v>2</v>
      </c>
      <c r="AA137" s="159"/>
      <c r="AB137" s="100" t="str">
        <f t="shared" si="19"/>
        <v>No hay ejecución</v>
      </c>
      <c r="AC137" s="105" t="str">
        <f t="shared" si="20"/>
        <v>NA</v>
      </c>
      <c r="AD137" s="166"/>
      <c r="AE137" s="65">
        <f t="shared" si="21"/>
        <v>3</v>
      </c>
      <c r="AF137" s="100">
        <f t="shared" si="22"/>
        <v>1</v>
      </c>
      <c r="AG137" s="105" t="str">
        <f t="shared" si="23"/>
        <v>De acuerdo a lo programado</v>
      </c>
      <c r="AH137" s="166"/>
      <c r="AI137" s="65" t="s">
        <v>502</v>
      </c>
      <c r="AJ137" s="105" t="s">
        <v>502</v>
      </c>
    </row>
    <row r="138" spans="1:36" s="59" customFormat="1" ht="37.049999999999997" customHeight="1" thickTop="1" thickBot="1">
      <c r="A138" s="63">
        <v>123</v>
      </c>
      <c r="B138" s="162" t="s">
        <v>403</v>
      </c>
      <c r="C138" s="162">
        <v>0</v>
      </c>
      <c r="D138" s="162">
        <v>0</v>
      </c>
      <c r="E138" s="162">
        <v>0</v>
      </c>
      <c r="F138" s="162">
        <v>22</v>
      </c>
      <c r="G138" s="231" t="s">
        <v>428</v>
      </c>
      <c r="H138" s="164" t="s">
        <v>4945</v>
      </c>
      <c r="I138" s="231" t="s">
        <v>20</v>
      </c>
      <c r="J138" s="231" t="s">
        <v>353</v>
      </c>
      <c r="K138" s="231">
        <v>6</v>
      </c>
      <c r="L138" s="165" t="s">
        <v>4781</v>
      </c>
      <c r="M138" s="165" t="s">
        <v>4782</v>
      </c>
      <c r="N138" s="64">
        <v>0</v>
      </c>
      <c r="O138" s="64">
        <v>0</v>
      </c>
      <c r="P138" s="64">
        <v>0</v>
      </c>
      <c r="Q138" s="64">
        <v>1</v>
      </c>
      <c r="R138" s="64">
        <f t="shared" si="14"/>
        <v>1</v>
      </c>
      <c r="S138" s="105" t="s">
        <v>4931</v>
      </c>
      <c r="T138" s="105" t="s">
        <v>172</v>
      </c>
      <c r="U138" s="159">
        <f t="shared" si="15"/>
        <v>0</v>
      </c>
      <c r="V138" s="155"/>
      <c r="W138" s="100" t="str">
        <f t="shared" si="16"/>
        <v>No hay ejecución</v>
      </c>
      <c r="X138" s="105" t="str">
        <f t="shared" si="17"/>
        <v>NA</v>
      </c>
      <c r="Y138" s="104"/>
      <c r="Z138" s="159">
        <f t="shared" si="18"/>
        <v>1</v>
      </c>
      <c r="AA138" s="159"/>
      <c r="AB138" s="100" t="str">
        <f t="shared" si="19"/>
        <v>No hay ejecución</v>
      </c>
      <c r="AC138" s="105" t="str">
        <f t="shared" si="20"/>
        <v>NA</v>
      </c>
      <c r="AD138" s="166"/>
      <c r="AE138" s="65">
        <f t="shared" si="21"/>
        <v>0</v>
      </c>
      <c r="AF138" s="100" t="str">
        <f t="shared" si="22"/>
        <v>No hay Programación</v>
      </c>
      <c r="AG138" s="105" t="str">
        <f t="shared" si="23"/>
        <v>De acuerdo a lo programado</v>
      </c>
      <c r="AH138" s="166"/>
      <c r="AI138" s="65" t="s">
        <v>502</v>
      </c>
      <c r="AJ138" s="105" t="s">
        <v>502</v>
      </c>
    </row>
    <row r="139" spans="1:36" s="59" customFormat="1" ht="37.049999999999997" customHeight="1" thickTop="1" thickBot="1">
      <c r="A139" s="63">
        <v>124</v>
      </c>
      <c r="B139" s="162" t="s">
        <v>403</v>
      </c>
      <c r="C139" s="162">
        <v>0</v>
      </c>
      <c r="D139" s="162">
        <v>0</v>
      </c>
      <c r="E139" s="162">
        <v>0</v>
      </c>
      <c r="F139" s="162">
        <v>22</v>
      </c>
      <c r="G139" s="231" t="s">
        <v>428</v>
      </c>
      <c r="H139" s="164" t="s">
        <v>4946</v>
      </c>
      <c r="I139" s="231" t="s">
        <v>20</v>
      </c>
      <c r="J139" s="231" t="s">
        <v>353</v>
      </c>
      <c r="K139" s="231">
        <v>6</v>
      </c>
      <c r="L139" s="165" t="s">
        <v>4781</v>
      </c>
      <c r="M139" s="165" t="s">
        <v>4782</v>
      </c>
      <c r="N139" s="64">
        <v>0</v>
      </c>
      <c r="O139" s="64">
        <v>0</v>
      </c>
      <c r="P139" s="64">
        <v>0</v>
      </c>
      <c r="Q139" s="64">
        <v>1</v>
      </c>
      <c r="R139" s="64">
        <f t="shared" si="14"/>
        <v>1</v>
      </c>
      <c r="S139" s="105" t="s">
        <v>4931</v>
      </c>
      <c r="T139" s="105" t="s">
        <v>172</v>
      </c>
      <c r="U139" s="159">
        <f t="shared" si="15"/>
        <v>0</v>
      </c>
      <c r="V139" s="155"/>
      <c r="W139" s="100" t="str">
        <f t="shared" si="16"/>
        <v>No hay ejecución</v>
      </c>
      <c r="X139" s="105" t="str">
        <f t="shared" si="17"/>
        <v>NA</v>
      </c>
      <c r="Y139" s="104"/>
      <c r="Z139" s="159">
        <f t="shared" si="18"/>
        <v>1</v>
      </c>
      <c r="AA139" s="159"/>
      <c r="AB139" s="100" t="str">
        <f t="shared" si="19"/>
        <v>No hay ejecución</v>
      </c>
      <c r="AC139" s="105" t="str">
        <f t="shared" si="20"/>
        <v>NA</v>
      </c>
      <c r="AD139" s="166"/>
      <c r="AE139" s="65">
        <f t="shared" si="21"/>
        <v>0</v>
      </c>
      <c r="AF139" s="100" t="str">
        <f t="shared" si="22"/>
        <v>No hay Programación</v>
      </c>
      <c r="AG139" s="105" t="str">
        <f t="shared" si="23"/>
        <v>De acuerdo a lo programado</v>
      </c>
      <c r="AH139" s="166"/>
      <c r="AI139" s="65" t="s">
        <v>502</v>
      </c>
      <c r="AJ139" s="105" t="s">
        <v>502</v>
      </c>
    </row>
    <row r="140" spans="1:36" s="59" customFormat="1" ht="37.049999999999997" customHeight="1">
      <c r="A140" s="63">
        <v>125</v>
      </c>
      <c r="B140" s="162" t="s">
        <v>403</v>
      </c>
      <c r="C140" s="162">
        <v>0</v>
      </c>
      <c r="D140" s="162">
        <v>0</v>
      </c>
      <c r="E140" s="162">
        <v>0</v>
      </c>
      <c r="F140" s="162">
        <v>22</v>
      </c>
      <c r="G140" s="231" t="s">
        <v>428</v>
      </c>
      <c r="H140" s="164" t="s">
        <v>4947</v>
      </c>
      <c r="I140" s="231" t="s">
        <v>20</v>
      </c>
      <c r="J140" s="231" t="s">
        <v>353</v>
      </c>
      <c r="K140" s="231">
        <v>6</v>
      </c>
      <c r="L140" s="165" t="s">
        <v>4784</v>
      </c>
      <c r="M140" s="165" t="s">
        <v>4785</v>
      </c>
      <c r="N140" s="64">
        <v>1</v>
      </c>
      <c r="O140" s="64">
        <v>1</v>
      </c>
      <c r="P140" s="64">
        <v>1</v>
      </c>
      <c r="Q140" s="64">
        <v>1</v>
      </c>
      <c r="R140" s="64">
        <f t="shared" si="14"/>
        <v>4</v>
      </c>
      <c r="S140" s="105" t="s">
        <v>4931</v>
      </c>
      <c r="T140" s="105" t="s">
        <v>172</v>
      </c>
      <c r="U140" s="159">
        <f t="shared" si="15"/>
        <v>2</v>
      </c>
      <c r="V140" s="155">
        <v>3</v>
      </c>
      <c r="W140" s="100">
        <f t="shared" si="16"/>
        <v>1.5</v>
      </c>
      <c r="X140" s="105" t="str">
        <f t="shared" si="17"/>
        <v>De acuerdo a lo programado</v>
      </c>
      <c r="Y140" s="104"/>
      <c r="Z140" s="159">
        <f t="shared" si="18"/>
        <v>2</v>
      </c>
      <c r="AA140" s="159"/>
      <c r="AB140" s="100" t="str">
        <f t="shared" si="19"/>
        <v>No hay ejecución</v>
      </c>
      <c r="AC140" s="105" t="str">
        <f t="shared" si="20"/>
        <v>NA</v>
      </c>
      <c r="AD140" s="166"/>
      <c r="AE140" s="65">
        <f t="shared" si="21"/>
        <v>3</v>
      </c>
      <c r="AF140" s="100">
        <f t="shared" si="22"/>
        <v>0.75</v>
      </c>
      <c r="AG140" s="105" t="str">
        <f t="shared" si="23"/>
        <v>Atraso Leve</v>
      </c>
      <c r="AH140" s="166"/>
      <c r="AI140" s="65" t="s">
        <v>502</v>
      </c>
      <c r="AJ140" s="105" t="s">
        <v>502</v>
      </c>
    </row>
    <row r="141" spans="1:36" s="59" customFormat="1" ht="37.049999999999997" customHeight="1">
      <c r="A141" s="63">
        <v>126</v>
      </c>
      <c r="B141" s="162" t="s">
        <v>403</v>
      </c>
      <c r="C141" s="162">
        <v>0</v>
      </c>
      <c r="D141" s="162">
        <v>0</v>
      </c>
      <c r="E141" s="162">
        <v>0</v>
      </c>
      <c r="F141" s="162">
        <v>22</v>
      </c>
      <c r="G141" s="231" t="s">
        <v>428</v>
      </c>
      <c r="H141" s="164" t="s">
        <v>4948</v>
      </c>
      <c r="I141" s="231" t="s">
        <v>20</v>
      </c>
      <c r="J141" s="231" t="s">
        <v>353</v>
      </c>
      <c r="K141" s="231">
        <v>6</v>
      </c>
      <c r="L141" s="165" t="s">
        <v>642</v>
      </c>
      <c r="M141" s="165" t="s">
        <v>674</v>
      </c>
      <c r="N141" s="64">
        <v>3</v>
      </c>
      <c r="O141" s="64">
        <v>3</v>
      </c>
      <c r="P141" s="64">
        <v>3</v>
      </c>
      <c r="Q141" s="64">
        <v>3</v>
      </c>
      <c r="R141" s="64">
        <f t="shared" si="14"/>
        <v>12</v>
      </c>
      <c r="S141" s="105" t="s">
        <v>4931</v>
      </c>
      <c r="T141" s="105" t="s">
        <v>172</v>
      </c>
      <c r="U141" s="159">
        <f t="shared" si="15"/>
        <v>6</v>
      </c>
      <c r="V141" s="155">
        <v>3</v>
      </c>
      <c r="W141" s="100">
        <f t="shared" si="16"/>
        <v>0.5</v>
      </c>
      <c r="X141" s="105" t="str">
        <f t="shared" si="17"/>
        <v>En Riesgo de no Cumplimiento</v>
      </c>
      <c r="Y141" s="104"/>
      <c r="Z141" s="159">
        <f t="shared" si="18"/>
        <v>6</v>
      </c>
      <c r="AA141" s="159"/>
      <c r="AB141" s="100" t="str">
        <f t="shared" si="19"/>
        <v>No hay ejecución</v>
      </c>
      <c r="AC141" s="105" t="str">
        <f t="shared" si="20"/>
        <v>NA</v>
      </c>
      <c r="AD141" s="166"/>
      <c r="AE141" s="65">
        <f t="shared" si="21"/>
        <v>3</v>
      </c>
      <c r="AF141" s="100">
        <f t="shared" si="22"/>
        <v>0.25</v>
      </c>
      <c r="AG141" s="105" t="str">
        <f t="shared" si="23"/>
        <v>Incumplimiento</v>
      </c>
      <c r="AH141" s="166"/>
      <c r="AI141" s="65" t="s">
        <v>502</v>
      </c>
      <c r="AJ141" s="105" t="s">
        <v>502</v>
      </c>
    </row>
    <row r="142" spans="1:36" s="59" customFormat="1" ht="37.049999999999997" customHeight="1">
      <c r="A142" s="63">
        <v>127</v>
      </c>
      <c r="B142" s="162" t="s">
        <v>403</v>
      </c>
      <c r="C142" s="162">
        <v>0</v>
      </c>
      <c r="D142" s="162">
        <v>0</v>
      </c>
      <c r="E142" s="162">
        <v>0</v>
      </c>
      <c r="F142" s="162">
        <v>22</v>
      </c>
      <c r="G142" s="231" t="s">
        <v>428</v>
      </c>
      <c r="H142" s="164" t="s">
        <v>4949</v>
      </c>
      <c r="I142" s="231" t="s">
        <v>20</v>
      </c>
      <c r="J142" s="231" t="s">
        <v>353</v>
      </c>
      <c r="K142" s="231">
        <v>6</v>
      </c>
      <c r="L142" s="165" t="s">
        <v>642</v>
      </c>
      <c r="M142" s="165" t="s">
        <v>674</v>
      </c>
      <c r="N142" s="64">
        <v>2</v>
      </c>
      <c r="O142" s="64">
        <v>2</v>
      </c>
      <c r="P142" s="64">
        <v>2</v>
      </c>
      <c r="Q142" s="64"/>
      <c r="R142" s="64">
        <f t="shared" si="14"/>
        <v>6</v>
      </c>
      <c r="S142" s="105" t="s">
        <v>4931</v>
      </c>
      <c r="T142" s="105" t="s">
        <v>172</v>
      </c>
      <c r="U142" s="159">
        <f t="shared" si="15"/>
        <v>4</v>
      </c>
      <c r="V142" s="155">
        <v>3</v>
      </c>
      <c r="W142" s="100">
        <f t="shared" si="16"/>
        <v>0.75</v>
      </c>
      <c r="X142" s="105" t="str">
        <f t="shared" si="17"/>
        <v>Atraso Leve</v>
      </c>
      <c r="Y142" s="104"/>
      <c r="Z142" s="159">
        <f t="shared" si="18"/>
        <v>2</v>
      </c>
      <c r="AA142" s="159"/>
      <c r="AB142" s="100" t="str">
        <f t="shared" si="19"/>
        <v>No hay ejecución</v>
      </c>
      <c r="AC142" s="105" t="str">
        <f t="shared" si="20"/>
        <v>NA</v>
      </c>
      <c r="AD142" s="166"/>
      <c r="AE142" s="65">
        <f t="shared" si="21"/>
        <v>3</v>
      </c>
      <c r="AF142" s="100">
        <f t="shared" si="22"/>
        <v>0.5</v>
      </c>
      <c r="AG142" s="105" t="str">
        <f t="shared" si="23"/>
        <v>Incumplimiento</v>
      </c>
      <c r="AH142" s="166"/>
      <c r="AI142" s="65" t="s">
        <v>502</v>
      </c>
      <c r="AJ142" s="105" t="s">
        <v>502</v>
      </c>
    </row>
    <row r="143" spans="1:36" s="59" customFormat="1" ht="37.049999999999997" customHeight="1">
      <c r="A143" s="63">
        <v>128</v>
      </c>
      <c r="B143" s="162" t="s">
        <v>403</v>
      </c>
      <c r="C143" s="162">
        <v>0</v>
      </c>
      <c r="D143" s="162">
        <v>0</v>
      </c>
      <c r="E143" s="162">
        <v>0</v>
      </c>
      <c r="F143" s="162">
        <v>22</v>
      </c>
      <c r="G143" s="231" t="s">
        <v>428</v>
      </c>
      <c r="H143" s="164" t="s">
        <v>4950</v>
      </c>
      <c r="I143" s="231" t="s">
        <v>20</v>
      </c>
      <c r="J143" s="231" t="s">
        <v>353</v>
      </c>
      <c r="K143" s="231">
        <v>6</v>
      </c>
      <c r="L143" s="165" t="s">
        <v>642</v>
      </c>
      <c r="M143" s="165" t="s">
        <v>674</v>
      </c>
      <c r="N143" s="64">
        <v>3</v>
      </c>
      <c r="O143" s="64">
        <v>3</v>
      </c>
      <c r="P143" s="64">
        <v>3</v>
      </c>
      <c r="Q143" s="64">
        <v>3</v>
      </c>
      <c r="R143" s="64">
        <f t="shared" si="14"/>
        <v>12</v>
      </c>
      <c r="S143" s="105" t="s">
        <v>4931</v>
      </c>
      <c r="T143" s="105" t="s">
        <v>172</v>
      </c>
      <c r="U143" s="159">
        <f t="shared" si="15"/>
        <v>6</v>
      </c>
      <c r="V143" s="155">
        <v>8</v>
      </c>
      <c r="W143" s="100">
        <f t="shared" si="16"/>
        <v>1.3333333333333333</v>
      </c>
      <c r="X143" s="105" t="str">
        <f t="shared" si="17"/>
        <v>De acuerdo a lo programado</v>
      </c>
      <c r="Y143" s="104"/>
      <c r="Z143" s="159">
        <f t="shared" si="18"/>
        <v>6</v>
      </c>
      <c r="AA143" s="159"/>
      <c r="AB143" s="100" t="str">
        <f t="shared" si="19"/>
        <v>No hay ejecución</v>
      </c>
      <c r="AC143" s="105" t="str">
        <f t="shared" si="20"/>
        <v>NA</v>
      </c>
      <c r="AD143" s="166"/>
      <c r="AE143" s="65">
        <f t="shared" si="21"/>
        <v>8</v>
      </c>
      <c r="AF143" s="100">
        <f t="shared" si="22"/>
        <v>0.66666666666666663</v>
      </c>
      <c r="AG143" s="105" t="str">
        <f t="shared" si="23"/>
        <v>Incumplimiento</v>
      </c>
      <c r="AH143" s="166"/>
      <c r="AI143" s="65" t="s">
        <v>502</v>
      </c>
      <c r="AJ143" s="105" t="s">
        <v>502</v>
      </c>
    </row>
    <row r="144" spans="1:36" s="59" customFormat="1" ht="37.049999999999997" customHeight="1">
      <c r="A144" s="63">
        <v>129</v>
      </c>
      <c r="B144" s="162" t="s">
        <v>403</v>
      </c>
      <c r="C144" s="162">
        <v>0</v>
      </c>
      <c r="D144" s="162">
        <v>0</v>
      </c>
      <c r="E144" s="162">
        <v>0</v>
      </c>
      <c r="F144" s="162">
        <v>22</v>
      </c>
      <c r="G144" s="231" t="s">
        <v>428</v>
      </c>
      <c r="H144" s="164" t="s">
        <v>4951</v>
      </c>
      <c r="I144" s="231" t="s">
        <v>20</v>
      </c>
      <c r="J144" s="231" t="s">
        <v>353</v>
      </c>
      <c r="K144" s="231">
        <v>6</v>
      </c>
      <c r="L144" s="165" t="s">
        <v>642</v>
      </c>
      <c r="M144" s="165" t="s">
        <v>674</v>
      </c>
      <c r="N144" s="64">
        <v>3</v>
      </c>
      <c r="O144" s="64">
        <v>3</v>
      </c>
      <c r="P144" s="64">
        <v>3</v>
      </c>
      <c r="Q144" s="64">
        <v>3</v>
      </c>
      <c r="R144" s="64">
        <f t="shared" si="14"/>
        <v>12</v>
      </c>
      <c r="S144" s="105" t="s">
        <v>4931</v>
      </c>
      <c r="T144" s="105" t="s">
        <v>172</v>
      </c>
      <c r="U144" s="159">
        <f t="shared" si="15"/>
        <v>6</v>
      </c>
      <c r="V144" s="155">
        <v>1</v>
      </c>
      <c r="W144" s="100">
        <f t="shared" si="16"/>
        <v>0.16666666666666666</v>
      </c>
      <c r="X144" s="105" t="str">
        <f t="shared" si="17"/>
        <v>En Riesgo de no Cumplimiento</v>
      </c>
      <c r="Y144" s="104"/>
      <c r="Z144" s="159">
        <f t="shared" si="18"/>
        <v>6</v>
      </c>
      <c r="AA144" s="159"/>
      <c r="AB144" s="100" t="str">
        <f t="shared" si="19"/>
        <v>No hay ejecución</v>
      </c>
      <c r="AC144" s="105" t="str">
        <f t="shared" si="20"/>
        <v>NA</v>
      </c>
      <c r="AD144" s="166"/>
      <c r="AE144" s="65">
        <f t="shared" si="21"/>
        <v>1</v>
      </c>
      <c r="AF144" s="100">
        <f t="shared" si="22"/>
        <v>8.3333333333333329E-2</v>
      </c>
      <c r="AG144" s="105" t="str">
        <f t="shared" si="23"/>
        <v>Incumplimiento</v>
      </c>
      <c r="AH144" s="166"/>
      <c r="AI144" s="65" t="s">
        <v>502</v>
      </c>
      <c r="AJ144" s="105" t="s">
        <v>502</v>
      </c>
    </row>
    <row r="145" spans="1:36" s="59" customFormat="1" ht="37.049999999999997" customHeight="1">
      <c r="A145" s="63">
        <v>130</v>
      </c>
      <c r="B145" s="162">
        <v>0</v>
      </c>
      <c r="C145" s="162">
        <v>0</v>
      </c>
      <c r="D145" s="162">
        <v>0</v>
      </c>
      <c r="E145" s="162">
        <v>0</v>
      </c>
      <c r="F145" s="162">
        <v>22</v>
      </c>
      <c r="G145" s="231" t="s">
        <v>428</v>
      </c>
      <c r="H145" s="164" t="s">
        <v>4952</v>
      </c>
      <c r="I145" s="231" t="s">
        <v>20</v>
      </c>
      <c r="J145" s="231" t="s">
        <v>353</v>
      </c>
      <c r="K145" s="231">
        <v>6</v>
      </c>
      <c r="L145" s="165" t="s">
        <v>642</v>
      </c>
      <c r="M145" s="165" t="s">
        <v>674</v>
      </c>
      <c r="N145" s="64">
        <v>3</v>
      </c>
      <c r="O145" s="64">
        <v>3</v>
      </c>
      <c r="P145" s="64">
        <v>3</v>
      </c>
      <c r="Q145" s="64">
        <v>3</v>
      </c>
      <c r="R145" s="64">
        <f t="shared" ref="R145:R208" si="24">N145+O145+P145+Q145</f>
        <v>12</v>
      </c>
      <c r="S145" s="105" t="s">
        <v>4931</v>
      </c>
      <c r="T145" s="105" t="s">
        <v>172</v>
      </c>
      <c r="U145" s="159">
        <f t="shared" ref="U145:U208" si="25">N145+O145</f>
        <v>6</v>
      </c>
      <c r="V145" s="155">
        <v>0</v>
      </c>
      <c r="W145" s="100">
        <f t="shared" ref="W145:W208" si="26">IF(V145="","No hay ejecución",IF(AND(U145&gt;0), V145/U145,"No hay Programación"))</f>
        <v>0</v>
      </c>
      <c r="X145" s="105" t="str">
        <f t="shared" ref="X145:X208" si="27">IF(W145="No hay ejecución","NA",IF(W145&gt;=90%,"De acuerdo a lo programado",IF(W145&gt;=70%,"Atraso Leve",IF(W145&lt;70%,"En Riesgo de no Cumplimiento"))))</f>
        <v>En Riesgo de no Cumplimiento</v>
      </c>
      <c r="Y145" s="104" t="s">
        <v>4953</v>
      </c>
      <c r="Z145" s="159">
        <f t="shared" ref="Z145:Z208" si="28">P145+Q145</f>
        <v>6</v>
      </c>
      <c r="AA145" s="159"/>
      <c r="AB145" s="100" t="str">
        <f t="shared" ref="AB145:AB208" si="29">IF(AA145="","No hay ejecución",IF(AND(Z145&gt;0), AA145/Z145,"No hay Programación"))</f>
        <v>No hay ejecución</v>
      </c>
      <c r="AC145" s="105" t="str">
        <f t="shared" ref="AC145:AC208" si="30">IF(AB145="No hay ejecución","NA",IF(AB145&gt;=90%,"De acuerdo a lo programado",IF(AB145&gt;=70%,"Atraso Leve",IF(AB145&lt;70%,"En Riesgo de no Cumplimiento"))))</f>
        <v>NA</v>
      </c>
      <c r="AD145" s="166"/>
      <c r="AE145" s="65">
        <f t="shared" ref="AE145:AE208" si="31">V145+AA145</f>
        <v>0</v>
      </c>
      <c r="AF145" s="100" t="str">
        <f t="shared" ref="AF145:AF208" si="32">IF(AE145="","No hay ejecución",IF(AND(AE145&gt;0), AE145/R145,"No hay Programación"))</f>
        <v>No hay Programación</v>
      </c>
      <c r="AG145" s="105" t="str">
        <f t="shared" ref="AG145:AG208" si="33">IF(AF145="No hay ejecución","NA",IF(AF145&gt;=90%,"De acuerdo a lo programado",IF(AF145&gt;=70%,"Atraso Leve",IF(AF145&lt;70%,"Incumplimiento"))))</f>
        <v>De acuerdo a lo programado</v>
      </c>
      <c r="AH145" s="166"/>
      <c r="AI145" s="65" t="s">
        <v>502</v>
      </c>
      <c r="AJ145" s="105" t="s">
        <v>502</v>
      </c>
    </row>
    <row r="146" spans="1:36" s="59" customFormat="1" ht="37.049999999999997" customHeight="1">
      <c r="A146" s="63">
        <v>131</v>
      </c>
      <c r="B146" s="162">
        <v>0</v>
      </c>
      <c r="C146" s="162">
        <v>0</v>
      </c>
      <c r="D146" s="162">
        <v>0</v>
      </c>
      <c r="E146" s="162">
        <v>0</v>
      </c>
      <c r="F146" s="162">
        <v>22</v>
      </c>
      <c r="G146" s="231" t="s">
        <v>428</v>
      </c>
      <c r="H146" s="164" t="s">
        <v>4954</v>
      </c>
      <c r="I146" s="231" t="s">
        <v>20</v>
      </c>
      <c r="J146" s="231" t="s">
        <v>353</v>
      </c>
      <c r="K146" s="231">
        <v>6</v>
      </c>
      <c r="L146" s="165" t="s">
        <v>642</v>
      </c>
      <c r="M146" s="165" t="s">
        <v>674</v>
      </c>
      <c r="N146" s="64">
        <v>3</v>
      </c>
      <c r="O146" s="64">
        <v>3</v>
      </c>
      <c r="P146" s="64">
        <v>3</v>
      </c>
      <c r="Q146" s="64">
        <v>3</v>
      </c>
      <c r="R146" s="64">
        <f t="shared" si="24"/>
        <v>12</v>
      </c>
      <c r="S146" s="105" t="s">
        <v>4931</v>
      </c>
      <c r="T146" s="105" t="s">
        <v>172</v>
      </c>
      <c r="U146" s="159">
        <f t="shared" si="25"/>
        <v>6</v>
      </c>
      <c r="V146" s="155">
        <v>2</v>
      </c>
      <c r="W146" s="100">
        <f t="shared" si="26"/>
        <v>0.33333333333333331</v>
      </c>
      <c r="X146" s="105" t="str">
        <f t="shared" si="27"/>
        <v>En Riesgo de no Cumplimiento</v>
      </c>
      <c r="Y146" s="104"/>
      <c r="Z146" s="159">
        <f t="shared" si="28"/>
        <v>6</v>
      </c>
      <c r="AA146" s="159"/>
      <c r="AB146" s="100" t="str">
        <f t="shared" si="29"/>
        <v>No hay ejecución</v>
      </c>
      <c r="AC146" s="105" t="str">
        <f t="shared" si="30"/>
        <v>NA</v>
      </c>
      <c r="AD146" s="166"/>
      <c r="AE146" s="65">
        <f t="shared" si="31"/>
        <v>2</v>
      </c>
      <c r="AF146" s="100">
        <f t="shared" si="32"/>
        <v>0.16666666666666666</v>
      </c>
      <c r="AG146" s="105" t="str">
        <f t="shared" si="33"/>
        <v>Incumplimiento</v>
      </c>
      <c r="AH146" s="166"/>
      <c r="AI146" s="65" t="s">
        <v>502</v>
      </c>
      <c r="AJ146" s="105" t="s">
        <v>502</v>
      </c>
    </row>
    <row r="147" spans="1:36" s="59" customFormat="1" ht="37.049999999999997" customHeight="1">
      <c r="A147" s="63">
        <v>132</v>
      </c>
      <c r="B147" s="162">
        <v>0</v>
      </c>
      <c r="C147" s="162">
        <v>0</v>
      </c>
      <c r="D147" s="162">
        <v>0</v>
      </c>
      <c r="E147" s="162">
        <v>0</v>
      </c>
      <c r="F147" s="162">
        <v>22</v>
      </c>
      <c r="G147" s="231" t="s">
        <v>428</v>
      </c>
      <c r="H147" s="164" t="s">
        <v>4955</v>
      </c>
      <c r="I147" s="231" t="s">
        <v>20</v>
      </c>
      <c r="J147" s="231" t="s">
        <v>353</v>
      </c>
      <c r="K147" s="231">
        <v>6</v>
      </c>
      <c r="L147" s="165" t="s">
        <v>642</v>
      </c>
      <c r="M147" s="165" t="s">
        <v>674</v>
      </c>
      <c r="N147" s="64">
        <v>3</v>
      </c>
      <c r="O147" s="64">
        <v>3</v>
      </c>
      <c r="P147" s="64">
        <v>3</v>
      </c>
      <c r="Q147" s="64">
        <v>3</v>
      </c>
      <c r="R147" s="64">
        <f t="shared" si="24"/>
        <v>12</v>
      </c>
      <c r="S147" s="105" t="s">
        <v>4931</v>
      </c>
      <c r="T147" s="105" t="s">
        <v>172</v>
      </c>
      <c r="U147" s="159">
        <f t="shared" si="25"/>
        <v>6</v>
      </c>
      <c r="V147" s="155">
        <v>6</v>
      </c>
      <c r="W147" s="100">
        <f t="shared" si="26"/>
        <v>1</v>
      </c>
      <c r="X147" s="105" t="str">
        <f t="shared" si="27"/>
        <v>De acuerdo a lo programado</v>
      </c>
      <c r="Y147" s="104" t="s">
        <v>4956</v>
      </c>
      <c r="Z147" s="159">
        <f t="shared" si="28"/>
        <v>6</v>
      </c>
      <c r="AA147" s="159"/>
      <c r="AB147" s="100" t="str">
        <f t="shared" si="29"/>
        <v>No hay ejecución</v>
      </c>
      <c r="AC147" s="105" t="str">
        <f t="shared" si="30"/>
        <v>NA</v>
      </c>
      <c r="AD147" s="166"/>
      <c r="AE147" s="65">
        <f t="shared" si="31"/>
        <v>6</v>
      </c>
      <c r="AF147" s="100">
        <f t="shared" si="32"/>
        <v>0.5</v>
      </c>
      <c r="AG147" s="105" t="str">
        <f t="shared" si="33"/>
        <v>Incumplimiento</v>
      </c>
      <c r="AH147" s="166"/>
      <c r="AI147" s="65" t="s">
        <v>502</v>
      </c>
      <c r="AJ147" s="105" t="s">
        <v>502</v>
      </c>
    </row>
    <row r="148" spans="1:36" s="59" customFormat="1" ht="37.049999999999997" customHeight="1">
      <c r="A148" s="63">
        <v>133</v>
      </c>
      <c r="B148" s="162">
        <v>0</v>
      </c>
      <c r="C148" s="162">
        <v>0</v>
      </c>
      <c r="D148" s="162">
        <v>0</v>
      </c>
      <c r="E148" s="162">
        <v>0</v>
      </c>
      <c r="F148" s="162">
        <v>22</v>
      </c>
      <c r="G148" s="231" t="s">
        <v>428</v>
      </c>
      <c r="H148" s="164" t="s">
        <v>4957</v>
      </c>
      <c r="I148" s="231" t="s">
        <v>20</v>
      </c>
      <c r="J148" s="231" t="s">
        <v>172</v>
      </c>
      <c r="K148" s="231">
        <v>6</v>
      </c>
      <c r="L148" s="165" t="s">
        <v>4958</v>
      </c>
      <c r="M148" s="165" t="s">
        <v>4959</v>
      </c>
      <c r="N148" s="64">
        <v>10</v>
      </c>
      <c r="O148" s="64">
        <v>5</v>
      </c>
      <c r="P148" s="64">
        <v>10</v>
      </c>
      <c r="Q148" s="64">
        <v>5</v>
      </c>
      <c r="R148" s="64">
        <f t="shared" si="24"/>
        <v>30</v>
      </c>
      <c r="S148" s="105" t="s">
        <v>4960</v>
      </c>
      <c r="T148" s="105" t="s">
        <v>172</v>
      </c>
      <c r="U148" s="159">
        <f t="shared" si="25"/>
        <v>15</v>
      </c>
      <c r="V148" s="155">
        <v>15</v>
      </c>
      <c r="W148" s="100">
        <f t="shared" si="26"/>
        <v>1</v>
      </c>
      <c r="X148" s="105" t="str">
        <f t="shared" si="27"/>
        <v>De acuerdo a lo programado</v>
      </c>
      <c r="Y148" s="104"/>
      <c r="Z148" s="159">
        <f t="shared" si="28"/>
        <v>15</v>
      </c>
      <c r="AA148" s="159"/>
      <c r="AB148" s="100" t="str">
        <f t="shared" si="29"/>
        <v>No hay ejecución</v>
      </c>
      <c r="AC148" s="105" t="str">
        <f t="shared" si="30"/>
        <v>NA</v>
      </c>
      <c r="AD148" s="166"/>
      <c r="AE148" s="65">
        <f t="shared" si="31"/>
        <v>15</v>
      </c>
      <c r="AF148" s="100">
        <f t="shared" si="32"/>
        <v>0.5</v>
      </c>
      <c r="AG148" s="105" t="str">
        <f t="shared" si="33"/>
        <v>Incumplimiento</v>
      </c>
      <c r="AH148" s="166"/>
      <c r="AI148" s="65" t="s">
        <v>502</v>
      </c>
      <c r="AJ148" s="105" t="s">
        <v>502</v>
      </c>
    </row>
    <row r="149" spans="1:36" s="59" customFormat="1" ht="37.049999999999997" customHeight="1">
      <c r="A149" s="63">
        <v>134</v>
      </c>
      <c r="B149" s="162">
        <v>0</v>
      </c>
      <c r="C149" s="162">
        <v>0</v>
      </c>
      <c r="D149" s="162">
        <v>0</v>
      </c>
      <c r="E149" s="162">
        <v>0</v>
      </c>
      <c r="F149" s="162">
        <v>22</v>
      </c>
      <c r="G149" s="231" t="s">
        <v>428</v>
      </c>
      <c r="H149" s="164" t="s">
        <v>4961</v>
      </c>
      <c r="I149" s="231" t="s">
        <v>20</v>
      </c>
      <c r="J149" s="231" t="s">
        <v>172</v>
      </c>
      <c r="K149" s="231">
        <v>6</v>
      </c>
      <c r="L149" s="165" t="s">
        <v>4958</v>
      </c>
      <c r="M149" s="165" t="s">
        <v>4959</v>
      </c>
      <c r="N149" s="64">
        <v>10</v>
      </c>
      <c r="O149" s="64">
        <v>5</v>
      </c>
      <c r="P149" s="64">
        <v>10</v>
      </c>
      <c r="Q149" s="64">
        <v>5</v>
      </c>
      <c r="R149" s="64">
        <f t="shared" si="24"/>
        <v>30</v>
      </c>
      <c r="S149" s="105" t="s">
        <v>4960</v>
      </c>
      <c r="T149" s="105" t="s">
        <v>172</v>
      </c>
      <c r="U149" s="159">
        <f t="shared" si="25"/>
        <v>15</v>
      </c>
      <c r="V149" s="155">
        <v>15</v>
      </c>
      <c r="W149" s="100">
        <f t="shared" si="26"/>
        <v>1</v>
      </c>
      <c r="X149" s="105" t="str">
        <f t="shared" si="27"/>
        <v>De acuerdo a lo programado</v>
      </c>
      <c r="Y149" s="104"/>
      <c r="Z149" s="159">
        <f t="shared" si="28"/>
        <v>15</v>
      </c>
      <c r="AA149" s="159"/>
      <c r="AB149" s="100" t="str">
        <f t="shared" si="29"/>
        <v>No hay ejecución</v>
      </c>
      <c r="AC149" s="105" t="str">
        <f t="shared" si="30"/>
        <v>NA</v>
      </c>
      <c r="AD149" s="166"/>
      <c r="AE149" s="65">
        <f t="shared" si="31"/>
        <v>15</v>
      </c>
      <c r="AF149" s="100">
        <f t="shared" si="32"/>
        <v>0.5</v>
      </c>
      <c r="AG149" s="105" t="str">
        <f t="shared" si="33"/>
        <v>Incumplimiento</v>
      </c>
      <c r="AH149" s="166"/>
      <c r="AI149" s="65" t="s">
        <v>502</v>
      </c>
      <c r="AJ149" s="105" t="s">
        <v>502</v>
      </c>
    </row>
    <row r="150" spans="1:36" s="59" customFormat="1" ht="37.049999999999997" customHeight="1">
      <c r="A150" s="63">
        <v>135</v>
      </c>
      <c r="B150" s="162">
        <v>0</v>
      </c>
      <c r="C150" s="162">
        <v>0</v>
      </c>
      <c r="D150" s="162">
        <v>0</v>
      </c>
      <c r="E150" s="162">
        <v>0</v>
      </c>
      <c r="F150" s="162">
        <v>22</v>
      </c>
      <c r="G150" s="231" t="s">
        <v>428</v>
      </c>
      <c r="H150" s="164" t="s">
        <v>4962</v>
      </c>
      <c r="I150" s="231" t="s">
        <v>20</v>
      </c>
      <c r="J150" s="231" t="s">
        <v>172</v>
      </c>
      <c r="K150" s="231">
        <v>6</v>
      </c>
      <c r="L150" s="165" t="s">
        <v>4958</v>
      </c>
      <c r="M150" s="165" t="s">
        <v>4959</v>
      </c>
      <c r="N150" s="64">
        <v>1</v>
      </c>
      <c r="O150" s="64">
        <v>2</v>
      </c>
      <c r="P150" s="64">
        <v>1</v>
      </c>
      <c r="Q150" s="64">
        <v>1</v>
      </c>
      <c r="R150" s="64">
        <f t="shared" si="24"/>
        <v>5</v>
      </c>
      <c r="S150" s="105" t="s">
        <v>4960</v>
      </c>
      <c r="T150" s="105" t="s">
        <v>172</v>
      </c>
      <c r="U150" s="159">
        <f t="shared" si="25"/>
        <v>3</v>
      </c>
      <c r="V150" s="155">
        <v>3</v>
      </c>
      <c r="W150" s="100">
        <f t="shared" si="26"/>
        <v>1</v>
      </c>
      <c r="X150" s="105" t="str">
        <f t="shared" si="27"/>
        <v>De acuerdo a lo programado</v>
      </c>
      <c r="Y150" s="104"/>
      <c r="Z150" s="159">
        <f t="shared" si="28"/>
        <v>2</v>
      </c>
      <c r="AA150" s="159"/>
      <c r="AB150" s="100" t="str">
        <f t="shared" si="29"/>
        <v>No hay ejecución</v>
      </c>
      <c r="AC150" s="105" t="str">
        <f t="shared" si="30"/>
        <v>NA</v>
      </c>
      <c r="AD150" s="166"/>
      <c r="AE150" s="65">
        <f t="shared" si="31"/>
        <v>3</v>
      </c>
      <c r="AF150" s="100">
        <f t="shared" si="32"/>
        <v>0.6</v>
      </c>
      <c r="AG150" s="105" t="str">
        <f t="shared" si="33"/>
        <v>Incumplimiento</v>
      </c>
      <c r="AH150" s="166"/>
      <c r="AI150" s="65" t="s">
        <v>502</v>
      </c>
      <c r="AJ150" s="105" t="s">
        <v>502</v>
      </c>
    </row>
    <row r="151" spans="1:36" s="59" customFormat="1" ht="37.049999999999997" customHeight="1">
      <c r="A151" s="63">
        <v>136</v>
      </c>
      <c r="B151" s="162">
        <v>0</v>
      </c>
      <c r="C151" s="162">
        <v>0</v>
      </c>
      <c r="D151" s="162">
        <v>0</v>
      </c>
      <c r="E151" s="162">
        <v>0</v>
      </c>
      <c r="F151" s="162">
        <v>22</v>
      </c>
      <c r="G151" s="231" t="s">
        <v>428</v>
      </c>
      <c r="H151" s="164" t="s">
        <v>4963</v>
      </c>
      <c r="I151" s="231" t="s">
        <v>20</v>
      </c>
      <c r="J151" s="231" t="s">
        <v>172</v>
      </c>
      <c r="K151" s="231">
        <v>6</v>
      </c>
      <c r="L151" s="165" t="s">
        <v>4784</v>
      </c>
      <c r="M151" s="165" t="s">
        <v>4785</v>
      </c>
      <c r="N151" s="64">
        <v>80</v>
      </c>
      <c r="O151" s="64">
        <v>80</v>
      </c>
      <c r="P151" s="64">
        <v>80</v>
      </c>
      <c r="Q151" s="64">
        <v>80</v>
      </c>
      <c r="R151" s="64">
        <f t="shared" si="24"/>
        <v>320</v>
      </c>
      <c r="S151" s="105" t="s">
        <v>4960</v>
      </c>
      <c r="T151" s="105" t="s">
        <v>172</v>
      </c>
      <c r="U151" s="159">
        <f t="shared" si="25"/>
        <v>160</v>
      </c>
      <c r="V151" s="155">
        <v>150</v>
      </c>
      <c r="W151" s="100">
        <f t="shared" si="26"/>
        <v>0.9375</v>
      </c>
      <c r="X151" s="105" t="str">
        <f t="shared" si="27"/>
        <v>De acuerdo a lo programado</v>
      </c>
      <c r="Y151" s="104"/>
      <c r="Z151" s="159">
        <f t="shared" si="28"/>
        <v>160</v>
      </c>
      <c r="AA151" s="159"/>
      <c r="AB151" s="100" t="str">
        <f t="shared" si="29"/>
        <v>No hay ejecución</v>
      </c>
      <c r="AC151" s="105" t="str">
        <f t="shared" si="30"/>
        <v>NA</v>
      </c>
      <c r="AD151" s="166"/>
      <c r="AE151" s="65">
        <f t="shared" si="31"/>
        <v>150</v>
      </c>
      <c r="AF151" s="100">
        <f t="shared" si="32"/>
        <v>0.46875</v>
      </c>
      <c r="AG151" s="105" t="str">
        <f t="shared" si="33"/>
        <v>Incumplimiento</v>
      </c>
      <c r="AH151" s="166"/>
      <c r="AI151" s="65" t="s">
        <v>502</v>
      </c>
      <c r="AJ151" s="105" t="s">
        <v>502</v>
      </c>
    </row>
    <row r="152" spans="1:36" s="59" customFormat="1" ht="37.049999999999997" customHeight="1">
      <c r="A152" s="63">
        <v>137</v>
      </c>
      <c r="B152" s="162">
        <v>0</v>
      </c>
      <c r="C152" s="162" t="s">
        <v>41</v>
      </c>
      <c r="D152" s="162">
        <v>0</v>
      </c>
      <c r="E152" s="162" t="s">
        <v>66</v>
      </c>
      <c r="F152" s="162">
        <v>22</v>
      </c>
      <c r="G152" s="231" t="s">
        <v>428</v>
      </c>
      <c r="H152" s="164" t="s">
        <v>4964</v>
      </c>
      <c r="I152" s="231" t="s">
        <v>20</v>
      </c>
      <c r="J152" s="231" t="s">
        <v>141</v>
      </c>
      <c r="K152" s="231">
        <v>2</v>
      </c>
      <c r="L152" s="165" t="s">
        <v>4781</v>
      </c>
      <c r="M152" s="165" t="s">
        <v>4782</v>
      </c>
      <c r="N152" s="64">
        <v>1</v>
      </c>
      <c r="O152" s="64">
        <v>1</v>
      </c>
      <c r="P152" s="64">
        <v>1</v>
      </c>
      <c r="Q152" s="64">
        <v>1</v>
      </c>
      <c r="R152" s="64">
        <f t="shared" si="24"/>
        <v>4</v>
      </c>
      <c r="S152" s="105" t="s">
        <v>4960</v>
      </c>
      <c r="T152" s="105" t="s">
        <v>172</v>
      </c>
      <c r="U152" s="159">
        <f t="shared" si="25"/>
        <v>2</v>
      </c>
      <c r="V152" s="155">
        <v>2</v>
      </c>
      <c r="W152" s="100">
        <f t="shared" si="26"/>
        <v>1</v>
      </c>
      <c r="X152" s="105" t="str">
        <f t="shared" si="27"/>
        <v>De acuerdo a lo programado</v>
      </c>
      <c r="Y152" s="104"/>
      <c r="Z152" s="159">
        <f t="shared" si="28"/>
        <v>2</v>
      </c>
      <c r="AA152" s="159"/>
      <c r="AB152" s="100" t="str">
        <f t="shared" si="29"/>
        <v>No hay ejecución</v>
      </c>
      <c r="AC152" s="105" t="str">
        <f t="shared" si="30"/>
        <v>NA</v>
      </c>
      <c r="AD152" s="166"/>
      <c r="AE152" s="65">
        <f t="shared" si="31"/>
        <v>2</v>
      </c>
      <c r="AF152" s="100">
        <f t="shared" si="32"/>
        <v>0.5</v>
      </c>
      <c r="AG152" s="105" t="str">
        <f t="shared" si="33"/>
        <v>Incumplimiento</v>
      </c>
      <c r="AH152" s="166"/>
      <c r="AI152" s="65" t="s">
        <v>502</v>
      </c>
      <c r="AJ152" s="105" t="s">
        <v>502</v>
      </c>
    </row>
    <row r="153" spans="1:36" s="59" customFormat="1" ht="37.049999999999997" customHeight="1">
      <c r="A153" s="63">
        <v>138</v>
      </c>
      <c r="B153" s="162">
        <v>0</v>
      </c>
      <c r="C153" s="162" t="s">
        <v>46</v>
      </c>
      <c r="D153" s="162">
        <v>0</v>
      </c>
      <c r="E153" s="162" t="s">
        <v>66</v>
      </c>
      <c r="F153" s="162">
        <v>22</v>
      </c>
      <c r="G153" s="231" t="s">
        <v>428</v>
      </c>
      <c r="H153" s="164" t="s">
        <v>4965</v>
      </c>
      <c r="I153" s="231" t="s">
        <v>18</v>
      </c>
      <c r="J153" s="231" t="s">
        <v>141</v>
      </c>
      <c r="K153" s="231">
        <v>2</v>
      </c>
      <c r="L153" s="165" t="s">
        <v>3778</v>
      </c>
      <c r="M153" s="165" t="s">
        <v>643</v>
      </c>
      <c r="N153" s="64">
        <v>2</v>
      </c>
      <c r="O153" s="64">
        <v>2</v>
      </c>
      <c r="P153" s="64">
        <v>2</v>
      </c>
      <c r="Q153" s="64">
        <v>2</v>
      </c>
      <c r="R153" s="64">
        <f t="shared" si="24"/>
        <v>8</v>
      </c>
      <c r="S153" s="105" t="s">
        <v>4960</v>
      </c>
      <c r="T153" s="105" t="s">
        <v>172</v>
      </c>
      <c r="U153" s="159">
        <f t="shared" si="25"/>
        <v>4</v>
      </c>
      <c r="V153" s="155">
        <v>4</v>
      </c>
      <c r="W153" s="100">
        <f t="shared" si="26"/>
        <v>1</v>
      </c>
      <c r="X153" s="105" t="str">
        <f t="shared" si="27"/>
        <v>De acuerdo a lo programado</v>
      </c>
      <c r="Y153" s="104"/>
      <c r="Z153" s="159">
        <f t="shared" si="28"/>
        <v>4</v>
      </c>
      <c r="AA153" s="159"/>
      <c r="AB153" s="100" t="str">
        <f t="shared" si="29"/>
        <v>No hay ejecución</v>
      </c>
      <c r="AC153" s="105" t="str">
        <f t="shared" si="30"/>
        <v>NA</v>
      </c>
      <c r="AD153" s="166"/>
      <c r="AE153" s="65">
        <f t="shared" si="31"/>
        <v>4</v>
      </c>
      <c r="AF153" s="100">
        <f t="shared" si="32"/>
        <v>0.5</v>
      </c>
      <c r="AG153" s="105" t="str">
        <f t="shared" si="33"/>
        <v>Incumplimiento</v>
      </c>
      <c r="AH153" s="166"/>
      <c r="AI153" s="65" t="s">
        <v>502</v>
      </c>
      <c r="AJ153" s="105" t="s">
        <v>502</v>
      </c>
    </row>
    <row r="154" spans="1:36" s="59" customFormat="1" ht="37.049999999999997" customHeight="1">
      <c r="A154" s="63">
        <v>139</v>
      </c>
      <c r="B154" s="162">
        <v>0</v>
      </c>
      <c r="C154" s="162" t="s">
        <v>51</v>
      </c>
      <c r="D154" s="162">
        <v>0</v>
      </c>
      <c r="E154" s="162" t="s">
        <v>66</v>
      </c>
      <c r="F154" s="162">
        <v>22</v>
      </c>
      <c r="G154" s="231" t="s">
        <v>428</v>
      </c>
      <c r="H154" s="164" t="s">
        <v>4966</v>
      </c>
      <c r="I154" s="231" t="s">
        <v>20</v>
      </c>
      <c r="J154" s="231" t="s">
        <v>141</v>
      </c>
      <c r="K154" s="231">
        <v>2</v>
      </c>
      <c r="L154" s="165" t="s">
        <v>3769</v>
      </c>
      <c r="M154" s="165" t="s">
        <v>3764</v>
      </c>
      <c r="N154" s="64">
        <v>3</v>
      </c>
      <c r="O154" s="64">
        <v>3</v>
      </c>
      <c r="P154" s="64">
        <v>3</v>
      </c>
      <c r="Q154" s="64">
        <v>3</v>
      </c>
      <c r="R154" s="64">
        <f t="shared" si="24"/>
        <v>12</v>
      </c>
      <c r="S154" s="105" t="s">
        <v>4967</v>
      </c>
      <c r="T154" s="105" t="s">
        <v>172</v>
      </c>
      <c r="U154" s="159">
        <f t="shared" si="25"/>
        <v>6</v>
      </c>
      <c r="V154" s="155">
        <v>6</v>
      </c>
      <c r="W154" s="100">
        <f t="shared" si="26"/>
        <v>1</v>
      </c>
      <c r="X154" s="105" t="str">
        <f t="shared" si="27"/>
        <v>De acuerdo a lo programado</v>
      </c>
      <c r="Y154" s="104"/>
      <c r="Z154" s="159">
        <f t="shared" si="28"/>
        <v>6</v>
      </c>
      <c r="AA154" s="159"/>
      <c r="AB154" s="100" t="str">
        <f t="shared" si="29"/>
        <v>No hay ejecución</v>
      </c>
      <c r="AC154" s="105" t="str">
        <f t="shared" si="30"/>
        <v>NA</v>
      </c>
      <c r="AD154" s="166"/>
      <c r="AE154" s="65">
        <f t="shared" si="31"/>
        <v>6</v>
      </c>
      <c r="AF154" s="100">
        <f t="shared" si="32"/>
        <v>0.5</v>
      </c>
      <c r="AG154" s="105" t="str">
        <f t="shared" si="33"/>
        <v>Incumplimiento</v>
      </c>
      <c r="AH154" s="166"/>
      <c r="AI154" s="65" t="s">
        <v>502</v>
      </c>
      <c r="AJ154" s="105" t="s">
        <v>502</v>
      </c>
    </row>
    <row r="155" spans="1:36" s="59" customFormat="1" ht="37.049999999999997" customHeight="1">
      <c r="A155" s="63">
        <v>140</v>
      </c>
      <c r="B155" s="162">
        <v>0</v>
      </c>
      <c r="C155" s="162" t="s">
        <v>645</v>
      </c>
      <c r="D155" s="162">
        <v>0</v>
      </c>
      <c r="E155" s="162" t="s">
        <v>66</v>
      </c>
      <c r="F155" s="162">
        <v>22</v>
      </c>
      <c r="G155" s="231" t="s">
        <v>428</v>
      </c>
      <c r="H155" s="164" t="s">
        <v>4968</v>
      </c>
      <c r="I155" s="231" t="s">
        <v>18</v>
      </c>
      <c r="J155" s="231" t="s">
        <v>141</v>
      </c>
      <c r="K155" s="231">
        <v>2</v>
      </c>
      <c r="L155" s="165" t="s">
        <v>2214</v>
      </c>
      <c r="M155" s="165" t="s">
        <v>2215</v>
      </c>
      <c r="N155" s="64">
        <v>10</v>
      </c>
      <c r="O155" s="64">
        <v>15</v>
      </c>
      <c r="P155" s="64">
        <v>15</v>
      </c>
      <c r="Q155" s="64">
        <v>8</v>
      </c>
      <c r="R155" s="64">
        <f t="shared" si="24"/>
        <v>48</v>
      </c>
      <c r="S155" s="105" t="s">
        <v>4960</v>
      </c>
      <c r="T155" s="105" t="s">
        <v>172</v>
      </c>
      <c r="U155" s="159">
        <f t="shared" si="25"/>
        <v>25</v>
      </c>
      <c r="V155" s="155">
        <v>35</v>
      </c>
      <c r="W155" s="100">
        <f t="shared" si="26"/>
        <v>1.4</v>
      </c>
      <c r="X155" s="105" t="str">
        <f t="shared" si="27"/>
        <v>De acuerdo a lo programado</v>
      </c>
      <c r="Y155" s="104"/>
      <c r="Z155" s="159">
        <f t="shared" si="28"/>
        <v>23</v>
      </c>
      <c r="AA155" s="159"/>
      <c r="AB155" s="100" t="str">
        <f t="shared" si="29"/>
        <v>No hay ejecución</v>
      </c>
      <c r="AC155" s="105" t="str">
        <f t="shared" si="30"/>
        <v>NA</v>
      </c>
      <c r="AD155" s="166"/>
      <c r="AE155" s="65">
        <f t="shared" si="31"/>
        <v>35</v>
      </c>
      <c r="AF155" s="100">
        <f t="shared" si="32"/>
        <v>0.72916666666666663</v>
      </c>
      <c r="AG155" s="105" t="str">
        <f t="shared" si="33"/>
        <v>Atraso Leve</v>
      </c>
      <c r="AH155" s="166"/>
      <c r="AI155" s="65" t="s">
        <v>502</v>
      </c>
      <c r="AJ155" s="105" t="s">
        <v>502</v>
      </c>
    </row>
    <row r="156" spans="1:36" s="59" customFormat="1" ht="37.049999999999997" customHeight="1">
      <c r="A156" s="63">
        <v>141</v>
      </c>
      <c r="B156" s="162">
        <v>0</v>
      </c>
      <c r="C156" s="162">
        <v>0</v>
      </c>
      <c r="D156" s="162">
        <v>0</v>
      </c>
      <c r="E156" s="162" t="s">
        <v>72</v>
      </c>
      <c r="F156" s="162">
        <v>22</v>
      </c>
      <c r="G156" s="231" t="s">
        <v>428</v>
      </c>
      <c r="H156" s="164" t="s">
        <v>4969</v>
      </c>
      <c r="I156" s="231" t="s">
        <v>345</v>
      </c>
      <c r="J156" s="231" t="s">
        <v>334</v>
      </c>
      <c r="K156" s="231">
        <v>8</v>
      </c>
      <c r="L156" s="165" t="s">
        <v>2214</v>
      </c>
      <c r="M156" s="165" t="s">
        <v>2215</v>
      </c>
      <c r="N156" s="64">
        <v>100</v>
      </c>
      <c r="O156" s="64">
        <v>100</v>
      </c>
      <c r="P156" s="64">
        <v>100</v>
      </c>
      <c r="Q156" s="64">
        <v>100</v>
      </c>
      <c r="R156" s="64">
        <f t="shared" si="24"/>
        <v>400</v>
      </c>
      <c r="S156" s="105" t="s">
        <v>4970</v>
      </c>
      <c r="T156" s="105" t="s">
        <v>172</v>
      </c>
      <c r="U156" s="159">
        <f t="shared" si="25"/>
        <v>200</v>
      </c>
      <c r="V156" s="155">
        <v>200</v>
      </c>
      <c r="W156" s="100">
        <f t="shared" si="26"/>
        <v>1</v>
      </c>
      <c r="X156" s="105" t="str">
        <f t="shared" si="27"/>
        <v>De acuerdo a lo programado</v>
      </c>
      <c r="Y156" s="104"/>
      <c r="Z156" s="159">
        <f t="shared" si="28"/>
        <v>200</v>
      </c>
      <c r="AA156" s="159"/>
      <c r="AB156" s="100" t="str">
        <f t="shared" si="29"/>
        <v>No hay ejecución</v>
      </c>
      <c r="AC156" s="105" t="str">
        <f t="shared" si="30"/>
        <v>NA</v>
      </c>
      <c r="AD156" s="166"/>
      <c r="AE156" s="65">
        <f t="shared" si="31"/>
        <v>200</v>
      </c>
      <c r="AF156" s="100">
        <f t="shared" si="32"/>
        <v>0.5</v>
      </c>
      <c r="AG156" s="105" t="str">
        <f t="shared" si="33"/>
        <v>Incumplimiento</v>
      </c>
      <c r="AH156" s="166"/>
      <c r="AI156" s="65" t="s">
        <v>502</v>
      </c>
      <c r="AJ156" s="105" t="s">
        <v>502</v>
      </c>
    </row>
    <row r="157" spans="1:36" s="59" customFormat="1" ht="37.049999999999997" customHeight="1" thickTop="1" thickBot="1">
      <c r="A157" s="63">
        <v>142</v>
      </c>
      <c r="B157" s="162">
        <v>0</v>
      </c>
      <c r="C157" s="162">
        <v>0</v>
      </c>
      <c r="D157" s="162">
        <v>0</v>
      </c>
      <c r="E157" s="162" t="s">
        <v>41</v>
      </c>
      <c r="F157" s="162">
        <v>22</v>
      </c>
      <c r="G157" s="231" t="s">
        <v>428</v>
      </c>
      <c r="H157" s="164" t="s">
        <v>4971</v>
      </c>
      <c r="I157" s="231" t="s">
        <v>18</v>
      </c>
      <c r="J157" s="231" t="s">
        <v>129</v>
      </c>
      <c r="K157" s="231">
        <v>16</v>
      </c>
      <c r="L157" s="165" t="s">
        <v>664</v>
      </c>
      <c r="M157" s="165" t="s">
        <v>636</v>
      </c>
      <c r="N157" s="64">
        <v>0</v>
      </c>
      <c r="O157" s="64">
        <v>0</v>
      </c>
      <c r="P157" s="64">
        <v>0</v>
      </c>
      <c r="Q157" s="64">
        <v>1</v>
      </c>
      <c r="R157" s="64">
        <f t="shared" si="24"/>
        <v>1</v>
      </c>
      <c r="S157" s="105" t="s">
        <v>4960</v>
      </c>
      <c r="T157" s="105" t="s">
        <v>172</v>
      </c>
      <c r="U157" s="159">
        <f t="shared" si="25"/>
        <v>0</v>
      </c>
      <c r="V157" s="155"/>
      <c r="W157" s="100" t="str">
        <f t="shared" si="26"/>
        <v>No hay ejecución</v>
      </c>
      <c r="X157" s="105" t="str">
        <f t="shared" si="27"/>
        <v>NA</v>
      </c>
      <c r="Y157" s="104"/>
      <c r="Z157" s="159">
        <f t="shared" si="28"/>
        <v>1</v>
      </c>
      <c r="AA157" s="159"/>
      <c r="AB157" s="100" t="str">
        <f t="shared" si="29"/>
        <v>No hay ejecución</v>
      </c>
      <c r="AC157" s="105" t="str">
        <f t="shared" si="30"/>
        <v>NA</v>
      </c>
      <c r="AD157" s="166"/>
      <c r="AE157" s="65">
        <f t="shared" si="31"/>
        <v>0</v>
      </c>
      <c r="AF157" s="100" t="str">
        <f t="shared" si="32"/>
        <v>No hay Programación</v>
      </c>
      <c r="AG157" s="105" t="str">
        <f t="shared" si="33"/>
        <v>De acuerdo a lo programado</v>
      </c>
      <c r="AH157" s="166"/>
      <c r="AI157" s="65" t="s">
        <v>502</v>
      </c>
      <c r="AJ157" s="105" t="s">
        <v>502</v>
      </c>
    </row>
    <row r="158" spans="1:36" s="59" customFormat="1" ht="37.049999999999997" customHeight="1">
      <c r="A158" s="63">
        <v>143</v>
      </c>
      <c r="B158" s="162">
        <v>0</v>
      </c>
      <c r="C158" s="162">
        <v>0</v>
      </c>
      <c r="D158" s="162">
        <v>0</v>
      </c>
      <c r="E158" s="162" t="s">
        <v>41</v>
      </c>
      <c r="F158" s="162">
        <v>22</v>
      </c>
      <c r="G158" s="231" t="s">
        <v>428</v>
      </c>
      <c r="H158" s="164" t="s">
        <v>4972</v>
      </c>
      <c r="I158" s="231" t="s">
        <v>20</v>
      </c>
      <c r="J158" s="231" t="s">
        <v>172</v>
      </c>
      <c r="K158" s="231">
        <v>6</v>
      </c>
      <c r="L158" s="165" t="s">
        <v>4784</v>
      </c>
      <c r="M158" s="165" t="s">
        <v>4785</v>
      </c>
      <c r="N158" s="64">
        <v>50</v>
      </c>
      <c r="O158" s="64">
        <v>50</v>
      </c>
      <c r="P158" s="64">
        <v>50</v>
      </c>
      <c r="Q158" s="64">
        <v>50</v>
      </c>
      <c r="R158" s="64">
        <f t="shared" si="24"/>
        <v>200</v>
      </c>
      <c r="S158" s="105" t="s">
        <v>4960</v>
      </c>
      <c r="T158" s="105" t="s">
        <v>172</v>
      </c>
      <c r="U158" s="159">
        <f t="shared" si="25"/>
        <v>100</v>
      </c>
      <c r="V158" s="155">
        <v>100</v>
      </c>
      <c r="W158" s="100">
        <f t="shared" si="26"/>
        <v>1</v>
      </c>
      <c r="X158" s="105" t="str">
        <f t="shared" si="27"/>
        <v>De acuerdo a lo programado</v>
      </c>
      <c r="Y158" s="104"/>
      <c r="Z158" s="159">
        <f t="shared" si="28"/>
        <v>100</v>
      </c>
      <c r="AA158" s="159"/>
      <c r="AB158" s="100" t="str">
        <f t="shared" si="29"/>
        <v>No hay ejecución</v>
      </c>
      <c r="AC158" s="105" t="str">
        <f t="shared" si="30"/>
        <v>NA</v>
      </c>
      <c r="AD158" s="166"/>
      <c r="AE158" s="65">
        <f t="shared" si="31"/>
        <v>100</v>
      </c>
      <c r="AF158" s="100">
        <f t="shared" si="32"/>
        <v>0.5</v>
      </c>
      <c r="AG158" s="105" t="str">
        <f t="shared" si="33"/>
        <v>Incumplimiento</v>
      </c>
      <c r="AH158" s="166"/>
      <c r="AI158" s="65" t="s">
        <v>502</v>
      </c>
      <c r="AJ158" s="105" t="s">
        <v>502</v>
      </c>
    </row>
    <row r="159" spans="1:36" s="59" customFormat="1" ht="37.049999999999997" customHeight="1">
      <c r="A159" s="63">
        <v>144</v>
      </c>
      <c r="B159" s="162">
        <v>0</v>
      </c>
      <c r="C159" s="162">
        <v>0</v>
      </c>
      <c r="D159" s="162">
        <v>0</v>
      </c>
      <c r="E159" s="162" t="s">
        <v>41</v>
      </c>
      <c r="F159" s="162">
        <v>22</v>
      </c>
      <c r="G159" s="231" t="s">
        <v>428</v>
      </c>
      <c r="H159" s="164" t="s">
        <v>4973</v>
      </c>
      <c r="I159" s="231" t="s">
        <v>18</v>
      </c>
      <c r="J159" s="231" t="s">
        <v>129</v>
      </c>
      <c r="K159" s="231">
        <v>6</v>
      </c>
      <c r="L159" s="165" t="s">
        <v>4784</v>
      </c>
      <c r="M159" s="165" t="s">
        <v>4785</v>
      </c>
      <c r="N159" s="64">
        <v>3</v>
      </c>
      <c r="O159" s="64">
        <v>3</v>
      </c>
      <c r="P159" s="64">
        <v>3</v>
      </c>
      <c r="Q159" s="64">
        <v>3</v>
      </c>
      <c r="R159" s="64">
        <f t="shared" si="24"/>
        <v>12</v>
      </c>
      <c r="S159" s="105" t="s">
        <v>4974</v>
      </c>
      <c r="T159" s="105" t="s">
        <v>172</v>
      </c>
      <c r="U159" s="159">
        <f t="shared" si="25"/>
        <v>6</v>
      </c>
      <c r="V159" s="155">
        <v>6</v>
      </c>
      <c r="W159" s="100">
        <f t="shared" si="26"/>
        <v>1</v>
      </c>
      <c r="X159" s="105" t="str">
        <f t="shared" si="27"/>
        <v>De acuerdo a lo programado</v>
      </c>
      <c r="Y159" s="104"/>
      <c r="Z159" s="159">
        <f t="shared" si="28"/>
        <v>6</v>
      </c>
      <c r="AA159" s="159"/>
      <c r="AB159" s="100" t="str">
        <f t="shared" si="29"/>
        <v>No hay ejecución</v>
      </c>
      <c r="AC159" s="105" t="str">
        <f t="shared" si="30"/>
        <v>NA</v>
      </c>
      <c r="AD159" s="166"/>
      <c r="AE159" s="65">
        <f t="shared" si="31"/>
        <v>6</v>
      </c>
      <c r="AF159" s="100">
        <f t="shared" si="32"/>
        <v>0.5</v>
      </c>
      <c r="AG159" s="105" t="str">
        <f t="shared" si="33"/>
        <v>Incumplimiento</v>
      </c>
      <c r="AH159" s="166"/>
      <c r="AI159" s="65" t="s">
        <v>502</v>
      </c>
      <c r="AJ159" s="105" t="s">
        <v>502</v>
      </c>
    </row>
    <row r="160" spans="1:36" s="59" customFormat="1" ht="37.049999999999997" customHeight="1">
      <c r="A160" s="63">
        <v>145</v>
      </c>
      <c r="B160" s="162">
        <v>0</v>
      </c>
      <c r="C160" s="162">
        <v>0</v>
      </c>
      <c r="D160" s="162">
        <v>0</v>
      </c>
      <c r="E160" s="162" t="s">
        <v>41</v>
      </c>
      <c r="F160" s="162">
        <v>22</v>
      </c>
      <c r="G160" s="231" t="s">
        <v>428</v>
      </c>
      <c r="H160" s="164" t="s">
        <v>4975</v>
      </c>
      <c r="I160" s="231" t="s">
        <v>18</v>
      </c>
      <c r="J160" s="231" t="s">
        <v>129</v>
      </c>
      <c r="K160" s="231">
        <v>6</v>
      </c>
      <c r="L160" s="165" t="s">
        <v>2214</v>
      </c>
      <c r="M160" s="165" t="s">
        <v>2215</v>
      </c>
      <c r="N160" s="64">
        <v>6</v>
      </c>
      <c r="O160" s="64">
        <v>0</v>
      </c>
      <c r="P160" s="64">
        <v>4</v>
      </c>
      <c r="Q160" s="64">
        <v>2</v>
      </c>
      <c r="R160" s="64">
        <f t="shared" si="24"/>
        <v>12</v>
      </c>
      <c r="S160" s="105" t="s">
        <v>4974</v>
      </c>
      <c r="T160" s="105" t="s">
        <v>172</v>
      </c>
      <c r="U160" s="159">
        <f t="shared" si="25"/>
        <v>6</v>
      </c>
      <c r="V160" s="155">
        <v>10</v>
      </c>
      <c r="W160" s="100">
        <f t="shared" si="26"/>
        <v>1.6666666666666667</v>
      </c>
      <c r="X160" s="105" t="str">
        <f t="shared" si="27"/>
        <v>De acuerdo a lo programado</v>
      </c>
      <c r="Y160" s="104"/>
      <c r="Z160" s="159">
        <f t="shared" si="28"/>
        <v>6</v>
      </c>
      <c r="AA160" s="159"/>
      <c r="AB160" s="100" t="str">
        <f t="shared" si="29"/>
        <v>No hay ejecución</v>
      </c>
      <c r="AC160" s="105" t="str">
        <f t="shared" si="30"/>
        <v>NA</v>
      </c>
      <c r="AD160" s="166"/>
      <c r="AE160" s="65">
        <f t="shared" si="31"/>
        <v>10</v>
      </c>
      <c r="AF160" s="100">
        <f t="shared" si="32"/>
        <v>0.83333333333333337</v>
      </c>
      <c r="AG160" s="105" t="str">
        <f t="shared" si="33"/>
        <v>Atraso Leve</v>
      </c>
      <c r="AH160" s="166"/>
      <c r="AI160" s="65" t="s">
        <v>502</v>
      </c>
      <c r="AJ160" s="105" t="s">
        <v>502</v>
      </c>
    </row>
    <row r="161" spans="1:36" s="59" customFormat="1" ht="37.049999999999997" customHeight="1" thickTop="1" thickBot="1">
      <c r="A161" s="63">
        <v>146</v>
      </c>
      <c r="B161" s="162">
        <v>0</v>
      </c>
      <c r="C161" s="162">
        <v>0</v>
      </c>
      <c r="D161" s="162">
        <v>0</v>
      </c>
      <c r="E161" s="162" t="s">
        <v>41</v>
      </c>
      <c r="F161" s="162">
        <v>22</v>
      </c>
      <c r="G161" s="231" t="s">
        <v>428</v>
      </c>
      <c r="H161" s="164" t="s">
        <v>4976</v>
      </c>
      <c r="I161" s="231" t="s">
        <v>20</v>
      </c>
      <c r="J161" s="231" t="s">
        <v>129</v>
      </c>
      <c r="K161" s="231">
        <v>6</v>
      </c>
      <c r="L161" s="165" t="s">
        <v>4977</v>
      </c>
      <c r="M161" s="165" t="s">
        <v>4978</v>
      </c>
      <c r="N161" s="64">
        <v>0</v>
      </c>
      <c r="O161" s="64">
        <v>0</v>
      </c>
      <c r="P161" s="64">
        <v>0</v>
      </c>
      <c r="Q161" s="64">
        <v>9</v>
      </c>
      <c r="R161" s="64">
        <f t="shared" si="24"/>
        <v>9</v>
      </c>
      <c r="S161" s="105" t="s">
        <v>4974</v>
      </c>
      <c r="T161" s="105" t="s">
        <v>172</v>
      </c>
      <c r="U161" s="159">
        <f t="shared" si="25"/>
        <v>0</v>
      </c>
      <c r="V161" s="155"/>
      <c r="W161" s="100" t="str">
        <f t="shared" si="26"/>
        <v>No hay ejecución</v>
      </c>
      <c r="X161" s="105" t="str">
        <f t="shared" si="27"/>
        <v>NA</v>
      </c>
      <c r="Y161" s="104"/>
      <c r="Z161" s="159">
        <f t="shared" si="28"/>
        <v>9</v>
      </c>
      <c r="AA161" s="159"/>
      <c r="AB161" s="100" t="str">
        <f t="shared" si="29"/>
        <v>No hay ejecución</v>
      </c>
      <c r="AC161" s="105" t="str">
        <f t="shared" si="30"/>
        <v>NA</v>
      </c>
      <c r="AD161" s="166"/>
      <c r="AE161" s="65">
        <f t="shared" si="31"/>
        <v>0</v>
      </c>
      <c r="AF161" s="100" t="str">
        <f t="shared" si="32"/>
        <v>No hay Programación</v>
      </c>
      <c r="AG161" s="105" t="str">
        <f t="shared" si="33"/>
        <v>De acuerdo a lo programado</v>
      </c>
      <c r="AH161" s="166"/>
      <c r="AI161" s="65" t="s">
        <v>502</v>
      </c>
      <c r="AJ161" s="105" t="s">
        <v>502</v>
      </c>
    </row>
    <row r="162" spans="1:36" s="59" customFormat="1" ht="37.049999999999997" customHeight="1">
      <c r="A162" s="63">
        <v>147</v>
      </c>
      <c r="B162" s="162">
        <v>0</v>
      </c>
      <c r="C162" s="162">
        <v>0</v>
      </c>
      <c r="D162" s="162">
        <v>0</v>
      </c>
      <c r="E162" s="162" t="s">
        <v>41</v>
      </c>
      <c r="F162" s="162">
        <v>22</v>
      </c>
      <c r="G162" s="231" t="s">
        <v>428</v>
      </c>
      <c r="H162" s="164" t="s">
        <v>4979</v>
      </c>
      <c r="I162" s="231" t="s">
        <v>18</v>
      </c>
      <c r="J162" s="231" t="s">
        <v>129</v>
      </c>
      <c r="K162" s="231">
        <v>6</v>
      </c>
      <c r="L162" s="165" t="s">
        <v>4980</v>
      </c>
      <c r="M162" s="165" t="s">
        <v>4981</v>
      </c>
      <c r="N162" s="64">
        <v>1</v>
      </c>
      <c r="O162" s="64">
        <v>0</v>
      </c>
      <c r="P162" s="64">
        <v>0</v>
      </c>
      <c r="Q162" s="64">
        <v>1</v>
      </c>
      <c r="R162" s="64">
        <f t="shared" si="24"/>
        <v>2</v>
      </c>
      <c r="S162" s="105" t="s">
        <v>4974</v>
      </c>
      <c r="T162" s="105" t="s">
        <v>172</v>
      </c>
      <c r="U162" s="159">
        <f t="shared" si="25"/>
        <v>1</v>
      </c>
      <c r="V162" s="155">
        <v>1</v>
      </c>
      <c r="W162" s="100">
        <f t="shared" si="26"/>
        <v>1</v>
      </c>
      <c r="X162" s="105" t="str">
        <f t="shared" si="27"/>
        <v>De acuerdo a lo programado</v>
      </c>
      <c r="Y162" s="104"/>
      <c r="Z162" s="159">
        <f t="shared" si="28"/>
        <v>1</v>
      </c>
      <c r="AA162" s="159"/>
      <c r="AB162" s="100" t="str">
        <f t="shared" si="29"/>
        <v>No hay ejecución</v>
      </c>
      <c r="AC162" s="105" t="str">
        <f t="shared" si="30"/>
        <v>NA</v>
      </c>
      <c r="AD162" s="166"/>
      <c r="AE162" s="65">
        <f t="shared" si="31"/>
        <v>1</v>
      </c>
      <c r="AF162" s="100">
        <f t="shared" si="32"/>
        <v>0.5</v>
      </c>
      <c r="AG162" s="105" t="str">
        <f t="shared" si="33"/>
        <v>Incumplimiento</v>
      </c>
      <c r="AH162" s="166"/>
      <c r="AI162" s="65" t="s">
        <v>502</v>
      </c>
      <c r="AJ162" s="105" t="s">
        <v>502</v>
      </c>
    </row>
    <row r="163" spans="1:36" s="59" customFormat="1" ht="37.049999999999997" customHeight="1">
      <c r="A163" s="63">
        <v>148</v>
      </c>
      <c r="B163" s="162">
        <v>0</v>
      </c>
      <c r="C163" s="162">
        <v>0</v>
      </c>
      <c r="D163" s="162">
        <v>0</v>
      </c>
      <c r="E163" s="162" t="s">
        <v>41</v>
      </c>
      <c r="F163" s="162">
        <v>22</v>
      </c>
      <c r="G163" s="231" t="s">
        <v>428</v>
      </c>
      <c r="H163" s="164" t="s">
        <v>4982</v>
      </c>
      <c r="I163" s="231" t="s">
        <v>20</v>
      </c>
      <c r="J163" s="231" t="s">
        <v>129</v>
      </c>
      <c r="K163" s="231">
        <v>6</v>
      </c>
      <c r="L163" s="165" t="s">
        <v>4784</v>
      </c>
      <c r="M163" s="165" t="s">
        <v>25</v>
      </c>
      <c r="N163" s="64">
        <v>12</v>
      </c>
      <c r="O163" s="64">
        <v>6</v>
      </c>
      <c r="P163" s="64">
        <v>6</v>
      </c>
      <c r="Q163" s="64">
        <v>4</v>
      </c>
      <c r="R163" s="64">
        <f t="shared" si="24"/>
        <v>28</v>
      </c>
      <c r="S163" s="105" t="s">
        <v>4974</v>
      </c>
      <c r="T163" s="105" t="s">
        <v>4983</v>
      </c>
      <c r="U163" s="159">
        <f t="shared" si="25"/>
        <v>18</v>
      </c>
      <c r="V163" s="155">
        <v>22</v>
      </c>
      <c r="W163" s="100">
        <f t="shared" si="26"/>
        <v>1.2222222222222223</v>
      </c>
      <c r="X163" s="105" t="str">
        <f t="shared" si="27"/>
        <v>De acuerdo a lo programado</v>
      </c>
      <c r="Y163" s="104"/>
      <c r="Z163" s="159">
        <f t="shared" si="28"/>
        <v>10</v>
      </c>
      <c r="AA163" s="159"/>
      <c r="AB163" s="100" t="str">
        <f t="shared" si="29"/>
        <v>No hay ejecución</v>
      </c>
      <c r="AC163" s="105" t="str">
        <f t="shared" si="30"/>
        <v>NA</v>
      </c>
      <c r="AD163" s="166"/>
      <c r="AE163" s="65">
        <f t="shared" si="31"/>
        <v>22</v>
      </c>
      <c r="AF163" s="100">
        <f t="shared" si="32"/>
        <v>0.7857142857142857</v>
      </c>
      <c r="AG163" s="105" t="str">
        <f t="shared" si="33"/>
        <v>Atraso Leve</v>
      </c>
      <c r="AH163" s="166"/>
      <c r="AI163" s="65" t="s">
        <v>502</v>
      </c>
      <c r="AJ163" s="105" t="s">
        <v>502</v>
      </c>
    </row>
    <row r="164" spans="1:36" s="59" customFormat="1" ht="37.049999999999997" customHeight="1">
      <c r="A164" s="63">
        <v>149</v>
      </c>
      <c r="B164" s="162">
        <v>0</v>
      </c>
      <c r="C164" s="162">
        <v>0</v>
      </c>
      <c r="D164" s="162">
        <v>0</v>
      </c>
      <c r="E164" s="162" t="s">
        <v>41</v>
      </c>
      <c r="F164" s="162">
        <v>22</v>
      </c>
      <c r="G164" s="231" t="s">
        <v>428</v>
      </c>
      <c r="H164" s="164" t="s">
        <v>4984</v>
      </c>
      <c r="I164" s="231" t="s">
        <v>20</v>
      </c>
      <c r="J164" s="231" t="s">
        <v>129</v>
      </c>
      <c r="K164" s="231">
        <v>6</v>
      </c>
      <c r="L164" s="165" t="s">
        <v>642</v>
      </c>
      <c r="M164" s="165" t="s">
        <v>674</v>
      </c>
      <c r="N164" s="64">
        <v>7</v>
      </c>
      <c r="O164" s="64">
        <v>2</v>
      </c>
      <c r="P164" s="64">
        <v>5</v>
      </c>
      <c r="Q164" s="64">
        <v>2</v>
      </c>
      <c r="R164" s="64">
        <f t="shared" si="24"/>
        <v>16</v>
      </c>
      <c r="S164" s="105" t="s">
        <v>4974</v>
      </c>
      <c r="T164" s="105" t="s">
        <v>172</v>
      </c>
      <c r="U164" s="159">
        <f t="shared" si="25"/>
        <v>9</v>
      </c>
      <c r="V164" s="155">
        <v>10</v>
      </c>
      <c r="W164" s="100">
        <f t="shared" si="26"/>
        <v>1.1111111111111112</v>
      </c>
      <c r="X164" s="105" t="str">
        <f t="shared" si="27"/>
        <v>De acuerdo a lo programado</v>
      </c>
      <c r="Y164" s="104"/>
      <c r="Z164" s="159">
        <f t="shared" si="28"/>
        <v>7</v>
      </c>
      <c r="AA164" s="159"/>
      <c r="AB164" s="100" t="str">
        <f t="shared" si="29"/>
        <v>No hay ejecución</v>
      </c>
      <c r="AC164" s="105" t="str">
        <f t="shared" si="30"/>
        <v>NA</v>
      </c>
      <c r="AD164" s="166"/>
      <c r="AE164" s="65">
        <f t="shared" si="31"/>
        <v>10</v>
      </c>
      <c r="AF164" s="100">
        <f t="shared" si="32"/>
        <v>0.625</v>
      </c>
      <c r="AG164" s="105" t="str">
        <f t="shared" si="33"/>
        <v>Incumplimiento</v>
      </c>
      <c r="AH164" s="166"/>
      <c r="AI164" s="65" t="s">
        <v>502</v>
      </c>
      <c r="AJ164" s="105" t="s">
        <v>502</v>
      </c>
    </row>
    <row r="165" spans="1:36" s="59" customFormat="1" ht="37.049999999999997" customHeight="1">
      <c r="A165" s="63">
        <v>150</v>
      </c>
      <c r="B165" s="162">
        <v>0</v>
      </c>
      <c r="C165" s="162">
        <v>0</v>
      </c>
      <c r="D165" s="162">
        <v>0</v>
      </c>
      <c r="E165" s="162" t="s">
        <v>41</v>
      </c>
      <c r="F165" s="162">
        <v>22</v>
      </c>
      <c r="G165" s="231" t="s">
        <v>428</v>
      </c>
      <c r="H165" s="164" t="s">
        <v>4985</v>
      </c>
      <c r="I165" s="231" t="s">
        <v>20</v>
      </c>
      <c r="J165" s="231" t="s">
        <v>129</v>
      </c>
      <c r="K165" s="231">
        <v>6</v>
      </c>
      <c r="L165" s="165" t="s">
        <v>1405</v>
      </c>
      <c r="M165" s="165" t="s">
        <v>2248</v>
      </c>
      <c r="N165" s="64">
        <v>6</v>
      </c>
      <c r="O165" s="64">
        <v>6</v>
      </c>
      <c r="P165" s="64">
        <v>6</v>
      </c>
      <c r="Q165" s="64">
        <v>6</v>
      </c>
      <c r="R165" s="64">
        <f t="shared" si="24"/>
        <v>24</v>
      </c>
      <c r="S165" s="105" t="s">
        <v>4974</v>
      </c>
      <c r="T165" s="105" t="s">
        <v>172</v>
      </c>
      <c r="U165" s="159">
        <f t="shared" si="25"/>
        <v>12</v>
      </c>
      <c r="V165" s="155">
        <v>12</v>
      </c>
      <c r="W165" s="100">
        <f t="shared" si="26"/>
        <v>1</v>
      </c>
      <c r="X165" s="105" t="str">
        <f t="shared" si="27"/>
        <v>De acuerdo a lo programado</v>
      </c>
      <c r="Y165" s="104"/>
      <c r="Z165" s="159">
        <f t="shared" si="28"/>
        <v>12</v>
      </c>
      <c r="AA165" s="159"/>
      <c r="AB165" s="100" t="str">
        <f t="shared" si="29"/>
        <v>No hay ejecución</v>
      </c>
      <c r="AC165" s="105" t="str">
        <f t="shared" si="30"/>
        <v>NA</v>
      </c>
      <c r="AD165" s="166"/>
      <c r="AE165" s="65">
        <f t="shared" si="31"/>
        <v>12</v>
      </c>
      <c r="AF165" s="100">
        <f t="shared" si="32"/>
        <v>0.5</v>
      </c>
      <c r="AG165" s="105" t="str">
        <f t="shared" si="33"/>
        <v>Incumplimiento</v>
      </c>
      <c r="AH165" s="166"/>
      <c r="AI165" s="65" t="s">
        <v>502</v>
      </c>
      <c r="AJ165" s="105" t="s">
        <v>502</v>
      </c>
    </row>
    <row r="166" spans="1:36" s="59" customFormat="1" ht="37.049999999999997" customHeight="1" thickTop="1" thickBot="1">
      <c r="A166" s="63">
        <v>151</v>
      </c>
      <c r="B166" s="162">
        <v>0</v>
      </c>
      <c r="C166" s="162">
        <v>0</v>
      </c>
      <c r="D166" s="162">
        <v>0</v>
      </c>
      <c r="E166" s="162" t="s">
        <v>41</v>
      </c>
      <c r="F166" s="162">
        <v>22</v>
      </c>
      <c r="G166" s="231" t="s">
        <v>428</v>
      </c>
      <c r="H166" s="164" t="s">
        <v>4986</v>
      </c>
      <c r="I166" s="231" t="s">
        <v>18</v>
      </c>
      <c r="J166" s="231" t="s">
        <v>129</v>
      </c>
      <c r="K166" s="231">
        <v>6</v>
      </c>
      <c r="L166" s="165" t="s">
        <v>640</v>
      </c>
      <c r="M166" s="165" t="s">
        <v>636</v>
      </c>
      <c r="N166" s="64">
        <v>0</v>
      </c>
      <c r="O166" s="64">
        <v>0</v>
      </c>
      <c r="P166" s="64">
        <v>0</v>
      </c>
      <c r="Q166" s="64">
        <v>2</v>
      </c>
      <c r="R166" s="64">
        <f t="shared" si="24"/>
        <v>2</v>
      </c>
      <c r="S166" s="105" t="s">
        <v>4974</v>
      </c>
      <c r="T166" s="105" t="s">
        <v>172</v>
      </c>
      <c r="U166" s="159">
        <f t="shared" si="25"/>
        <v>0</v>
      </c>
      <c r="V166" s="155"/>
      <c r="W166" s="100" t="str">
        <f t="shared" si="26"/>
        <v>No hay ejecución</v>
      </c>
      <c r="X166" s="105" t="str">
        <f t="shared" si="27"/>
        <v>NA</v>
      </c>
      <c r="Y166" s="104"/>
      <c r="Z166" s="159">
        <f t="shared" si="28"/>
        <v>2</v>
      </c>
      <c r="AA166" s="159"/>
      <c r="AB166" s="100" t="str">
        <f t="shared" si="29"/>
        <v>No hay ejecución</v>
      </c>
      <c r="AC166" s="105" t="str">
        <f t="shared" si="30"/>
        <v>NA</v>
      </c>
      <c r="AD166" s="166"/>
      <c r="AE166" s="65">
        <f t="shared" si="31"/>
        <v>0</v>
      </c>
      <c r="AF166" s="100" t="str">
        <f t="shared" si="32"/>
        <v>No hay Programación</v>
      </c>
      <c r="AG166" s="105" t="str">
        <f t="shared" si="33"/>
        <v>De acuerdo a lo programado</v>
      </c>
      <c r="AH166" s="166"/>
      <c r="AI166" s="65" t="s">
        <v>502</v>
      </c>
      <c r="AJ166" s="105" t="s">
        <v>502</v>
      </c>
    </row>
    <row r="167" spans="1:36" s="59" customFormat="1" ht="37.049999999999997" customHeight="1">
      <c r="A167" s="63">
        <v>152</v>
      </c>
      <c r="B167" s="162">
        <v>0</v>
      </c>
      <c r="C167" s="162">
        <v>0</v>
      </c>
      <c r="D167" s="162">
        <v>0</v>
      </c>
      <c r="E167" s="162" t="s">
        <v>41</v>
      </c>
      <c r="F167" s="162">
        <v>22</v>
      </c>
      <c r="G167" s="231" t="s">
        <v>428</v>
      </c>
      <c r="H167" s="164" t="s">
        <v>4987</v>
      </c>
      <c r="I167" s="231" t="s">
        <v>18</v>
      </c>
      <c r="J167" s="231" t="s">
        <v>129</v>
      </c>
      <c r="K167" s="231">
        <v>6</v>
      </c>
      <c r="L167" s="165" t="s">
        <v>4784</v>
      </c>
      <c r="M167" s="165" t="s">
        <v>25</v>
      </c>
      <c r="N167" s="64">
        <v>2</v>
      </c>
      <c r="O167" s="64">
        <v>2</v>
      </c>
      <c r="P167" s="64">
        <v>2</v>
      </c>
      <c r="Q167" s="64">
        <v>2</v>
      </c>
      <c r="R167" s="64">
        <f t="shared" si="24"/>
        <v>8</v>
      </c>
      <c r="S167" s="105"/>
      <c r="T167" s="105" t="s">
        <v>172</v>
      </c>
      <c r="U167" s="159">
        <f t="shared" si="25"/>
        <v>4</v>
      </c>
      <c r="V167" s="155">
        <v>4</v>
      </c>
      <c r="W167" s="100">
        <f t="shared" si="26"/>
        <v>1</v>
      </c>
      <c r="X167" s="105" t="str">
        <f t="shared" si="27"/>
        <v>De acuerdo a lo programado</v>
      </c>
      <c r="Y167" s="104"/>
      <c r="Z167" s="159">
        <f t="shared" si="28"/>
        <v>4</v>
      </c>
      <c r="AA167" s="159"/>
      <c r="AB167" s="100" t="str">
        <f t="shared" si="29"/>
        <v>No hay ejecución</v>
      </c>
      <c r="AC167" s="105" t="str">
        <f t="shared" si="30"/>
        <v>NA</v>
      </c>
      <c r="AD167" s="166"/>
      <c r="AE167" s="65">
        <f t="shared" si="31"/>
        <v>4</v>
      </c>
      <c r="AF167" s="100">
        <f t="shared" si="32"/>
        <v>0.5</v>
      </c>
      <c r="AG167" s="105" t="str">
        <f t="shared" si="33"/>
        <v>Incumplimiento</v>
      </c>
      <c r="AH167" s="166"/>
      <c r="AI167" s="65" t="s">
        <v>502</v>
      </c>
      <c r="AJ167" s="105" t="s">
        <v>502</v>
      </c>
    </row>
    <row r="168" spans="1:36" s="59" customFormat="1" ht="37.049999999999997" customHeight="1">
      <c r="A168" s="63">
        <v>153</v>
      </c>
      <c r="B168" s="162">
        <v>0</v>
      </c>
      <c r="C168" s="162">
        <v>0</v>
      </c>
      <c r="D168" s="162">
        <v>0</v>
      </c>
      <c r="E168" s="162" t="s">
        <v>41</v>
      </c>
      <c r="F168" s="162">
        <v>22</v>
      </c>
      <c r="G168" s="231" t="s">
        <v>428</v>
      </c>
      <c r="H168" s="164" t="s">
        <v>4988</v>
      </c>
      <c r="I168" s="231" t="s">
        <v>20</v>
      </c>
      <c r="J168" s="231" t="s">
        <v>129</v>
      </c>
      <c r="K168" s="231">
        <v>6</v>
      </c>
      <c r="L168" s="165" t="s">
        <v>642</v>
      </c>
      <c r="M168" s="165" t="s">
        <v>674</v>
      </c>
      <c r="N168" s="64">
        <v>10</v>
      </c>
      <c r="O168" s="64">
        <v>10</v>
      </c>
      <c r="P168" s="64">
        <v>10</v>
      </c>
      <c r="Q168" s="64">
        <v>10</v>
      </c>
      <c r="R168" s="64">
        <f t="shared" si="24"/>
        <v>40</v>
      </c>
      <c r="S168" s="105" t="s">
        <v>4974</v>
      </c>
      <c r="T168" s="105" t="s">
        <v>172</v>
      </c>
      <c r="U168" s="159">
        <f t="shared" si="25"/>
        <v>20</v>
      </c>
      <c r="V168" s="155">
        <v>31</v>
      </c>
      <c r="W168" s="100">
        <f t="shared" si="26"/>
        <v>1.55</v>
      </c>
      <c r="X168" s="105" t="str">
        <f t="shared" si="27"/>
        <v>De acuerdo a lo programado</v>
      </c>
      <c r="Y168" s="104"/>
      <c r="Z168" s="159">
        <f t="shared" si="28"/>
        <v>20</v>
      </c>
      <c r="AA168" s="159"/>
      <c r="AB168" s="100" t="str">
        <f t="shared" si="29"/>
        <v>No hay ejecución</v>
      </c>
      <c r="AC168" s="105" t="str">
        <f t="shared" si="30"/>
        <v>NA</v>
      </c>
      <c r="AD168" s="166"/>
      <c r="AE168" s="65">
        <f t="shared" si="31"/>
        <v>31</v>
      </c>
      <c r="AF168" s="100">
        <f t="shared" si="32"/>
        <v>0.77500000000000002</v>
      </c>
      <c r="AG168" s="105" t="str">
        <f t="shared" si="33"/>
        <v>Atraso Leve</v>
      </c>
      <c r="AH168" s="166"/>
      <c r="AI168" s="65" t="s">
        <v>502</v>
      </c>
      <c r="AJ168" s="105" t="s">
        <v>502</v>
      </c>
    </row>
    <row r="169" spans="1:36" s="59" customFormat="1" ht="37.049999999999997" customHeight="1">
      <c r="A169" s="63">
        <v>154</v>
      </c>
      <c r="B169" s="162">
        <v>0</v>
      </c>
      <c r="C169" s="162">
        <v>0</v>
      </c>
      <c r="D169" s="162">
        <v>0</v>
      </c>
      <c r="E169" s="162" t="s">
        <v>41</v>
      </c>
      <c r="F169" s="162">
        <v>22</v>
      </c>
      <c r="G169" s="231" t="s">
        <v>428</v>
      </c>
      <c r="H169" s="164" t="s">
        <v>4989</v>
      </c>
      <c r="I169" s="231" t="s">
        <v>20</v>
      </c>
      <c r="J169" s="231" t="s">
        <v>129</v>
      </c>
      <c r="K169" s="231">
        <v>6</v>
      </c>
      <c r="L169" s="165" t="s">
        <v>4784</v>
      </c>
      <c r="M169" s="165" t="s">
        <v>25</v>
      </c>
      <c r="N169" s="64">
        <v>10</v>
      </c>
      <c r="O169" s="64">
        <v>10</v>
      </c>
      <c r="P169" s="64">
        <v>10</v>
      </c>
      <c r="Q169" s="64">
        <v>10</v>
      </c>
      <c r="R169" s="64">
        <f t="shared" si="24"/>
        <v>40</v>
      </c>
      <c r="S169" s="105" t="s">
        <v>4974</v>
      </c>
      <c r="T169" s="105" t="s">
        <v>172</v>
      </c>
      <c r="U169" s="159">
        <f t="shared" si="25"/>
        <v>20</v>
      </c>
      <c r="V169" s="155">
        <v>34</v>
      </c>
      <c r="W169" s="100">
        <f t="shared" si="26"/>
        <v>1.7</v>
      </c>
      <c r="X169" s="105" t="str">
        <f t="shared" si="27"/>
        <v>De acuerdo a lo programado</v>
      </c>
      <c r="Y169" s="104"/>
      <c r="Z169" s="159">
        <f t="shared" si="28"/>
        <v>20</v>
      </c>
      <c r="AA169" s="159"/>
      <c r="AB169" s="100" t="str">
        <f t="shared" si="29"/>
        <v>No hay ejecución</v>
      </c>
      <c r="AC169" s="105" t="str">
        <f t="shared" si="30"/>
        <v>NA</v>
      </c>
      <c r="AD169" s="166"/>
      <c r="AE169" s="65">
        <f t="shared" si="31"/>
        <v>34</v>
      </c>
      <c r="AF169" s="100">
        <f t="shared" si="32"/>
        <v>0.85</v>
      </c>
      <c r="AG169" s="105" t="str">
        <f t="shared" si="33"/>
        <v>Atraso Leve</v>
      </c>
      <c r="AH169" s="166"/>
      <c r="AI169" s="65" t="s">
        <v>502</v>
      </c>
      <c r="AJ169" s="105" t="s">
        <v>502</v>
      </c>
    </row>
    <row r="170" spans="1:36" s="59" customFormat="1" ht="37.049999999999997" customHeight="1">
      <c r="A170" s="63">
        <v>155</v>
      </c>
      <c r="B170" s="162">
        <v>0</v>
      </c>
      <c r="C170" s="162">
        <v>0</v>
      </c>
      <c r="D170" s="162">
        <v>0</v>
      </c>
      <c r="E170" s="162" t="s">
        <v>41</v>
      </c>
      <c r="F170" s="162">
        <v>22</v>
      </c>
      <c r="G170" s="231" t="s">
        <v>428</v>
      </c>
      <c r="H170" s="164" t="s">
        <v>4990</v>
      </c>
      <c r="I170" s="231" t="s">
        <v>18</v>
      </c>
      <c r="J170" s="231" t="s">
        <v>129</v>
      </c>
      <c r="K170" s="231">
        <v>6</v>
      </c>
      <c r="L170" s="165" t="s">
        <v>4980</v>
      </c>
      <c r="M170" s="165" t="s">
        <v>4981</v>
      </c>
      <c r="N170" s="64">
        <v>0</v>
      </c>
      <c r="O170" s="64">
        <v>1</v>
      </c>
      <c r="P170" s="64">
        <v>0</v>
      </c>
      <c r="Q170" s="64">
        <v>0</v>
      </c>
      <c r="R170" s="64">
        <f t="shared" si="24"/>
        <v>1</v>
      </c>
      <c r="S170" s="105" t="s">
        <v>4974</v>
      </c>
      <c r="T170" s="105" t="s">
        <v>172</v>
      </c>
      <c r="U170" s="159">
        <f t="shared" si="25"/>
        <v>1</v>
      </c>
      <c r="V170" s="155">
        <v>0.75</v>
      </c>
      <c r="W170" s="100">
        <f t="shared" si="26"/>
        <v>0.75</v>
      </c>
      <c r="X170" s="105" t="str">
        <f t="shared" si="27"/>
        <v>Atraso Leve</v>
      </c>
      <c r="Y170" s="104"/>
      <c r="Z170" s="159">
        <f t="shared" si="28"/>
        <v>0</v>
      </c>
      <c r="AA170" s="159"/>
      <c r="AB170" s="100" t="str">
        <f t="shared" si="29"/>
        <v>No hay ejecución</v>
      </c>
      <c r="AC170" s="105" t="str">
        <f t="shared" si="30"/>
        <v>NA</v>
      </c>
      <c r="AD170" s="166"/>
      <c r="AE170" s="65">
        <f t="shared" si="31"/>
        <v>0.75</v>
      </c>
      <c r="AF170" s="100">
        <f t="shared" si="32"/>
        <v>0.75</v>
      </c>
      <c r="AG170" s="105" t="str">
        <f t="shared" si="33"/>
        <v>Atraso Leve</v>
      </c>
      <c r="AH170" s="166"/>
      <c r="AI170" s="65" t="s">
        <v>502</v>
      </c>
      <c r="AJ170" s="105" t="s">
        <v>502</v>
      </c>
    </row>
    <row r="171" spans="1:36" s="59" customFormat="1" ht="37.049999999999997" customHeight="1">
      <c r="A171" s="63">
        <v>156</v>
      </c>
      <c r="B171" s="162">
        <v>0</v>
      </c>
      <c r="C171" s="162">
        <v>0</v>
      </c>
      <c r="D171" s="162">
        <v>0</v>
      </c>
      <c r="E171" s="162" t="s">
        <v>41</v>
      </c>
      <c r="F171" s="162">
        <v>22</v>
      </c>
      <c r="G171" s="231" t="s">
        <v>428</v>
      </c>
      <c r="H171" s="164" t="s">
        <v>4991</v>
      </c>
      <c r="I171" s="231" t="s">
        <v>18</v>
      </c>
      <c r="J171" s="231" t="s">
        <v>129</v>
      </c>
      <c r="K171" s="231">
        <v>6</v>
      </c>
      <c r="L171" s="165" t="s">
        <v>4784</v>
      </c>
      <c r="M171" s="165" t="s">
        <v>25</v>
      </c>
      <c r="N171" s="64">
        <v>2</v>
      </c>
      <c r="O171" s="64">
        <v>2</v>
      </c>
      <c r="P171" s="64">
        <v>2</v>
      </c>
      <c r="Q171" s="64">
        <v>1</v>
      </c>
      <c r="R171" s="64">
        <f t="shared" si="24"/>
        <v>7</v>
      </c>
      <c r="S171" s="105" t="s">
        <v>4974</v>
      </c>
      <c r="T171" s="105" t="s">
        <v>172</v>
      </c>
      <c r="U171" s="159">
        <f t="shared" si="25"/>
        <v>4</v>
      </c>
      <c r="V171" s="155">
        <v>4</v>
      </c>
      <c r="W171" s="100">
        <f t="shared" si="26"/>
        <v>1</v>
      </c>
      <c r="X171" s="105" t="str">
        <f t="shared" si="27"/>
        <v>De acuerdo a lo programado</v>
      </c>
      <c r="Y171" s="104"/>
      <c r="Z171" s="159">
        <f t="shared" si="28"/>
        <v>3</v>
      </c>
      <c r="AA171" s="159"/>
      <c r="AB171" s="100" t="str">
        <f t="shared" si="29"/>
        <v>No hay ejecución</v>
      </c>
      <c r="AC171" s="105" t="str">
        <f t="shared" si="30"/>
        <v>NA</v>
      </c>
      <c r="AD171" s="166"/>
      <c r="AE171" s="65">
        <f t="shared" si="31"/>
        <v>4</v>
      </c>
      <c r="AF171" s="100">
        <f t="shared" si="32"/>
        <v>0.5714285714285714</v>
      </c>
      <c r="AG171" s="105" t="str">
        <f t="shared" si="33"/>
        <v>Incumplimiento</v>
      </c>
      <c r="AH171" s="166"/>
      <c r="AI171" s="65" t="s">
        <v>502</v>
      </c>
      <c r="AJ171" s="105" t="s">
        <v>502</v>
      </c>
    </row>
    <row r="172" spans="1:36" s="59" customFormat="1" ht="37.049999999999997" customHeight="1">
      <c r="A172" s="63">
        <v>157</v>
      </c>
      <c r="B172" s="162">
        <v>0</v>
      </c>
      <c r="C172" s="162">
        <v>0</v>
      </c>
      <c r="D172" s="162">
        <v>0</v>
      </c>
      <c r="E172" s="162" t="s">
        <v>41</v>
      </c>
      <c r="F172" s="162">
        <v>22</v>
      </c>
      <c r="G172" s="231" t="s">
        <v>428</v>
      </c>
      <c r="H172" s="164" t="s">
        <v>4992</v>
      </c>
      <c r="I172" s="231" t="s">
        <v>20</v>
      </c>
      <c r="J172" s="231" t="s">
        <v>129</v>
      </c>
      <c r="K172" s="231">
        <v>6</v>
      </c>
      <c r="L172" s="165" t="s">
        <v>4784</v>
      </c>
      <c r="M172" s="165" t="s">
        <v>25</v>
      </c>
      <c r="N172" s="64">
        <v>10</v>
      </c>
      <c r="O172" s="64">
        <v>20</v>
      </c>
      <c r="P172" s="64">
        <v>10</v>
      </c>
      <c r="Q172" s="64">
        <v>20</v>
      </c>
      <c r="R172" s="64">
        <f t="shared" si="24"/>
        <v>60</v>
      </c>
      <c r="S172" s="105" t="s">
        <v>4974</v>
      </c>
      <c r="T172" s="105" t="s">
        <v>172</v>
      </c>
      <c r="U172" s="159">
        <f t="shared" si="25"/>
        <v>30</v>
      </c>
      <c r="V172" s="155">
        <v>44</v>
      </c>
      <c r="W172" s="100">
        <f t="shared" si="26"/>
        <v>1.4666666666666666</v>
      </c>
      <c r="X172" s="105" t="str">
        <f t="shared" si="27"/>
        <v>De acuerdo a lo programado</v>
      </c>
      <c r="Y172" s="104"/>
      <c r="Z172" s="159">
        <f t="shared" si="28"/>
        <v>30</v>
      </c>
      <c r="AA172" s="159"/>
      <c r="AB172" s="100" t="str">
        <f t="shared" si="29"/>
        <v>No hay ejecución</v>
      </c>
      <c r="AC172" s="105" t="str">
        <f t="shared" si="30"/>
        <v>NA</v>
      </c>
      <c r="AD172" s="166"/>
      <c r="AE172" s="65">
        <f t="shared" si="31"/>
        <v>44</v>
      </c>
      <c r="AF172" s="100">
        <f t="shared" si="32"/>
        <v>0.73333333333333328</v>
      </c>
      <c r="AG172" s="105" t="str">
        <f t="shared" si="33"/>
        <v>Atraso Leve</v>
      </c>
      <c r="AH172" s="166"/>
      <c r="AI172" s="65" t="s">
        <v>502</v>
      </c>
      <c r="AJ172" s="105" t="s">
        <v>502</v>
      </c>
    </row>
    <row r="173" spans="1:36" s="59" customFormat="1" ht="37.049999999999997" customHeight="1">
      <c r="A173" s="63">
        <v>158</v>
      </c>
      <c r="B173" s="162">
        <v>0</v>
      </c>
      <c r="C173" s="162">
        <v>0</v>
      </c>
      <c r="D173" s="162">
        <v>0</v>
      </c>
      <c r="E173" s="162" t="s">
        <v>41</v>
      </c>
      <c r="F173" s="162">
        <v>22</v>
      </c>
      <c r="G173" s="231" t="s">
        <v>428</v>
      </c>
      <c r="H173" s="164" t="s">
        <v>4993</v>
      </c>
      <c r="I173" s="231" t="s">
        <v>18</v>
      </c>
      <c r="J173" s="231" t="s">
        <v>129</v>
      </c>
      <c r="K173" s="231">
        <v>6</v>
      </c>
      <c r="L173" s="165" t="s">
        <v>640</v>
      </c>
      <c r="M173" s="165" t="s">
        <v>636</v>
      </c>
      <c r="N173" s="64"/>
      <c r="O173" s="64">
        <v>1</v>
      </c>
      <c r="P173" s="64">
        <v>1</v>
      </c>
      <c r="Q173" s="64">
        <v>1</v>
      </c>
      <c r="R173" s="64">
        <f t="shared" si="24"/>
        <v>3</v>
      </c>
      <c r="S173" s="105" t="s">
        <v>4974</v>
      </c>
      <c r="T173" s="105" t="s">
        <v>172</v>
      </c>
      <c r="U173" s="159">
        <f t="shared" si="25"/>
        <v>1</v>
      </c>
      <c r="V173" s="155">
        <v>1</v>
      </c>
      <c r="W173" s="100">
        <f t="shared" si="26"/>
        <v>1</v>
      </c>
      <c r="X173" s="105" t="str">
        <f t="shared" si="27"/>
        <v>De acuerdo a lo programado</v>
      </c>
      <c r="Y173" s="104"/>
      <c r="Z173" s="159">
        <f t="shared" si="28"/>
        <v>2</v>
      </c>
      <c r="AA173" s="159"/>
      <c r="AB173" s="100" t="str">
        <f t="shared" si="29"/>
        <v>No hay ejecución</v>
      </c>
      <c r="AC173" s="105" t="str">
        <f t="shared" si="30"/>
        <v>NA</v>
      </c>
      <c r="AD173" s="166"/>
      <c r="AE173" s="65">
        <f t="shared" si="31"/>
        <v>1</v>
      </c>
      <c r="AF173" s="100">
        <f t="shared" si="32"/>
        <v>0.33333333333333331</v>
      </c>
      <c r="AG173" s="105" t="str">
        <f t="shared" si="33"/>
        <v>Incumplimiento</v>
      </c>
      <c r="AH173" s="166"/>
      <c r="AI173" s="65" t="s">
        <v>502</v>
      </c>
      <c r="AJ173" s="105" t="s">
        <v>502</v>
      </c>
    </row>
    <row r="174" spans="1:36" s="59" customFormat="1" ht="37.049999999999997" customHeight="1">
      <c r="A174" s="63">
        <v>159</v>
      </c>
      <c r="B174" s="162">
        <v>0</v>
      </c>
      <c r="C174" s="162">
        <v>0</v>
      </c>
      <c r="D174" s="162">
        <v>0</v>
      </c>
      <c r="E174" s="162" t="s">
        <v>41</v>
      </c>
      <c r="F174" s="162">
        <v>22</v>
      </c>
      <c r="G174" s="231" t="s">
        <v>428</v>
      </c>
      <c r="H174" s="164" t="s">
        <v>4994</v>
      </c>
      <c r="I174" s="231" t="s">
        <v>20</v>
      </c>
      <c r="J174" s="231" t="s">
        <v>129</v>
      </c>
      <c r="K174" s="231">
        <v>6</v>
      </c>
      <c r="L174" s="165" t="s">
        <v>642</v>
      </c>
      <c r="M174" s="165" t="s">
        <v>674</v>
      </c>
      <c r="N174" s="64">
        <v>0</v>
      </c>
      <c r="O174" s="64">
        <v>4</v>
      </c>
      <c r="P174" s="64">
        <v>0</v>
      </c>
      <c r="Q174" s="64">
        <v>4</v>
      </c>
      <c r="R174" s="64">
        <f t="shared" si="24"/>
        <v>8</v>
      </c>
      <c r="S174" s="105" t="s">
        <v>4974</v>
      </c>
      <c r="T174" s="105" t="s">
        <v>172</v>
      </c>
      <c r="U174" s="159">
        <f t="shared" si="25"/>
        <v>4</v>
      </c>
      <c r="V174" s="155">
        <v>5</v>
      </c>
      <c r="W174" s="100">
        <f t="shared" si="26"/>
        <v>1.25</v>
      </c>
      <c r="X174" s="105" t="str">
        <f t="shared" si="27"/>
        <v>De acuerdo a lo programado</v>
      </c>
      <c r="Y174" s="104"/>
      <c r="Z174" s="159">
        <f t="shared" si="28"/>
        <v>4</v>
      </c>
      <c r="AA174" s="159"/>
      <c r="AB174" s="100" t="str">
        <f t="shared" si="29"/>
        <v>No hay ejecución</v>
      </c>
      <c r="AC174" s="105" t="str">
        <f t="shared" si="30"/>
        <v>NA</v>
      </c>
      <c r="AD174" s="166"/>
      <c r="AE174" s="65">
        <f t="shared" si="31"/>
        <v>5</v>
      </c>
      <c r="AF174" s="100">
        <f t="shared" si="32"/>
        <v>0.625</v>
      </c>
      <c r="AG174" s="105" t="str">
        <f t="shared" si="33"/>
        <v>Incumplimiento</v>
      </c>
      <c r="AH174" s="166"/>
      <c r="AI174" s="65" t="s">
        <v>502</v>
      </c>
      <c r="AJ174" s="105" t="s">
        <v>502</v>
      </c>
    </row>
    <row r="175" spans="1:36" s="59" customFormat="1" ht="37.049999999999997" customHeight="1">
      <c r="A175" s="63">
        <v>160</v>
      </c>
      <c r="B175" s="162">
        <v>0</v>
      </c>
      <c r="C175" s="162">
        <v>0</v>
      </c>
      <c r="D175" s="162">
        <v>0</v>
      </c>
      <c r="E175" s="162" t="s">
        <v>41</v>
      </c>
      <c r="F175" s="162">
        <v>22</v>
      </c>
      <c r="G175" s="231" t="s">
        <v>428</v>
      </c>
      <c r="H175" s="164" t="s">
        <v>4995</v>
      </c>
      <c r="I175" s="231" t="s">
        <v>20</v>
      </c>
      <c r="J175" s="231" t="s">
        <v>129</v>
      </c>
      <c r="K175" s="231">
        <v>6</v>
      </c>
      <c r="L175" s="165" t="s">
        <v>642</v>
      </c>
      <c r="M175" s="165" t="s">
        <v>674</v>
      </c>
      <c r="N175" s="64">
        <v>0</v>
      </c>
      <c r="O175" s="64">
        <v>0</v>
      </c>
      <c r="P175" s="64">
        <v>1</v>
      </c>
      <c r="Q175" s="64">
        <v>1</v>
      </c>
      <c r="R175" s="64">
        <f t="shared" si="24"/>
        <v>2</v>
      </c>
      <c r="S175" s="105" t="s">
        <v>4974</v>
      </c>
      <c r="T175" s="105" t="s">
        <v>172</v>
      </c>
      <c r="U175" s="159">
        <f t="shared" si="25"/>
        <v>0</v>
      </c>
      <c r="V175" s="155">
        <v>1</v>
      </c>
      <c r="W175" s="100" t="str">
        <f t="shared" si="26"/>
        <v>No hay Programación</v>
      </c>
      <c r="X175" s="105" t="str">
        <f t="shared" si="27"/>
        <v>De acuerdo a lo programado</v>
      </c>
      <c r="Y175" s="104"/>
      <c r="Z175" s="159">
        <f t="shared" si="28"/>
        <v>2</v>
      </c>
      <c r="AA175" s="159"/>
      <c r="AB175" s="100" t="str">
        <f t="shared" si="29"/>
        <v>No hay ejecución</v>
      </c>
      <c r="AC175" s="105" t="str">
        <f t="shared" si="30"/>
        <v>NA</v>
      </c>
      <c r="AD175" s="166"/>
      <c r="AE175" s="65">
        <f t="shared" si="31"/>
        <v>1</v>
      </c>
      <c r="AF175" s="100">
        <f t="shared" si="32"/>
        <v>0.5</v>
      </c>
      <c r="AG175" s="105" t="str">
        <f t="shared" si="33"/>
        <v>Incumplimiento</v>
      </c>
      <c r="AH175" s="166"/>
      <c r="AI175" s="65" t="s">
        <v>502</v>
      </c>
      <c r="AJ175" s="105" t="s">
        <v>502</v>
      </c>
    </row>
    <row r="176" spans="1:36" s="59" customFormat="1" ht="37.049999999999997" customHeight="1">
      <c r="A176" s="63">
        <v>161</v>
      </c>
      <c r="B176" s="162">
        <v>0</v>
      </c>
      <c r="C176" s="162">
        <v>0</v>
      </c>
      <c r="D176" s="162">
        <v>0</v>
      </c>
      <c r="E176" s="162" t="s">
        <v>41</v>
      </c>
      <c r="F176" s="162">
        <v>22</v>
      </c>
      <c r="G176" s="231" t="s">
        <v>428</v>
      </c>
      <c r="H176" s="164" t="s">
        <v>4996</v>
      </c>
      <c r="I176" s="231" t="s">
        <v>18</v>
      </c>
      <c r="J176" s="231" t="s">
        <v>129</v>
      </c>
      <c r="K176" s="231">
        <v>6</v>
      </c>
      <c r="L176" s="165" t="s">
        <v>640</v>
      </c>
      <c r="M176" s="165" t="s">
        <v>636</v>
      </c>
      <c r="N176" s="64">
        <v>0</v>
      </c>
      <c r="O176" s="64">
        <v>1</v>
      </c>
      <c r="P176" s="64">
        <v>0</v>
      </c>
      <c r="Q176" s="64">
        <v>0</v>
      </c>
      <c r="R176" s="64">
        <f t="shared" si="24"/>
        <v>1</v>
      </c>
      <c r="S176" s="105" t="s">
        <v>4974</v>
      </c>
      <c r="T176" s="105" t="s">
        <v>172</v>
      </c>
      <c r="U176" s="159">
        <f t="shared" si="25"/>
        <v>1</v>
      </c>
      <c r="V176" s="155">
        <v>0.5</v>
      </c>
      <c r="W176" s="100">
        <f t="shared" si="26"/>
        <v>0.5</v>
      </c>
      <c r="X176" s="105" t="str">
        <f t="shared" si="27"/>
        <v>En Riesgo de no Cumplimiento</v>
      </c>
      <c r="Y176" s="104"/>
      <c r="Z176" s="159">
        <f t="shared" si="28"/>
        <v>0</v>
      </c>
      <c r="AA176" s="159"/>
      <c r="AB176" s="100" t="str">
        <f t="shared" si="29"/>
        <v>No hay ejecución</v>
      </c>
      <c r="AC176" s="105" t="str">
        <f t="shared" si="30"/>
        <v>NA</v>
      </c>
      <c r="AD176" s="166"/>
      <c r="AE176" s="65">
        <f t="shared" si="31"/>
        <v>0.5</v>
      </c>
      <c r="AF176" s="100">
        <f t="shared" si="32"/>
        <v>0.5</v>
      </c>
      <c r="AG176" s="105" t="str">
        <f t="shared" si="33"/>
        <v>Incumplimiento</v>
      </c>
      <c r="AH176" s="166"/>
      <c r="AI176" s="65" t="s">
        <v>502</v>
      </c>
      <c r="AJ176" s="105" t="s">
        <v>502</v>
      </c>
    </row>
    <row r="177" spans="1:36" s="59" customFormat="1" ht="37.049999999999997" customHeight="1">
      <c r="A177" s="63">
        <v>162</v>
      </c>
      <c r="B177" s="162">
        <v>0</v>
      </c>
      <c r="C177" s="162">
        <v>0</v>
      </c>
      <c r="D177" s="162">
        <v>0</v>
      </c>
      <c r="E177" s="162" t="s">
        <v>41</v>
      </c>
      <c r="F177" s="162">
        <v>22</v>
      </c>
      <c r="G177" s="231" t="s">
        <v>428</v>
      </c>
      <c r="H177" s="164" t="s">
        <v>4997</v>
      </c>
      <c r="I177" s="231" t="s">
        <v>20</v>
      </c>
      <c r="J177" s="231" t="s">
        <v>129</v>
      </c>
      <c r="K177" s="231">
        <v>6</v>
      </c>
      <c r="L177" s="165" t="s">
        <v>642</v>
      </c>
      <c r="M177" s="165" t="s">
        <v>674</v>
      </c>
      <c r="N177" s="64">
        <v>1</v>
      </c>
      <c r="O177" s="64">
        <v>1</v>
      </c>
      <c r="P177" s="64">
        <v>1</v>
      </c>
      <c r="Q177" s="64">
        <v>1</v>
      </c>
      <c r="R177" s="64">
        <f t="shared" si="24"/>
        <v>4</v>
      </c>
      <c r="S177" s="105" t="s">
        <v>4974</v>
      </c>
      <c r="T177" s="105" t="s">
        <v>172</v>
      </c>
      <c r="U177" s="159">
        <f t="shared" si="25"/>
        <v>2</v>
      </c>
      <c r="V177" s="155">
        <v>4</v>
      </c>
      <c r="W177" s="100">
        <f t="shared" si="26"/>
        <v>2</v>
      </c>
      <c r="X177" s="105" t="str">
        <f t="shared" si="27"/>
        <v>De acuerdo a lo programado</v>
      </c>
      <c r="Y177" s="104"/>
      <c r="Z177" s="159">
        <f t="shared" si="28"/>
        <v>2</v>
      </c>
      <c r="AA177" s="159"/>
      <c r="AB177" s="100" t="str">
        <f t="shared" si="29"/>
        <v>No hay ejecución</v>
      </c>
      <c r="AC177" s="105" t="str">
        <f t="shared" si="30"/>
        <v>NA</v>
      </c>
      <c r="AD177" s="166"/>
      <c r="AE177" s="65">
        <f t="shared" si="31"/>
        <v>4</v>
      </c>
      <c r="AF177" s="100">
        <f t="shared" si="32"/>
        <v>1</v>
      </c>
      <c r="AG177" s="105" t="str">
        <f t="shared" si="33"/>
        <v>De acuerdo a lo programado</v>
      </c>
      <c r="AH177" s="166"/>
      <c r="AI177" s="65" t="s">
        <v>502</v>
      </c>
      <c r="AJ177" s="105" t="s">
        <v>502</v>
      </c>
    </row>
    <row r="178" spans="1:36" s="59" customFormat="1" ht="37.049999999999997" customHeight="1">
      <c r="A178" s="63">
        <v>163</v>
      </c>
      <c r="B178" s="162">
        <v>0</v>
      </c>
      <c r="C178" s="162">
        <v>0</v>
      </c>
      <c r="D178" s="162">
        <v>0</v>
      </c>
      <c r="E178" s="162" t="s">
        <v>41</v>
      </c>
      <c r="F178" s="162">
        <v>22</v>
      </c>
      <c r="G178" s="231" t="s">
        <v>428</v>
      </c>
      <c r="H178" s="164" t="s">
        <v>4998</v>
      </c>
      <c r="I178" s="231" t="s">
        <v>20</v>
      </c>
      <c r="J178" s="231" t="s">
        <v>129</v>
      </c>
      <c r="K178" s="231">
        <v>6</v>
      </c>
      <c r="L178" s="165" t="s">
        <v>4999</v>
      </c>
      <c r="M178" s="165" t="s">
        <v>5000</v>
      </c>
      <c r="N178" s="64">
        <v>2</v>
      </c>
      <c r="O178" s="64">
        <v>2</v>
      </c>
      <c r="P178" s="64">
        <v>2</v>
      </c>
      <c r="Q178" s="64">
        <v>2</v>
      </c>
      <c r="R178" s="64">
        <f t="shared" si="24"/>
        <v>8</v>
      </c>
      <c r="S178" s="105" t="s">
        <v>4974</v>
      </c>
      <c r="T178" s="105" t="s">
        <v>172</v>
      </c>
      <c r="U178" s="159">
        <f t="shared" si="25"/>
        <v>4</v>
      </c>
      <c r="V178" s="155">
        <v>4</v>
      </c>
      <c r="W178" s="100">
        <f t="shared" si="26"/>
        <v>1</v>
      </c>
      <c r="X178" s="105" t="str">
        <f t="shared" si="27"/>
        <v>De acuerdo a lo programado</v>
      </c>
      <c r="Y178" s="104"/>
      <c r="Z178" s="159">
        <f t="shared" si="28"/>
        <v>4</v>
      </c>
      <c r="AA178" s="159"/>
      <c r="AB178" s="100" t="str">
        <f t="shared" si="29"/>
        <v>No hay ejecución</v>
      </c>
      <c r="AC178" s="105" t="str">
        <f t="shared" si="30"/>
        <v>NA</v>
      </c>
      <c r="AD178" s="166"/>
      <c r="AE178" s="65">
        <f t="shared" si="31"/>
        <v>4</v>
      </c>
      <c r="AF178" s="100">
        <f t="shared" si="32"/>
        <v>0.5</v>
      </c>
      <c r="AG178" s="105" t="str">
        <f t="shared" si="33"/>
        <v>Incumplimiento</v>
      </c>
      <c r="AH178" s="166"/>
      <c r="AI178" s="65" t="s">
        <v>502</v>
      </c>
      <c r="AJ178" s="105" t="s">
        <v>502</v>
      </c>
    </row>
    <row r="179" spans="1:36" s="59" customFormat="1" ht="37.049999999999997" customHeight="1">
      <c r="A179" s="63">
        <v>164</v>
      </c>
      <c r="B179" s="162">
        <v>0</v>
      </c>
      <c r="C179" s="162">
        <v>0</v>
      </c>
      <c r="D179" s="162">
        <v>0</v>
      </c>
      <c r="E179" s="162" t="s">
        <v>41</v>
      </c>
      <c r="F179" s="162">
        <v>22</v>
      </c>
      <c r="G179" s="231" t="s">
        <v>428</v>
      </c>
      <c r="H179" s="164" t="s">
        <v>5001</v>
      </c>
      <c r="I179" s="231" t="s">
        <v>20</v>
      </c>
      <c r="J179" s="231" t="s">
        <v>129</v>
      </c>
      <c r="K179" s="231">
        <v>6</v>
      </c>
      <c r="L179" s="165" t="s">
        <v>642</v>
      </c>
      <c r="M179" s="165" t="s">
        <v>674</v>
      </c>
      <c r="N179" s="64">
        <v>1</v>
      </c>
      <c r="O179" s="64">
        <v>1</v>
      </c>
      <c r="P179" s="64">
        <v>1</v>
      </c>
      <c r="Q179" s="64">
        <v>1</v>
      </c>
      <c r="R179" s="64">
        <f t="shared" si="24"/>
        <v>4</v>
      </c>
      <c r="S179" s="105" t="s">
        <v>4974</v>
      </c>
      <c r="T179" s="105" t="s">
        <v>172</v>
      </c>
      <c r="U179" s="159">
        <f t="shared" si="25"/>
        <v>2</v>
      </c>
      <c r="V179" s="155">
        <v>2</v>
      </c>
      <c r="W179" s="100">
        <f t="shared" si="26"/>
        <v>1</v>
      </c>
      <c r="X179" s="105" t="str">
        <f t="shared" si="27"/>
        <v>De acuerdo a lo programado</v>
      </c>
      <c r="Y179" s="104"/>
      <c r="Z179" s="159">
        <f t="shared" si="28"/>
        <v>2</v>
      </c>
      <c r="AA179" s="159"/>
      <c r="AB179" s="100" t="str">
        <f t="shared" si="29"/>
        <v>No hay ejecución</v>
      </c>
      <c r="AC179" s="105" t="str">
        <f t="shared" si="30"/>
        <v>NA</v>
      </c>
      <c r="AD179" s="166"/>
      <c r="AE179" s="65">
        <f t="shared" si="31"/>
        <v>2</v>
      </c>
      <c r="AF179" s="100">
        <f t="shared" si="32"/>
        <v>0.5</v>
      </c>
      <c r="AG179" s="105" t="str">
        <f t="shared" si="33"/>
        <v>Incumplimiento</v>
      </c>
      <c r="AH179" s="166"/>
      <c r="AI179" s="65" t="s">
        <v>502</v>
      </c>
      <c r="AJ179" s="105" t="s">
        <v>502</v>
      </c>
    </row>
    <row r="180" spans="1:36" s="59" customFormat="1" ht="37.049999999999997" customHeight="1">
      <c r="A180" s="63">
        <v>165</v>
      </c>
      <c r="B180" s="162">
        <v>0</v>
      </c>
      <c r="C180" s="162">
        <v>0</v>
      </c>
      <c r="D180" s="162">
        <v>0</v>
      </c>
      <c r="E180" s="162" t="s">
        <v>41</v>
      </c>
      <c r="F180" s="162">
        <v>22</v>
      </c>
      <c r="G180" s="231" t="s">
        <v>428</v>
      </c>
      <c r="H180" s="164" t="s">
        <v>5002</v>
      </c>
      <c r="I180" s="231" t="s">
        <v>20</v>
      </c>
      <c r="J180" s="231" t="s">
        <v>129</v>
      </c>
      <c r="K180" s="231">
        <v>6</v>
      </c>
      <c r="L180" s="165" t="s">
        <v>4999</v>
      </c>
      <c r="M180" s="165" t="s">
        <v>5000</v>
      </c>
      <c r="N180" s="64">
        <v>3</v>
      </c>
      <c r="O180" s="64">
        <v>3</v>
      </c>
      <c r="P180" s="64">
        <v>3</v>
      </c>
      <c r="Q180" s="64">
        <v>3</v>
      </c>
      <c r="R180" s="64">
        <f t="shared" si="24"/>
        <v>12</v>
      </c>
      <c r="S180" s="105" t="s">
        <v>4974</v>
      </c>
      <c r="T180" s="105" t="s">
        <v>172</v>
      </c>
      <c r="U180" s="159">
        <f t="shared" si="25"/>
        <v>6</v>
      </c>
      <c r="V180" s="155">
        <v>3</v>
      </c>
      <c r="W180" s="100">
        <f t="shared" si="26"/>
        <v>0.5</v>
      </c>
      <c r="X180" s="105" t="str">
        <f t="shared" si="27"/>
        <v>En Riesgo de no Cumplimiento</v>
      </c>
      <c r="Y180" s="104" t="s">
        <v>5003</v>
      </c>
      <c r="Z180" s="159">
        <f t="shared" si="28"/>
        <v>6</v>
      </c>
      <c r="AA180" s="159"/>
      <c r="AB180" s="100" t="str">
        <f t="shared" si="29"/>
        <v>No hay ejecución</v>
      </c>
      <c r="AC180" s="105" t="str">
        <f t="shared" si="30"/>
        <v>NA</v>
      </c>
      <c r="AD180" s="166"/>
      <c r="AE180" s="65">
        <f t="shared" si="31"/>
        <v>3</v>
      </c>
      <c r="AF180" s="100">
        <f t="shared" si="32"/>
        <v>0.25</v>
      </c>
      <c r="AG180" s="105" t="str">
        <f t="shared" si="33"/>
        <v>Incumplimiento</v>
      </c>
      <c r="AH180" s="166"/>
      <c r="AI180" s="65" t="s">
        <v>502</v>
      </c>
      <c r="AJ180" s="105" t="s">
        <v>502</v>
      </c>
    </row>
    <row r="181" spans="1:36" s="59" customFormat="1" ht="37.049999999999997" customHeight="1">
      <c r="A181" s="63">
        <v>166</v>
      </c>
      <c r="B181" s="162">
        <v>0</v>
      </c>
      <c r="C181" s="162">
        <v>0</v>
      </c>
      <c r="D181" s="162">
        <v>0</v>
      </c>
      <c r="E181" s="162" t="s">
        <v>41</v>
      </c>
      <c r="F181" s="162">
        <v>22</v>
      </c>
      <c r="G181" s="231" t="s">
        <v>428</v>
      </c>
      <c r="H181" s="164" t="s">
        <v>5004</v>
      </c>
      <c r="I181" s="231" t="s">
        <v>20</v>
      </c>
      <c r="J181" s="231" t="s">
        <v>129</v>
      </c>
      <c r="K181" s="231">
        <v>6</v>
      </c>
      <c r="L181" s="165" t="s">
        <v>642</v>
      </c>
      <c r="M181" s="165" t="s">
        <v>674</v>
      </c>
      <c r="N181" s="64">
        <v>1</v>
      </c>
      <c r="O181" s="64">
        <v>1</v>
      </c>
      <c r="P181" s="64">
        <v>1</v>
      </c>
      <c r="Q181" s="64">
        <v>1</v>
      </c>
      <c r="R181" s="64">
        <f t="shared" si="24"/>
        <v>4</v>
      </c>
      <c r="S181" s="105" t="s">
        <v>4974</v>
      </c>
      <c r="T181" s="105" t="s">
        <v>172</v>
      </c>
      <c r="U181" s="159">
        <f t="shared" si="25"/>
        <v>2</v>
      </c>
      <c r="V181" s="155">
        <v>2</v>
      </c>
      <c r="W181" s="100">
        <f t="shared" si="26"/>
        <v>1</v>
      </c>
      <c r="X181" s="105" t="str">
        <f t="shared" si="27"/>
        <v>De acuerdo a lo programado</v>
      </c>
      <c r="Y181" s="104"/>
      <c r="Z181" s="159">
        <f t="shared" si="28"/>
        <v>2</v>
      </c>
      <c r="AA181" s="159"/>
      <c r="AB181" s="100" t="str">
        <f t="shared" si="29"/>
        <v>No hay ejecución</v>
      </c>
      <c r="AC181" s="105" t="str">
        <f t="shared" si="30"/>
        <v>NA</v>
      </c>
      <c r="AD181" s="166"/>
      <c r="AE181" s="65">
        <f t="shared" si="31"/>
        <v>2</v>
      </c>
      <c r="AF181" s="100">
        <f t="shared" si="32"/>
        <v>0.5</v>
      </c>
      <c r="AG181" s="105" t="str">
        <f t="shared" si="33"/>
        <v>Incumplimiento</v>
      </c>
      <c r="AH181" s="166"/>
      <c r="AI181" s="65" t="s">
        <v>502</v>
      </c>
      <c r="AJ181" s="105" t="s">
        <v>502</v>
      </c>
    </row>
    <row r="182" spans="1:36" s="59" customFormat="1" ht="37.049999999999997" customHeight="1">
      <c r="A182" s="63">
        <v>167</v>
      </c>
      <c r="B182" s="162">
        <v>0</v>
      </c>
      <c r="C182" s="162">
        <v>0</v>
      </c>
      <c r="D182" s="162">
        <v>0</v>
      </c>
      <c r="E182" s="162" t="s">
        <v>41</v>
      </c>
      <c r="F182" s="162">
        <v>22</v>
      </c>
      <c r="G182" s="231" t="s">
        <v>428</v>
      </c>
      <c r="H182" s="164" t="s">
        <v>4998</v>
      </c>
      <c r="I182" s="231" t="s">
        <v>20</v>
      </c>
      <c r="J182" s="231" t="s">
        <v>129</v>
      </c>
      <c r="K182" s="231">
        <v>6</v>
      </c>
      <c r="L182" s="165" t="s">
        <v>4999</v>
      </c>
      <c r="M182" s="165" t="s">
        <v>5000</v>
      </c>
      <c r="N182" s="64">
        <v>0</v>
      </c>
      <c r="O182" s="64">
        <v>0</v>
      </c>
      <c r="P182" s="64">
        <v>2</v>
      </c>
      <c r="Q182" s="64">
        <v>2</v>
      </c>
      <c r="R182" s="64">
        <f t="shared" si="24"/>
        <v>4</v>
      </c>
      <c r="S182" s="105" t="s">
        <v>4974</v>
      </c>
      <c r="T182" s="105" t="s">
        <v>172</v>
      </c>
      <c r="U182" s="159">
        <f t="shared" si="25"/>
        <v>0</v>
      </c>
      <c r="V182" s="155"/>
      <c r="W182" s="100" t="str">
        <f t="shared" si="26"/>
        <v>No hay ejecución</v>
      </c>
      <c r="X182" s="105" t="str">
        <f t="shared" si="27"/>
        <v>NA</v>
      </c>
      <c r="Y182" s="104"/>
      <c r="Z182" s="159">
        <f t="shared" si="28"/>
        <v>4</v>
      </c>
      <c r="AA182" s="159"/>
      <c r="AB182" s="100" t="str">
        <f t="shared" si="29"/>
        <v>No hay ejecución</v>
      </c>
      <c r="AC182" s="105" t="str">
        <f t="shared" si="30"/>
        <v>NA</v>
      </c>
      <c r="AD182" s="166"/>
      <c r="AE182" s="65">
        <f t="shared" si="31"/>
        <v>0</v>
      </c>
      <c r="AF182" s="100" t="str">
        <f t="shared" si="32"/>
        <v>No hay Programación</v>
      </c>
      <c r="AG182" s="105" t="str">
        <f t="shared" si="33"/>
        <v>De acuerdo a lo programado</v>
      </c>
      <c r="AH182" s="166"/>
      <c r="AI182" s="65" t="s">
        <v>502</v>
      </c>
      <c r="AJ182" s="105" t="s">
        <v>502</v>
      </c>
    </row>
    <row r="183" spans="1:36" s="59" customFormat="1" ht="37.049999999999997" customHeight="1">
      <c r="A183" s="63">
        <v>168</v>
      </c>
      <c r="B183" s="162">
        <v>0</v>
      </c>
      <c r="C183" s="162">
        <v>0</v>
      </c>
      <c r="D183" s="162">
        <v>0</v>
      </c>
      <c r="E183" s="162" t="s">
        <v>41</v>
      </c>
      <c r="F183" s="162">
        <v>22</v>
      </c>
      <c r="G183" s="231" t="s">
        <v>428</v>
      </c>
      <c r="H183" s="164" t="s">
        <v>5005</v>
      </c>
      <c r="I183" s="231" t="s">
        <v>20</v>
      </c>
      <c r="J183" s="231" t="s">
        <v>129</v>
      </c>
      <c r="K183" s="231">
        <v>6</v>
      </c>
      <c r="L183" s="165" t="s">
        <v>642</v>
      </c>
      <c r="M183" s="165" t="s">
        <v>674</v>
      </c>
      <c r="N183" s="64">
        <v>1</v>
      </c>
      <c r="O183" s="64">
        <v>1</v>
      </c>
      <c r="P183" s="64">
        <v>1</v>
      </c>
      <c r="Q183" s="64">
        <v>1</v>
      </c>
      <c r="R183" s="64">
        <f t="shared" si="24"/>
        <v>4</v>
      </c>
      <c r="S183" s="105" t="s">
        <v>4974</v>
      </c>
      <c r="T183" s="105" t="s">
        <v>172</v>
      </c>
      <c r="U183" s="159">
        <f t="shared" si="25"/>
        <v>2</v>
      </c>
      <c r="V183" s="155"/>
      <c r="W183" s="100" t="str">
        <f t="shared" si="26"/>
        <v>No hay ejecución</v>
      </c>
      <c r="X183" s="105" t="str">
        <f t="shared" si="27"/>
        <v>NA</v>
      </c>
      <c r="Y183" s="104" t="s">
        <v>5006</v>
      </c>
      <c r="Z183" s="159">
        <f t="shared" si="28"/>
        <v>2</v>
      </c>
      <c r="AA183" s="159"/>
      <c r="AB183" s="100" t="str">
        <f t="shared" si="29"/>
        <v>No hay ejecución</v>
      </c>
      <c r="AC183" s="105" t="str">
        <f t="shared" si="30"/>
        <v>NA</v>
      </c>
      <c r="AD183" s="166"/>
      <c r="AE183" s="65">
        <f t="shared" si="31"/>
        <v>0</v>
      </c>
      <c r="AF183" s="100" t="str">
        <f t="shared" si="32"/>
        <v>No hay Programación</v>
      </c>
      <c r="AG183" s="105" t="str">
        <f t="shared" si="33"/>
        <v>De acuerdo a lo programado</v>
      </c>
      <c r="AH183" s="166"/>
      <c r="AI183" s="65" t="s">
        <v>502</v>
      </c>
      <c r="AJ183" s="105" t="s">
        <v>502</v>
      </c>
    </row>
    <row r="184" spans="1:36" s="59" customFormat="1" ht="37.049999999999997" customHeight="1">
      <c r="A184" s="63">
        <v>169</v>
      </c>
      <c r="B184" s="162">
        <v>0</v>
      </c>
      <c r="C184" s="162">
        <v>0</v>
      </c>
      <c r="D184" s="162">
        <v>0</v>
      </c>
      <c r="E184" s="162" t="s">
        <v>41</v>
      </c>
      <c r="F184" s="162">
        <v>20</v>
      </c>
      <c r="G184" s="231" t="s">
        <v>428</v>
      </c>
      <c r="H184" s="164" t="s">
        <v>4998</v>
      </c>
      <c r="I184" s="231" t="s">
        <v>20</v>
      </c>
      <c r="J184" s="231" t="s">
        <v>129</v>
      </c>
      <c r="K184" s="231">
        <v>6</v>
      </c>
      <c r="L184" s="165" t="s">
        <v>4999</v>
      </c>
      <c r="M184" s="165" t="s">
        <v>5000</v>
      </c>
      <c r="N184" s="64">
        <v>0</v>
      </c>
      <c r="O184" s="64">
        <v>2</v>
      </c>
      <c r="P184" s="64">
        <v>2</v>
      </c>
      <c r="Q184" s="64">
        <v>2</v>
      </c>
      <c r="R184" s="64">
        <f t="shared" si="24"/>
        <v>6</v>
      </c>
      <c r="S184" s="105" t="s">
        <v>4974</v>
      </c>
      <c r="T184" s="105" t="s">
        <v>172</v>
      </c>
      <c r="U184" s="159">
        <f t="shared" si="25"/>
        <v>2</v>
      </c>
      <c r="V184" s="155"/>
      <c r="W184" s="100" t="str">
        <f t="shared" si="26"/>
        <v>No hay ejecución</v>
      </c>
      <c r="X184" s="105" t="str">
        <f t="shared" si="27"/>
        <v>NA</v>
      </c>
      <c r="Y184" s="104" t="s">
        <v>5006</v>
      </c>
      <c r="Z184" s="159">
        <f t="shared" si="28"/>
        <v>4</v>
      </c>
      <c r="AA184" s="159"/>
      <c r="AB184" s="100" t="str">
        <f t="shared" si="29"/>
        <v>No hay ejecución</v>
      </c>
      <c r="AC184" s="105" t="str">
        <f t="shared" si="30"/>
        <v>NA</v>
      </c>
      <c r="AD184" s="166"/>
      <c r="AE184" s="65">
        <f t="shared" si="31"/>
        <v>0</v>
      </c>
      <c r="AF184" s="100" t="str">
        <f t="shared" si="32"/>
        <v>No hay Programación</v>
      </c>
      <c r="AG184" s="105" t="str">
        <f t="shared" si="33"/>
        <v>De acuerdo a lo programado</v>
      </c>
      <c r="AH184" s="166"/>
      <c r="AI184" s="65" t="s">
        <v>502</v>
      </c>
      <c r="AJ184" s="105" t="s">
        <v>502</v>
      </c>
    </row>
    <row r="185" spans="1:36" s="59" customFormat="1" ht="37.049999999999997" customHeight="1">
      <c r="A185" s="63">
        <v>170</v>
      </c>
      <c r="B185" s="162">
        <v>0</v>
      </c>
      <c r="C185" s="162">
        <v>0</v>
      </c>
      <c r="D185" s="162">
        <v>0</v>
      </c>
      <c r="E185" s="162">
        <v>0</v>
      </c>
      <c r="F185" s="162">
        <v>20</v>
      </c>
      <c r="G185" s="231" t="s">
        <v>507</v>
      </c>
      <c r="H185" s="164" t="s">
        <v>4619</v>
      </c>
      <c r="I185" s="231" t="s">
        <v>20</v>
      </c>
      <c r="J185" s="231" t="s">
        <v>172</v>
      </c>
      <c r="K185" s="231" t="s">
        <v>172</v>
      </c>
      <c r="L185" s="165" t="s">
        <v>4620</v>
      </c>
      <c r="M185" s="165" t="s">
        <v>4621</v>
      </c>
      <c r="N185" s="64">
        <v>0</v>
      </c>
      <c r="O185" s="64">
        <v>1</v>
      </c>
      <c r="P185" s="64">
        <v>0</v>
      </c>
      <c r="Q185" s="64">
        <v>0</v>
      </c>
      <c r="R185" s="64">
        <f t="shared" si="24"/>
        <v>1</v>
      </c>
      <c r="S185" s="105" t="s">
        <v>5007</v>
      </c>
      <c r="T185" s="105" t="s">
        <v>172</v>
      </c>
      <c r="U185" s="159">
        <f t="shared" si="25"/>
        <v>1</v>
      </c>
      <c r="V185" s="155">
        <v>1</v>
      </c>
      <c r="W185" s="100">
        <f t="shared" si="26"/>
        <v>1</v>
      </c>
      <c r="X185" s="105" t="str">
        <f t="shared" si="27"/>
        <v>De acuerdo a lo programado</v>
      </c>
      <c r="Y185" s="104"/>
      <c r="Z185" s="159">
        <f t="shared" si="28"/>
        <v>0</v>
      </c>
      <c r="AA185" s="159"/>
      <c r="AB185" s="100" t="str">
        <f t="shared" si="29"/>
        <v>No hay ejecución</v>
      </c>
      <c r="AC185" s="105" t="str">
        <f t="shared" si="30"/>
        <v>NA</v>
      </c>
      <c r="AD185" s="166"/>
      <c r="AE185" s="65">
        <f t="shared" si="31"/>
        <v>1</v>
      </c>
      <c r="AF185" s="100">
        <f t="shared" si="32"/>
        <v>1</v>
      </c>
      <c r="AG185" s="105" t="str">
        <f t="shared" si="33"/>
        <v>De acuerdo a lo programado</v>
      </c>
      <c r="AH185" s="166"/>
      <c r="AI185" s="65" t="s">
        <v>502</v>
      </c>
      <c r="AJ185" s="105" t="s">
        <v>502</v>
      </c>
    </row>
    <row r="186" spans="1:36" s="59" customFormat="1" ht="37.049999999999997" customHeight="1">
      <c r="A186" s="63">
        <v>171</v>
      </c>
      <c r="B186" s="162">
        <v>0</v>
      </c>
      <c r="C186" s="162">
        <v>0</v>
      </c>
      <c r="D186" s="162">
        <v>0</v>
      </c>
      <c r="E186" s="162">
        <v>0</v>
      </c>
      <c r="F186" s="162">
        <v>20</v>
      </c>
      <c r="G186" s="231" t="s">
        <v>507</v>
      </c>
      <c r="H186" s="164" t="s">
        <v>4623</v>
      </c>
      <c r="I186" s="231" t="s">
        <v>20</v>
      </c>
      <c r="J186" s="231" t="s">
        <v>172</v>
      </c>
      <c r="K186" s="231" t="s">
        <v>172</v>
      </c>
      <c r="L186" s="165" t="s">
        <v>4620</v>
      </c>
      <c r="M186" s="165" t="s">
        <v>4621</v>
      </c>
      <c r="N186" s="64">
        <v>3</v>
      </c>
      <c r="O186" s="64">
        <v>3</v>
      </c>
      <c r="P186" s="64">
        <v>3</v>
      </c>
      <c r="Q186" s="64">
        <v>3</v>
      </c>
      <c r="R186" s="64">
        <f t="shared" si="24"/>
        <v>12</v>
      </c>
      <c r="S186" s="105" t="s">
        <v>5007</v>
      </c>
      <c r="T186" s="105" t="s">
        <v>172</v>
      </c>
      <c r="U186" s="159">
        <f t="shared" si="25"/>
        <v>6</v>
      </c>
      <c r="V186" s="155">
        <v>6</v>
      </c>
      <c r="W186" s="100">
        <f t="shared" si="26"/>
        <v>1</v>
      </c>
      <c r="X186" s="105" t="str">
        <f t="shared" si="27"/>
        <v>De acuerdo a lo programado</v>
      </c>
      <c r="Y186" s="104"/>
      <c r="Z186" s="159">
        <f t="shared" si="28"/>
        <v>6</v>
      </c>
      <c r="AA186" s="159"/>
      <c r="AB186" s="100" t="str">
        <f t="shared" si="29"/>
        <v>No hay ejecución</v>
      </c>
      <c r="AC186" s="105" t="str">
        <f t="shared" si="30"/>
        <v>NA</v>
      </c>
      <c r="AD186" s="166"/>
      <c r="AE186" s="65">
        <f t="shared" si="31"/>
        <v>6</v>
      </c>
      <c r="AF186" s="100">
        <f t="shared" si="32"/>
        <v>0.5</v>
      </c>
      <c r="AG186" s="105" t="str">
        <f t="shared" si="33"/>
        <v>Incumplimiento</v>
      </c>
      <c r="AH186" s="166"/>
      <c r="AI186" s="65" t="s">
        <v>502</v>
      </c>
      <c r="AJ186" s="105" t="s">
        <v>502</v>
      </c>
    </row>
    <row r="187" spans="1:36" s="59" customFormat="1" ht="37.049999999999997" customHeight="1">
      <c r="A187" s="63">
        <v>172</v>
      </c>
      <c r="B187" s="162">
        <v>0</v>
      </c>
      <c r="C187" s="162">
        <v>0</v>
      </c>
      <c r="D187" s="162">
        <v>0</v>
      </c>
      <c r="E187" s="162">
        <v>0</v>
      </c>
      <c r="F187" s="162">
        <v>20</v>
      </c>
      <c r="G187" s="231" t="s">
        <v>507</v>
      </c>
      <c r="H187" s="164" t="s">
        <v>5008</v>
      </c>
      <c r="I187" s="231" t="s">
        <v>20</v>
      </c>
      <c r="J187" s="231" t="s">
        <v>172</v>
      </c>
      <c r="K187" s="231" t="s">
        <v>172</v>
      </c>
      <c r="L187" s="165" t="s">
        <v>4620</v>
      </c>
      <c r="M187" s="165" t="s">
        <v>4621</v>
      </c>
      <c r="N187" s="64">
        <v>11</v>
      </c>
      <c r="O187" s="64">
        <v>11</v>
      </c>
      <c r="P187" s="64">
        <v>11</v>
      </c>
      <c r="Q187" s="64">
        <v>11</v>
      </c>
      <c r="R187" s="64">
        <f t="shared" si="24"/>
        <v>44</v>
      </c>
      <c r="S187" s="105" t="s">
        <v>5009</v>
      </c>
      <c r="T187" s="105" t="s">
        <v>172</v>
      </c>
      <c r="U187" s="159">
        <f t="shared" si="25"/>
        <v>22</v>
      </c>
      <c r="V187" s="155">
        <v>22</v>
      </c>
      <c r="W187" s="100">
        <f t="shared" si="26"/>
        <v>1</v>
      </c>
      <c r="X187" s="105" t="str">
        <f t="shared" si="27"/>
        <v>De acuerdo a lo programado</v>
      </c>
      <c r="Y187" s="104"/>
      <c r="Z187" s="159">
        <f t="shared" si="28"/>
        <v>22</v>
      </c>
      <c r="AA187" s="159"/>
      <c r="AB187" s="100" t="str">
        <f t="shared" si="29"/>
        <v>No hay ejecución</v>
      </c>
      <c r="AC187" s="105" t="str">
        <f t="shared" si="30"/>
        <v>NA</v>
      </c>
      <c r="AD187" s="166"/>
      <c r="AE187" s="65">
        <f t="shared" si="31"/>
        <v>22</v>
      </c>
      <c r="AF187" s="100">
        <f t="shared" si="32"/>
        <v>0.5</v>
      </c>
      <c r="AG187" s="105" t="str">
        <f t="shared" si="33"/>
        <v>Incumplimiento</v>
      </c>
      <c r="AH187" s="166"/>
      <c r="AI187" s="65" t="s">
        <v>502</v>
      </c>
      <c r="AJ187" s="105" t="s">
        <v>502</v>
      </c>
    </row>
    <row r="188" spans="1:36" s="59" customFormat="1" ht="37.049999999999997" customHeight="1">
      <c r="A188" s="63">
        <v>173</v>
      </c>
      <c r="B188" s="162">
        <v>0</v>
      </c>
      <c r="C188" s="162">
        <v>0</v>
      </c>
      <c r="D188" s="162">
        <v>0</v>
      </c>
      <c r="E188" s="162">
        <v>0</v>
      </c>
      <c r="F188" s="162">
        <v>20</v>
      </c>
      <c r="G188" s="231" t="s">
        <v>507</v>
      </c>
      <c r="H188" s="164" t="s">
        <v>5010</v>
      </c>
      <c r="I188" s="231" t="s">
        <v>20</v>
      </c>
      <c r="J188" s="231" t="s">
        <v>172</v>
      </c>
      <c r="K188" s="231" t="s">
        <v>172</v>
      </c>
      <c r="L188" s="165" t="s">
        <v>4620</v>
      </c>
      <c r="M188" s="165" t="s">
        <v>4621</v>
      </c>
      <c r="N188" s="64">
        <v>3</v>
      </c>
      <c r="O188" s="64">
        <v>3</v>
      </c>
      <c r="P188" s="64">
        <v>3</v>
      </c>
      <c r="Q188" s="64">
        <v>3</v>
      </c>
      <c r="R188" s="64">
        <f t="shared" si="24"/>
        <v>12</v>
      </c>
      <c r="S188" s="105" t="s">
        <v>5011</v>
      </c>
      <c r="T188" s="105" t="s">
        <v>172</v>
      </c>
      <c r="U188" s="159">
        <f t="shared" si="25"/>
        <v>6</v>
      </c>
      <c r="V188" s="155">
        <v>6</v>
      </c>
      <c r="W188" s="100">
        <f t="shared" si="26"/>
        <v>1</v>
      </c>
      <c r="X188" s="105" t="str">
        <f t="shared" si="27"/>
        <v>De acuerdo a lo programado</v>
      </c>
      <c r="Y188" s="104"/>
      <c r="Z188" s="159">
        <f t="shared" si="28"/>
        <v>6</v>
      </c>
      <c r="AA188" s="159"/>
      <c r="AB188" s="100" t="str">
        <f t="shared" si="29"/>
        <v>No hay ejecución</v>
      </c>
      <c r="AC188" s="105" t="str">
        <f t="shared" si="30"/>
        <v>NA</v>
      </c>
      <c r="AD188" s="166"/>
      <c r="AE188" s="65">
        <f t="shared" si="31"/>
        <v>6</v>
      </c>
      <c r="AF188" s="100">
        <f t="shared" si="32"/>
        <v>0.5</v>
      </c>
      <c r="AG188" s="105" t="str">
        <f t="shared" si="33"/>
        <v>Incumplimiento</v>
      </c>
      <c r="AH188" s="166"/>
      <c r="AI188" s="65" t="s">
        <v>502</v>
      </c>
      <c r="AJ188" s="105" t="s">
        <v>502</v>
      </c>
    </row>
    <row r="189" spans="1:36" s="59" customFormat="1" ht="37.049999999999997" customHeight="1">
      <c r="A189" s="63">
        <v>174</v>
      </c>
      <c r="B189" s="162">
        <v>0</v>
      </c>
      <c r="C189" s="162">
        <v>0</v>
      </c>
      <c r="D189" s="162">
        <v>0</v>
      </c>
      <c r="E189" s="162">
        <v>0</v>
      </c>
      <c r="F189" s="162">
        <v>20</v>
      </c>
      <c r="G189" s="231" t="s">
        <v>507</v>
      </c>
      <c r="H189" s="164" t="s">
        <v>5012</v>
      </c>
      <c r="I189" s="231" t="s">
        <v>20</v>
      </c>
      <c r="J189" s="231" t="s">
        <v>172</v>
      </c>
      <c r="K189" s="231" t="s">
        <v>172</v>
      </c>
      <c r="L189" s="165" t="s">
        <v>4620</v>
      </c>
      <c r="M189" s="165" t="s">
        <v>4621</v>
      </c>
      <c r="N189" s="64">
        <v>10</v>
      </c>
      <c r="O189" s="64">
        <v>10</v>
      </c>
      <c r="P189" s="64">
        <v>10</v>
      </c>
      <c r="Q189" s="64">
        <v>10</v>
      </c>
      <c r="R189" s="64">
        <f t="shared" si="24"/>
        <v>40</v>
      </c>
      <c r="S189" s="105" t="s">
        <v>5011</v>
      </c>
      <c r="T189" s="105" t="s">
        <v>172</v>
      </c>
      <c r="U189" s="159">
        <f t="shared" si="25"/>
        <v>20</v>
      </c>
      <c r="V189" s="155">
        <v>16</v>
      </c>
      <c r="W189" s="100">
        <f t="shared" si="26"/>
        <v>0.8</v>
      </c>
      <c r="X189" s="105" t="str">
        <f t="shared" si="27"/>
        <v>Atraso Leve</v>
      </c>
      <c r="Y189" s="104" t="s">
        <v>5013</v>
      </c>
      <c r="Z189" s="159">
        <f t="shared" si="28"/>
        <v>20</v>
      </c>
      <c r="AA189" s="159"/>
      <c r="AB189" s="100" t="str">
        <f t="shared" si="29"/>
        <v>No hay ejecución</v>
      </c>
      <c r="AC189" s="105" t="str">
        <f t="shared" si="30"/>
        <v>NA</v>
      </c>
      <c r="AD189" s="166"/>
      <c r="AE189" s="65">
        <f t="shared" si="31"/>
        <v>16</v>
      </c>
      <c r="AF189" s="100">
        <f t="shared" si="32"/>
        <v>0.4</v>
      </c>
      <c r="AG189" s="105" t="str">
        <f t="shared" si="33"/>
        <v>Incumplimiento</v>
      </c>
      <c r="AH189" s="166"/>
      <c r="AI189" s="65" t="s">
        <v>502</v>
      </c>
      <c r="AJ189" s="105" t="s">
        <v>502</v>
      </c>
    </row>
    <row r="190" spans="1:36" s="59" customFormat="1" ht="37.049999999999997" customHeight="1">
      <c r="A190" s="63">
        <v>175</v>
      </c>
      <c r="B190" s="162">
        <v>0</v>
      </c>
      <c r="C190" s="162">
        <v>0</v>
      </c>
      <c r="D190" s="162">
        <v>0</v>
      </c>
      <c r="E190" s="162">
        <v>0</v>
      </c>
      <c r="F190" s="162">
        <v>20</v>
      </c>
      <c r="G190" s="231" t="s">
        <v>507</v>
      </c>
      <c r="H190" s="164" t="s">
        <v>5014</v>
      </c>
      <c r="I190" s="231" t="s">
        <v>20</v>
      </c>
      <c r="J190" s="231" t="s">
        <v>172</v>
      </c>
      <c r="K190" s="231" t="s">
        <v>172</v>
      </c>
      <c r="L190" s="165" t="s">
        <v>4620</v>
      </c>
      <c r="M190" s="165" t="s">
        <v>4621</v>
      </c>
      <c r="N190" s="64">
        <v>2</v>
      </c>
      <c r="O190" s="64">
        <v>6</v>
      </c>
      <c r="P190" s="64">
        <v>5</v>
      </c>
      <c r="Q190" s="64">
        <v>2</v>
      </c>
      <c r="R190" s="64">
        <f t="shared" si="24"/>
        <v>15</v>
      </c>
      <c r="S190" s="105" t="s">
        <v>5007</v>
      </c>
      <c r="T190" s="105" t="s">
        <v>172</v>
      </c>
      <c r="U190" s="159">
        <f t="shared" si="25"/>
        <v>8</v>
      </c>
      <c r="V190" s="155">
        <v>9</v>
      </c>
      <c r="W190" s="100">
        <f t="shared" si="26"/>
        <v>1.125</v>
      </c>
      <c r="X190" s="105" t="str">
        <f t="shared" si="27"/>
        <v>De acuerdo a lo programado</v>
      </c>
      <c r="Y190" s="104"/>
      <c r="Z190" s="159">
        <f t="shared" si="28"/>
        <v>7</v>
      </c>
      <c r="AA190" s="159"/>
      <c r="AB190" s="100" t="str">
        <f t="shared" si="29"/>
        <v>No hay ejecución</v>
      </c>
      <c r="AC190" s="105" t="str">
        <f t="shared" si="30"/>
        <v>NA</v>
      </c>
      <c r="AD190" s="166"/>
      <c r="AE190" s="65">
        <f t="shared" si="31"/>
        <v>9</v>
      </c>
      <c r="AF190" s="100">
        <f t="shared" si="32"/>
        <v>0.6</v>
      </c>
      <c r="AG190" s="105" t="str">
        <f t="shared" si="33"/>
        <v>Incumplimiento</v>
      </c>
      <c r="AH190" s="166"/>
      <c r="AI190" s="65" t="s">
        <v>502</v>
      </c>
      <c r="AJ190" s="105" t="s">
        <v>502</v>
      </c>
    </row>
    <row r="191" spans="1:36" s="59" customFormat="1" ht="37.049999999999997" customHeight="1">
      <c r="A191" s="63">
        <v>176</v>
      </c>
      <c r="B191" s="162">
        <v>0</v>
      </c>
      <c r="C191" s="162">
        <v>0</v>
      </c>
      <c r="D191" s="162">
        <v>0</v>
      </c>
      <c r="E191" s="162">
        <v>0</v>
      </c>
      <c r="F191" s="162">
        <v>20</v>
      </c>
      <c r="G191" s="231" t="s">
        <v>538</v>
      </c>
      <c r="H191" s="164" t="s">
        <v>4627</v>
      </c>
      <c r="I191" s="231" t="s">
        <v>20</v>
      </c>
      <c r="J191" s="231" t="s">
        <v>172</v>
      </c>
      <c r="K191" s="231" t="s">
        <v>172</v>
      </c>
      <c r="L191" s="165" t="s">
        <v>4620</v>
      </c>
      <c r="M191" s="165" t="s">
        <v>636</v>
      </c>
      <c r="N191" s="64">
        <v>1</v>
      </c>
      <c r="O191" s="64">
        <v>0</v>
      </c>
      <c r="P191" s="64">
        <v>1</v>
      </c>
      <c r="Q191" s="64">
        <v>0</v>
      </c>
      <c r="R191" s="64">
        <f t="shared" si="24"/>
        <v>2</v>
      </c>
      <c r="S191" s="105" t="s">
        <v>5007</v>
      </c>
      <c r="T191" s="105" t="s">
        <v>172</v>
      </c>
      <c r="U191" s="159">
        <f t="shared" si="25"/>
        <v>1</v>
      </c>
      <c r="V191" s="155">
        <v>1</v>
      </c>
      <c r="W191" s="100">
        <f t="shared" si="26"/>
        <v>1</v>
      </c>
      <c r="X191" s="105" t="str">
        <f t="shared" si="27"/>
        <v>De acuerdo a lo programado</v>
      </c>
      <c r="Y191" s="104"/>
      <c r="Z191" s="159">
        <f t="shared" si="28"/>
        <v>1</v>
      </c>
      <c r="AA191" s="159"/>
      <c r="AB191" s="100" t="str">
        <f t="shared" si="29"/>
        <v>No hay ejecución</v>
      </c>
      <c r="AC191" s="105" t="str">
        <f t="shared" si="30"/>
        <v>NA</v>
      </c>
      <c r="AD191" s="166"/>
      <c r="AE191" s="65">
        <f t="shared" si="31"/>
        <v>1</v>
      </c>
      <c r="AF191" s="100">
        <f t="shared" si="32"/>
        <v>0.5</v>
      </c>
      <c r="AG191" s="105" t="str">
        <f t="shared" si="33"/>
        <v>Incumplimiento</v>
      </c>
      <c r="AH191" s="166"/>
      <c r="AI191" s="65" t="s">
        <v>502</v>
      </c>
      <c r="AJ191" s="105" t="s">
        <v>502</v>
      </c>
    </row>
    <row r="192" spans="1:36" s="59" customFormat="1" ht="37.049999999999997" customHeight="1">
      <c r="A192" s="63">
        <v>177</v>
      </c>
      <c r="B192" s="162">
        <v>0</v>
      </c>
      <c r="C192" s="162">
        <v>0</v>
      </c>
      <c r="D192" s="162">
        <v>0</v>
      </c>
      <c r="E192" s="162">
        <v>0</v>
      </c>
      <c r="F192" s="162">
        <v>20</v>
      </c>
      <c r="G192" s="231" t="s">
        <v>538</v>
      </c>
      <c r="H192" s="164" t="s">
        <v>4628</v>
      </c>
      <c r="I192" s="231" t="s">
        <v>20</v>
      </c>
      <c r="J192" s="231" t="s">
        <v>172</v>
      </c>
      <c r="K192" s="231" t="s">
        <v>172</v>
      </c>
      <c r="L192" s="165" t="s">
        <v>4620</v>
      </c>
      <c r="M192" s="165" t="s">
        <v>4621</v>
      </c>
      <c r="N192" s="64">
        <v>2</v>
      </c>
      <c r="O192" s="64">
        <v>3</v>
      </c>
      <c r="P192" s="64">
        <v>3</v>
      </c>
      <c r="Q192" s="64">
        <v>2</v>
      </c>
      <c r="R192" s="64">
        <f t="shared" si="24"/>
        <v>10</v>
      </c>
      <c r="S192" s="105" t="s">
        <v>5007</v>
      </c>
      <c r="T192" s="105" t="s">
        <v>172</v>
      </c>
      <c r="U192" s="159">
        <f t="shared" si="25"/>
        <v>5</v>
      </c>
      <c r="V192" s="155">
        <v>4</v>
      </c>
      <c r="W192" s="100">
        <f t="shared" si="26"/>
        <v>0.8</v>
      </c>
      <c r="X192" s="105" t="str">
        <f t="shared" si="27"/>
        <v>Atraso Leve</v>
      </c>
      <c r="Y192" s="104"/>
      <c r="Z192" s="159">
        <f t="shared" si="28"/>
        <v>5</v>
      </c>
      <c r="AA192" s="159"/>
      <c r="AB192" s="100" t="str">
        <f t="shared" si="29"/>
        <v>No hay ejecución</v>
      </c>
      <c r="AC192" s="105" t="str">
        <f t="shared" si="30"/>
        <v>NA</v>
      </c>
      <c r="AD192" s="166"/>
      <c r="AE192" s="65">
        <f t="shared" si="31"/>
        <v>4</v>
      </c>
      <c r="AF192" s="100">
        <f t="shared" si="32"/>
        <v>0.4</v>
      </c>
      <c r="AG192" s="105" t="str">
        <f t="shared" si="33"/>
        <v>Incumplimiento</v>
      </c>
      <c r="AH192" s="166"/>
      <c r="AI192" s="65" t="s">
        <v>502</v>
      </c>
      <c r="AJ192" s="105" t="s">
        <v>502</v>
      </c>
    </row>
    <row r="193" spans="1:36" s="59" customFormat="1" ht="37.049999999999997" customHeight="1">
      <c r="A193" s="63">
        <v>178</v>
      </c>
      <c r="B193" s="162">
        <v>0</v>
      </c>
      <c r="C193" s="162">
        <v>0</v>
      </c>
      <c r="D193" s="162">
        <v>0</v>
      </c>
      <c r="E193" s="162">
        <v>0</v>
      </c>
      <c r="F193" s="162">
        <v>20</v>
      </c>
      <c r="G193" s="231" t="s">
        <v>538</v>
      </c>
      <c r="H193" s="164" t="s">
        <v>5015</v>
      </c>
      <c r="I193" s="231" t="s">
        <v>20</v>
      </c>
      <c r="J193" s="231" t="s">
        <v>172</v>
      </c>
      <c r="K193" s="231" t="s">
        <v>172</v>
      </c>
      <c r="L193" s="165" t="s">
        <v>4620</v>
      </c>
      <c r="M193" s="165" t="s">
        <v>4621</v>
      </c>
      <c r="N193" s="64">
        <v>2</v>
      </c>
      <c r="O193" s="64">
        <v>3</v>
      </c>
      <c r="P193" s="64">
        <v>3</v>
      </c>
      <c r="Q193" s="64">
        <v>2</v>
      </c>
      <c r="R193" s="64">
        <f t="shared" si="24"/>
        <v>10</v>
      </c>
      <c r="S193" s="105" t="s">
        <v>5007</v>
      </c>
      <c r="T193" s="105" t="s">
        <v>172</v>
      </c>
      <c r="U193" s="159">
        <f t="shared" si="25"/>
        <v>5</v>
      </c>
      <c r="V193" s="155">
        <v>3</v>
      </c>
      <c r="W193" s="100">
        <f t="shared" si="26"/>
        <v>0.6</v>
      </c>
      <c r="X193" s="105" t="str">
        <f t="shared" si="27"/>
        <v>En Riesgo de no Cumplimiento</v>
      </c>
      <c r="Y193" s="104" t="s">
        <v>5016</v>
      </c>
      <c r="Z193" s="159">
        <f t="shared" si="28"/>
        <v>5</v>
      </c>
      <c r="AA193" s="159"/>
      <c r="AB193" s="100" t="str">
        <f t="shared" si="29"/>
        <v>No hay ejecución</v>
      </c>
      <c r="AC193" s="105" t="str">
        <f t="shared" si="30"/>
        <v>NA</v>
      </c>
      <c r="AD193" s="166"/>
      <c r="AE193" s="65">
        <f t="shared" si="31"/>
        <v>3</v>
      </c>
      <c r="AF193" s="100">
        <f t="shared" si="32"/>
        <v>0.3</v>
      </c>
      <c r="AG193" s="105" t="str">
        <f t="shared" si="33"/>
        <v>Incumplimiento</v>
      </c>
      <c r="AH193" s="166"/>
      <c r="AI193" s="65" t="s">
        <v>502</v>
      </c>
      <c r="AJ193" s="105" t="s">
        <v>502</v>
      </c>
    </row>
    <row r="194" spans="1:36" s="59" customFormat="1" ht="37.049999999999997" customHeight="1">
      <c r="A194" s="63">
        <v>179</v>
      </c>
      <c r="B194" s="162">
        <v>0</v>
      </c>
      <c r="C194" s="162">
        <v>0</v>
      </c>
      <c r="D194" s="162">
        <v>0</v>
      </c>
      <c r="E194" s="162">
        <v>0</v>
      </c>
      <c r="F194" s="162">
        <v>20</v>
      </c>
      <c r="G194" s="231" t="s">
        <v>538</v>
      </c>
      <c r="H194" s="164" t="s">
        <v>5017</v>
      </c>
      <c r="I194" s="231" t="s">
        <v>20</v>
      </c>
      <c r="J194" s="231" t="s">
        <v>172</v>
      </c>
      <c r="K194" s="231" t="s">
        <v>172</v>
      </c>
      <c r="L194" s="165" t="s">
        <v>4620</v>
      </c>
      <c r="M194" s="165" t="s">
        <v>636</v>
      </c>
      <c r="N194" s="64">
        <v>3</v>
      </c>
      <c r="O194" s="64">
        <v>3</v>
      </c>
      <c r="P194" s="64">
        <v>3</v>
      </c>
      <c r="Q194" s="64">
        <v>3</v>
      </c>
      <c r="R194" s="64">
        <f t="shared" si="24"/>
        <v>12</v>
      </c>
      <c r="S194" s="105" t="s">
        <v>5007</v>
      </c>
      <c r="T194" s="105" t="s">
        <v>172</v>
      </c>
      <c r="U194" s="159">
        <f t="shared" si="25"/>
        <v>6</v>
      </c>
      <c r="V194" s="155">
        <v>10</v>
      </c>
      <c r="W194" s="100">
        <f t="shared" si="26"/>
        <v>1.6666666666666667</v>
      </c>
      <c r="X194" s="105" t="str">
        <f t="shared" si="27"/>
        <v>De acuerdo a lo programado</v>
      </c>
      <c r="Y194" s="104"/>
      <c r="Z194" s="159">
        <f t="shared" si="28"/>
        <v>6</v>
      </c>
      <c r="AA194" s="159"/>
      <c r="AB194" s="100" t="str">
        <f t="shared" si="29"/>
        <v>No hay ejecución</v>
      </c>
      <c r="AC194" s="105" t="str">
        <f t="shared" si="30"/>
        <v>NA</v>
      </c>
      <c r="AD194" s="166"/>
      <c r="AE194" s="65">
        <f t="shared" si="31"/>
        <v>10</v>
      </c>
      <c r="AF194" s="100">
        <f t="shared" si="32"/>
        <v>0.83333333333333337</v>
      </c>
      <c r="AG194" s="105" t="str">
        <f t="shared" si="33"/>
        <v>Atraso Leve</v>
      </c>
      <c r="AH194" s="166"/>
      <c r="AI194" s="65" t="s">
        <v>502</v>
      </c>
      <c r="AJ194" s="105" t="s">
        <v>502</v>
      </c>
    </row>
    <row r="195" spans="1:36" s="59" customFormat="1" ht="37.049999999999997" customHeight="1">
      <c r="A195" s="63">
        <v>180</v>
      </c>
      <c r="B195" s="162">
        <v>0</v>
      </c>
      <c r="C195" s="162">
        <v>0</v>
      </c>
      <c r="D195" s="162">
        <v>0</v>
      </c>
      <c r="E195" s="162">
        <v>0</v>
      </c>
      <c r="F195" s="162">
        <v>20</v>
      </c>
      <c r="G195" s="231" t="s">
        <v>538</v>
      </c>
      <c r="H195" s="164" t="s">
        <v>5018</v>
      </c>
      <c r="I195" s="231" t="s">
        <v>20</v>
      </c>
      <c r="J195" s="231" t="s">
        <v>172</v>
      </c>
      <c r="K195" s="231" t="s">
        <v>172</v>
      </c>
      <c r="L195" s="165" t="s">
        <v>4620</v>
      </c>
      <c r="M195" s="165" t="s">
        <v>4621</v>
      </c>
      <c r="N195" s="64">
        <v>7</v>
      </c>
      <c r="O195" s="64">
        <v>7</v>
      </c>
      <c r="P195" s="64">
        <v>8</v>
      </c>
      <c r="Q195" s="64">
        <v>8</v>
      </c>
      <c r="R195" s="64">
        <f t="shared" si="24"/>
        <v>30</v>
      </c>
      <c r="S195" s="105" t="s">
        <v>5019</v>
      </c>
      <c r="T195" s="105" t="s">
        <v>172</v>
      </c>
      <c r="U195" s="159">
        <f t="shared" si="25"/>
        <v>14</v>
      </c>
      <c r="V195" s="155">
        <v>73</v>
      </c>
      <c r="W195" s="100">
        <f t="shared" si="26"/>
        <v>5.2142857142857144</v>
      </c>
      <c r="X195" s="105" t="str">
        <f t="shared" si="27"/>
        <v>De acuerdo a lo programado</v>
      </c>
      <c r="Y195" s="104"/>
      <c r="Z195" s="159">
        <f t="shared" si="28"/>
        <v>16</v>
      </c>
      <c r="AA195" s="159"/>
      <c r="AB195" s="100" t="str">
        <f t="shared" si="29"/>
        <v>No hay ejecución</v>
      </c>
      <c r="AC195" s="105" t="str">
        <f t="shared" si="30"/>
        <v>NA</v>
      </c>
      <c r="AD195" s="166"/>
      <c r="AE195" s="65">
        <f t="shared" si="31"/>
        <v>73</v>
      </c>
      <c r="AF195" s="100">
        <f t="shared" si="32"/>
        <v>2.4333333333333331</v>
      </c>
      <c r="AG195" s="105" t="str">
        <f t="shared" si="33"/>
        <v>De acuerdo a lo programado</v>
      </c>
      <c r="AH195" s="166"/>
      <c r="AI195" s="65" t="s">
        <v>502</v>
      </c>
      <c r="AJ195" s="105" t="s">
        <v>502</v>
      </c>
    </row>
    <row r="196" spans="1:36" s="59" customFormat="1" ht="37.049999999999997" customHeight="1">
      <c r="A196" s="63">
        <v>181</v>
      </c>
      <c r="B196" s="162">
        <v>0</v>
      </c>
      <c r="C196" s="162">
        <v>0</v>
      </c>
      <c r="D196" s="162">
        <v>0</v>
      </c>
      <c r="E196" s="162">
        <v>0</v>
      </c>
      <c r="F196" s="162">
        <v>20</v>
      </c>
      <c r="G196" s="231" t="s">
        <v>538</v>
      </c>
      <c r="H196" s="164" t="s">
        <v>4631</v>
      </c>
      <c r="I196" s="231" t="s">
        <v>20</v>
      </c>
      <c r="J196" s="231" t="s">
        <v>172</v>
      </c>
      <c r="K196" s="231" t="s">
        <v>172</v>
      </c>
      <c r="L196" s="165" t="s">
        <v>4620</v>
      </c>
      <c r="M196" s="165" t="s">
        <v>4621</v>
      </c>
      <c r="N196" s="64">
        <v>15</v>
      </c>
      <c r="O196" s="64">
        <v>15</v>
      </c>
      <c r="P196" s="64">
        <v>30</v>
      </c>
      <c r="Q196" s="64">
        <v>30</v>
      </c>
      <c r="R196" s="64">
        <f t="shared" si="24"/>
        <v>90</v>
      </c>
      <c r="S196" s="105" t="s">
        <v>5009</v>
      </c>
      <c r="T196" s="105" t="s">
        <v>172</v>
      </c>
      <c r="U196" s="159">
        <f t="shared" si="25"/>
        <v>30</v>
      </c>
      <c r="V196" s="155">
        <v>22</v>
      </c>
      <c r="W196" s="100">
        <f t="shared" si="26"/>
        <v>0.73333333333333328</v>
      </c>
      <c r="X196" s="105" t="str">
        <f t="shared" si="27"/>
        <v>Atraso Leve</v>
      </c>
      <c r="Y196" s="104" t="s">
        <v>5020</v>
      </c>
      <c r="Z196" s="159">
        <f t="shared" si="28"/>
        <v>60</v>
      </c>
      <c r="AA196" s="159"/>
      <c r="AB196" s="100" t="str">
        <f t="shared" si="29"/>
        <v>No hay ejecución</v>
      </c>
      <c r="AC196" s="105" t="str">
        <f t="shared" si="30"/>
        <v>NA</v>
      </c>
      <c r="AD196" s="166"/>
      <c r="AE196" s="65">
        <f t="shared" si="31"/>
        <v>22</v>
      </c>
      <c r="AF196" s="100">
        <f t="shared" si="32"/>
        <v>0.24444444444444444</v>
      </c>
      <c r="AG196" s="105" t="str">
        <f t="shared" si="33"/>
        <v>Incumplimiento</v>
      </c>
      <c r="AH196" s="166"/>
      <c r="AI196" s="65" t="s">
        <v>502</v>
      </c>
      <c r="AJ196" s="105" t="s">
        <v>502</v>
      </c>
    </row>
    <row r="197" spans="1:36" s="59" customFormat="1" ht="37.049999999999997" customHeight="1">
      <c r="A197" s="63">
        <v>182</v>
      </c>
      <c r="B197" s="162">
        <v>0</v>
      </c>
      <c r="C197" s="162">
        <v>0</v>
      </c>
      <c r="D197" s="162">
        <v>0</v>
      </c>
      <c r="E197" s="162">
        <v>0</v>
      </c>
      <c r="F197" s="162">
        <v>20</v>
      </c>
      <c r="G197" s="231" t="s">
        <v>538</v>
      </c>
      <c r="H197" s="164" t="s">
        <v>5021</v>
      </c>
      <c r="I197" s="231" t="s">
        <v>20</v>
      </c>
      <c r="J197" s="231" t="s">
        <v>172</v>
      </c>
      <c r="K197" s="231" t="s">
        <v>172</v>
      </c>
      <c r="L197" s="165" t="s">
        <v>4620</v>
      </c>
      <c r="M197" s="165" t="s">
        <v>4621</v>
      </c>
      <c r="N197" s="64">
        <v>30</v>
      </c>
      <c r="O197" s="64">
        <v>30</v>
      </c>
      <c r="P197" s="64">
        <v>30</v>
      </c>
      <c r="Q197" s="64">
        <v>30</v>
      </c>
      <c r="R197" s="64">
        <f t="shared" si="24"/>
        <v>120</v>
      </c>
      <c r="S197" s="105" t="s">
        <v>5011</v>
      </c>
      <c r="T197" s="105" t="s">
        <v>172</v>
      </c>
      <c r="U197" s="159">
        <f t="shared" si="25"/>
        <v>60</v>
      </c>
      <c r="V197" s="155">
        <v>55</v>
      </c>
      <c r="W197" s="100">
        <f t="shared" si="26"/>
        <v>0.91666666666666663</v>
      </c>
      <c r="X197" s="105" t="str">
        <f t="shared" si="27"/>
        <v>De acuerdo a lo programado</v>
      </c>
      <c r="Y197" s="104" t="s">
        <v>5022</v>
      </c>
      <c r="Z197" s="159">
        <f t="shared" si="28"/>
        <v>60</v>
      </c>
      <c r="AA197" s="159"/>
      <c r="AB197" s="100" t="str">
        <f t="shared" si="29"/>
        <v>No hay ejecución</v>
      </c>
      <c r="AC197" s="105" t="str">
        <f t="shared" si="30"/>
        <v>NA</v>
      </c>
      <c r="AD197" s="166"/>
      <c r="AE197" s="65">
        <f t="shared" si="31"/>
        <v>55</v>
      </c>
      <c r="AF197" s="100">
        <f t="shared" si="32"/>
        <v>0.45833333333333331</v>
      </c>
      <c r="AG197" s="105" t="str">
        <f t="shared" si="33"/>
        <v>Incumplimiento</v>
      </c>
      <c r="AH197" s="166"/>
      <c r="AI197" s="65" t="s">
        <v>502</v>
      </c>
      <c r="AJ197" s="105" t="s">
        <v>502</v>
      </c>
    </row>
    <row r="198" spans="1:36" s="59" customFormat="1" ht="37.049999999999997" customHeight="1">
      <c r="A198" s="63">
        <v>183</v>
      </c>
      <c r="B198" s="162">
        <v>0</v>
      </c>
      <c r="C198" s="162">
        <v>0</v>
      </c>
      <c r="D198" s="162">
        <v>0</v>
      </c>
      <c r="E198" s="162">
        <v>0</v>
      </c>
      <c r="F198" s="162">
        <v>20</v>
      </c>
      <c r="G198" s="231" t="s">
        <v>538</v>
      </c>
      <c r="H198" s="164" t="s">
        <v>5023</v>
      </c>
      <c r="I198" s="231" t="s">
        <v>20</v>
      </c>
      <c r="J198" s="231" t="s">
        <v>172</v>
      </c>
      <c r="K198" s="231" t="s">
        <v>172</v>
      </c>
      <c r="L198" s="165" t="s">
        <v>4620</v>
      </c>
      <c r="M198" s="165" t="s">
        <v>4621</v>
      </c>
      <c r="N198" s="64">
        <v>30</v>
      </c>
      <c r="O198" s="64">
        <v>30</v>
      </c>
      <c r="P198" s="64">
        <v>30</v>
      </c>
      <c r="Q198" s="64">
        <v>30</v>
      </c>
      <c r="R198" s="64">
        <f t="shared" si="24"/>
        <v>120</v>
      </c>
      <c r="S198" s="105" t="s">
        <v>5011</v>
      </c>
      <c r="T198" s="105" t="s">
        <v>172</v>
      </c>
      <c r="U198" s="159">
        <f t="shared" si="25"/>
        <v>60</v>
      </c>
      <c r="V198" s="155">
        <v>50</v>
      </c>
      <c r="W198" s="100">
        <f t="shared" si="26"/>
        <v>0.83333333333333337</v>
      </c>
      <c r="X198" s="105" t="str">
        <f t="shared" si="27"/>
        <v>Atraso Leve</v>
      </c>
      <c r="Y198" s="104" t="s">
        <v>5022</v>
      </c>
      <c r="Z198" s="159">
        <f t="shared" si="28"/>
        <v>60</v>
      </c>
      <c r="AA198" s="159"/>
      <c r="AB198" s="100" t="str">
        <f t="shared" si="29"/>
        <v>No hay ejecución</v>
      </c>
      <c r="AC198" s="105" t="str">
        <f t="shared" si="30"/>
        <v>NA</v>
      </c>
      <c r="AD198" s="166"/>
      <c r="AE198" s="65">
        <f t="shared" si="31"/>
        <v>50</v>
      </c>
      <c r="AF198" s="100">
        <f t="shared" si="32"/>
        <v>0.41666666666666669</v>
      </c>
      <c r="AG198" s="105" t="str">
        <f t="shared" si="33"/>
        <v>Incumplimiento</v>
      </c>
      <c r="AH198" s="166"/>
      <c r="AI198" s="65" t="s">
        <v>502</v>
      </c>
      <c r="AJ198" s="105" t="s">
        <v>502</v>
      </c>
    </row>
    <row r="199" spans="1:36" s="59" customFormat="1" ht="37.049999999999997" customHeight="1">
      <c r="A199" s="63">
        <v>184</v>
      </c>
      <c r="B199" s="162">
        <v>0</v>
      </c>
      <c r="C199" s="162">
        <v>0</v>
      </c>
      <c r="D199" s="162">
        <v>0</v>
      </c>
      <c r="E199" s="162">
        <v>0</v>
      </c>
      <c r="F199" s="162">
        <v>20</v>
      </c>
      <c r="G199" s="231" t="s">
        <v>555</v>
      </c>
      <c r="H199" s="164" t="s">
        <v>5024</v>
      </c>
      <c r="I199" s="231" t="s">
        <v>20</v>
      </c>
      <c r="J199" s="231" t="s">
        <v>172</v>
      </c>
      <c r="K199" s="231" t="s">
        <v>172</v>
      </c>
      <c r="L199" s="165" t="s">
        <v>4620</v>
      </c>
      <c r="M199" s="165" t="s">
        <v>4621</v>
      </c>
      <c r="N199" s="64">
        <v>3</v>
      </c>
      <c r="O199" s="64">
        <v>3</v>
      </c>
      <c r="P199" s="64">
        <v>3</v>
      </c>
      <c r="Q199" s="64">
        <v>3</v>
      </c>
      <c r="R199" s="64">
        <f t="shared" si="24"/>
        <v>12</v>
      </c>
      <c r="S199" s="105" t="s">
        <v>5009</v>
      </c>
      <c r="T199" s="105" t="s">
        <v>172</v>
      </c>
      <c r="U199" s="159">
        <f t="shared" si="25"/>
        <v>6</v>
      </c>
      <c r="V199" s="155">
        <v>6</v>
      </c>
      <c r="W199" s="100">
        <f t="shared" si="26"/>
        <v>1</v>
      </c>
      <c r="X199" s="105" t="str">
        <f t="shared" si="27"/>
        <v>De acuerdo a lo programado</v>
      </c>
      <c r="Y199" s="104"/>
      <c r="Z199" s="159">
        <f t="shared" si="28"/>
        <v>6</v>
      </c>
      <c r="AA199" s="159"/>
      <c r="AB199" s="100" t="str">
        <f t="shared" si="29"/>
        <v>No hay ejecución</v>
      </c>
      <c r="AC199" s="105" t="str">
        <f t="shared" si="30"/>
        <v>NA</v>
      </c>
      <c r="AD199" s="166"/>
      <c r="AE199" s="65">
        <f t="shared" si="31"/>
        <v>6</v>
      </c>
      <c r="AF199" s="100">
        <f t="shared" si="32"/>
        <v>0.5</v>
      </c>
      <c r="AG199" s="105" t="str">
        <f t="shared" si="33"/>
        <v>Incumplimiento</v>
      </c>
      <c r="AH199" s="166"/>
      <c r="AI199" s="65" t="s">
        <v>502</v>
      </c>
      <c r="AJ199" s="105" t="s">
        <v>502</v>
      </c>
    </row>
    <row r="200" spans="1:36" s="59" customFormat="1" ht="37.049999999999997" customHeight="1">
      <c r="A200" s="63">
        <v>185</v>
      </c>
      <c r="B200" s="162">
        <v>0</v>
      </c>
      <c r="C200" s="162">
        <v>0</v>
      </c>
      <c r="D200" s="162">
        <v>0</v>
      </c>
      <c r="E200" s="162">
        <v>0</v>
      </c>
      <c r="F200" s="162">
        <v>20</v>
      </c>
      <c r="G200" s="231" t="s">
        <v>552</v>
      </c>
      <c r="H200" s="164" t="s">
        <v>4633</v>
      </c>
      <c r="I200" s="231" t="s">
        <v>20</v>
      </c>
      <c r="J200" s="231" t="s">
        <v>172</v>
      </c>
      <c r="K200" s="231" t="s">
        <v>172</v>
      </c>
      <c r="L200" s="165" t="s">
        <v>4634</v>
      </c>
      <c r="M200" s="165" t="s">
        <v>636</v>
      </c>
      <c r="N200" s="64">
        <v>1</v>
      </c>
      <c r="O200" s="64">
        <v>0</v>
      </c>
      <c r="P200" s="64">
        <v>1</v>
      </c>
      <c r="Q200" s="64">
        <v>0</v>
      </c>
      <c r="R200" s="64">
        <f t="shared" si="24"/>
        <v>2</v>
      </c>
      <c r="S200" s="105" t="s">
        <v>5025</v>
      </c>
      <c r="T200" s="105" t="s">
        <v>172</v>
      </c>
      <c r="U200" s="159">
        <f t="shared" si="25"/>
        <v>1</v>
      </c>
      <c r="V200" s="155">
        <v>1</v>
      </c>
      <c r="W200" s="100">
        <f t="shared" si="26"/>
        <v>1</v>
      </c>
      <c r="X200" s="105" t="str">
        <f t="shared" si="27"/>
        <v>De acuerdo a lo programado</v>
      </c>
      <c r="Y200" s="104"/>
      <c r="Z200" s="159">
        <f t="shared" si="28"/>
        <v>1</v>
      </c>
      <c r="AA200" s="159"/>
      <c r="AB200" s="100" t="str">
        <f t="shared" si="29"/>
        <v>No hay ejecución</v>
      </c>
      <c r="AC200" s="105" t="str">
        <f t="shared" si="30"/>
        <v>NA</v>
      </c>
      <c r="AD200" s="166"/>
      <c r="AE200" s="65">
        <f t="shared" si="31"/>
        <v>1</v>
      </c>
      <c r="AF200" s="100">
        <f t="shared" si="32"/>
        <v>0.5</v>
      </c>
      <c r="AG200" s="105" t="str">
        <f t="shared" si="33"/>
        <v>Incumplimiento</v>
      </c>
      <c r="AH200" s="166"/>
      <c r="AI200" s="65" t="s">
        <v>502</v>
      </c>
      <c r="AJ200" s="105" t="s">
        <v>502</v>
      </c>
    </row>
    <row r="201" spans="1:36" s="59" customFormat="1" ht="37.049999999999997" customHeight="1">
      <c r="A201" s="63">
        <v>186</v>
      </c>
      <c r="B201" s="162">
        <v>0</v>
      </c>
      <c r="C201" s="162">
        <v>0</v>
      </c>
      <c r="D201" s="162">
        <v>0</v>
      </c>
      <c r="E201" s="162">
        <v>0</v>
      </c>
      <c r="F201" s="162">
        <v>20</v>
      </c>
      <c r="G201" s="231" t="s">
        <v>552</v>
      </c>
      <c r="H201" s="164" t="s">
        <v>5026</v>
      </c>
      <c r="I201" s="231" t="s">
        <v>20</v>
      </c>
      <c r="J201" s="231" t="s">
        <v>172</v>
      </c>
      <c r="K201" s="231" t="s">
        <v>172</v>
      </c>
      <c r="L201" s="165" t="s">
        <v>640</v>
      </c>
      <c r="M201" s="165" t="s">
        <v>636</v>
      </c>
      <c r="N201" s="64">
        <v>2</v>
      </c>
      <c r="O201" s="64">
        <v>3</v>
      </c>
      <c r="P201" s="64">
        <v>3</v>
      </c>
      <c r="Q201" s="64">
        <v>3</v>
      </c>
      <c r="R201" s="64">
        <f t="shared" si="24"/>
        <v>11</v>
      </c>
      <c r="S201" s="105" t="s">
        <v>5025</v>
      </c>
      <c r="T201" s="105" t="s">
        <v>172</v>
      </c>
      <c r="U201" s="159">
        <f t="shared" si="25"/>
        <v>5</v>
      </c>
      <c r="V201" s="155">
        <v>2</v>
      </c>
      <c r="W201" s="100">
        <f t="shared" si="26"/>
        <v>0.4</v>
      </c>
      <c r="X201" s="105" t="str">
        <f t="shared" si="27"/>
        <v>En Riesgo de no Cumplimiento</v>
      </c>
      <c r="Y201" s="104" t="s">
        <v>5027</v>
      </c>
      <c r="Z201" s="159">
        <f t="shared" si="28"/>
        <v>6</v>
      </c>
      <c r="AA201" s="159"/>
      <c r="AB201" s="100" t="str">
        <f t="shared" si="29"/>
        <v>No hay ejecución</v>
      </c>
      <c r="AC201" s="105" t="str">
        <f t="shared" si="30"/>
        <v>NA</v>
      </c>
      <c r="AD201" s="166"/>
      <c r="AE201" s="65">
        <f t="shared" si="31"/>
        <v>2</v>
      </c>
      <c r="AF201" s="100">
        <f t="shared" si="32"/>
        <v>0.18181818181818182</v>
      </c>
      <c r="AG201" s="105" t="str">
        <f t="shared" si="33"/>
        <v>Incumplimiento</v>
      </c>
      <c r="AH201" s="166"/>
      <c r="AI201" s="65" t="s">
        <v>502</v>
      </c>
      <c r="AJ201" s="105" t="s">
        <v>502</v>
      </c>
    </row>
    <row r="202" spans="1:36" s="59" customFormat="1" ht="37.049999999999997" customHeight="1">
      <c r="A202" s="63">
        <v>187</v>
      </c>
      <c r="B202" s="162">
        <v>0</v>
      </c>
      <c r="C202" s="162">
        <v>0</v>
      </c>
      <c r="D202" s="162">
        <v>0</v>
      </c>
      <c r="E202" s="162">
        <v>0</v>
      </c>
      <c r="F202" s="162">
        <v>20</v>
      </c>
      <c r="G202" s="231" t="s">
        <v>555</v>
      </c>
      <c r="H202" s="164" t="s">
        <v>5028</v>
      </c>
      <c r="I202" s="231" t="s">
        <v>20</v>
      </c>
      <c r="J202" s="231" t="s">
        <v>172</v>
      </c>
      <c r="K202" s="231" t="s">
        <v>172</v>
      </c>
      <c r="L202" s="165" t="s">
        <v>4634</v>
      </c>
      <c r="M202" s="165" t="s">
        <v>636</v>
      </c>
      <c r="N202" s="64">
        <v>1</v>
      </c>
      <c r="O202" s="64">
        <v>1</v>
      </c>
      <c r="P202" s="64">
        <v>1</v>
      </c>
      <c r="Q202" s="64">
        <v>1</v>
      </c>
      <c r="R202" s="64">
        <f t="shared" si="24"/>
        <v>4</v>
      </c>
      <c r="S202" s="105" t="s">
        <v>5029</v>
      </c>
      <c r="T202" s="105" t="s">
        <v>172</v>
      </c>
      <c r="U202" s="159">
        <f t="shared" si="25"/>
        <v>2</v>
      </c>
      <c r="V202" s="155">
        <v>2</v>
      </c>
      <c r="W202" s="100">
        <f t="shared" si="26"/>
        <v>1</v>
      </c>
      <c r="X202" s="105" t="str">
        <f t="shared" si="27"/>
        <v>De acuerdo a lo programado</v>
      </c>
      <c r="Y202" s="104"/>
      <c r="Z202" s="159">
        <f t="shared" si="28"/>
        <v>2</v>
      </c>
      <c r="AA202" s="159"/>
      <c r="AB202" s="100" t="str">
        <f t="shared" si="29"/>
        <v>No hay ejecución</v>
      </c>
      <c r="AC202" s="105" t="str">
        <f t="shared" si="30"/>
        <v>NA</v>
      </c>
      <c r="AD202" s="166"/>
      <c r="AE202" s="65">
        <f t="shared" si="31"/>
        <v>2</v>
      </c>
      <c r="AF202" s="100">
        <f t="shared" si="32"/>
        <v>0.5</v>
      </c>
      <c r="AG202" s="105" t="str">
        <f t="shared" si="33"/>
        <v>Incumplimiento</v>
      </c>
      <c r="AH202" s="166"/>
      <c r="AI202" s="65" t="s">
        <v>502</v>
      </c>
      <c r="AJ202" s="105" t="s">
        <v>502</v>
      </c>
    </row>
    <row r="203" spans="1:36" s="59" customFormat="1" ht="37.049999999999997" customHeight="1">
      <c r="A203" s="63">
        <v>188</v>
      </c>
      <c r="B203" s="162">
        <v>0</v>
      </c>
      <c r="C203" s="162">
        <v>0</v>
      </c>
      <c r="D203" s="162">
        <v>0</v>
      </c>
      <c r="E203" s="162">
        <v>0</v>
      </c>
      <c r="F203" s="162">
        <v>20</v>
      </c>
      <c r="G203" s="231" t="s">
        <v>555</v>
      </c>
      <c r="H203" s="164" t="s">
        <v>5030</v>
      </c>
      <c r="I203" s="231" t="s">
        <v>20</v>
      </c>
      <c r="J203" s="231" t="s">
        <v>172</v>
      </c>
      <c r="K203" s="231" t="s">
        <v>172</v>
      </c>
      <c r="L203" s="165" t="s">
        <v>4634</v>
      </c>
      <c r="M203" s="165" t="s">
        <v>636</v>
      </c>
      <c r="N203" s="64">
        <v>1</v>
      </c>
      <c r="O203" s="64">
        <v>1</v>
      </c>
      <c r="P203" s="64">
        <v>1</v>
      </c>
      <c r="Q203" s="64">
        <v>1</v>
      </c>
      <c r="R203" s="64">
        <f t="shared" si="24"/>
        <v>4</v>
      </c>
      <c r="S203" s="105" t="s">
        <v>5029</v>
      </c>
      <c r="T203" s="105" t="s">
        <v>172</v>
      </c>
      <c r="U203" s="159">
        <f t="shared" si="25"/>
        <v>2</v>
      </c>
      <c r="V203" s="155">
        <v>2</v>
      </c>
      <c r="W203" s="100">
        <f t="shared" si="26"/>
        <v>1</v>
      </c>
      <c r="X203" s="105" t="str">
        <f t="shared" si="27"/>
        <v>De acuerdo a lo programado</v>
      </c>
      <c r="Y203" s="104"/>
      <c r="Z203" s="159">
        <f t="shared" si="28"/>
        <v>2</v>
      </c>
      <c r="AA203" s="159"/>
      <c r="AB203" s="100" t="str">
        <f t="shared" si="29"/>
        <v>No hay ejecución</v>
      </c>
      <c r="AC203" s="105" t="str">
        <f t="shared" si="30"/>
        <v>NA</v>
      </c>
      <c r="AD203" s="166"/>
      <c r="AE203" s="65">
        <f t="shared" si="31"/>
        <v>2</v>
      </c>
      <c r="AF203" s="100">
        <f t="shared" si="32"/>
        <v>0.5</v>
      </c>
      <c r="AG203" s="105" t="str">
        <f t="shared" si="33"/>
        <v>Incumplimiento</v>
      </c>
      <c r="AH203" s="166"/>
      <c r="AI203" s="65" t="s">
        <v>502</v>
      </c>
      <c r="AJ203" s="105" t="s">
        <v>502</v>
      </c>
    </row>
    <row r="204" spans="1:36" s="59" customFormat="1" ht="37.049999999999997" customHeight="1">
      <c r="A204" s="63">
        <v>189</v>
      </c>
      <c r="B204" s="162">
        <v>0</v>
      </c>
      <c r="C204" s="162">
        <v>0</v>
      </c>
      <c r="D204" s="162">
        <v>0</v>
      </c>
      <c r="E204" s="162">
        <v>0</v>
      </c>
      <c r="F204" s="162">
        <v>20</v>
      </c>
      <c r="G204" s="231" t="s">
        <v>507</v>
      </c>
      <c r="H204" s="164" t="s">
        <v>5031</v>
      </c>
      <c r="I204" s="231" t="s">
        <v>20</v>
      </c>
      <c r="J204" s="231" t="s">
        <v>172</v>
      </c>
      <c r="K204" s="231" t="s">
        <v>172</v>
      </c>
      <c r="L204" s="165" t="s">
        <v>4620</v>
      </c>
      <c r="M204" s="165" t="s">
        <v>4621</v>
      </c>
      <c r="N204" s="64">
        <v>3</v>
      </c>
      <c r="O204" s="64">
        <v>3</v>
      </c>
      <c r="P204" s="64">
        <v>3</v>
      </c>
      <c r="Q204" s="64">
        <v>3</v>
      </c>
      <c r="R204" s="64">
        <f t="shared" si="24"/>
        <v>12</v>
      </c>
      <c r="S204" s="105" t="s">
        <v>5009</v>
      </c>
      <c r="T204" s="105" t="s">
        <v>172</v>
      </c>
      <c r="U204" s="159">
        <f t="shared" si="25"/>
        <v>6</v>
      </c>
      <c r="V204" s="155">
        <v>6</v>
      </c>
      <c r="W204" s="100">
        <f t="shared" si="26"/>
        <v>1</v>
      </c>
      <c r="X204" s="105" t="str">
        <f t="shared" si="27"/>
        <v>De acuerdo a lo programado</v>
      </c>
      <c r="Y204" s="104"/>
      <c r="Z204" s="159">
        <f t="shared" si="28"/>
        <v>6</v>
      </c>
      <c r="AA204" s="159"/>
      <c r="AB204" s="100" t="str">
        <f t="shared" si="29"/>
        <v>No hay ejecución</v>
      </c>
      <c r="AC204" s="105" t="str">
        <f t="shared" si="30"/>
        <v>NA</v>
      </c>
      <c r="AD204" s="166"/>
      <c r="AE204" s="65">
        <f t="shared" si="31"/>
        <v>6</v>
      </c>
      <c r="AF204" s="100">
        <f t="shared" si="32"/>
        <v>0.5</v>
      </c>
      <c r="AG204" s="105" t="str">
        <f t="shared" si="33"/>
        <v>Incumplimiento</v>
      </c>
      <c r="AH204" s="166"/>
      <c r="AI204" s="65" t="s">
        <v>502</v>
      </c>
      <c r="AJ204" s="105" t="s">
        <v>502</v>
      </c>
    </row>
    <row r="205" spans="1:36" s="59" customFormat="1" ht="37.049999999999997" customHeight="1">
      <c r="A205" s="63">
        <v>190</v>
      </c>
      <c r="B205" s="162">
        <v>0</v>
      </c>
      <c r="C205" s="162">
        <v>0</v>
      </c>
      <c r="D205" s="162">
        <v>0</v>
      </c>
      <c r="E205" s="162">
        <v>0</v>
      </c>
      <c r="F205" s="162">
        <v>20</v>
      </c>
      <c r="G205" s="231" t="s">
        <v>507</v>
      </c>
      <c r="H205" s="164" t="s">
        <v>5032</v>
      </c>
      <c r="I205" s="231" t="s">
        <v>20</v>
      </c>
      <c r="J205" s="231" t="s">
        <v>172</v>
      </c>
      <c r="K205" s="231" t="s">
        <v>172</v>
      </c>
      <c r="L205" s="165" t="s">
        <v>4620</v>
      </c>
      <c r="M205" s="165" t="s">
        <v>4621</v>
      </c>
      <c r="N205" s="64">
        <v>3</v>
      </c>
      <c r="O205" s="64">
        <v>3</v>
      </c>
      <c r="P205" s="64">
        <v>3</v>
      </c>
      <c r="Q205" s="64">
        <v>3</v>
      </c>
      <c r="R205" s="64">
        <f t="shared" si="24"/>
        <v>12</v>
      </c>
      <c r="S205" s="105" t="s">
        <v>5011</v>
      </c>
      <c r="T205" s="105" t="s">
        <v>172</v>
      </c>
      <c r="U205" s="159">
        <f t="shared" si="25"/>
        <v>6</v>
      </c>
      <c r="V205" s="155">
        <v>6</v>
      </c>
      <c r="W205" s="100">
        <f t="shared" si="26"/>
        <v>1</v>
      </c>
      <c r="X205" s="105" t="str">
        <f t="shared" si="27"/>
        <v>De acuerdo a lo programado</v>
      </c>
      <c r="Y205" s="104"/>
      <c r="Z205" s="159">
        <f t="shared" si="28"/>
        <v>6</v>
      </c>
      <c r="AA205" s="159"/>
      <c r="AB205" s="100" t="str">
        <f t="shared" si="29"/>
        <v>No hay ejecución</v>
      </c>
      <c r="AC205" s="105" t="str">
        <f t="shared" si="30"/>
        <v>NA</v>
      </c>
      <c r="AD205" s="166"/>
      <c r="AE205" s="65">
        <f t="shared" si="31"/>
        <v>6</v>
      </c>
      <c r="AF205" s="100">
        <f t="shared" si="32"/>
        <v>0.5</v>
      </c>
      <c r="AG205" s="105" t="str">
        <f t="shared" si="33"/>
        <v>Incumplimiento</v>
      </c>
      <c r="AH205" s="166"/>
      <c r="AI205" s="65" t="s">
        <v>502</v>
      </c>
      <c r="AJ205" s="105" t="s">
        <v>502</v>
      </c>
    </row>
    <row r="206" spans="1:36" s="59" customFormat="1" ht="37.049999999999997" customHeight="1">
      <c r="A206" s="63">
        <v>191</v>
      </c>
      <c r="B206" s="162">
        <v>0</v>
      </c>
      <c r="C206" s="162">
        <v>0</v>
      </c>
      <c r="D206" s="162">
        <v>0</v>
      </c>
      <c r="E206" s="162">
        <v>0</v>
      </c>
      <c r="F206" s="162">
        <v>20</v>
      </c>
      <c r="G206" s="231" t="s">
        <v>507</v>
      </c>
      <c r="H206" s="164" t="s">
        <v>5033</v>
      </c>
      <c r="I206" s="231" t="s">
        <v>20</v>
      </c>
      <c r="J206" s="231" t="s">
        <v>172</v>
      </c>
      <c r="K206" s="231" t="s">
        <v>172</v>
      </c>
      <c r="L206" s="165" t="s">
        <v>4620</v>
      </c>
      <c r="M206" s="165" t="s">
        <v>4621</v>
      </c>
      <c r="N206" s="64">
        <v>3</v>
      </c>
      <c r="O206" s="64">
        <v>3</v>
      </c>
      <c r="P206" s="64">
        <v>3</v>
      </c>
      <c r="Q206" s="64">
        <v>3</v>
      </c>
      <c r="R206" s="64">
        <f t="shared" si="24"/>
        <v>12</v>
      </c>
      <c r="S206" s="105" t="s">
        <v>5011</v>
      </c>
      <c r="T206" s="105" t="s">
        <v>172</v>
      </c>
      <c r="U206" s="159">
        <f t="shared" si="25"/>
        <v>6</v>
      </c>
      <c r="V206" s="155">
        <v>6</v>
      </c>
      <c r="W206" s="100">
        <f t="shared" si="26"/>
        <v>1</v>
      </c>
      <c r="X206" s="105" t="str">
        <f t="shared" si="27"/>
        <v>De acuerdo a lo programado</v>
      </c>
      <c r="Y206" s="104"/>
      <c r="Z206" s="159">
        <f t="shared" si="28"/>
        <v>6</v>
      </c>
      <c r="AA206" s="159"/>
      <c r="AB206" s="100" t="str">
        <f t="shared" si="29"/>
        <v>No hay ejecución</v>
      </c>
      <c r="AC206" s="105" t="str">
        <f t="shared" si="30"/>
        <v>NA</v>
      </c>
      <c r="AD206" s="166"/>
      <c r="AE206" s="65">
        <f t="shared" si="31"/>
        <v>6</v>
      </c>
      <c r="AF206" s="100">
        <f t="shared" si="32"/>
        <v>0.5</v>
      </c>
      <c r="AG206" s="105" t="str">
        <f t="shared" si="33"/>
        <v>Incumplimiento</v>
      </c>
      <c r="AH206" s="166"/>
      <c r="AI206" s="65" t="s">
        <v>502</v>
      </c>
      <c r="AJ206" s="105" t="s">
        <v>502</v>
      </c>
    </row>
    <row r="207" spans="1:36" s="59" customFormat="1" ht="37.049999999999997" customHeight="1">
      <c r="A207" s="63">
        <v>192</v>
      </c>
      <c r="B207" s="162">
        <v>0</v>
      </c>
      <c r="C207" s="162">
        <v>0</v>
      </c>
      <c r="D207" s="162">
        <v>0</v>
      </c>
      <c r="E207" s="162">
        <v>0</v>
      </c>
      <c r="F207" s="162">
        <v>20</v>
      </c>
      <c r="G207" s="231" t="s">
        <v>507</v>
      </c>
      <c r="H207" s="164" t="s">
        <v>5034</v>
      </c>
      <c r="I207" s="231" t="s">
        <v>20</v>
      </c>
      <c r="J207" s="231" t="s">
        <v>172</v>
      </c>
      <c r="K207" s="231" t="s">
        <v>172</v>
      </c>
      <c r="L207" s="165" t="s">
        <v>4620</v>
      </c>
      <c r="M207" s="165" t="s">
        <v>4621</v>
      </c>
      <c r="N207" s="64">
        <v>3</v>
      </c>
      <c r="O207" s="64">
        <v>3</v>
      </c>
      <c r="P207" s="64">
        <v>3</v>
      </c>
      <c r="Q207" s="64">
        <v>3</v>
      </c>
      <c r="R207" s="64">
        <f t="shared" si="24"/>
        <v>12</v>
      </c>
      <c r="S207" s="105" t="s">
        <v>5011</v>
      </c>
      <c r="T207" s="105" t="s">
        <v>172</v>
      </c>
      <c r="U207" s="159">
        <f t="shared" si="25"/>
        <v>6</v>
      </c>
      <c r="V207" s="155">
        <v>6</v>
      </c>
      <c r="W207" s="100">
        <f t="shared" si="26"/>
        <v>1</v>
      </c>
      <c r="X207" s="105" t="str">
        <f t="shared" si="27"/>
        <v>De acuerdo a lo programado</v>
      </c>
      <c r="Y207" s="104"/>
      <c r="Z207" s="159">
        <f t="shared" si="28"/>
        <v>6</v>
      </c>
      <c r="AA207" s="159"/>
      <c r="AB207" s="100" t="str">
        <f t="shared" si="29"/>
        <v>No hay ejecución</v>
      </c>
      <c r="AC207" s="105" t="str">
        <f t="shared" si="30"/>
        <v>NA</v>
      </c>
      <c r="AD207" s="166"/>
      <c r="AE207" s="65">
        <f t="shared" si="31"/>
        <v>6</v>
      </c>
      <c r="AF207" s="100">
        <f t="shared" si="32"/>
        <v>0.5</v>
      </c>
      <c r="AG207" s="105" t="str">
        <f t="shared" si="33"/>
        <v>Incumplimiento</v>
      </c>
      <c r="AH207" s="166"/>
      <c r="AI207" s="65" t="s">
        <v>502</v>
      </c>
      <c r="AJ207" s="105" t="s">
        <v>502</v>
      </c>
    </row>
    <row r="208" spans="1:36" s="59" customFormat="1" ht="37.049999999999997" customHeight="1">
      <c r="A208" s="63">
        <v>193</v>
      </c>
      <c r="B208" s="162">
        <v>0</v>
      </c>
      <c r="C208" s="162">
        <v>0</v>
      </c>
      <c r="D208" s="162">
        <v>0</v>
      </c>
      <c r="E208" s="162">
        <v>0</v>
      </c>
      <c r="F208" s="162">
        <v>20</v>
      </c>
      <c r="G208" s="231" t="s">
        <v>507</v>
      </c>
      <c r="H208" s="164" t="s">
        <v>5035</v>
      </c>
      <c r="I208" s="231" t="s">
        <v>20</v>
      </c>
      <c r="J208" s="231" t="s">
        <v>172</v>
      </c>
      <c r="K208" s="231" t="s">
        <v>172</v>
      </c>
      <c r="L208" s="165" t="s">
        <v>4620</v>
      </c>
      <c r="M208" s="165" t="s">
        <v>4621</v>
      </c>
      <c r="N208" s="64">
        <v>3</v>
      </c>
      <c r="O208" s="64">
        <v>3</v>
      </c>
      <c r="P208" s="64">
        <v>3</v>
      </c>
      <c r="Q208" s="64">
        <v>3</v>
      </c>
      <c r="R208" s="64">
        <f t="shared" si="24"/>
        <v>12</v>
      </c>
      <c r="S208" s="105" t="s">
        <v>5011</v>
      </c>
      <c r="T208" s="105" t="s">
        <v>172</v>
      </c>
      <c r="U208" s="159">
        <f t="shared" si="25"/>
        <v>6</v>
      </c>
      <c r="V208" s="155">
        <v>6</v>
      </c>
      <c r="W208" s="100">
        <f t="shared" si="26"/>
        <v>1</v>
      </c>
      <c r="X208" s="105" t="str">
        <f t="shared" si="27"/>
        <v>De acuerdo a lo programado</v>
      </c>
      <c r="Y208" s="104"/>
      <c r="Z208" s="159">
        <f t="shared" si="28"/>
        <v>6</v>
      </c>
      <c r="AA208" s="159"/>
      <c r="AB208" s="100" t="str">
        <f t="shared" si="29"/>
        <v>No hay ejecución</v>
      </c>
      <c r="AC208" s="105" t="str">
        <f t="shared" si="30"/>
        <v>NA</v>
      </c>
      <c r="AD208" s="166"/>
      <c r="AE208" s="65">
        <f t="shared" si="31"/>
        <v>6</v>
      </c>
      <c r="AF208" s="100">
        <f t="shared" si="32"/>
        <v>0.5</v>
      </c>
      <c r="AG208" s="105" t="str">
        <f t="shared" si="33"/>
        <v>Incumplimiento</v>
      </c>
      <c r="AH208" s="166"/>
      <c r="AI208" s="65" t="s">
        <v>502</v>
      </c>
      <c r="AJ208" s="105" t="s">
        <v>502</v>
      </c>
    </row>
    <row r="209" spans="1:36" s="59" customFormat="1" ht="37.049999999999997" customHeight="1">
      <c r="A209" s="63">
        <v>194</v>
      </c>
      <c r="B209" s="162">
        <v>0</v>
      </c>
      <c r="C209" s="162">
        <v>0</v>
      </c>
      <c r="D209" s="162">
        <v>0</v>
      </c>
      <c r="E209" s="162">
        <v>0</v>
      </c>
      <c r="F209" s="162">
        <v>20</v>
      </c>
      <c r="G209" s="231" t="s">
        <v>555</v>
      </c>
      <c r="H209" s="164" t="s">
        <v>5036</v>
      </c>
      <c r="I209" s="231" t="s">
        <v>20</v>
      </c>
      <c r="J209" s="231" t="s">
        <v>172</v>
      </c>
      <c r="K209" s="231" t="s">
        <v>172</v>
      </c>
      <c r="L209" s="165" t="s">
        <v>4620</v>
      </c>
      <c r="M209" s="165" t="s">
        <v>4621</v>
      </c>
      <c r="N209" s="64">
        <v>3</v>
      </c>
      <c r="O209" s="64">
        <v>3</v>
      </c>
      <c r="P209" s="64">
        <v>3</v>
      </c>
      <c r="Q209" s="64">
        <v>3</v>
      </c>
      <c r="R209" s="64">
        <f t="shared" ref="R209:R267" si="34">N209+O209+P209+Q209</f>
        <v>12</v>
      </c>
      <c r="S209" s="105" t="s">
        <v>5009</v>
      </c>
      <c r="T209" s="105" t="s">
        <v>172</v>
      </c>
      <c r="U209" s="159">
        <f t="shared" ref="U209:U267" si="35">N209+O209</f>
        <v>6</v>
      </c>
      <c r="V209" s="155">
        <v>6</v>
      </c>
      <c r="W209" s="100">
        <f t="shared" ref="W209:W267" si="36">IF(V209="","No hay ejecución",IF(AND(U209&gt;0), V209/U209,"No hay Programación"))</f>
        <v>1</v>
      </c>
      <c r="X209" s="105" t="str">
        <f t="shared" ref="X209:X267" si="37">IF(W209="No hay ejecución","NA",IF(W209&gt;=90%,"De acuerdo a lo programado",IF(W209&gt;=70%,"Atraso Leve",IF(W209&lt;70%,"En Riesgo de no Cumplimiento"))))</f>
        <v>De acuerdo a lo programado</v>
      </c>
      <c r="Y209" s="104"/>
      <c r="Z209" s="159">
        <f t="shared" ref="Z209:Z267" si="38">P209+Q209</f>
        <v>6</v>
      </c>
      <c r="AA209" s="159"/>
      <c r="AB209" s="100" t="str">
        <f t="shared" ref="AB209:AB267" si="39">IF(AA209="","No hay ejecución",IF(AND(Z209&gt;0), AA209/Z209,"No hay Programación"))</f>
        <v>No hay ejecución</v>
      </c>
      <c r="AC209" s="105" t="str">
        <f t="shared" ref="AC209:AC267" si="40">IF(AB209="No hay ejecución","NA",IF(AB209&gt;=90%,"De acuerdo a lo programado",IF(AB209&gt;=70%,"Atraso Leve",IF(AB209&lt;70%,"En Riesgo de no Cumplimiento"))))</f>
        <v>NA</v>
      </c>
      <c r="AD209" s="166"/>
      <c r="AE209" s="65">
        <f t="shared" ref="AE209:AE267" si="41">V209+AA209</f>
        <v>6</v>
      </c>
      <c r="AF209" s="100">
        <f t="shared" ref="AF209:AF267" si="42">IF(AE209="","No hay ejecución",IF(AND(AE209&gt;0), AE209/R209,"No hay Programación"))</f>
        <v>0.5</v>
      </c>
      <c r="AG209" s="105" t="str">
        <f t="shared" ref="AG209:AG267" si="43">IF(AF209="No hay ejecución","NA",IF(AF209&gt;=90%,"De acuerdo a lo programado",IF(AF209&gt;=70%,"Atraso Leve",IF(AF209&lt;70%,"Incumplimiento"))))</f>
        <v>Incumplimiento</v>
      </c>
      <c r="AH209" s="166"/>
      <c r="AI209" s="65" t="s">
        <v>502</v>
      </c>
      <c r="AJ209" s="105" t="s">
        <v>502</v>
      </c>
    </row>
    <row r="210" spans="1:36" s="59" customFormat="1" ht="37.049999999999997" customHeight="1">
      <c r="A210" s="63">
        <v>195</v>
      </c>
      <c r="B210" s="162">
        <v>0</v>
      </c>
      <c r="C210" s="162">
        <v>0</v>
      </c>
      <c r="D210" s="162">
        <v>0</v>
      </c>
      <c r="E210" s="162">
        <v>0</v>
      </c>
      <c r="F210" s="162">
        <v>20</v>
      </c>
      <c r="G210" s="231" t="s">
        <v>555</v>
      </c>
      <c r="H210" s="164" t="s">
        <v>5037</v>
      </c>
      <c r="I210" s="231" t="s">
        <v>20</v>
      </c>
      <c r="J210" s="231" t="s">
        <v>172</v>
      </c>
      <c r="K210" s="231" t="s">
        <v>172</v>
      </c>
      <c r="L210" s="165" t="s">
        <v>4620</v>
      </c>
      <c r="M210" s="165" t="s">
        <v>4621</v>
      </c>
      <c r="N210" s="64">
        <v>3</v>
      </c>
      <c r="O210" s="64">
        <v>3</v>
      </c>
      <c r="P210" s="64">
        <v>3</v>
      </c>
      <c r="Q210" s="64">
        <v>3</v>
      </c>
      <c r="R210" s="64">
        <f t="shared" si="34"/>
        <v>12</v>
      </c>
      <c r="S210" s="105" t="s">
        <v>5011</v>
      </c>
      <c r="T210" s="105" t="s">
        <v>172</v>
      </c>
      <c r="U210" s="159">
        <f t="shared" si="35"/>
        <v>6</v>
      </c>
      <c r="V210" s="155">
        <v>6</v>
      </c>
      <c r="W210" s="100">
        <f t="shared" si="36"/>
        <v>1</v>
      </c>
      <c r="X210" s="105" t="str">
        <f t="shared" si="37"/>
        <v>De acuerdo a lo programado</v>
      </c>
      <c r="Y210" s="104"/>
      <c r="Z210" s="159">
        <f t="shared" si="38"/>
        <v>6</v>
      </c>
      <c r="AA210" s="159"/>
      <c r="AB210" s="100" t="str">
        <f t="shared" si="39"/>
        <v>No hay ejecución</v>
      </c>
      <c r="AC210" s="105" t="str">
        <f t="shared" si="40"/>
        <v>NA</v>
      </c>
      <c r="AD210" s="166"/>
      <c r="AE210" s="65">
        <f t="shared" si="41"/>
        <v>6</v>
      </c>
      <c r="AF210" s="100">
        <f t="shared" si="42"/>
        <v>0.5</v>
      </c>
      <c r="AG210" s="105" t="str">
        <f t="shared" si="43"/>
        <v>Incumplimiento</v>
      </c>
      <c r="AH210" s="166"/>
      <c r="AI210" s="65" t="s">
        <v>502</v>
      </c>
      <c r="AJ210" s="105" t="s">
        <v>502</v>
      </c>
    </row>
    <row r="211" spans="1:36" s="59" customFormat="1" ht="37.049999999999997" customHeight="1">
      <c r="A211" s="63">
        <v>196</v>
      </c>
      <c r="B211" s="162">
        <v>0</v>
      </c>
      <c r="C211" s="162">
        <v>0</v>
      </c>
      <c r="D211" s="162">
        <v>0</v>
      </c>
      <c r="E211" s="162">
        <v>0</v>
      </c>
      <c r="F211" s="162">
        <v>20</v>
      </c>
      <c r="G211" s="231" t="s">
        <v>555</v>
      </c>
      <c r="H211" s="164" t="s">
        <v>5038</v>
      </c>
      <c r="I211" s="231" t="s">
        <v>20</v>
      </c>
      <c r="J211" s="231" t="s">
        <v>172</v>
      </c>
      <c r="K211" s="231" t="s">
        <v>172</v>
      </c>
      <c r="L211" s="165" t="s">
        <v>4634</v>
      </c>
      <c r="M211" s="165" t="s">
        <v>4621</v>
      </c>
      <c r="N211" s="64">
        <v>20</v>
      </c>
      <c r="O211" s="64">
        <v>20</v>
      </c>
      <c r="P211" s="64">
        <v>20</v>
      </c>
      <c r="Q211" s="64">
        <v>20</v>
      </c>
      <c r="R211" s="64">
        <f t="shared" si="34"/>
        <v>80</v>
      </c>
      <c r="S211" s="105" t="s">
        <v>5039</v>
      </c>
      <c r="T211" s="105" t="s">
        <v>172</v>
      </c>
      <c r="U211" s="159">
        <f t="shared" si="35"/>
        <v>40</v>
      </c>
      <c r="V211" s="155">
        <v>55</v>
      </c>
      <c r="W211" s="100">
        <f t="shared" si="36"/>
        <v>1.375</v>
      </c>
      <c r="X211" s="105" t="str">
        <f t="shared" si="37"/>
        <v>De acuerdo a lo programado</v>
      </c>
      <c r="Y211" s="104"/>
      <c r="Z211" s="159">
        <f t="shared" si="38"/>
        <v>40</v>
      </c>
      <c r="AA211" s="159"/>
      <c r="AB211" s="100" t="str">
        <f t="shared" si="39"/>
        <v>No hay ejecución</v>
      </c>
      <c r="AC211" s="105" t="str">
        <f t="shared" si="40"/>
        <v>NA</v>
      </c>
      <c r="AD211" s="166"/>
      <c r="AE211" s="65">
        <f t="shared" si="41"/>
        <v>55</v>
      </c>
      <c r="AF211" s="100">
        <f t="shared" si="42"/>
        <v>0.6875</v>
      </c>
      <c r="AG211" s="105" t="str">
        <f t="shared" si="43"/>
        <v>Incumplimiento</v>
      </c>
      <c r="AH211" s="166"/>
      <c r="AI211" s="65" t="s">
        <v>502</v>
      </c>
      <c r="AJ211" s="105" t="s">
        <v>502</v>
      </c>
    </row>
    <row r="212" spans="1:36" s="59" customFormat="1" ht="37.049999999999997" customHeight="1">
      <c r="A212" s="63">
        <v>197</v>
      </c>
      <c r="B212" s="162">
        <v>0</v>
      </c>
      <c r="C212" s="162">
        <v>0</v>
      </c>
      <c r="D212" s="162">
        <v>0</v>
      </c>
      <c r="E212" s="162">
        <v>0</v>
      </c>
      <c r="F212" s="162">
        <v>20</v>
      </c>
      <c r="G212" s="231" t="s">
        <v>555</v>
      </c>
      <c r="H212" s="164" t="s">
        <v>5040</v>
      </c>
      <c r="I212" s="231" t="s">
        <v>20</v>
      </c>
      <c r="J212" s="231" t="s">
        <v>172</v>
      </c>
      <c r="K212" s="231" t="s">
        <v>172</v>
      </c>
      <c r="L212" s="165" t="s">
        <v>4620</v>
      </c>
      <c r="M212" s="165" t="s">
        <v>4621</v>
      </c>
      <c r="N212" s="64">
        <v>1</v>
      </c>
      <c r="O212" s="64">
        <v>0</v>
      </c>
      <c r="P212" s="64">
        <v>1</v>
      </c>
      <c r="Q212" s="64">
        <v>0</v>
      </c>
      <c r="R212" s="64">
        <f t="shared" si="34"/>
        <v>2</v>
      </c>
      <c r="S212" s="105" t="s">
        <v>5029</v>
      </c>
      <c r="T212" s="105" t="s">
        <v>172</v>
      </c>
      <c r="U212" s="159">
        <f t="shared" si="35"/>
        <v>1</v>
      </c>
      <c r="V212" s="155">
        <v>3</v>
      </c>
      <c r="W212" s="100">
        <f t="shared" si="36"/>
        <v>3</v>
      </c>
      <c r="X212" s="105" t="str">
        <f t="shared" si="37"/>
        <v>De acuerdo a lo programado</v>
      </c>
      <c r="Y212" s="104"/>
      <c r="Z212" s="159">
        <f t="shared" si="38"/>
        <v>1</v>
      </c>
      <c r="AA212" s="159"/>
      <c r="AB212" s="100" t="str">
        <f t="shared" si="39"/>
        <v>No hay ejecución</v>
      </c>
      <c r="AC212" s="105" t="str">
        <f t="shared" si="40"/>
        <v>NA</v>
      </c>
      <c r="AD212" s="166"/>
      <c r="AE212" s="65">
        <f t="shared" si="41"/>
        <v>3</v>
      </c>
      <c r="AF212" s="100">
        <f t="shared" si="42"/>
        <v>1.5</v>
      </c>
      <c r="AG212" s="105" t="str">
        <f t="shared" si="43"/>
        <v>De acuerdo a lo programado</v>
      </c>
      <c r="AH212" s="166"/>
      <c r="AI212" s="65" t="s">
        <v>502</v>
      </c>
      <c r="AJ212" s="105" t="s">
        <v>502</v>
      </c>
    </row>
    <row r="213" spans="1:36" s="59" customFormat="1" ht="37.049999999999997" customHeight="1">
      <c r="A213" s="63">
        <v>198</v>
      </c>
      <c r="B213" s="162">
        <v>0</v>
      </c>
      <c r="C213" s="162">
        <v>0</v>
      </c>
      <c r="D213" s="162">
        <v>0</v>
      </c>
      <c r="E213" s="162">
        <v>0</v>
      </c>
      <c r="F213" s="162">
        <v>20</v>
      </c>
      <c r="G213" s="231" t="s">
        <v>555</v>
      </c>
      <c r="H213" s="164" t="s">
        <v>5041</v>
      </c>
      <c r="I213" s="231" t="s">
        <v>20</v>
      </c>
      <c r="J213" s="231" t="s">
        <v>172</v>
      </c>
      <c r="K213" s="231" t="s">
        <v>172</v>
      </c>
      <c r="L213" s="165" t="s">
        <v>4620</v>
      </c>
      <c r="M213" s="165" t="s">
        <v>4621</v>
      </c>
      <c r="N213" s="64">
        <v>1</v>
      </c>
      <c r="O213" s="64">
        <v>1</v>
      </c>
      <c r="P213" s="64">
        <v>1</v>
      </c>
      <c r="Q213" s="64">
        <v>1</v>
      </c>
      <c r="R213" s="64">
        <f t="shared" si="34"/>
        <v>4</v>
      </c>
      <c r="S213" s="105" t="s">
        <v>5029</v>
      </c>
      <c r="T213" s="105" t="s">
        <v>172</v>
      </c>
      <c r="U213" s="159">
        <f t="shared" si="35"/>
        <v>2</v>
      </c>
      <c r="V213" s="155">
        <v>2</v>
      </c>
      <c r="W213" s="100">
        <f t="shared" si="36"/>
        <v>1</v>
      </c>
      <c r="X213" s="105" t="str">
        <f t="shared" si="37"/>
        <v>De acuerdo a lo programado</v>
      </c>
      <c r="Y213" s="104"/>
      <c r="Z213" s="159">
        <f t="shared" si="38"/>
        <v>2</v>
      </c>
      <c r="AA213" s="159"/>
      <c r="AB213" s="100" t="str">
        <f t="shared" si="39"/>
        <v>No hay ejecución</v>
      </c>
      <c r="AC213" s="105" t="str">
        <f t="shared" si="40"/>
        <v>NA</v>
      </c>
      <c r="AD213" s="166"/>
      <c r="AE213" s="65">
        <f t="shared" si="41"/>
        <v>2</v>
      </c>
      <c r="AF213" s="100">
        <f t="shared" si="42"/>
        <v>0.5</v>
      </c>
      <c r="AG213" s="105" t="str">
        <f t="shared" si="43"/>
        <v>Incumplimiento</v>
      </c>
      <c r="AH213" s="166"/>
      <c r="AI213" s="65" t="s">
        <v>502</v>
      </c>
      <c r="AJ213" s="105" t="s">
        <v>502</v>
      </c>
    </row>
    <row r="214" spans="1:36" s="59" customFormat="1" ht="37.049999999999997" customHeight="1">
      <c r="A214" s="63">
        <v>199</v>
      </c>
      <c r="B214" s="162">
        <v>0</v>
      </c>
      <c r="C214" s="162">
        <v>0</v>
      </c>
      <c r="D214" s="162">
        <v>0</v>
      </c>
      <c r="E214" s="162">
        <v>0</v>
      </c>
      <c r="F214" s="162">
        <v>20</v>
      </c>
      <c r="G214" s="231" t="s">
        <v>555</v>
      </c>
      <c r="H214" s="164" t="s">
        <v>5042</v>
      </c>
      <c r="I214" s="231" t="s">
        <v>20</v>
      </c>
      <c r="J214" s="231" t="s">
        <v>172</v>
      </c>
      <c r="K214" s="231" t="s">
        <v>172</v>
      </c>
      <c r="L214" s="165" t="s">
        <v>4620</v>
      </c>
      <c r="M214" s="165" t="s">
        <v>4621</v>
      </c>
      <c r="N214" s="64">
        <v>15</v>
      </c>
      <c r="O214" s="64">
        <v>15</v>
      </c>
      <c r="P214" s="64">
        <v>15</v>
      </c>
      <c r="Q214" s="64">
        <v>15</v>
      </c>
      <c r="R214" s="64">
        <f t="shared" si="34"/>
        <v>60</v>
      </c>
      <c r="S214" s="105" t="s">
        <v>5039</v>
      </c>
      <c r="T214" s="105" t="s">
        <v>172</v>
      </c>
      <c r="U214" s="159">
        <f t="shared" si="35"/>
        <v>30</v>
      </c>
      <c r="V214" s="155">
        <v>60</v>
      </c>
      <c r="W214" s="100">
        <f t="shared" si="36"/>
        <v>2</v>
      </c>
      <c r="X214" s="105" t="str">
        <f t="shared" si="37"/>
        <v>De acuerdo a lo programado</v>
      </c>
      <c r="Y214" s="104"/>
      <c r="Z214" s="159">
        <f t="shared" si="38"/>
        <v>30</v>
      </c>
      <c r="AA214" s="159"/>
      <c r="AB214" s="100" t="str">
        <f t="shared" si="39"/>
        <v>No hay ejecución</v>
      </c>
      <c r="AC214" s="105" t="str">
        <f t="shared" si="40"/>
        <v>NA</v>
      </c>
      <c r="AD214" s="166"/>
      <c r="AE214" s="65">
        <f t="shared" si="41"/>
        <v>60</v>
      </c>
      <c r="AF214" s="100">
        <f t="shared" si="42"/>
        <v>1</v>
      </c>
      <c r="AG214" s="105" t="str">
        <f t="shared" si="43"/>
        <v>De acuerdo a lo programado</v>
      </c>
      <c r="AH214" s="166"/>
      <c r="AI214" s="65" t="s">
        <v>502</v>
      </c>
      <c r="AJ214" s="105" t="s">
        <v>502</v>
      </c>
    </row>
    <row r="215" spans="1:36" s="59" customFormat="1" ht="37.049999999999997" customHeight="1">
      <c r="A215" s="63">
        <v>200</v>
      </c>
      <c r="B215" s="162">
        <v>0</v>
      </c>
      <c r="C215" s="162">
        <v>0</v>
      </c>
      <c r="D215" s="162">
        <v>0</v>
      </c>
      <c r="E215" s="162">
        <v>0</v>
      </c>
      <c r="F215" s="162">
        <v>20</v>
      </c>
      <c r="G215" s="231" t="s">
        <v>555</v>
      </c>
      <c r="H215" s="164" t="s">
        <v>4295</v>
      </c>
      <c r="I215" s="231" t="s">
        <v>20</v>
      </c>
      <c r="J215" s="231" t="s">
        <v>172</v>
      </c>
      <c r="K215" s="231" t="s">
        <v>172</v>
      </c>
      <c r="L215" s="165" t="s">
        <v>4620</v>
      </c>
      <c r="M215" s="165" t="s">
        <v>4621</v>
      </c>
      <c r="N215" s="64">
        <v>3</v>
      </c>
      <c r="O215" s="64">
        <v>3</v>
      </c>
      <c r="P215" s="64">
        <v>3</v>
      </c>
      <c r="Q215" s="64">
        <v>3</v>
      </c>
      <c r="R215" s="64">
        <f t="shared" si="34"/>
        <v>12</v>
      </c>
      <c r="S215" s="105" t="s">
        <v>5007</v>
      </c>
      <c r="T215" s="105" t="s">
        <v>172</v>
      </c>
      <c r="U215" s="159">
        <f t="shared" si="35"/>
        <v>6</v>
      </c>
      <c r="V215" s="155">
        <v>6</v>
      </c>
      <c r="W215" s="100">
        <f t="shared" si="36"/>
        <v>1</v>
      </c>
      <c r="X215" s="105" t="str">
        <f t="shared" si="37"/>
        <v>De acuerdo a lo programado</v>
      </c>
      <c r="Y215" s="104"/>
      <c r="Z215" s="159">
        <f t="shared" si="38"/>
        <v>6</v>
      </c>
      <c r="AA215" s="159"/>
      <c r="AB215" s="100" t="str">
        <f t="shared" si="39"/>
        <v>No hay ejecución</v>
      </c>
      <c r="AC215" s="105" t="str">
        <f t="shared" si="40"/>
        <v>NA</v>
      </c>
      <c r="AD215" s="166"/>
      <c r="AE215" s="65">
        <f t="shared" si="41"/>
        <v>6</v>
      </c>
      <c r="AF215" s="100">
        <f t="shared" si="42"/>
        <v>0.5</v>
      </c>
      <c r="AG215" s="105" t="str">
        <f t="shared" si="43"/>
        <v>Incumplimiento</v>
      </c>
      <c r="AH215" s="166"/>
      <c r="AI215" s="65" t="s">
        <v>502</v>
      </c>
      <c r="AJ215" s="105" t="s">
        <v>502</v>
      </c>
    </row>
    <row r="216" spans="1:36" s="59" customFormat="1" ht="37.049999999999997" customHeight="1">
      <c r="A216" s="63">
        <v>201</v>
      </c>
      <c r="B216" s="162">
        <v>0</v>
      </c>
      <c r="C216" s="162">
        <v>0</v>
      </c>
      <c r="D216" s="162">
        <v>0</v>
      </c>
      <c r="E216" s="162">
        <v>0</v>
      </c>
      <c r="F216" s="162">
        <v>20</v>
      </c>
      <c r="G216" s="231" t="s">
        <v>555</v>
      </c>
      <c r="H216" s="164" t="s">
        <v>5043</v>
      </c>
      <c r="I216" s="231" t="s">
        <v>20</v>
      </c>
      <c r="J216" s="231" t="s">
        <v>172</v>
      </c>
      <c r="K216" s="231" t="s">
        <v>172</v>
      </c>
      <c r="L216" s="165" t="s">
        <v>4620</v>
      </c>
      <c r="M216" s="165" t="s">
        <v>4621</v>
      </c>
      <c r="N216" s="64">
        <v>45</v>
      </c>
      <c r="O216" s="64">
        <v>45</v>
      </c>
      <c r="P216" s="64">
        <v>45</v>
      </c>
      <c r="Q216" s="64">
        <v>45</v>
      </c>
      <c r="R216" s="64">
        <f t="shared" si="34"/>
        <v>180</v>
      </c>
      <c r="S216" s="105" t="s">
        <v>5007</v>
      </c>
      <c r="T216" s="105" t="s">
        <v>172</v>
      </c>
      <c r="U216" s="159">
        <f t="shared" si="35"/>
        <v>90</v>
      </c>
      <c r="V216" s="155">
        <v>90</v>
      </c>
      <c r="W216" s="100">
        <f t="shared" si="36"/>
        <v>1</v>
      </c>
      <c r="X216" s="105" t="str">
        <f t="shared" si="37"/>
        <v>De acuerdo a lo programado</v>
      </c>
      <c r="Y216" s="104"/>
      <c r="Z216" s="159">
        <f t="shared" si="38"/>
        <v>90</v>
      </c>
      <c r="AA216" s="159"/>
      <c r="AB216" s="100" t="str">
        <f t="shared" si="39"/>
        <v>No hay ejecución</v>
      </c>
      <c r="AC216" s="105" t="str">
        <f t="shared" si="40"/>
        <v>NA</v>
      </c>
      <c r="AD216" s="166"/>
      <c r="AE216" s="65">
        <f t="shared" si="41"/>
        <v>90</v>
      </c>
      <c r="AF216" s="100">
        <f t="shared" si="42"/>
        <v>0.5</v>
      </c>
      <c r="AG216" s="105" t="str">
        <f t="shared" si="43"/>
        <v>Incumplimiento</v>
      </c>
      <c r="AH216" s="166"/>
      <c r="AI216" s="65" t="s">
        <v>502</v>
      </c>
      <c r="AJ216" s="105" t="s">
        <v>502</v>
      </c>
    </row>
    <row r="217" spans="1:36" s="59" customFormat="1" ht="37.049999999999997" customHeight="1">
      <c r="A217" s="63">
        <v>202</v>
      </c>
      <c r="B217" s="162">
        <v>0</v>
      </c>
      <c r="C217" s="162">
        <v>0</v>
      </c>
      <c r="D217" s="162">
        <v>0</v>
      </c>
      <c r="E217" s="162">
        <v>0</v>
      </c>
      <c r="F217" s="162">
        <v>20</v>
      </c>
      <c r="G217" s="231" t="s">
        <v>555</v>
      </c>
      <c r="H217" s="164" t="s">
        <v>5044</v>
      </c>
      <c r="I217" s="231" t="s">
        <v>20</v>
      </c>
      <c r="J217" s="231" t="s">
        <v>172</v>
      </c>
      <c r="K217" s="231" t="s">
        <v>172</v>
      </c>
      <c r="L217" s="165" t="s">
        <v>4620</v>
      </c>
      <c r="M217" s="165" t="s">
        <v>4621</v>
      </c>
      <c r="N217" s="64">
        <v>1</v>
      </c>
      <c r="O217" s="64">
        <v>1</v>
      </c>
      <c r="P217" s="64">
        <v>1</v>
      </c>
      <c r="Q217" s="64">
        <v>1</v>
      </c>
      <c r="R217" s="64">
        <f t="shared" si="34"/>
        <v>4</v>
      </c>
      <c r="S217" s="105" t="s">
        <v>5039</v>
      </c>
      <c r="T217" s="105" t="s">
        <v>172</v>
      </c>
      <c r="U217" s="159">
        <f t="shared" si="35"/>
        <v>2</v>
      </c>
      <c r="V217" s="155"/>
      <c r="W217" s="100" t="str">
        <f t="shared" si="36"/>
        <v>No hay ejecución</v>
      </c>
      <c r="X217" s="105" t="str">
        <f t="shared" si="37"/>
        <v>NA</v>
      </c>
      <c r="Y217" s="104" t="s">
        <v>5045</v>
      </c>
      <c r="Z217" s="159">
        <f t="shared" si="38"/>
        <v>2</v>
      </c>
      <c r="AA217" s="159"/>
      <c r="AB217" s="100" t="str">
        <f t="shared" si="39"/>
        <v>No hay ejecución</v>
      </c>
      <c r="AC217" s="105" t="str">
        <f t="shared" si="40"/>
        <v>NA</v>
      </c>
      <c r="AD217" s="166"/>
      <c r="AE217" s="65">
        <f t="shared" si="41"/>
        <v>0</v>
      </c>
      <c r="AF217" s="100" t="str">
        <f t="shared" si="42"/>
        <v>No hay Programación</v>
      </c>
      <c r="AG217" s="105" t="str">
        <f t="shared" si="43"/>
        <v>De acuerdo a lo programado</v>
      </c>
      <c r="AH217" s="166"/>
      <c r="AI217" s="65" t="s">
        <v>502</v>
      </c>
      <c r="AJ217" s="105" t="s">
        <v>502</v>
      </c>
    </row>
    <row r="218" spans="1:36" s="59" customFormat="1" ht="37.049999999999997" customHeight="1">
      <c r="A218" s="63">
        <v>203</v>
      </c>
      <c r="B218" s="162">
        <v>0</v>
      </c>
      <c r="C218" s="162">
        <v>0</v>
      </c>
      <c r="D218" s="162">
        <v>0</v>
      </c>
      <c r="E218" s="162">
        <v>0</v>
      </c>
      <c r="F218" s="162">
        <v>20</v>
      </c>
      <c r="G218" s="231" t="s">
        <v>555</v>
      </c>
      <c r="H218" s="164" t="s">
        <v>5046</v>
      </c>
      <c r="I218" s="231" t="s">
        <v>20</v>
      </c>
      <c r="J218" s="231" t="s">
        <v>172</v>
      </c>
      <c r="K218" s="231" t="s">
        <v>172</v>
      </c>
      <c r="L218" s="165" t="s">
        <v>4620</v>
      </c>
      <c r="M218" s="165" t="s">
        <v>4621</v>
      </c>
      <c r="N218" s="64">
        <v>1</v>
      </c>
      <c r="O218" s="64">
        <v>1</v>
      </c>
      <c r="P218" s="64">
        <v>1</v>
      </c>
      <c r="Q218" s="64">
        <v>1</v>
      </c>
      <c r="R218" s="64">
        <f t="shared" si="34"/>
        <v>4</v>
      </c>
      <c r="S218" s="105" t="s">
        <v>5039</v>
      </c>
      <c r="T218" s="105" t="s">
        <v>172</v>
      </c>
      <c r="U218" s="159">
        <f t="shared" si="35"/>
        <v>2</v>
      </c>
      <c r="V218" s="155">
        <v>6</v>
      </c>
      <c r="W218" s="100">
        <f t="shared" si="36"/>
        <v>3</v>
      </c>
      <c r="X218" s="105" t="str">
        <f t="shared" si="37"/>
        <v>De acuerdo a lo programado</v>
      </c>
      <c r="Y218" s="104"/>
      <c r="Z218" s="159">
        <f t="shared" si="38"/>
        <v>2</v>
      </c>
      <c r="AA218" s="159"/>
      <c r="AB218" s="100" t="str">
        <f t="shared" si="39"/>
        <v>No hay ejecución</v>
      </c>
      <c r="AC218" s="105" t="str">
        <f t="shared" si="40"/>
        <v>NA</v>
      </c>
      <c r="AD218" s="166"/>
      <c r="AE218" s="65">
        <f t="shared" si="41"/>
        <v>6</v>
      </c>
      <c r="AF218" s="100">
        <f t="shared" si="42"/>
        <v>1.5</v>
      </c>
      <c r="AG218" s="105" t="str">
        <f t="shared" si="43"/>
        <v>De acuerdo a lo programado</v>
      </c>
      <c r="AH218" s="166"/>
      <c r="AI218" s="65" t="s">
        <v>502</v>
      </c>
      <c r="AJ218" s="105" t="s">
        <v>502</v>
      </c>
    </row>
    <row r="219" spans="1:36" s="59" customFormat="1" ht="37.049999999999997" customHeight="1">
      <c r="A219" s="63">
        <v>204</v>
      </c>
      <c r="B219" s="162">
        <v>0</v>
      </c>
      <c r="C219" s="162">
        <v>0</v>
      </c>
      <c r="D219" s="162">
        <v>0</v>
      </c>
      <c r="E219" s="162">
        <v>0</v>
      </c>
      <c r="F219" s="162">
        <v>20</v>
      </c>
      <c r="G219" s="231" t="s">
        <v>518</v>
      </c>
      <c r="H219" s="164" t="s">
        <v>4638</v>
      </c>
      <c r="I219" s="231" t="s">
        <v>20</v>
      </c>
      <c r="J219" s="231" t="s">
        <v>172</v>
      </c>
      <c r="K219" s="231" t="s">
        <v>172</v>
      </c>
      <c r="L219" s="165" t="s">
        <v>4620</v>
      </c>
      <c r="M219" s="165" t="s">
        <v>4621</v>
      </c>
      <c r="N219" s="64">
        <v>3</v>
      </c>
      <c r="O219" s="64">
        <v>3</v>
      </c>
      <c r="P219" s="64">
        <v>3</v>
      </c>
      <c r="Q219" s="64">
        <v>3</v>
      </c>
      <c r="R219" s="64">
        <f t="shared" si="34"/>
        <v>12</v>
      </c>
      <c r="S219" s="105" t="s">
        <v>5007</v>
      </c>
      <c r="T219" s="105" t="s">
        <v>172</v>
      </c>
      <c r="U219" s="159">
        <f t="shared" si="35"/>
        <v>6</v>
      </c>
      <c r="V219" s="155">
        <v>4</v>
      </c>
      <c r="W219" s="100">
        <f t="shared" si="36"/>
        <v>0.66666666666666663</v>
      </c>
      <c r="X219" s="105" t="str">
        <f t="shared" si="37"/>
        <v>En Riesgo de no Cumplimiento</v>
      </c>
      <c r="Y219" s="104"/>
      <c r="Z219" s="159">
        <f t="shared" si="38"/>
        <v>6</v>
      </c>
      <c r="AA219" s="159"/>
      <c r="AB219" s="100" t="str">
        <f t="shared" si="39"/>
        <v>No hay ejecución</v>
      </c>
      <c r="AC219" s="105" t="str">
        <f t="shared" si="40"/>
        <v>NA</v>
      </c>
      <c r="AD219" s="166"/>
      <c r="AE219" s="65">
        <f t="shared" si="41"/>
        <v>4</v>
      </c>
      <c r="AF219" s="100">
        <f t="shared" si="42"/>
        <v>0.33333333333333331</v>
      </c>
      <c r="AG219" s="105" t="str">
        <f t="shared" si="43"/>
        <v>Incumplimiento</v>
      </c>
      <c r="AH219" s="166"/>
      <c r="AI219" s="65" t="s">
        <v>502</v>
      </c>
      <c r="AJ219" s="105" t="s">
        <v>502</v>
      </c>
    </row>
    <row r="220" spans="1:36" s="59" customFormat="1" ht="37.049999999999997" customHeight="1">
      <c r="A220" s="63">
        <v>205</v>
      </c>
      <c r="B220" s="162">
        <v>0</v>
      </c>
      <c r="C220" s="162">
        <v>0</v>
      </c>
      <c r="D220" s="162">
        <v>0</v>
      </c>
      <c r="E220" s="162">
        <v>0</v>
      </c>
      <c r="F220" s="162">
        <v>20</v>
      </c>
      <c r="G220" s="231" t="s">
        <v>518</v>
      </c>
      <c r="H220" s="164" t="s">
        <v>5047</v>
      </c>
      <c r="I220" s="231" t="s">
        <v>20</v>
      </c>
      <c r="J220" s="231" t="s">
        <v>172</v>
      </c>
      <c r="K220" s="231" t="s">
        <v>172</v>
      </c>
      <c r="L220" s="165" t="s">
        <v>4620</v>
      </c>
      <c r="M220" s="165" t="s">
        <v>4621</v>
      </c>
      <c r="N220" s="64">
        <v>1</v>
      </c>
      <c r="O220" s="64">
        <v>0</v>
      </c>
      <c r="P220" s="64">
        <v>0</v>
      </c>
      <c r="Q220" s="64">
        <v>0</v>
      </c>
      <c r="R220" s="64">
        <f t="shared" si="34"/>
        <v>1</v>
      </c>
      <c r="S220" s="105" t="s">
        <v>5048</v>
      </c>
      <c r="T220" s="105" t="s">
        <v>172</v>
      </c>
      <c r="U220" s="159">
        <f t="shared" si="35"/>
        <v>1</v>
      </c>
      <c r="V220" s="155">
        <v>1</v>
      </c>
      <c r="W220" s="100">
        <f t="shared" si="36"/>
        <v>1</v>
      </c>
      <c r="X220" s="105" t="str">
        <f t="shared" si="37"/>
        <v>De acuerdo a lo programado</v>
      </c>
      <c r="Y220" s="104"/>
      <c r="Z220" s="159">
        <f t="shared" si="38"/>
        <v>0</v>
      </c>
      <c r="AA220" s="159"/>
      <c r="AB220" s="100" t="str">
        <f t="shared" si="39"/>
        <v>No hay ejecución</v>
      </c>
      <c r="AC220" s="105" t="str">
        <f t="shared" si="40"/>
        <v>NA</v>
      </c>
      <c r="AD220" s="166"/>
      <c r="AE220" s="65">
        <f t="shared" si="41"/>
        <v>1</v>
      </c>
      <c r="AF220" s="100">
        <f t="shared" si="42"/>
        <v>1</v>
      </c>
      <c r="AG220" s="105" t="str">
        <f t="shared" si="43"/>
        <v>De acuerdo a lo programado</v>
      </c>
      <c r="AH220" s="166"/>
      <c r="AI220" s="65" t="s">
        <v>502</v>
      </c>
      <c r="AJ220" s="105" t="s">
        <v>502</v>
      </c>
    </row>
    <row r="221" spans="1:36" s="59" customFormat="1" ht="37.049999999999997" customHeight="1">
      <c r="A221" s="63">
        <v>206</v>
      </c>
      <c r="B221" s="162">
        <v>0</v>
      </c>
      <c r="C221" s="162">
        <v>0</v>
      </c>
      <c r="D221" s="162">
        <v>0</v>
      </c>
      <c r="E221" s="162">
        <v>0</v>
      </c>
      <c r="F221" s="162">
        <v>20</v>
      </c>
      <c r="G221" s="231" t="s">
        <v>518</v>
      </c>
      <c r="H221" s="164" t="s">
        <v>5049</v>
      </c>
      <c r="I221" s="231" t="s">
        <v>20</v>
      </c>
      <c r="J221" s="231" t="s">
        <v>172</v>
      </c>
      <c r="K221" s="231" t="s">
        <v>172</v>
      </c>
      <c r="L221" s="165" t="s">
        <v>4620</v>
      </c>
      <c r="M221" s="165" t="s">
        <v>4621</v>
      </c>
      <c r="N221" s="64">
        <v>1</v>
      </c>
      <c r="O221" s="64">
        <v>0</v>
      </c>
      <c r="P221" s="64">
        <v>0</v>
      </c>
      <c r="Q221" s="64">
        <v>0</v>
      </c>
      <c r="R221" s="64">
        <f t="shared" si="34"/>
        <v>1</v>
      </c>
      <c r="S221" s="105" t="s">
        <v>5050</v>
      </c>
      <c r="T221" s="105" t="s">
        <v>172</v>
      </c>
      <c r="U221" s="159">
        <f t="shared" si="35"/>
        <v>1</v>
      </c>
      <c r="V221" s="155">
        <v>1</v>
      </c>
      <c r="W221" s="100">
        <f t="shared" si="36"/>
        <v>1</v>
      </c>
      <c r="X221" s="105" t="str">
        <f t="shared" si="37"/>
        <v>De acuerdo a lo programado</v>
      </c>
      <c r="Y221" s="104"/>
      <c r="Z221" s="159">
        <f t="shared" si="38"/>
        <v>0</v>
      </c>
      <c r="AA221" s="159"/>
      <c r="AB221" s="100" t="str">
        <f t="shared" si="39"/>
        <v>No hay ejecución</v>
      </c>
      <c r="AC221" s="105" t="str">
        <f t="shared" si="40"/>
        <v>NA</v>
      </c>
      <c r="AD221" s="166"/>
      <c r="AE221" s="65">
        <f t="shared" si="41"/>
        <v>1</v>
      </c>
      <c r="AF221" s="100">
        <f t="shared" si="42"/>
        <v>1</v>
      </c>
      <c r="AG221" s="105" t="str">
        <f t="shared" si="43"/>
        <v>De acuerdo a lo programado</v>
      </c>
      <c r="AH221" s="166"/>
      <c r="AI221" s="65" t="s">
        <v>502</v>
      </c>
      <c r="AJ221" s="105" t="s">
        <v>502</v>
      </c>
    </row>
    <row r="222" spans="1:36" s="59" customFormat="1" ht="37.049999999999997" customHeight="1">
      <c r="A222" s="63">
        <v>207</v>
      </c>
      <c r="B222" s="162">
        <v>0</v>
      </c>
      <c r="C222" s="162">
        <v>0</v>
      </c>
      <c r="D222" s="162">
        <v>0</v>
      </c>
      <c r="E222" s="162">
        <v>0</v>
      </c>
      <c r="F222" s="162">
        <v>20</v>
      </c>
      <c r="G222" s="231" t="s">
        <v>518</v>
      </c>
      <c r="H222" s="164" t="s">
        <v>5051</v>
      </c>
      <c r="I222" s="231" t="s">
        <v>20</v>
      </c>
      <c r="J222" s="231" t="s">
        <v>172</v>
      </c>
      <c r="K222" s="231" t="s">
        <v>172</v>
      </c>
      <c r="L222" s="165" t="s">
        <v>4620</v>
      </c>
      <c r="M222" s="165" t="s">
        <v>4621</v>
      </c>
      <c r="N222" s="64">
        <v>3</v>
      </c>
      <c r="O222" s="64">
        <v>3</v>
      </c>
      <c r="P222" s="64">
        <v>3</v>
      </c>
      <c r="Q222" s="64">
        <v>3</v>
      </c>
      <c r="R222" s="64">
        <f t="shared" si="34"/>
        <v>12</v>
      </c>
      <c r="S222" s="105" t="s">
        <v>5050</v>
      </c>
      <c r="T222" s="105" t="s">
        <v>172</v>
      </c>
      <c r="U222" s="159">
        <f t="shared" si="35"/>
        <v>6</v>
      </c>
      <c r="V222" s="155">
        <v>6</v>
      </c>
      <c r="W222" s="100">
        <f t="shared" si="36"/>
        <v>1</v>
      </c>
      <c r="X222" s="105" t="str">
        <f t="shared" si="37"/>
        <v>De acuerdo a lo programado</v>
      </c>
      <c r="Y222" s="104"/>
      <c r="Z222" s="159">
        <f t="shared" si="38"/>
        <v>6</v>
      </c>
      <c r="AA222" s="159"/>
      <c r="AB222" s="100" t="str">
        <f t="shared" si="39"/>
        <v>No hay ejecución</v>
      </c>
      <c r="AC222" s="105" t="str">
        <f t="shared" si="40"/>
        <v>NA</v>
      </c>
      <c r="AD222" s="166"/>
      <c r="AE222" s="65">
        <f t="shared" si="41"/>
        <v>6</v>
      </c>
      <c r="AF222" s="100">
        <f t="shared" si="42"/>
        <v>0.5</v>
      </c>
      <c r="AG222" s="105" t="str">
        <f t="shared" si="43"/>
        <v>Incumplimiento</v>
      </c>
      <c r="AH222" s="166"/>
      <c r="AI222" s="65" t="s">
        <v>502</v>
      </c>
      <c r="AJ222" s="105" t="s">
        <v>502</v>
      </c>
    </row>
    <row r="223" spans="1:36" s="59" customFormat="1" ht="37.049999999999997" customHeight="1">
      <c r="A223" s="63">
        <v>208</v>
      </c>
      <c r="B223" s="162">
        <v>0</v>
      </c>
      <c r="C223" s="162">
        <v>0</v>
      </c>
      <c r="D223" s="162">
        <v>0</v>
      </c>
      <c r="E223" s="162">
        <v>0</v>
      </c>
      <c r="F223" s="162">
        <v>20</v>
      </c>
      <c r="G223" s="231" t="s">
        <v>518</v>
      </c>
      <c r="H223" s="164" t="s">
        <v>5052</v>
      </c>
      <c r="I223" s="231" t="s">
        <v>20</v>
      </c>
      <c r="J223" s="231" t="s">
        <v>172</v>
      </c>
      <c r="K223" s="231" t="s">
        <v>172</v>
      </c>
      <c r="L223" s="165" t="s">
        <v>4620</v>
      </c>
      <c r="M223" s="165" t="s">
        <v>4621</v>
      </c>
      <c r="N223" s="64">
        <v>3</v>
      </c>
      <c r="O223" s="64">
        <v>3</v>
      </c>
      <c r="P223" s="64">
        <v>3</v>
      </c>
      <c r="Q223" s="64">
        <v>3</v>
      </c>
      <c r="R223" s="64">
        <f t="shared" si="34"/>
        <v>12</v>
      </c>
      <c r="S223" s="105" t="s">
        <v>5050</v>
      </c>
      <c r="T223" s="105" t="s">
        <v>172</v>
      </c>
      <c r="U223" s="159">
        <f t="shared" si="35"/>
        <v>6</v>
      </c>
      <c r="V223" s="155">
        <v>6</v>
      </c>
      <c r="W223" s="100">
        <f t="shared" si="36"/>
        <v>1</v>
      </c>
      <c r="X223" s="105" t="str">
        <f t="shared" si="37"/>
        <v>De acuerdo a lo programado</v>
      </c>
      <c r="Y223" s="104"/>
      <c r="Z223" s="159">
        <f t="shared" si="38"/>
        <v>6</v>
      </c>
      <c r="AA223" s="159"/>
      <c r="AB223" s="100" t="str">
        <f t="shared" si="39"/>
        <v>No hay ejecución</v>
      </c>
      <c r="AC223" s="105" t="str">
        <f t="shared" si="40"/>
        <v>NA</v>
      </c>
      <c r="AD223" s="166"/>
      <c r="AE223" s="65">
        <f t="shared" si="41"/>
        <v>6</v>
      </c>
      <c r="AF223" s="100">
        <f t="shared" si="42"/>
        <v>0.5</v>
      </c>
      <c r="AG223" s="105" t="str">
        <f t="shared" si="43"/>
        <v>Incumplimiento</v>
      </c>
      <c r="AH223" s="166"/>
      <c r="AI223" s="65" t="s">
        <v>502</v>
      </c>
      <c r="AJ223" s="105" t="s">
        <v>502</v>
      </c>
    </row>
    <row r="224" spans="1:36" s="59" customFormat="1" ht="37.049999999999997" customHeight="1">
      <c r="A224" s="63">
        <v>209</v>
      </c>
      <c r="B224" s="162">
        <v>0</v>
      </c>
      <c r="C224" s="162">
        <v>0</v>
      </c>
      <c r="D224" s="162">
        <v>0</v>
      </c>
      <c r="E224" s="162">
        <v>0</v>
      </c>
      <c r="F224" s="162">
        <v>20</v>
      </c>
      <c r="G224" s="231" t="s">
        <v>518</v>
      </c>
      <c r="H224" s="164" t="s">
        <v>5053</v>
      </c>
      <c r="I224" s="231" t="s">
        <v>20</v>
      </c>
      <c r="J224" s="231" t="s">
        <v>172</v>
      </c>
      <c r="K224" s="231" t="s">
        <v>172</v>
      </c>
      <c r="L224" s="165" t="s">
        <v>4620</v>
      </c>
      <c r="M224" s="165" t="s">
        <v>4621</v>
      </c>
      <c r="N224" s="64">
        <v>1</v>
      </c>
      <c r="O224" s="64">
        <v>1</v>
      </c>
      <c r="P224" s="64">
        <v>1</v>
      </c>
      <c r="Q224" s="64">
        <v>1</v>
      </c>
      <c r="R224" s="64">
        <f t="shared" si="34"/>
        <v>4</v>
      </c>
      <c r="S224" s="105" t="s">
        <v>5007</v>
      </c>
      <c r="T224" s="105" t="s">
        <v>172</v>
      </c>
      <c r="U224" s="159">
        <f t="shared" si="35"/>
        <v>2</v>
      </c>
      <c r="V224" s="155"/>
      <c r="W224" s="100" t="str">
        <f t="shared" si="36"/>
        <v>No hay ejecución</v>
      </c>
      <c r="X224" s="105" t="str">
        <f t="shared" si="37"/>
        <v>NA</v>
      </c>
      <c r="Y224" s="104" t="s">
        <v>5054</v>
      </c>
      <c r="Z224" s="159">
        <f t="shared" si="38"/>
        <v>2</v>
      </c>
      <c r="AA224" s="159"/>
      <c r="AB224" s="100" t="str">
        <f t="shared" si="39"/>
        <v>No hay ejecución</v>
      </c>
      <c r="AC224" s="105" t="str">
        <f t="shared" si="40"/>
        <v>NA</v>
      </c>
      <c r="AD224" s="166"/>
      <c r="AE224" s="65">
        <f t="shared" si="41"/>
        <v>0</v>
      </c>
      <c r="AF224" s="100" t="str">
        <f t="shared" si="42"/>
        <v>No hay Programación</v>
      </c>
      <c r="AG224" s="105" t="str">
        <f t="shared" si="43"/>
        <v>De acuerdo a lo programado</v>
      </c>
      <c r="AH224" s="166"/>
      <c r="AI224" s="65" t="s">
        <v>502</v>
      </c>
      <c r="AJ224" s="105" t="s">
        <v>502</v>
      </c>
    </row>
    <row r="225" spans="1:36" s="59" customFormat="1" ht="37.049999999999997" customHeight="1">
      <c r="A225" s="63">
        <v>210</v>
      </c>
      <c r="B225" s="162">
        <v>0</v>
      </c>
      <c r="C225" s="162">
        <v>0</v>
      </c>
      <c r="D225" s="162">
        <v>0</v>
      </c>
      <c r="E225" s="162">
        <v>0</v>
      </c>
      <c r="F225" s="162">
        <v>20</v>
      </c>
      <c r="G225" s="231" t="s">
        <v>518</v>
      </c>
      <c r="H225" s="164" t="s">
        <v>5055</v>
      </c>
      <c r="I225" s="231" t="s">
        <v>20</v>
      </c>
      <c r="J225" s="231" t="s">
        <v>172</v>
      </c>
      <c r="K225" s="231" t="s">
        <v>172</v>
      </c>
      <c r="L225" s="165" t="s">
        <v>4620</v>
      </c>
      <c r="M225" s="165" t="s">
        <v>4621</v>
      </c>
      <c r="N225" s="64">
        <v>10</v>
      </c>
      <c r="O225" s="64">
        <v>10</v>
      </c>
      <c r="P225" s="64">
        <v>10</v>
      </c>
      <c r="Q225" s="64">
        <v>10</v>
      </c>
      <c r="R225" s="64">
        <f t="shared" si="34"/>
        <v>40</v>
      </c>
      <c r="S225" s="105" t="s">
        <v>5007</v>
      </c>
      <c r="T225" s="105" t="s">
        <v>172</v>
      </c>
      <c r="U225" s="159">
        <f t="shared" si="35"/>
        <v>20</v>
      </c>
      <c r="V225" s="155">
        <v>3</v>
      </c>
      <c r="W225" s="100">
        <f t="shared" si="36"/>
        <v>0.15</v>
      </c>
      <c r="X225" s="105" t="str">
        <f t="shared" si="37"/>
        <v>En Riesgo de no Cumplimiento</v>
      </c>
      <c r="Y225" s="104" t="s">
        <v>5056</v>
      </c>
      <c r="Z225" s="159">
        <f t="shared" si="38"/>
        <v>20</v>
      </c>
      <c r="AA225" s="159"/>
      <c r="AB225" s="100" t="str">
        <f t="shared" si="39"/>
        <v>No hay ejecución</v>
      </c>
      <c r="AC225" s="105" t="str">
        <f t="shared" si="40"/>
        <v>NA</v>
      </c>
      <c r="AD225" s="166"/>
      <c r="AE225" s="65">
        <f t="shared" si="41"/>
        <v>3</v>
      </c>
      <c r="AF225" s="100">
        <f t="shared" si="42"/>
        <v>7.4999999999999997E-2</v>
      </c>
      <c r="AG225" s="105" t="str">
        <f t="shared" si="43"/>
        <v>Incumplimiento</v>
      </c>
      <c r="AH225" s="166"/>
      <c r="AI225" s="65" t="s">
        <v>502</v>
      </c>
      <c r="AJ225" s="105" t="s">
        <v>502</v>
      </c>
    </row>
    <row r="226" spans="1:36" s="59" customFormat="1" ht="37.049999999999997" customHeight="1">
      <c r="A226" s="63">
        <v>211</v>
      </c>
      <c r="B226" s="162">
        <v>0</v>
      </c>
      <c r="C226" s="162">
        <v>0</v>
      </c>
      <c r="D226" s="162">
        <v>0</v>
      </c>
      <c r="E226" s="162">
        <v>0</v>
      </c>
      <c r="F226" s="162">
        <v>20</v>
      </c>
      <c r="G226" s="231" t="s">
        <v>518</v>
      </c>
      <c r="H226" s="164" t="s">
        <v>5057</v>
      </c>
      <c r="I226" s="231" t="s">
        <v>20</v>
      </c>
      <c r="J226" s="231" t="s">
        <v>172</v>
      </c>
      <c r="K226" s="231" t="s">
        <v>172</v>
      </c>
      <c r="L226" s="165" t="s">
        <v>4620</v>
      </c>
      <c r="M226" s="165" t="s">
        <v>4621</v>
      </c>
      <c r="N226" s="64">
        <v>10</v>
      </c>
      <c r="O226" s="64">
        <v>10</v>
      </c>
      <c r="P226" s="64">
        <v>10</v>
      </c>
      <c r="Q226" s="64">
        <v>10</v>
      </c>
      <c r="R226" s="64">
        <f t="shared" si="34"/>
        <v>40</v>
      </c>
      <c r="S226" s="105" t="s">
        <v>5007</v>
      </c>
      <c r="T226" s="105" t="s">
        <v>172</v>
      </c>
      <c r="U226" s="159">
        <f t="shared" si="35"/>
        <v>20</v>
      </c>
      <c r="V226" s="155">
        <v>3</v>
      </c>
      <c r="W226" s="100">
        <f t="shared" si="36"/>
        <v>0.15</v>
      </c>
      <c r="X226" s="105" t="str">
        <f t="shared" si="37"/>
        <v>En Riesgo de no Cumplimiento</v>
      </c>
      <c r="Y226" s="104" t="s">
        <v>5056</v>
      </c>
      <c r="Z226" s="159">
        <f t="shared" si="38"/>
        <v>20</v>
      </c>
      <c r="AA226" s="159"/>
      <c r="AB226" s="100" t="str">
        <f t="shared" si="39"/>
        <v>No hay ejecución</v>
      </c>
      <c r="AC226" s="105" t="str">
        <f t="shared" si="40"/>
        <v>NA</v>
      </c>
      <c r="AD226" s="166"/>
      <c r="AE226" s="65">
        <f t="shared" si="41"/>
        <v>3</v>
      </c>
      <c r="AF226" s="100">
        <f t="shared" si="42"/>
        <v>7.4999999999999997E-2</v>
      </c>
      <c r="AG226" s="105" t="str">
        <f t="shared" si="43"/>
        <v>Incumplimiento</v>
      </c>
      <c r="AH226" s="166"/>
      <c r="AI226" s="65" t="s">
        <v>502</v>
      </c>
      <c r="AJ226" s="105" t="s">
        <v>502</v>
      </c>
    </row>
    <row r="227" spans="1:36" s="59" customFormat="1" ht="37.049999999999997" customHeight="1">
      <c r="A227" s="63">
        <v>212</v>
      </c>
      <c r="B227" s="162">
        <v>0</v>
      </c>
      <c r="C227" s="162">
        <v>0</v>
      </c>
      <c r="D227" s="162">
        <v>0</v>
      </c>
      <c r="E227" s="162">
        <v>0</v>
      </c>
      <c r="F227" s="162">
        <v>20</v>
      </c>
      <c r="G227" s="231" t="s">
        <v>518</v>
      </c>
      <c r="H227" s="164" t="s">
        <v>5058</v>
      </c>
      <c r="I227" s="231" t="s">
        <v>20</v>
      </c>
      <c r="J227" s="231" t="s">
        <v>172</v>
      </c>
      <c r="K227" s="231" t="s">
        <v>172</v>
      </c>
      <c r="L227" s="165" t="s">
        <v>4620</v>
      </c>
      <c r="M227" s="165" t="s">
        <v>4621</v>
      </c>
      <c r="N227" s="64">
        <v>10</v>
      </c>
      <c r="O227" s="64">
        <v>10</v>
      </c>
      <c r="P227" s="64">
        <v>10</v>
      </c>
      <c r="Q227" s="64">
        <v>10</v>
      </c>
      <c r="R227" s="64">
        <f t="shared" si="34"/>
        <v>40</v>
      </c>
      <c r="S227" s="105" t="s">
        <v>5007</v>
      </c>
      <c r="T227" s="105" t="s">
        <v>172</v>
      </c>
      <c r="U227" s="159">
        <f t="shared" si="35"/>
        <v>20</v>
      </c>
      <c r="V227" s="155">
        <v>3</v>
      </c>
      <c r="W227" s="100">
        <f t="shared" si="36"/>
        <v>0.15</v>
      </c>
      <c r="X227" s="105" t="str">
        <f t="shared" si="37"/>
        <v>En Riesgo de no Cumplimiento</v>
      </c>
      <c r="Y227" s="104" t="s">
        <v>5056</v>
      </c>
      <c r="Z227" s="159">
        <f t="shared" si="38"/>
        <v>20</v>
      </c>
      <c r="AA227" s="159"/>
      <c r="AB227" s="100" t="str">
        <f t="shared" si="39"/>
        <v>No hay ejecución</v>
      </c>
      <c r="AC227" s="105" t="str">
        <f t="shared" si="40"/>
        <v>NA</v>
      </c>
      <c r="AD227" s="166"/>
      <c r="AE227" s="65">
        <f t="shared" si="41"/>
        <v>3</v>
      </c>
      <c r="AF227" s="100">
        <f t="shared" si="42"/>
        <v>7.4999999999999997E-2</v>
      </c>
      <c r="AG227" s="105" t="str">
        <f t="shared" si="43"/>
        <v>Incumplimiento</v>
      </c>
      <c r="AH227" s="166"/>
      <c r="AI227" s="65" t="s">
        <v>502</v>
      </c>
      <c r="AJ227" s="105" t="s">
        <v>502</v>
      </c>
    </row>
    <row r="228" spans="1:36" s="59" customFormat="1" ht="37.049999999999997" customHeight="1">
      <c r="A228" s="63">
        <v>213</v>
      </c>
      <c r="B228" s="162">
        <v>0</v>
      </c>
      <c r="C228" s="162">
        <v>0</v>
      </c>
      <c r="D228" s="162">
        <v>0</v>
      </c>
      <c r="E228" s="162">
        <v>0</v>
      </c>
      <c r="F228" s="162">
        <v>20</v>
      </c>
      <c r="G228" s="231" t="s">
        <v>518</v>
      </c>
      <c r="H228" s="164" t="s">
        <v>5059</v>
      </c>
      <c r="I228" s="231" t="s">
        <v>20</v>
      </c>
      <c r="J228" s="231" t="s">
        <v>172</v>
      </c>
      <c r="K228" s="231" t="s">
        <v>172</v>
      </c>
      <c r="L228" s="165" t="s">
        <v>4620</v>
      </c>
      <c r="M228" s="165" t="s">
        <v>4621</v>
      </c>
      <c r="N228" s="64">
        <v>3</v>
      </c>
      <c r="O228" s="64">
        <v>3</v>
      </c>
      <c r="P228" s="64">
        <v>3</v>
      </c>
      <c r="Q228" s="64">
        <v>3</v>
      </c>
      <c r="R228" s="64">
        <f t="shared" si="34"/>
        <v>12</v>
      </c>
      <c r="S228" s="105" t="s">
        <v>5007</v>
      </c>
      <c r="T228" s="105" t="s">
        <v>172</v>
      </c>
      <c r="U228" s="159">
        <f t="shared" si="35"/>
        <v>6</v>
      </c>
      <c r="V228" s="155"/>
      <c r="W228" s="100" t="str">
        <f t="shared" si="36"/>
        <v>No hay ejecución</v>
      </c>
      <c r="X228" s="105" t="str">
        <f t="shared" si="37"/>
        <v>NA</v>
      </c>
      <c r="Y228" s="104" t="s">
        <v>5060</v>
      </c>
      <c r="Z228" s="159">
        <f t="shared" si="38"/>
        <v>6</v>
      </c>
      <c r="AA228" s="159"/>
      <c r="AB228" s="100" t="str">
        <f t="shared" si="39"/>
        <v>No hay ejecución</v>
      </c>
      <c r="AC228" s="105" t="str">
        <f t="shared" si="40"/>
        <v>NA</v>
      </c>
      <c r="AD228" s="166"/>
      <c r="AE228" s="65">
        <f t="shared" si="41"/>
        <v>0</v>
      </c>
      <c r="AF228" s="100" t="str">
        <f t="shared" si="42"/>
        <v>No hay Programación</v>
      </c>
      <c r="AG228" s="105" t="str">
        <f t="shared" si="43"/>
        <v>De acuerdo a lo programado</v>
      </c>
      <c r="AH228" s="166"/>
      <c r="AI228" s="65" t="s">
        <v>502</v>
      </c>
      <c r="AJ228" s="105" t="s">
        <v>502</v>
      </c>
    </row>
    <row r="229" spans="1:36" s="59" customFormat="1" ht="37.049999999999997" customHeight="1">
      <c r="A229" s="63">
        <v>214</v>
      </c>
      <c r="B229" s="162">
        <v>0</v>
      </c>
      <c r="C229" s="162">
        <v>0</v>
      </c>
      <c r="D229" s="162">
        <v>0</v>
      </c>
      <c r="E229" s="162">
        <v>0</v>
      </c>
      <c r="F229" s="162">
        <v>20</v>
      </c>
      <c r="G229" s="231" t="s">
        <v>518</v>
      </c>
      <c r="H229" s="164" t="s">
        <v>5061</v>
      </c>
      <c r="I229" s="231" t="s">
        <v>20</v>
      </c>
      <c r="J229" s="231" t="s">
        <v>172</v>
      </c>
      <c r="K229" s="231" t="s">
        <v>172</v>
      </c>
      <c r="L229" s="165" t="s">
        <v>4620</v>
      </c>
      <c r="M229" s="165" t="s">
        <v>4621</v>
      </c>
      <c r="N229" s="64">
        <v>10</v>
      </c>
      <c r="O229" s="64">
        <v>10</v>
      </c>
      <c r="P229" s="64">
        <v>10</v>
      </c>
      <c r="Q229" s="64">
        <v>10</v>
      </c>
      <c r="R229" s="64">
        <f t="shared" si="34"/>
        <v>40</v>
      </c>
      <c r="S229" s="105" t="s">
        <v>5050</v>
      </c>
      <c r="T229" s="105" t="s">
        <v>172</v>
      </c>
      <c r="U229" s="159">
        <f t="shared" si="35"/>
        <v>20</v>
      </c>
      <c r="V229" s="155">
        <v>10</v>
      </c>
      <c r="W229" s="100">
        <f t="shared" si="36"/>
        <v>0.5</v>
      </c>
      <c r="X229" s="105" t="str">
        <f t="shared" si="37"/>
        <v>En Riesgo de no Cumplimiento</v>
      </c>
      <c r="Y229" s="104"/>
      <c r="Z229" s="159">
        <f t="shared" si="38"/>
        <v>20</v>
      </c>
      <c r="AA229" s="159"/>
      <c r="AB229" s="100" t="str">
        <f t="shared" si="39"/>
        <v>No hay ejecución</v>
      </c>
      <c r="AC229" s="105" t="str">
        <f t="shared" si="40"/>
        <v>NA</v>
      </c>
      <c r="AD229" s="166"/>
      <c r="AE229" s="65">
        <f t="shared" si="41"/>
        <v>10</v>
      </c>
      <c r="AF229" s="100">
        <f t="shared" si="42"/>
        <v>0.25</v>
      </c>
      <c r="AG229" s="105" t="str">
        <f t="shared" si="43"/>
        <v>Incumplimiento</v>
      </c>
      <c r="AH229" s="166"/>
      <c r="AI229" s="65" t="s">
        <v>502</v>
      </c>
      <c r="AJ229" s="105" t="s">
        <v>502</v>
      </c>
    </row>
    <row r="230" spans="1:36" s="59" customFormat="1" ht="37.049999999999997" customHeight="1">
      <c r="A230" s="63">
        <v>215</v>
      </c>
      <c r="B230" s="162">
        <v>0</v>
      </c>
      <c r="C230" s="162">
        <v>0</v>
      </c>
      <c r="D230" s="162">
        <v>0</v>
      </c>
      <c r="E230" s="162">
        <v>0</v>
      </c>
      <c r="F230" s="162">
        <v>20</v>
      </c>
      <c r="G230" s="231" t="s">
        <v>518</v>
      </c>
      <c r="H230" s="164" t="s">
        <v>5062</v>
      </c>
      <c r="I230" s="231" t="s">
        <v>20</v>
      </c>
      <c r="J230" s="231" t="s">
        <v>172</v>
      </c>
      <c r="K230" s="231" t="s">
        <v>172</v>
      </c>
      <c r="L230" s="165" t="s">
        <v>4620</v>
      </c>
      <c r="M230" s="165" t="s">
        <v>4621</v>
      </c>
      <c r="N230" s="64">
        <v>10</v>
      </c>
      <c r="O230" s="64">
        <v>10</v>
      </c>
      <c r="P230" s="64">
        <v>10</v>
      </c>
      <c r="Q230" s="64">
        <v>10</v>
      </c>
      <c r="R230" s="64">
        <f t="shared" si="34"/>
        <v>40</v>
      </c>
      <c r="S230" s="105" t="s">
        <v>5050</v>
      </c>
      <c r="T230" s="105" t="s">
        <v>172</v>
      </c>
      <c r="U230" s="159">
        <f t="shared" si="35"/>
        <v>20</v>
      </c>
      <c r="V230" s="155">
        <v>10</v>
      </c>
      <c r="W230" s="100">
        <f t="shared" si="36"/>
        <v>0.5</v>
      </c>
      <c r="X230" s="105" t="str">
        <f t="shared" si="37"/>
        <v>En Riesgo de no Cumplimiento</v>
      </c>
      <c r="Y230" s="104"/>
      <c r="Z230" s="159">
        <f t="shared" si="38"/>
        <v>20</v>
      </c>
      <c r="AA230" s="159"/>
      <c r="AB230" s="100" t="str">
        <f t="shared" si="39"/>
        <v>No hay ejecución</v>
      </c>
      <c r="AC230" s="105" t="str">
        <f t="shared" si="40"/>
        <v>NA</v>
      </c>
      <c r="AD230" s="166"/>
      <c r="AE230" s="65">
        <f t="shared" si="41"/>
        <v>10</v>
      </c>
      <c r="AF230" s="100">
        <f t="shared" si="42"/>
        <v>0.25</v>
      </c>
      <c r="AG230" s="105" t="str">
        <f t="shared" si="43"/>
        <v>Incumplimiento</v>
      </c>
      <c r="AH230" s="166"/>
      <c r="AI230" s="65" t="s">
        <v>502</v>
      </c>
      <c r="AJ230" s="105" t="s">
        <v>502</v>
      </c>
    </row>
    <row r="231" spans="1:36" s="59" customFormat="1" ht="37.049999999999997" customHeight="1">
      <c r="A231" s="63">
        <v>216</v>
      </c>
      <c r="B231" s="162">
        <v>0</v>
      </c>
      <c r="C231" s="162">
        <v>0</v>
      </c>
      <c r="D231" s="162">
        <v>0</v>
      </c>
      <c r="E231" s="162">
        <v>0</v>
      </c>
      <c r="F231" s="162">
        <v>20</v>
      </c>
      <c r="G231" s="231" t="s">
        <v>518</v>
      </c>
      <c r="H231" s="164" t="s">
        <v>5063</v>
      </c>
      <c r="I231" s="231" t="s">
        <v>20</v>
      </c>
      <c r="J231" s="231" t="s">
        <v>172</v>
      </c>
      <c r="K231" s="231" t="s">
        <v>172</v>
      </c>
      <c r="L231" s="165" t="s">
        <v>4620</v>
      </c>
      <c r="M231" s="165" t="s">
        <v>4621</v>
      </c>
      <c r="N231" s="64">
        <v>3</v>
      </c>
      <c r="O231" s="64">
        <v>3</v>
      </c>
      <c r="P231" s="64">
        <v>3</v>
      </c>
      <c r="Q231" s="64">
        <v>3</v>
      </c>
      <c r="R231" s="64">
        <f t="shared" si="34"/>
        <v>12</v>
      </c>
      <c r="S231" s="105" t="s">
        <v>5007</v>
      </c>
      <c r="T231" s="105" t="s">
        <v>172</v>
      </c>
      <c r="U231" s="159">
        <f t="shared" si="35"/>
        <v>6</v>
      </c>
      <c r="V231" s="155">
        <v>6</v>
      </c>
      <c r="W231" s="100">
        <f t="shared" si="36"/>
        <v>1</v>
      </c>
      <c r="X231" s="105" t="str">
        <f t="shared" si="37"/>
        <v>De acuerdo a lo programado</v>
      </c>
      <c r="Y231" s="104"/>
      <c r="Z231" s="159">
        <f t="shared" si="38"/>
        <v>6</v>
      </c>
      <c r="AA231" s="159"/>
      <c r="AB231" s="100" t="str">
        <f t="shared" si="39"/>
        <v>No hay ejecución</v>
      </c>
      <c r="AC231" s="105" t="str">
        <f t="shared" si="40"/>
        <v>NA</v>
      </c>
      <c r="AD231" s="166"/>
      <c r="AE231" s="65">
        <f t="shared" si="41"/>
        <v>6</v>
      </c>
      <c r="AF231" s="100">
        <f t="shared" si="42"/>
        <v>0.5</v>
      </c>
      <c r="AG231" s="105" t="str">
        <f t="shared" si="43"/>
        <v>Incumplimiento</v>
      </c>
      <c r="AH231" s="166"/>
      <c r="AI231" s="65" t="s">
        <v>502</v>
      </c>
      <c r="AJ231" s="105" t="s">
        <v>502</v>
      </c>
    </row>
    <row r="232" spans="1:36" s="59" customFormat="1" ht="37.049999999999997" customHeight="1">
      <c r="A232" s="63">
        <v>217</v>
      </c>
      <c r="B232" s="162">
        <v>0</v>
      </c>
      <c r="C232" s="162">
        <v>0</v>
      </c>
      <c r="D232" s="162">
        <v>0</v>
      </c>
      <c r="E232" s="162">
        <v>0</v>
      </c>
      <c r="F232" s="162">
        <v>20</v>
      </c>
      <c r="G232" s="231" t="s">
        <v>518</v>
      </c>
      <c r="H232" s="164" t="s">
        <v>5064</v>
      </c>
      <c r="I232" s="231" t="s">
        <v>20</v>
      </c>
      <c r="J232" s="231" t="s">
        <v>172</v>
      </c>
      <c r="K232" s="231" t="s">
        <v>172</v>
      </c>
      <c r="L232" s="165" t="s">
        <v>4620</v>
      </c>
      <c r="M232" s="165" t="s">
        <v>4621</v>
      </c>
      <c r="N232" s="64">
        <v>1</v>
      </c>
      <c r="O232" s="64">
        <v>1</v>
      </c>
      <c r="P232" s="64">
        <v>1</v>
      </c>
      <c r="Q232" s="64">
        <v>1</v>
      </c>
      <c r="R232" s="64">
        <f t="shared" si="34"/>
        <v>4</v>
      </c>
      <c r="S232" s="105" t="s">
        <v>5050</v>
      </c>
      <c r="T232" s="105" t="s">
        <v>172</v>
      </c>
      <c r="U232" s="159">
        <f t="shared" si="35"/>
        <v>2</v>
      </c>
      <c r="V232" s="155">
        <v>2</v>
      </c>
      <c r="W232" s="100">
        <f t="shared" si="36"/>
        <v>1</v>
      </c>
      <c r="X232" s="105" t="str">
        <f t="shared" si="37"/>
        <v>De acuerdo a lo programado</v>
      </c>
      <c r="Y232" s="104"/>
      <c r="Z232" s="159">
        <f t="shared" si="38"/>
        <v>2</v>
      </c>
      <c r="AA232" s="159"/>
      <c r="AB232" s="100" t="str">
        <f t="shared" si="39"/>
        <v>No hay ejecución</v>
      </c>
      <c r="AC232" s="105" t="str">
        <f t="shared" si="40"/>
        <v>NA</v>
      </c>
      <c r="AD232" s="166"/>
      <c r="AE232" s="65">
        <f t="shared" si="41"/>
        <v>2</v>
      </c>
      <c r="AF232" s="100">
        <f t="shared" si="42"/>
        <v>0.5</v>
      </c>
      <c r="AG232" s="105" t="str">
        <f t="shared" si="43"/>
        <v>Incumplimiento</v>
      </c>
      <c r="AH232" s="166"/>
      <c r="AI232" s="65" t="s">
        <v>502</v>
      </c>
      <c r="AJ232" s="105" t="s">
        <v>502</v>
      </c>
    </row>
    <row r="233" spans="1:36" s="59" customFormat="1" ht="37.049999999999997" customHeight="1">
      <c r="A233" s="63">
        <v>218</v>
      </c>
      <c r="B233" s="162">
        <v>0</v>
      </c>
      <c r="C233" s="162">
        <v>0</v>
      </c>
      <c r="D233" s="162">
        <v>0</v>
      </c>
      <c r="E233" s="162">
        <v>0</v>
      </c>
      <c r="F233" s="162">
        <v>20</v>
      </c>
      <c r="G233" s="231" t="s">
        <v>518</v>
      </c>
      <c r="H233" s="164" t="s">
        <v>5065</v>
      </c>
      <c r="I233" s="231" t="s">
        <v>20</v>
      </c>
      <c r="J233" s="231" t="s">
        <v>172</v>
      </c>
      <c r="K233" s="231" t="s">
        <v>172</v>
      </c>
      <c r="L233" s="165" t="s">
        <v>4620</v>
      </c>
      <c r="M233" s="165" t="s">
        <v>4621</v>
      </c>
      <c r="N233" s="64">
        <v>3</v>
      </c>
      <c r="O233" s="64">
        <v>3</v>
      </c>
      <c r="P233" s="64">
        <v>3</v>
      </c>
      <c r="Q233" s="64">
        <v>3</v>
      </c>
      <c r="R233" s="64">
        <f t="shared" si="34"/>
        <v>12</v>
      </c>
      <c r="S233" s="105" t="s">
        <v>5050</v>
      </c>
      <c r="T233" s="105" t="s">
        <v>172</v>
      </c>
      <c r="U233" s="159">
        <f t="shared" si="35"/>
        <v>6</v>
      </c>
      <c r="V233" s="155">
        <v>6</v>
      </c>
      <c r="W233" s="100">
        <f t="shared" si="36"/>
        <v>1</v>
      </c>
      <c r="X233" s="105" t="str">
        <f t="shared" si="37"/>
        <v>De acuerdo a lo programado</v>
      </c>
      <c r="Y233" s="104"/>
      <c r="Z233" s="159">
        <f t="shared" si="38"/>
        <v>6</v>
      </c>
      <c r="AA233" s="159"/>
      <c r="AB233" s="100" t="str">
        <f t="shared" si="39"/>
        <v>No hay ejecución</v>
      </c>
      <c r="AC233" s="105" t="str">
        <f t="shared" si="40"/>
        <v>NA</v>
      </c>
      <c r="AD233" s="166"/>
      <c r="AE233" s="65">
        <f t="shared" si="41"/>
        <v>6</v>
      </c>
      <c r="AF233" s="100">
        <f t="shared" si="42"/>
        <v>0.5</v>
      </c>
      <c r="AG233" s="105" t="str">
        <f t="shared" si="43"/>
        <v>Incumplimiento</v>
      </c>
      <c r="AH233" s="166"/>
      <c r="AI233" s="65" t="s">
        <v>502</v>
      </c>
      <c r="AJ233" s="105" t="s">
        <v>502</v>
      </c>
    </row>
    <row r="234" spans="1:36" s="59" customFormat="1" ht="37.049999999999997" customHeight="1">
      <c r="A234" s="63">
        <v>219</v>
      </c>
      <c r="B234" s="162">
        <v>0</v>
      </c>
      <c r="C234" s="162">
        <v>0</v>
      </c>
      <c r="D234" s="162">
        <v>0</v>
      </c>
      <c r="E234" s="162">
        <v>0</v>
      </c>
      <c r="F234" s="162">
        <v>20</v>
      </c>
      <c r="G234" s="231" t="s">
        <v>538</v>
      </c>
      <c r="H234" s="164" t="s">
        <v>5066</v>
      </c>
      <c r="I234" s="231" t="s">
        <v>20</v>
      </c>
      <c r="J234" s="231" t="s">
        <v>172</v>
      </c>
      <c r="K234" s="231" t="s">
        <v>172</v>
      </c>
      <c r="L234" s="165" t="s">
        <v>4620</v>
      </c>
      <c r="M234" s="165" t="s">
        <v>4621</v>
      </c>
      <c r="N234" s="64">
        <v>3</v>
      </c>
      <c r="O234" s="64">
        <v>3</v>
      </c>
      <c r="P234" s="64">
        <v>3</v>
      </c>
      <c r="Q234" s="64">
        <v>3</v>
      </c>
      <c r="R234" s="64">
        <f t="shared" si="34"/>
        <v>12</v>
      </c>
      <c r="S234" s="105" t="s">
        <v>5050</v>
      </c>
      <c r="T234" s="105" t="s">
        <v>172</v>
      </c>
      <c r="U234" s="159">
        <f t="shared" si="35"/>
        <v>6</v>
      </c>
      <c r="V234" s="155">
        <v>6</v>
      </c>
      <c r="W234" s="100">
        <f t="shared" si="36"/>
        <v>1</v>
      </c>
      <c r="X234" s="105" t="str">
        <f t="shared" si="37"/>
        <v>De acuerdo a lo programado</v>
      </c>
      <c r="Y234" s="104"/>
      <c r="Z234" s="159">
        <f t="shared" si="38"/>
        <v>6</v>
      </c>
      <c r="AA234" s="159"/>
      <c r="AB234" s="100" t="str">
        <f t="shared" si="39"/>
        <v>No hay ejecución</v>
      </c>
      <c r="AC234" s="105" t="str">
        <f t="shared" si="40"/>
        <v>NA</v>
      </c>
      <c r="AD234" s="166"/>
      <c r="AE234" s="65">
        <f t="shared" si="41"/>
        <v>6</v>
      </c>
      <c r="AF234" s="100">
        <f t="shared" si="42"/>
        <v>0.5</v>
      </c>
      <c r="AG234" s="105" t="str">
        <f t="shared" si="43"/>
        <v>Incumplimiento</v>
      </c>
      <c r="AH234" s="166"/>
      <c r="AI234" s="65" t="s">
        <v>502</v>
      </c>
      <c r="AJ234" s="105" t="s">
        <v>502</v>
      </c>
    </row>
    <row r="235" spans="1:36" s="59" customFormat="1" ht="37.049999999999997" customHeight="1">
      <c r="A235" s="63">
        <v>220</v>
      </c>
      <c r="B235" s="162">
        <v>0</v>
      </c>
      <c r="C235" s="162">
        <v>0</v>
      </c>
      <c r="D235" s="162">
        <v>0</v>
      </c>
      <c r="E235" s="162">
        <v>0</v>
      </c>
      <c r="F235" s="162">
        <v>20</v>
      </c>
      <c r="G235" s="231" t="s">
        <v>538</v>
      </c>
      <c r="H235" s="164" t="s">
        <v>5067</v>
      </c>
      <c r="I235" s="231" t="s">
        <v>20</v>
      </c>
      <c r="J235" s="231" t="s">
        <v>172</v>
      </c>
      <c r="K235" s="231" t="s">
        <v>172</v>
      </c>
      <c r="L235" s="165" t="s">
        <v>4620</v>
      </c>
      <c r="M235" s="165" t="s">
        <v>4621</v>
      </c>
      <c r="N235" s="64">
        <v>1</v>
      </c>
      <c r="O235" s="64">
        <v>0</v>
      </c>
      <c r="P235" s="64">
        <v>1</v>
      </c>
      <c r="Q235" s="64">
        <v>0</v>
      </c>
      <c r="R235" s="64">
        <f t="shared" si="34"/>
        <v>2</v>
      </c>
      <c r="S235" s="105" t="s">
        <v>5068</v>
      </c>
      <c r="T235" s="105" t="s">
        <v>172</v>
      </c>
      <c r="U235" s="159">
        <f t="shared" si="35"/>
        <v>1</v>
      </c>
      <c r="V235" s="155">
        <v>1</v>
      </c>
      <c r="W235" s="100">
        <f t="shared" si="36"/>
        <v>1</v>
      </c>
      <c r="X235" s="105" t="str">
        <f t="shared" si="37"/>
        <v>De acuerdo a lo programado</v>
      </c>
      <c r="Y235" s="104"/>
      <c r="Z235" s="159">
        <f t="shared" si="38"/>
        <v>1</v>
      </c>
      <c r="AA235" s="159"/>
      <c r="AB235" s="100" t="str">
        <f t="shared" si="39"/>
        <v>No hay ejecución</v>
      </c>
      <c r="AC235" s="105" t="str">
        <f t="shared" si="40"/>
        <v>NA</v>
      </c>
      <c r="AD235" s="166"/>
      <c r="AE235" s="65">
        <f t="shared" si="41"/>
        <v>1</v>
      </c>
      <c r="AF235" s="100">
        <f t="shared" si="42"/>
        <v>0.5</v>
      </c>
      <c r="AG235" s="105" t="str">
        <f t="shared" si="43"/>
        <v>Incumplimiento</v>
      </c>
      <c r="AH235" s="166"/>
      <c r="AI235" s="65" t="s">
        <v>502</v>
      </c>
      <c r="AJ235" s="105" t="s">
        <v>502</v>
      </c>
    </row>
    <row r="236" spans="1:36" s="59" customFormat="1" ht="37.049999999999997" customHeight="1">
      <c r="A236" s="63">
        <v>221</v>
      </c>
      <c r="B236" s="162">
        <v>0</v>
      </c>
      <c r="C236" s="162">
        <v>0</v>
      </c>
      <c r="D236" s="162">
        <v>0</v>
      </c>
      <c r="E236" s="162">
        <v>0</v>
      </c>
      <c r="F236" s="162">
        <v>20</v>
      </c>
      <c r="G236" s="231" t="s">
        <v>538</v>
      </c>
      <c r="H236" s="164" t="s">
        <v>5069</v>
      </c>
      <c r="I236" s="231" t="s">
        <v>20</v>
      </c>
      <c r="J236" s="231" t="s">
        <v>172</v>
      </c>
      <c r="K236" s="231" t="s">
        <v>172</v>
      </c>
      <c r="L236" s="165" t="s">
        <v>4620</v>
      </c>
      <c r="M236" s="165" t="s">
        <v>4621</v>
      </c>
      <c r="N236" s="64">
        <v>5</v>
      </c>
      <c r="O236" s="64">
        <v>5</v>
      </c>
      <c r="P236" s="64">
        <v>5</v>
      </c>
      <c r="Q236" s="64">
        <v>5</v>
      </c>
      <c r="R236" s="64">
        <f t="shared" si="34"/>
        <v>20</v>
      </c>
      <c r="S236" s="105" t="s">
        <v>5050</v>
      </c>
      <c r="T236" s="105" t="s">
        <v>172</v>
      </c>
      <c r="U236" s="159">
        <f t="shared" si="35"/>
        <v>10</v>
      </c>
      <c r="V236" s="155">
        <v>35</v>
      </c>
      <c r="W236" s="100">
        <f t="shared" si="36"/>
        <v>3.5</v>
      </c>
      <c r="X236" s="105" t="str">
        <f t="shared" si="37"/>
        <v>De acuerdo a lo programado</v>
      </c>
      <c r="Y236" s="104"/>
      <c r="Z236" s="159">
        <f t="shared" si="38"/>
        <v>10</v>
      </c>
      <c r="AA236" s="159"/>
      <c r="AB236" s="100" t="str">
        <f t="shared" si="39"/>
        <v>No hay ejecución</v>
      </c>
      <c r="AC236" s="105" t="str">
        <f t="shared" si="40"/>
        <v>NA</v>
      </c>
      <c r="AD236" s="166"/>
      <c r="AE236" s="65">
        <f t="shared" si="41"/>
        <v>35</v>
      </c>
      <c r="AF236" s="100">
        <f t="shared" si="42"/>
        <v>1.75</v>
      </c>
      <c r="AG236" s="105" t="str">
        <f t="shared" si="43"/>
        <v>De acuerdo a lo programado</v>
      </c>
      <c r="AH236" s="166"/>
      <c r="AI236" s="65" t="s">
        <v>502</v>
      </c>
      <c r="AJ236" s="105" t="s">
        <v>502</v>
      </c>
    </row>
    <row r="237" spans="1:36" s="59" customFormat="1" ht="37.049999999999997" customHeight="1">
      <c r="A237" s="63">
        <v>222</v>
      </c>
      <c r="B237" s="162">
        <v>0</v>
      </c>
      <c r="C237" s="162">
        <v>0</v>
      </c>
      <c r="D237" s="162">
        <v>0</v>
      </c>
      <c r="E237" s="162">
        <v>0</v>
      </c>
      <c r="F237" s="162">
        <v>20</v>
      </c>
      <c r="G237" s="231" t="s">
        <v>538</v>
      </c>
      <c r="H237" s="164" t="s">
        <v>5070</v>
      </c>
      <c r="I237" s="231" t="s">
        <v>20</v>
      </c>
      <c r="J237" s="231" t="s">
        <v>172</v>
      </c>
      <c r="K237" s="231" t="s">
        <v>172</v>
      </c>
      <c r="L237" s="165" t="s">
        <v>5071</v>
      </c>
      <c r="M237" s="165" t="s">
        <v>4621</v>
      </c>
      <c r="N237" s="64">
        <v>1</v>
      </c>
      <c r="O237" s="64">
        <v>1</v>
      </c>
      <c r="P237" s="64">
        <v>1</v>
      </c>
      <c r="Q237" s="64">
        <v>1</v>
      </c>
      <c r="R237" s="64">
        <f t="shared" si="34"/>
        <v>4</v>
      </c>
      <c r="S237" s="105" t="s">
        <v>5029</v>
      </c>
      <c r="T237" s="105" t="s">
        <v>172</v>
      </c>
      <c r="U237" s="159">
        <f t="shared" si="35"/>
        <v>2</v>
      </c>
      <c r="V237" s="155">
        <v>2</v>
      </c>
      <c r="W237" s="100">
        <f t="shared" si="36"/>
        <v>1</v>
      </c>
      <c r="X237" s="105" t="str">
        <f t="shared" si="37"/>
        <v>De acuerdo a lo programado</v>
      </c>
      <c r="Y237" s="104"/>
      <c r="Z237" s="159">
        <f t="shared" si="38"/>
        <v>2</v>
      </c>
      <c r="AA237" s="159"/>
      <c r="AB237" s="100" t="str">
        <f t="shared" si="39"/>
        <v>No hay ejecución</v>
      </c>
      <c r="AC237" s="105" t="str">
        <f t="shared" si="40"/>
        <v>NA</v>
      </c>
      <c r="AD237" s="166"/>
      <c r="AE237" s="65">
        <f t="shared" si="41"/>
        <v>2</v>
      </c>
      <c r="AF237" s="100">
        <f t="shared" si="42"/>
        <v>0.5</v>
      </c>
      <c r="AG237" s="105" t="str">
        <f t="shared" si="43"/>
        <v>Incumplimiento</v>
      </c>
      <c r="AH237" s="166"/>
      <c r="AI237" s="65" t="s">
        <v>502</v>
      </c>
      <c r="AJ237" s="105" t="s">
        <v>502</v>
      </c>
    </row>
    <row r="238" spans="1:36" s="59" customFormat="1" ht="37.049999999999997" customHeight="1">
      <c r="A238" s="63">
        <v>223</v>
      </c>
      <c r="B238" s="162">
        <v>0</v>
      </c>
      <c r="C238" s="162">
        <v>0</v>
      </c>
      <c r="D238" s="162">
        <v>0</v>
      </c>
      <c r="E238" s="162">
        <v>0</v>
      </c>
      <c r="F238" s="162">
        <v>20</v>
      </c>
      <c r="G238" s="231" t="s">
        <v>538</v>
      </c>
      <c r="H238" s="164" t="s">
        <v>5072</v>
      </c>
      <c r="I238" s="231" t="s">
        <v>20</v>
      </c>
      <c r="J238" s="231" t="s">
        <v>172</v>
      </c>
      <c r="K238" s="231" t="s">
        <v>172</v>
      </c>
      <c r="L238" s="165" t="s">
        <v>4620</v>
      </c>
      <c r="M238" s="165" t="s">
        <v>4621</v>
      </c>
      <c r="N238" s="64">
        <v>1</v>
      </c>
      <c r="O238" s="64">
        <v>0</v>
      </c>
      <c r="P238" s="64">
        <v>1</v>
      </c>
      <c r="Q238" s="64">
        <v>0</v>
      </c>
      <c r="R238" s="64">
        <f t="shared" si="34"/>
        <v>2</v>
      </c>
      <c r="S238" s="105" t="s">
        <v>5039</v>
      </c>
      <c r="T238" s="105" t="s">
        <v>172</v>
      </c>
      <c r="U238" s="159">
        <f t="shared" si="35"/>
        <v>1</v>
      </c>
      <c r="V238" s="155">
        <v>1</v>
      </c>
      <c r="W238" s="100">
        <f t="shared" si="36"/>
        <v>1</v>
      </c>
      <c r="X238" s="105" t="str">
        <f t="shared" si="37"/>
        <v>De acuerdo a lo programado</v>
      </c>
      <c r="Y238" s="104"/>
      <c r="Z238" s="159">
        <f t="shared" si="38"/>
        <v>1</v>
      </c>
      <c r="AA238" s="159"/>
      <c r="AB238" s="100" t="str">
        <f t="shared" si="39"/>
        <v>No hay ejecución</v>
      </c>
      <c r="AC238" s="105" t="str">
        <f t="shared" si="40"/>
        <v>NA</v>
      </c>
      <c r="AD238" s="166"/>
      <c r="AE238" s="65">
        <f t="shared" si="41"/>
        <v>1</v>
      </c>
      <c r="AF238" s="100">
        <f t="shared" si="42"/>
        <v>0.5</v>
      </c>
      <c r="AG238" s="105" t="str">
        <f t="shared" si="43"/>
        <v>Incumplimiento</v>
      </c>
      <c r="AH238" s="166"/>
      <c r="AI238" s="65" t="s">
        <v>502</v>
      </c>
      <c r="AJ238" s="105" t="s">
        <v>502</v>
      </c>
    </row>
    <row r="239" spans="1:36" s="59" customFormat="1" ht="37.049999999999997" customHeight="1">
      <c r="A239" s="63">
        <v>224</v>
      </c>
      <c r="B239" s="162">
        <v>0</v>
      </c>
      <c r="C239" s="162">
        <v>0</v>
      </c>
      <c r="D239" s="162">
        <v>0</v>
      </c>
      <c r="E239" s="162">
        <v>0</v>
      </c>
      <c r="F239" s="162">
        <v>20</v>
      </c>
      <c r="G239" s="231" t="s">
        <v>538</v>
      </c>
      <c r="H239" s="164" t="s">
        <v>4641</v>
      </c>
      <c r="I239" s="231" t="s">
        <v>20</v>
      </c>
      <c r="J239" s="231" t="s">
        <v>172</v>
      </c>
      <c r="K239" s="231" t="s">
        <v>172</v>
      </c>
      <c r="L239" s="165" t="s">
        <v>4620</v>
      </c>
      <c r="M239" s="165" t="s">
        <v>4621</v>
      </c>
      <c r="N239" s="64">
        <v>1</v>
      </c>
      <c r="O239" s="64">
        <v>0</v>
      </c>
      <c r="P239" s="64">
        <v>1</v>
      </c>
      <c r="Q239" s="64">
        <v>0</v>
      </c>
      <c r="R239" s="64">
        <f t="shared" si="34"/>
        <v>2</v>
      </c>
      <c r="S239" s="105" t="s">
        <v>5007</v>
      </c>
      <c r="T239" s="105" t="s">
        <v>172</v>
      </c>
      <c r="U239" s="159">
        <f t="shared" si="35"/>
        <v>1</v>
      </c>
      <c r="V239" s="155">
        <v>1</v>
      </c>
      <c r="W239" s="100">
        <f t="shared" si="36"/>
        <v>1</v>
      </c>
      <c r="X239" s="105" t="str">
        <f t="shared" si="37"/>
        <v>De acuerdo a lo programado</v>
      </c>
      <c r="Y239" s="104"/>
      <c r="Z239" s="159">
        <f t="shared" si="38"/>
        <v>1</v>
      </c>
      <c r="AA239" s="159"/>
      <c r="AB239" s="100" t="str">
        <f t="shared" si="39"/>
        <v>No hay ejecución</v>
      </c>
      <c r="AC239" s="105" t="str">
        <f t="shared" si="40"/>
        <v>NA</v>
      </c>
      <c r="AD239" s="166"/>
      <c r="AE239" s="65">
        <f t="shared" si="41"/>
        <v>1</v>
      </c>
      <c r="AF239" s="100">
        <f t="shared" si="42"/>
        <v>0.5</v>
      </c>
      <c r="AG239" s="105" t="str">
        <f t="shared" si="43"/>
        <v>Incumplimiento</v>
      </c>
      <c r="AH239" s="166"/>
      <c r="AI239" s="65" t="s">
        <v>502</v>
      </c>
      <c r="AJ239" s="105" t="s">
        <v>502</v>
      </c>
    </row>
    <row r="240" spans="1:36" s="59" customFormat="1" ht="37.049999999999997" customHeight="1">
      <c r="A240" s="63">
        <v>225</v>
      </c>
      <c r="B240" s="162">
        <v>0</v>
      </c>
      <c r="C240" s="162">
        <v>0</v>
      </c>
      <c r="D240" s="162">
        <v>0</v>
      </c>
      <c r="E240" s="162">
        <v>0</v>
      </c>
      <c r="F240" s="162">
        <v>20</v>
      </c>
      <c r="G240" s="231" t="s">
        <v>559</v>
      </c>
      <c r="H240" s="164" t="s">
        <v>4319</v>
      </c>
      <c r="I240" s="231" t="s">
        <v>20</v>
      </c>
      <c r="J240" s="231" t="s">
        <v>172</v>
      </c>
      <c r="K240" s="231" t="s">
        <v>172</v>
      </c>
      <c r="L240" s="165" t="s">
        <v>4620</v>
      </c>
      <c r="M240" s="165" t="s">
        <v>4621</v>
      </c>
      <c r="N240" s="64">
        <v>3</v>
      </c>
      <c r="O240" s="64">
        <v>3</v>
      </c>
      <c r="P240" s="64">
        <v>3</v>
      </c>
      <c r="Q240" s="64">
        <v>3</v>
      </c>
      <c r="R240" s="64">
        <f t="shared" si="34"/>
        <v>12</v>
      </c>
      <c r="S240" s="105" t="s">
        <v>5050</v>
      </c>
      <c r="T240" s="105" t="s">
        <v>172</v>
      </c>
      <c r="U240" s="159">
        <f t="shared" si="35"/>
        <v>6</v>
      </c>
      <c r="V240" s="155">
        <v>6</v>
      </c>
      <c r="W240" s="100">
        <f t="shared" si="36"/>
        <v>1</v>
      </c>
      <c r="X240" s="105" t="str">
        <f t="shared" si="37"/>
        <v>De acuerdo a lo programado</v>
      </c>
      <c r="Y240" s="104"/>
      <c r="Z240" s="159">
        <f t="shared" si="38"/>
        <v>6</v>
      </c>
      <c r="AA240" s="159"/>
      <c r="AB240" s="100" t="str">
        <f t="shared" si="39"/>
        <v>No hay ejecución</v>
      </c>
      <c r="AC240" s="105" t="str">
        <f t="shared" si="40"/>
        <v>NA</v>
      </c>
      <c r="AD240" s="166"/>
      <c r="AE240" s="65">
        <f t="shared" si="41"/>
        <v>6</v>
      </c>
      <c r="AF240" s="100">
        <f t="shared" si="42"/>
        <v>0.5</v>
      </c>
      <c r="AG240" s="105" t="str">
        <f t="shared" si="43"/>
        <v>Incumplimiento</v>
      </c>
      <c r="AH240" s="166"/>
      <c r="AI240" s="65" t="s">
        <v>502</v>
      </c>
      <c r="AJ240" s="105" t="s">
        <v>502</v>
      </c>
    </row>
    <row r="241" spans="1:36" s="59" customFormat="1" ht="37.049999999999997" customHeight="1">
      <c r="A241" s="63">
        <v>226</v>
      </c>
      <c r="B241" s="162">
        <v>0</v>
      </c>
      <c r="C241" s="162">
        <v>0</v>
      </c>
      <c r="D241" s="162">
        <v>0</v>
      </c>
      <c r="E241" s="162">
        <v>0</v>
      </c>
      <c r="F241" s="162">
        <v>20</v>
      </c>
      <c r="G241" s="231" t="s">
        <v>559</v>
      </c>
      <c r="H241" s="164" t="s">
        <v>5073</v>
      </c>
      <c r="I241" s="231" t="s">
        <v>20</v>
      </c>
      <c r="J241" s="231" t="s">
        <v>172</v>
      </c>
      <c r="K241" s="231" t="s">
        <v>172</v>
      </c>
      <c r="L241" s="165" t="s">
        <v>4620</v>
      </c>
      <c r="M241" s="165" t="s">
        <v>4621</v>
      </c>
      <c r="N241" s="64">
        <v>6</v>
      </c>
      <c r="O241" s="64">
        <v>6</v>
      </c>
      <c r="P241" s="64">
        <v>6</v>
      </c>
      <c r="Q241" s="64">
        <v>6</v>
      </c>
      <c r="R241" s="64">
        <f t="shared" si="34"/>
        <v>24</v>
      </c>
      <c r="S241" s="105" t="s">
        <v>5050</v>
      </c>
      <c r="T241" s="105" t="s">
        <v>172</v>
      </c>
      <c r="U241" s="159">
        <f t="shared" si="35"/>
        <v>12</v>
      </c>
      <c r="V241" s="155">
        <v>12</v>
      </c>
      <c r="W241" s="100">
        <f t="shared" si="36"/>
        <v>1</v>
      </c>
      <c r="X241" s="105" t="str">
        <f t="shared" si="37"/>
        <v>De acuerdo a lo programado</v>
      </c>
      <c r="Y241" s="104"/>
      <c r="Z241" s="159">
        <f t="shared" si="38"/>
        <v>12</v>
      </c>
      <c r="AA241" s="159"/>
      <c r="AB241" s="100" t="str">
        <f t="shared" si="39"/>
        <v>No hay ejecución</v>
      </c>
      <c r="AC241" s="105" t="str">
        <f t="shared" si="40"/>
        <v>NA</v>
      </c>
      <c r="AD241" s="166"/>
      <c r="AE241" s="65">
        <f t="shared" si="41"/>
        <v>12</v>
      </c>
      <c r="AF241" s="100">
        <f t="shared" si="42"/>
        <v>0.5</v>
      </c>
      <c r="AG241" s="105" t="str">
        <f t="shared" si="43"/>
        <v>Incumplimiento</v>
      </c>
      <c r="AH241" s="166"/>
      <c r="AI241" s="65" t="s">
        <v>502</v>
      </c>
      <c r="AJ241" s="105" t="s">
        <v>502</v>
      </c>
    </row>
    <row r="242" spans="1:36" s="59" customFormat="1" ht="37.049999999999997" customHeight="1">
      <c r="A242" s="63">
        <v>227</v>
      </c>
      <c r="B242" s="162">
        <v>0</v>
      </c>
      <c r="C242" s="162">
        <v>0</v>
      </c>
      <c r="D242" s="162">
        <v>0</v>
      </c>
      <c r="E242" s="162">
        <v>0</v>
      </c>
      <c r="F242" s="162">
        <v>20</v>
      </c>
      <c r="G242" s="231" t="s">
        <v>555</v>
      </c>
      <c r="H242" s="164" t="s">
        <v>5074</v>
      </c>
      <c r="I242" s="231" t="s">
        <v>20</v>
      </c>
      <c r="J242" s="231" t="s">
        <v>172</v>
      </c>
      <c r="K242" s="231" t="s">
        <v>172</v>
      </c>
      <c r="L242" s="165" t="s">
        <v>4644</v>
      </c>
      <c r="M242" s="165" t="s">
        <v>636</v>
      </c>
      <c r="N242" s="64">
        <v>0</v>
      </c>
      <c r="O242" s="64">
        <v>1</v>
      </c>
      <c r="P242" s="64">
        <v>1</v>
      </c>
      <c r="Q242" s="64">
        <v>1</v>
      </c>
      <c r="R242" s="64">
        <f t="shared" si="34"/>
        <v>3</v>
      </c>
      <c r="S242" s="105" t="s">
        <v>5007</v>
      </c>
      <c r="T242" s="105" t="s">
        <v>172</v>
      </c>
      <c r="U242" s="159">
        <f t="shared" si="35"/>
        <v>1</v>
      </c>
      <c r="V242" s="155"/>
      <c r="W242" s="100" t="str">
        <f t="shared" si="36"/>
        <v>No hay ejecución</v>
      </c>
      <c r="X242" s="105" t="str">
        <f t="shared" si="37"/>
        <v>NA</v>
      </c>
      <c r="Y242" s="104" t="s">
        <v>5075</v>
      </c>
      <c r="Z242" s="159">
        <f t="shared" si="38"/>
        <v>2</v>
      </c>
      <c r="AA242" s="159"/>
      <c r="AB242" s="100" t="str">
        <f t="shared" si="39"/>
        <v>No hay ejecución</v>
      </c>
      <c r="AC242" s="105" t="str">
        <f t="shared" si="40"/>
        <v>NA</v>
      </c>
      <c r="AD242" s="166"/>
      <c r="AE242" s="65">
        <f t="shared" si="41"/>
        <v>0</v>
      </c>
      <c r="AF242" s="100" t="str">
        <f t="shared" si="42"/>
        <v>No hay Programación</v>
      </c>
      <c r="AG242" s="105" t="str">
        <f t="shared" si="43"/>
        <v>De acuerdo a lo programado</v>
      </c>
      <c r="AH242" s="166"/>
      <c r="AI242" s="65" t="s">
        <v>502</v>
      </c>
      <c r="AJ242" s="105" t="s">
        <v>502</v>
      </c>
    </row>
    <row r="243" spans="1:36" s="59" customFormat="1" ht="37.049999999999997" customHeight="1">
      <c r="A243" s="63">
        <v>228</v>
      </c>
      <c r="B243" s="162">
        <v>0</v>
      </c>
      <c r="C243" s="162">
        <v>0</v>
      </c>
      <c r="D243" s="162">
        <v>0</v>
      </c>
      <c r="E243" s="162">
        <v>0</v>
      </c>
      <c r="F243" s="162">
        <v>20</v>
      </c>
      <c r="G243" s="231" t="s">
        <v>555</v>
      </c>
      <c r="H243" s="164" t="s">
        <v>5076</v>
      </c>
      <c r="I243" s="231" t="s">
        <v>20</v>
      </c>
      <c r="J243" s="231" t="s">
        <v>172</v>
      </c>
      <c r="K243" s="231" t="s">
        <v>172</v>
      </c>
      <c r="L243" s="165" t="s">
        <v>4620</v>
      </c>
      <c r="M243" s="165" t="s">
        <v>4621</v>
      </c>
      <c r="N243" s="64">
        <v>3</v>
      </c>
      <c r="O243" s="64">
        <v>3</v>
      </c>
      <c r="P243" s="64">
        <v>3</v>
      </c>
      <c r="Q243" s="64">
        <v>3</v>
      </c>
      <c r="R243" s="64">
        <f t="shared" si="34"/>
        <v>12</v>
      </c>
      <c r="S243" s="105" t="s">
        <v>5050</v>
      </c>
      <c r="T243" s="105" t="s">
        <v>172</v>
      </c>
      <c r="U243" s="159">
        <f t="shared" si="35"/>
        <v>6</v>
      </c>
      <c r="V243" s="155">
        <v>6</v>
      </c>
      <c r="W243" s="100">
        <f t="shared" si="36"/>
        <v>1</v>
      </c>
      <c r="X243" s="105" t="str">
        <f t="shared" si="37"/>
        <v>De acuerdo a lo programado</v>
      </c>
      <c r="Y243" s="104"/>
      <c r="Z243" s="159">
        <f t="shared" si="38"/>
        <v>6</v>
      </c>
      <c r="AA243" s="159"/>
      <c r="AB243" s="100" t="str">
        <f t="shared" si="39"/>
        <v>No hay ejecución</v>
      </c>
      <c r="AC243" s="105" t="str">
        <f t="shared" si="40"/>
        <v>NA</v>
      </c>
      <c r="AD243" s="166"/>
      <c r="AE243" s="65">
        <f t="shared" si="41"/>
        <v>6</v>
      </c>
      <c r="AF243" s="100">
        <f t="shared" si="42"/>
        <v>0.5</v>
      </c>
      <c r="AG243" s="105" t="str">
        <f t="shared" si="43"/>
        <v>Incumplimiento</v>
      </c>
      <c r="AH243" s="166"/>
      <c r="AI243" s="65" t="s">
        <v>502</v>
      </c>
      <c r="AJ243" s="105" t="s">
        <v>502</v>
      </c>
    </row>
    <row r="244" spans="1:36" s="59" customFormat="1" ht="37.049999999999997" customHeight="1">
      <c r="A244" s="63">
        <v>229</v>
      </c>
      <c r="B244" s="162">
        <v>0</v>
      </c>
      <c r="C244" s="162">
        <v>0</v>
      </c>
      <c r="D244" s="162">
        <v>0</v>
      </c>
      <c r="E244" s="162">
        <v>0</v>
      </c>
      <c r="F244" s="162">
        <v>20</v>
      </c>
      <c r="G244" s="231" t="s">
        <v>555</v>
      </c>
      <c r="H244" s="164" t="s">
        <v>5077</v>
      </c>
      <c r="I244" s="231" t="s">
        <v>20</v>
      </c>
      <c r="J244" s="231" t="s">
        <v>172</v>
      </c>
      <c r="K244" s="231" t="s">
        <v>172</v>
      </c>
      <c r="L244" s="165" t="s">
        <v>4634</v>
      </c>
      <c r="M244" s="165" t="s">
        <v>636</v>
      </c>
      <c r="N244" s="64">
        <v>3</v>
      </c>
      <c r="O244" s="64">
        <v>3</v>
      </c>
      <c r="P244" s="64">
        <v>3</v>
      </c>
      <c r="Q244" s="64">
        <v>3</v>
      </c>
      <c r="R244" s="64">
        <f t="shared" si="34"/>
        <v>12</v>
      </c>
      <c r="S244" s="105" t="s">
        <v>5078</v>
      </c>
      <c r="T244" s="105" t="s">
        <v>172</v>
      </c>
      <c r="U244" s="159">
        <f t="shared" si="35"/>
        <v>6</v>
      </c>
      <c r="V244" s="155">
        <v>6</v>
      </c>
      <c r="W244" s="100">
        <f t="shared" si="36"/>
        <v>1</v>
      </c>
      <c r="X244" s="105" t="str">
        <f t="shared" si="37"/>
        <v>De acuerdo a lo programado</v>
      </c>
      <c r="Y244" s="104"/>
      <c r="Z244" s="159">
        <f t="shared" si="38"/>
        <v>6</v>
      </c>
      <c r="AA244" s="159"/>
      <c r="AB244" s="100" t="str">
        <f t="shared" si="39"/>
        <v>No hay ejecución</v>
      </c>
      <c r="AC244" s="105" t="str">
        <f t="shared" si="40"/>
        <v>NA</v>
      </c>
      <c r="AD244" s="166"/>
      <c r="AE244" s="65">
        <f t="shared" si="41"/>
        <v>6</v>
      </c>
      <c r="AF244" s="100">
        <f t="shared" si="42"/>
        <v>0.5</v>
      </c>
      <c r="AG244" s="105" t="str">
        <f t="shared" si="43"/>
        <v>Incumplimiento</v>
      </c>
      <c r="AH244" s="166"/>
      <c r="AI244" s="65" t="s">
        <v>502</v>
      </c>
      <c r="AJ244" s="105" t="s">
        <v>502</v>
      </c>
    </row>
    <row r="245" spans="1:36" s="59" customFormat="1" ht="37.049999999999997" customHeight="1">
      <c r="A245" s="63">
        <v>230</v>
      </c>
      <c r="B245" s="162">
        <v>0</v>
      </c>
      <c r="C245" s="162">
        <v>0</v>
      </c>
      <c r="D245" s="162">
        <v>0</v>
      </c>
      <c r="E245" s="162">
        <v>0</v>
      </c>
      <c r="F245" s="162">
        <v>20</v>
      </c>
      <c r="G245" s="231" t="s">
        <v>555</v>
      </c>
      <c r="H245" s="164" t="s">
        <v>5079</v>
      </c>
      <c r="I245" s="231" t="s">
        <v>20</v>
      </c>
      <c r="J245" s="231" t="s">
        <v>172</v>
      </c>
      <c r="K245" s="231" t="s">
        <v>172</v>
      </c>
      <c r="L245" s="165" t="s">
        <v>4620</v>
      </c>
      <c r="M245" s="165" t="s">
        <v>4621</v>
      </c>
      <c r="N245" s="64">
        <v>3</v>
      </c>
      <c r="O245" s="64">
        <v>3</v>
      </c>
      <c r="P245" s="64">
        <v>3</v>
      </c>
      <c r="Q245" s="64">
        <v>3</v>
      </c>
      <c r="R245" s="64">
        <f t="shared" si="34"/>
        <v>12</v>
      </c>
      <c r="S245" s="105" t="s">
        <v>5050</v>
      </c>
      <c r="T245" s="105" t="s">
        <v>172</v>
      </c>
      <c r="U245" s="159">
        <f t="shared" si="35"/>
        <v>6</v>
      </c>
      <c r="V245" s="155">
        <v>6</v>
      </c>
      <c r="W245" s="100">
        <f t="shared" si="36"/>
        <v>1</v>
      </c>
      <c r="X245" s="105" t="str">
        <f t="shared" si="37"/>
        <v>De acuerdo a lo programado</v>
      </c>
      <c r="Y245" s="104"/>
      <c r="Z245" s="159">
        <f t="shared" si="38"/>
        <v>6</v>
      </c>
      <c r="AA245" s="159"/>
      <c r="AB245" s="100" t="str">
        <f t="shared" si="39"/>
        <v>No hay ejecución</v>
      </c>
      <c r="AC245" s="105" t="str">
        <f t="shared" si="40"/>
        <v>NA</v>
      </c>
      <c r="AD245" s="166"/>
      <c r="AE245" s="65">
        <f t="shared" si="41"/>
        <v>6</v>
      </c>
      <c r="AF245" s="100">
        <f t="shared" si="42"/>
        <v>0.5</v>
      </c>
      <c r="AG245" s="105" t="str">
        <f t="shared" si="43"/>
        <v>Incumplimiento</v>
      </c>
      <c r="AH245" s="166"/>
      <c r="AI245" s="65" t="s">
        <v>502</v>
      </c>
      <c r="AJ245" s="105" t="s">
        <v>502</v>
      </c>
    </row>
    <row r="246" spans="1:36" s="59" customFormat="1" ht="37.049999999999997" customHeight="1">
      <c r="A246" s="63">
        <v>231</v>
      </c>
      <c r="B246" s="162">
        <v>0</v>
      </c>
      <c r="C246" s="162">
        <v>0</v>
      </c>
      <c r="D246" s="162">
        <v>0</v>
      </c>
      <c r="E246" s="162">
        <v>0</v>
      </c>
      <c r="F246" s="162">
        <v>20</v>
      </c>
      <c r="G246" s="231" t="s">
        <v>555</v>
      </c>
      <c r="H246" s="164" t="s">
        <v>5080</v>
      </c>
      <c r="I246" s="231" t="s">
        <v>20</v>
      </c>
      <c r="J246" s="231" t="s">
        <v>172</v>
      </c>
      <c r="K246" s="231" t="s">
        <v>172</v>
      </c>
      <c r="L246" s="165" t="s">
        <v>4644</v>
      </c>
      <c r="M246" s="165" t="s">
        <v>636</v>
      </c>
      <c r="N246" s="64">
        <v>3</v>
      </c>
      <c r="O246" s="64">
        <v>3</v>
      </c>
      <c r="P246" s="64">
        <v>3</v>
      </c>
      <c r="Q246" s="64">
        <v>3</v>
      </c>
      <c r="R246" s="64">
        <f t="shared" si="34"/>
        <v>12</v>
      </c>
      <c r="S246" s="105" t="s">
        <v>5029</v>
      </c>
      <c r="T246" s="105" t="s">
        <v>172</v>
      </c>
      <c r="U246" s="159">
        <f t="shared" si="35"/>
        <v>6</v>
      </c>
      <c r="V246" s="155">
        <v>6</v>
      </c>
      <c r="W246" s="100">
        <f t="shared" si="36"/>
        <v>1</v>
      </c>
      <c r="X246" s="105" t="str">
        <f t="shared" si="37"/>
        <v>De acuerdo a lo programado</v>
      </c>
      <c r="Y246" s="104"/>
      <c r="Z246" s="159">
        <f t="shared" si="38"/>
        <v>6</v>
      </c>
      <c r="AA246" s="159"/>
      <c r="AB246" s="100" t="str">
        <f t="shared" si="39"/>
        <v>No hay ejecución</v>
      </c>
      <c r="AC246" s="105" t="str">
        <f t="shared" si="40"/>
        <v>NA</v>
      </c>
      <c r="AD246" s="166"/>
      <c r="AE246" s="65">
        <f t="shared" si="41"/>
        <v>6</v>
      </c>
      <c r="AF246" s="100">
        <f t="shared" si="42"/>
        <v>0.5</v>
      </c>
      <c r="AG246" s="105" t="str">
        <f t="shared" si="43"/>
        <v>Incumplimiento</v>
      </c>
      <c r="AH246" s="166"/>
      <c r="AI246" s="65" t="s">
        <v>502</v>
      </c>
      <c r="AJ246" s="105" t="s">
        <v>502</v>
      </c>
    </row>
    <row r="247" spans="1:36" s="59" customFormat="1" ht="37.049999999999997" customHeight="1">
      <c r="A247" s="63">
        <v>232</v>
      </c>
      <c r="B247" s="162">
        <v>0</v>
      </c>
      <c r="C247" s="162">
        <v>0</v>
      </c>
      <c r="D247" s="162">
        <v>0</v>
      </c>
      <c r="E247" s="162">
        <v>0</v>
      </c>
      <c r="F247" s="162">
        <v>20</v>
      </c>
      <c r="G247" s="231" t="s">
        <v>555</v>
      </c>
      <c r="H247" s="164" t="s">
        <v>5081</v>
      </c>
      <c r="I247" s="231" t="s">
        <v>20</v>
      </c>
      <c r="J247" s="231" t="s">
        <v>172</v>
      </c>
      <c r="K247" s="231" t="s">
        <v>172</v>
      </c>
      <c r="L247" s="165" t="s">
        <v>4634</v>
      </c>
      <c r="M247" s="165" t="s">
        <v>636</v>
      </c>
      <c r="N247" s="64">
        <v>3</v>
      </c>
      <c r="O247" s="64">
        <v>3</v>
      </c>
      <c r="P247" s="64">
        <v>3</v>
      </c>
      <c r="Q247" s="64">
        <v>3</v>
      </c>
      <c r="R247" s="64">
        <f t="shared" si="34"/>
        <v>12</v>
      </c>
      <c r="S247" s="105" t="s">
        <v>5029</v>
      </c>
      <c r="T247" s="105" t="s">
        <v>172</v>
      </c>
      <c r="U247" s="159">
        <f t="shared" si="35"/>
        <v>6</v>
      </c>
      <c r="V247" s="155">
        <v>6</v>
      </c>
      <c r="W247" s="100">
        <f t="shared" si="36"/>
        <v>1</v>
      </c>
      <c r="X247" s="105" t="str">
        <f t="shared" si="37"/>
        <v>De acuerdo a lo programado</v>
      </c>
      <c r="Y247" s="104"/>
      <c r="Z247" s="159">
        <f t="shared" si="38"/>
        <v>6</v>
      </c>
      <c r="AA247" s="159"/>
      <c r="AB247" s="100" t="str">
        <f t="shared" si="39"/>
        <v>No hay ejecución</v>
      </c>
      <c r="AC247" s="105" t="str">
        <f t="shared" si="40"/>
        <v>NA</v>
      </c>
      <c r="AD247" s="166"/>
      <c r="AE247" s="65">
        <f t="shared" si="41"/>
        <v>6</v>
      </c>
      <c r="AF247" s="100">
        <f t="shared" si="42"/>
        <v>0.5</v>
      </c>
      <c r="AG247" s="105" t="str">
        <f t="shared" si="43"/>
        <v>Incumplimiento</v>
      </c>
      <c r="AH247" s="166"/>
      <c r="AI247" s="65" t="s">
        <v>502</v>
      </c>
      <c r="AJ247" s="105" t="s">
        <v>502</v>
      </c>
    </row>
    <row r="248" spans="1:36" s="59" customFormat="1" ht="37.049999999999997" customHeight="1" thickTop="1" thickBot="1">
      <c r="A248" s="63">
        <v>233</v>
      </c>
      <c r="B248" s="162">
        <v>0</v>
      </c>
      <c r="C248" s="162">
        <v>0</v>
      </c>
      <c r="D248" s="162">
        <v>0</v>
      </c>
      <c r="E248" s="162">
        <v>0</v>
      </c>
      <c r="F248" s="162">
        <v>20</v>
      </c>
      <c r="G248" s="231" t="s">
        <v>478</v>
      </c>
      <c r="H248" s="164" t="s">
        <v>5082</v>
      </c>
      <c r="I248" s="231" t="s">
        <v>20</v>
      </c>
      <c r="J248" s="231" t="s">
        <v>172</v>
      </c>
      <c r="K248" s="231" t="s">
        <v>172</v>
      </c>
      <c r="L248" s="165" t="s">
        <v>4781</v>
      </c>
      <c r="M248" s="165" t="s">
        <v>4621</v>
      </c>
      <c r="N248" s="64">
        <v>0</v>
      </c>
      <c r="O248" s="64">
        <v>0</v>
      </c>
      <c r="P248" s="64">
        <v>0</v>
      </c>
      <c r="Q248" s="64">
        <v>1</v>
      </c>
      <c r="R248" s="64">
        <f t="shared" si="34"/>
        <v>1</v>
      </c>
      <c r="S248" s="105" t="s">
        <v>5083</v>
      </c>
      <c r="T248" s="105" t="s">
        <v>172</v>
      </c>
      <c r="U248" s="159">
        <f t="shared" si="35"/>
        <v>0</v>
      </c>
      <c r="V248" s="155"/>
      <c r="W248" s="100" t="str">
        <f t="shared" si="36"/>
        <v>No hay ejecución</v>
      </c>
      <c r="X248" s="105" t="str">
        <f t="shared" si="37"/>
        <v>NA</v>
      </c>
      <c r="Y248" s="104"/>
      <c r="Z248" s="159">
        <f t="shared" si="38"/>
        <v>1</v>
      </c>
      <c r="AA248" s="159"/>
      <c r="AB248" s="100" t="str">
        <f t="shared" si="39"/>
        <v>No hay ejecución</v>
      </c>
      <c r="AC248" s="105" t="str">
        <f t="shared" si="40"/>
        <v>NA</v>
      </c>
      <c r="AD248" s="166"/>
      <c r="AE248" s="65">
        <f t="shared" si="41"/>
        <v>0</v>
      </c>
      <c r="AF248" s="100" t="str">
        <f t="shared" si="42"/>
        <v>No hay Programación</v>
      </c>
      <c r="AG248" s="105" t="str">
        <f t="shared" si="43"/>
        <v>De acuerdo a lo programado</v>
      </c>
      <c r="AH248" s="166"/>
      <c r="AI248" s="65" t="s">
        <v>502</v>
      </c>
      <c r="AJ248" s="105" t="s">
        <v>502</v>
      </c>
    </row>
    <row r="249" spans="1:36" s="59" customFormat="1" ht="37.049999999999997" customHeight="1">
      <c r="A249" s="63">
        <v>234</v>
      </c>
      <c r="B249" s="162">
        <v>0</v>
      </c>
      <c r="C249" s="162">
        <v>0</v>
      </c>
      <c r="D249" s="162">
        <v>0</v>
      </c>
      <c r="E249" s="162">
        <v>0</v>
      </c>
      <c r="F249" s="162">
        <v>20</v>
      </c>
      <c r="G249" s="231" t="s">
        <v>478</v>
      </c>
      <c r="H249" s="164" t="s">
        <v>5084</v>
      </c>
      <c r="I249" s="231" t="s">
        <v>20</v>
      </c>
      <c r="J249" s="231" t="s">
        <v>172</v>
      </c>
      <c r="K249" s="231" t="s">
        <v>172</v>
      </c>
      <c r="L249" s="165" t="s">
        <v>4784</v>
      </c>
      <c r="M249" s="165" t="s">
        <v>636</v>
      </c>
      <c r="N249" s="64">
        <v>5</v>
      </c>
      <c r="O249" s="64">
        <v>5</v>
      </c>
      <c r="P249" s="64">
        <v>5</v>
      </c>
      <c r="Q249" s="64">
        <v>5</v>
      </c>
      <c r="R249" s="64">
        <f t="shared" si="34"/>
        <v>20</v>
      </c>
      <c r="S249" s="105" t="s">
        <v>5083</v>
      </c>
      <c r="T249" s="105" t="s">
        <v>172</v>
      </c>
      <c r="U249" s="159">
        <f t="shared" si="35"/>
        <v>10</v>
      </c>
      <c r="V249" s="155">
        <v>12</v>
      </c>
      <c r="W249" s="100">
        <f t="shared" si="36"/>
        <v>1.2</v>
      </c>
      <c r="X249" s="105" t="str">
        <f t="shared" si="37"/>
        <v>De acuerdo a lo programado</v>
      </c>
      <c r="Y249" s="104"/>
      <c r="Z249" s="159">
        <f t="shared" si="38"/>
        <v>10</v>
      </c>
      <c r="AA249" s="159"/>
      <c r="AB249" s="100" t="str">
        <f t="shared" si="39"/>
        <v>No hay ejecución</v>
      </c>
      <c r="AC249" s="105" t="str">
        <f t="shared" si="40"/>
        <v>NA</v>
      </c>
      <c r="AD249" s="166"/>
      <c r="AE249" s="65">
        <f t="shared" si="41"/>
        <v>12</v>
      </c>
      <c r="AF249" s="100">
        <f t="shared" si="42"/>
        <v>0.6</v>
      </c>
      <c r="AG249" s="105" t="str">
        <f t="shared" si="43"/>
        <v>Incumplimiento</v>
      </c>
      <c r="AH249" s="166"/>
      <c r="AI249" s="65" t="s">
        <v>502</v>
      </c>
      <c r="AJ249" s="105" t="s">
        <v>502</v>
      </c>
    </row>
    <row r="250" spans="1:36" s="59" customFormat="1" ht="37.049999999999997" customHeight="1">
      <c r="A250" s="63">
        <v>235</v>
      </c>
      <c r="B250" s="162">
        <v>0</v>
      </c>
      <c r="C250" s="162">
        <v>0</v>
      </c>
      <c r="D250" s="162">
        <v>0</v>
      </c>
      <c r="E250" s="162">
        <v>0</v>
      </c>
      <c r="F250" s="162">
        <v>20</v>
      </c>
      <c r="G250" s="231" t="s">
        <v>478</v>
      </c>
      <c r="H250" s="164" t="s">
        <v>5085</v>
      </c>
      <c r="I250" s="231" t="s">
        <v>20</v>
      </c>
      <c r="J250" s="231" t="s">
        <v>172</v>
      </c>
      <c r="K250" s="231" t="s">
        <v>172</v>
      </c>
      <c r="L250" s="165" t="s">
        <v>640</v>
      </c>
      <c r="M250" s="165" t="s">
        <v>636</v>
      </c>
      <c r="N250" s="64">
        <v>0</v>
      </c>
      <c r="O250" s="64">
        <v>1</v>
      </c>
      <c r="P250" s="64">
        <v>0</v>
      </c>
      <c r="Q250" s="64">
        <v>1</v>
      </c>
      <c r="R250" s="64">
        <f t="shared" si="34"/>
        <v>2</v>
      </c>
      <c r="S250" s="105" t="s">
        <v>5083</v>
      </c>
      <c r="T250" s="105" t="s">
        <v>172</v>
      </c>
      <c r="U250" s="159">
        <f t="shared" si="35"/>
        <v>1</v>
      </c>
      <c r="V250" s="155">
        <v>1</v>
      </c>
      <c r="W250" s="100">
        <f t="shared" si="36"/>
        <v>1</v>
      </c>
      <c r="X250" s="105" t="str">
        <f t="shared" si="37"/>
        <v>De acuerdo a lo programado</v>
      </c>
      <c r="Y250" s="104"/>
      <c r="Z250" s="159">
        <f t="shared" si="38"/>
        <v>1</v>
      </c>
      <c r="AA250" s="159"/>
      <c r="AB250" s="100" t="str">
        <f t="shared" si="39"/>
        <v>No hay ejecución</v>
      </c>
      <c r="AC250" s="105" t="str">
        <f t="shared" si="40"/>
        <v>NA</v>
      </c>
      <c r="AD250" s="166"/>
      <c r="AE250" s="65">
        <f t="shared" si="41"/>
        <v>1</v>
      </c>
      <c r="AF250" s="100">
        <f t="shared" si="42"/>
        <v>0.5</v>
      </c>
      <c r="AG250" s="105" t="str">
        <f t="shared" si="43"/>
        <v>Incumplimiento</v>
      </c>
      <c r="AH250" s="166"/>
      <c r="AI250" s="65" t="s">
        <v>502</v>
      </c>
      <c r="AJ250" s="105" t="s">
        <v>502</v>
      </c>
    </row>
    <row r="251" spans="1:36" s="59" customFormat="1" ht="37.049999999999997" customHeight="1">
      <c r="A251" s="63">
        <v>236</v>
      </c>
      <c r="B251" s="162">
        <v>0</v>
      </c>
      <c r="C251" s="162">
        <v>0</v>
      </c>
      <c r="D251" s="162">
        <v>0</v>
      </c>
      <c r="E251" s="162">
        <v>0</v>
      </c>
      <c r="F251" s="162">
        <v>20</v>
      </c>
      <c r="G251" s="231" t="s">
        <v>503</v>
      </c>
      <c r="H251" s="164" t="s">
        <v>5086</v>
      </c>
      <c r="I251" s="231" t="s">
        <v>20</v>
      </c>
      <c r="J251" s="231" t="s">
        <v>172</v>
      </c>
      <c r="K251" s="231" t="s">
        <v>172</v>
      </c>
      <c r="L251" s="165" t="s">
        <v>642</v>
      </c>
      <c r="M251" s="165" t="s">
        <v>643</v>
      </c>
      <c r="N251" s="64">
        <v>3</v>
      </c>
      <c r="O251" s="64">
        <v>2</v>
      </c>
      <c r="P251" s="64">
        <v>2</v>
      </c>
      <c r="Q251" s="64">
        <v>2</v>
      </c>
      <c r="R251" s="64">
        <f t="shared" si="34"/>
        <v>9</v>
      </c>
      <c r="S251" s="105" t="s">
        <v>5083</v>
      </c>
      <c r="T251" s="105" t="s">
        <v>172</v>
      </c>
      <c r="U251" s="159">
        <f t="shared" si="35"/>
        <v>5</v>
      </c>
      <c r="V251" s="155">
        <v>5</v>
      </c>
      <c r="W251" s="100">
        <f t="shared" si="36"/>
        <v>1</v>
      </c>
      <c r="X251" s="105" t="str">
        <f t="shared" si="37"/>
        <v>De acuerdo a lo programado</v>
      </c>
      <c r="Y251" s="104"/>
      <c r="Z251" s="159">
        <f t="shared" si="38"/>
        <v>4</v>
      </c>
      <c r="AA251" s="159"/>
      <c r="AB251" s="100" t="str">
        <f t="shared" si="39"/>
        <v>No hay ejecución</v>
      </c>
      <c r="AC251" s="105" t="str">
        <f t="shared" si="40"/>
        <v>NA</v>
      </c>
      <c r="AD251" s="166"/>
      <c r="AE251" s="65">
        <f t="shared" si="41"/>
        <v>5</v>
      </c>
      <c r="AF251" s="100">
        <f t="shared" si="42"/>
        <v>0.55555555555555558</v>
      </c>
      <c r="AG251" s="105" t="str">
        <f t="shared" si="43"/>
        <v>Incumplimiento</v>
      </c>
      <c r="AH251" s="166"/>
      <c r="AI251" s="65" t="s">
        <v>502</v>
      </c>
      <c r="AJ251" s="105" t="s">
        <v>502</v>
      </c>
    </row>
    <row r="252" spans="1:36" s="59" customFormat="1" ht="37.049999999999997" customHeight="1">
      <c r="A252" s="63">
        <v>237</v>
      </c>
      <c r="B252" s="162">
        <v>0</v>
      </c>
      <c r="C252" s="162">
        <v>0</v>
      </c>
      <c r="D252" s="162">
        <v>0</v>
      </c>
      <c r="E252" s="162">
        <v>0</v>
      </c>
      <c r="F252" s="162">
        <v>20</v>
      </c>
      <c r="G252" s="231" t="s">
        <v>478</v>
      </c>
      <c r="H252" s="164" t="s">
        <v>5087</v>
      </c>
      <c r="I252" s="231" t="s">
        <v>20</v>
      </c>
      <c r="J252" s="231" t="s">
        <v>172</v>
      </c>
      <c r="K252" s="231" t="s">
        <v>172</v>
      </c>
      <c r="L252" s="165" t="s">
        <v>642</v>
      </c>
      <c r="M252" s="165" t="s">
        <v>643</v>
      </c>
      <c r="N252" s="64">
        <v>1</v>
      </c>
      <c r="O252" s="64">
        <v>1</v>
      </c>
      <c r="P252" s="64">
        <v>1</v>
      </c>
      <c r="Q252" s="64">
        <v>0</v>
      </c>
      <c r="R252" s="64">
        <f t="shared" si="34"/>
        <v>3</v>
      </c>
      <c r="S252" s="105" t="s">
        <v>5083</v>
      </c>
      <c r="T252" s="105" t="s">
        <v>172</v>
      </c>
      <c r="U252" s="159">
        <f t="shared" si="35"/>
        <v>2</v>
      </c>
      <c r="V252" s="155">
        <v>3</v>
      </c>
      <c r="W252" s="100">
        <f t="shared" si="36"/>
        <v>1.5</v>
      </c>
      <c r="X252" s="105" t="str">
        <f t="shared" si="37"/>
        <v>De acuerdo a lo programado</v>
      </c>
      <c r="Y252" s="104"/>
      <c r="Z252" s="159">
        <f t="shared" si="38"/>
        <v>1</v>
      </c>
      <c r="AA252" s="159"/>
      <c r="AB252" s="100" t="str">
        <f t="shared" si="39"/>
        <v>No hay ejecución</v>
      </c>
      <c r="AC252" s="105" t="str">
        <f t="shared" si="40"/>
        <v>NA</v>
      </c>
      <c r="AD252" s="166"/>
      <c r="AE252" s="65">
        <f t="shared" si="41"/>
        <v>3</v>
      </c>
      <c r="AF252" s="100">
        <f t="shared" si="42"/>
        <v>1</v>
      </c>
      <c r="AG252" s="105" t="str">
        <f t="shared" si="43"/>
        <v>De acuerdo a lo programado</v>
      </c>
      <c r="AH252" s="166"/>
      <c r="AI252" s="65" t="s">
        <v>502</v>
      </c>
      <c r="AJ252" s="105" t="s">
        <v>502</v>
      </c>
    </row>
    <row r="253" spans="1:36" s="59" customFormat="1" ht="37.049999999999997" customHeight="1">
      <c r="A253" s="63">
        <v>238</v>
      </c>
      <c r="B253" s="162">
        <v>0</v>
      </c>
      <c r="C253" s="162">
        <v>0</v>
      </c>
      <c r="D253" s="162">
        <v>0</v>
      </c>
      <c r="E253" s="162">
        <v>0</v>
      </c>
      <c r="F253" s="162">
        <v>20</v>
      </c>
      <c r="G253" s="231" t="s">
        <v>478</v>
      </c>
      <c r="H253" s="164" t="s">
        <v>5088</v>
      </c>
      <c r="I253" s="231" t="s">
        <v>20</v>
      </c>
      <c r="J253" s="231" t="s">
        <v>172</v>
      </c>
      <c r="K253" s="231" t="s">
        <v>172</v>
      </c>
      <c r="L253" s="165" t="s">
        <v>642</v>
      </c>
      <c r="M253" s="165" t="s">
        <v>643</v>
      </c>
      <c r="N253" s="64">
        <v>2</v>
      </c>
      <c r="O253" s="64">
        <v>2</v>
      </c>
      <c r="P253" s="64">
        <v>2</v>
      </c>
      <c r="Q253" s="64">
        <v>2</v>
      </c>
      <c r="R253" s="64">
        <f t="shared" si="34"/>
        <v>8</v>
      </c>
      <c r="S253" s="105" t="s">
        <v>5083</v>
      </c>
      <c r="T253" s="105" t="s">
        <v>172</v>
      </c>
      <c r="U253" s="159">
        <f t="shared" si="35"/>
        <v>4</v>
      </c>
      <c r="V253" s="155">
        <v>4</v>
      </c>
      <c r="W253" s="100">
        <f t="shared" si="36"/>
        <v>1</v>
      </c>
      <c r="X253" s="105" t="str">
        <f t="shared" si="37"/>
        <v>De acuerdo a lo programado</v>
      </c>
      <c r="Y253" s="104"/>
      <c r="Z253" s="159">
        <f t="shared" si="38"/>
        <v>4</v>
      </c>
      <c r="AA253" s="159"/>
      <c r="AB253" s="100" t="str">
        <f t="shared" si="39"/>
        <v>No hay ejecución</v>
      </c>
      <c r="AC253" s="105" t="str">
        <f t="shared" si="40"/>
        <v>NA</v>
      </c>
      <c r="AD253" s="166"/>
      <c r="AE253" s="65">
        <f t="shared" si="41"/>
        <v>4</v>
      </c>
      <c r="AF253" s="100">
        <f t="shared" si="42"/>
        <v>0.5</v>
      </c>
      <c r="AG253" s="105" t="str">
        <f t="shared" si="43"/>
        <v>Incumplimiento</v>
      </c>
      <c r="AH253" s="166"/>
      <c r="AI253" s="65" t="s">
        <v>502</v>
      </c>
      <c r="AJ253" s="105" t="s">
        <v>502</v>
      </c>
    </row>
    <row r="254" spans="1:36" s="59" customFormat="1" ht="37.049999999999997" customHeight="1">
      <c r="A254" s="63">
        <v>239</v>
      </c>
      <c r="B254" s="162">
        <v>0</v>
      </c>
      <c r="C254" s="162">
        <v>0</v>
      </c>
      <c r="D254" s="162">
        <v>0</v>
      </c>
      <c r="E254" s="162">
        <v>0</v>
      </c>
      <c r="F254" s="162">
        <v>20</v>
      </c>
      <c r="G254" s="231" t="s">
        <v>478</v>
      </c>
      <c r="H254" s="164" t="s">
        <v>5089</v>
      </c>
      <c r="I254" s="231" t="s">
        <v>20</v>
      </c>
      <c r="J254" s="231" t="s">
        <v>172</v>
      </c>
      <c r="K254" s="231" t="s">
        <v>172</v>
      </c>
      <c r="L254" s="165" t="s">
        <v>642</v>
      </c>
      <c r="M254" s="165" t="s">
        <v>643</v>
      </c>
      <c r="N254" s="64">
        <v>3</v>
      </c>
      <c r="O254" s="64">
        <v>3</v>
      </c>
      <c r="P254" s="64">
        <v>3</v>
      </c>
      <c r="Q254" s="64">
        <v>3</v>
      </c>
      <c r="R254" s="64">
        <f t="shared" si="34"/>
        <v>12</v>
      </c>
      <c r="S254" s="105" t="s">
        <v>5083</v>
      </c>
      <c r="T254" s="105" t="s">
        <v>172</v>
      </c>
      <c r="U254" s="159">
        <f t="shared" si="35"/>
        <v>6</v>
      </c>
      <c r="V254" s="155">
        <v>6</v>
      </c>
      <c r="W254" s="100">
        <f t="shared" si="36"/>
        <v>1</v>
      </c>
      <c r="X254" s="105" t="str">
        <f t="shared" si="37"/>
        <v>De acuerdo a lo programado</v>
      </c>
      <c r="Y254" s="104"/>
      <c r="Z254" s="159">
        <f t="shared" si="38"/>
        <v>6</v>
      </c>
      <c r="AA254" s="159"/>
      <c r="AB254" s="100" t="str">
        <f t="shared" si="39"/>
        <v>No hay ejecución</v>
      </c>
      <c r="AC254" s="105" t="str">
        <f t="shared" si="40"/>
        <v>NA</v>
      </c>
      <c r="AD254" s="166"/>
      <c r="AE254" s="65">
        <f t="shared" si="41"/>
        <v>6</v>
      </c>
      <c r="AF254" s="100">
        <f t="shared" si="42"/>
        <v>0.5</v>
      </c>
      <c r="AG254" s="105" t="str">
        <f t="shared" si="43"/>
        <v>Incumplimiento</v>
      </c>
      <c r="AH254" s="166"/>
      <c r="AI254" s="65" t="s">
        <v>502</v>
      </c>
      <c r="AJ254" s="105" t="s">
        <v>502</v>
      </c>
    </row>
    <row r="255" spans="1:36" s="59" customFormat="1" ht="37.049999999999997" customHeight="1">
      <c r="A255" s="63">
        <v>240</v>
      </c>
      <c r="B255" s="162">
        <v>0</v>
      </c>
      <c r="C255" s="162">
        <v>0</v>
      </c>
      <c r="D255" s="162">
        <v>0</v>
      </c>
      <c r="E255" s="162">
        <v>0</v>
      </c>
      <c r="F255" s="162">
        <v>20</v>
      </c>
      <c r="G255" s="231" t="s">
        <v>478</v>
      </c>
      <c r="H255" s="164" t="s">
        <v>5090</v>
      </c>
      <c r="I255" s="231" t="s">
        <v>20</v>
      </c>
      <c r="J255" s="231" t="s">
        <v>172</v>
      </c>
      <c r="K255" s="231" t="s">
        <v>172</v>
      </c>
      <c r="L255" s="165" t="s">
        <v>4784</v>
      </c>
      <c r="M255" s="165" t="s">
        <v>636</v>
      </c>
      <c r="N255" s="64">
        <v>4</v>
      </c>
      <c r="O255" s="64">
        <v>4</v>
      </c>
      <c r="P255" s="64">
        <v>4</v>
      </c>
      <c r="Q255" s="64">
        <v>4</v>
      </c>
      <c r="R255" s="64">
        <f t="shared" si="34"/>
        <v>16</v>
      </c>
      <c r="S255" s="105" t="s">
        <v>5083</v>
      </c>
      <c r="T255" s="105" t="s">
        <v>172</v>
      </c>
      <c r="U255" s="159">
        <f t="shared" si="35"/>
        <v>8</v>
      </c>
      <c r="V255" s="155">
        <v>10</v>
      </c>
      <c r="W255" s="100">
        <f t="shared" si="36"/>
        <v>1.25</v>
      </c>
      <c r="X255" s="105" t="str">
        <f t="shared" si="37"/>
        <v>De acuerdo a lo programado</v>
      </c>
      <c r="Y255" s="104"/>
      <c r="Z255" s="159">
        <f t="shared" si="38"/>
        <v>8</v>
      </c>
      <c r="AA255" s="159"/>
      <c r="AB255" s="100" t="str">
        <f t="shared" si="39"/>
        <v>No hay ejecución</v>
      </c>
      <c r="AC255" s="105" t="str">
        <f t="shared" si="40"/>
        <v>NA</v>
      </c>
      <c r="AD255" s="166"/>
      <c r="AE255" s="65">
        <f t="shared" si="41"/>
        <v>10</v>
      </c>
      <c r="AF255" s="100">
        <f t="shared" si="42"/>
        <v>0.625</v>
      </c>
      <c r="AG255" s="105" t="str">
        <f t="shared" si="43"/>
        <v>Incumplimiento</v>
      </c>
      <c r="AH255" s="166"/>
      <c r="AI255" s="65" t="s">
        <v>502</v>
      </c>
      <c r="AJ255" s="105" t="s">
        <v>502</v>
      </c>
    </row>
    <row r="256" spans="1:36" s="59" customFormat="1" ht="37.049999999999997" customHeight="1">
      <c r="A256" s="63">
        <v>241</v>
      </c>
      <c r="B256" s="162">
        <v>0</v>
      </c>
      <c r="C256" s="162">
        <v>0</v>
      </c>
      <c r="D256" s="162">
        <v>0</v>
      </c>
      <c r="E256" s="162">
        <v>0</v>
      </c>
      <c r="F256" s="162">
        <v>20</v>
      </c>
      <c r="G256" s="231" t="s">
        <v>478</v>
      </c>
      <c r="H256" s="164" t="s">
        <v>5091</v>
      </c>
      <c r="I256" s="231" t="s">
        <v>20</v>
      </c>
      <c r="J256" s="231" t="s">
        <v>172</v>
      </c>
      <c r="K256" s="231" t="s">
        <v>172</v>
      </c>
      <c r="L256" s="165" t="s">
        <v>4784</v>
      </c>
      <c r="M256" s="165" t="s">
        <v>4785</v>
      </c>
      <c r="N256" s="64">
        <v>10</v>
      </c>
      <c r="O256" s="64">
        <v>0</v>
      </c>
      <c r="P256" s="64">
        <v>0</v>
      </c>
      <c r="Q256" s="64">
        <v>0</v>
      </c>
      <c r="R256" s="64">
        <f t="shared" si="34"/>
        <v>10</v>
      </c>
      <c r="S256" s="105" t="s">
        <v>5092</v>
      </c>
      <c r="T256" s="105" t="s">
        <v>172</v>
      </c>
      <c r="U256" s="159">
        <f t="shared" si="35"/>
        <v>10</v>
      </c>
      <c r="V256" s="155">
        <v>10</v>
      </c>
      <c r="W256" s="100">
        <f t="shared" si="36"/>
        <v>1</v>
      </c>
      <c r="X256" s="105" t="str">
        <f t="shared" si="37"/>
        <v>De acuerdo a lo programado</v>
      </c>
      <c r="Y256" s="104"/>
      <c r="Z256" s="159">
        <f t="shared" si="38"/>
        <v>0</v>
      </c>
      <c r="AA256" s="159"/>
      <c r="AB256" s="100" t="str">
        <f t="shared" si="39"/>
        <v>No hay ejecución</v>
      </c>
      <c r="AC256" s="105" t="str">
        <f t="shared" si="40"/>
        <v>NA</v>
      </c>
      <c r="AD256" s="166"/>
      <c r="AE256" s="65">
        <f t="shared" si="41"/>
        <v>10</v>
      </c>
      <c r="AF256" s="100">
        <f t="shared" si="42"/>
        <v>1</v>
      </c>
      <c r="AG256" s="105" t="str">
        <f t="shared" si="43"/>
        <v>De acuerdo a lo programado</v>
      </c>
      <c r="AH256" s="166"/>
      <c r="AI256" s="65" t="s">
        <v>502</v>
      </c>
      <c r="AJ256" s="105" t="s">
        <v>502</v>
      </c>
    </row>
    <row r="257" spans="1:36" s="59" customFormat="1" ht="37.049999999999997" customHeight="1">
      <c r="A257" s="63">
        <v>242</v>
      </c>
      <c r="B257" s="162">
        <v>0</v>
      </c>
      <c r="C257" s="162">
        <v>0</v>
      </c>
      <c r="D257" s="162">
        <v>0</v>
      </c>
      <c r="E257" s="162">
        <v>0</v>
      </c>
      <c r="F257" s="162">
        <v>20</v>
      </c>
      <c r="G257" s="231" t="s">
        <v>478</v>
      </c>
      <c r="H257" s="164" t="s">
        <v>5093</v>
      </c>
      <c r="I257" s="231" t="s">
        <v>20</v>
      </c>
      <c r="J257" s="231" t="s">
        <v>172</v>
      </c>
      <c r="K257" s="231" t="s">
        <v>172</v>
      </c>
      <c r="L257" s="165" t="s">
        <v>4784</v>
      </c>
      <c r="M257" s="165" t="s">
        <v>4785</v>
      </c>
      <c r="N257" s="64">
        <v>0</v>
      </c>
      <c r="O257" s="64">
        <v>5</v>
      </c>
      <c r="P257" s="64">
        <v>5</v>
      </c>
      <c r="Q257" s="64">
        <v>0</v>
      </c>
      <c r="R257" s="64">
        <f t="shared" si="34"/>
        <v>10</v>
      </c>
      <c r="S257" s="105" t="s">
        <v>5083</v>
      </c>
      <c r="T257" s="105" t="s">
        <v>172</v>
      </c>
      <c r="U257" s="159">
        <f t="shared" si="35"/>
        <v>5</v>
      </c>
      <c r="V257" s="155">
        <v>5</v>
      </c>
      <c r="W257" s="100">
        <f t="shared" si="36"/>
        <v>1</v>
      </c>
      <c r="X257" s="105" t="str">
        <f t="shared" si="37"/>
        <v>De acuerdo a lo programado</v>
      </c>
      <c r="Y257" s="104"/>
      <c r="Z257" s="159">
        <f t="shared" si="38"/>
        <v>5</v>
      </c>
      <c r="AA257" s="159"/>
      <c r="AB257" s="100" t="str">
        <f t="shared" si="39"/>
        <v>No hay ejecución</v>
      </c>
      <c r="AC257" s="105" t="str">
        <f t="shared" si="40"/>
        <v>NA</v>
      </c>
      <c r="AD257" s="166"/>
      <c r="AE257" s="65">
        <f t="shared" si="41"/>
        <v>5</v>
      </c>
      <c r="AF257" s="100">
        <f t="shared" si="42"/>
        <v>0.5</v>
      </c>
      <c r="AG257" s="105" t="str">
        <f t="shared" si="43"/>
        <v>Incumplimiento</v>
      </c>
      <c r="AH257" s="166"/>
      <c r="AI257" s="65" t="s">
        <v>502</v>
      </c>
      <c r="AJ257" s="105" t="s">
        <v>502</v>
      </c>
    </row>
    <row r="258" spans="1:36" s="59" customFormat="1" ht="37.049999999999997" customHeight="1" thickTop="1" thickBot="1">
      <c r="A258" s="63">
        <v>243</v>
      </c>
      <c r="B258" s="162">
        <v>0</v>
      </c>
      <c r="C258" s="162">
        <v>0</v>
      </c>
      <c r="D258" s="162">
        <v>0</v>
      </c>
      <c r="E258" s="162">
        <v>0</v>
      </c>
      <c r="F258" s="162">
        <v>20</v>
      </c>
      <c r="G258" s="231" t="s">
        <v>478</v>
      </c>
      <c r="H258" s="164" t="s">
        <v>5094</v>
      </c>
      <c r="I258" s="231" t="s">
        <v>20</v>
      </c>
      <c r="J258" s="231" t="s">
        <v>172</v>
      </c>
      <c r="K258" s="231" t="s">
        <v>172</v>
      </c>
      <c r="L258" s="165" t="s">
        <v>4781</v>
      </c>
      <c r="M258" s="165" t="s">
        <v>4215</v>
      </c>
      <c r="N258" s="64">
        <v>0</v>
      </c>
      <c r="O258" s="64">
        <v>0</v>
      </c>
      <c r="P258" s="64">
        <v>0</v>
      </c>
      <c r="Q258" s="64">
        <v>1</v>
      </c>
      <c r="R258" s="64">
        <f t="shared" si="34"/>
        <v>1</v>
      </c>
      <c r="S258" s="105" t="s">
        <v>5083</v>
      </c>
      <c r="T258" s="105" t="s">
        <v>172</v>
      </c>
      <c r="U258" s="159">
        <f t="shared" si="35"/>
        <v>0</v>
      </c>
      <c r="V258" s="155"/>
      <c r="W258" s="100" t="str">
        <f t="shared" si="36"/>
        <v>No hay ejecución</v>
      </c>
      <c r="X258" s="105" t="str">
        <f t="shared" si="37"/>
        <v>NA</v>
      </c>
      <c r="Y258" s="104"/>
      <c r="Z258" s="159">
        <f t="shared" si="38"/>
        <v>1</v>
      </c>
      <c r="AA258" s="159"/>
      <c r="AB258" s="100" t="str">
        <f t="shared" si="39"/>
        <v>No hay ejecución</v>
      </c>
      <c r="AC258" s="105" t="str">
        <f t="shared" si="40"/>
        <v>NA</v>
      </c>
      <c r="AD258" s="166"/>
      <c r="AE258" s="65">
        <f t="shared" si="41"/>
        <v>0</v>
      </c>
      <c r="AF258" s="100" t="str">
        <f t="shared" si="42"/>
        <v>No hay Programación</v>
      </c>
      <c r="AG258" s="105" t="str">
        <f t="shared" si="43"/>
        <v>De acuerdo a lo programado</v>
      </c>
      <c r="AH258" s="166"/>
      <c r="AI258" s="65" t="s">
        <v>502</v>
      </c>
      <c r="AJ258" s="105" t="s">
        <v>502</v>
      </c>
    </row>
    <row r="259" spans="1:36" s="59" customFormat="1" ht="37.049999999999997" customHeight="1">
      <c r="A259" s="63">
        <v>244</v>
      </c>
      <c r="B259" s="162">
        <v>0</v>
      </c>
      <c r="C259" s="162">
        <v>0</v>
      </c>
      <c r="D259" s="162">
        <v>0</v>
      </c>
      <c r="E259" s="162">
        <v>0</v>
      </c>
      <c r="F259" s="162">
        <v>20</v>
      </c>
      <c r="G259" s="231" t="s">
        <v>478</v>
      </c>
      <c r="H259" s="164" t="s">
        <v>5095</v>
      </c>
      <c r="I259" s="231" t="s">
        <v>20</v>
      </c>
      <c r="J259" s="231" t="s">
        <v>172</v>
      </c>
      <c r="K259" s="231" t="s">
        <v>172</v>
      </c>
      <c r="L259" s="165" t="s">
        <v>642</v>
      </c>
      <c r="M259" s="165" t="s">
        <v>643</v>
      </c>
      <c r="N259" s="64">
        <v>2</v>
      </c>
      <c r="O259" s="64">
        <v>2</v>
      </c>
      <c r="P259" s="64">
        <v>2</v>
      </c>
      <c r="Q259" s="64">
        <v>2</v>
      </c>
      <c r="R259" s="64">
        <f t="shared" si="34"/>
        <v>8</v>
      </c>
      <c r="S259" s="105" t="s">
        <v>5083</v>
      </c>
      <c r="T259" s="105" t="s">
        <v>172</v>
      </c>
      <c r="U259" s="159">
        <f t="shared" si="35"/>
        <v>4</v>
      </c>
      <c r="V259" s="155">
        <v>4</v>
      </c>
      <c r="W259" s="100">
        <f t="shared" si="36"/>
        <v>1</v>
      </c>
      <c r="X259" s="105" t="str">
        <f t="shared" si="37"/>
        <v>De acuerdo a lo programado</v>
      </c>
      <c r="Y259" s="104"/>
      <c r="Z259" s="159">
        <f t="shared" si="38"/>
        <v>4</v>
      </c>
      <c r="AA259" s="159"/>
      <c r="AB259" s="100" t="str">
        <f t="shared" si="39"/>
        <v>No hay ejecución</v>
      </c>
      <c r="AC259" s="105" t="str">
        <f t="shared" si="40"/>
        <v>NA</v>
      </c>
      <c r="AD259" s="166"/>
      <c r="AE259" s="65">
        <f t="shared" si="41"/>
        <v>4</v>
      </c>
      <c r="AF259" s="100">
        <f t="shared" si="42"/>
        <v>0.5</v>
      </c>
      <c r="AG259" s="105" t="str">
        <f t="shared" si="43"/>
        <v>Incumplimiento</v>
      </c>
      <c r="AH259" s="166"/>
      <c r="AI259" s="65" t="s">
        <v>502</v>
      </c>
      <c r="AJ259" s="105" t="s">
        <v>502</v>
      </c>
    </row>
    <row r="260" spans="1:36" s="59" customFormat="1" ht="37.049999999999997" customHeight="1">
      <c r="A260" s="63">
        <v>245</v>
      </c>
      <c r="B260" s="162">
        <v>0</v>
      </c>
      <c r="C260" s="162">
        <v>0</v>
      </c>
      <c r="D260" s="162">
        <v>0</v>
      </c>
      <c r="E260" s="162">
        <v>0</v>
      </c>
      <c r="F260" s="162">
        <v>20</v>
      </c>
      <c r="G260" s="231" t="s">
        <v>478</v>
      </c>
      <c r="H260" s="164" t="s">
        <v>5096</v>
      </c>
      <c r="I260" s="231" t="s">
        <v>20</v>
      </c>
      <c r="J260" s="231" t="s">
        <v>172</v>
      </c>
      <c r="K260" s="231" t="s">
        <v>172</v>
      </c>
      <c r="L260" s="165" t="s">
        <v>2214</v>
      </c>
      <c r="M260" s="165" t="s">
        <v>2215</v>
      </c>
      <c r="N260" s="64">
        <v>2</v>
      </c>
      <c r="O260" s="64">
        <v>2</v>
      </c>
      <c r="P260" s="64">
        <v>2</v>
      </c>
      <c r="Q260" s="64">
        <v>2</v>
      </c>
      <c r="R260" s="64">
        <f t="shared" si="34"/>
        <v>8</v>
      </c>
      <c r="S260" s="105" t="s">
        <v>5083</v>
      </c>
      <c r="T260" s="105" t="s">
        <v>172</v>
      </c>
      <c r="U260" s="159">
        <f t="shared" si="35"/>
        <v>4</v>
      </c>
      <c r="V260" s="155">
        <v>6</v>
      </c>
      <c r="W260" s="100">
        <f t="shared" si="36"/>
        <v>1.5</v>
      </c>
      <c r="X260" s="105" t="str">
        <f t="shared" si="37"/>
        <v>De acuerdo a lo programado</v>
      </c>
      <c r="Y260" s="104"/>
      <c r="Z260" s="159">
        <f t="shared" si="38"/>
        <v>4</v>
      </c>
      <c r="AA260" s="159"/>
      <c r="AB260" s="100" t="str">
        <f t="shared" si="39"/>
        <v>No hay ejecución</v>
      </c>
      <c r="AC260" s="105" t="str">
        <f t="shared" si="40"/>
        <v>NA</v>
      </c>
      <c r="AD260" s="166"/>
      <c r="AE260" s="65">
        <f t="shared" si="41"/>
        <v>6</v>
      </c>
      <c r="AF260" s="100">
        <f t="shared" si="42"/>
        <v>0.75</v>
      </c>
      <c r="AG260" s="105" t="str">
        <f t="shared" si="43"/>
        <v>Atraso Leve</v>
      </c>
      <c r="AH260" s="166"/>
      <c r="AI260" s="65" t="s">
        <v>502</v>
      </c>
      <c r="AJ260" s="105" t="s">
        <v>502</v>
      </c>
    </row>
    <row r="261" spans="1:36" s="59" customFormat="1" ht="37.049999999999997" customHeight="1">
      <c r="A261" s="63">
        <v>246</v>
      </c>
      <c r="B261" s="162">
        <v>0</v>
      </c>
      <c r="C261" s="162">
        <v>0</v>
      </c>
      <c r="D261" s="162">
        <v>0</v>
      </c>
      <c r="E261" s="162">
        <v>0</v>
      </c>
      <c r="F261" s="162">
        <v>20</v>
      </c>
      <c r="G261" s="231" t="s">
        <v>478</v>
      </c>
      <c r="H261" s="164" t="s">
        <v>5097</v>
      </c>
      <c r="I261" s="231" t="s">
        <v>20</v>
      </c>
      <c r="J261" s="231" t="s">
        <v>172</v>
      </c>
      <c r="K261" s="231" t="s">
        <v>172</v>
      </c>
      <c r="L261" s="165" t="s">
        <v>4781</v>
      </c>
      <c r="M261" s="165" t="s">
        <v>4621</v>
      </c>
      <c r="N261" s="64">
        <v>2</v>
      </c>
      <c r="O261" s="64">
        <v>2</v>
      </c>
      <c r="P261" s="64">
        <v>2</v>
      </c>
      <c r="Q261" s="64">
        <v>2</v>
      </c>
      <c r="R261" s="64">
        <f t="shared" si="34"/>
        <v>8</v>
      </c>
      <c r="S261" s="105" t="s">
        <v>5083</v>
      </c>
      <c r="T261" s="105" t="s">
        <v>172</v>
      </c>
      <c r="U261" s="159">
        <f t="shared" si="35"/>
        <v>4</v>
      </c>
      <c r="V261" s="155">
        <v>4</v>
      </c>
      <c r="W261" s="100">
        <f t="shared" si="36"/>
        <v>1</v>
      </c>
      <c r="X261" s="105" t="str">
        <f t="shared" si="37"/>
        <v>De acuerdo a lo programado</v>
      </c>
      <c r="Y261" s="104"/>
      <c r="Z261" s="159">
        <f t="shared" si="38"/>
        <v>4</v>
      </c>
      <c r="AA261" s="159"/>
      <c r="AB261" s="100" t="str">
        <f t="shared" si="39"/>
        <v>No hay ejecución</v>
      </c>
      <c r="AC261" s="105" t="str">
        <f t="shared" si="40"/>
        <v>NA</v>
      </c>
      <c r="AD261" s="166"/>
      <c r="AE261" s="65">
        <f t="shared" si="41"/>
        <v>4</v>
      </c>
      <c r="AF261" s="100">
        <f t="shared" si="42"/>
        <v>0.5</v>
      </c>
      <c r="AG261" s="105" t="str">
        <f t="shared" si="43"/>
        <v>Incumplimiento</v>
      </c>
      <c r="AH261" s="166"/>
      <c r="AI261" s="65" t="s">
        <v>502</v>
      </c>
      <c r="AJ261" s="105" t="s">
        <v>502</v>
      </c>
    </row>
    <row r="262" spans="1:36" s="59" customFormat="1" ht="37.049999999999997" customHeight="1">
      <c r="A262" s="63">
        <v>247</v>
      </c>
      <c r="B262" s="162">
        <v>0</v>
      </c>
      <c r="C262" s="162">
        <v>0</v>
      </c>
      <c r="D262" s="162">
        <v>0</v>
      </c>
      <c r="E262" s="162">
        <v>0</v>
      </c>
      <c r="F262" s="162">
        <v>20</v>
      </c>
      <c r="G262" s="231" t="s">
        <v>478</v>
      </c>
      <c r="H262" s="164" t="s">
        <v>5098</v>
      </c>
      <c r="I262" s="231" t="s">
        <v>20</v>
      </c>
      <c r="J262" s="231" t="s">
        <v>172</v>
      </c>
      <c r="K262" s="231" t="s">
        <v>172</v>
      </c>
      <c r="L262" s="165" t="s">
        <v>3778</v>
      </c>
      <c r="M262" s="165" t="s">
        <v>643</v>
      </c>
      <c r="N262" s="64">
        <v>1</v>
      </c>
      <c r="O262" s="64">
        <v>1</v>
      </c>
      <c r="P262" s="64">
        <v>1</v>
      </c>
      <c r="Q262" s="64">
        <v>1</v>
      </c>
      <c r="R262" s="64">
        <f t="shared" si="34"/>
        <v>4</v>
      </c>
      <c r="S262" s="105" t="s">
        <v>5083</v>
      </c>
      <c r="T262" s="105" t="s">
        <v>172</v>
      </c>
      <c r="U262" s="159">
        <f t="shared" si="35"/>
        <v>2</v>
      </c>
      <c r="V262" s="155">
        <v>2</v>
      </c>
      <c r="W262" s="100">
        <f t="shared" si="36"/>
        <v>1</v>
      </c>
      <c r="X262" s="105" t="str">
        <f t="shared" si="37"/>
        <v>De acuerdo a lo programado</v>
      </c>
      <c r="Y262" s="104"/>
      <c r="Z262" s="159">
        <f t="shared" si="38"/>
        <v>2</v>
      </c>
      <c r="AA262" s="159"/>
      <c r="AB262" s="100" t="str">
        <f t="shared" si="39"/>
        <v>No hay ejecución</v>
      </c>
      <c r="AC262" s="105" t="str">
        <f t="shared" si="40"/>
        <v>NA</v>
      </c>
      <c r="AD262" s="166"/>
      <c r="AE262" s="65">
        <f t="shared" si="41"/>
        <v>2</v>
      </c>
      <c r="AF262" s="100">
        <f t="shared" si="42"/>
        <v>0.5</v>
      </c>
      <c r="AG262" s="105" t="str">
        <f t="shared" si="43"/>
        <v>Incumplimiento</v>
      </c>
      <c r="AH262" s="166"/>
      <c r="AI262" s="65" t="s">
        <v>502</v>
      </c>
      <c r="AJ262" s="105" t="s">
        <v>502</v>
      </c>
    </row>
    <row r="263" spans="1:36" s="59" customFormat="1" ht="37.049999999999997" customHeight="1">
      <c r="A263" s="63">
        <v>248</v>
      </c>
      <c r="B263" s="162">
        <v>0</v>
      </c>
      <c r="C263" s="162">
        <v>0</v>
      </c>
      <c r="D263" s="162">
        <v>0</v>
      </c>
      <c r="E263" s="162">
        <v>0</v>
      </c>
      <c r="F263" s="162">
        <v>20</v>
      </c>
      <c r="G263" s="231" t="s">
        <v>478</v>
      </c>
      <c r="H263" s="164" t="s">
        <v>5099</v>
      </c>
      <c r="I263" s="231" t="s">
        <v>20</v>
      </c>
      <c r="J263" s="231" t="s">
        <v>172</v>
      </c>
      <c r="K263" s="231" t="s">
        <v>172</v>
      </c>
      <c r="L263" s="165" t="s">
        <v>4781</v>
      </c>
      <c r="M263" s="165" t="s">
        <v>636</v>
      </c>
      <c r="N263" s="64">
        <v>1</v>
      </c>
      <c r="O263" s="64">
        <v>2</v>
      </c>
      <c r="P263" s="64">
        <v>1</v>
      </c>
      <c r="Q263" s="64">
        <v>1</v>
      </c>
      <c r="R263" s="64">
        <f t="shared" si="34"/>
        <v>5</v>
      </c>
      <c r="S263" s="105" t="s">
        <v>5083</v>
      </c>
      <c r="T263" s="105" t="s">
        <v>172</v>
      </c>
      <c r="U263" s="159">
        <f t="shared" si="35"/>
        <v>3</v>
      </c>
      <c r="V263" s="155">
        <v>3</v>
      </c>
      <c r="W263" s="100">
        <f t="shared" si="36"/>
        <v>1</v>
      </c>
      <c r="X263" s="105" t="str">
        <f t="shared" si="37"/>
        <v>De acuerdo a lo programado</v>
      </c>
      <c r="Y263" s="104"/>
      <c r="Z263" s="159">
        <f t="shared" si="38"/>
        <v>2</v>
      </c>
      <c r="AA263" s="159"/>
      <c r="AB263" s="100" t="str">
        <f t="shared" si="39"/>
        <v>No hay ejecución</v>
      </c>
      <c r="AC263" s="105" t="str">
        <f t="shared" si="40"/>
        <v>NA</v>
      </c>
      <c r="AD263" s="166"/>
      <c r="AE263" s="65">
        <f t="shared" si="41"/>
        <v>3</v>
      </c>
      <c r="AF263" s="100">
        <f t="shared" si="42"/>
        <v>0.6</v>
      </c>
      <c r="AG263" s="105" t="str">
        <f t="shared" si="43"/>
        <v>Incumplimiento</v>
      </c>
      <c r="AH263" s="166"/>
      <c r="AI263" s="65" t="s">
        <v>502</v>
      </c>
      <c r="AJ263" s="105" t="s">
        <v>502</v>
      </c>
    </row>
    <row r="264" spans="1:36" s="59" customFormat="1" ht="37.049999999999997" customHeight="1">
      <c r="A264" s="63">
        <v>249</v>
      </c>
      <c r="B264" s="162">
        <v>0</v>
      </c>
      <c r="C264" s="162">
        <v>0</v>
      </c>
      <c r="D264" s="162">
        <v>0</v>
      </c>
      <c r="E264" s="162">
        <v>0</v>
      </c>
      <c r="F264" s="162">
        <v>20</v>
      </c>
      <c r="G264" s="231" t="s">
        <v>478</v>
      </c>
      <c r="H264" s="164" t="s">
        <v>5100</v>
      </c>
      <c r="I264" s="231" t="s">
        <v>20</v>
      </c>
      <c r="J264" s="231" t="s">
        <v>172</v>
      </c>
      <c r="K264" s="231" t="s">
        <v>172</v>
      </c>
      <c r="L264" s="165" t="s">
        <v>4784</v>
      </c>
      <c r="M264" s="165" t="s">
        <v>636</v>
      </c>
      <c r="N264" s="64">
        <v>0</v>
      </c>
      <c r="O264" s="64">
        <v>5</v>
      </c>
      <c r="P264" s="64">
        <v>5</v>
      </c>
      <c r="Q264" s="64">
        <v>0</v>
      </c>
      <c r="R264" s="64">
        <f t="shared" si="34"/>
        <v>10</v>
      </c>
      <c r="S264" s="105" t="s">
        <v>5083</v>
      </c>
      <c r="T264" s="105" t="s">
        <v>172</v>
      </c>
      <c r="U264" s="159">
        <f t="shared" si="35"/>
        <v>5</v>
      </c>
      <c r="V264" s="155">
        <v>2</v>
      </c>
      <c r="W264" s="100">
        <f t="shared" si="36"/>
        <v>0.4</v>
      </c>
      <c r="X264" s="105" t="str">
        <f t="shared" si="37"/>
        <v>En Riesgo de no Cumplimiento</v>
      </c>
      <c r="Y264" s="104"/>
      <c r="Z264" s="159">
        <f t="shared" si="38"/>
        <v>5</v>
      </c>
      <c r="AA264" s="159"/>
      <c r="AB264" s="100" t="str">
        <f t="shared" si="39"/>
        <v>No hay ejecución</v>
      </c>
      <c r="AC264" s="105" t="str">
        <f t="shared" si="40"/>
        <v>NA</v>
      </c>
      <c r="AD264" s="166"/>
      <c r="AE264" s="65">
        <f t="shared" si="41"/>
        <v>2</v>
      </c>
      <c r="AF264" s="100">
        <f t="shared" si="42"/>
        <v>0.2</v>
      </c>
      <c r="AG264" s="105" t="str">
        <f t="shared" si="43"/>
        <v>Incumplimiento</v>
      </c>
      <c r="AH264" s="166"/>
      <c r="AI264" s="65" t="s">
        <v>502</v>
      </c>
      <c r="AJ264" s="105" t="s">
        <v>502</v>
      </c>
    </row>
    <row r="265" spans="1:36" s="59" customFormat="1" ht="37.049999999999997" customHeight="1">
      <c r="A265" s="63">
        <v>250</v>
      </c>
      <c r="B265" s="162">
        <v>0</v>
      </c>
      <c r="C265" s="162">
        <v>0</v>
      </c>
      <c r="D265" s="162">
        <v>0</v>
      </c>
      <c r="E265" s="162">
        <v>0</v>
      </c>
      <c r="F265" s="162">
        <v>20</v>
      </c>
      <c r="G265" s="231" t="s">
        <v>478</v>
      </c>
      <c r="H265" s="164" t="s">
        <v>5101</v>
      </c>
      <c r="I265" s="231" t="s">
        <v>20</v>
      </c>
      <c r="J265" s="231" t="s">
        <v>172</v>
      </c>
      <c r="K265" s="231" t="s">
        <v>172</v>
      </c>
      <c r="L265" s="165" t="s">
        <v>4781</v>
      </c>
      <c r="M265" s="165" t="s">
        <v>636</v>
      </c>
      <c r="N265" s="64">
        <v>0</v>
      </c>
      <c r="O265" s="64">
        <v>1</v>
      </c>
      <c r="P265" s="64">
        <v>0</v>
      </c>
      <c r="Q265" s="64">
        <v>0</v>
      </c>
      <c r="R265" s="64">
        <f t="shared" si="34"/>
        <v>1</v>
      </c>
      <c r="S265" s="105" t="s">
        <v>5083</v>
      </c>
      <c r="T265" s="105" t="s">
        <v>172</v>
      </c>
      <c r="U265" s="159">
        <f t="shared" si="35"/>
        <v>1</v>
      </c>
      <c r="V265" s="155">
        <v>0.5</v>
      </c>
      <c r="W265" s="100">
        <f t="shared" si="36"/>
        <v>0.5</v>
      </c>
      <c r="X265" s="105" t="str">
        <f t="shared" si="37"/>
        <v>En Riesgo de no Cumplimiento</v>
      </c>
      <c r="Y265" s="104"/>
      <c r="Z265" s="159">
        <f t="shared" si="38"/>
        <v>0</v>
      </c>
      <c r="AA265" s="159"/>
      <c r="AB265" s="100" t="str">
        <f t="shared" si="39"/>
        <v>No hay ejecución</v>
      </c>
      <c r="AC265" s="105" t="str">
        <f t="shared" si="40"/>
        <v>NA</v>
      </c>
      <c r="AD265" s="166"/>
      <c r="AE265" s="65">
        <f t="shared" si="41"/>
        <v>0.5</v>
      </c>
      <c r="AF265" s="100">
        <f t="shared" si="42"/>
        <v>0.5</v>
      </c>
      <c r="AG265" s="105" t="str">
        <f t="shared" si="43"/>
        <v>Incumplimiento</v>
      </c>
      <c r="AH265" s="166"/>
      <c r="AI265" s="65" t="s">
        <v>502</v>
      </c>
      <c r="AJ265" s="105" t="s">
        <v>502</v>
      </c>
    </row>
    <row r="266" spans="1:36" s="59" customFormat="1" ht="37.049999999999997" customHeight="1">
      <c r="A266" s="63">
        <v>251</v>
      </c>
      <c r="B266" s="162">
        <v>0</v>
      </c>
      <c r="C266" s="162">
        <v>0</v>
      </c>
      <c r="D266" s="162">
        <v>0</v>
      </c>
      <c r="E266" s="162">
        <v>0</v>
      </c>
      <c r="F266" s="162">
        <v>20</v>
      </c>
      <c r="G266" s="231" t="s">
        <v>478</v>
      </c>
      <c r="H266" s="164" t="s">
        <v>5102</v>
      </c>
      <c r="I266" s="231" t="s">
        <v>20</v>
      </c>
      <c r="J266" s="231" t="s">
        <v>172</v>
      </c>
      <c r="K266" s="231" t="s">
        <v>172</v>
      </c>
      <c r="L266" s="165" t="s">
        <v>4781</v>
      </c>
      <c r="M266" s="165" t="s">
        <v>636</v>
      </c>
      <c r="N266" s="64">
        <v>0</v>
      </c>
      <c r="O266" s="64">
        <v>0</v>
      </c>
      <c r="P266" s="64">
        <v>0</v>
      </c>
      <c r="Q266" s="64">
        <v>2</v>
      </c>
      <c r="R266" s="64">
        <f t="shared" si="34"/>
        <v>2</v>
      </c>
      <c r="S266" s="105" t="s">
        <v>5083</v>
      </c>
      <c r="T266" s="105" t="s">
        <v>172</v>
      </c>
      <c r="U266" s="159">
        <f t="shared" si="35"/>
        <v>0</v>
      </c>
      <c r="V266" s="155">
        <v>0</v>
      </c>
      <c r="W266" s="100" t="str">
        <f t="shared" si="36"/>
        <v>No hay Programación</v>
      </c>
      <c r="X266" s="105" t="str">
        <f t="shared" si="37"/>
        <v>De acuerdo a lo programado</v>
      </c>
      <c r="Y266" s="104"/>
      <c r="Z266" s="159">
        <f t="shared" si="38"/>
        <v>2</v>
      </c>
      <c r="AA266" s="159"/>
      <c r="AB266" s="100" t="str">
        <f t="shared" si="39"/>
        <v>No hay ejecución</v>
      </c>
      <c r="AC266" s="105" t="str">
        <f t="shared" si="40"/>
        <v>NA</v>
      </c>
      <c r="AD266" s="166"/>
      <c r="AE266" s="65">
        <f t="shared" si="41"/>
        <v>0</v>
      </c>
      <c r="AF266" s="100" t="str">
        <f t="shared" si="42"/>
        <v>No hay Programación</v>
      </c>
      <c r="AG266" s="105" t="str">
        <f t="shared" si="43"/>
        <v>De acuerdo a lo programado</v>
      </c>
      <c r="AH266" s="166"/>
      <c r="AI266" s="65" t="s">
        <v>502</v>
      </c>
      <c r="AJ266" s="105" t="s">
        <v>502</v>
      </c>
    </row>
    <row r="267" spans="1:36" s="59" customFormat="1" ht="37.049999999999997" customHeight="1">
      <c r="A267" s="63">
        <v>252</v>
      </c>
      <c r="B267" s="162">
        <v>0</v>
      </c>
      <c r="C267" s="162">
        <v>0</v>
      </c>
      <c r="D267" s="162">
        <v>0</v>
      </c>
      <c r="E267" s="162">
        <v>0</v>
      </c>
      <c r="F267" s="162">
        <v>20</v>
      </c>
      <c r="G267" s="231" t="s">
        <v>478</v>
      </c>
      <c r="H267" s="164" t="s">
        <v>5103</v>
      </c>
      <c r="I267" s="231" t="s">
        <v>20</v>
      </c>
      <c r="J267" s="231" t="s">
        <v>172</v>
      </c>
      <c r="K267" s="231" t="s">
        <v>172</v>
      </c>
      <c r="L267" s="165" t="s">
        <v>4781</v>
      </c>
      <c r="M267" s="165" t="s">
        <v>4621</v>
      </c>
      <c r="N267" s="64">
        <v>1</v>
      </c>
      <c r="O267" s="64">
        <v>1</v>
      </c>
      <c r="P267" s="64">
        <v>1</v>
      </c>
      <c r="Q267" s="64">
        <v>1</v>
      </c>
      <c r="R267" s="64">
        <f t="shared" si="34"/>
        <v>4</v>
      </c>
      <c r="S267" s="105" t="s">
        <v>5083</v>
      </c>
      <c r="T267" s="105" t="s">
        <v>172</v>
      </c>
      <c r="U267" s="159">
        <f t="shared" si="35"/>
        <v>2</v>
      </c>
      <c r="V267" s="155">
        <v>2</v>
      </c>
      <c r="W267" s="100">
        <f t="shared" si="36"/>
        <v>1</v>
      </c>
      <c r="X267" s="105" t="str">
        <f t="shared" si="37"/>
        <v>De acuerdo a lo programado</v>
      </c>
      <c r="Y267" s="104"/>
      <c r="Z267" s="159">
        <f t="shared" si="38"/>
        <v>2</v>
      </c>
      <c r="AA267" s="159"/>
      <c r="AB267" s="100" t="str">
        <f t="shared" si="39"/>
        <v>No hay ejecución</v>
      </c>
      <c r="AC267" s="105" t="str">
        <f t="shared" si="40"/>
        <v>NA</v>
      </c>
      <c r="AD267" s="166"/>
      <c r="AE267" s="65">
        <f t="shared" si="41"/>
        <v>2</v>
      </c>
      <c r="AF267" s="100">
        <f t="shared" si="42"/>
        <v>0.5</v>
      </c>
      <c r="AG267" s="105" t="str">
        <f t="shared" si="43"/>
        <v>Incumplimiento</v>
      </c>
      <c r="AH267" s="166"/>
      <c r="AI267" s="65" t="s">
        <v>502</v>
      </c>
      <c r="AJ267" s="105" t="s">
        <v>502</v>
      </c>
    </row>
    <row r="268" spans="1:36" s="59" customFormat="1" ht="16.5" customHeight="1" thickTop="1">
      <c r="A268" s="597" t="s">
        <v>802</v>
      </c>
      <c r="B268" s="597"/>
      <c r="C268" s="597"/>
      <c r="D268" s="597"/>
      <c r="E268" s="597"/>
      <c r="F268" s="597"/>
      <c r="G268" s="597"/>
      <c r="H268" s="597"/>
      <c r="I268" s="597"/>
      <c r="J268" s="597"/>
      <c r="K268" s="597"/>
      <c r="L268" s="597"/>
      <c r="M268" s="597"/>
      <c r="N268" s="597"/>
      <c r="O268" s="597"/>
      <c r="P268" s="597"/>
      <c r="Q268" s="597"/>
      <c r="R268" s="597"/>
      <c r="S268" s="597"/>
      <c r="T268" s="597"/>
      <c r="U268" s="597"/>
      <c r="V268" s="597"/>
      <c r="W268" s="597"/>
      <c r="X268" s="597"/>
      <c r="Y268" s="597"/>
      <c r="Z268" s="597"/>
      <c r="AA268" s="597"/>
      <c r="AB268" s="597"/>
      <c r="AC268" s="597"/>
      <c r="AD268" s="597"/>
      <c r="AE268" s="597"/>
      <c r="AF268" s="597"/>
      <c r="AG268" s="597"/>
      <c r="AH268" s="597"/>
      <c r="AI268" s="597"/>
      <c r="AJ268" s="597"/>
    </row>
    <row r="269" spans="1:36" s="59" customFormat="1" ht="19.8" thickBot="1">
      <c r="A269" s="63">
        <v>253</v>
      </c>
      <c r="B269" s="162">
        <v>0</v>
      </c>
      <c r="C269" s="162">
        <v>0</v>
      </c>
      <c r="D269" s="162">
        <v>0</v>
      </c>
      <c r="E269" s="162">
        <v>0</v>
      </c>
      <c r="F269" s="162">
        <v>22</v>
      </c>
      <c r="G269" s="265" t="s">
        <v>2846</v>
      </c>
      <c r="H269" s="265" t="s">
        <v>5104</v>
      </c>
      <c r="I269" s="265" t="s">
        <v>20</v>
      </c>
      <c r="J269" s="266" t="s">
        <v>351</v>
      </c>
      <c r="K269" s="265">
        <v>19</v>
      </c>
      <c r="L269" s="220" t="s">
        <v>4784</v>
      </c>
      <c r="M269" s="220" t="s">
        <v>4785</v>
      </c>
      <c r="N269" s="148"/>
      <c r="O269" s="148"/>
      <c r="P269" s="148"/>
      <c r="Q269" s="148"/>
      <c r="R269" s="65">
        <f>N269+O269+P269+Q269</f>
        <v>0</v>
      </c>
      <c r="S269" s="148" t="s">
        <v>5105</v>
      </c>
      <c r="T269" s="220" t="s">
        <v>172</v>
      </c>
      <c r="U269" s="220"/>
      <c r="V269" s="220"/>
      <c r="W269" s="220"/>
      <c r="X269" s="220"/>
      <c r="Y269" s="220"/>
      <c r="Z269" s="220"/>
      <c r="AA269" s="220"/>
      <c r="AB269" s="220"/>
      <c r="AC269" s="220"/>
      <c r="AD269" s="220"/>
      <c r="AE269" s="220"/>
      <c r="AF269" s="220"/>
      <c r="AG269" s="220"/>
      <c r="AH269" s="220"/>
      <c r="AI269" s="220" t="s">
        <v>502</v>
      </c>
      <c r="AJ269" s="220" t="s">
        <v>502</v>
      </c>
    </row>
    <row r="270" spans="1:36" s="59" customFormat="1" ht="20.399999999999999" thickTop="1" thickBot="1">
      <c r="A270" s="63">
        <v>254</v>
      </c>
      <c r="B270" s="162">
        <v>0</v>
      </c>
      <c r="C270" s="162">
        <v>0</v>
      </c>
      <c r="D270" s="162">
        <v>0</v>
      </c>
      <c r="E270" s="162">
        <v>0</v>
      </c>
      <c r="F270" s="162">
        <v>22</v>
      </c>
      <c r="G270" s="265" t="s">
        <v>2846</v>
      </c>
      <c r="H270" s="265" t="s">
        <v>5106</v>
      </c>
      <c r="I270" s="265" t="s">
        <v>20</v>
      </c>
      <c r="J270" s="266" t="s">
        <v>351</v>
      </c>
      <c r="K270" s="265">
        <v>19</v>
      </c>
      <c r="L270" s="220" t="s">
        <v>4784</v>
      </c>
      <c r="M270" s="220" t="s">
        <v>4785</v>
      </c>
      <c r="N270" s="148"/>
      <c r="O270" s="148"/>
      <c r="P270" s="148"/>
      <c r="Q270" s="148"/>
      <c r="R270" s="65">
        <f t="shared" ref="R270:R299" si="44">N270+O270+P270+Q270</f>
        <v>0</v>
      </c>
      <c r="S270" s="148" t="s">
        <v>5105</v>
      </c>
      <c r="T270" s="220" t="s">
        <v>172</v>
      </c>
      <c r="U270" s="220"/>
      <c r="V270" s="220"/>
      <c r="W270" s="220"/>
      <c r="X270" s="220"/>
      <c r="Y270" s="220"/>
      <c r="Z270" s="220"/>
      <c r="AA270" s="220"/>
      <c r="AB270" s="220"/>
      <c r="AC270" s="220"/>
      <c r="AD270" s="220"/>
      <c r="AE270" s="220"/>
      <c r="AF270" s="220"/>
      <c r="AG270" s="220"/>
      <c r="AH270" s="220"/>
      <c r="AI270" s="220" t="s">
        <v>502</v>
      </c>
      <c r="AJ270" s="220" t="s">
        <v>502</v>
      </c>
    </row>
    <row r="271" spans="1:36" s="59" customFormat="1" ht="20.399999999999999" thickTop="1" thickBot="1">
      <c r="A271" s="63">
        <v>255</v>
      </c>
      <c r="B271" s="162">
        <v>0</v>
      </c>
      <c r="C271" s="162">
        <v>0</v>
      </c>
      <c r="D271" s="162">
        <v>0</v>
      </c>
      <c r="E271" s="162">
        <v>0</v>
      </c>
      <c r="F271" s="162">
        <v>22</v>
      </c>
      <c r="G271" s="265" t="s">
        <v>2846</v>
      </c>
      <c r="H271" s="265" t="s">
        <v>5107</v>
      </c>
      <c r="I271" s="265" t="s">
        <v>18</v>
      </c>
      <c r="J271" s="266" t="s">
        <v>351</v>
      </c>
      <c r="K271" s="265">
        <v>17</v>
      </c>
      <c r="L271" s="220" t="s">
        <v>4784</v>
      </c>
      <c r="M271" s="220" t="s">
        <v>4785</v>
      </c>
      <c r="N271" s="148"/>
      <c r="O271" s="148"/>
      <c r="P271" s="148"/>
      <c r="Q271" s="148"/>
      <c r="R271" s="65">
        <f t="shared" si="44"/>
        <v>0</v>
      </c>
      <c r="S271" s="148" t="s">
        <v>5105</v>
      </c>
      <c r="T271" s="220" t="s">
        <v>172</v>
      </c>
      <c r="U271" s="220"/>
      <c r="V271" s="220"/>
      <c r="W271" s="220"/>
      <c r="X271" s="220"/>
      <c r="Y271" s="220"/>
      <c r="Z271" s="220"/>
      <c r="AA271" s="220"/>
      <c r="AB271" s="220"/>
      <c r="AC271" s="220"/>
      <c r="AD271" s="220"/>
      <c r="AE271" s="220"/>
      <c r="AF271" s="220"/>
      <c r="AG271" s="220"/>
      <c r="AH271" s="220"/>
      <c r="AI271" s="220" t="s">
        <v>502</v>
      </c>
      <c r="AJ271" s="220" t="s">
        <v>502</v>
      </c>
    </row>
    <row r="272" spans="1:36" s="59" customFormat="1" ht="20.399999999999999" thickTop="1" thickBot="1">
      <c r="A272" s="63">
        <v>256</v>
      </c>
      <c r="B272" s="162">
        <v>0</v>
      </c>
      <c r="C272" s="162">
        <v>0</v>
      </c>
      <c r="D272" s="162">
        <v>0</v>
      </c>
      <c r="E272" s="162">
        <v>0</v>
      </c>
      <c r="F272" s="162">
        <v>22</v>
      </c>
      <c r="G272" s="265" t="s">
        <v>2846</v>
      </c>
      <c r="H272" s="265" t="s">
        <v>5108</v>
      </c>
      <c r="I272" s="265" t="s">
        <v>18</v>
      </c>
      <c r="J272" s="266" t="s">
        <v>351</v>
      </c>
      <c r="K272" s="265">
        <v>19</v>
      </c>
      <c r="L272" s="220" t="s">
        <v>4784</v>
      </c>
      <c r="M272" s="220" t="s">
        <v>4785</v>
      </c>
      <c r="N272" s="148"/>
      <c r="O272" s="148"/>
      <c r="P272" s="148"/>
      <c r="Q272" s="148"/>
      <c r="R272" s="65">
        <f t="shared" si="44"/>
        <v>0</v>
      </c>
      <c r="S272" s="148" t="s">
        <v>5105</v>
      </c>
      <c r="T272" s="220" t="s">
        <v>172</v>
      </c>
      <c r="U272" s="220"/>
      <c r="V272" s="220"/>
      <c r="W272" s="220"/>
      <c r="X272" s="220"/>
      <c r="Y272" s="220"/>
      <c r="Z272" s="220"/>
      <c r="AA272" s="220"/>
      <c r="AB272" s="220"/>
      <c r="AC272" s="220"/>
      <c r="AD272" s="220"/>
      <c r="AE272" s="220"/>
      <c r="AF272" s="220"/>
      <c r="AG272" s="220"/>
      <c r="AH272" s="220"/>
      <c r="AI272" s="220" t="s">
        <v>502</v>
      </c>
      <c r="AJ272" s="220" t="s">
        <v>502</v>
      </c>
    </row>
    <row r="273" spans="1:36" s="59" customFormat="1" ht="28.8">
      <c r="A273" s="63">
        <v>257</v>
      </c>
      <c r="B273" s="162">
        <v>0</v>
      </c>
      <c r="C273" s="162">
        <v>0</v>
      </c>
      <c r="D273" s="162">
        <v>0</v>
      </c>
      <c r="E273" s="162">
        <v>0</v>
      </c>
      <c r="F273" s="162">
        <v>22</v>
      </c>
      <c r="G273" s="265" t="s">
        <v>433</v>
      </c>
      <c r="H273" s="265" t="s">
        <v>5109</v>
      </c>
      <c r="I273" s="265" t="s">
        <v>18</v>
      </c>
      <c r="J273" s="266" t="s">
        <v>351</v>
      </c>
      <c r="K273" s="265">
        <v>20</v>
      </c>
      <c r="L273" s="220" t="s">
        <v>4784</v>
      </c>
      <c r="M273" s="220" t="s">
        <v>4785</v>
      </c>
      <c r="N273" s="148"/>
      <c r="O273" s="148"/>
      <c r="P273" s="148"/>
      <c r="Q273" s="148"/>
      <c r="R273" s="65">
        <f t="shared" si="44"/>
        <v>0</v>
      </c>
      <c r="S273" s="148" t="s">
        <v>5105</v>
      </c>
      <c r="T273" s="220" t="s">
        <v>172</v>
      </c>
      <c r="U273" s="220"/>
      <c r="V273" s="220"/>
      <c r="W273" s="220"/>
      <c r="X273" s="220"/>
      <c r="Y273" s="220" t="s">
        <v>5110</v>
      </c>
      <c r="Z273" s="220"/>
      <c r="AA273" s="220"/>
      <c r="AB273" s="220"/>
      <c r="AC273" s="220"/>
      <c r="AD273" s="220"/>
      <c r="AE273" s="220"/>
      <c r="AF273" s="220"/>
      <c r="AG273" s="220"/>
      <c r="AH273" s="220"/>
      <c r="AI273" s="220" t="s">
        <v>502</v>
      </c>
      <c r="AJ273" s="220" t="s">
        <v>502</v>
      </c>
    </row>
    <row r="274" spans="1:36" s="59" customFormat="1" ht="19.2">
      <c r="A274" s="63">
        <v>258</v>
      </c>
      <c r="B274" s="162">
        <v>0</v>
      </c>
      <c r="C274" s="162">
        <v>0</v>
      </c>
      <c r="D274" s="162" t="s">
        <v>72</v>
      </c>
      <c r="E274" s="162" t="s">
        <v>72</v>
      </c>
      <c r="F274" s="162">
        <v>22</v>
      </c>
      <c r="G274" s="265" t="s">
        <v>503</v>
      </c>
      <c r="H274" s="265" t="s">
        <v>5111</v>
      </c>
      <c r="I274" s="265" t="s">
        <v>18</v>
      </c>
      <c r="J274" s="266" t="s">
        <v>353</v>
      </c>
      <c r="K274" s="265">
        <v>20</v>
      </c>
      <c r="L274" s="220" t="s">
        <v>2218</v>
      </c>
      <c r="M274" s="220" t="s">
        <v>3764</v>
      </c>
      <c r="N274" s="148"/>
      <c r="O274" s="148"/>
      <c r="P274" s="148"/>
      <c r="Q274" s="148"/>
      <c r="R274" s="65">
        <f t="shared" si="44"/>
        <v>0</v>
      </c>
      <c r="S274" s="148" t="s">
        <v>5105</v>
      </c>
      <c r="T274" s="220" t="s">
        <v>172</v>
      </c>
      <c r="U274" s="220"/>
      <c r="V274" s="220">
        <v>20</v>
      </c>
      <c r="W274" s="220"/>
      <c r="X274" s="220"/>
      <c r="Y274" s="220" t="s">
        <v>5112</v>
      </c>
      <c r="Z274" s="220"/>
      <c r="AA274" s="220"/>
      <c r="AB274" s="220"/>
      <c r="AC274" s="220"/>
      <c r="AD274" s="220"/>
      <c r="AE274" s="220"/>
      <c r="AF274" s="220"/>
      <c r="AG274" s="220"/>
      <c r="AH274" s="220"/>
      <c r="AI274" s="220" t="s">
        <v>502</v>
      </c>
      <c r="AJ274" s="220" t="s">
        <v>502</v>
      </c>
    </row>
    <row r="275" spans="1:36" s="59" customFormat="1" ht="19.2">
      <c r="A275" s="63">
        <v>259</v>
      </c>
      <c r="B275" s="162">
        <v>0</v>
      </c>
      <c r="C275" s="162">
        <v>0</v>
      </c>
      <c r="D275" s="162">
        <v>0</v>
      </c>
      <c r="E275" s="162">
        <v>0</v>
      </c>
      <c r="F275" s="162">
        <v>22</v>
      </c>
      <c r="G275" s="265" t="s">
        <v>571</v>
      </c>
      <c r="H275" s="265" t="s">
        <v>5113</v>
      </c>
      <c r="I275" s="265" t="s">
        <v>20</v>
      </c>
      <c r="J275" s="266" t="s">
        <v>351</v>
      </c>
      <c r="K275" s="265">
        <v>2</v>
      </c>
      <c r="L275" s="220" t="s">
        <v>4784</v>
      </c>
      <c r="M275" s="220" t="s">
        <v>4785</v>
      </c>
      <c r="N275" s="148"/>
      <c r="O275" s="148"/>
      <c r="P275" s="148"/>
      <c r="Q275" s="148"/>
      <c r="R275" s="65">
        <f t="shared" si="44"/>
        <v>0</v>
      </c>
      <c r="S275" s="148" t="s">
        <v>5105</v>
      </c>
      <c r="T275" s="220" t="s">
        <v>172</v>
      </c>
      <c r="U275" s="220"/>
      <c r="V275" s="220">
        <v>2</v>
      </c>
      <c r="W275" s="220"/>
      <c r="X275" s="220"/>
      <c r="Y275" s="220"/>
      <c r="Z275" s="220"/>
      <c r="AA275" s="220"/>
      <c r="AB275" s="220"/>
      <c r="AC275" s="220"/>
      <c r="AD275" s="220"/>
      <c r="AE275" s="220"/>
      <c r="AF275" s="220"/>
      <c r="AG275" s="220"/>
      <c r="AH275" s="220"/>
      <c r="AI275" s="220" t="s">
        <v>502</v>
      </c>
      <c r="AJ275" s="220" t="s">
        <v>502</v>
      </c>
    </row>
    <row r="276" spans="1:36" s="59" customFormat="1" ht="20.399999999999999" thickTop="1" thickBot="1">
      <c r="A276" s="63">
        <v>260</v>
      </c>
      <c r="B276" s="162">
        <v>0</v>
      </c>
      <c r="C276" s="162">
        <v>0</v>
      </c>
      <c r="D276" s="162">
        <v>0</v>
      </c>
      <c r="E276" s="162">
        <v>0</v>
      </c>
      <c r="F276" s="162">
        <v>22</v>
      </c>
      <c r="G276" s="265" t="s">
        <v>571</v>
      </c>
      <c r="H276" s="265" t="s">
        <v>5114</v>
      </c>
      <c r="I276" s="265" t="s">
        <v>20</v>
      </c>
      <c r="J276" s="266" t="s">
        <v>351</v>
      </c>
      <c r="K276" s="265">
        <v>2</v>
      </c>
      <c r="L276" s="220" t="s">
        <v>4784</v>
      </c>
      <c r="M276" s="220" t="s">
        <v>4785</v>
      </c>
      <c r="N276" s="148"/>
      <c r="O276" s="148"/>
      <c r="P276" s="148"/>
      <c r="Q276" s="148"/>
      <c r="R276" s="65">
        <f t="shared" si="44"/>
        <v>0</v>
      </c>
      <c r="S276" s="148" t="s">
        <v>5105</v>
      </c>
      <c r="T276" s="220" t="s">
        <v>172</v>
      </c>
      <c r="U276" s="220"/>
      <c r="V276" s="220"/>
      <c r="W276" s="220"/>
      <c r="X276" s="220"/>
      <c r="Y276" s="220"/>
      <c r="Z276" s="220"/>
      <c r="AA276" s="220"/>
      <c r="AB276" s="220"/>
      <c r="AC276" s="220"/>
      <c r="AD276" s="220"/>
      <c r="AE276" s="220"/>
      <c r="AF276" s="220"/>
      <c r="AG276" s="220"/>
      <c r="AH276" s="220"/>
      <c r="AI276" s="220" t="s">
        <v>502</v>
      </c>
      <c r="AJ276" s="220" t="s">
        <v>502</v>
      </c>
    </row>
    <row r="277" spans="1:36" s="59" customFormat="1" ht="20.399999999999999" thickTop="1" thickBot="1">
      <c r="A277" s="63">
        <v>261</v>
      </c>
      <c r="B277" s="162">
        <v>0</v>
      </c>
      <c r="C277" s="162">
        <v>0</v>
      </c>
      <c r="D277" s="162">
        <v>0</v>
      </c>
      <c r="E277" s="162">
        <v>0</v>
      </c>
      <c r="F277" s="162">
        <v>22</v>
      </c>
      <c r="G277" s="265" t="s">
        <v>571</v>
      </c>
      <c r="H277" s="265" t="s">
        <v>5115</v>
      </c>
      <c r="I277" s="265" t="s">
        <v>20</v>
      </c>
      <c r="J277" s="266" t="s">
        <v>351</v>
      </c>
      <c r="K277" s="265">
        <v>2</v>
      </c>
      <c r="L277" s="220" t="s">
        <v>4784</v>
      </c>
      <c r="M277" s="220" t="s">
        <v>4785</v>
      </c>
      <c r="N277" s="148"/>
      <c r="O277" s="148"/>
      <c r="P277" s="148"/>
      <c r="Q277" s="148"/>
      <c r="R277" s="65">
        <f t="shared" si="44"/>
        <v>0</v>
      </c>
      <c r="S277" s="148" t="s">
        <v>5105</v>
      </c>
      <c r="T277" s="220" t="s">
        <v>172</v>
      </c>
      <c r="U277" s="220"/>
      <c r="V277" s="220"/>
      <c r="W277" s="220"/>
      <c r="X277" s="220"/>
      <c r="Y277" s="220"/>
      <c r="Z277" s="220"/>
      <c r="AA277" s="220"/>
      <c r="AB277" s="220"/>
      <c r="AC277" s="220"/>
      <c r="AD277" s="220"/>
      <c r="AE277" s="220"/>
      <c r="AF277" s="220"/>
      <c r="AG277" s="220"/>
      <c r="AH277" s="220"/>
      <c r="AI277" s="220" t="s">
        <v>502</v>
      </c>
      <c r="AJ277" s="220" t="s">
        <v>502</v>
      </c>
    </row>
    <row r="278" spans="1:36" s="59" customFormat="1" ht="19.2">
      <c r="A278" s="63">
        <v>262</v>
      </c>
      <c r="B278" s="162">
        <v>0</v>
      </c>
      <c r="C278" s="162">
        <v>0</v>
      </c>
      <c r="D278" s="162">
        <v>0</v>
      </c>
      <c r="E278" s="162">
        <v>0</v>
      </c>
      <c r="F278" s="162">
        <v>22</v>
      </c>
      <c r="G278" s="265" t="s">
        <v>571</v>
      </c>
      <c r="H278" s="265" t="s">
        <v>5116</v>
      </c>
      <c r="I278" s="265" t="s">
        <v>20</v>
      </c>
      <c r="J278" s="266" t="s">
        <v>351</v>
      </c>
      <c r="K278" s="265">
        <v>3</v>
      </c>
      <c r="L278" s="220" t="s">
        <v>4784</v>
      </c>
      <c r="M278" s="220" t="s">
        <v>4785</v>
      </c>
      <c r="N278" s="148"/>
      <c r="O278" s="148"/>
      <c r="P278" s="148"/>
      <c r="Q278" s="148"/>
      <c r="R278" s="65">
        <f t="shared" si="44"/>
        <v>0</v>
      </c>
      <c r="S278" s="148" t="s">
        <v>5105</v>
      </c>
      <c r="T278" s="220" t="s">
        <v>172</v>
      </c>
      <c r="U278" s="220"/>
      <c r="V278" s="220">
        <v>3</v>
      </c>
      <c r="W278" s="220"/>
      <c r="X278" s="220"/>
      <c r="Y278" s="220"/>
      <c r="Z278" s="220"/>
      <c r="AA278" s="220"/>
      <c r="AB278" s="220"/>
      <c r="AC278" s="220"/>
      <c r="AD278" s="220"/>
      <c r="AE278" s="220"/>
      <c r="AF278" s="220"/>
      <c r="AG278" s="220"/>
      <c r="AH278" s="220"/>
      <c r="AI278" s="220" t="s">
        <v>502</v>
      </c>
      <c r="AJ278" s="220" t="s">
        <v>502</v>
      </c>
    </row>
    <row r="279" spans="1:36" s="59" customFormat="1" ht="19.2">
      <c r="A279" s="63">
        <v>263</v>
      </c>
      <c r="B279" s="162">
        <v>0</v>
      </c>
      <c r="C279" s="162">
        <v>0</v>
      </c>
      <c r="D279" s="162">
        <v>0</v>
      </c>
      <c r="E279" s="162">
        <v>0</v>
      </c>
      <c r="F279" s="162">
        <v>22</v>
      </c>
      <c r="G279" s="265" t="s">
        <v>571</v>
      </c>
      <c r="H279" s="265" t="s">
        <v>5117</v>
      </c>
      <c r="I279" s="265" t="s">
        <v>20</v>
      </c>
      <c r="J279" s="266" t="s">
        <v>351</v>
      </c>
      <c r="K279" s="265">
        <v>1</v>
      </c>
      <c r="L279" s="220" t="s">
        <v>4784</v>
      </c>
      <c r="M279" s="220" t="s">
        <v>4785</v>
      </c>
      <c r="N279" s="148"/>
      <c r="O279" s="148"/>
      <c r="P279" s="148"/>
      <c r="Q279" s="148"/>
      <c r="R279" s="65">
        <f t="shared" si="44"/>
        <v>0</v>
      </c>
      <c r="S279" s="148" t="s">
        <v>5105</v>
      </c>
      <c r="T279" s="220" t="s">
        <v>172</v>
      </c>
      <c r="U279" s="220"/>
      <c r="V279" s="220">
        <v>1</v>
      </c>
      <c r="W279" s="220"/>
      <c r="X279" s="220"/>
      <c r="Y279" s="220"/>
      <c r="Z279" s="220"/>
      <c r="AA279" s="220"/>
      <c r="AB279" s="220"/>
      <c r="AC279" s="220"/>
      <c r="AD279" s="220"/>
      <c r="AE279" s="220"/>
      <c r="AF279" s="220"/>
      <c r="AG279" s="220"/>
      <c r="AH279" s="220"/>
      <c r="AI279" s="220" t="s">
        <v>502</v>
      </c>
      <c r="AJ279" s="220" t="s">
        <v>502</v>
      </c>
    </row>
    <row r="280" spans="1:36" s="59" customFormat="1" ht="19.2">
      <c r="A280" s="63">
        <v>264</v>
      </c>
      <c r="B280" s="162">
        <v>0</v>
      </c>
      <c r="C280" s="162">
        <v>0</v>
      </c>
      <c r="D280" s="162">
        <v>0</v>
      </c>
      <c r="E280" s="162">
        <v>0</v>
      </c>
      <c r="F280" s="162">
        <v>22</v>
      </c>
      <c r="G280" s="265" t="s">
        <v>571</v>
      </c>
      <c r="H280" s="265" t="s">
        <v>5118</v>
      </c>
      <c r="I280" s="265" t="s">
        <v>20</v>
      </c>
      <c r="J280" s="266" t="s">
        <v>351</v>
      </c>
      <c r="K280" s="265">
        <v>1</v>
      </c>
      <c r="L280" s="220" t="s">
        <v>4784</v>
      </c>
      <c r="M280" s="220" t="s">
        <v>4785</v>
      </c>
      <c r="N280" s="148"/>
      <c r="O280" s="148"/>
      <c r="P280" s="148"/>
      <c r="Q280" s="148"/>
      <c r="R280" s="65">
        <f t="shared" si="44"/>
        <v>0</v>
      </c>
      <c r="S280" s="148" t="s">
        <v>5105</v>
      </c>
      <c r="T280" s="220" t="s">
        <v>172</v>
      </c>
      <c r="U280" s="220"/>
      <c r="V280" s="220">
        <v>1</v>
      </c>
      <c r="W280" s="220"/>
      <c r="X280" s="220"/>
      <c r="Y280" s="220"/>
      <c r="Z280" s="220"/>
      <c r="AA280" s="220"/>
      <c r="AB280" s="220"/>
      <c r="AC280" s="220"/>
      <c r="AD280" s="220"/>
      <c r="AE280" s="220"/>
      <c r="AF280" s="220"/>
      <c r="AG280" s="220"/>
      <c r="AH280" s="220"/>
      <c r="AI280" s="220" t="s">
        <v>502</v>
      </c>
      <c r="AJ280" s="220" t="s">
        <v>502</v>
      </c>
    </row>
    <row r="281" spans="1:36" s="59" customFormat="1" ht="19.2">
      <c r="A281" s="63">
        <v>265</v>
      </c>
      <c r="B281" s="162">
        <v>0</v>
      </c>
      <c r="C281" s="162">
        <v>0</v>
      </c>
      <c r="D281" s="162">
        <v>0</v>
      </c>
      <c r="E281" s="162">
        <v>0</v>
      </c>
      <c r="F281" s="162">
        <v>22</v>
      </c>
      <c r="G281" s="265" t="s">
        <v>571</v>
      </c>
      <c r="H281" s="265" t="s">
        <v>5119</v>
      </c>
      <c r="I281" s="265" t="s">
        <v>20</v>
      </c>
      <c r="J281" s="266" t="s">
        <v>351</v>
      </c>
      <c r="K281" s="265">
        <v>1</v>
      </c>
      <c r="L281" s="220" t="s">
        <v>4784</v>
      </c>
      <c r="M281" s="220" t="s">
        <v>4785</v>
      </c>
      <c r="N281" s="148"/>
      <c r="O281" s="148"/>
      <c r="P281" s="148"/>
      <c r="Q281" s="148"/>
      <c r="R281" s="65">
        <f t="shared" si="44"/>
        <v>0</v>
      </c>
      <c r="S281" s="148" t="s">
        <v>5105</v>
      </c>
      <c r="T281" s="220" t="s">
        <v>172</v>
      </c>
      <c r="U281" s="220"/>
      <c r="V281" s="220">
        <v>1</v>
      </c>
      <c r="W281" s="220"/>
      <c r="X281" s="220"/>
      <c r="Y281" s="220"/>
      <c r="Z281" s="220"/>
      <c r="AA281" s="220"/>
      <c r="AB281" s="220"/>
      <c r="AC281" s="220"/>
      <c r="AD281" s="220"/>
      <c r="AE281" s="220"/>
      <c r="AF281" s="220"/>
      <c r="AG281" s="220"/>
      <c r="AH281" s="220"/>
      <c r="AI281" s="220" t="s">
        <v>502</v>
      </c>
      <c r="AJ281" s="220" t="s">
        <v>502</v>
      </c>
    </row>
    <row r="282" spans="1:36" s="59" customFormat="1" ht="19.2">
      <c r="A282" s="63">
        <v>266</v>
      </c>
      <c r="B282" s="162">
        <v>0</v>
      </c>
      <c r="C282" s="162">
        <v>0</v>
      </c>
      <c r="D282" s="162">
        <v>0</v>
      </c>
      <c r="E282" s="162">
        <v>0</v>
      </c>
      <c r="F282" s="162">
        <v>22</v>
      </c>
      <c r="G282" s="265" t="s">
        <v>571</v>
      </c>
      <c r="H282" s="265" t="s">
        <v>5120</v>
      </c>
      <c r="I282" s="265" t="s">
        <v>20</v>
      </c>
      <c r="J282" s="266" t="s">
        <v>351</v>
      </c>
      <c r="K282" s="265">
        <v>1</v>
      </c>
      <c r="L282" s="220" t="s">
        <v>4784</v>
      </c>
      <c r="M282" s="220" t="s">
        <v>4785</v>
      </c>
      <c r="N282" s="148"/>
      <c r="O282" s="148"/>
      <c r="P282" s="148"/>
      <c r="Q282" s="148"/>
      <c r="R282" s="65">
        <f t="shared" si="44"/>
        <v>0</v>
      </c>
      <c r="S282" s="148" t="s">
        <v>5105</v>
      </c>
      <c r="T282" s="220" t="s">
        <v>172</v>
      </c>
      <c r="U282" s="220"/>
      <c r="V282" s="220">
        <v>1</v>
      </c>
      <c r="W282" s="220"/>
      <c r="X282" s="220"/>
      <c r="Y282" s="220"/>
      <c r="Z282" s="220"/>
      <c r="AA282" s="220"/>
      <c r="AB282" s="220"/>
      <c r="AC282" s="220"/>
      <c r="AD282" s="220"/>
      <c r="AE282" s="220"/>
      <c r="AF282" s="220"/>
      <c r="AG282" s="220"/>
      <c r="AH282" s="220"/>
      <c r="AI282" s="220" t="s">
        <v>502</v>
      </c>
      <c r="AJ282" s="220" t="s">
        <v>502</v>
      </c>
    </row>
    <row r="283" spans="1:36" s="59" customFormat="1" ht="19.2">
      <c r="A283" s="63">
        <v>267</v>
      </c>
      <c r="B283" s="162">
        <v>0</v>
      </c>
      <c r="C283" s="162">
        <v>0</v>
      </c>
      <c r="D283" s="162">
        <v>0</v>
      </c>
      <c r="E283" s="162">
        <v>0</v>
      </c>
      <c r="F283" s="162">
        <v>22</v>
      </c>
      <c r="G283" s="265" t="s">
        <v>428</v>
      </c>
      <c r="H283" s="265" t="s">
        <v>5121</v>
      </c>
      <c r="I283" s="265" t="s">
        <v>20</v>
      </c>
      <c r="J283" s="266" t="s">
        <v>351</v>
      </c>
      <c r="K283" s="265">
        <v>1</v>
      </c>
      <c r="L283" s="220" t="s">
        <v>4784</v>
      </c>
      <c r="M283" s="220" t="s">
        <v>4785</v>
      </c>
      <c r="N283" s="148"/>
      <c r="O283" s="148"/>
      <c r="P283" s="148"/>
      <c r="Q283" s="148"/>
      <c r="R283" s="65">
        <f t="shared" si="44"/>
        <v>0</v>
      </c>
      <c r="S283" s="148" t="s">
        <v>5105</v>
      </c>
      <c r="T283" s="220" t="s">
        <v>172</v>
      </c>
      <c r="U283" s="220"/>
      <c r="V283" s="220">
        <v>1</v>
      </c>
      <c r="W283" s="220"/>
      <c r="X283" s="220"/>
      <c r="Y283" s="220"/>
      <c r="Z283" s="220"/>
      <c r="AA283" s="220"/>
      <c r="AB283" s="220"/>
      <c r="AC283" s="220"/>
      <c r="AD283" s="220"/>
      <c r="AE283" s="220"/>
      <c r="AF283" s="220"/>
      <c r="AG283" s="220"/>
      <c r="AH283" s="220"/>
      <c r="AI283" s="220" t="s">
        <v>502</v>
      </c>
      <c r="AJ283" s="220" t="s">
        <v>502</v>
      </c>
    </row>
    <row r="284" spans="1:36" s="59" customFormat="1" ht="19.2">
      <c r="A284" s="63">
        <v>268</v>
      </c>
      <c r="B284" s="162">
        <v>0</v>
      </c>
      <c r="C284" s="162">
        <v>0</v>
      </c>
      <c r="D284" s="162">
        <v>0</v>
      </c>
      <c r="E284" s="162">
        <v>0</v>
      </c>
      <c r="F284" s="162">
        <v>22</v>
      </c>
      <c r="G284" s="265" t="s">
        <v>428</v>
      </c>
      <c r="H284" s="265" t="s">
        <v>5122</v>
      </c>
      <c r="I284" s="265" t="s">
        <v>20</v>
      </c>
      <c r="J284" s="266" t="s">
        <v>351</v>
      </c>
      <c r="K284" s="265">
        <v>6</v>
      </c>
      <c r="L284" s="220" t="s">
        <v>4784</v>
      </c>
      <c r="M284" s="220" t="s">
        <v>4785</v>
      </c>
      <c r="N284" s="148"/>
      <c r="O284" s="148"/>
      <c r="P284" s="148"/>
      <c r="Q284" s="148"/>
      <c r="R284" s="65">
        <f t="shared" si="44"/>
        <v>0</v>
      </c>
      <c r="S284" s="148" t="s">
        <v>5105</v>
      </c>
      <c r="T284" s="220" t="s">
        <v>172</v>
      </c>
      <c r="U284" s="220"/>
      <c r="V284" s="220">
        <v>6</v>
      </c>
      <c r="W284" s="220"/>
      <c r="X284" s="220"/>
      <c r="Y284" s="220"/>
      <c r="Z284" s="220"/>
      <c r="AA284" s="220"/>
      <c r="AB284" s="220"/>
      <c r="AC284" s="220"/>
      <c r="AD284" s="220"/>
      <c r="AE284" s="220"/>
      <c r="AF284" s="220"/>
      <c r="AG284" s="220"/>
      <c r="AH284" s="220"/>
      <c r="AI284" s="220" t="s">
        <v>502</v>
      </c>
      <c r="AJ284" s="220" t="s">
        <v>502</v>
      </c>
    </row>
    <row r="285" spans="1:36" s="59" customFormat="1" ht="39.6" thickTop="1" thickBot="1">
      <c r="A285" s="63">
        <v>269</v>
      </c>
      <c r="B285" s="162">
        <v>0</v>
      </c>
      <c r="C285" s="162">
        <v>0</v>
      </c>
      <c r="D285" s="162">
        <v>0</v>
      </c>
      <c r="E285" s="162">
        <v>0</v>
      </c>
      <c r="F285" s="162">
        <v>22</v>
      </c>
      <c r="G285" s="265" t="s">
        <v>2846</v>
      </c>
      <c r="H285" s="265" t="s">
        <v>4065</v>
      </c>
      <c r="I285" s="265" t="s">
        <v>20</v>
      </c>
      <c r="J285" s="266" t="s">
        <v>351</v>
      </c>
      <c r="K285" s="265">
        <v>19</v>
      </c>
      <c r="L285" s="220" t="s">
        <v>4784</v>
      </c>
      <c r="M285" s="220" t="s">
        <v>4785</v>
      </c>
      <c r="N285" s="148"/>
      <c r="O285" s="148"/>
      <c r="P285" s="148"/>
      <c r="Q285" s="148"/>
      <c r="R285" s="65">
        <f t="shared" si="44"/>
        <v>0</v>
      </c>
      <c r="S285" s="148" t="s">
        <v>5105</v>
      </c>
      <c r="T285" s="220" t="s">
        <v>172</v>
      </c>
      <c r="U285" s="220"/>
      <c r="V285" s="220"/>
      <c r="W285" s="220"/>
      <c r="X285" s="220"/>
      <c r="Y285" s="220"/>
      <c r="Z285" s="220"/>
      <c r="AA285" s="220"/>
      <c r="AB285" s="220"/>
      <c r="AC285" s="220"/>
      <c r="AD285" s="220"/>
      <c r="AE285" s="220"/>
      <c r="AF285" s="220"/>
      <c r="AG285" s="220"/>
      <c r="AH285" s="220"/>
      <c r="AI285" s="220" t="s">
        <v>502</v>
      </c>
      <c r="AJ285" s="220" t="s">
        <v>502</v>
      </c>
    </row>
    <row r="286" spans="1:36" s="59" customFormat="1" ht="20.399999999999999" thickTop="1" thickBot="1">
      <c r="A286" s="63">
        <v>270</v>
      </c>
      <c r="B286" s="162">
        <v>0</v>
      </c>
      <c r="C286" s="162">
        <v>0</v>
      </c>
      <c r="D286" s="162">
        <v>0</v>
      </c>
      <c r="E286" s="162">
        <v>0</v>
      </c>
      <c r="F286" s="162">
        <v>22</v>
      </c>
      <c r="G286" s="265" t="s">
        <v>2846</v>
      </c>
      <c r="H286" s="265" t="s">
        <v>4066</v>
      </c>
      <c r="I286" s="265" t="s">
        <v>20</v>
      </c>
      <c r="J286" s="266" t="s">
        <v>351</v>
      </c>
      <c r="K286" s="265">
        <v>19</v>
      </c>
      <c r="L286" s="220" t="s">
        <v>4784</v>
      </c>
      <c r="M286" s="220" t="s">
        <v>4785</v>
      </c>
      <c r="N286" s="148"/>
      <c r="O286" s="148"/>
      <c r="P286" s="148"/>
      <c r="Q286" s="148"/>
      <c r="R286" s="65">
        <f t="shared" si="44"/>
        <v>0</v>
      </c>
      <c r="S286" s="148" t="s">
        <v>5105</v>
      </c>
      <c r="T286" s="220" t="s">
        <v>172</v>
      </c>
      <c r="U286" s="220"/>
      <c r="V286" s="220"/>
      <c r="W286" s="220"/>
      <c r="X286" s="220"/>
      <c r="Y286" s="220"/>
      <c r="Z286" s="220"/>
      <c r="AA286" s="220"/>
      <c r="AB286" s="220"/>
      <c r="AC286" s="220"/>
      <c r="AD286" s="220"/>
      <c r="AE286" s="220"/>
      <c r="AF286" s="220"/>
      <c r="AG286" s="220"/>
      <c r="AH286" s="220"/>
      <c r="AI286" s="220" t="s">
        <v>502</v>
      </c>
      <c r="AJ286" s="220" t="s">
        <v>502</v>
      </c>
    </row>
    <row r="287" spans="1:36" s="59" customFormat="1" ht="49.2" thickTop="1" thickBot="1">
      <c r="A287" s="63">
        <v>271</v>
      </c>
      <c r="B287" s="162">
        <v>0</v>
      </c>
      <c r="C287" s="162">
        <v>0</v>
      </c>
      <c r="D287" s="162">
        <v>0</v>
      </c>
      <c r="E287" s="162">
        <v>0</v>
      </c>
      <c r="F287" s="162">
        <v>22</v>
      </c>
      <c r="G287" s="265" t="s">
        <v>2846</v>
      </c>
      <c r="H287" s="265" t="s">
        <v>4582</v>
      </c>
      <c r="I287" s="265" t="s">
        <v>20</v>
      </c>
      <c r="J287" s="266" t="s">
        <v>351</v>
      </c>
      <c r="K287" s="265">
        <v>19</v>
      </c>
      <c r="L287" s="220" t="s">
        <v>4784</v>
      </c>
      <c r="M287" s="220" t="s">
        <v>4785</v>
      </c>
      <c r="N287" s="148"/>
      <c r="O287" s="148"/>
      <c r="P287" s="148"/>
      <c r="Q287" s="148"/>
      <c r="R287" s="65">
        <f t="shared" si="44"/>
        <v>0</v>
      </c>
      <c r="S287" s="148" t="s">
        <v>5105</v>
      </c>
      <c r="T287" s="220" t="s">
        <v>172</v>
      </c>
      <c r="U287" s="220"/>
      <c r="V287" s="220"/>
      <c r="W287" s="220"/>
      <c r="X287" s="220"/>
      <c r="Y287" s="220"/>
      <c r="Z287" s="220"/>
      <c r="AA287" s="220"/>
      <c r="AB287" s="220"/>
      <c r="AC287" s="220"/>
      <c r="AD287" s="220"/>
      <c r="AE287" s="220"/>
      <c r="AF287" s="220"/>
      <c r="AG287" s="220"/>
      <c r="AH287" s="220"/>
      <c r="AI287" s="220" t="s">
        <v>502</v>
      </c>
      <c r="AJ287" s="220" t="s">
        <v>502</v>
      </c>
    </row>
    <row r="288" spans="1:36" s="59" customFormat="1" ht="30" thickTop="1" thickBot="1">
      <c r="A288" s="63">
        <v>272</v>
      </c>
      <c r="B288" s="162">
        <v>0</v>
      </c>
      <c r="C288" s="162">
        <v>0</v>
      </c>
      <c r="D288" s="162">
        <v>0</v>
      </c>
      <c r="E288" s="162">
        <v>0</v>
      </c>
      <c r="F288" s="162">
        <v>22</v>
      </c>
      <c r="G288" s="265" t="s">
        <v>2846</v>
      </c>
      <c r="H288" s="265" t="s">
        <v>4069</v>
      </c>
      <c r="I288" s="265" t="s">
        <v>20</v>
      </c>
      <c r="J288" s="266" t="s">
        <v>351</v>
      </c>
      <c r="K288" s="265">
        <v>19</v>
      </c>
      <c r="L288" s="220" t="s">
        <v>4784</v>
      </c>
      <c r="M288" s="220" t="s">
        <v>4785</v>
      </c>
      <c r="N288" s="148"/>
      <c r="O288" s="148"/>
      <c r="P288" s="148"/>
      <c r="Q288" s="148"/>
      <c r="R288" s="65">
        <f t="shared" si="44"/>
        <v>0</v>
      </c>
      <c r="S288" s="148" t="s">
        <v>5105</v>
      </c>
      <c r="T288" s="220" t="s">
        <v>172</v>
      </c>
      <c r="U288" s="220"/>
      <c r="V288" s="220"/>
      <c r="W288" s="220"/>
      <c r="X288" s="220"/>
      <c r="Y288" s="220"/>
      <c r="Z288" s="220"/>
      <c r="AA288" s="220"/>
      <c r="AB288" s="220"/>
      <c r="AC288" s="220"/>
      <c r="AD288" s="220"/>
      <c r="AE288" s="220"/>
      <c r="AF288" s="220"/>
      <c r="AG288" s="220"/>
      <c r="AH288" s="220"/>
      <c r="AI288" s="220" t="s">
        <v>502</v>
      </c>
      <c r="AJ288" s="220" t="s">
        <v>502</v>
      </c>
    </row>
    <row r="289" spans="1:36" s="59" customFormat="1" ht="38.4">
      <c r="A289" s="63">
        <v>273</v>
      </c>
      <c r="B289" s="162">
        <v>0</v>
      </c>
      <c r="C289" s="162">
        <v>0</v>
      </c>
      <c r="D289" s="162">
        <v>0</v>
      </c>
      <c r="E289" s="162">
        <v>0</v>
      </c>
      <c r="F289" s="162">
        <v>22</v>
      </c>
      <c r="G289" s="265" t="s">
        <v>2846</v>
      </c>
      <c r="H289" s="265" t="s">
        <v>4070</v>
      </c>
      <c r="I289" s="265" t="s">
        <v>20</v>
      </c>
      <c r="J289" s="266" t="s">
        <v>351</v>
      </c>
      <c r="K289" s="265">
        <v>19</v>
      </c>
      <c r="L289" s="220" t="s">
        <v>4784</v>
      </c>
      <c r="M289" s="220" t="s">
        <v>4785</v>
      </c>
      <c r="N289" s="148"/>
      <c r="O289" s="148"/>
      <c r="P289" s="148"/>
      <c r="Q289" s="148"/>
      <c r="R289" s="65">
        <f t="shared" si="44"/>
        <v>0</v>
      </c>
      <c r="S289" s="148" t="s">
        <v>5105</v>
      </c>
      <c r="T289" s="220" t="s">
        <v>172</v>
      </c>
      <c r="U289" s="220"/>
      <c r="V289" s="220">
        <v>7</v>
      </c>
      <c r="W289" s="220"/>
      <c r="X289" s="220"/>
      <c r="Y289" s="220"/>
      <c r="Z289" s="220"/>
      <c r="AA289" s="220"/>
      <c r="AB289" s="220"/>
      <c r="AC289" s="220"/>
      <c r="AD289" s="220"/>
      <c r="AE289" s="220"/>
      <c r="AF289" s="220"/>
      <c r="AG289" s="220"/>
      <c r="AH289" s="220"/>
      <c r="AI289" s="220" t="s">
        <v>502</v>
      </c>
      <c r="AJ289" s="220" t="s">
        <v>502</v>
      </c>
    </row>
    <row r="290" spans="1:36" s="59" customFormat="1" ht="28.8">
      <c r="A290" s="63">
        <v>274</v>
      </c>
      <c r="B290" s="162">
        <v>0</v>
      </c>
      <c r="C290" s="162">
        <v>0</v>
      </c>
      <c r="D290" s="162">
        <v>0</v>
      </c>
      <c r="E290" s="162">
        <v>0</v>
      </c>
      <c r="F290" s="162">
        <v>22</v>
      </c>
      <c r="G290" s="265" t="s">
        <v>2846</v>
      </c>
      <c r="H290" s="265" t="s">
        <v>4071</v>
      </c>
      <c r="I290" s="265" t="s">
        <v>20</v>
      </c>
      <c r="J290" s="266" t="s">
        <v>351</v>
      </c>
      <c r="K290" s="265">
        <v>19</v>
      </c>
      <c r="L290" s="220" t="s">
        <v>4784</v>
      </c>
      <c r="M290" s="220" t="s">
        <v>4785</v>
      </c>
      <c r="N290" s="148"/>
      <c r="O290" s="148"/>
      <c r="P290" s="148"/>
      <c r="Q290" s="148"/>
      <c r="R290" s="65">
        <f t="shared" si="44"/>
        <v>0</v>
      </c>
      <c r="S290" s="148" t="s">
        <v>5105</v>
      </c>
      <c r="T290" s="220" t="s">
        <v>172</v>
      </c>
      <c r="U290" s="220"/>
      <c r="V290" s="220">
        <v>7</v>
      </c>
      <c r="W290" s="220"/>
      <c r="X290" s="220"/>
      <c r="Y290" s="220"/>
      <c r="Z290" s="220"/>
      <c r="AA290" s="220"/>
      <c r="AB290" s="220"/>
      <c r="AC290" s="220"/>
      <c r="AD290" s="220"/>
      <c r="AE290" s="220"/>
      <c r="AF290" s="220"/>
      <c r="AG290" s="220"/>
      <c r="AH290" s="220"/>
      <c r="AI290" s="220" t="s">
        <v>502</v>
      </c>
      <c r="AJ290" s="220" t="s">
        <v>502</v>
      </c>
    </row>
    <row r="291" spans="1:36" s="59" customFormat="1" ht="28.8">
      <c r="A291" s="63">
        <v>275</v>
      </c>
      <c r="B291" s="162">
        <v>0</v>
      </c>
      <c r="C291" s="162">
        <v>0</v>
      </c>
      <c r="D291" s="162">
        <v>0</v>
      </c>
      <c r="E291" s="162">
        <v>0</v>
      </c>
      <c r="F291" s="162">
        <v>22</v>
      </c>
      <c r="G291" s="265" t="s">
        <v>2846</v>
      </c>
      <c r="H291" s="265" t="s">
        <v>4072</v>
      </c>
      <c r="I291" s="265" t="s">
        <v>20</v>
      </c>
      <c r="J291" s="266" t="s">
        <v>351</v>
      </c>
      <c r="K291" s="265">
        <v>19</v>
      </c>
      <c r="L291" s="220" t="s">
        <v>4784</v>
      </c>
      <c r="M291" s="220" t="s">
        <v>4785</v>
      </c>
      <c r="N291" s="148"/>
      <c r="O291" s="148"/>
      <c r="P291" s="148"/>
      <c r="Q291" s="148"/>
      <c r="R291" s="65">
        <f t="shared" si="44"/>
        <v>0</v>
      </c>
      <c r="S291" s="148" t="s">
        <v>5105</v>
      </c>
      <c r="T291" s="220" t="s">
        <v>172</v>
      </c>
      <c r="U291" s="220"/>
      <c r="V291" s="220">
        <v>10</v>
      </c>
      <c r="W291" s="220"/>
      <c r="X291" s="220"/>
      <c r="Y291" s="220"/>
      <c r="Z291" s="220"/>
      <c r="AA291" s="220"/>
      <c r="AB291" s="220"/>
      <c r="AC291" s="220"/>
      <c r="AD291" s="220"/>
      <c r="AE291" s="220"/>
      <c r="AF291" s="220"/>
      <c r="AG291" s="220"/>
      <c r="AH291" s="220"/>
      <c r="AI291" s="220" t="s">
        <v>502</v>
      </c>
      <c r="AJ291" s="220" t="s">
        <v>502</v>
      </c>
    </row>
    <row r="292" spans="1:36" s="59" customFormat="1" ht="48">
      <c r="A292" s="63">
        <v>276</v>
      </c>
      <c r="B292" s="162">
        <v>0</v>
      </c>
      <c r="C292" s="162">
        <v>0</v>
      </c>
      <c r="D292" s="162">
        <v>0</v>
      </c>
      <c r="E292" s="162">
        <v>0</v>
      </c>
      <c r="F292" s="162">
        <v>22</v>
      </c>
      <c r="G292" s="265" t="s">
        <v>2846</v>
      </c>
      <c r="H292" s="265" t="s">
        <v>4073</v>
      </c>
      <c r="I292" s="265" t="s">
        <v>20</v>
      </c>
      <c r="J292" s="266" t="s">
        <v>351</v>
      </c>
      <c r="K292" s="265">
        <v>19</v>
      </c>
      <c r="L292" s="220" t="s">
        <v>4784</v>
      </c>
      <c r="M292" s="220" t="s">
        <v>4785</v>
      </c>
      <c r="N292" s="148"/>
      <c r="O292" s="148"/>
      <c r="P292" s="148"/>
      <c r="Q292" s="148"/>
      <c r="R292" s="65">
        <f t="shared" si="44"/>
        <v>0</v>
      </c>
      <c r="S292" s="148" t="s">
        <v>5105</v>
      </c>
      <c r="T292" s="220" t="s">
        <v>172</v>
      </c>
      <c r="U292" s="220"/>
      <c r="V292" s="220">
        <v>10</v>
      </c>
      <c r="W292" s="220"/>
      <c r="X292" s="220"/>
      <c r="Y292" s="220"/>
      <c r="Z292" s="220"/>
      <c r="AA292" s="220"/>
      <c r="AB292" s="220"/>
      <c r="AC292" s="220"/>
      <c r="AD292" s="220"/>
      <c r="AE292" s="220"/>
      <c r="AF292" s="220"/>
      <c r="AG292" s="220"/>
      <c r="AH292" s="220"/>
      <c r="AI292" s="220" t="s">
        <v>502</v>
      </c>
      <c r="AJ292" s="220" t="s">
        <v>502</v>
      </c>
    </row>
    <row r="293" spans="1:36" s="59" customFormat="1" ht="28.8">
      <c r="A293" s="63">
        <v>277</v>
      </c>
      <c r="B293" s="162">
        <v>0</v>
      </c>
      <c r="C293" s="162">
        <v>0</v>
      </c>
      <c r="D293" s="162">
        <v>0</v>
      </c>
      <c r="E293" s="162">
        <v>0</v>
      </c>
      <c r="F293" s="162">
        <v>22</v>
      </c>
      <c r="G293" s="265" t="s">
        <v>2846</v>
      </c>
      <c r="H293" s="265" t="s">
        <v>4611</v>
      </c>
      <c r="I293" s="265" t="s">
        <v>20</v>
      </c>
      <c r="J293" s="266" t="s">
        <v>351</v>
      </c>
      <c r="K293" s="265">
        <v>19</v>
      </c>
      <c r="L293" s="220" t="s">
        <v>4784</v>
      </c>
      <c r="M293" s="220" t="s">
        <v>4785</v>
      </c>
      <c r="N293" s="148"/>
      <c r="O293" s="148"/>
      <c r="P293" s="148"/>
      <c r="Q293" s="148"/>
      <c r="R293" s="65">
        <f t="shared" si="44"/>
        <v>0</v>
      </c>
      <c r="S293" s="148" t="s">
        <v>5105</v>
      </c>
      <c r="T293" s="220" t="s">
        <v>172</v>
      </c>
      <c r="U293" s="220"/>
      <c r="V293" s="220">
        <v>3</v>
      </c>
      <c r="W293" s="220"/>
      <c r="X293" s="220"/>
      <c r="Y293" s="220"/>
      <c r="Z293" s="220"/>
      <c r="AA293" s="220"/>
      <c r="AB293" s="220"/>
      <c r="AC293" s="220"/>
      <c r="AD293" s="220"/>
      <c r="AE293" s="220"/>
      <c r="AF293" s="220"/>
      <c r="AG293" s="220"/>
      <c r="AH293" s="220"/>
      <c r="AI293" s="220" t="s">
        <v>502</v>
      </c>
      <c r="AJ293" s="220" t="s">
        <v>502</v>
      </c>
    </row>
    <row r="294" spans="1:36" s="59" customFormat="1" ht="28.8">
      <c r="A294" s="63">
        <v>278</v>
      </c>
      <c r="B294" s="162">
        <v>0</v>
      </c>
      <c r="C294" s="162">
        <v>0</v>
      </c>
      <c r="D294" s="162">
        <v>0</v>
      </c>
      <c r="E294" s="162">
        <v>0</v>
      </c>
      <c r="F294" s="162">
        <v>22</v>
      </c>
      <c r="G294" s="265" t="s">
        <v>2846</v>
      </c>
      <c r="H294" s="265" t="s">
        <v>5123</v>
      </c>
      <c r="I294" s="265" t="s">
        <v>20</v>
      </c>
      <c r="J294" s="266" t="s">
        <v>351</v>
      </c>
      <c r="K294" s="265">
        <v>19</v>
      </c>
      <c r="L294" s="220" t="s">
        <v>4784</v>
      </c>
      <c r="M294" s="220" t="s">
        <v>4785</v>
      </c>
      <c r="N294" s="148"/>
      <c r="O294" s="148"/>
      <c r="P294" s="148"/>
      <c r="Q294" s="148"/>
      <c r="R294" s="65">
        <f t="shared" si="44"/>
        <v>0</v>
      </c>
      <c r="S294" s="148" t="s">
        <v>5105</v>
      </c>
      <c r="T294" s="220" t="s">
        <v>172</v>
      </c>
      <c r="U294" s="220"/>
      <c r="V294" s="220">
        <v>3</v>
      </c>
      <c r="W294" s="220"/>
      <c r="X294" s="220"/>
      <c r="Y294" s="220"/>
      <c r="Z294" s="220"/>
      <c r="AA294" s="220"/>
      <c r="AB294" s="220"/>
      <c r="AC294" s="220"/>
      <c r="AD294" s="220"/>
      <c r="AE294" s="220"/>
      <c r="AF294" s="220"/>
      <c r="AG294" s="220"/>
      <c r="AH294" s="220"/>
      <c r="AI294" s="220" t="s">
        <v>502</v>
      </c>
      <c r="AJ294" s="220" t="s">
        <v>502</v>
      </c>
    </row>
    <row r="295" spans="1:36" s="59" customFormat="1" ht="19.2">
      <c r="A295" s="63">
        <v>279</v>
      </c>
      <c r="B295" s="162">
        <v>0</v>
      </c>
      <c r="C295" s="162">
        <v>0</v>
      </c>
      <c r="D295" s="162">
        <v>0</v>
      </c>
      <c r="E295" s="162">
        <v>0</v>
      </c>
      <c r="F295" s="162">
        <v>22</v>
      </c>
      <c r="G295" s="265" t="s">
        <v>2846</v>
      </c>
      <c r="H295" s="265" t="s">
        <v>5124</v>
      </c>
      <c r="I295" s="265" t="s">
        <v>20</v>
      </c>
      <c r="J295" s="266" t="s">
        <v>351</v>
      </c>
      <c r="K295" s="265">
        <v>19</v>
      </c>
      <c r="L295" s="220" t="s">
        <v>4784</v>
      </c>
      <c r="M295" s="220" t="s">
        <v>4785</v>
      </c>
      <c r="N295" s="148"/>
      <c r="O295" s="148"/>
      <c r="P295" s="148"/>
      <c r="Q295" s="148"/>
      <c r="R295" s="65">
        <f t="shared" si="44"/>
        <v>0</v>
      </c>
      <c r="S295" s="148" t="s">
        <v>5105</v>
      </c>
      <c r="T295" s="220" t="s">
        <v>172</v>
      </c>
      <c r="U295" s="220"/>
      <c r="V295" s="220">
        <v>10</v>
      </c>
      <c r="W295" s="220"/>
      <c r="X295" s="220"/>
      <c r="Y295" s="220"/>
      <c r="Z295" s="220"/>
      <c r="AA295" s="220"/>
      <c r="AB295" s="220"/>
      <c r="AC295" s="220"/>
      <c r="AD295" s="220"/>
      <c r="AE295" s="220"/>
      <c r="AF295" s="220"/>
      <c r="AG295" s="220"/>
      <c r="AH295" s="220"/>
      <c r="AI295" s="220" t="s">
        <v>502</v>
      </c>
      <c r="AJ295" s="220" t="s">
        <v>502</v>
      </c>
    </row>
    <row r="296" spans="1:36" s="59" customFormat="1" ht="30" thickTop="1" thickBot="1">
      <c r="A296" s="63">
        <v>280</v>
      </c>
      <c r="B296" s="162">
        <v>0</v>
      </c>
      <c r="C296" s="162">
        <v>0</v>
      </c>
      <c r="D296" s="162">
        <v>0</v>
      </c>
      <c r="E296" s="162">
        <v>0</v>
      </c>
      <c r="F296" s="162">
        <v>22</v>
      </c>
      <c r="G296" s="265" t="s">
        <v>2846</v>
      </c>
      <c r="H296" s="265" t="s">
        <v>5125</v>
      </c>
      <c r="I296" s="265" t="s">
        <v>20</v>
      </c>
      <c r="J296" s="266" t="s">
        <v>351</v>
      </c>
      <c r="K296" s="265">
        <v>19</v>
      </c>
      <c r="L296" s="220" t="s">
        <v>4784</v>
      </c>
      <c r="M296" s="220" t="s">
        <v>4785</v>
      </c>
      <c r="N296" s="148"/>
      <c r="O296" s="148"/>
      <c r="P296" s="148"/>
      <c r="Q296" s="148"/>
      <c r="R296" s="65">
        <f t="shared" si="44"/>
        <v>0</v>
      </c>
      <c r="S296" s="148" t="s">
        <v>5105</v>
      </c>
      <c r="T296" s="220" t="s">
        <v>172</v>
      </c>
      <c r="U296" s="220"/>
      <c r="V296" s="220"/>
      <c r="W296" s="220"/>
      <c r="X296" s="220"/>
      <c r="Y296" s="220"/>
      <c r="Z296" s="220"/>
      <c r="AA296" s="220"/>
      <c r="AB296" s="220"/>
      <c r="AC296" s="220"/>
      <c r="AD296" s="220"/>
      <c r="AE296" s="220"/>
      <c r="AF296" s="220"/>
      <c r="AG296" s="220"/>
      <c r="AH296" s="220"/>
      <c r="AI296" s="220" t="s">
        <v>502</v>
      </c>
      <c r="AJ296" s="220" t="s">
        <v>502</v>
      </c>
    </row>
    <row r="297" spans="1:36" s="59" customFormat="1" ht="49.2" thickTop="1" thickBot="1">
      <c r="A297" s="63">
        <v>281</v>
      </c>
      <c r="B297" s="162">
        <v>0</v>
      </c>
      <c r="C297" s="162">
        <v>0</v>
      </c>
      <c r="D297" s="162">
        <v>0</v>
      </c>
      <c r="E297" s="162">
        <v>0</v>
      </c>
      <c r="F297" s="162">
        <v>22</v>
      </c>
      <c r="G297" s="265" t="s">
        <v>2846</v>
      </c>
      <c r="H297" s="265" t="s">
        <v>4594</v>
      </c>
      <c r="I297" s="265" t="s">
        <v>20</v>
      </c>
      <c r="J297" s="266" t="s">
        <v>351</v>
      </c>
      <c r="K297" s="265">
        <v>19</v>
      </c>
      <c r="L297" s="220" t="s">
        <v>4784</v>
      </c>
      <c r="M297" s="220" t="s">
        <v>4785</v>
      </c>
      <c r="N297" s="148"/>
      <c r="O297" s="148"/>
      <c r="P297" s="148"/>
      <c r="Q297" s="148"/>
      <c r="R297" s="65">
        <f t="shared" si="44"/>
        <v>0</v>
      </c>
      <c r="S297" s="148" t="s">
        <v>5105</v>
      </c>
      <c r="T297" s="220" t="s">
        <v>172</v>
      </c>
      <c r="U297" s="220"/>
      <c r="V297" s="220"/>
      <c r="W297" s="220"/>
      <c r="X297" s="220"/>
      <c r="Y297" s="220"/>
      <c r="Z297" s="220"/>
      <c r="AA297" s="220"/>
      <c r="AB297" s="220"/>
      <c r="AC297" s="220"/>
      <c r="AD297" s="220"/>
      <c r="AE297" s="220"/>
      <c r="AF297" s="220"/>
      <c r="AG297" s="220"/>
      <c r="AH297" s="220"/>
      <c r="AI297" s="220" t="s">
        <v>502</v>
      </c>
      <c r="AJ297" s="220" t="s">
        <v>502</v>
      </c>
    </row>
    <row r="298" spans="1:36" s="59" customFormat="1" ht="38.4">
      <c r="A298" s="63">
        <v>282</v>
      </c>
      <c r="B298" s="162">
        <v>0</v>
      </c>
      <c r="C298" s="162">
        <v>0</v>
      </c>
      <c r="D298" s="162">
        <v>0</v>
      </c>
      <c r="E298" s="162">
        <v>0</v>
      </c>
      <c r="F298" s="162">
        <v>22</v>
      </c>
      <c r="G298" s="265" t="s">
        <v>565</v>
      </c>
      <c r="H298" s="265" t="s">
        <v>5126</v>
      </c>
      <c r="I298" s="265" t="s">
        <v>20</v>
      </c>
      <c r="J298" s="266" t="s">
        <v>351</v>
      </c>
      <c r="K298" s="265">
        <v>19</v>
      </c>
      <c r="L298" s="220" t="s">
        <v>4784</v>
      </c>
      <c r="M298" s="220" t="s">
        <v>4785</v>
      </c>
      <c r="N298" s="148"/>
      <c r="O298" s="148"/>
      <c r="P298" s="148"/>
      <c r="Q298" s="148"/>
      <c r="R298" s="65">
        <f t="shared" si="44"/>
        <v>0</v>
      </c>
      <c r="S298" s="148" t="s">
        <v>5105</v>
      </c>
      <c r="T298" s="220" t="s">
        <v>172</v>
      </c>
      <c r="U298" s="220"/>
      <c r="V298" s="220">
        <v>10</v>
      </c>
      <c r="W298" s="220"/>
      <c r="X298" s="220"/>
      <c r="Y298" s="220"/>
      <c r="Z298" s="220"/>
      <c r="AA298" s="220"/>
      <c r="AB298" s="220"/>
      <c r="AC298" s="220"/>
      <c r="AD298" s="220"/>
      <c r="AE298" s="220"/>
      <c r="AF298" s="220"/>
      <c r="AG298" s="220"/>
      <c r="AH298" s="220"/>
      <c r="AI298" s="220" t="s">
        <v>502</v>
      </c>
      <c r="AJ298" s="220" t="s">
        <v>502</v>
      </c>
    </row>
    <row r="299" spans="1:36" s="59" customFormat="1" ht="38.4">
      <c r="A299" s="63">
        <v>283</v>
      </c>
      <c r="B299" s="162">
        <v>0</v>
      </c>
      <c r="C299" s="162">
        <v>0</v>
      </c>
      <c r="D299" s="162">
        <v>0</v>
      </c>
      <c r="E299" s="162">
        <v>0</v>
      </c>
      <c r="F299" s="162">
        <v>22</v>
      </c>
      <c r="G299" s="265" t="s">
        <v>565</v>
      </c>
      <c r="H299" s="265" t="s">
        <v>5127</v>
      </c>
      <c r="I299" s="265" t="s">
        <v>20</v>
      </c>
      <c r="J299" s="266" t="s">
        <v>351</v>
      </c>
      <c r="K299" s="265">
        <v>19</v>
      </c>
      <c r="L299" s="220" t="s">
        <v>4784</v>
      </c>
      <c r="M299" s="220" t="s">
        <v>4785</v>
      </c>
      <c r="N299" s="148"/>
      <c r="O299" s="148"/>
      <c r="P299" s="148"/>
      <c r="Q299" s="148"/>
      <c r="R299" s="65">
        <f t="shared" si="44"/>
        <v>0</v>
      </c>
      <c r="S299" s="148" t="s">
        <v>5105</v>
      </c>
      <c r="T299" s="220" t="s">
        <v>172</v>
      </c>
      <c r="U299" s="220"/>
      <c r="V299" s="220">
        <v>11</v>
      </c>
      <c r="W299" s="220"/>
      <c r="X299" s="220"/>
      <c r="Y299" s="220"/>
      <c r="Z299" s="220"/>
      <c r="AA299" s="220"/>
      <c r="AB299" s="220"/>
      <c r="AC299" s="220"/>
      <c r="AD299" s="220"/>
      <c r="AE299" s="220"/>
      <c r="AF299" s="220"/>
      <c r="AG299" s="220"/>
      <c r="AH299" s="220"/>
      <c r="AI299" s="220" t="s">
        <v>502</v>
      </c>
      <c r="AJ299" s="220" t="s">
        <v>502</v>
      </c>
    </row>
    <row r="300" spans="1:36" ht="15.6" thickTop="1" thickBot="1"/>
    <row r="301" spans="1:36" s="59" customFormat="1" ht="10.5" customHeight="1" thickTop="1" thickBot="1">
      <c r="A301" s="586" t="s">
        <v>726</v>
      </c>
      <c r="B301" s="587"/>
      <c r="C301" s="587"/>
      <c r="D301" s="587"/>
      <c r="E301" s="587"/>
      <c r="F301" s="587"/>
      <c r="G301" s="276" t="s">
        <v>5128</v>
      </c>
      <c r="H301" s="66"/>
      <c r="I301" s="66"/>
      <c r="J301" s="66"/>
      <c r="K301" s="66"/>
      <c r="L301" s="69"/>
      <c r="M301" s="69"/>
      <c r="N301" s="68"/>
      <c r="O301" s="68"/>
      <c r="P301" s="68"/>
      <c r="Q301" s="68"/>
      <c r="R301" s="68"/>
      <c r="S301" s="68"/>
      <c r="T301" s="68"/>
      <c r="U301" s="74"/>
      <c r="V301" s="74"/>
      <c r="W301" s="74"/>
      <c r="X301" s="74"/>
      <c r="Y301" s="74"/>
      <c r="Z301" s="74"/>
      <c r="AA301" s="74"/>
      <c r="AB301" s="74"/>
      <c r="AC301" s="74"/>
      <c r="AD301" s="74"/>
      <c r="AE301" s="74"/>
      <c r="AF301" s="74"/>
      <c r="AG301" s="74"/>
      <c r="AH301" s="74"/>
    </row>
    <row r="302" spans="1:36" s="59" customFormat="1" ht="10.8" thickTop="1" thickBot="1">
      <c r="A302" s="70"/>
      <c r="B302" s="70"/>
      <c r="C302" s="70"/>
      <c r="D302" s="70"/>
      <c r="E302" s="70"/>
      <c r="F302" s="70"/>
      <c r="G302" s="71"/>
      <c r="H302" s="66"/>
      <c r="I302" s="66"/>
      <c r="J302" s="66"/>
      <c r="K302" s="66"/>
      <c r="L302" s="69"/>
      <c r="M302" s="69"/>
      <c r="N302" s="68"/>
      <c r="O302" s="68"/>
      <c r="P302" s="68"/>
      <c r="Q302" s="68"/>
      <c r="R302" s="68"/>
      <c r="S302" s="68"/>
      <c r="T302" s="68"/>
      <c r="U302" s="74"/>
      <c r="V302" s="74"/>
      <c r="W302" s="74"/>
      <c r="X302" s="74"/>
      <c r="Y302" s="74"/>
      <c r="Z302" s="74"/>
      <c r="AA302" s="74"/>
      <c r="AB302" s="74"/>
      <c r="AC302" s="74"/>
      <c r="AD302" s="74"/>
      <c r="AE302" s="74"/>
      <c r="AF302" s="74"/>
      <c r="AG302" s="74"/>
      <c r="AH302" s="74"/>
    </row>
    <row r="303" spans="1:36" s="59" customFormat="1" ht="13.05" customHeight="1" thickTop="1" thickBot="1">
      <c r="A303" s="588" t="s">
        <v>728</v>
      </c>
      <c r="B303" s="589"/>
      <c r="C303" s="589"/>
      <c r="D303" s="589"/>
      <c r="E303" s="589"/>
      <c r="F303" s="589"/>
      <c r="G303" s="225" t="s">
        <v>5129</v>
      </c>
      <c r="H303" s="66"/>
      <c r="I303" s="66"/>
      <c r="J303" s="66"/>
      <c r="K303" s="66"/>
      <c r="L303" s="69"/>
      <c r="M303" s="69"/>
      <c r="N303" s="68"/>
      <c r="O303" s="68"/>
      <c r="P303" s="68"/>
      <c r="Q303" s="68"/>
      <c r="R303" s="68"/>
      <c r="S303" s="68"/>
      <c r="T303" s="68"/>
      <c r="U303" s="74"/>
      <c r="V303" s="74"/>
      <c r="W303" s="74"/>
      <c r="X303" s="74"/>
      <c r="Y303" s="74"/>
      <c r="Z303" s="74"/>
      <c r="AA303" s="74"/>
      <c r="AB303" s="74"/>
      <c r="AC303" s="74"/>
      <c r="AD303" s="74"/>
      <c r="AE303" s="74"/>
      <c r="AF303" s="74"/>
      <c r="AG303" s="74"/>
      <c r="AH303" s="74"/>
    </row>
    <row r="304" spans="1:36" s="59" customFormat="1" ht="10.8" thickTop="1" thickBot="1">
      <c r="A304" s="73"/>
      <c r="B304" s="73"/>
      <c r="C304" s="73"/>
      <c r="D304" s="73"/>
      <c r="E304" s="73"/>
      <c r="F304" s="72"/>
      <c r="G304" s="74"/>
      <c r="H304" s="66"/>
      <c r="I304" s="66"/>
      <c r="J304" s="66"/>
      <c r="K304" s="66"/>
      <c r="L304" s="69"/>
      <c r="M304" s="69"/>
      <c r="N304" s="68"/>
      <c r="O304" s="68"/>
      <c r="P304" s="68"/>
      <c r="Q304" s="68"/>
      <c r="R304" s="68"/>
      <c r="S304" s="68"/>
      <c r="T304" s="68"/>
      <c r="U304" s="74"/>
      <c r="V304" s="74"/>
      <c r="W304" s="74"/>
      <c r="X304" s="74"/>
      <c r="Y304" s="74"/>
      <c r="Z304" s="74"/>
      <c r="AA304" s="74"/>
      <c r="AB304" s="74"/>
      <c r="AC304" s="74"/>
      <c r="AD304" s="74"/>
      <c r="AE304" s="74"/>
      <c r="AF304" s="74"/>
      <c r="AG304" s="74"/>
      <c r="AH304" s="74"/>
    </row>
    <row r="305" spans="1:34" s="59" customFormat="1" ht="10.8" thickTop="1" thickBot="1">
      <c r="A305" s="75" t="s">
        <v>729</v>
      </c>
      <c r="B305" s="66"/>
      <c r="C305" s="66"/>
      <c r="D305" s="76"/>
      <c r="E305" s="66"/>
      <c r="F305" s="66"/>
      <c r="G305" s="66"/>
      <c r="H305" s="66"/>
      <c r="I305" s="66"/>
      <c r="J305" s="66"/>
      <c r="K305" s="66"/>
      <c r="L305" s="69"/>
      <c r="M305" s="69"/>
      <c r="N305" s="68"/>
      <c r="O305" s="68"/>
      <c r="P305" s="68"/>
      <c r="Q305" s="68"/>
      <c r="R305" s="68"/>
      <c r="S305" s="68"/>
      <c r="T305" s="68"/>
      <c r="U305" s="74"/>
      <c r="V305" s="74"/>
      <c r="W305" s="74"/>
      <c r="X305" s="74"/>
      <c r="Y305" s="74"/>
      <c r="Z305" s="74"/>
      <c r="AA305" s="74"/>
      <c r="AB305" s="74"/>
      <c r="AC305" s="74"/>
      <c r="AD305" s="74"/>
      <c r="AE305" s="74"/>
      <c r="AF305" s="74"/>
      <c r="AG305" s="74"/>
      <c r="AH305" s="74"/>
    </row>
    <row r="306" spans="1:34" s="59" customFormat="1" ht="10.8" thickTop="1" thickBot="1">
      <c r="A306" s="87">
        <v>1</v>
      </c>
      <c r="B306" s="66" t="s">
        <v>730</v>
      </c>
      <c r="C306" s="66"/>
      <c r="D306" s="76"/>
      <c r="E306" s="66"/>
      <c r="F306" s="66"/>
      <c r="G306" s="66"/>
      <c r="H306" s="66"/>
      <c r="I306" s="66"/>
      <c r="J306" s="66"/>
      <c r="K306" s="66"/>
      <c r="L306" s="69"/>
      <c r="M306" s="69"/>
      <c r="N306" s="68"/>
      <c r="O306" s="68"/>
      <c r="P306" s="68"/>
      <c r="Q306" s="68"/>
      <c r="R306" s="68"/>
      <c r="S306" s="68"/>
      <c r="T306" s="68"/>
      <c r="U306" s="74"/>
      <c r="V306" s="74"/>
      <c r="W306" s="74"/>
      <c r="X306" s="74"/>
      <c r="Y306" s="74"/>
      <c r="Z306" s="74"/>
      <c r="AA306" s="74"/>
      <c r="AB306" s="74"/>
      <c r="AC306" s="74"/>
      <c r="AD306" s="74"/>
      <c r="AE306" s="74"/>
      <c r="AF306" s="74"/>
      <c r="AG306" s="74"/>
      <c r="AH306" s="74"/>
    </row>
    <row r="307" spans="1:34" s="59" customFormat="1" ht="13.05" customHeight="1" thickTop="1" thickBot="1">
      <c r="A307" s="87">
        <v>2</v>
      </c>
      <c r="B307" s="66" t="s">
        <v>731</v>
      </c>
      <c r="C307" s="66"/>
      <c r="D307" s="76"/>
      <c r="E307" s="66"/>
      <c r="F307" s="66"/>
      <c r="G307" s="66"/>
      <c r="H307" s="66"/>
      <c r="I307" s="66"/>
      <c r="J307" s="66"/>
      <c r="K307" s="66"/>
      <c r="L307" s="69"/>
      <c r="M307" s="69"/>
      <c r="N307" s="68"/>
      <c r="O307" s="68"/>
      <c r="P307" s="68"/>
      <c r="Q307" s="68"/>
      <c r="R307" s="68"/>
      <c r="S307" s="68"/>
      <c r="T307" s="68"/>
      <c r="U307" s="74"/>
      <c r="V307" s="74"/>
      <c r="W307" s="74"/>
      <c r="X307" s="74"/>
      <c r="Y307" s="74"/>
      <c r="Z307" s="74"/>
      <c r="AA307" s="74"/>
      <c r="AB307" s="74"/>
      <c r="AC307" s="74"/>
      <c r="AD307" s="74"/>
      <c r="AE307" s="74"/>
      <c r="AF307" s="74"/>
      <c r="AG307" s="74"/>
      <c r="AH307" s="74"/>
    </row>
    <row r="308" spans="1:34" s="59" customFormat="1" ht="13.05" customHeight="1" thickTop="1" thickBot="1">
      <c r="A308" s="87">
        <v>3</v>
      </c>
      <c r="B308" s="66" t="s">
        <v>732</v>
      </c>
      <c r="C308" s="66"/>
      <c r="D308" s="76"/>
      <c r="E308" s="66"/>
      <c r="F308" s="66"/>
      <c r="G308" s="66"/>
      <c r="H308" s="66"/>
      <c r="I308" s="66"/>
      <c r="J308" s="66"/>
      <c r="K308" s="66"/>
      <c r="N308" s="68"/>
      <c r="O308" s="68"/>
      <c r="P308" s="68"/>
      <c r="Q308" s="68"/>
      <c r="R308" s="68"/>
      <c r="S308" s="68"/>
      <c r="T308" s="68"/>
      <c r="U308" s="74"/>
      <c r="V308" s="74"/>
      <c r="W308" s="74"/>
      <c r="X308" s="74"/>
      <c r="Y308" s="74"/>
      <c r="Z308" s="74"/>
      <c r="AA308" s="74"/>
      <c r="AB308" s="74"/>
      <c r="AC308" s="74"/>
      <c r="AD308" s="74"/>
      <c r="AE308" s="74"/>
      <c r="AF308" s="74"/>
      <c r="AG308" s="74"/>
      <c r="AH308" s="74"/>
    </row>
    <row r="309" spans="1:34" s="59" customFormat="1" ht="13.05" customHeight="1" thickTop="1" thickBot="1">
      <c r="A309" s="87">
        <v>4</v>
      </c>
      <c r="B309" s="66" t="s">
        <v>733</v>
      </c>
      <c r="C309" s="66"/>
      <c r="D309" s="77"/>
      <c r="E309" s="66"/>
      <c r="F309" s="66"/>
      <c r="G309" s="66"/>
      <c r="H309" s="66"/>
      <c r="I309" s="66"/>
      <c r="J309" s="66"/>
      <c r="K309" s="66"/>
      <c r="L309" s="78"/>
      <c r="M309" s="78"/>
      <c r="N309" s="68"/>
      <c r="O309" s="68"/>
      <c r="P309" s="68"/>
      <c r="Q309" s="68"/>
      <c r="R309" s="68"/>
      <c r="S309" s="68"/>
      <c r="T309" s="68"/>
      <c r="U309" s="74"/>
      <c r="V309" s="74"/>
      <c r="W309" s="74"/>
      <c r="X309" s="74"/>
      <c r="Y309" s="74"/>
      <c r="Z309" s="74"/>
      <c r="AA309" s="74"/>
      <c r="AB309" s="74"/>
      <c r="AC309" s="74"/>
      <c r="AD309" s="74"/>
      <c r="AE309" s="74"/>
      <c r="AF309" s="74"/>
      <c r="AG309" s="74"/>
      <c r="AH309" s="74"/>
    </row>
    <row r="310" spans="1:34" s="59" customFormat="1" ht="13.05" customHeight="1" thickTop="1" thickBot="1">
      <c r="A310" s="87">
        <v>5</v>
      </c>
      <c r="B310" s="66" t="s">
        <v>734</v>
      </c>
      <c r="C310" s="66"/>
      <c r="D310" s="77"/>
      <c r="E310" s="66"/>
      <c r="F310" s="66"/>
      <c r="G310" s="66"/>
      <c r="H310" s="66"/>
      <c r="I310" s="66"/>
      <c r="J310" s="66"/>
      <c r="K310" s="66"/>
      <c r="L310" s="67"/>
      <c r="M310" s="67"/>
      <c r="N310" s="68"/>
      <c r="O310" s="68"/>
      <c r="P310" s="68"/>
      <c r="Q310" s="68"/>
      <c r="R310" s="68"/>
      <c r="S310" s="68"/>
      <c r="T310" s="68"/>
      <c r="U310" s="74"/>
      <c r="V310" s="74"/>
      <c r="W310" s="74"/>
      <c r="X310" s="74"/>
      <c r="Y310" s="74"/>
      <c r="Z310" s="74"/>
      <c r="AA310" s="74"/>
      <c r="AB310" s="74"/>
      <c r="AC310" s="74"/>
      <c r="AD310" s="74"/>
      <c r="AE310" s="74"/>
      <c r="AF310" s="74"/>
      <c r="AG310" s="74"/>
      <c r="AH310" s="74"/>
    </row>
    <row r="311" spans="1:34" s="59" customFormat="1" ht="13.05" customHeight="1" thickTop="1" thickBot="1">
      <c r="A311" s="87">
        <v>6</v>
      </c>
      <c r="B311" s="66" t="s">
        <v>735</v>
      </c>
      <c r="C311" s="66"/>
      <c r="D311" s="77"/>
      <c r="E311" s="66"/>
      <c r="F311" s="66"/>
      <c r="G311" s="66"/>
      <c r="H311" s="66"/>
      <c r="I311" s="66"/>
      <c r="J311" s="66"/>
      <c r="K311" s="66"/>
      <c r="L311" s="67"/>
      <c r="M311" s="67"/>
      <c r="N311" s="68"/>
      <c r="O311" s="68"/>
      <c r="P311" s="68"/>
      <c r="Q311" s="68"/>
      <c r="R311" s="68"/>
      <c r="S311" s="68"/>
      <c r="T311" s="68"/>
      <c r="U311" s="74"/>
      <c r="V311" s="74"/>
      <c r="W311" s="74"/>
      <c r="X311" s="74"/>
      <c r="Y311" s="74"/>
      <c r="Z311" s="74"/>
      <c r="AA311" s="74"/>
      <c r="AB311" s="74"/>
      <c r="AC311" s="74"/>
      <c r="AD311" s="74"/>
      <c r="AE311" s="74"/>
      <c r="AF311" s="74"/>
      <c r="AG311" s="74"/>
      <c r="AH311" s="74"/>
    </row>
    <row r="312" spans="1:34" s="59" customFormat="1" ht="13.05" customHeight="1" thickTop="1">
      <c r="A312" s="87">
        <v>7</v>
      </c>
      <c r="B312" s="66" t="s">
        <v>736</v>
      </c>
      <c r="C312" s="66"/>
      <c r="D312" s="77"/>
      <c r="E312" s="66"/>
      <c r="F312" s="66"/>
      <c r="G312" s="66"/>
      <c r="H312" s="66"/>
      <c r="I312" s="66"/>
      <c r="J312" s="66"/>
      <c r="K312" s="66"/>
      <c r="L312" s="69"/>
      <c r="M312" s="69"/>
      <c r="N312" s="74"/>
      <c r="O312" s="74"/>
      <c r="P312" s="74"/>
      <c r="Q312" s="74"/>
      <c r="R312" s="74"/>
      <c r="S312" s="74"/>
      <c r="T312" s="74"/>
      <c r="U312" s="74"/>
      <c r="V312" s="74"/>
      <c r="W312" s="74"/>
      <c r="X312" s="74"/>
      <c r="Y312" s="74"/>
      <c r="Z312" s="74"/>
      <c r="AA312" s="74"/>
      <c r="AB312" s="74"/>
      <c r="AC312" s="74"/>
      <c r="AD312" s="74"/>
      <c r="AE312" s="74"/>
      <c r="AF312" s="74"/>
      <c r="AG312" s="74"/>
      <c r="AH312" s="74"/>
    </row>
    <row r="313" spans="1:34" s="59" customFormat="1" ht="13.05" customHeight="1">
      <c r="A313" s="87">
        <v>8</v>
      </c>
      <c r="B313" s="78" t="s">
        <v>737</v>
      </c>
      <c r="C313" s="66"/>
      <c r="D313" s="77"/>
      <c r="E313" s="66"/>
      <c r="F313" s="66"/>
      <c r="G313" s="66"/>
      <c r="H313" s="66"/>
      <c r="I313" s="66"/>
      <c r="J313" s="66"/>
      <c r="K313" s="66"/>
      <c r="L313" s="69"/>
      <c r="M313" s="69"/>
      <c r="N313" s="74"/>
      <c r="O313" s="74"/>
      <c r="P313" s="74"/>
      <c r="Q313" s="74"/>
      <c r="R313" s="74"/>
      <c r="S313" s="74"/>
      <c r="T313" s="74"/>
      <c r="U313" s="74"/>
      <c r="V313" s="74"/>
      <c r="W313" s="74"/>
      <c r="X313" s="74"/>
      <c r="Y313" s="74"/>
      <c r="Z313" s="74"/>
      <c r="AA313" s="74"/>
      <c r="AB313" s="74"/>
      <c r="AC313" s="74"/>
      <c r="AD313" s="74"/>
      <c r="AE313" s="74"/>
      <c r="AF313" s="74"/>
      <c r="AG313" s="74"/>
      <c r="AH313" s="74"/>
    </row>
    <row r="314" spans="1:34" s="59" customFormat="1" ht="13.05" customHeight="1">
      <c r="A314" s="87">
        <v>9</v>
      </c>
      <c r="B314" s="66" t="s">
        <v>738</v>
      </c>
      <c r="E314" s="66"/>
      <c r="F314" s="66"/>
      <c r="G314" s="66"/>
      <c r="H314" s="66"/>
      <c r="I314" s="66"/>
      <c r="J314" s="66"/>
      <c r="K314" s="66"/>
      <c r="L314" s="69"/>
      <c r="M314" s="69"/>
      <c r="N314" s="74"/>
      <c r="O314" s="74"/>
      <c r="P314" s="74"/>
      <c r="Q314" s="74"/>
      <c r="R314" s="74"/>
      <c r="S314" s="74"/>
      <c r="T314" s="74"/>
      <c r="U314" s="74"/>
      <c r="V314" s="74"/>
      <c r="W314" s="74"/>
      <c r="X314" s="74"/>
      <c r="Y314" s="74"/>
      <c r="Z314" s="74"/>
      <c r="AA314" s="74"/>
      <c r="AB314" s="74"/>
      <c r="AC314" s="74"/>
      <c r="AD314" s="74"/>
      <c r="AE314" s="74"/>
      <c r="AF314" s="74"/>
      <c r="AG314" s="74"/>
      <c r="AH314" s="74"/>
    </row>
    <row r="315" spans="1:34" s="59" customFormat="1" ht="13.05" customHeight="1">
      <c r="A315" s="87">
        <v>10</v>
      </c>
      <c r="B315" s="66" t="s">
        <v>739</v>
      </c>
      <c r="E315" s="66"/>
      <c r="F315" s="66"/>
      <c r="G315" s="66"/>
      <c r="H315" s="66"/>
      <c r="I315" s="66"/>
      <c r="J315" s="66"/>
      <c r="K315" s="66"/>
      <c r="L315" s="69"/>
      <c r="M315" s="69"/>
      <c r="N315" s="74"/>
      <c r="O315" s="74"/>
      <c r="P315" s="74"/>
      <c r="Q315" s="74"/>
      <c r="R315" s="74"/>
      <c r="S315" s="74"/>
      <c r="T315" s="74"/>
      <c r="U315" s="74"/>
      <c r="V315" s="74"/>
      <c r="W315" s="74"/>
      <c r="X315" s="74"/>
      <c r="Y315" s="74"/>
      <c r="Z315" s="74"/>
      <c r="AA315" s="74"/>
      <c r="AB315" s="74"/>
      <c r="AC315" s="74"/>
      <c r="AD315" s="74"/>
      <c r="AE315" s="74"/>
      <c r="AF315" s="74"/>
      <c r="AG315" s="74"/>
      <c r="AH315" s="74"/>
    </row>
    <row r="316" spans="1:34" s="59" customFormat="1" ht="13.05" customHeight="1">
      <c r="A316" s="87">
        <v>11</v>
      </c>
      <c r="B316" s="90" t="s">
        <v>740</v>
      </c>
      <c r="C316" s="87"/>
      <c r="D316" s="66"/>
      <c r="F316" s="66"/>
      <c r="G316" s="66"/>
      <c r="H316" s="66"/>
      <c r="I316" s="66"/>
      <c r="J316" s="66"/>
      <c r="K316" s="66"/>
      <c r="L316" s="69"/>
      <c r="M316" s="69"/>
      <c r="N316" s="74"/>
      <c r="O316" s="74"/>
      <c r="P316" s="74"/>
      <c r="Q316" s="74"/>
      <c r="R316" s="74"/>
      <c r="S316" s="74"/>
      <c r="T316" s="74"/>
      <c r="U316" s="74"/>
      <c r="V316" s="74"/>
      <c r="W316" s="74"/>
      <c r="X316" s="74"/>
      <c r="Y316" s="74"/>
      <c r="Z316" s="74"/>
      <c r="AA316" s="74"/>
      <c r="AB316" s="74"/>
      <c r="AC316" s="74"/>
      <c r="AD316" s="74"/>
      <c r="AE316" s="74"/>
      <c r="AF316" s="74"/>
      <c r="AG316" s="74"/>
      <c r="AH316" s="74"/>
    </row>
    <row r="317" spans="1:34" s="59" customFormat="1" ht="13.05" customHeight="1">
      <c r="A317" s="87">
        <v>12</v>
      </c>
      <c r="B317" s="90" t="s">
        <v>741</v>
      </c>
      <c r="C317" s="87"/>
      <c r="D317" s="66"/>
      <c r="E317" s="66"/>
      <c r="F317" s="66"/>
      <c r="G317" s="66"/>
      <c r="H317" s="66"/>
      <c r="I317" s="66"/>
      <c r="J317" s="66"/>
      <c r="K317" s="66"/>
      <c r="L317" s="69"/>
      <c r="M317" s="69"/>
      <c r="N317" s="74"/>
      <c r="O317" s="74"/>
      <c r="P317" s="74"/>
      <c r="Q317" s="74"/>
      <c r="R317" s="74"/>
      <c r="S317" s="74"/>
      <c r="T317" s="74"/>
      <c r="U317" s="74"/>
      <c r="V317" s="74"/>
      <c r="W317" s="74"/>
      <c r="X317" s="74"/>
      <c r="Y317" s="74"/>
      <c r="Z317" s="74"/>
      <c r="AA317" s="74"/>
      <c r="AB317" s="74"/>
      <c r="AC317" s="74"/>
      <c r="AD317" s="74"/>
      <c r="AE317" s="74"/>
      <c r="AF317" s="74"/>
      <c r="AG317" s="74"/>
      <c r="AH317" s="74"/>
    </row>
    <row r="318" spans="1:34" s="59" customFormat="1" ht="13.05" customHeight="1">
      <c r="A318" s="87">
        <v>13</v>
      </c>
      <c r="B318" s="90" t="s">
        <v>742</v>
      </c>
      <c r="C318" s="87"/>
      <c r="D318" s="66"/>
      <c r="E318" s="66"/>
      <c r="F318" s="66"/>
      <c r="G318" s="66"/>
      <c r="H318" s="66"/>
      <c r="I318" s="66"/>
      <c r="J318" s="66"/>
      <c r="K318" s="66"/>
      <c r="L318" s="69"/>
      <c r="M318" s="69"/>
      <c r="N318" s="74"/>
      <c r="O318" s="74"/>
      <c r="P318" s="74"/>
      <c r="Q318" s="74"/>
      <c r="R318" s="74"/>
      <c r="S318" s="74"/>
      <c r="T318" s="74"/>
      <c r="U318" s="74"/>
      <c r="V318" s="74"/>
      <c r="W318" s="74"/>
      <c r="X318" s="74"/>
      <c r="Y318" s="74"/>
      <c r="Z318" s="74"/>
      <c r="AA318" s="74"/>
      <c r="AB318" s="74"/>
      <c r="AC318" s="74"/>
      <c r="AD318" s="74"/>
      <c r="AE318" s="74"/>
      <c r="AF318" s="74"/>
      <c r="AG318" s="74"/>
      <c r="AH318" s="74"/>
    </row>
    <row r="319" spans="1:34" s="59" customFormat="1" ht="13.05" customHeight="1">
      <c r="A319" s="87">
        <v>14</v>
      </c>
      <c r="B319" s="66" t="s">
        <v>743</v>
      </c>
      <c r="C319" s="87"/>
      <c r="D319" s="66"/>
      <c r="E319" s="66"/>
      <c r="F319" s="66"/>
      <c r="G319" s="66"/>
      <c r="H319" s="66"/>
      <c r="I319" s="66"/>
      <c r="J319" s="66"/>
      <c r="K319" s="66"/>
      <c r="L319" s="69"/>
      <c r="M319" s="69"/>
      <c r="N319" s="74"/>
      <c r="O319" s="74"/>
      <c r="P319" s="74"/>
      <c r="Q319" s="74"/>
      <c r="R319" s="74"/>
      <c r="S319" s="74"/>
      <c r="T319" s="74"/>
      <c r="U319" s="74"/>
      <c r="V319" s="74"/>
      <c r="W319" s="74"/>
      <c r="X319" s="74"/>
      <c r="Y319" s="74"/>
      <c r="Z319" s="74"/>
      <c r="AA319" s="74"/>
      <c r="AB319" s="74"/>
      <c r="AC319" s="74"/>
      <c r="AD319" s="74"/>
      <c r="AE319" s="74"/>
      <c r="AF319" s="74"/>
      <c r="AG319" s="74"/>
      <c r="AH319" s="74"/>
    </row>
    <row r="320" spans="1:34" s="59" customFormat="1" ht="13.05" customHeight="1">
      <c r="A320" s="87">
        <v>15</v>
      </c>
      <c r="B320" s="90" t="s">
        <v>744</v>
      </c>
      <c r="C320" s="87"/>
      <c r="D320" s="66"/>
      <c r="E320" s="66"/>
      <c r="F320" s="66"/>
      <c r="G320" s="66"/>
      <c r="H320" s="66"/>
      <c r="I320" s="66"/>
      <c r="J320" s="66"/>
      <c r="K320" s="66"/>
      <c r="L320" s="69"/>
      <c r="M320" s="69"/>
      <c r="N320" s="74"/>
      <c r="O320" s="74"/>
      <c r="P320" s="74"/>
      <c r="Q320" s="74"/>
      <c r="R320" s="74"/>
      <c r="S320" s="74"/>
      <c r="T320" s="74"/>
      <c r="U320" s="74"/>
      <c r="V320" s="74"/>
      <c r="W320" s="74"/>
      <c r="X320" s="74"/>
      <c r="Y320" s="74"/>
      <c r="Z320" s="74"/>
      <c r="AA320" s="74"/>
      <c r="AB320" s="74"/>
      <c r="AC320" s="74"/>
      <c r="AD320" s="74"/>
      <c r="AE320" s="74"/>
      <c r="AF320" s="74"/>
      <c r="AG320" s="74"/>
      <c r="AH320" s="74"/>
    </row>
    <row r="321" spans="1:34" s="59" customFormat="1" ht="13.05" customHeight="1">
      <c r="A321" s="87">
        <v>16</v>
      </c>
      <c r="B321" s="90" t="s">
        <v>745</v>
      </c>
      <c r="C321" s="87"/>
      <c r="D321" s="66"/>
      <c r="E321" s="66"/>
      <c r="F321" s="66"/>
      <c r="G321" s="66"/>
      <c r="H321" s="66"/>
      <c r="I321" s="66"/>
      <c r="J321" s="66"/>
      <c r="K321" s="66"/>
      <c r="L321" s="69"/>
      <c r="M321" s="69"/>
      <c r="N321" s="74"/>
      <c r="O321" s="74"/>
      <c r="P321" s="74"/>
      <c r="Q321" s="74"/>
      <c r="R321" s="74"/>
      <c r="S321" s="74"/>
      <c r="T321" s="74"/>
      <c r="U321" s="74"/>
      <c r="V321" s="74"/>
      <c r="W321" s="74"/>
      <c r="X321" s="74"/>
      <c r="Y321" s="74"/>
      <c r="Z321" s="74"/>
      <c r="AA321" s="74"/>
      <c r="AB321" s="74"/>
      <c r="AC321" s="74"/>
      <c r="AD321" s="74"/>
      <c r="AE321" s="74"/>
      <c r="AF321" s="74"/>
      <c r="AG321" s="74"/>
      <c r="AH321" s="74"/>
    </row>
  </sheetData>
  <sheetProtection algorithmName="SHA-512" hashValue="m1lxfP+jhiQo7BHf2F9ku5f2xo6u5OB/pvOSLulFSquAPKg9YjxspnmVppAYOsjkqsJEhMyUTdqs3ksSlyKGdA==" saltValue="L3T6nF9bXVWDTmpjO1k7xg==" spinCount="100000" sheet="1" objects="1" scenarios="1" formatColumns="0" formatRows="0" autoFilter="0"/>
  <mergeCells count="45">
    <mergeCell ref="V13:Y13"/>
    <mergeCell ref="Z13:Z15"/>
    <mergeCell ref="AA13:AD13"/>
    <mergeCell ref="AA14:AA15"/>
    <mergeCell ref="AB14:AB15"/>
    <mergeCell ref="AC14:AC15"/>
    <mergeCell ref="AD14:AD15"/>
    <mergeCell ref="A268:AJ268"/>
    <mergeCell ref="A301:F301"/>
    <mergeCell ref="A303:F303"/>
    <mergeCell ref="AI14:AI15"/>
    <mergeCell ref="AJ14:AJ15"/>
    <mergeCell ref="AE14:AE15"/>
    <mergeCell ref="AF14:AF15"/>
    <mergeCell ref="AG14:AG15"/>
    <mergeCell ref="AH14:AH15"/>
    <mergeCell ref="Y14:Y15"/>
    <mergeCell ref="L14:L15"/>
    <mergeCell ref="M14:M15"/>
    <mergeCell ref="N14:Q14"/>
    <mergeCell ref="V14:V15"/>
    <mergeCell ref="W14:W15"/>
    <mergeCell ref="X14:X15"/>
    <mergeCell ref="G12:T12"/>
    <mergeCell ref="AI12:AJ13"/>
    <mergeCell ref="B13:B15"/>
    <mergeCell ref="C13:C15"/>
    <mergeCell ref="D13:D15"/>
    <mergeCell ref="E13:E15"/>
    <mergeCell ref="F13:F15"/>
    <mergeCell ref="G13:G15"/>
    <mergeCell ref="H13:H15"/>
    <mergeCell ref="I13:K14"/>
    <mergeCell ref="L13:R13"/>
    <mergeCell ref="S13:S15"/>
    <mergeCell ref="T13:T15"/>
    <mergeCell ref="U12:AD12"/>
    <mergeCell ref="AE12:AH13"/>
    <mergeCell ref="U13:U15"/>
    <mergeCell ref="A7:F7"/>
    <mergeCell ref="A8:F8"/>
    <mergeCell ref="A9:F9"/>
    <mergeCell ref="A10:F10"/>
    <mergeCell ref="A12:A15"/>
    <mergeCell ref="B12:F12"/>
  </mergeCells>
  <pageMargins left="0.7" right="0.7" top="0.75" bottom="0.75" header="0.3" footer="0.3"/>
  <pageSetup paperSize="9" fitToWidth="0"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1A7D-C7E9-AC40-9E7D-052BFD45B06C}">
  <dimension ref="A1:AK895"/>
  <sheetViews>
    <sheetView showGridLines="0" topLeftCell="A9" zoomScale="140" zoomScaleNormal="140" workbookViewId="0">
      <pane xSplit="6" ySplit="7" topLeftCell="G830" activePane="bottomRight" state="frozen"/>
      <selection activeCell="A9" sqref="A9"/>
      <selection pane="topRight" activeCell="G9" sqref="G9"/>
      <selection pane="bottomLeft" activeCell="A16" sqref="A16"/>
      <selection pane="bottomRight" activeCell="A791" sqref="A791:A857"/>
    </sheetView>
  </sheetViews>
  <sheetFormatPr baseColWidth="10" defaultColWidth="11.44140625" defaultRowHeight="9.6"/>
  <cols>
    <col min="1" max="1" width="4" style="59" customWidth="1"/>
    <col min="2" max="2" width="5.6640625" style="59" customWidth="1"/>
    <col min="3" max="6" width="4.109375" style="59" customWidth="1"/>
    <col min="7" max="7" width="24.44140625" style="379" customWidth="1"/>
    <col min="8" max="8" width="30.77734375" style="379" customWidth="1"/>
    <col min="9" max="9" width="8.44140625" style="59" bestFit="1" customWidth="1"/>
    <col min="10" max="10" width="28" style="59" bestFit="1" customWidth="1"/>
    <col min="11" max="11" width="3.6640625" style="59" bestFit="1" customWidth="1"/>
    <col min="12" max="12" width="24.77734375" style="59" customWidth="1"/>
    <col min="13" max="13" width="18.44140625" style="59" bestFit="1" customWidth="1"/>
    <col min="14" max="14" width="3.6640625" style="59" bestFit="1" customWidth="1"/>
    <col min="15" max="15" width="3.6640625" style="59" customWidth="1"/>
    <col min="16" max="17" width="3.6640625" style="59" bestFit="1" customWidth="1"/>
    <col min="18" max="18" width="6.6640625" style="59" bestFit="1" customWidth="1"/>
    <col min="19" max="19" width="14.6640625" style="59" customWidth="1"/>
    <col min="20" max="20" width="19.109375" style="142" customWidth="1"/>
    <col min="21" max="21" width="11.77734375" style="142" customWidth="1"/>
    <col min="22" max="22" width="8.109375" style="142" customWidth="1"/>
    <col min="23" max="23" width="10.33203125" style="142" customWidth="1"/>
    <col min="24" max="24" width="12.6640625" style="142" customWidth="1"/>
    <col min="25" max="25" width="19.109375" style="142" customWidth="1"/>
    <col min="26" max="26" width="9.109375" style="142" customWidth="1"/>
    <col min="27" max="27" width="7.109375" style="142" hidden="1" customWidth="1"/>
    <col min="28" max="28" width="9.109375" style="142" hidden="1" customWidth="1"/>
    <col min="29" max="29" width="10.6640625" style="142" hidden="1" customWidth="1"/>
    <col min="30" max="30" width="19.109375" style="142" hidden="1" customWidth="1"/>
    <col min="31" max="31" width="7.77734375" style="142" hidden="1" customWidth="1"/>
    <col min="32" max="32" width="12.33203125" style="142" hidden="1" customWidth="1"/>
    <col min="33" max="33" width="14.77734375" style="142" hidden="1" customWidth="1"/>
    <col min="34" max="34" width="19.109375" style="142" hidden="1" customWidth="1"/>
    <col min="35" max="35" width="12.6640625" style="59" customWidth="1"/>
    <col min="36" max="36" width="18" style="59" customWidth="1"/>
    <col min="37" max="37" width="0" style="59" hidden="1" customWidth="1"/>
    <col min="38" max="16384" width="11.44140625" style="59"/>
  </cols>
  <sheetData>
    <row r="1" spans="1:37" ht="12">
      <c r="A1" s="58" t="s">
        <v>589</v>
      </c>
    </row>
    <row r="2" spans="1:37" ht="15.6">
      <c r="A2" s="229" t="s">
        <v>590</v>
      </c>
    </row>
    <row r="5" spans="1:37" ht="18">
      <c r="A5" s="60" t="s">
        <v>591</v>
      </c>
    </row>
    <row r="7" spans="1:37" ht="10.199999999999999">
      <c r="A7" s="562" t="s">
        <v>592</v>
      </c>
      <c r="B7" s="563"/>
      <c r="C7" s="563"/>
      <c r="D7" s="563"/>
      <c r="E7" s="563"/>
      <c r="F7" s="563"/>
      <c r="G7" s="226">
        <v>2022</v>
      </c>
    </row>
    <row r="8" spans="1:37" ht="10.199999999999999">
      <c r="A8" s="562" t="s">
        <v>593</v>
      </c>
      <c r="B8" s="563"/>
      <c r="C8" s="563"/>
      <c r="D8" s="563"/>
      <c r="E8" s="563"/>
      <c r="F8" s="563"/>
      <c r="G8" s="226" t="s">
        <v>2262</v>
      </c>
    </row>
    <row r="9" spans="1:37" ht="10.199999999999999">
      <c r="A9" s="562" t="s">
        <v>5130</v>
      </c>
      <c r="B9" s="563"/>
      <c r="C9" s="563"/>
      <c r="D9" s="563"/>
      <c r="E9" s="563"/>
      <c r="F9" s="563"/>
      <c r="G9" s="226" t="s">
        <v>5131</v>
      </c>
    </row>
    <row r="10" spans="1:37" ht="10.199999999999999">
      <c r="A10" s="562" t="s">
        <v>596</v>
      </c>
      <c r="B10" s="563"/>
      <c r="C10" s="563"/>
      <c r="D10" s="563"/>
      <c r="E10" s="563"/>
      <c r="F10" s="563"/>
      <c r="G10" s="226" t="s">
        <v>172</v>
      </c>
    </row>
    <row r="11" spans="1:37" ht="5.25" customHeight="1"/>
    <row r="12" spans="1:37"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7"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7"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5132</v>
      </c>
      <c r="AJ14" s="591" t="s">
        <v>631</v>
      </c>
    </row>
    <row r="15" spans="1:37"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c r="AK15" s="390">
        <v>60947895</v>
      </c>
    </row>
    <row r="16" spans="1:37" ht="29.4" thickBot="1">
      <c r="A16" s="63">
        <v>1</v>
      </c>
      <c r="B16" s="162" t="s">
        <v>400</v>
      </c>
      <c r="C16" s="162">
        <v>0</v>
      </c>
      <c r="D16" s="162">
        <v>0</v>
      </c>
      <c r="E16" s="162" t="s">
        <v>41</v>
      </c>
      <c r="F16" s="162">
        <v>18</v>
      </c>
      <c r="G16" s="231" t="s">
        <v>450</v>
      </c>
      <c r="H16" s="164" t="s">
        <v>5133</v>
      </c>
      <c r="I16" s="231" t="s">
        <v>18</v>
      </c>
      <c r="J16" s="231" t="s">
        <v>129</v>
      </c>
      <c r="K16" s="231">
        <v>6</v>
      </c>
      <c r="L16" s="165" t="s">
        <v>2214</v>
      </c>
      <c r="M16" s="165" t="s">
        <v>2215</v>
      </c>
      <c r="N16" s="64">
        <v>2</v>
      </c>
      <c r="O16" s="64">
        <v>2</v>
      </c>
      <c r="P16" s="64">
        <v>1</v>
      </c>
      <c r="Q16" s="64">
        <v>0</v>
      </c>
      <c r="R16" s="64">
        <f t="shared" ref="R16:R47" si="0">N16+O16+P16+Q16</f>
        <v>5</v>
      </c>
      <c r="S16" s="105" t="s">
        <v>5134</v>
      </c>
      <c r="T16" s="105" t="s">
        <v>172</v>
      </c>
      <c r="U16" s="159">
        <f>N16+O16</f>
        <v>4</v>
      </c>
      <c r="V16" s="273">
        <v>5</v>
      </c>
      <c r="W16" s="100">
        <f t="shared" ref="W16" si="1">IF(V16="","No hay ejecución",IF(AND(U16&gt;0), V16/U16,"No hay Programación"))</f>
        <v>1.25</v>
      </c>
      <c r="X16" s="105" t="str">
        <f t="shared" ref="X16" si="2">IF(W16="No hay ejecución","NA",IF(W16&gt;=90%,"De acuerdo a lo programado",IF(W16&gt;=70%,"Atraso Leve",IF(W16&lt;70%,"En Riesgo de no Cumplimiento"))))</f>
        <v>De acuerdo a lo programado</v>
      </c>
      <c r="Y16" s="391" t="s">
        <v>5135</v>
      </c>
      <c r="Z16" s="159">
        <f>P16+Q16</f>
        <v>1</v>
      </c>
      <c r="AA16" s="159"/>
      <c r="AB16" s="100" t="str">
        <f>IF(AA16="","No hay ejecución",IF(AND(Z16&gt;0), AA16/Z16,"No hay Programación"))</f>
        <v>No hay ejecución</v>
      </c>
      <c r="AC16" s="105" t="str">
        <f t="shared" ref="AC16" si="3">IF(AB16="No hay ejecución","NA",IF(AB16&gt;=90%,"De acuerdo a lo programado",IF(AB16&gt;=70%,"Atraso Leve",IF(AB16&lt;70%,"En Riesgo de no Cumplimiento"))))</f>
        <v>NA</v>
      </c>
      <c r="AD16" s="166"/>
      <c r="AE16" s="65">
        <f>V16+AA16</f>
        <v>5</v>
      </c>
      <c r="AF16" s="100">
        <f>IF(AE16="","No hay ejecución",IF(AND(AE16&gt;0), AE16/R16,"No hay Programación"))</f>
        <v>1</v>
      </c>
      <c r="AG16" s="105" t="str">
        <f>IF(AF16="No hay ejecución","NA",IF(AF16&gt;=90%,"De acuerdo a lo programado",IF(AF16&gt;=70%,"Atraso Leve",IF(AF16&lt;70%,"Incumplimiento"))))</f>
        <v>De acuerdo a lo programado</v>
      </c>
      <c r="AH16" s="166"/>
      <c r="AI16" s="65">
        <v>51537.2</v>
      </c>
      <c r="AJ16" s="105" t="s">
        <v>5136</v>
      </c>
    </row>
    <row r="17" spans="1:36" ht="30" thickTop="1" thickBot="1">
      <c r="A17" s="63">
        <v>2</v>
      </c>
      <c r="B17" s="162" t="s">
        <v>400</v>
      </c>
      <c r="C17" s="162">
        <v>0</v>
      </c>
      <c r="D17" s="162">
        <v>0</v>
      </c>
      <c r="E17" s="162" t="s">
        <v>41</v>
      </c>
      <c r="F17" s="162">
        <v>18</v>
      </c>
      <c r="G17" s="231" t="s">
        <v>428</v>
      </c>
      <c r="H17" s="164" t="s">
        <v>5137</v>
      </c>
      <c r="I17" s="231" t="s">
        <v>18</v>
      </c>
      <c r="J17" s="231" t="s">
        <v>129</v>
      </c>
      <c r="K17" s="231">
        <v>6</v>
      </c>
      <c r="L17" s="165" t="s">
        <v>3778</v>
      </c>
      <c r="M17" s="165" t="s">
        <v>643</v>
      </c>
      <c r="N17" s="64">
        <v>1</v>
      </c>
      <c r="O17" s="64">
        <v>0</v>
      </c>
      <c r="P17" s="64">
        <v>1</v>
      </c>
      <c r="Q17" s="64">
        <v>0</v>
      </c>
      <c r="R17" s="64">
        <f t="shared" si="0"/>
        <v>2</v>
      </c>
      <c r="S17" s="105" t="s">
        <v>5134</v>
      </c>
      <c r="T17" s="105" t="s">
        <v>172</v>
      </c>
      <c r="U17" s="159">
        <f t="shared" ref="U17:U74" si="4">N17+O17</f>
        <v>1</v>
      </c>
      <c r="V17" s="273">
        <v>1</v>
      </c>
      <c r="W17" s="100">
        <f t="shared" ref="W17" si="5">IF(V17="","No hay ejecución",IF(AND(U17&gt;0), V17/U17,"No hay Programación"))</f>
        <v>1</v>
      </c>
      <c r="X17" s="105" t="str">
        <f t="shared" ref="X17" si="6">IF(W17="No hay ejecución","NA",IF(W17&gt;=90%,"De acuerdo a lo programado",IF(W17&gt;=70%,"Atraso Leve",IF(W17&lt;70%,"En Riesgo de no Cumplimiento"))))</f>
        <v>De acuerdo a lo programado</v>
      </c>
      <c r="Y17" s="166" t="s">
        <v>5138</v>
      </c>
      <c r="Z17" s="159">
        <f t="shared" ref="Z17:Z80" si="7">P17+Q17</f>
        <v>1</v>
      </c>
      <c r="AA17" s="159"/>
      <c r="AB17" s="100" t="str">
        <f t="shared" ref="AB17:AB80" si="8">IF(AA17="","No hay ejecución",IF(AND(Z17&gt;0), AA17/Z17,"No hay Programación"))</f>
        <v>No hay ejecución</v>
      </c>
      <c r="AC17" s="105" t="str">
        <f t="shared" ref="AC17:AC80" si="9">IF(AB17="No hay ejecución","NA",IF(AB17&gt;=90%,"De acuerdo a lo programado",IF(AB17&gt;=70%,"Atraso Leve",IF(AB17&lt;70%,"En Riesgo de no Cumplimiento"))))</f>
        <v>NA</v>
      </c>
      <c r="AD17" s="166"/>
      <c r="AE17" s="65">
        <f t="shared" ref="AE17:AE80" si="10">V17+AA17</f>
        <v>1</v>
      </c>
      <c r="AF17" s="100">
        <f t="shared" ref="AF17:AF80" si="11">IF(AE17="","No hay ejecución",IF(AND(AE17&gt;0), AE17/R17,"No hay Programación"))</f>
        <v>0.5</v>
      </c>
      <c r="AG17" s="105" t="str">
        <f t="shared" ref="AG17:AG80" si="12">IF(AF17="No hay ejecución","NA",IF(AF17&gt;=90%,"De acuerdo a lo programado",IF(AF17&gt;=70%,"Atraso Leve",IF(AF17&lt;70%,"Incumplimiento"))))</f>
        <v>Incumplimiento</v>
      </c>
      <c r="AH17" s="166"/>
      <c r="AI17" s="65">
        <v>20614.88</v>
      </c>
      <c r="AJ17" s="105" t="s">
        <v>5136</v>
      </c>
    </row>
    <row r="18" spans="1:36" ht="58.8" thickTop="1" thickBot="1">
      <c r="A18" s="63">
        <v>3</v>
      </c>
      <c r="B18" s="162" t="s">
        <v>400</v>
      </c>
      <c r="C18" s="162">
        <v>0</v>
      </c>
      <c r="D18" s="162">
        <v>0</v>
      </c>
      <c r="E18" s="162" t="s">
        <v>41</v>
      </c>
      <c r="F18" s="162">
        <v>18</v>
      </c>
      <c r="G18" s="231" t="s">
        <v>428</v>
      </c>
      <c r="H18" s="164" t="s">
        <v>5139</v>
      </c>
      <c r="I18" s="231" t="s">
        <v>18</v>
      </c>
      <c r="J18" s="231" t="s">
        <v>129</v>
      </c>
      <c r="K18" s="231">
        <v>6</v>
      </c>
      <c r="L18" s="165" t="s">
        <v>3778</v>
      </c>
      <c r="M18" s="165" t="s">
        <v>643</v>
      </c>
      <c r="N18" s="64">
        <v>0</v>
      </c>
      <c r="O18" s="64">
        <v>1</v>
      </c>
      <c r="P18" s="64">
        <v>0</v>
      </c>
      <c r="Q18" s="64">
        <v>0</v>
      </c>
      <c r="R18" s="64">
        <f t="shared" si="0"/>
        <v>1</v>
      </c>
      <c r="S18" s="105" t="s">
        <v>5134</v>
      </c>
      <c r="T18" s="105" t="s">
        <v>172</v>
      </c>
      <c r="U18" s="159">
        <f t="shared" si="4"/>
        <v>1</v>
      </c>
      <c r="V18" s="273">
        <v>1</v>
      </c>
      <c r="W18" s="100">
        <f t="shared" ref="W18:W19" si="13">IF(V18="","No hay ejecución",IF(AND(U18&gt;0), V18/U18,"No hay Programación"))</f>
        <v>1</v>
      </c>
      <c r="X18" s="105" t="str">
        <f t="shared" ref="X18:X19" si="14">IF(W18="No hay ejecución","NA",IF(W18&gt;=90%,"De acuerdo a lo programado",IF(W18&gt;=70%,"Atraso Leve",IF(W18&lt;70%,"En Riesgo de no Cumplimiento"))))</f>
        <v>De acuerdo a lo programado</v>
      </c>
      <c r="Y18" s="166" t="s">
        <v>5140</v>
      </c>
      <c r="Z18" s="159">
        <f t="shared" si="7"/>
        <v>0</v>
      </c>
      <c r="AA18" s="159"/>
      <c r="AB18" s="100" t="str">
        <f t="shared" si="8"/>
        <v>No hay ejecución</v>
      </c>
      <c r="AC18" s="105" t="str">
        <f t="shared" si="9"/>
        <v>NA</v>
      </c>
      <c r="AD18" s="166"/>
      <c r="AE18" s="65">
        <f t="shared" si="10"/>
        <v>1</v>
      </c>
      <c r="AF18" s="100">
        <f t="shared" si="11"/>
        <v>1</v>
      </c>
      <c r="AG18" s="105" t="str">
        <f t="shared" si="12"/>
        <v>De acuerdo a lo programado</v>
      </c>
      <c r="AH18" s="166"/>
      <c r="AI18" s="65">
        <v>10307.44</v>
      </c>
      <c r="AJ18" s="105" t="s">
        <v>5136</v>
      </c>
    </row>
    <row r="19" spans="1:36" ht="30" thickTop="1" thickBot="1">
      <c r="A19" s="63">
        <v>4</v>
      </c>
      <c r="B19" s="162" t="s">
        <v>400</v>
      </c>
      <c r="C19" s="162">
        <v>0</v>
      </c>
      <c r="D19" s="162">
        <v>0</v>
      </c>
      <c r="E19" s="162" t="s">
        <v>41</v>
      </c>
      <c r="F19" s="162">
        <v>18</v>
      </c>
      <c r="G19" s="231" t="s">
        <v>428</v>
      </c>
      <c r="H19" s="164" t="s">
        <v>5139</v>
      </c>
      <c r="I19" s="231" t="s">
        <v>18</v>
      </c>
      <c r="J19" s="231" t="s">
        <v>129</v>
      </c>
      <c r="K19" s="231">
        <v>6</v>
      </c>
      <c r="L19" s="165" t="s">
        <v>2214</v>
      </c>
      <c r="M19" s="165" t="s">
        <v>2215</v>
      </c>
      <c r="N19" s="64">
        <v>0</v>
      </c>
      <c r="O19" s="64">
        <v>0</v>
      </c>
      <c r="P19" s="64">
        <v>9</v>
      </c>
      <c r="Q19" s="64">
        <v>0</v>
      </c>
      <c r="R19" s="64">
        <f t="shared" si="0"/>
        <v>9</v>
      </c>
      <c r="S19" s="105" t="s">
        <v>5134</v>
      </c>
      <c r="T19" s="105" t="s">
        <v>172</v>
      </c>
      <c r="U19" s="159">
        <f t="shared" si="4"/>
        <v>0</v>
      </c>
      <c r="V19" s="273">
        <v>9</v>
      </c>
      <c r="W19" s="100" t="str">
        <f t="shared" si="13"/>
        <v>No hay Programación</v>
      </c>
      <c r="X19" s="105" t="str">
        <f t="shared" si="14"/>
        <v>De acuerdo a lo programado</v>
      </c>
      <c r="Y19" s="166"/>
      <c r="Z19" s="159">
        <f t="shared" si="7"/>
        <v>9</v>
      </c>
      <c r="AA19" s="159"/>
      <c r="AB19" s="100" t="str">
        <f t="shared" si="8"/>
        <v>No hay ejecución</v>
      </c>
      <c r="AC19" s="105" t="str">
        <f t="shared" si="9"/>
        <v>NA</v>
      </c>
      <c r="AD19" s="166"/>
      <c r="AE19" s="65">
        <f t="shared" si="10"/>
        <v>9</v>
      </c>
      <c r="AF19" s="100">
        <f t="shared" si="11"/>
        <v>1</v>
      </c>
      <c r="AG19" s="105" t="str">
        <f t="shared" si="12"/>
        <v>De acuerdo a lo programado</v>
      </c>
      <c r="AH19" s="166"/>
      <c r="AI19" s="65">
        <v>92766.96</v>
      </c>
      <c r="AJ19" s="105" t="s">
        <v>5136</v>
      </c>
    </row>
    <row r="20" spans="1:36" ht="39.6" thickTop="1" thickBot="1">
      <c r="A20" s="63">
        <v>5</v>
      </c>
      <c r="B20" s="162" t="s">
        <v>400</v>
      </c>
      <c r="C20" s="162">
        <v>0</v>
      </c>
      <c r="D20" s="162">
        <v>0</v>
      </c>
      <c r="E20" s="162" t="s">
        <v>41</v>
      </c>
      <c r="F20" s="162">
        <v>18</v>
      </c>
      <c r="G20" s="231" t="s">
        <v>557</v>
      </c>
      <c r="H20" s="164" t="s">
        <v>5141</v>
      </c>
      <c r="I20" s="231" t="s">
        <v>20</v>
      </c>
      <c r="J20" s="231" t="s">
        <v>129</v>
      </c>
      <c r="K20" s="231">
        <v>1</v>
      </c>
      <c r="L20" s="165" t="s">
        <v>2214</v>
      </c>
      <c r="M20" s="165" t="s">
        <v>2215</v>
      </c>
      <c r="N20" s="64">
        <v>15</v>
      </c>
      <c r="O20" s="64">
        <v>0</v>
      </c>
      <c r="P20" s="64">
        <v>0</v>
      </c>
      <c r="Q20" s="64">
        <v>0</v>
      </c>
      <c r="R20" s="64">
        <f t="shared" si="0"/>
        <v>15</v>
      </c>
      <c r="S20" s="105" t="s">
        <v>5134</v>
      </c>
      <c r="T20" s="105" t="s">
        <v>172</v>
      </c>
      <c r="U20" s="159">
        <f t="shared" si="4"/>
        <v>15</v>
      </c>
      <c r="V20" s="273">
        <v>15</v>
      </c>
      <c r="W20" s="100">
        <f t="shared" ref="W20:W22" si="15">IF(V20="","No hay ejecución",IF(AND(U20&gt;0), V20/U20,"No hay Programación"))</f>
        <v>1</v>
      </c>
      <c r="X20" s="105" t="str">
        <f t="shared" ref="X20:X22" si="16">IF(W20="No hay ejecución","NA",IF(W20&gt;=90%,"De acuerdo a lo programado",IF(W20&gt;=70%,"Atraso Leve",IF(W20&lt;70%,"En Riesgo de no Cumplimiento"))))</f>
        <v>De acuerdo a lo programado</v>
      </c>
      <c r="Y20" s="166" t="s">
        <v>5142</v>
      </c>
      <c r="Z20" s="159">
        <f t="shared" si="7"/>
        <v>0</v>
      </c>
      <c r="AA20" s="159"/>
      <c r="AB20" s="100" t="str">
        <f t="shared" si="8"/>
        <v>No hay ejecución</v>
      </c>
      <c r="AC20" s="105" t="str">
        <f t="shared" si="9"/>
        <v>NA</v>
      </c>
      <c r="AD20" s="166"/>
      <c r="AE20" s="65">
        <f t="shared" si="10"/>
        <v>15</v>
      </c>
      <c r="AF20" s="100">
        <f t="shared" si="11"/>
        <v>1</v>
      </c>
      <c r="AG20" s="105" t="str">
        <f t="shared" si="12"/>
        <v>De acuerdo a lo programado</v>
      </c>
      <c r="AH20" s="166"/>
      <c r="AI20" s="65">
        <v>154611.60999999999</v>
      </c>
      <c r="AJ20" s="105" t="s">
        <v>5136</v>
      </c>
    </row>
    <row r="21" spans="1:36" ht="30" thickTop="1" thickBot="1">
      <c r="A21" s="63">
        <v>6</v>
      </c>
      <c r="B21" s="162" t="s">
        <v>400</v>
      </c>
      <c r="C21" s="162">
        <v>0</v>
      </c>
      <c r="D21" s="162">
        <v>0</v>
      </c>
      <c r="E21" s="162" t="s">
        <v>41</v>
      </c>
      <c r="F21" s="162">
        <v>18</v>
      </c>
      <c r="G21" s="231" t="s">
        <v>547</v>
      </c>
      <c r="H21" s="164" t="s">
        <v>5143</v>
      </c>
      <c r="I21" s="231" t="s">
        <v>345</v>
      </c>
      <c r="J21" s="231" t="s">
        <v>129</v>
      </c>
      <c r="K21" s="231">
        <v>12</v>
      </c>
      <c r="L21" s="165" t="s">
        <v>2214</v>
      </c>
      <c r="M21" s="165" t="s">
        <v>2215</v>
      </c>
      <c r="N21" s="64">
        <v>9</v>
      </c>
      <c r="O21" s="64">
        <v>0</v>
      </c>
      <c r="P21" s="64">
        <v>0</v>
      </c>
      <c r="Q21" s="64">
        <v>0</v>
      </c>
      <c r="R21" s="64">
        <f t="shared" si="0"/>
        <v>9</v>
      </c>
      <c r="S21" s="105" t="s">
        <v>5134</v>
      </c>
      <c r="T21" s="105" t="s">
        <v>172</v>
      </c>
      <c r="U21" s="159">
        <f t="shared" si="4"/>
        <v>9</v>
      </c>
      <c r="V21" s="273">
        <v>9</v>
      </c>
      <c r="W21" s="100">
        <f t="shared" si="15"/>
        <v>1</v>
      </c>
      <c r="X21" s="105" t="str">
        <f t="shared" si="16"/>
        <v>De acuerdo a lo programado</v>
      </c>
      <c r="Y21" s="166"/>
      <c r="Z21" s="159">
        <f t="shared" si="7"/>
        <v>0</v>
      </c>
      <c r="AA21" s="159"/>
      <c r="AB21" s="100" t="str">
        <f t="shared" si="8"/>
        <v>No hay ejecución</v>
      </c>
      <c r="AC21" s="105" t="str">
        <f t="shared" si="9"/>
        <v>NA</v>
      </c>
      <c r="AD21" s="166"/>
      <c r="AE21" s="65">
        <f t="shared" si="10"/>
        <v>9</v>
      </c>
      <c r="AF21" s="100">
        <f t="shared" si="11"/>
        <v>1</v>
      </c>
      <c r="AG21" s="105" t="str">
        <f t="shared" si="12"/>
        <v>De acuerdo a lo programado</v>
      </c>
      <c r="AH21" s="166"/>
      <c r="AI21" s="159">
        <v>92766.96</v>
      </c>
      <c r="AJ21" s="159" t="s">
        <v>5136</v>
      </c>
    </row>
    <row r="22" spans="1:36" ht="30" thickTop="1" thickBot="1">
      <c r="A22" s="63">
        <v>7</v>
      </c>
      <c r="B22" s="162" t="s">
        <v>400</v>
      </c>
      <c r="C22" s="162">
        <v>0</v>
      </c>
      <c r="D22" s="162">
        <v>0</v>
      </c>
      <c r="E22" s="162" t="s">
        <v>41</v>
      </c>
      <c r="F22" s="162">
        <v>18</v>
      </c>
      <c r="G22" s="231" t="s">
        <v>557</v>
      </c>
      <c r="H22" s="164" t="s">
        <v>5144</v>
      </c>
      <c r="I22" s="231" t="s">
        <v>20</v>
      </c>
      <c r="J22" s="231" t="s">
        <v>129</v>
      </c>
      <c r="K22" s="231">
        <v>1</v>
      </c>
      <c r="L22" s="165" t="s">
        <v>4334</v>
      </c>
      <c r="M22" s="165" t="s">
        <v>7730</v>
      </c>
      <c r="N22" s="64">
        <v>2</v>
      </c>
      <c r="O22" s="64">
        <v>0</v>
      </c>
      <c r="P22" s="64">
        <v>2</v>
      </c>
      <c r="Q22" s="64">
        <v>2</v>
      </c>
      <c r="R22" s="64">
        <f t="shared" si="0"/>
        <v>6</v>
      </c>
      <c r="S22" s="105" t="s">
        <v>5134</v>
      </c>
      <c r="T22" s="105" t="s">
        <v>172</v>
      </c>
      <c r="U22" s="159">
        <f t="shared" si="4"/>
        <v>2</v>
      </c>
      <c r="V22" s="273">
        <v>2</v>
      </c>
      <c r="W22" s="100">
        <f t="shared" si="15"/>
        <v>1</v>
      </c>
      <c r="X22" s="105" t="str">
        <f t="shared" si="16"/>
        <v>De acuerdo a lo programado</v>
      </c>
      <c r="Y22" s="166" t="s">
        <v>5145</v>
      </c>
      <c r="Z22" s="159">
        <f t="shared" si="7"/>
        <v>4</v>
      </c>
      <c r="AA22" s="159"/>
      <c r="AB22" s="100" t="str">
        <f t="shared" si="8"/>
        <v>No hay ejecución</v>
      </c>
      <c r="AC22" s="105" t="str">
        <f t="shared" si="9"/>
        <v>NA</v>
      </c>
      <c r="AD22" s="166"/>
      <c r="AE22" s="65">
        <f t="shared" si="10"/>
        <v>2</v>
      </c>
      <c r="AF22" s="100">
        <f t="shared" si="11"/>
        <v>0.33333333333333331</v>
      </c>
      <c r="AG22" s="105" t="str">
        <f t="shared" si="12"/>
        <v>Incumplimiento</v>
      </c>
      <c r="AH22" s="166"/>
      <c r="AI22" s="159">
        <v>61844.639999999999</v>
      </c>
      <c r="AJ22" s="159" t="s">
        <v>5136</v>
      </c>
    </row>
    <row r="23" spans="1:36" ht="30" thickTop="1" thickBot="1">
      <c r="A23" s="63">
        <v>8</v>
      </c>
      <c r="B23" s="162" t="s">
        <v>400</v>
      </c>
      <c r="C23" s="162">
        <v>0</v>
      </c>
      <c r="D23" s="162">
        <v>0</v>
      </c>
      <c r="E23" s="162" t="s">
        <v>41</v>
      </c>
      <c r="F23" s="162">
        <v>18</v>
      </c>
      <c r="G23" s="231" t="s">
        <v>439</v>
      </c>
      <c r="H23" s="164" t="s">
        <v>5146</v>
      </c>
      <c r="I23" s="231" t="s">
        <v>18</v>
      </c>
      <c r="J23" s="231" t="s">
        <v>129</v>
      </c>
      <c r="K23" s="231">
        <v>6</v>
      </c>
      <c r="L23" s="165" t="s">
        <v>2214</v>
      </c>
      <c r="M23" s="165" t="s">
        <v>2215</v>
      </c>
      <c r="N23" s="64">
        <v>1</v>
      </c>
      <c r="O23" s="64">
        <v>0</v>
      </c>
      <c r="P23" s="64">
        <v>2</v>
      </c>
      <c r="Q23" s="64">
        <v>2</v>
      </c>
      <c r="R23" s="64">
        <f t="shared" si="0"/>
        <v>5</v>
      </c>
      <c r="S23" s="105" t="s">
        <v>5134</v>
      </c>
      <c r="T23" s="105" t="s">
        <v>172</v>
      </c>
      <c r="U23" s="159">
        <f t="shared" si="4"/>
        <v>1</v>
      </c>
      <c r="V23" s="273">
        <v>1</v>
      </c>
      <c r="W23" s="100">
        <f t="shared" ref="W23:W33" si="17">IF(V23="","No hay ejecución",IF(AND(U23&gt;0), V23/U23,"No hay Programación"))</f>
        <v>1</v>
      </c>
      <c r="X23" s="105" t="str">
        <f t="shared" ref="X23:X33" si="18">IF(W23="No hay ejecución","NA",IF(W23&gt;=90%,"De acuerdo a lo programado",IF(W23&gt;=70%,"Atraso Leve",IF(W23&lt;70%,"En Riesgo de no Cumplimiento"))))</f>
        <v>De acuerdo a lo programado</v>
      </c>
      <c r="Y23" s="166"/>
      <c r="Z23" s="159">
        <f t="shared" si="7"/>
        <v>4</v>
      </c>
      <c r="AA23" s="159"/>
      <c r="AB23" s="100" t="str">
        <f t="shared" si="8"/>
        <v>No hay ejecución</v>
      </c>
      <c r="AC23" s="105" t="str">
        <f t="shared" si="9"/>
        <v>NA</v>
      </c>
      <c r="AD23" s="166"/>
      <c r="AE23" s="65">
        <f t="shared" si="10"/>
        <v>1</v>
      </c>
      <c r="AF23" s="100">
        <f t="shared" si="11"/>
        <v>0.2</v>
      </c>
      <c r="AG23" s="105" t="str">
        <f t="shared" si="12"/>
        <v>Incumplimiento</v>
      </c>
      <c r="AH23" s="166"/>
      <c r="AI23" s="159">
        <v>92766.96</v>
      </c>
      <c r="AJ23" s="159" t="s">
        <v>5136</v>
      </c>
    </row>
    <row r="24" spans="1:36" ht="30" thickTop="1" thickBot="1">
      <c r="A24" s="63">
        <v>9</v>
      </c>
      <c r="B24" s="162" t="s">
        <v>400</v>
      </c>
      <c r="C24" s="162">
        <v>0</v>
      </c>
      <c r="D24" s="162">
        <v>0</v>
      </c>
      <c r="E24" s="162" t="s">
        <v>41</v>
      </c>
      <c r="F24" s="162">
        <v>18</v>
      </c>
      <c r="G24" s="231" t="s">
        <v>439</v>
      </c>
      <c r="H24" s="164" t="s">
        <v>5147</v>
      </c>
      <c r="I24" s="231" t="s">
        <v>18</v>
      </c>
      <c r="J24" s="231" t="s">
        <v>129</v>
      </c>
      <c r="K24" s="231">
        <v>6</v>
      </c>
      <c r="L24" s="165" t="s">
        <v>2214</v>
      </c>
      <c r="M24" s="165" t="s">
        <v>2215</v>
      </c>
      <c r="N24" s="64">
        <v>1</v>
      </c>
      <c r="O24" s="64">
        <v>1</v>
      </c>
      <c r="P24" s="64">
        <v>1</v>
      </c>
      <c r="Q24" s="64">
        <v>1</v>
      </c>
      <c r="R24" s="64">
        <f t="shared" si="0"/>
        <v>4</v>
      </c>
      <c r="S24" s="105" t="s">
        <v>5134</v>
      </c>
      <c r="T24" s="105" t="s">
        <v>172</v>
      </c>
      <c r="U24" s="159">
        <f t="shared" si="4"/>
        <v>2</v>
      </c>
      <c r="V24" s="273">
        <v>2</v>
      </c>
      <c r="W24" s="100">
        <f t="shared" si="17"/>
        <v>1</v>
      </c>
      <c r="X24" s="105" t="str">
        <f t="shared" si="18"/>
        <v>De acuerdo a lo programado</v>
      </c>
      <c r="Y24" s="166"/>
      <c r="Z24" s="159">
        <f t="shared" si="7"/>
        <v>2</v>
      </c>
      <c r="AA24" s="159"/>
      <c r="AB24" s="100" t="str">
        <f t="shared" si="8"/>
        <v>No hay ejecución</v>
      </c>
      <c r="AC24" s="105" t="str">
        <f t="shared" si="9"/>
        <v>NA</v>
      </c>
      <c r="AD24" s="166"/>
      <c r="AE24" s="65">
        <f t="shared" si="10"/>
        <v>2</v>
      </c>
      <c r="AF24" s="100">
        <f t="shared" si="11"/>
        <v>0.5</v>
      </c>
      <c r="AG24" s="105" t="str">
        <f t="shared" si="12"/>
        <v>Incumplimiento</v>
      </c>
      <c r="AH24" s="166"/>
      <c r="AI24" s="159">
        <v>41229.760000000002</v>
      </c>
      <c r="AJ24" s="159" t="s">
        <v>5136</v>
      </c>
    </row>
    <row r="25" spans="1:36" ht="30" thickTop="1" thickBot="1">
      <c r="A25" s="63">
        <v>10</v>
      </c>
      <c r="B25" s="162" t="s">
        <v>400</v>
      </c>
      <c r="C25" s="162">
        <v>0</v>
      </c>
      <c r="D25" s="162">
        <v>0</v>
      </c>
      <c r="E25" s="162" t="s">
        <v>41</v>
      </c>
      <c r="F25" s="162">
        <v>18</v>
      </c>
      <c r="G25" s="231" t="s">
        <v>439</v>
      </c>
      <c r="H25" s="164" t="s">
        <v>5148</v>
      </c>
      <c r="I25" s="231" t="s">
        <v>18</v>
      </c>
      <c r="J25" s="231" t="s">
        <v>129</v>
      </c>
      <c r="K25" s="231">
        <v>6</v>
      </c>
      <c r="L25" s="165" t="s">
        <v>3834</v>
      </c>
      <c r="M25" s="165" t="s">
        <v>643</v>
      </c>
      <c r="N25" s="64">
        <v>1</v>
      </c>
      <c r="O25" s="64">
        <v>0</v>
      </c>
      <c r="P25" s="64">
        <v>1</v>
      </c>
      <c r="Q25" s="64">
        <v>0</v>
      </c>
      <c r="R25" s="64">
        <f t="shared" si="0"/>
        <v>2</v>
      </c>
      <c r="S25" s="105" t="s">
        <v>5134</v>
      </c>
      <c r="T25" s="105" t="s">
        <v>172</v>
      </c>
      <c r="U25" s="159">
        <f t="shared" si="4"/>
        <v>1</v>
      </c>
      <c r="V25" s="273">
        <v>1</v>
      </c>
      <c r="W25" s="100">
        <f t="shared" si="17"/>
        <v>1</v>
      </c>
      <c r="X25" s="105" t="str">
        <f t="shared" si="18"/>
        <v>De acuerdo a lo programado</v>
      </c>
      <c r="Y25" s="166"/>
      <c r="Z25" s="159">
        <f t="shared" si="7"/>
        <v>1</v>
      </c>
      <c r="AA25" s="159"/>
      <c r="AB25" s="100" t="str">
        <f t="shared" si="8"/>
        <v>No hay ejecución</v>
      </c>
      <c r="AC25" s="105" t="str">
        <f t="shared" si="9"/>
        <v>NA</v>
      </c>
      <c r="AD25" s="166"/>
      <c r="AE25" s="65">
        <f t="shared" si="10"/>
        <v>1</v>
      </c>
      <c r="AF25" s="100">
        <f t="shared" si="11"/>
        <v>0.5</v>
      </c>
      <c r="AG25" s="105" t="str">
        <f t="shared" si="12"/>
        <v>Incumplimiento</v>
      </c>
      <c r="AH25" s="166"/>
      <c r="AI25" s="159">
        <v>20614.88</v>
      </c>
      <c r="AJ25" s="159" t="s">
        <v>5136</v>
      </c>
    </row>
    <row r="26" spans="1:36" ht="30" thickTop="1" thickBot="1">
      <c r="A26" s="63">
        <v>11</v>
      </c>
      <c r="B26" s="162" t="s">
        <v>400</v>
      </c>
      <c r="C26" s="162">
        <v>0</v>
      </c>
      <c r="D26" s="162">
        <v>0</v>
      </c>
      <c r="E26" s="162" t="s">
        <v>41</v>
      </c>
      <c r="F26" s="162">
        <v>18</v>
      </c>
      <c r="G26" s="231" t="s">
        <v>464</v>
      </c>
      <c r="H26" s="164" t="s">
        <v>5149</v>
      </c>
      <c r="I26" s="231" t="s">
        <v>20</v>
      </c>
      <c r="J26" s="231" t="s">
        <v>129</v>
      </c>
      <c r="K26" s="231">
        <v>1</v>
      </c>
      <c r="L26" s="165" t="s">
        <v>2214</v>
      </c>
      <c r="M26" s="165" t="s">
        <v>2215</v>
      </c>
      <c r="N26" s="64">
        <v>3</v>
      </c>
      <c r="O26" s="64">
        <v>3</v>
      </c>
      <c r="P26" s="64">
        <v>3</v>
      </c>
      <c r="Q26" s="64">
        <v>1</v>
      </c>
      <c r="R26" s="64">
        <f t="shared" si="0"/>
        <v>10</v>
      </c>
      <c r="S26" s="105" t="s">
        <v>5134</v>
      </c>
      <c r="T26" s="105" t="s">
        <v>172</v>
      </c>
      <c r="U26" s="159">
        <f t="shared" si="4"/>
        <v>6</v>
      </c>
      <c r="V26" s="273">
        <v>6</v>
      </c>
      <c r="W26" s="100">
        <f t="shared" si="17"/>
        <v>1</v>
      </c>
      <c r="X26" s="105" t="str">
        <f t="shared" si="18"/>
        <v>De acuerdo a lo programado</v>
      </c>
      <c r="Y26" s="166"/>
      <c r="Z26" s="159">
        <f t="shared" si="7"/>
        <v>4</v>
      </c>
      <c r="AA26" s="159"/>
      <c r="AB26" s="100" t="str">
        <f t="shared" si="8"/>
        <v>No hay ejecución</v>
      </c>
      <c r="AC26" s="105" t="str">
        <f t="shared" si="9"/>
        <v>NA</v>
      </c>
      <c r="AD26" s="166"/>
      <c r="AE26" s="65">
        <f t="shared" si="10"/>
        <v>6</v>
      </c>
      <c r="AF26" s="100">
        <f t="shared" si="11"/>
        <v>0.6</v>
      </c>
      <c r="AG26" s="105" t="str">
        <f t="shared" si="12"/>
        <v>Incumplimiento</v>
      </c>
      <c r="AH26" s="166"/>
      <c r="AI26" s="159">
        <v>103074.4</v>
      </c>
      <c r="AJ26" s="159" t="s">
        <v>5136</v>
      </c>
    </row>
    <row r="27" spans="1:36" ht="30" thickTop="1" thickBot="1">
      <c r="A27" s="63">
        <v>12</v>
      </c>
      <c r="B27" s="162" t="s">
        <v>400</v>
      </c>
      <c r="C27" s="162">
        <v>0</v>
      </c>
      <c r="D27" s="162">
        <v>0</v>
      </c>
      <c r="E27" s="162" t="s">
        <v>41</v>
      </c>
      <c r="F27" s="162">
        <v>18</v>
      </c>
      <c r="G27" s="231" t="s">
        <v>464</v>
      </c>
      <c r="H27" s="164" t="s">
        <v>5150</v>
      </c>
      <c r="I27" s="231" t="s">
        <v>20</v>
      </c>
      <c r="J27" s="231" t="s">
        <v>129</v>
      </c>
      <c r="K27" s="231">
        <v>1</v>
      </c>
      <c r="L27" s="165" t="s">
        <v>2214</v>
      </c>
      <c r="M27" s="165" t="s">
        <v>2215</v>
      </c>
      <c r="N27" s="64">
        <v>2</v>
      </c>
      <c r="O27" s="64">
        <v>1</v>
      </c>
      <c r="P27" s="64">
        <v>3</v>
      </c>
      <c r="Q27" s="64">
        <v>2</v>
      </c>
      <c r="R27" s="64">
        <f t="shared" si="0"/>
        <v>8</v>
      </c>
      <c r="S27" s="105" t="s">
        <v>5134</v>
      </c>
      <c r="T27" s="105" t="s">
        <v>172</v>
      </c>
      <c r="U27" s="159">
        <f t="shared" si="4"/>
        <v>3</v>
      </c>
      <c r="V27" s="273">
        <v>3</v>
      </c>
      <c r="W27" s="100">
        <f t="shared" si="17"/>
        <v>1</v>
      </c>
      <c r="X27" s="105" t="str">
        <f t="shared" si="18"/>
        <v>De acuerdo a lo programado</v>
      </c>
      <c r="Y27" s="166"/>
      <c r="Z27" s="159">
        <f t="shared" si="7"/>
        <v>5</v>
      </c>
      <c r="AA27" s="159"/>
      <c r="AB27" s="100" t="str">
        <f t="shared" si="8"/>
        <v>No hay ejecución</v>
      </c>
      <c r="AC27" s="105" t="str">
        <f t="shared" si="9"/>
        <v>NA</v>
      </c>
      <c r="AD27" s="166"/>
      <c r="AE27" s="65">
        <f t="shared" si="10"/>
        <v>3</v>
      </c>
      <c r="AF27" s="100">
        <f t="shared" si="11"/>
        <v>0.375</v>
      </c>
      <c r="AG27" s="105" t="str">
        <f t="shared" si="12"/>
        <v>Incumplimiento</v>
      </c>
      <c r="AH27" s="166"/>
      <c r="AI27" s="159">
        <v>51537.2</v>
      </c>
      <c r="AJ27" s="159" t="s">
        <v>5136</v>
      </c>
    </row>
    <row r="28" spans="1:36" ht="30" thickTop="1" thickBot="1">
      <c r="A28" s="63">
        <v>13</v>
      </c>
      <c r="B28" s="162" t="s">
        <v>400</v>
      </c>
      <c r="C28" s="162">
        <v>0</v>
      </c>
      <c r="D28" s="162">
        <v>0</v>
      </c>
      <c r="E28" s="162" t="s">
        <v>41</v>
      </c>
      <c r="F28" s="162">
        <v>18</v>
      </c>
      <c r="G28" s="231" t="s">
        <v>464</v>
      </c>
      <c r="H28" s="164" t="s">
        <v>5151</v>
      </c>
      <c r="I28" s="231" t="s">
        <v>20</v>
      </c>
      <c r="J28" s="231" t="s">
        <v>129</v>
      </c>
      <c r="K28" s="231">
        <v>1</v>
      </c>
      <c r="L28" s="165" t="s">
        <v>2214</v>
      </c>
      <c r="M28" s="165" t="s">
        <v>2215</v>
      </c>
      <c r="N28" s="64">
        <v>2</v>
      </c>
      <c r="O28" s="64">
        <v>2</v>
      </c>
      <c r="P28" s="64">
        <v>2</v>
      </c>
      <c r="Q28" s="64">
        <v>2</v>
      </c>
      <c r="R28" s="64">
        <f t="shared" si="0"/>
        <v>8</v>
      </c>
      <c r="S28" s="105" t="s">
        <v>5134</v>
      </c>
      <c r="T28" s="105" t="s">
        <v>172</v>
      </c>
      <c r="U28" s="159">
        <f t="shared" si="4"/>
        <v>4</v>
      </c>
      <c r="V28" s="273">
        <v>4</v>
      </c>
      <c r="W28" s="100">
        <f t="shared" si="17"/>
        <v>1</v>
      </c>
      <c r="X28" s="105" t="str">
        <f t="shared" si="18"/>
        <v>De acuerdo a lo programado</v>
      </c>
      <c r="Y28" s="166" t="s">
        <v>5152</v>
      </c>
      <c r="Z28" s="159">
        <f t="shared" si="7"/>
        <v>4</v>
      </c>
      <c r="AA28" s="159"/>
      <c r="AB28" s="100" t="str">
        <f t="shared" si="8"/>
        <v>No hay ejecución</v>
      </c>
      <c r="AC28" s="105" t="str">
        <f t="shared" si="9"/>
        <v>NA</v>
      </c>
      <c r="AD28" s="166"/>
      <c r="AE28" s="65">
        <f t="shared" si="10"/>
        <v>4</v>
      </c>
      <c r="AF28" s="100">
        <f t="shared" si="11"/>
        <v>0.5</v>
      </c>
      <c r="AG28" s="105" t="str">
        <f t="shared" si="12"/>
        <v>Incumplimiento</v>
      </c>
      <c r="AH28" s="166"/>
      <c r="AI28" s="159">
        <v>82459.520000000004</v>
      </c>
      <c r="AJ28" s="159" t="s">
        <v>5136</v>
      </c>
    </row>
    <row r="29" spans="1:36" ht="30" thickTop="1" thickBot="1">
      <c r="A29" s="63">
        <v>14</v>
      </c>
      <c r="B29" s="162" t="s">
        <v>400</v>
      </c>
      <c r="C29" s="162">
        <v>0</v>
      </c>
      <c r="D29" s="162">
        <v>0</v>
      </c>
      <c r="E29" s="162" t="s">
        <v>41</v>
      </c>
      <c r="F29" s="162">
        <v>18</v>
      </c>
      <c r="G29" s="231" t="s">
        <v>504</v>
      </c>
      <c r="H29" s="164" t="s">
        <v>5153</v>
      </c>
      <c r="I29" s="231" t="s">
        <v>18</v>
      </c>
      <c r="J29" s="231" t="s">
        <v>129</v>
      </c>
      <c r="K29" s="231">
        <v>6</v>
      </c>
      <c r="L29" s="165" t="s">
        <v>2214</v>
      </c>
      <c r="M29" s="165" t="s">
        <v>2215</v>
      </c>
      <c r="N29" s="64">
        <v>0</v>
      </c>
      <c r="O29" s="64">
        <v>1</v>
      </c>
      <c r="P29" s="64">
        <v>0</v>
      </c>
      <c r="Q29" s="64">
        <v>1</v>
      </c>
      <c r="R29" s="64">
        <f t="shared" si="0"/>
        <v>2</v>
      </c>
      <c r="S29" s="105" t="s">
        <v>5134</v>
      </c>
      <c r="T29" s="105" t="s">
        <v>172</v>
      </c>
      <c r="U29" s="159">
        <f t="shared" si="4"/>
        <v>1</v>
      </c>
      <c r="V29" s="273">
        <v>1</v>
      </c>
      <c r="W29" s="100">
        <f t="shared" si="17"/>
        <v>1</v>
      </c>
      <c r="X29" s="105" t="str">
        <f t="shared" si="18"/>
        <v>De acuerdo a lo programado</v>
      </c>
      <c r="Y29" s="166" t="s">
        <v>5154</v>
      </c>
      <c r="Z29" s="159">
        <f t="shared" si="7"/>
        <v>1</v>
      </c>
      <c r="AA29" s="159"/>
      <c r="AB29" s="100" t="str">
        <f t="shared" si="8"/>
        <v>No hay ejecución</v>
      </c>
      <c r="AC29" s="105" t="str">
        <f t="shared" si="9"/>
        <v>NA</v>
      </c>
      <c r="AD29" s="166"/>
      <c r="AE29" s="65">
        <f t="shared" si="10"/>
        <v>1</v>
      </c>
      <c r="AF29" s="100">
        <f t="shared" si="11"/>
        <v>0.5</v>
      </c>
      <c r="AG29" s="105" t="str">
        <f t="shared" si="12"/>
        <v>Incumplimiento</v>
      </c>
      <c r="AH29" s="166"/>
      <c r="AI29" s="159">
        <v>20614.88</v>
      </c>
      <c r="AJ29" s="159" t="s">
        <v>5136</v>
      </c>
    </row>
    <row r="30" spans="1:36" ht="39.6" thickTop="1" thickBot="1">
      <c r="A30" s="63">
        <v>15</v>
      </c>
      <c r="B30" s="162" t="s">
        <v>400</v>
      </c>
      <c r="C30" s="162">
        <v>0</v>
      </c>
      <c r="D30" s="162">
        <v>0</v>
      </c>
      <c r="E30" s="162" t="s">
        <v>41</v>
      </c>
      <c r="F30" s="162">
        <v>18</v>
      </c>
      <c r="G30" s="231" t="s">
        <v>557</v>
      </c>
      <c r="H30" s="164" t="s">
        <v>5155</v>
      </c>
      <c r="I30" s="231" t="s">
        <v>20</v>
      </c>
      <c r="J30" s="231" t="s">
        <v>129</v>
      </c>
      <c r="K30" s="231">
        <v>1</v>
      </c>
      <c r="L30" s="165" t="s">
        <v>2214</v>
      </c>
      <c r="M30" s="165" t="s">
        <v>2215</v>
      </c>
      <c r="N30" s="64">
        <v>1</v>
      </c>
      <c r="O30" s="64">
        <v>0</v>
      </c>
      <c r="P30" s="64">
        <v>0</v>
      </c>
      <c r="Q30" s="64">
        <v>0</v>
      </c>
      <c r="R30" s="64">
        <f t="shared" si="0"/>
        <v>1</v>
      </c>
      <c r="S30" s="105" t="s">
        <v>5134</v>
      </c>
      <c r="T30" s="105" t="s">
        <v>172</v>
      </c>
      <c r="U30" s="159">
        <f t="shared" si="4"/>
        <v>1</v>
      </c>
      <c r="V30" s="273">
        <v>1</v>
      </c>
      <c r="W30" s="100">
        <f t="shared" si="17"/>
        <v>1</v>
      </c>
      <c r="X30" s="105" t="str">
        <f t="shared" si="18"/>
        <v>De acuerdo a lo programado</v>
      </c>
      <c r="Y30" s="166" t="s">
        <v>5142</v>
      </c>
      <c r="Z30" s="159">
        <f t="shared" si="7"/>
        <v>0</v>
      </c>
      <c r="AA30" s="159"/>
      <c r="AB30" s="100" t="str">
        <f t="shared" si="8"/>
        <v>No hay ejecución</v>
      </c>
      <c r="AC30" s="105" t="str">
        <f t="shared" si="9"/>
        <v>NA</v>
      </c>
      <c r="AD30" s="166"/>
      <c r="AE30" s="65">
        <f t="shared" si="10"/>
        <v>1</v>
      </c>
      <c r="AF30" s="100">
        <f t="shared" si="11"/>
        <v>1</v>
      </c>
      <c r="AG30" s="105" t="str">
        <f t="shared" si="12"/>
        <v>De acuerdo a lo programado</v>
      </c>
      <c r="AH30" s="166"/>
      <c r="AI30" s="159">
        <v>10307.44</v>
      </c>
      <c r="AJ30" s="159" t="s">
        <v>5136</v>
      </c>
    </row>
    <row r="31" spans="1:36" ht="39.6" thickTop="1" thickBot="1">
      <c r="A31" s="63">
        <v>16</v>
      </c>
      <c r="B31" s="162" t="s">
        <v>400</v>
      </c>
      <c r="C31" s="162">
        <v>0</v>
      </c>
      <c r="D31" s="162">
        <v>0</v>
      </c>
      <c r="E31" s="162" t="s">
        <v>41</v>
      </c>
      <c r="F31" s="162">
        <v>18</v>
      </c>
      <c r="G31" s="231" t="s">
        <v>557</v>
      </c>
      <c r="H31" s="164" t="s">
        <v>5156</v>
      </c>
      <c r="I31" s="231" t="s">
        <v>20</v>
      </c>
      <c r="J31" s="231" t="s">
        <v>129</v>
      </c>
      <c r="K31" s="231">
        <v>1</v>
      </c>
      <c r="L31" s="165" t="s">
        <v>2214</v>
      </c>
      <c r="M31" s="165" t="s">
        <v>2215</v>
      </c>
      <c r="N31" s="64">
        <v>1</v>
      </c>
      <c r="O31" s="64">
        <v>0</v>
      </c>
      <c r="P31" s="64">
        <v>0</v>
      </c>
      <c r="Q31" s="64">
        <v>0</v>
      </c>
      <c r="R31" s="64">
        <f t="shared" si="0"/>
        <v>1</v>
      </c>
      <c r="S31" s="105" t="s">
        <v>5134</v>
      </c>
      <c r="T31" s="105" t="s">
        <v>172</v>
      </c>
      <c r="U31" s="159">
        <f t="shared" si="4"/>
        <v>1</v>
      </c>
      <c r="V31" s="273">
        <v>1</v>
      </c>
      <c r="W31" s="100">
        <f t="shared" si="17"/>
        <v>1</v>
      </c>
      <c r="X31" s="105" t="str">
        <f t="shared" si="18"/>
        <v>De acuerdo a lo programado</v>
      </c>
      <c r="Y31" s="166" t="s">
        <v>5142</v>
      </c>
      <c r="Z31" s="159">
        <f t="shared" si="7"/>
        <v>0</v>
      </c>
      <c r="AA31" s="159"/>
      <c r="AB31" s="100" t="str">
        <f t="shared" si="8"/>
        <v>No hay ejecución</v>
      </c>
      <c r="AC31" s="105" t="str">
        <f t="shared" si="9"/>
        <v>NA</v>
      </c>
      <c r="AD31" s="166"/>
      <c r="AE31" s="65">
        <f t="shared" si="10"/>
        <v>1</v>
      </c>
      <c r="AF31" s="100">
        <f t="shared" si="11"/>
        <v>1</v>
      </c>
      <c r="AG31" s="105" t="str">
        <f t="shared" si="12"/>
        <v>De acuerdo a lo programado</v>
      </c>
      <c r="AH31" s="166"/>
      <c r="AI31" s="159">
        <v>10307.44</v>
      </c>
      <c r="AJ31" s="159" t="s">
        <v>5136</v>
      </c>
    </row>
    <row r="32" spans="1:36" ht="30" thickTop="1" thickBot="1">
      <c r="A32" s="63">
        <v>17</v>
      </c>
      <c r="B32" s="162" t="s">
        <v>400</v>
      </c>
      <c r="C32" s="162">
        <v>0</v>
      </c>
      <c r="D32" s="162">
        <v>0</v>
      </c>
      <c r="E32" s="162" t="s">
        <v>41</v>
      </c>
      <c r="F32" s="162">
        <v>18</v>
      </c>
      <c r="G32" s="231" t="s">
        <v>541</v>
      </c>
      <c r="H32" s="164" t="s">
        <v>5157</v>
      </c>
      <c r="I32" s="231" t="s">
        <v>20</v>
      </c>
      <c r="J32" s="231" t="s">
        <v>129</v>
      </c>
      <c r="K32" s="231">
        <v>1</v>
      </c>
      <c r="L32" s="165" t="s">
        <v>3834</v>
      </c>
      <c r="M32" s="165" t="s">
        <v>643</v>
      </c>
      <c r="N32" s="64">
        <v>0</v>
      </c>
      <c r="O32" s="64">
        <v>1</v>
      </c>
      <c r="P32" s="64">
        <v>0</v>
      </c>
      <c r="Q32" s="64">
        <v>0</v>
      </c>
      <c r="R32" s="64">
        <f t="shared" si="0"/>
        <v>1</v>
      </c>
      <c r="S32" s="105" t="s">
        <v>5134</v>
      </c>
      <c r="T32" s="105" t="s">
        <v>172</v>
      </c>
      <c r="U32" s="159">
        <f t="shared" si="4"/>
        <v>1</v>
      </c>
      <c r="V32" s="273">
        <v>0</v>
      </c>
      <c r="W32" s="100">
        <f t="shared" si="17"/>
        <v>0</v>
      </c>
      <c r="X32" s="105" t="str">
        <f t="shared" si="18"/>
        <v>En Riesgo de no Cumplimiento</v>
      </c>
      <c r="Y32" s="166" t="s">
        <v>5158</v>
      </c>
      <c r="Z32" s="159">
        <f t="shared" si="7"/>
        <v>0</v>
      </c>
      <c r="AA32" s="159"/>
      <c r="AB32" s="100" t="str">
        <f t="shared" si="8"/>
        <v>No hay ejecución</v>
      </c>
      <c r="AC32" s="105" t="str">
        <f t="shared" si="9"/>
        <v>NA</v>
      </c>
      <c r="AD32" s="166"/>
      <c r="AE32" s="65">
        <f t="shared" si="10"/>
        <v>0</v>
      </c>
      <c r="AF32" s="100" t="str">
        <f t="shared" si="11"/>
        <v>No hay Programación</v>
      </c>
      <c r="AG32" s="105" t="str">
        <f t="shared" si="12"/>
        <v>De acuerdo a lo programado</v>
      </c>
      <c r="AH32" s="166"/>
      <c r="AI32" s="159">
        <v>10307.44</v>
      </c>
      <c r="AJ32" s="159" t="s">
        <v>5136</v>
      </c>
    </row>
    <row r="33" spans="1:36" ht="39.6" thickTop="1" thickBot="1">
      <c r="A33" s="63">
        <v>18</v>
      </c>
      <c r="B33" s="162" t="s">
        <v>400</v>
      </c>
      <c r="C33" s="162">
        <v>0</v>
      </c>
      <c r="D33" s="162">
        <v>0</v>
      </c>
      <c r="E33" s="162" t="s">
        <v>41</v>
      </c>
      <c r="F33" s="162">
        <v>18</v>
      </c>
      <c r="G33" s="231" t="s">
        <v>513</v>
      </c>
      <c r="H33" s="164" t="s">
        <v>5144</v>
      </c>
      <c r="I33" s="231" t="s">
        <v>20</v>
      </c>
      <c r="J33" s="231" t="s">
        <v>129</v>
      </c>
      <c r="K33" s="231">
        <v>1</v>
      </c>
      <c r="L33" s="165" t="s">
        <v>3763</v>
      </c>
      <c r="M33" s="165" t="s">
        <v>3764</v>
      </c>
      <c r="N33" s="64">
        <v>0</v>
      </c>
      <c r="O33" s="64">
        <v>0</v>
      </c>
      <c r="P33" s="64">
        <v>0</v>
      </c>
      <c r="Q33" s="64">
        <v>1</v>
      </c>
      <c r="R33" s="64">
        <f t="shared" si="0"/>
        <v>1</v>
      </c>
      <c r="S33" s="105" t="s">
        <v>5134</v>
      </c>
      <c r="T33" s="105" t="s">
        <v>172</v>
      </c>
      <c r="U33" s="159">
        <f t="shared" si="4"/>
        <v>0</v>
      </c>
      <c r="V33" s="273">
        <v>1</v>
      </c>
      <c r="W33" s="100" t="str">
        <f t="shared" si="17"/>
        <v>No hay Programación</v>
      </c>
      <c r="X33" s="105" t="str">
        <f t="shared" si="18"/>
        <v>De acuerdo a lo programado</v>
      </c>
      <c r="Y33" s="166" t="s">
        <v>5159</v>
      </c>
      <c r="Z33" s="159">
        <f t="shared" si="7"/>
        <v>1</v>
      </c>
      <c r="AA33" s="159"/>
      <c r="AB33" s="100" t="str">
        <f t="shared" si="8"/>
        <v>No hay ejecución</v>
      </c>
      <c r="AC33" s="105" t="str">
        <f t="shared" si="9"/>
        <v>NA</v>
      </c>
      <c r="AD33" s="166"/>
      <c r="AE33" s="65">
        <f t="shared" si="10"/>
        <v>1</v>
      </c>
      <c r="AF33" s="100">
        <f t="shared" si="11"/>
        <v>1</v>
      </c>
      <c r="AG33" s="105" t="str">
        <f t="shared" si="12"/>
        <v>De acuerdo a lo programado</v>
      </c>
      <c r="AH33" s="166"/>
      <c r="AI33" s="159">
        <v>10307.44</v>
      </c>
      <c r="AJ33" s="159" t="s">
        <v>5136</v>
      </c>
    </row>
    <row r="34" spans="1:36" ht="39.6" thickTop="1" thickBot="1">
      <c r="A34" s="63">
        <v>19</v>
      </c>
      <c r="B34" s="162" t="s">
        <v>400</v>
      </c>
      <c r="C34" s="162">
        <v>0</v>
      </c>
      <c r="D34" s="162">
        <v>0</v>
      </c>
      <c r="E34" s="162" t="s">
        <v>41</v>
      </c>
      <c r="F34" s="162">
        <v>18</v>
      </c>
      <c r="G34" s="231" t="s">
        <v>439</v>
      </c>
      <c r="H34" s="164" t="s">
        <v>5160</v>
      </c>
      <c r="I34" s="231" t="s">
        <v>18</v>
      </c>
      <c r="J34" s="231" t="s">
        <v>129</v>
      </c>
      <c r="K34" s="231">
        <v>6</v>
      </c>
      <c r="L34" s="165" t="s">
        <v>2214</v>
      </c>
      <c r="M34" s="165" t="s">
        <v>2215</v>
      </c>
      <c r="N34" s="64">
        <v>59</v>
      </c>
      <c r="O34" s="64">
        <v>59</v>
      </c>
      <c r="P34" s="64">
        <v>59</v>
      </c>
      <c r="Q34" s="64">
        <v>56</v>
      </c>
      <c r="R34" s="64">
        <f t="shared" si="0"/>
        <v>233</v>
      </c>
      <c r="S34" s="105" t="s">
        <v>5134</v>
      </c>
      <c r="T34" s="105" t="s">
        <v>172</v>
      </c>
      <c r="U34" s="159">
        <f t="shared" si="4"/>
        <v>118</v>
      </c>
      <c r="V34" s="273">
        <v>265</v>
      </c>
      <c r="W34" s="100">
        <f t="shared" ref="W34:W36" si="19">IF(V34="","No hay ejecución",IF(AND(U34&gt;0), V34/U34,"No hay Programación"))</f>
        <v>2.2457627118644066</v>
      </c>
      <c r="X34" s="105" t="str">
        <f t="shared" ref="X34:X36" si="20">IF(W34="No hay ejecución","NA",IF(W34&gt;=90%,"De acuerdo a lo programado",IF(W34&gt;=70%,"Atraso Leve",IF(W34&lt;70%,"En Riesgo de no Cumplimiento"))))</f>
        <v>De acuerdo a lo programado</v>
      </c>
      <c r="Y34" s="166" t="s">
        <v>5161</v>
      </c>
      <c r="Z34" s="159">
        <f t="shared" si="7"/>
        <v>115</v>
      </c>
      <c r="AA34" s="159"/>
      <c r="AB34" s="100" t="str">
        <f t="shared" si="8"/>
        <v>No hay ejecución</v>
      </c>
      <c r="AC34" s="105" t="str">
        <f t="shared" si="9"/>
        <v>NA</v>
      </c>
      <c r="AD34" s="166"/>
      <c r="AE34" s="65">
        <f t="shared" si="10"/>
        <v>265</v>
      </c>
      <c r="AF34" s="100">
        <f t="shared" si="11"/>
        <v>1.1373390557939915</v>
      </c>
      <c r="AG34" s="105" t="str">
        <f t="shared" si="12"/>
        <v>De acuerdo a lo programado</v>
      </c>
      <c r="AH34" s="166"/>
      <c r="AI34" s="159">
        <v>2401633.61</v>
      </c>
      <c r="AJ34" s="159" t="s">
        <v>5136</v>
      </c>
    </row>
    <row r="35" spans="1:36" ht="30" thickTop="1" thickBot="1">
      <c r="A35" s="63">
        <v>20</v>
      </c>
      <c r="B35" s="162" t="s">
        <v>400</v>
      </c>
      <c r="C35" s="162">
        <v>0</v>
      </c>
      <c r="D35" s="162">
        <v>0</v>
      </c>
      <c r="E35" s="162" t="s">
        <v>41</v>
      </c>
      <c r="F35" s="162">
        <v>18</v>
      </c>
      <c r="G35" s="231" t="s">
        <v>439</v>
      </c>
      <c r="H35" s="164" t="s">
        <v>5160</v>
      </c>
      <c r="I35" s="231" t="s">
        <v>18</v>
      </c>
      <c r="J35" s="231" t="s">
        <v>129</v>
      </c>
      <c r="K35" s="231">
        <v>6</v>
      </c>
      <c r="L35" s="165" t="s">
        <v>2214</v>
      </c>
      <c r="M35" s="165" t="s">
        <v>2215</v>
      </c>
      <c r="N35" s="64">
        <v>0</v>
      </c>
      <c r="O35" s="64">
        <v>1</v>
      </c>
      <c r="P35" s="64">
        <v>0</v>
      </c>
      <c r="Q35" s="64">
        <v>0</v>
      </c>
      <c r="R35" s="64">
        <f t="shared" si="0"/>
        <v>1</v>
      </c>
      <c r="S35" s="105" t="s">
        <v>5134</v>
      </c>
      <c r="T35" s="105" t="s">
        <v>172</v>
      </c>
      <c r="U35" s="159">
        <f t="shared" si="4"/>
        <v>1</v>
      </c>
      <c r="V35" s="273">
        <v>1</v>
      </c>
      <c r="W35" s="100">
        <f t="shared" si="19"/>
        <v>1</v>
      </c>
      <c r="X35" s="105" t="str">
        <f t="shared" si="20"/>
        <v>De acuerdo a lo programado</v>
      </c>
      <c r="Y35" s="166"/>
      <c r="Z35" s="159">
        <f t="shared" si="7"/>
        <v>0</v>
      </c>
      <c r="AA35" s="159"/>
      <c r="AB35" s="100" t="str">
        <f t="shared" si="8"/>
        <v>No hay ejecución</v>
      </c>
      <c r="AC35" s="105" t="str">
        <f t="shared" si="9"/>
        <v>NA</v>
      </c>
      <c r="AD35" s="166"/>
      <c r="AE35" s="65">
        <f t="shared" si="10"/>
        <v>1</v>
      </c>
      <c r="AF35" s="100">
        <f t="shared" si="11"/>
        <v>1</v>
      </c>
      <c r="AG35" s="105" t="str">
        <f t="shared" si="12"/>
        <v>De acuerdo a lo programado</v>
      </c>
      <c r="AH35" s="166"/>
      <c r="AI35" s="159">
        <v>10307.44</v>
      </c>
      <c r="AJ35" s="159" t="s">
        <v>5136</v>
      </c>
    </row>
    <row r="36" spans="1:36" ht="30" thickTop="1" thickBot="1">
      <c r="A36" s="63">
        <v>21</v>
      </c>
      <c r="B36" s="162" t="s">
        <v>400</v>
      </c>
      <c r="C36" s="162">
        <v>0</v>
      </c>
      <c r="D36" s="162">
        <v>0</v>
      </c>
      <c r="E36" s="162" t="s">
        <v>41</v>
      </c>
      <c r="F36" s="162">
        <v>18</v>
      </c>
      <c r="G36" s="231" t="s">
        <v>439</v>
      </c>
      <c r="H36" s="164" t="s">
        <v>5162</v>
      </c>
      <c r="I36" s="231" t="s">
        <v>18</v>
      </c>
      <c r="J36" s="231" t="s">
        <v>129</v>
      </c>
      <c r="K36" s="231">
        <v>6</v>
      </c>
      <c r="L36" s="165" t="s">
        <v>2214</v>
      </c>
      <c r="M36" s="165" t="s">
        <v>2215</v>
      </c>
      <c r="N36" s="64">
        <v>0</v>
      </c>
      <c r="O36" s="64">
        <v>0</v>
      </c>
      <c r="P36" s="64">
        <v>1</v>
      </c>
      <c r="Q36" s="64">
        <v>0</v>
      </c>
      <c r="R36" s="64">
        <f t="shared" si="0"/>
        <v>1</v>
      </c>
      <c r="S36" s="105" t="s">
        <v>5134</v>
      </c>
      <c r="T36" s="105" t="s">
        <v>172</v>
      </c>
      <c r="U36" s="159">
        <f t="shared" si="4"/>
        <v>0</v>
      </c>
      <c r="V36" s="273">
        <v>0</v>
      </c>
      <c r="W36" s="100" t="str">
        <f t="shared" si="19"/>
        <v>No hay Programación</v>
      </c>
      <c r="X36" s="105" t="str">
        <f t="shared" si="20"/>
        <v>De acuerdo a lo programado</v>
      </c>
      <c r="Y36" s="166" t="s">
        <v>5154</v>
      </c>
      <c r="Z36" s="159">
        <f t="shared" si="7"/>
        <v>1</v>
      </c>
      <c r="AA36" s="159"/>
      <c r="AB36" s="100" t="str">
        <f t="shared" si="8"/>
        <v>No hay ejecución</v>
      </c>
      <c r="AC36" s="105" t="str">
        <f t="shared" si="9"/>
        <v>NA</v>
      </c>
      <c r="AD36" s="166"/>
      <c r="AE36" s="65">
        <f>V36+AA36</f>
        <v>0</v>
      </c>
      <c r="AF36" s="100" t="str">
        <f t="shared" si="11"/>
        <v>No hay Programación</v>
      </c>
      <c r="AG36" s="105" t="str">
        <f t="shared" si="12"/>
        <v>De acuerdo a lo programado</v>
      </c>
      <c r="AH36" s="166"/>
      <c r="AI36" s="159">
        <v>10307.44</v>
      </c>
      <c r="AJ36" s="159" t="s">
        <v>5136</v>
      </c>
    </row>
    <row r="37" spans="1:36" ht="97.2" thickTop="1" thickBot="1">
      <c r="A37" s="63">
        <v>22</v>
      </c>
      <c r="B37" s="162" t="s">
        <v>400</v>
      </c>
      <c r="C37" s="162">
        <v>0</v>
      </c>
      <c r="D37" s="162">
        <v>0</v>
      </c>
      <c r="E37" s="162" t="s">
        <v>41</v>
      </c>
      <c r="F37" s="162">
        <v>18</v>
      </c>
      <c r="G37" s="231" t="s">
        <v>428</v>
      </c>
      <c r="H37" s="164" t="s">
        <v>5137</v>
      </c>
      <c r="I37" s="231" t="s">
        <v>18</v>
      </c>
      <c r="J37" s="231" t="s">
        <v>129</v>
      </c>
      <c r="K37" s="231">
        <v>6</v>
      </c>
      <c r="L37" s="165" t="s">
        <v>3834</v>
      </c>
      <c r="M37" s="165" t="s">
        <v>643</v>
      </c>
      <c r="N37" s="64">
        <v>0</v>
      </c>
      <c r="O37" s="64">
        <v>0</v>
      </c>
      <c r="P37" s="64">
        <v>1</v>
      </c>
      <c r="Q37" s="64">
        <v>0</v>
      </c>
      <c r="R37" s="64">
        <f t="shared" si="0"/>
        <v>1</v>
      </c>
      <c r="S37" s="105" t="s">
        <v>5134</v>
      </c>
      <c r="T37" s="105" t="s">
        <v>172</v>
      </c>
      <c r="U37" s="159">
        <f t="shared" si="4"/>
        <v>0</v>
      </c>
      <c r="V37" s="273">
        <v>9</v>
      </c>
      <c r="W37" s="100" t="str">
        <f t="shared" ref="W37:W38" si="21">IF(V37="","No hay ejecución",IF(AND(U37&gt;0), V37/U37,"No hay Programación"))</f>
        <v>No hay Programación</v>
      </c>
      <c r="X37" s="105" t="str">
        <f t="shared" ref="X37:X38" si="22">IF(W37="No hay ejecución","NA",IF(W37&gt;=90%,"De acuerdo a lo programado",IF(W37&gt;=70%,"Atraso Leve",IF(W37&lt;70%,"En Riesgo de no Cumplimiento"))))</f>
        <v>De acuerdo a lo programado</v>
      </c>
      <c r="Y37" s="166" t="s">
        <v>5163</v>
      </c>
      <c r="Z37" s="159">
        <f t="shared" si="7"/>
        <v>1</v>
      </c>
      <c r="AA37" s="159"/>
      <c r="AB37" s="100" t="str">
        <f t="shared" si="8"/>
        <v>No hay ejecución</v>
      </c>
      <c r="AC37" s="105" t="str">
        <f t="shared" si="9"/>
        <v>NA</v>
      </c>
      <c r="AD37" s="166"/>
      <c r="AE37" s="65">
        <f t="shared" si="10"/>
        <v>9</v>
      </c>
      <c r="AF37" s="100">
        <f t="shared" si="11"/>
        <v>9</v>
      </c>
      <c r="AG37" s="105" t="str">
        <f t="shared" si="12"/>
        <v>De acuerdo a lo programado</v>
      </c>
      <c r="AH37" s="166"/>
      <c r="AI37" s="159">
        <v>10307.44</v>
      </c>
      <c r="AJ37" s="159" t="s">
        <v>5136</v>
      </c>
    </row>
    <row r="38" spans="1:36" ht="39.6" thickTop="1" thickBot="1">
      <c r="A38" s="63">
        <v>23</v>
      </c>
      <c r="B38" s="162" t="s">
        <v>400</v>
      </c>
      <c r="C38" s="162">
        <v>0</v>
      </c>
      <c r="D38" s="162">
        <v>0</v>
      </c>
      <c r="E38" s="162" t="s">
        <v>41</v>
      </c>
      <c r="F38" s="162">
        <v>18</v>
      </c>
      <c r="G38" s="231" t="s">
        <v>557</v>
      </c>
      <c r="H38" s="164" t="s">
        <v>5155</v>
      </c>
      <c r="I38" s="231" t="s">
        <v>20</v>
      </c>
      <c r="J38" s="231" t="s">
        <v>129</v>
      </c>
      <c r="K38" s="231">
        <v>1</v>
      </c>
      <c r="L38" s="165" t="s">
        <v>2214</v>
      </c>
      <c r="M38" s="165" t="s">
        <v>2215</v>
      </c>
      <c r="N38" s="64">
        <v>9</v>
      </c>
      <c r="O38" s="64">
        <v>0</v>
      </c>
      <c r="P38" s="64">
        <v>0</v>
      </c>
      <c r="Q38" s="64">
        <v>0</v>
      </c>
      <c r="R38" s="64">
        <f t="shared" si="0"/>
        <v>9</v>
      </c>
      <c r="S38" s="105" t="s">
        <v>5134</v>
      </c>
      <c r="T38" s="105" t="s">
        <v>172</v>
      </c>
      <c r="U38" s="159">
        <f t="shared" si="4"/>
        <v>9</v>
      </c>
      <c r="V38" s="273">
        <v>9</v>
      </c>
      <c r="W38" s="100">
        <f t="shared" si="21"/>
        <v>1</v>
      </c>
      <c r="X38" s="105" t="str">
        <f t="shared" si="22"/>
        <v>De acuerdo a lo programado</v>
      </c>
      <c r="Y38" s="166" t="s">
        <v>5142</v>
      </c>
      <c r="Z38" s="159">
        <f t="shared" si="7"/>
        <v>0</v>
      </c>
      <c r="AA38" s="159"/>
      <c r="AB38" s="100" t="str">
        <f t="shared" si="8"/>
        <v>No hay ejecución</v>
      </c>
      <c r="AC38" s="105" t="str">
        <f t="shared" si="9"/>
        <v>NA</v>
      </c>
      <c r="AD38" s="166"/>
      <c r="AE38" s="65">
        <f t="shared" si="10"/>
        <v>9</v>
      </c>
      <c r="AF38" s="100">
        <f t="shared" si="11"/>
        <v>1</v>
      </c>
      <c r="AG38" s="105" t="str">
        <f t="shared" si="12"/>
        <v>De acuerdo a lo programado</v>
      </c>
      <c r="AH38" s="166"/>
      <c r="AI38" s="159">
        <v>92766.96</v>
      </c>
      <c r="AJ38" s="159" t="s">
        <v>5136</v>
      </c>
    </row>
    <row r="39" spans="1:36" ht="39.6" thickTop="1" thickBot="1">
      <c r="A39" s="63">
        <v>24</v>
      </c>
      <c r="B39" s="162" t="s">
        <v>400</v>
      </c>
      <c r="C39" s="162">
        <v>0</v>
      </c>
      <c r="D39" s="162">
        <v>0</v>
      </c>
      <c r="E39" s="162" t="s">
        <v>41</v>
      </c>
      <c r="F39" s="162">
        <v>18</v>
      </c>
      <c r="G39" s="231" t="s">
        <v>557</v>
      </c>
      <c r="H39" s="164" t="s">
        <v>5156</v>
      </c>
      <c r="I39" s="231" t="s">
        <v>20</v>
      </c>
      <c r="J39" s="231" t="s">
        <v>129</v>
      </c>
      <c r="K39" s="231">
        <v>1</v>
      </c>
      <c r="L39" s="165" t="s">
        <v>2214</v>
      </c>
      <c r="M39" s="165" t="s">
        <v>2215</v>
      </c>
      <c r="N39" s="64">
        <v>9</v>
      </c>
      <c r="O39" s="64">
        <v>0</v>
      </c>
      <c r="P39" s="64">
        <v>0</v>
      </c>
      <c r="Q39" s="64">
        <v>0</v>
      </c>
      <c r="R39" s="64">
        <f t="shared" si="0"/>
        <v>9</v>
      </c>
      <c r="S39" s="105" t="s">
        <v>5134</v>
      </c>
      <c r="T39" s="105" t="s">
        <v>172</v>
      </c>
      <c r="U39" s="159">
        <f t="shared" si="4"/>
        <v>9</v>
      </c>
      <c r="V39" s="273">
        <v>9</v>
      </c>
      <c r="W39" s="100">
        <f t="shared" ref="W39:W43" si="23">IF(V39="","No hay ejecución",IF(AND(U39&gt;0), V39/U39,"No hay Programación"))</f>
        <v>1</v>
      </c>
      <c r="X39" s="105" t="str">
        <f t="shared" ref="X39:X43" si="24">IF(W39="No hay ejecución","NA",IF(W39&gt;=90%,"De acuerdo a lo programado",IF(W39&gt;=70%,"Atraso Leve",IF(W39&lt;70%,"En Riesgo de no Cumplimiento"))))</f>
        <v>De acuerdo a lo programado</v>
      </c>
      <c r="Y39" s="166" t="s">
        <v>5142</v>
      </c>
      <c r="Z39" s="159">
        <f t="shared" si="7"/>
        <v>0</v>
      </c>
      <c r="AA39" s="159"/>
      <c r="AB39" s="100" t="str">
        <f t="shared" si="8"/>
        <v>No hay ejecución</v>
      </c>
      <c r="AC39" s="105" t="str">
        <f t="shared" si="9"/>
        <v>NA</v>
      </c>
      <c r="AD39" s="166"/>
      <c r="AE39" s="65">
        <f t="shared" si="10"/>
        <v>9</v>
      </c>
      <c r="AF39" s="100">
        <f t="shared" si="11"/>
        <v>1</v>
      </c>
      <c r="AG39" s="105" t="str">
        <f t="shared" si="12"/>
        <v>De acuerdo a lo programado</v>
      </c>
      <c r="AH39" s="166"/>
      <c r="AI39" s="159">
        <v>92766.96</v>
      </c>
      <c r="AJ39" s="159" t="s">
        <v>5136</v>
      </c>
    </row>
    <row r="40" spans="1:36" ht="39.6" thickTop="1" thickBot="1">
      <c r="A40" s="63">
        <v>25</v>
      </c>
      <c r="B40" s="162" t="s">
        <v>400</v>
      </c>
      <c r="C40" s="162">
        <v>0</v>
      </c>
      <c r="D40" s="162">
        <v>0</v>
      </c>
      <c r="E40" s="162" t="s">
        <v>41</v>
      </c>
      <c r="F40" s="162">
        <v>18</v>
      </c>
      <c r="G40" s="231" t="s">
        <v>513</v>
      </c>
      <c r="H40" s="164" t="s">
        <v>5144</v>
      </c>
      <c r="I40" s="231" t="s">
        <v>20</v>
      </c>
      <c r="J40" s="231" t="s">
        <v>129</v>
      </c>
      <c r="K40" s="231">
        <v>1</v>
      </c>
      <c r="L40" s="165" t="s">
        <v>3763</v>
      </c>
      <c r="M40" s="165" t="s">
        <v>3764</v>
      </c>
      <c r="N40" s="64">
        <v>0</v>
      </c>
      <c r="O40" s="64">
        <v>3</v>
      </c>
      <c r="P40" s="64">
        <v>3</v>
      </c>
      <c r="Q40" s="64">
        <v>3</v>
      </c>
      <c r="R40" s="64">
        <f t="shared" si="0"/>
        <v>9</v>
      </c>
      <c r="S40" s="105" t="s">
        <v>5134</v>
      </c>
      <c r="T40" s="105" t="s">
        <v>172</v>
      </c>
      <c r="U40" s="159">
        <f t="shared" si="4"/>
        <v>3</v>
      </c>
      <c r="V40" s="273">
        <v>9</v>
      </c>
      <c r="W40" s="100">
        <f t="shared" si="23"/>
        <v>3</v>
      </c>
      <c r="X40" s="105" t="str">
        <f t="shared" si="24"/>
        <v>De acuerdo a lo programado</v>
      </c>
      <c r="Y40" s="166" t="s">
        <v>5159</v>
      </c>
      <c r="Z40" s="159">
        <f t="shared" si="7"/>
        <v>6</v>
      </c>
      <c r="AA40" s="159"/>
      <c r="AB40" s="100" t="str">
        <f t="shared" si="8"/>
        <v>No hay ejecución</v>
      </c>
      <c r="AC40" s="105" t="str">
        <f t="shared" si="9"/>
        <v>NA</v>
      </c>
      <c r="AD40" s="166"/>
      <c r="AE40" s="65">
        <f t="shared" si="10"/>
        <v>9</v>
      </c>
      <c r="AF40" s="100">
        <f t="shared" si="11"/>
        <v>1</v>
      </c>
      <c r="AG40" s="105" t="str">
        <f t="shared" si="12"/>
        <v>De acuerdo a lo programado</v>
      </c>
      <c r="AH40" s="166"/>
      <c r="AI40" s="159">
        <v>92766.96</v>
      </c>
      <c r="AJ40" s="159" t="s">
        <v>5136</v>
      </c>
    </row>
    <row r="41" spans="1:36" ht="30" thickTop="1" thickBot="1">
      <c r="A41" s="63">
        <v>26</v>
      </c>
      <c r="B41" s="162" t="s">
        <v>400</v>
      </c>
      <c r="C41" s="162">
        <v>0</v>
      </c>
      <c r="D41" s="162">
        <v>0</v>
      </c>
      <c r="E41" s="162" t="s">
        <v>41</v>
      </c>
      <c r="F41" s="162">
        <v>18</v>
      </c>
      <c r="G41" s="231" t="s">
        <v>439</v>
      </c>
      <c r="H41" s="164" t="s">
        <v>5160</v>
      </c>
      <c r="I41" s="231" t="s">
        <v>18</v>
      </c>
      <c r="J41" s="231" t="s">
        <v>129</v>
      </c>
      <c r="K41" s="231">
        <v>6</v>
      </c>
      <c r="L41" s="165" t="s">
        <v>4086</v>
      </c>
      <c r="M41" s="165" t="s">
        <v>5164</v>
      </c>
      <c r="N41" s="64">
        <v>0</v>
      </c>
      <c r="O41" s="64">
        <v>1</v>
      </c>
      <c r="P41" s="64">
        <v>0</v>
      </c>
      <c r="Q41" s="64">
        <v>0</v>
      </c>
      <c r="R41" s="64">
        <f t="shared" si="0"/>
        <v>1</v>
      </c>
      <c r="S41" s="105" t="s">
        <v>5134</v>
      </c>
      <c r="T41" s="105" t="s">
        <v>172</v>
      </c>
      <c r="U41" s="159">
        <f t="shared" si="4"/>
        <v>1</v>
      </c>
      <c r="V41" s="273">
        <v>0</v>
      </c>
      <c r="W41" s="100">
        <f t="shared" si="23"/>
        <v>0</v>
      </c>
      <c r="X41" s="105" t="str">
        <f t="shared" si="24"/>
        <v>En Riesgo de no Cumplimiento</v>
      </c>
      <c r="Y41" s="166" t="s">
        <v>5154</v>
      </c>
      <c r="Z41" s="159">
        <f t="shared" si="7"/>
        <v>0</v>
      </c>
      <c r="AA41" s="159"/>
      <c r="AB41" s="100" t="str">
        <f t="shared" si="8"/>
        <v>No hay ejecución</v>
      </c>
      <c r="AC41" s="105" t="str">
        <f t="shared" si="9"/>
        <v>NA</v>
      </c>
      <c r="AD41" s="166"/>
      <c r="AE41" s="65">
        <f t="shared" si="10"/>
        <v>0</v>
      </c>
      <c r="AF41" s="100" t="str">
        <f t="shared" si="11"/>
        <v>No hay Programación</v>
      </c>
      <c r="AG41" s="105" t="str">
        <f t="shared" si="12"/>
        <v>De acuerdo a lo programado</v>
      </c>
      <c r="AH41" s="166"/>
      <c r="AI41" s="159">
        <v>10307.44</v>
      </c>
      <c r="AJ41" s="159" t="s">
        <v>5136</v>
      </c>
    </row>
    <row r="42" spans="1:36" ht="30" thickTop="1" thickBot="1">
      <c r="A42" s="63">
        <v>27</v>
      </c>
      <c r="B42" s="162" t="s">
        <v>400</v>
      </c>
      <c r="C42" s="162">
        <v>0</v>
      </c>
      <c r="D42" s="162">
        <v>0</v>
      </c>
      <c r="E42" s="162" t="s">
        <v>41</v>
      </c>
      <c r="F42" s="162">
        <v>18</v>
      </c>
      <c r="G42" s="231" t="s">
        <v>439</v>
      </c>
      <c r="H42" s="164" t="s">
        <v>5165</v>
      </c>
      <c r="I42" s="231" t="s">
        <v>18</v>
      </c>
      <c r="J42" s="231" t="s">
        <v>129</v>
      </c>
      <c r="K42" s="231">
        <v>6</v>
      </c>
      <c r="L42" s="165" t="s">
        <v>2214</v>
      </c>
      <c r="M42" s="165" t="s">
        <v>2215</v>
      </c>
      <c r="N42" s="64">
        <v>0</v>
      </c>
      <c r="O42" s="64">
        <v>3</v>
      </c>
      <c r="P42" s="64">
        <v>3</v>
      </c>
      <c r="Q42" s="64">
        <v>3</v>
      </c>
      <c r="R42" s="64">
        <f t="shared" si="0"/>
        <v>9</v>
      </c>
      <c r="S42" s="105" t="s">
        <v>5134</v>
      </c>
      <c r="T42" s="105" t="s">
        <v>172</v>
      </c>
      <c r="U42" s="159">
        <f t="shared" si="4"/>
        <v>3</v>
      </c>
      <c r="V42" s="273">
        <v>0</v>
      </c>
      <c r="W42" s="100">
        <f t="shared" si="23"/>
        <v>0</v>
      </c>
      <c r="X42" s="105" t="str">
        <f t="shared" si="24"/>
        <v>En Riesgo de no Cumplimiento</v>
      </c>
      <c r="Y42" s="166" t="s">
        <v>5154</v>
      </c>
      <c r="Z42" s="159">
        <f t="shared" si="7"/>
        <v>6</v>
      </c>
      <c r="AA42" s="159"/>
      <c r="AB42" s="100" t="str">
        <f t="shared" si="8"/>
        <v>No hay ejecución</v>
      </c>
      <c r="AC42" s="105" t="str">
        <f t="shared" si="9"/>
        <v>NA</v>
      </c>
      <c r="AD42" s="166"/>
      <c r="AE42" s="65">
        <f t="shared" si="10"/>
        <v>0</v>
      </c>
      <c r="AF42" s="100" t="str">
        <f t="shared" si="11"/>
        <v>No hay Programación</v>
      </c>
      <c r="AG42" s="105" t="str">
        <f t="shared" si="12"/>
        <v>De acuerdo a lo programado</v>
      </c>
      <c r="AH42" s="166"/>
      <c r="AI42" s="159">
        <v>92766.96</v>
      </c>
      <c r="AJ42" s="159" t="s">
        <v>5136</v>
      </c>
    </row>
    <row r="43" spans="1:36" ht="39.6" thickTop="1" thickBot="1">
      <c r="A43" s="63">
        <v>28</v>
      </c>
      <c r="B43" s="162" t="s">
        <v>400</v>
      </c>
      <c r="C43" s="162">
        <v>0</v>
      </c>
      <c r="D43" s="162">
        <v>0</v>
      </c>
      <c r="E43" s="162" t="s">
        <v>41</v>
      </c>
      <c r="F43" s="162">
        <v>18</v>
      </c>
      <c r="G43" s="231" t="s">
        <v>450</v>
      </c>
      <c r="H43" s="164" t="s">
        <v>5166</v>
      </c>
      <c r="I43" s="231" t="s">
        <v>18</v>
      </c>
      <c r="J43" s="231" t="s">
        <v>129</v>
      </c>
      <c r="K43" s="231">
        <v>6</v>
      </c>
      <c r="L43" s="165" t="s">
        <v>2214</v>
      </c>
      <c r="M43" s="165" t="s">
        <v>2215</v>
      </c>
      <c r="N43" s="64">
        <v>2</v>
      </c>
      <c r="O43" s="64">
        <v>2</v>
      </c>
      <c r="P43" s="64">
        <v>2</v>
      </c>
      <c r="Q43" s="64">
        <v>2</v>
      </c>
      <c r="R43" s="64">
        <f t="shared" si="0"/>
        <v>8</v>
      </c>
      <c r="S43" s="105" t="s">
        <v>5134</v>
      </c>
      <c r="T43" s="105" t="s">
        <v>172</v>
      </c>
      <c r="U43" s="159">
        <f t="shared" si="4"/>
        <v>4</v>
      </c>
      <c r="V43" s="273">
        <v>4</v>
      </c>
      <c r="W43" s="100">
        <f t="shared" si="23"/>
        <v>1</v>
      </c>
      <c r="X43" s="105" t="str">
        <f t="shared" si="24"/>
        <v>De acuerdo a lo programado</v>
      </c>
      <c r="Y43" s="166"/>
      <c r="Z43" s="159">
        <f t="shared" si="7"/>
        <v>4</v>
      </c>
      <c r="AA43" s="159"/>
      <c r="AB43" s="100" t="str">
        <f t="shared" si="8"/>
        <v>No hay ejecución</v>
      </c>
      <c r="AC43" s="105" t="str">
        <f t="shared" si="9"/>
        <v>NA</v>
      </c>
      <c r="AD43" s="166"/>
      <c r="AE43" s="65">
        <f t="shared" si="10"/>
        <v>4</v>
      </c>
      <c r="AF43" s="100">
        <f t="shared" si="11"/>
        <v>0.5</v>
      </c>
      <c r="AG43" s="105" t="str">
        <f t="shared" si="12"/>
        <v>Incumplimiento</v>
      </c>
      <c r="AH43" s="166"/>
      <c r="AI43" s="159">
        <v>82459.520000000004</v>
      </c>
      <c r="AJ43" s="159" t="s">
        <v>5136</v>
      </c>
    </row>
    <row r="44" spans="1:36" ht="30" thickTop="1" thickBot="1">
      <c r="A44" s="63">
        <v>29</v>
      </c>
      <c r="B44" s="162" t="s">
        <v>400</v>
      </c>
      <c r="C44" s="162">
        <v>0</v>
      </c>
      <c r="D44" s="162">
        <v>0</v>
      </c>
      <c r="E44" s="162" t="s">
        <v>41</v>
      </c>
      <c r="F44" s="162">
        <v>18</v>
      </c>
      <c r="G44" s="231" t="s">
        <v>428</v>
      </c>
      <c r="H44" s="164" t="s">
        <v>5167</v>
      </c>
      <c r="I44" s="231" t="s">
        <v>18</v>
      </c>
      <c r="J44" s="231" t="s">
        <v>129</v>
      </c>
      <c r="K44" s="231">
        <v>6</v>
      </c>
      <c r="L44" s="165" t="s">
        <v>3778</v>
      </c>
      <c r="M44" s="165" t="s">
        <v>643</v>
      </c>
      <c r="N44" s="64">
        <v>0</v>
      </c>
      <c r="O44" s="64">
        <v>0</v>
      </c>
      <c r="P44" s="64">
        <v>1</v>
      </c>
      <c r="Q44" s="64">
        <v>0</v>
      </c>
      <c r="R44" s="64">
        <f t="shared" si="0"/>
        <v>1</v>
      </c>
      <c r="S44" s="105" t="s">
        <v>5134</v>
      </c>
      <c r="T44" s="105" t="s">
        <v>172</v>
      </c>
      <c r="U44" s="159">
        <f t="shared" si="4"/>
        <v>0</v>
      </c>
      <c r="V44" s="273">
        <v>1</v>
      </c>
      <c r="W44" s="100" t="str">
        <f t="shared" ref="W44:W107" si="25">IF(V44="","No hay ejecución",IF(AND(U44&gt;0), V44/U44,"No hay Programación"))</f>
        <v>No hay Programación</v>
      </c>
      <c r="X44" s="105" t="str">
        <f t="shared" ref="X44:X107" si="26">IF(W44="No hay ejecución","NA",IF(W44&gt;=90%,"De acuerdo a lo programado",IF(W44&gt;=70%,"Atraso Leve",IF(W44&lt;70%,"En Riesgo de no Cumplimiento"))))</f>
        <v>De acuerdo a lo programado</v>
      </c>
      <c r="Y44" s="166"/>
      <c r="Z44" s="159">
        <f t="shared" si="7"/>
        <v>1</v>
      </c>
      <c r="AA44" s="159"/>
      <c r="AB44" s="100" t="str">
        <f t="shared" si="8"/>
        <v>No hay ejecución</v>
      </c>
      <c r="AC44" s="105" t="str">
        <f t="shared" si="9"/>
        <v>NA</v>
      </c>
      <c r="AD44" s="166"/>
      <c r="AE44" s="65">
        <f t="shared" si="10"/>
        <v>1</v>
      </c>
      <c r="AF44" s="100">
        <f t="shared" si="11"/>
        <v>1</v>
      </c>
      <c r="AG44" s="105" t="str">
        <f t="shared" si="12"/>
        <v>De acuerdo a lo programado</v>
      </c>
      <c r="AH44" s="166"/>
      <c r="AI44" s="159">
        <v>10307.44</v>
      </c>
      <c r="AJ44" s="159" t="s">
        <v>5136</v>
      </c>
    </row>
    <row r="45" spans="1:36" ht="30" thickTop="1" thickBot="1">
      <c r="A45" s="63">
        <v>30</v>
      </c>
      <c r="B45" s="162" t="s">
        <v>400</v>
      </c>
      <c r="C45" s="162">
        <v>0</v>
      </c>
      <c r="D45" s="162">
        <v>0</v>
      </c>
      <c r="E45" s="162" t="s">
        <v>41</v>
      </c>
      <c r="F45" s="162">
        <v>18</v>
      </c>
      <c r="G45" s="231" t="s">
        <v>450</v>
      </c>
      <c r="H45" s="164" t="s">
        <v>5168</v>
      </c>
      <c r="I45" s="231" t="s">
        <v>18</v>
      </c>
      <c r="J45" s="231" t="s">
        <v>129</v>
      </c>
      <c r="K45" s="231">
        <v>6</v>
      </c>
      <c r="L45" s="165" t="s">
        <v>2214</v>
      </c>
      <c r="M45" s="165" t="s">
        <v>2215</v>
      </c>
      <c r="N45" s="64">
        <v>3</v>
      </c>
      <c r="O45" s="64">
        <v>2</v>
      </c>
      <c r="P45" s="64">
        <v>1</v>
      </c>
      <c r="Q45" s="64">
        <v>2</v>
      </c>
      <c r="R45" s="64">
        <f t="shared" si="0"/>
        <v>8</v>
      </c>
      <c r="S45" s="105" t="s">
        <v>5134</v>
      </c>
      <c r="T45" s="105" t="s">
        <v>172</v>
      </c>
      <c r="U45" s="159">
        <f t="shared" si="4"/>
        <v>5</v>
      </c>
      <c r="V45" s="273">
        <v>5</v>
      </c>
      <c r="W45" s="100">
        <f t="shared" si="25"/>
        <v>1</v>
      </c>
      <c r="X45" s="105" t="str">
        <f t="shared" si="26"/>
        <v>De acuerdo a lo programado</v>
      </c>
      <c r="Y45" s="166"/>
      <c r="Z45" s="159">
        <f t="shared" si="7"/>
        <v>3</v>
      </c>
      <c r="AA45" s="159"/>
      <c r="AB45" s="100" t="str">
        <f t="shared" si="8"/>
        <v>No hay ejecución</v>
      </c>
      <c r="AC45" s="105" t="str">
        <f t="shared" si="9"/>
        <v>NA</v>
      </c>
      <c r="AD45" s="166"/>
      <c r="AE45" s="65">
        <f t="shared" si="10"/>
        <v>5</v>
      </c>
      <c r="AF45" s="100">
        <f t="shared" si="11"/>
        <v>0.625</v>
      </c>
      <c r="AG45" s="105" t="str">
        <f t="shared" si="12"/>
        <v>Incumplimiento</v>
      </c>
      <c r="AH45" s="166"/>
      <c r="AI45" s="159">
        <v>82459.520000000004</v>
      </c>
      <c r="AJ45" s="159" t="s">
        <v>5136</v>
      </c>
    </row>
    <row r="46" spans="1:36" ht="97.2" thickTop="1" thickBot="1">
      <c r="A46" s="63">
        <v>31</v>
      </c>
      <c r="B46" s="162" t="s">
        <v>400</v>
      </c>
      <c r="C46" s="162">
        <v>0</v>
      </c>
      <c r="D46" s="162">
        <v>0</v>
      </c>
      <c r="E46" s="162" t="s">
        <v>41</v>
      </c>
      <c r="F46" s="162">
        <v>18</v>
      </c>
      <c r="G46" s="231" t="s">
        <v>557</v>
      </c>
      <c r="H46" s="164" t="s">
        <v>5141</v>
      </c>
      <c r="I46" s="231" t="s">
        <v>20</v>
      </c>
      <c r="J46" s="231" t="s">
        <v>129</v>
      </c>
      <c r="K46" s="231">
        <v>1</v>
      </c>
      <c r="L46" s="165" t="s">
        <v>2214</v>
      </c>
      <c r="M46" s="165" t="s">
        <v>2215</v>
      </c>
      <c r="N46" s="64">
        <v>2</v>
      </c>
      <c r="O46" s="64">
        <v>2</v>
      </c>
      <c r="P46" s="64">
        <v>2</v>
      </c>
      <c r="Q46" s="64">
        <v>2</v>
      </c>
      <c r="R46" s="64">
        <f t="shared" si="0"/>
        <v>8</v>
      </c>
      <c r="S46" s="105" t="s">
        <v>5134</v>
      </c>
      <c r="T46" s="105" t="s">
        <v>5169</v>
      </c>
      <c r="U46" s="159">
        <f t="shared" si="4"/>
        <v>4</v>
      </c>
      <c r="V46" s="273">
        <v>8</v>
      </c>
      <c r="W46" s="100">
        <f t="shared" si="25"/>
        <v>2</v>
      </c>
      <c r="X46" s="105" t="str">
        <f t="shared" si="26"/>
        <v>De acuerdo a lo programado</v>
      </c>
      <c r="Y46" s="166" t="s">
        <v>5142</v>
      </c>
      <c r="Z46" s="159">
        <f t="shared" si="7"/>
        <v>4</v>
      </c>
      <c r="AA46" s="159"/>
      <c r="AB46" s="100" t="str">
        <f t="shared" si="8"/>
        <v>No hay ejecución</v>
      </c>
      <c r="AC46" s="105" t="str">
        <f t="shared" si="9"/>
        <v>NA</v>
      </c>
      <c r="AD46" s="166"/>
      <c r="AE46" s="65">
        <f t="shared" si="10"/>
        <v>8</v>
      </c>
      <c r="AF46" s="100">
        <f t="shared" si="11"/>
        <v>1</v>
      </c>
      <c r="AG46" s="105" t="str">
        <f t="shared" si="12"/>
        <v>De acuerdo a lo programado</v>
      </c>
      <c r="AH46" s="166"/>
      <c r="AI46" s="159">
        <v>82459.520000000004</v>
      </c>
      <c r="AJ46" s="159" t="s">
        <v>5136</v>
      </c>
    </row>
    <row r="47" spans="1:36" ht="30" thickTop="1" thickBot="1">
      <c r="A47" s="63">
        <v>32</v>
      </c>
      <c r="B47" s="162" t="s">
        <v>400</v>
      </c>
      <c r="C47" s="162">
        <v>0</v>
      </c>
      <c r="D47" s="162">
        <v>0</v>
      </c>
      <c r="E47" s="162" t="s">
        <v>41</v>
      </c>
      <c r="F47" s="162">
        <v>18</v>
      </c>
      <c r="G47" s="231" t="s">
        <v>464</v>
      </c>
      <c r="H47" s="164" t="s">
        <v>5150</v>
      </c>
      <c r="I47" s="231" t="s">
        <v>20</v>
      </c>
      <c r="J47" s="231" t="s">
        <v>129</v>
      </c>
      <c r="K47" s="231">
        <v>1</v>
      </c>
      <c r="L47" s="165" t="s">
        <v>2214</v>
      </c>
      <c r="M47" s="165" t="s">
        <v>2215</v>
      </c>
      <c r="N47" s="64">
        <v>2</v>
      </c>
      <c r="O47" s="64">
        <v>2</v>
      </c>
      <c r="P47" s="64">
        <v>2</v>
      </c>
      <c r="Q47" s="64">
        <v>2</v>
      </c>
      <c r="R47" s="64">
        <f t="shared" si="0"/>
        <v>8</v>
      </c>
      <c r="S47" s="105" t="s">
        <v>5134</v>
      </c>
      <c r="T47" s="105" t="s">
        <v>172</v>
      </c>
      <c r="U47" s="159">
        <f t="shared" si="4"/>
        <v>4</v>
      </c>
      <c r="V47" s="273">
        <v>4</v>
      </c>
      <c r="W47" s="100">
        <f t="shared" si="25"/>
        <v>1</v>
      </c>
      <c r="X47" s="105" t="str">
        <f t="shared" si="26"/>
        <v>De acuerdo a lo programado</v>
      </c>
      <c r="Y47" s="166"/>
      <c r="Z47" s="159">
        <f t="shared" si="7"/>
        <v>4</v>
      </c>
      <c r="AA47" s="159"/>
      <c r="AB47" s="100" t="str">
        <f t="shared" si="8"/>
        <v>No hay ejecución</v>
      </c>
      <c r="AC47" s="105" t="str">
        <f t="shared" si="9"/>
        <v>NA</v>
      </c>
      <c r="AD47" s="166"/>
      <c r="AE47" s="65">
        <f t="shared" si="10"/>
        <v>4</v>
      </c>
      <c r="AF47" s="100">
        <f t="shared" si="11"/>
        <v>0.5</v>
      </c>
      <c r="AG47" s="105" t="str">
        <f t="shared" si="12"/>
        <v>Incumplimiento</v>
      </c>
      <c r="AH47" s="166"/>
      <c r="AI47" s="159">
        <v>82459.520000000004</v>
      </c>
      <c r="AJ47" s="159" t="s">
        <v>5136</v>
      </c>
    </row>
    <row r="48" spans="1:36" ht="30" thickTop="1" thickBot="1">
      <c r="A48" s="63">
        <v>33</v>
      </c>
      <c r="B48" s="162" t="s">
        <v>400</v>
      </c>
      <c r="C48" s="162">
        <v>0</v>
      </c>
      <c r="D48" s="162">
        <v>0</v>
      </c>
      <c r="E48" s="162" t="s">
        <v>41</v>
      </c>
      <c r="F48" s="162">
        <v>18</v>
      </c>
      <c r="G48" s="231" t="s">
        <v>439</v>
      </c>
      <c r="H48" s="164" t="s">
        <v>5170</v>
      </c>
      <c r="I48" s="231" t="s">
        <v>18</v>
      </c>
      <c r="J48" s="231" t="s">
        <v>129</v>
      </c>
      <c r="K48" s="231">
        <v>6</v>
      </c>
      <c r="L48" s="165" t="s">
        <v>3834</v>
      </c>
      <c r="M48" s="165" t="s">
        <v>643</v>
      </c>
      <c r="N48" s="64">
        <v>0</v>
      </c>
      <c r="O48" s="64">
        <v>0</v>
      </c>
      <c r="P48" s="64">
        <v>0</v>
      </c>
      <c r="Q48" s="64">
        <v>1</v>
      </c>
      <c r="R48" s="64">
        <f t="shared" ref="R48:R94" si="27">N48+O48+P48+Q48</f>
        <v>1</v>
      </c>
      <c r="S48" s="105" t="s">
        <v>5134</v>
      </c>
      <c r="T48" s="105" t="s">
        <v>172</v>
      </c>
      <c r="U48" s="159">
        <f t="shared" si="4"/>
        <v>0</v>
      </c>
      <c r="V48" s="273">
        <v>1</v>
      </c>
      <c r="W48" s="100" t="str">
        <f t="shared" si="25"/>
        <v>No hay Programación</v>
      </c>
      <c r="X48" s="105" t="str">
        <f t="shared" si="26"/>
        <v>De acuerdo a lo programado</v>
      </c>
      <c r="Y48" s="166"/>
      <c r="Z48" s="159">
        <f t="shared" si="7"/>
        <v>1</v>
      </c>
      <c r="AA48" s="159"/>
      <c r="AB48" s="100" t="str">
        <f t="shared" si="8"/>
        <v>No hay ejecución</v>
      </c>
      <c r="AC48" s="105" t="str">
        <f t="shared" si="9"/>
        <v>NA</v>
      </c>
      <c r="AD48" s="166"/>
      <c r="AE48" s="65">
        <f t="shared" si="10"/>
        <v>1</v>
      </c>
      <c r="AF48" s="100">
        <f t="shared" si="11"/>
        <v>1</v>
      </c>
      <c r="AG48" s="105" t="str">
        <f t="shared" si="12"/>
        <v>De acuerdo a lo programado</v>
      </c>
      <c r="AH48" s="166"/>
      <c r="AI48" s="159">
        <v>10307.44</v>
      </c>
      <c r="AJ48" s="159" t="s">
        <v>5136</v>
      </c>
    </row>
    <row r="49" spans="1:36" ht="39.6" thickTop="1" thickBot="1">
      <c r="A49" s="63">
        <v>34</v>
      </c>
      <c r="B49" s="162" t="s">
        <v>400</v>
      </c>
      <c r="C49" s="162">
        <v>0</v>
      </c>
      <c r="D49" s="162">
        <v>0</v>
      </c>
      <c r="E49" s="162" t="s">
        <v>41</v>
      </c>
      <c r="F49" s="162">
        <v>18</v>
      </c>
      <c r="G49" s="231" t="s">
        <v>450</v>
      </c>
      <c r="H49" s="164" t="s">
        <v>5171</v>
      </c>
      <c r="I49" s="231" t="s">
        <v>18</v>
      </c>
      <c r="J49" s="231" t="s">
        <v>129</v>
      </c>
      <c r="K49" s="231">
        <v>6</v>
      </c>
      <c r="L49" s="165" t="s">
        <v>3834</v>
      </c>
      <c r="M49" s="165" t="s">
        <v>643</v>
      </c>
      <c r="N49" s="64">
        <v>0</v>
      </c>
      <c r="O49" s="64">
        <v>1</v>
      </c>
      <c r="P49" s="64">
        <v>0</v>
      </c>
      <c r="Q49" s="64">
        <v>1</v>
      </c>
      <c r="R49" s="64">
        <f t="shared" si="27"/>
        <v>2</v>
      </c>
      <c r="S49" s="105" t="s">
        <v>5172</v>
      </c>
      <c r="T49" s="105" t="s">
        <v>5173</v>
      </c>
      <c r="U49" s="159">
        <f t="shared" si="4"/>
        <v>1</v>
      </c>
      <c r="V49" s="273">
        <v>2</v>
      </c>
      <c r="W49" s="100">
        <f t="shared" si="25"/>
        <v>2</v>
      </c>
      <c r="X49" s="105" t="str">
        <f t="shared" si="26"/>
        <v>De acuerdo a lo programado</v>
      </c>
      <c r="Y49" s="166" t="s">
        <v>5174</v>
      </c>
      <c r="Z49" s="159">
        <f t="shared" si="7"/>
        <v>1</v>
      </c>
      <c r="AA49" s="159"/>
      <c r="AB49" s="100" t="str">
        <f t="shared" si="8"/>
        <v>No hay ejecución</v>
      </c>
      <c r="AC49" s="105" t="str">
        <f t="shared" si="9"/>
        <v>NA</v>
      </c>
      <c r="AD49" s="166"/>
      <c r="AE49" s="65">
        <f t="shared" si="10"/>
        <v>2</v>
      </c>
      <c r="AF49" s="100">
        <f t="shared" si="11"/>
        <v>1</v>
      </c>
      <c r="AG49" s="105" t="str">
        <f t="shared" si="12"/>
        <v>De acuerdo a lo programado</v>
      </c>
      <c r="AH49" s="166"/>
      <c r="AI49" s="159">
        <v>20614.88</v>
      </c>
      <c r="AJ49" s="159" t="s">
        <v>5136</v>
      </c>
    </row>
    <row r="50" spans="1:36" ht="30" thickTop="1" thickBot="1">
      <c r="A50" s="63">
        <v>35</v>
      </c>
      <c r="B50" s="162" t="s">
        <v>400</v>
      </c>
      <c r="C50" s="162">
        <v>0</v>
      </c>
      <c r="D50" s="162">
        <v>0</v>
      </c>
      <c r="E50" s="162" t="s">
        <v>41</v>
      </c>
      <c r="F50" s="162">
        <v>18</v>
      </c>
      <c r="G50" s="231" t="s">
        <v>513</v>
      </c>
      <c r="H50" s="164" t="s">
        <v>5175</v>
      </c>
      <c r="I50" s="231" t="s">
        <v>18</v>
      </c>
      <c r="J50" s="231" t="s">
        <v>129</v>
      </c>
      <c r="K50" s="231">
        <v>6</v>
      </c>
      <c r="L50" s="165" t="s">
        <v>4086</v>
      </c>
      <c r="M50" s="165" t="s">
        <v>636</v>
      </c>
      <c r="N50" s="64">
        <v>0</v>
      </c>
      <c r="O50" s="64">
        <v>0</v>
      </c>
      <c r="P50" s="64">
        <v>1</v>
      </c>
      <c r="Q50" s="64">
        <v>0</v>
      </c>
      <c r="R50" s="64">
        <f t="shared" si="27"/>
        <v>1</v>
      </c>
      <c r="S50" s="105" t="s">
        <v>5172</v>
      </c>
      <c r="T50" s="105" t="s">
        <v>5176</v>
      </c>
      <c r="U50" s="159">
        <f t="shared" si="4"/>
        <v>0</v>
      </c>
      <c r="V50" s="273">
        <v>0</v>
      </c>
      <c r="W50" s="100" t="str">
        <f t="shared" si="25"/>
        <v>No hay Programación</v>
      </c>
      <c r="X50" s="105" t="str">
        <f t="shared" si="26"/>
        <v>De acuerdo a lo programado</v>
      </c>
      <c r="Y50" s="166" t="s">
        <v>5154</v>
      </c>
      <c r="Z50" s="159">
        <f t="shared" si="7"/>
        <v>1</v>
      </c>
      <c r="AA50" s="159"/>
      <c r="AB50" s="100" t="str">
        <f t="shared" si="8"/>
        <v>No hay ejecución</v>
      </c>
      <c r="AC50" s="105" t="str">
        <f t="shared" si="9"/>
        <v>NA</v>
      </c>
      <c r="AD50" s="166"/>
      <c r="AE50" s="65">
        <f t="shared" si="10"/>
        <v>0</v>
      </c>
      <c r="AF50" s="100" t="str">
        <f t="shared" si="11"/>
        <v>No hay Programación</v>
      </c>
      <c r="AG50" s="105" t="str">
        <f t="shared" si="12"/>
        <v>De acuerdo a lo programado</v>
      </c>
      <c r="AH50" s="166"/>
      <c r="AI50" s="159">
        <v>10307.44</v>
      </c>
      <c r="AJ50" s="159" t="s">
        <v>5136</v>
      </c>
    </row>
    <row r="51" spans="1:36" ht="30" thickTop="1" thickBot="1">
      <c r="A51" s="63">
        <v>36</v>
      </c>
      <c r="B51" s="162" t="s">
        <v>400</v>
      </c>
      <c r="C51" s="162">
        <v>0</v>
      </c>
      <c r="D51" s="162">
        <v>0</v>
      </c>
      <c r="E51" s="162" t="s">
        <v>41</v>
      </c>
      <c r="F51" s="162">
        <v>18</v>
      </c>
      <c r="G51" s="231" t="s">
        <v>513</v>
      </c>
      <c r="H51" s="164" t="s">
        <v>5175</v>
      </c>
      <c r="I51" s="231" t="s">
        <v>18</v>
      </c>
      <c r="J51" s="231" t="s">
        <v>129</v>
      </c>
      <c r="K51" s="231">
        <v>6</v>
      </c>
      <c r="L51" s="165" t="s">
        <v>685</v>
      </c>
      <c r="M51" s="165" t="s">
        <v>643</v>
      </c>
      <c r="N51" s="64">
        <v>0</v>
      </c>
      <c r="O51" s="64">
        <v>1</v>
      </c>
      <c r="P51" s="64">
        <v>0</v>
      </c>
      <c r="Q51" s="64">
        <v>1</v>
      </c>
      <c r="R51" s="64">
        <f t="shared" si="27"/>
        <v>2</v>
      </c>
      <c r="S51" s="105" t="s">
        <v>5172</v>
      </c>
      <c r="T51" s="105" t="s">
        <v>5177</v>
      </c>
      <c r="U51" s="159">
        <f t="shared" si="4"/>
        <v>1</v>
      </c>
      <c r="V51" s="273">
        <v>0</v>
      </c>
      <c r="W51" s="100">
        <f t="shared" si="25"/>
        <v>0</v>
      </c>
      <c r="X51" s="105" t="str">
        <f t="shared" si="26"/>
        <v>En Riesgo de no Cumplimiento</v>
      </c>
      <c r="Y51" s="166" t="s">
        <v>5154</v>
      </c>
      <c r="Z51" s="159">
        <f t="shared" si="7"/>
        <v>1</v>
      </c>
      <c r="AA51" s="159"/>
      <c r="AB51" s="100" t="str">
        <f t="shared" si="8"/>
        <v>No hay ejecución</v>
      </c>
      <c r="AC51" s="105" t="str">
        <f t="shared" si="9"/>
        <v>NA</v>
      </c>
      <c r="AD51" s="166"/>
      <c r="AE51" s="65">
        <f t="shared" si="10"/>
        <v>0</v>
      </c>
      <c r="AF51" s="100" t="str">
        <f t="shared" si="11"/>
        <v>No hay Programación</v>
      </c>
      <c r="AG51" s="105" t="str">
        <f t="shared" si="12"/>
        <v>De acuerdo a lo programado</v>
      </c>
      <c r="AH51" s="166"/>
      <c r="AI51" s="159">
        <v>20614.88</v>
      </c>
      <c r="AJ51" s="159" t="s">
        <v>5136</v>
      </c>
    </row>
    <row r="52" spans="1:36" ht="30" thickTop="1" thickBot="1">
      <c r="A52" s="63">
        <v>37</v>
      </c>
      <c r="B52" s="162" t="s">
        <v>400</v>
      </c>
      <c r="C52" s="162">
        <v>0</v>
      </c>
      <c r="D52" s="162">
        <v>0</v>
      </c>
      <c r="E52" s="162" t="s">
        <v>41</v>
      </c>
      <c r="F52" s="162">
        <v>18</v>
      </c>
      <c r="G52" s="231" t="s">
        <v>513</v>
      </c>
      <c r="H52" s="164" t="s">
        <v>5175</v>
      </c>
      <c r="I52" s="231" t="s">
        <v>18</v>
      </c>
      <c r="J52" s="231" t="s">
        <v>129</v>
      </c>
      <c r="K52" s="231">
        <v>6</v>
      </c>
      <c r="L52" s="165" t="s">
        <v>685</v>
      </c>
      <c r="M52" s="165" t="s">
        <v>643</v>
      </c>
      <c r="N52" s="64">
        <v>0</v>
      </c>
      <c r="O52" s="64">
        <v>1</v>
      </c>
      <c r="P52" s="64">
        <v>0</v>
      </c>
      <c r="Q52" s="64">
        <v>1</v>
      </c>
      <c r="R52" s="64">
        <f t="shared" si="27"/>
        <v>2</v>
      </c>
      <c r="S52" s="105" t="s">
        <v>5172</v>
      </c>
      <c r="T52" s="105" t="s">
        <v>172</v>
      </c>
      <c r="U52" s="159">
        <f t="shared" si="4"/>
        <v>1</v>
      </c>
      <c r="V52" s="273">
        <v>0</v>
      </c>
      <c r="W52" s="100">
        <f t="shared" si="25"/>
        <v>0</v>
      </c>
      <c r="X52" s="105" t="str">
        <f t="shared" si="26"/>
        <v>En Riesgo de no Cumplimiento</v>
      </c>
      <c r="Y52" s="166" t="s">
        <v>5154</v>
      </c>
      <c r="Z52" s="159">
        <f t="shared" si="7"/>
        <v>1</v>
      </c>
      <c r="AA52" s="159"/>
      <c r="AB52" s="100" t="str">
        <f t="shared" si="8"/>
        <v>No hay ejecución</v>
      </c>
      <c r="AC52" s="105" t="str">
        <f t="shared" si="9"/>
        <v>NA</v>
      </c>
      <c r="AD52" s="166"/>
      <c r="AE52" s="65">
        <f t="shared" si="10"/>
        <v>0</v>
      </c>
      <c r="AF52" s="100" t="str">
        <f t="shared" si="11"/>
        <v>No hay Programación</v>
      </c>
      <c r="AG52" s="105" t="str">
        <f t="shared" si="12"/>
        <v>De acuerdo a lo programado</v>
      </c>
      <c r="AH52" s="166"/>
      <c r="AI52" s="159">
        <v>20614.88</v>
      </c>
      <c r="AJ52" s="159" t="s">
        <v>5136</v>
      </c>
    </row>
    <row r="53" spans="1:36" ht="97.2" thickTop="1" thickBot="1">
      <c r="A53" s="63">
        <v>38</v>
      </c>
      <c r="B53" s="162" t="s">
        <v>400</v>
      </c>
      <c r="C53" s="162">
        <v>0</v>
      </c>
      <c r="D53" s="162">
        <v>0</v>
      </c>
      <c r="E53" s="162" t="s">
        <v>41</v>
      </c>
      <c r="F53" s="162">
        <v>18</v>
      </c>
      <c r="G53" s="231" t="s">
        <v>557</v>
      </c>
      <c r="H53" s="164" t="s">
        <v>5141</v>
      </c>
      <c r="I53" s="231" t="s">
        <v>20</v>
      </c>
      <c r="J53" s="231" t="s">
        <v>129</v>
      </c>
      <c r="K53" s="231">
        <v>1</v>
      </c>
      <c r="L53" s="165" t="s">
        <v>2214</v>
      </c>
      <c r="M53" s="165" t="s">
        <v>2215</v>
      </c>
      <c r="N53" s="64">
        <v>1</v>
      </c>
      <c r="O53" s="64">
        <v>0</v>
      </c>
      <c r="P53" s="64">
        <v>0</v>
      </c>
      <c r="Q53" s="64">
        <v>0</v>
      </c>
      <c r="R53" s="64">
        <f t="shared" si="27"/>
        <v>1</v>
      </c>
      <c r="S53" s="105" t="s">
        <v>5172</v>
      </c>
      <c r="T53" s="105" t="s">
        <v>5178</v>
      </c>
      <c r="U53" s="159">
        <f t="shared" si="4"/>
        <v>1</v>
      </c>
      <c r="V53" s="273">
        <v>0</v>
      </c>
      <c r="W53" s="100">
        <f t="shared" si="25"/>
        <v>0</v>
      </c>
      <c r="X53" s="105" t="str">
        <f t="shared" si="26"/>
        <v>En Riesgo de no Cumplimiento</v>
      </c>
      <c r="Y53" s="166" t="s">
        <v>5179</v>
      </c>
      <c r="Z53" s="159">
        <f t="shared" si="7"/>
        <v>0</v>
      </c>
      <c r="AA53" s="159"/>
      <c r="AB53" s="100" t="str">
        <f t="shared" si="8"/>
        <v>No hay ejecución</v>
      </c>
      <c r="AC53" s="105" t="str">
        <f t="shared" si="9"/>
        <v>NA</v>
      </c>
      <c r="AD53" s="166"/>
      <c r="AE53" s="65">
        <f t="shared" si="10"/>
        <v>0</v>
      </c>
      <c r="AF53" s="100" t="str">
        <f t="shared" si="11"/>
        <v>No hay Programación</v>
      </c>
      <c r="AG53" s="105" t="str">
        <f t="shared" si="12"/>
        <v>De acuerdo a lo programado</v>
      </c>
      <c r="AH53" s="166"/>
      <c r="AI53" s="159">
        <v>10307.44</v>
      </c>
      <c r="AJ53" s="159" t="s">
        <v>5136</v>
      </c>
    </row>
    <row r="54" spans="1:36" ht="30" thickTop="1" thickBot="1">
      <c r="A54" s="63">
        <v>39</v>
      </c>
      <c r="B54" s="162" t="s">
        <v>400</v>
      </c>
      <c r="C54" s="162">
        <v>0</v>
      </c>
      <c r="D54" s="162">
        <v>0</v>
      </c>
      <c r="E54" s="162" t="s">
        <v>41</v>
      </c>
      <c r="F54" s="162">
        <v>18</v>
      </c>
      <c r="G54" s="231" t="s">
        <v>557</v>
      </c>
      <c r="H54" s="164" t="s">
        <v>5141</v>
      </c>
      <c r="I54" s="231" t="s">
        <v>20</v>
      </c>
      <c r="J54" s="231" t="s">
        <v>129</v>
      </c>
      <c r="K54" s="231">
        <v>1</v>
      </c>
      <c r="L54" s="165" t="s">
        <v>2214</v>
      </c>
      <c r="M54" s="165" t="s">
        <v>2215</v>
      </c>
      <c r="N54" s="64">
        <v>1</v>
      </c>
      <c r="O54" s="64">
        <v>0</v>
      </c>
      <c r="P54" s="64">
        <v>0</v>
      </c>
      <c r="Q54" s="64">
        <v>0</v>
      </c>
      <c r="R54" s="64">
        <f t="shared" si="27"/>
        <v>1</v>
      </c>
      <c r="S54" s="105" t="s">
        <v>5172</v>
      </c>
      <c r="T54" s="105" t="s">
        <v>5180</v>
      </c>
      <c r="U54" s="159">
        <f t="shared" si="4"/>
        <v>1</v>
      </c>
      <c r="V54" s="273">
        <v>1</v>
      </c>
      <c r="W54" s="100">
        <f t="shared" si="25"/>
        <v>1</v>
      </c>
      <c r="X54" s="105" t="str">
        <f t="shared" si="26"/>
        <v>De acuerdo a lo programado</v>
      </c>
      <c r="Y54" s="166" t="s">
        <v>5154</v>
      </c>
      <c r="Z54" s="159">
        <f t="shared" si="7"/>
        <v>0</v>
      </c>
      <c r="AA54" s="159"/>
      <c r="AB54" s="100" t="str">
        <f t="shared" si="8"/>
        <v>No hay ejecución</v>
      </c>
      <c r="AC54" s="105" t="str">
        <f t="shared" si="9"/>
        <v>NA</v>
      </c>
      <c r="AD54" s="166"/>
      <c r="AE54" s="65">
        <f t="shared" si="10"/>
        <v>1</v>
      </c>
      <c r="AF54" s="100">
        <f t="shared" si="11"/>
        <v>1</v>
      </c>
      <c r="AG54" s="105" t="str">
        <f t="shared" si="12"/>
        <v>De acuerdo a lo programado</v>
      </c>
      <c r="AH54" s="166"/>
      <c r="AI54" s="159">
        <v>10307.44</v>
      </c>
      <c r="AJ54" s="159" t="s">
        <v>5136</v>
      </c>
    </row>
    <row r="55" spans="1:36" ht="30" thickTop="1" thickBot="1">
      <c r="A55" s="63">
        <v>40</v>
      </c>
      <c r="B55" s="162" t="s">
        <v>400</v>
      </c>
      <c r="C55" s="162">
        <v>0</v>
      </c>
      <c r="D55" s="162">
        <v>0</v>
      </c>
      <c r="E55" s="162" t="s">
        <v>41</v>
      </c>
      <c r="F55" s="162">
        <v>18</v>
      </c>
      <c r="G55" s="231" t="s">
        <v>557</v>
      </c>
      <c r="H55" s="164" t="s">
        <v>5141</v>
      </c>
      <c r="I55" s="231" t="s">
        <v>20</v>
      </c>
      <c r="J55" s="231" t="s">
        <v>129</v>
      </c>
      <c r="K55" s="231">
        <v>1</v>
      </c>
      <c r="L55" s="165" t="s">
        <v>2214</v>
      </c>
      <c r="M55" s="165" t="s">
        <v>2215</v>
      </c>
      <c r="N55" s="64">
        <v>2</v>
      </c>
      <c r="O55" s="64">
        <v>0</v>
      </c>
      <c r="P55" s="64">
        <v>0</v>
      </c>
      <c r="Q55" s="64">
        <v>0</v>
      </c>
      <c r="R55" s="64">
        <f t="shared" si="27"/>
        <v>2</v>
      </c>
      <c r="S55" s="105" t="s">
        <v>5172</v>
      </c>
      <c r="T55" s="105" t="s">
        <v>5181</v>
      </c>
      <c r="U55" s="159">
        <f t="shared" si="4"/>
        <v>2</v>
      </c>
      <c r="V55" s="273">
        <v>2</v>
      </c>
      <c r="W55" s="100">
        <f t="shared" si="25"/>
        <v>1</v>
      </c>
      <c r="X55" s="105" t="str">
        <f t="shared" si="26"/>
        <v>De acuerdo a lo programado</v>
      </c>
      <c r="Y55" s="166" t="s">
        <v>5154</v>
      </c>
      <c r="Z55" s="159">
        <f t="shared" si="7"/>
        <v>0</v>
      </c>
      <c r="AA55" s="159"/>
      <c r="AB55" s="100" t="str">
        <f t="shared" si="8"/>
        <v>No hay ejecución</v>
      </c>
      <c r="AC55" s="105" t="str">
        <f t="shared" si="9"/>
        <v>NA</v>
      </c>
      <c r="AD55" s="166"/>
      <c r="AE55" s="65">
        <f t="shared" si="10"/>
        <v>2</v>
      </c>
      <c r="AF55" s="100">
        <f t="shared" si="11"/>
        <v>1</v>
      </c>
      <c r="AG55" s="105" t="str">
        <f t="shared" si="12"/>
        <v>De acuerdo a lo programado</v>
      </c>
      <c r="AH55" s="166"/>
      <c r="AI55" s="159">
        <v>20614.88</v>
      </c>
      <c r="AJ55" s="159" t="s">
        <v>5136</v>
      </c>
    </row>
    <row r="56" spans="1:36" ht="30" thickTop="1" thickBot="1">
      <c r="A56" s="63">
        <v>41</v>
      </c>
      <c r="B56" s="162" t="s">
        <v>400</v>
      </c>
      <c r="C56" s="162">
        <v>0</v>
      </c>
      <c r="D56" s="162">
        <v>0</v>
      </c>
      <c r="E56" s="162" t="s">
        <v>41</v>
      </c>
      <c r="F56" s="162">
        <v>18</v>
      </c>
      <c r="G56" s="231" t="s">
        <v>557</v>
      </c>
      <c r="H56" s="164" t="s">
        <v>5156</v>
      </c>
      <c r="I56" s="231" t="s">
        <v>20</v>
      </c>
      <c r="J56" s="231" t="s">
        <v>129</v>
      </c>
      <c r="K56" s="231">
        <v>1</v>
      </c>
      <c r="L56" s="165" t="s">
        <v>2214</v>
      </c>
      <c r="M56" s="165" t="s">
        <v>2215</v>
      </c>
      <c r="N56" s="64">
        <v>1</v>
      </c>
      <c r="O56" s="64">
        <v>0</v>
      </c>
      <c r="P56" s="64">
        <v>0</v>
      </c>
      <c r="Q56" s="64">
        <v>0</v>
      </c>
      <c r="R56" s="64">
        <f t="shared" si="27"/>
        <v>1</v>
      </c>
      <c r="S56" s="105" t="s">
        <v>5172</v>
      </c>
      <c r="T56" s="105" t="s">
        <v>5180</v>
      </c>
      <c r="U56" s="159">
        <f t="shared" si="4"/>
        <v>1</v>
      </c>
      <c r="V56" s="273">
        <v>1</v>
      </c>
      <c r="W56" s="100">
        <f t="shared" si="25"/>
        <v>1</v>
      </c>
      <c r="X56" s="105" t="str">
        <f t="shared" si="26"/>
        <v>De acuerdo a lo programado</v>
      </c>
      <c r="Y56" s="166"/>
      <c r="Z56" s="159">
        <f t="shared" si="7"/>
        <v>0</v>
      </c>
      <c r="AA56" s="159"/>
      <c r="AB56" s="100" t="str">
        <f t="shared" si="8"/>
        <v>No hay ejecución</v>
      </c>
      <c r="AC56" s="105" t="str">
        <f t="shared" si="9"/>
        <v>NA</v>
      </c>
      <c r="AD56" s="166"/>
      <c r="AE56" s="65">
        <f t="shared" si="10"/>
        <v>1</v>
      </c>
      <c r="AF56" s="100">
        <f t="shared" si="11"/>
        <v>1</v>
      </c>
      <c r="AG56" s="105" t="str">
        <f t="shared" si="12"/>
        <v>De acuerdo a lo programado</v>
      </c>
      <c r="AH56" s="166"/>
      <c r="AI56" s="159">
        <v>10307.44</v>
      </c>
      <c r="AJ56" s="159" t="s">
        <v>5136</v>
      </c>
    </row>
    <row r="57" spans="1:36" ht="58.8" thickTop="1" thickBot="1">
      <c r="A57" s="63">
        <v>42</v>
      </c>
      <c r="B57" s="162" t="s">
        <v>400</v>
      </c>
      <c r="C57" s="162">
        <v>0</v>
      </c>
      <c r="D57" s="162">
        <v>0</v>
      </c>
      <c r="E57" s="162" t="s">
        <v>41</v>
      </c>
      <c r="F57" s="162">
        <v>18</v>
      </c>
      <c r="G57" s="231" t="s">
        <v>557</v>
      </c>
      <c r="H57" s="164" t="s">
        <v>5182</v>
      </c>
      <c r="I57" s="231" t="s">
        <v>20</v>
      </c>
      <c r="J57" s="231" t="s">
        <v>129</v>
      </c>
      <c r="K57" s="231">
        <v>1</v>
      </c>
      <c r="L57" s="165" t="s">
        <v>2214</v>
      </c>
      <c r="M57" s="165" t="s">
        <v>2215</v>
      </c>
      <c r="N57" s="64">
        <v>1</v>
      </c>
      <c r="O57" s="64">
        <v>0</v>
      </c>
      <c r="P57" s="64">
        <v>0</v>
      </c>
      <c r="Q57" s="64">
        <v>0</v>
      </c>
      <c r="R57" s="64">
        <f t="shared" si="27"/>
        <v>1</v>
      </c>
      <c r="S57" s="105" t="s">
        <v>5172</v>
      </c>
      <c r="T57" s="105" t="s">
        <v>5178</v>
      </c>
      <c r="U57" s="159">
        <f t="shared" si="4"/>
        <v>1</v>
      </c>
      <c r="V57" s="273">
        <v>0</v>
      </c>
      <c r="W57" s="100">
        <f t="shared" si="25"/>
        <v>0</v>
      </c>
      <c r="X57" s="105" t="str">
        <f t="shared" si="26"/>
        <v>En Riesgo de no Cumplimiento</v>
      </c>
      <c r="Y57" s="166" t="s">
        <v>5183</v>
      </c>
      <c r="Z57" s="159">
        <f t="shared" si="7"/>
        <v>0</v>
      </c>
      <c r="AA57" s="159"/>
      <c r="AB57" s="100" t="str">
        <f t="shared" si="8"/>
        <v>No hay ejecución</v>
      </c>
      <c r="AC57" s="105" t="str">
        <f t="shared" si="9"/>
        <v>NA</v>
      </c>
      <c r="AD57" s="166"/>
      <c r="AE57" s="65">
        <f t="shared" si="10"/>
        <v>0</v>
      </c>
      <c r="AF57" s="100" t="str">
        <f t="shared" si="11"/>
        <v>No hay Programación</v>
      </c>
      <c r="AG57" s="105" t="str">
        <f t="shared" si="12"/>
        <v>De acuerdo a lo programado</v>
      </c>
      <c r="AH57" s="166"/>
      <c r="AI57" s="159">
        <v>10307.44</v>
      </c>
      <c r="AJ57" s="159" t="s">
        <v>5136</v>
      </c>
    </row>
    <row r="58" spans="1:36" ht="39.6" thickTop="1" thickBot="1">
      <c r="A58" s="63">
        <v>43</v>
      </c>
      <c r="B58" s="162" t="s">
        <v>400</v>
      </c>
      <c r="C58" s="162">
        <v>0</v>
      </c>
      <c r="D58" s="162">
        <v>0</v>
      </c>
      <c r="E58" s="162" t="s">
        <v>41</v>
      </c>
      <c r="F58" s="162">
        <v>18</v>
      </c>
      <c r="G58" s="231" t="s">
        <v>547</v>
      </c>
      <c r="H58" s="164" t="s">
        <v>5184</v>
      </c>
      <c r="I58" s="231" t="s">
        <v>345</v>
      </c>
      <c r="J58" s="231" t="s">
        <v>129</v>
      </c>
      <c r="K58" s="231">
        <v>12</v>
      </c>
      <c r="L58" s="165" t="s">
        <v>2214</v>
      </c>
      <c r="M58" s="165" t="s">
        <v>2215</v>
      </c>
      <c r="N58" s="64">
        <v>0</v>
      </c>
      <c r="O58" s="64">
        <v>0</v>
      </c>
      <c r="P58" s="64">
        <v>1</v>
      </c>
      <c r="Q58" s="64">
        <v>0</v>
      </c>
      <c r="R58" s="64">
        <f t="shared" si="27"/>
        <v>1</v>
      </c>
      <c r="S58" s="105" t="s">
        <v>5172</v>
      </c>
      <c r="T58" s="105" t="s">
        <v>5185</v>
      </c>
      <c r="U58" s="159">
        <f t="shared" si="4"/>
        <v>0</v>
      </c>
      <c r="V58" s="273">
        <v>0</v>
      </c>
      <c r="W58" s="100" t="str">
        <f t="shared" si="25"/>
        <v>No hay Programación</v>
      </c>
      <c r="X58" s="105" t="str">
        <f t="shared" si="26"/>
        <v>De acuerdo a lo programado</v>
      </c>
      <c r="Y58" s="166" t="s">
        <v>5154</v>
      </c>
      <c r="Z58" s="159">
        <f t="shared" si="7"/>
        <v>1</v>
      </c>
      <c r="AA58" s="159"/>
      <c r="AB58" s="100" t="str">
        <f t="shared" si="8"/>
        <v>No hay ejecución</v>
      </c>
      <c r="AC58" s="105" t="str">
        <f t="shared" si="9"/>
        <v>NA</v>
      </c>
      <c r="AD58" s="166"/>
      <c r="AE58" s="65">
        <f t="shared" si="10"/>
        <v>0</v>
      </c>
      <c r="AF58" s="100" t="str">
        <f t="shared" si="11"/>
        <v>No hay Programación</v>
      </c>
      <c r="AG58" s="105" t="str">
        <f t="shared" si="12"/>
        <v>De acuerdo a lo programado</v>
      </c>
      <c r="AH58" s="166"/>
      <c r="AI58" s="159">
        <v>10307.44</v>
      </c>
      <c r="AJ58" s="159" t="s">
        <v>5136</v>
      </c>
    </row>
    <row r="59" spans="1:36" ht="39.6" thickTop="1" thickBot="1">
      <c r="A59" s="63">
        <v>44</v>
      </c>
      <c r="B59" s="162" t="s">
        <v>400</v>
      </c>
      <c r="C59" s="162">
        <v>0</v>
      </c>
      <c r="D59" s="162">
        <v>0</v>
      </c>
      <c r="E59" s="162" t="s">
        <v>41</v>
      </c>
      <c r="F59" s="162">
        <v>18</v>
      </c>
      <c r="G59" s="231" t="s">
        <v>547</v>
      </c>
      <c r="H59" s="164" t="s">
        <v>5143</v>
      </c>
      <c r="I59" s="231" t="s">
        <v>345</v>
      </c>
      <c r="J59" s="231" t="s">
        <v>129</v>
      </c>
      <c r="K59" s="231">
        <v>12</v>
      </c>
      <c r="L59" s="165" t="s">
        <v>685</v>
      </c>
      <c r="M59" s="165" t="s">
        <v>643</v>
      </c>
      <c r="N59" s="64">
        <v>0</v>
      </c>
      <c r="O59" s="64">
        <v>1</v>
      </c>
      <c r="P59" s="64">
        <v>0</v>
      </c>
      <c r="Q59" s="64">
        <v>0</v>
      </c>
      <c r="R59" s="64">
        <f t="shared" si="27"/>
        <v>1</v>
      </c>
      <c r="S59" s="105" t="s">
        <v>5172</v>
      </c>
      <c r="T59" s="105" t="s">
        <v>5185</v>
      </c>
      <c r="U59" s="159">
        <f t="shared" si="4"/>
        <v>1</v>
      </c>
      <c r="V59" s="273">
        <v>1</v>
      </c>
      <c r="W59" s="100">
        <f t="shared" si="25"/>
        <v>1</v>
      </c>
      <c r="X59" s="105" t="str">
        <f t="shared" si="26"/>
        <v>De acuerdo a lo programado</v>
      </c>
      <c r="Y59" s="166"/>
      <c r="Z59" s="159">
        <f t="shared" si="7"/>
        <v>0</v>
      </c>
      <c r="AA59" s="159"/>
      <c r="AB59" s="100" t="str">
        <f t="shared" si="8"/>
        <v>No hay ejecución</v>
      </c>
      <c r="AC59" s="105" t="str">
        <f t="shared" si="9"/>
        <v>NA</v>
      </c>
      <c r="AD59" s="166"/>
      <c r="AE59" s="65">
        <f t="shared" si="10"/>
        <v>1</v>
      </c>
      <c r="AF59" s="100">
        <f t="shared" si="11"/>
        <v>1</v>
      </c>
      <c r="AG59" s="105" t="str">
        <f t="shared" si="12"/>
        <v>De acuerdo a lo programado</v>
      </c>
      <c r="AH59" s="166"/>
      <c r="AI59" s="159">
        <v>10307.44</v>
      </c>
      <c r="AJ59" s="159" t="s">
        <v>5136</v>
      </c>
    </row>
    <row r="60" spans="1:36" ht="30" thickTop="1" thickBot="1">
      <c r="A60" s="63">
        <v>45</v>
      </c>
      <c r="B60" s="162" t="s">
        <v>400</v>
      </c>
      <c r="C60" s="162">
        <v>0</v>
      </c>
      <c r="D60" s="162">
        <v>0</v>
      </c>
      <c r="E60" s="162" t="s">
        <v>41</v>
      </c>
      <c r="F60" s="162">
        <v>18</v>
      </c>
      <c r="G60" s="231" t="s">
        <v>547</v>
      </c>
      <c r="H60" s="164" t="s">
        <v>5186</v>
      </c>
      <c r="I60" s="231" t="s">
        <v>345</v>
      </c>
      <c r="J60" s="231" t="s">
        <v>129</v>
      </c>
      <c r="K60" s="231">
        <v>12</v>
      </c>
      <c r="L60" s="165" t="s">
        <v>4086</v>
      </c>
      <c r="M60" s="165" t="s">
        <v>636</v>
      </c>
      <c r="N60" s="64">
        <v>0</v>
      </c>
      <c r="O60" s="64">
        <v>1</v>
      </c>
      <c r="P60" s="64">
        <v>0</v>
      </c>
      <c r="Q60" s="64">
        <v>0</v>
      </c>
      <c r="R60" s="64">
        <f t="shared" si="27"/>
        <v>1</v>
      </c>
      <c r="S60" s="105" t="s">
        <v>5172</v>
      </c>
      <c r="T60" s="105" t="s">
        <v>5187</v>
      </c>
      <c r="U60" s="159">
        <f t="shared" si="4"/>
        <v>1</v>
      </c>
      <c r="V60" s="273">
        <v>0</v>
      </c>
      <c r="W60" s="100">
        <f t="shared" si="25"/>
        <v>0</v>
      </c>
      <c r="X60" s="105" t="str">
        <f t="shared" si="26"/>
        <v>En Riesgo de no Cumplimiento</v>
      </c>
      <c r="Y60" s="166" t="s">
        <v>5154</v>
      </c>
      <c r="Z60" s="159">
        <f t="shared" si="7"/>
        <v>0</v>
      </c>
      <c r="AA60" s="159"/>
      <c r="AB60" s="100" t="str">
        <f t="shared" si="8"/>
        <v>No hay ejecución</v>
      </c>
      <c r="AC60" s="105" t="str">
        <f t="shared" si="9"/>
        <v>NA</v>
      </c>
      <c r="AD60" s="166"/>
      <c r="AE60" s="65">
        <f t="shared" si="10"/>
        <v>0</v>
      </c>
      <c r="AF60" s="100" t="str">
        <f t="shared" si="11"/>
        <v>No hay Programación</v>
      </c>
      <c r="AG60" s="105" t="str">
        <f t="shared" si="12"/>
        <v>De acuerdo a lo programado</v>
      </c>
      <c r="AH60" s="166"/>
      <c r="AI60" s="159">
        <v>10307.44</v>
      </c>
      <c r="AJ60" s="159" t="s">
        <v>5136</v>
      </c>
    </row>
    <row r="61" spans="1:36" ht="39.6" thickTop="1" thickBot="1">
      <c r="A61" s="63">
        <v>46</v>
      </c>
      <c r="B61" s="162" t="s">
        <v>400</v>
      </c>
      <c r="C61" s="162">
        <v>0</v>
      </c>
      <c r="D61" s="162">
        <v>0</v>
      </c>
      <c r="E61" s="162" t="s">
        <v>41</v>
      </c>
      <c r="F61" s="162">
        <v>18</v>
      </c>
      <c r="G61" s="231" t="s">
        <v>547</v>
      </c>
      <c r="H61" s="164" t="s">
        <v>5186</v>
      </c>
      <c r="I61" s="231" t="s">
        <v>345</v>
      </c>
      <c r="J61" s="231" t="s">
        <v>129</v>
      </c>
      <c r="K61" s="231">
        <v>12</v>
      </c>
      <c r="L61" s="165" t="s">
        <v>685</v>
      </c>
      <c r="M61" s="165" t="s">
        <v>643</v>
      </c>
      <c r="N61" s="64">
        <v>0</v>
      </c>
      <c r="O61" s="64">
        <v>1</v>
      </c>
      <c r="P61" s="64">
        <v>0</v>
      </c>
      <c r="Q61" s="64">
        <v>0</v>
      </c>
      <c r="R61" s="64">
        <f t="shared" si="27"/>
        <v>1</v>
      </c>
      <c r="S61" s="105" t="s">
        <v>5172</v>
      </c>
      <c r="T61" s="105" t="s">
        <v>5185</v>
      </c>
      <c r="U61" s="159">
        <f t="shared" si="4"/>
        <v>1</v>
      </c>
      <c r="V61" s="273">
        <v>1</v>
      </c>
      <c r="W61" s="100">
        <f t="shared" si="25"/>
        <v>1</v>
      </c>
      <c r="X61" s="105" t="str">
        <f t="shared" si="26"/>
        <v>De acuerdo a lo programado</v>
      </c>
      <c r="Y61" s="166"/>
      <c r="Z61" s="159">
        <f t="shared" si="7"/>
        <v>0</v>
      </c>
      <c r="AA61" s="159"/>
      <c r="AB61" s="100" t="str">
        <f t="shared" si="8"/>
        <v>No hay ejecución</v>
      </c>
      <c r="AC61" s="105" t="str">
        <f t="shared" si="9"/>
        <v>NA</v>
      </c>
      <c r="AD61" s="166"/>
      <c r="AE61" s="65">
        <f t="shared" si="10"/>
        <v>1</v>
      </c>
      <c r="AF61" s="100">
        <f t="shared" si="11"/>
        <v>1</v>
      </c>
      <c r="AG61" s="105" t="str">
        <f t="shared" si="12"/>
        <v>De acuerdo a lo programado</v>
      </c>
      <c r="AH61" s="166"/>
      <c r="AI61" s="159">
        <v>10307.44</v>
      </c>
      <c r="AJ61" s="159" t="s">
        <v>5136</v>
      </c>
    </row>
    <row r="62" spans="1:36" ht="39.6" thickTop="1" thickBot="1">
      <c r="A62" s="63">
        <v>47</v>
      </c>
      <c r="B62" s="162" t="s">
        <v>400</v>
      </c>
      <c r="C62" s="162">
        <v>0</v>
      </c>
      <c r="D62" s="162">
        <v>0</v>
      </c>
      <c r="E62" s="162" t="s">
        <v>41</v>
      </c>
      <c r="F62" s="162">
        <v>18</v>
      </c>
      <c r="G62" s="231" t="s">
        <v>541</v>
      </c>
      <c r="H62" s="164" t="s">
        <v>5188</v>
      </c>
      <c r="I62" s="231" t="s">
        <v>20</v>
      </c>
      <c r="J62" s="231" t="s">
        <v>129</v>
      </c>
      <c r="K62" s="231">
        <v>1</v>
      </c>
      <c r="L62" s="165" t="s">
        <v>685</v>
      </c>
      <c r="M62" s="165" t="s">
        <v>643</v>
      </c>
      <c r="N62" s="64">
        <v>0</v>
      </c>
      <c r="O62" s="64">
        <v>1</v>
      </c>
      <c r="P62" s="64">
        <v>0</v>
      </c>
      <c r="Q62" s="64">
        <v>0</v>
      </c>
      <c r="R62" s="64">
        <f t="shared" si="27"/>
        <v>1</v>
      </c>
      <c r="S62" s="105" t="s">
        <v>5172</v>
      </c>
      <c r="T62" s="105" t="s">
        <v>5189</v>
      </c>
      <c r="U62" s="159">
        <f t="shared" si="4"/>
        <v>1</v>
      </c>
      <c r="V62" s="273">
        <v>2</v>
      </c>
      <c r="W62" s="100">
        <f t="shared" si="25"/>
        <v>2</v>
      </c>
      <c r="X62" s="105" t="str">
        <f t="shared" si="26"/>
        <v>De acuerdo a lo programado</v>
      </c>
      <c r="Y62" s="166" t="s">
        <v>5190</v>
      </c>
      <c r="Z62" s="159">
        <f t="shared" si="7"/>
        <v>0</v>
      </c>
      <c r="AA62" s="159"/>
      <c r="AB62" s="100" t="str">
        <f t="shared" si="8"/>
        <v>No hay ejecución</v>
      </c>
      <c r="AC62" s="105" t="str">
        <f t="shared" si="9"/>
        <v>NA</v>
      </c>
      <c r="AD62" s="166"/>
      <c r="AE62" s="65">
        <f t="shared" si="10"/>
        <v>2</v>
      </c>
      <c r="AF62" s="100">
        <f t="shared" si="11"/>
        <v>2</v>
      </c>
      <c r="AG62" s="105" t="str">
        <f t="shared" si="12"/>
        <v>De acuerdo a lo programado</v>
      </c>
      <c r="AH62" s="166"/>
      <c r="AI62" s="159">
        <v>10307.44</v>
      </c>
      <c r="AJ62" s="159" t="s">
        <v>5136</v>
      </c>
    </row>
    <row r="63" spans="1:36" ht="30" thickTop="1" thickBot="1">
      <c r="A63" s="63">
        <v>48</v>
      </c>
      <c r="B63" s="162" t="s">
        <v>400</v>
      </c>
      <c r="C63" s="162">
        <v>0</v>
      </c>
      <c r="D63" s="162">
        <v>0</v>
      </c>
      <c r="E63" s="162" t="s">
        <v>41</v>
      </c>
      <c r="F63" s="162">
        <v>18</v>
      </c>
      <c r="G63" s="231" t="s">
        <v>513</v>
      </c>
      <c r="H63" s="164" t="s">
        <v>5144</v>
      </c>
      <c r="I63" s="231" t="s">
        <v>20</v>
      </c>
      <c r="J63" s="231" t="s">
        <v>129</v>
      </c>
      <c r="K63" s="231">
        <v>1</v>
      </c>
      <c r="L63" s="165" t="s">
        <v>3807</v>
      </c>
      <c r="M63" s="165" t="s">
        <v>3764</v>
      </c>
      <c r="N63" s="64">
        <v>4</v>
      </c>
      <c r="O63" s="64">
        <v>4</v>
      </c>
      <c r="P63" s="64">
        <v>4</v>
      </c>
      <c r="Q63" s="64">
        <v>2</v>
      </c>
      <c r="R63" s="64">
        <f t="shared" si="27"/>
        <v>14</v>
      </c>
      <c r="S63" s="105" t="s">
        <v>5172</v>
      </c>
      <c r="T63" s="105" t="s">
        <v>172</v>
      </c>
      <c r="U63" s="159">
        <f t="shared" si="4"/>
        <v>8</v>
      </c>
      <c r="V63" s="273">
        <v>9</v>
      </c>
      <c r="W63" s="100">
        <f t="shared" si="25"/>
        <v>1.125</v>
      </c>
      <c r="X63" s="105" t="str">
        <f t="shared" si="26"/>
        <v>De acuerdo a lo programado</v>
      </c>
      <c r="Y63" s="166" t="s">
        <v>5191</v>
      </c>
      <c r="Z63" s="159">
        <f t="shared" si="7"/>
        <v>6</v>
      </c>
      <c r="AA63" s="159"/>
      <c r="AB63" s="100" t="str">
        <f t="shared" si="8"/>
        <v>No hay ejecución</v>
      </c>
      <c r="AC63" s="105" t="str">
        <f t="shared" si="9"/>
        <v>NA</v>
      </c>
      <c r="AD63" s="166"/>
      <c r="AE63" s="65">
        <f t="shared" si="10"/>
        <v>9</v>
      </c>
      <c r="AF63" s="100">
        <f t="shared" si="11"/>
        <v>0.6428571428571429</v>
      </c>
      <c r="AG63" s="105" t="str">
        <f t="shared" si="12"/>
        <v>Incumplimiento</v>
      </c>
      <c r="AH63" s="166"/>
      <c r="AI63" s="159">
        <v>144304.17000000001</v>
      </c>
      <c r="AJ63" s="159" t="s">
        <v>5136</v>
      </c>
    </row>
    <row r="64" spans="1:36" ht="30" thickTop="1" thickBot="1">
      <c r="A64" s="63">
        <v>49</v>
      </c>
      <c r="B64" s="162" t="s">
        <v>400</v>
      </c>
      <c r="C64" s="162">
        <v>0</v>
      </c>
      <c r="D64" s="162">
        <v>0</v>
      </c>
      <c r="E64" s="162" t="s">
        <v>41</v>
      </c>
      <c r="F64" s="162">
        <v>18</v>
      </c>
      <c r="G64" s="231" t="s">
        <v>464</v>
      </c>
      <c r="H64" s="164" t="s">
        <v>5150</v>
      </c>
      <c r="I64" s="231" t="s">
        <v>20</v>
      </c>
      <c r="J64" s="231" t="s">
        <v>129</v>
      </c>
      <c r="K64" s="231">
        <v>1</v>
      </c>
      <c r="L64" s="165" t="s">
        <v>2214</v>
      </c>
      <c r="M64" s="165" t="s">
        <v>2215</v>
      </c>
      <c r="N64" s="64">
        <v>2</v>
      </c>
      <c r="O64" s="64">
        <v>0</v>
      </c>
      <c r="P64" s="64">
        <v>0</v>
      </c>
      <c r="Q64" s="64">
        <v>0</v>
      </c>
      <c r="R64" s="64">
        <f t="shared" si="27"/>
        <v>2</v>
      </c>
      <c r="S64" s="105" t="s">
        <v>5172</v>
      </c>
      <c r="T64" s="105" t="s">
        <v>5192</v>
      </c>
      <c r="U64" s="159">
        <f t="shared" si="4"/>
        <v>2</v>
      </c>
      <c r="V64" s="273">
        <v>0</v>
      </c>
      <c r="W64" s="100">
        <f t="shared" si="25"/>
        <v>0</v>
      </c>
      <c r="X64" s="105" t="str">
        <f t="shared" si="26"/>
        <v>En Riesgo de no Cumplimiento</v>
      </c>
      <c r="Y64" s="166" t="s">
        <v>5154</v>
      </c>
      <c r="Z64" s="159">
        <f t="shared" si="7"/>
        <v>0</v>
      </c>
      <c r="AA64" s="159"/>
      <c r="AB64" s="100" t="str">
        <f t="shared" si="8"/>
        <v>No hay ejecución</v>
      </c>
      <c r="AC64" s="105" t="str">
        <f t="shared" si="9"/>
        <v>NA</v>
      </c>
      <c r="AD64" s="166"/>
      <c r="AE64" s="65">
        <f t="shared" si="10"/>
        <v>0</v>
      </c>
      <c r="AF64" s="100" t="str">
        <f t="shared" si="11"/>
        <v>No hay Programación</v>
      </c>
      <c r="AG64" s="105" t="str">
        <f t="shared" si="12"/>
        <v>De acuerdo a lo programado</v>
      </c>
      <c r="AH64" s="166"/>
      <c r="AI64" s="159">
        <v>20614.88</v>
      </c>
      <c r="AJ64" s="159" t="s">
        <v>5136</v>
      </c>
    </row>
    <row r="65" spans="1:36" ht="30" thickTop="1" thickBot="1">
      <c r="A65" s="63">
        <v>50</v>
      </c>
      <c r="B65" s="162" t="s">
        <v>400</v>
      </c>
      <c r="C65" s="162">
        <v>0</v>
      </c>
      <c r="D65" s="162">
        <v>0</v>
      </c>
      <c r="E65" s="162" t="s">
        <v>41</v>
      </c>
      <c r="F65" s="162">
        <v>18</v>
      </c>
      <c r="G65" s="231" t="s">
        <v>464</v>
      </c>
      <c r="H65" s="164" t="s">
        <v>5150</v>
      </c>
      <c r="I65" s="231" t="s">
        <v>20</v>
      </c>
      <c r="J65" s="231" t="s">
        <v>129</v>
      </c>
      <c r="K65" s="231">
        <v>1</v>
      </c>
      <c r="L65" s="165" t="s">
        <v>2214</v>
      </c>
      <c r="M65" s="165" t="s">
        <v>2215</v>
      </c>
      <c r="N65" s="64">
        <v>2</v>
      </c>
      <c r="O65" s="64">
        <v>0</v>
      </c>
      <c r="P65" s="64">
        <v>0</v>
      </c>
      <c r="Q65" s="64">
        <v>0</v>
      </c>
      <c r="R65" s="64">
        <f t="shared" si="27"/>
        <v>2</v>
      </c>
      <c r="S65" s="105" t="s">
        <v>5172</v>
      </c>
      <c r="T65" s="105" t="s">
        <v>5193</v>
      </c>
      <c r="U65" s="159">
        <f t="shared" si="4"/>
        <v>2</v>
      </c>
      <c r="V65" s="273">
        <v>0</v>
      </c>
      <c r="W65" s="100">
        <f t="shared" si="25"/>
        <v>0</v>
      </c>
      <c r="X65" s="105" t="str">
        <f t="shared" si="26"/>
        <v>En Riesgo de no Cumplimiento</v>
      </c>
      <c r="Y65" s="166" t="s">
        <v>5154</v>
      </c>
      <c r="Z65" s="159">
        <f t="shared" si="7"/>
        <v>0</v>
      </c>
      <c r="AA65" s="159"/>
      <c r="AB65" s="100" t="str">
        <f t="shared" si="8"/>
        <v>No hay ejecución</v>
      </c>
      <c r="AC65" s="105" t="str">
        <f t="shared" si="9"/>
        <v>NA</v>
      </c>
      <c r="AD65" s="166"/>
      <c r="AE65" s="65">
        <f t="shared" si="10"/>
        <v>0</v>
      </c>
      <c r="AF65" s="100" t="str">
        <f t="shared" si="11"/>
        <v>No hay Programación</v>
      </c>
      <c r="AG65" s="105" t="str">
        <f t="shared" si="12"/>
        <v>De acuerdo a lo programado</v>
      </c>
      <c r="AH65" s="166"/>
      <c r="AI65" s="159">
        <v>20614.88</v>
      </c>
      <c r="AJ65" s="159" t="s">
        <v>5136</v>
      </c>
    </row>
    <row r="66" spans="1:36" ht="30" thickTop="1" thickBot="1">
      <c r="A66" s="63">
        <v>51</v>
      </c>
      <c r="B66" s="162" t="s">
        <v>400</v>
      </c>
      <c r="C66" s="162">
        <v>0</v>
      </c>
      <c r="D66" s="162">
        <v>0</v>
      </c>
      <c r="E66" s="162" t="s">
        <v>41</v>
      </c>
      <c r="F66" s="162">
        <v>18</v>
      </c>
      <c r="G66" s="231" t="s">
        <v>464</v>
      </c>
      <c r="H66" s="164" t="s">
        <v>5150</v>
      </c>
      <c r="I66" s="231" t="s">
        <v>20</v>
      </c>
      <c r="J66" s="231" t="s">
        <v>129</v>
      </c>
      <c r="K66" s="231">
        <v>1</v>
      </c>
      <c r="L66" s="165" t="s">
        <v>2214</v>
      </c>
      <c r="M66" s="165" t="s">
        <v>2215</v>
      </c>
      <c r="N66" s="64">
        <v>1</v>
      </c>
      <c r="O66" s="64">
        <v>0</v>
      </c>
      <c r="P66" s="64">
        <v>0</v>
      </c>
      <c r="Q66" s="64">
        <v>0</v>
      </c>
      <c r="R66" s="64">
        <f t="shared" si="27"/>
        <v>1</v>
      </c>
      <c r="S66" s="105" t="s">
        <v>5172</v>
      </c>
      <c r="T66" s="105" t="s">
        <v>5194</v>
      </c>
      <c r="U66" s="159">
        <f t="shared" si="4"/>
        <v>1</v>
      </c>
      <c r="V66" s="273">
        <v>0</v>
      </c>
      <c r="W66" s="100">
        <f t="shared" si="25"/>
        <v>0</v>
      </c>
      <c r="X66" s="105" t="str">
        <f t="shared" si="26"/>
        <v>En Riesgo de no Cumplimiento</v>
      </c>
      <c r="Y66" s="166" t="s">
        <v>5154</v>
      </c>
      <c r="Z66" s="159">
        <f t="shared" si="7"/>
        <v>0</v>
      </c>
      <c r="AA66" s="159"/>
      <c r="AB66" s="100" t="str">
        <f t="shared" si="8"/>
        <v>No hay ejecución</v>
      </c>
      <c r="AC66" s="105" t="str">
        <f t="shared" si="9"/>
        <v>NA</v>
      </c>
      <c r="AD66" s="166"/>
      <c r="AE66" s="65">
        <f t="shared" si="10"/>
        <v>0</v>
      </c>
      <c r="AF66" s="100" t="str">
        <f t="shared" si="11"/>
        <v>No hay Programación</v>
      </c>
      <c r="AG66" s="105" t="str">
        <f t="shared" si="12"/>
        <v>De acuerdo a lo programado</v>
      </c>
      <c r="AH66" s="166"/>
      <c r="AI66" s="159">
        <v>10307.44</v>
      </c>
      <c r="AJ66" s="159" t="s">
        <v>5136</v>
      </c>
    </row>
    <row r="67" spans="1:36" ht="30" thickTop="1" thickBot="1">
      <c r="A67" s="63">
        <v>52</v>
      </c>
      <c r="B67" s="162" t="s">
        <v>400</v>
      </c>
      <c r="C67" s="162">
        <v>0</v>
      </c>
      <c r="D67" s="162">
        <v>0</v>
      </c>
      <c r="E67" s="162" t="s">
        <v>41</v>
      </c>
      <c r="F67" s="162">
        <v>18</v>
      </c>
      <c r="G67" s="231" t="s">
        <v>557</v>
      </c>
      <c r="H67" s="164" t="s">
        <v>5141</v>
      </c>
      <c r="I67" s="231" t="s">
        <v>20</v>
      </c>
      <c r="J67" s="231" t="s">
        <v>129</v>
      </c>
      <c r="K67" s="231">
        <v>1</v>
      </c>
      <c r="L67" s="165" t="s">
        <v>2214</v>
      </c>
      <c r="M67" s="165" t="s">
        <v>2215</v>
      </c>
      <c r="N67" s="64">
        <v>3</v>
      </c>
      <c r="O67" s="64">
        <v>0</v>
      </c>
      <c r="P67" s="64">
        <v>0</v>
      </c>
      <c r="Q67" s="64">
        <v>0</v>
      </c>
      <c r="R67" s="64">
        <f t="shared" si="27"/>
        <v>3</v>
      </c>
      <c r="S67" s="105" t="s">
        <v>5172</v>
      </c>
      <c r="T67" s="105" t="s">
        <v>5195</v>
      </c>
      <c r="U67" s="159">
        <f t="shared" si="4"/>
        <v>3</v>
      </c>
      <c r="V67" s="273">
        <v>0</v>
      </c>
      <c r="W67" s="100">
        <f t="shared" si="25"/>
        <v>0</v>
      </c>
      <c r="X67" s="105" t="str">
        <f t="shared" si="26"/>
        <v>En Riesgo de no Cumplimiento</v>
      </c>
      <c r="Y67" s="166" t="s">
        <v>5154</v>
      </c>
      <c r="Z67" s="159">
        <f t="shared" si="7"/>
        <v>0</v>
      </c>
      <c r="AA67" s="159"/>
      <c r="AB67" s="100" t="str">
        <f t="shared" si="8"/>
        <v>No hay ejecución</v>
      </c>
      <c r="AC67" s="105" t="str">
        <f t="shared" si="9"/>
        <v>NA</v>
      </c>
      <c r="AD67" s="166"/>
      <c r="AE67" s="65">
        <f t="shared" si="10"/>
        <v>0</v>
      </c>
      <c r="AF67" s="100" t="str">
        <f t="shared" si="11"/>
        <v>No hay Programación</v>
      </c>
      <c r="AG67" s="105" t="str">
        <f t="shared" si="12"/>
        <v>De acuerdo a lo programado</v>
      </c>
      <c r="AH67" s="166"/>
      <c r="AI67" s="159">
        <v>30922.32</v>
      </c>
      <c r="AJ67" s="159" t="s">
        <v>5136</v>
      </c>
    </row>
    <row r="68" spans="1:36" ht="68.400000000000006" thickTop="1" thickBot="1">
      <c r="A68" s="63">
        <v>53</v>
      </c>
      <c r="B68" s="162" t="s">
        <v>400</v>
      </c>
      <c r="C68" s="162">
        <v>0</v>
      </c>
      <c r="D68" s="162">
        <v>0</v>
      </c>
      <c r="E68" s="162" t="s">
        <v>41</v>
      </c>
      <c r="F68" s="162">
        <v>18</v>
      </c>
      <c r="G68" s="231" t="s">
        <v>557</v>
      </c>
      <c r="H68" s="164" t="s">
        <v>5196</v>
      </c>
      <c r="I68" s="231" t="s">
        <v>20</v>
      </c>
      <c r="J68" s="231" t="s">
        <v>129</v>
      </c>
      <c r="K68" s="231">
        <v>1</v>
      </c>
      <c r="L68" s="165" t="s">
        <v>2214</v>
      </c>
      <c r="M68" s="165" t="s">
        <v>2215</v>
      </c>
      <c r="N68" s="64">
        <v>3</v>
      </c>
      <c r="O68" s="64">
        <v>0</v>
      </c>
      <c r="P68" s="64">
        <v>0</v>
      </c>
      <c r="Q68" s="64">
        <v>0</v>
      </c>
      <c r="R68" s="64">
        <f t="shared" si="27"/>
        <v>3</v>
      </c>
      <c r="S68" s="105" t="s">
        <v>5172</v>
      </c>
      <c r="T68" s="105" t="s">
        <v>5195</v>
      </c>
      <c r="U68" s="159">
        <f t="shared" si="4"/>
        <v>3</v>
      </c>
      <c r="V68" s="273">
        <v>0</v>
      </c>
      <c r="W68" s="100">
        <f t="shared" si="25"/>
        <v>0</v>
      </c>
      <c r="X68" s="105" t="str">
        <f t="shared" si="26"/>
        <v>En Riesgo de no Cumplimiento</v>
      </c>
      <c r="Y68" s="166" t="s">
        <v>5197</v>
      </c>
      <c r="Z68" s="159">
        <f t="shared" si="7"/>
        <v>0</v>
      </c>
      <c r="AA68" s="159"/>
      <c r="AB68" s="100" t="str">
        <f t="shared" si="8"/>
        <v>No hay ejecución</v>
      </c>
      <c r="AC68" s="105" t="str">
        <f t="shared" si="9"/>
        <v>NA</v>
      </c>
      <c r="AD68" s="166"/>
      <c r="AE68" s="65">
        <f t="shared" si="10"/>
        <v>0</v>
      </c>
      <c r="AF68" s="100" t="str">
        <f t="shared" si="11"/>
        <v>No hay Programación</v>
      </c>
      <c r="AG68" s="105" t="str">
        <f t="shared" si="12"/>
        <v>De acuerdo a lo programado</v>
      </c>
      <c r="AH68" s="166"/>
      <c r="AI68" s="159">
        <v>30922.32</v>
      </c>
      <c r="AJ68" s="159" t="s">
        <v>5136</v>
      </c>
    </row>
    <row r="69" spans="1:36" ht="30" thickTop="1" thickBot="1">
      <c r="A69" s="63">
        <v>54</v>
      </c>
      <c r="B69" s="162" t="s">
        <v>400</v>
      </c>
      <c r="C69" s="162">
        <v>0</v>
      </c>
      <c r="D69" s="162">
        <v>0</v>
      </c>
      <c r="E69" s="162" t="s">
        <v>41</v>
      </c>
      <c r="F69" s="162">
        <v>18</v>
      </c>
      <c r="G69" s="231" t="s">
        <v>513</v>
      </c>
      <c r="H69" s="164" t="s">
        <v>5144</v>
      </c>
      <c r="I69" s="231" t="s">
        <v>20</v>
      </c>
      <c r="J69" s="231" t="s">
        <v>129</v>
      </c>
      <c r="K69" s="231">
        <v>1</v>
      </c>
      <c r="L69" s="165" t="s">
        <v>3807</v>
      </c>
      <c r="M69" s="165" t="s">
        <v>3764</v>
      </c>
      <c r="N69" s="64">
        <v>7</v>
      </c>
      <c r="O69" s="64">
        <v>7</v>
      </c>
      <c r="P69" s="64">
        <v>7</v>
      </c>
      <c r="Q69" s="64">
        <v>6</v>
      </c>
      <c r="R69" s="64">
        <f t="shared" si="27"/>
        <v>27</v>
      </c>
      <c r="S69" s="105" t="s">
        <v>5172</v>
      </c>
      <c r="T69" s="105" t="s">
        <v>172</v>
      </c>
      <c r="U69" s="159">
        <f t="shared" si="4"/>
        <v>14</v>
      </c>
      <c r="V69" s="273">
        <v>17</v>
      </c>
      <c r="W69" s="100">
        <f t="shared" si="25"/>
        <v>1.2142857142857142</v>
      </c>
      <c r="X69" s="105" t="str">
        <f t="shared" si="26"/>
        <v>De acuerdo a lo programado</v>
      </c>
      <c r="Y69" s="166" t="s">
        <v>5198</v>
      </c>
      <c r="Z69" s="159">
        <f t="shared" si="7"/>
        <v>13</v>
      </c>
      <c r="AA69" s="159"/>
      <c r="AB69" s="100" t="str">
        <f t="shared" si="8"/>
        <v>No hay ejecución</v>
      </c>
      <c r="AC69" s="105" t="str">
        <f t="shared" si="9"/>
        <v>NA</v>
      </c>
      <c r="AD69" s="166"/>
      <c r="AE69" s="65">
        <f t="shared" si="10"/>
        <v>17</v>
      </c>
      <c r="AF69" s="100">
        <f t="shared" si="11"/>
        <v>0.62962962962962965</v>
      </c>
      <c r="AG69" s="105" t="str">
        <f t="shared" si="12"/>
        <v>Incumplimiento</v>
      </c>
      <c r="AH69" s="166"/>
      <c r="AI69" s="159">
        <v>278300.89</v>
      </c>
      <c r="AJ69" s="159" t="s">
        <v>5136</v>
      </c>
    </row>
    <row r="70" spans="1:36" ht="78" thickTop="1" thickBot="1">
      <c r="A70" s="63">
        <v>55</v>
      </c>
      <c r="B70" s="162" t="s">
        <v>400</v>
      </c>
      <c r="C70" s="162">
        <v>0</v>
      </c>
      <c r="D70" s="162">
        <v>0</v>
      </c>
      <c r="E70" s="162" t="s">
        <v>41</v>
      </c>
      <c r="F70" s="162">
        <v>18</v>
      </c>
      <c r="G70" s="231" t="s">
        <v>439</v>
      </c>
      <c r="H70" s="164" t="s">
        <v>5199</v>
      </c>
      <c r="I70" s="231" t="s">
        <v>18</v>
      </c>
      <c r="J70" s="231" t="s">
        <v>129</v>
      </c>
      <c r="K70" s="231">
        <v>6</v>
      </c>
      <c r="L70" s="165" t="s">
        <v>2214</v>
      </c>
      <c r="M70" s="165" t="s">
        <v>2215</v>
      </c>
      <c r="N70" s="64">
        <v>5</v>
      </c>
      <c r="O70" s="64">
        <v>5</v>
      </c>
      <c r="P70" s="64">
        <v>5</v>
      </c>
      <c r="Q70" s="64">
        <v>5</v>
      </c>
      <c r="R70" s="64">
        <f t="shared" si="27"/>
        <v>20</v>
      </c>
      <c r="S70" s="105" t="s">
        <v>5172</v>
      </c>
      <c r="T70" s="105" t="s">
        <v>172</v>
      </c>
      <c r="U70" s="159">
        <f t="shared" si="4"/>
        <v>10</v>
      </c>
      <c r="V70" s="273">
        <v>17</v>
      </c>
      <c r="W70" s="100">
        <f t="shared" si="25"/>
        <v>1.7</v>
      </c>
      <c r="X70" s="105" t="str">
        <f t="shared" si="26"/>
        <v>De acuerdo a lo programado</v>
      </c>
      <c r="Y70" s="166" t="s">
        <v>5200</v>
      </c>
      <c r="Z70" s="159">
        <f t="shared" si="7"/>
        <v>10</v>
      </c>
      <c r="AA70" s="159"/>
      <c r="AB70" s="100" t="str">
        <f t="shared" si="8"/>
        <v>No hay ejecución</v>
      </c>
      <c r="AC70" s="105" t="str">
        <f t="shared" si="9"/>
        <v>NA</v>
      </c>
      <c r="AD70" s="166"/>
      <c r="AE70" s="65">
        <f t="shared" si="10"/>
        <v>17</v>
      </c>
      <c r="AF70" s="100">
        <f t="shared" si="11"/>
        <v>0.85</v>
      </c>
      <c r="AG70" s="105" t="str">
        <f t="shared" si="12"/>
        <v>Atraso Leve</v>
      </c>
      <c r="AH70" s="166"/>
      <c r="AI70" s="159">
        <v>206148.81</v>
      </c>
      <c r="AJ70" s="159" t="s">
        <v>5136</v>
      </c>
    </row>
    <row r="71" spans="1:36" ht="30" thickTop="1" thickBot="1">
      <c r="A71" s="63">
        <v>56</v>
      </c>
      <c r="B71" s="162" t="s">
        <v>400</v>
      </c>
      <c r="C71" s="162">
        <v>0</v>
      </c>
      <c r="D71" s="162">
        <v>0</v>
      </c>
      <c r="E71" s="162" t="s">
        <v>41</v>
      </c>
      <c r="F71" s="162">
        <v>18</v>
      </c>
      <c r="G71" s="231" t="s">
        <v>464</v>
      </c>
      <c r="H71" s="164" t="s">
        <v>5150</v>
      </c>
      <c r="I71" s="231" t="s">
        <v>20</v>
      </c>
      <c r="J71" s="231" t="s">
        <v>129</v>
      </c>
      <c r="K71" s="231">
        <v>1</v>
      </c>
      <c r="L71" s="165" t="s">
        <v>2214</v>
      </c>
      <c r="M71" s="165" t="s">
        <v>2215</v>
      </c>
      <c r="N71" s="64">
        <v>3</v>
      </c>
      <c r="O71" s="64">
        <v>0</v>
      </c>
      <c r="P71" s="64">
        <v>0</v>
      </c>
      <c r="Q71" s="64">
        <v>0</v>
      </c>
      <c r="R71" s="64">
        <f t="shared" si="27"/>
        <v>3</v>
      </c>
      <c r="S71" s="105" t="s">
        <v>5172</v>
      </c>
      <c r="T71" s="105" t="s">
        <v>5195</v>
      </c>
      <c r="U71" s="159">
        <f t="shared" si="4"/>
        <v>3</v>
      </c>
      <c r="V71" s="273">
        <v>2</v>
      </c>
      <c r="W71" s="100">
        <f t="shared" si="25"/>
        <v>0.66666666666666663</v>
      </c>
      <c r="X71" s="105" t="str">
        <f t="shared" si="26"/>
        <v>En Riesgo de no Cumplimiento</v>
      </c>
      <c r="Y71" s="166" t="s">
        <v>5201</v>
      </c>
      <c r="Z71" s="159">
        <f t="shared" si="7"/>
        <v>0</v>
      </c>
      <c r="AA71" s="159"/>
      <c r="AB71" s="100" t="str">
        <f t="shared" si="8"/>
        <v>No hay ejecución</v>
      </c>
      <c r="AC71" s="105" t="str">
        <f t="shared" si="9"/>
        <v>NA</v>
      </c>
      <c r="AD71" s="166"/>
      <c r="AE71" s="65">
        <f t="shared" si="10"/>
        <v>2</v>
      </c>
      <c r="AF71" s="100">
        <f t="shared" si="11"/>
        <v>0.66666666666666663</v>
      </c>
      <c r="AG71" s="105" t="str">
        <f t="shared" si="12"/>
        <v>Incumplimiento</v>
      </c>
      <c r="AH71" s="166"/>
      <c r="AI71" s="159">
        <v>30922.32</v>
      </c>
      <c r="AJ71" s="159" t="s">
        <v>5136</v>
      </c>
    </row>
    <row r="72" spans="1:36" ht="30" thickTop="1" thickBot="1">
      <c r="A72" s="63">
        <v>57</v>
      </c>
      <c r="B72" s="162" t="s">
        <v>400</v>
      </c>
      <c r="C72" s="162">
        <v>0</v>
      </c>
      <c r="D72" s="162">
        <v>0</v>
      </c>
      <c r="E72" s="162" t="s">
        <v>41</v>
      </c>
      <c r="F72" s="162">
        <v>18</v>
      </c>
      <c r="G72" s="231" t="s">
        <v>464</v>
      </c>
      <c r="H72" s="164" t="s">
        <v>5150</v>
      </c>
      <c r="I72" s="231" t="s">
        <v>20</v>
      </c>
      <c r="J72" s="231" t="s">
        <v>129</v>
      </c>
      <c r="K72" s="231">
        <v>1</v>
      </c>
      <c r="L72" s="165" t="s">
        <v>685</v>
      </c>
      <c r="M72" s="165" t="s">
        <v>643</v>
      </c>
      <c r="N72" s="64">
        <v>1</v>
      </c>
      <c r="O72" s="64">
        <v>0</v>
      </c>
      <c r="P72" s="64">
        <v>0</v>
      </c>
      <c r="Q72" s="64">
        <v>0</v>
      </c>
      <c r="R72" s="64">
        <f t="shared" si="27"/>
        <v>1</v>
      </c>
      <c r="S72" s="105" t="s">
        <v>5172</v>
      </c>
      <c r="T72" s="105" t="s">
        <v>172</v>
      </c>
      <c r="U72" s="159">
        <f t="shared" si="4"/>
        <v>1</v>
      </c>
      <c r="V72" s="273">
        <v>0</v>
      </c>
      <c r="W72" s="100">
        <f t="shared" si="25"/>
        <v>0</v>
      </c>
      <c r="X72" s="105" t="str">
        <f t="shared" si="26"/>
        <v>En Riesgo de no Cumplimiento</v>
      </c>
      <c r="Y72" s="166" t="s">
        <v>5154</v>
      </c>
      <c r="Z72" s="159">
        <f t="shared" si="7"/>
        <v>0</v>
      </c>
      <c r="AA72" s="159"/>
      <c r="AB72" s="100" t="str">
        <f t="shared" si="8"/>
        <v>No hay ejecución</v>
      </c>
      <c r="AC72" s="105" t="str">
        <f t="shared" si="9"/>
        <v>NA</v>
      </c>
      <c r="AD72" s="166"/>
      <c r="AE72" s="65">
        <f t="shared" si="10"/>
        <v>0</v>
      </c>
      <c r="AF72" s="100" t="str">
        <f t="shared" si="11"/>
        <v>No hay Programación</v>
      </c>
      <c r="AG72" s="105" t="str">
        <f t="shared" si="12"/>
        <v>De acuerdo a lo programado</v>
      </c>
      <c r="AH72" s="166"/>
      <c r="AI72" s="159">
        <v>10307.44</v>
      </c>
      <c r="AJ72" s="159" t="s">
        <v>5136</v>
      </c>
    </row>
    <row r="73" spans="1:36" ht="39.6" thickTop="1" thickBot="1">
      <c r="A73" s="63">
        <v>58</v>
      </c>
      <c r="B73" s="162" t="s">
        <v>400</v>
      </c>
      <c r="C73" s="162">
        <v>0</v>
      </c>
      <c r="D73" s="162">
        <v>0</v>
      </c>
      <c r="E73" s="162" t="s">
        <v>41</v>
      </c>
      <c r="F73" s="162">
        <v>18</v>
      </c>
      <c r="G73" s="231" t="s">
        <v>439</v>
      </c>
      <c r="H73" s="164" t="s">
        <v>5202</v>
      </c>
      <c r="I73" s="231" t="s">
        <v>18</v>
      </c>
      <c r="J73" s="231" t="s">
        <v>129</v>
      </c>
      <c r="K73" s="231">
        <v>6</v>
      </c>
      <c r="L73" s="165" t="s">
        <v>3778</v>
      </c>
      <c r="M73" s="165" t="s">
        <v>643</v>
      </c>
      <c r="N73" s="64">
        <v>1</v>
      </c>
      <c r="O73" s="64">
        <v>0</v>
      </c>
      <c r="P73" s="64">
        <v>0</v>
      </c>
      <c r="Q73" s="64">
        <v>0</v>
      </c>
      <c r="R73" s="64">
        <f t="shared" si="27"/>
        <v>1</v>
      </c>
      <c r="S73" s="105" t="s">
        <v>5172</v>
      </c>
      <c r="T73" s="105" t="s">
        <v>172</v>
      </c>
      <c r="U73" s="159">
        <f t="shared" si="4"/>
        <v>1</v>
      </c>
      <c r="V73" s="273">
        <v>0</v>
      </c>
      <c r="W73" s="100">
        <f t="shared" si="25"/>
        <v>0</v>
      </c>
      <c r="X73" s="105" t="str">
        <f t="shared" si="26"/>
        <v>En Riesgo de no Cumplimiento</v>
      </c>
      <c r="Y73" s="166" t="s">
        <v>5154</v>
      </c>
      <c r="Z73" s="159">
        <f t="shared" si="7"/>
        <v>0</v>
      </c>
      <c r="AA73" s="159"/>
      <c r="AB73" s="100" t="str">
        <f t="shared" si="8"/>
        <v>No hay ejecución</v>
      </c>
      <c r="AC73" s="105" t="str">
        <f t="shared" si="9"/>
        <v>NA</v>
      </c>
      <c r="AD73" s="166"/>
      <c r="AE73" s="65">
        <f t="shared" si="10"/>
        <v>0</v>
      </c>
      <c r="AF73" s="100" t="str">
        <f t="shared" si="11"/>
        <v>No hay Programación</v>
      </c>
      <c r="AG73" s="105" t="str">
        <f t="shared" si="12"/>
        <v>De acuerdo a lo programado</v>
      </c>
      <c r="AH73" s="166"/>
      <c r="AI73" s="159">
        <v>10307.44</v>
      </c>
      <c r="AJ73" s="159" t="s">
        <v>5136</v>
      </c>
    </row>
    <row r="74" spans="1:36" ht="39.6" thickTop="1" thickBot="1">
      <c r="A74" s="63">
        <v>59</v>
      </c>
      <c r="B74" s="162" t="s">
        <v>400</v>
      </c>
      <c r="C74" s="162">
        <v>0</v>
      </c>
      <c r="D74" s="162">
        <v>0</v>
      </c>
      <c r="E74" s="162" t="s">
        <v>41</v>
      </c>
      <c r="F74" s="162">
        <v>18</v>
      </c>
      <c r="G74" s="231" t="s">
        <v>439</v>
      </c>
      <c r="H74" s="164" t="s">
        <v>5203</v>
      </c>
      <c r="I74" s="231" t="s">
        <v>18</v>
      </c>
      <c r="J74" s="231" t="s">
        <v>129</v>
      </c>
      <c r="K74" s="231">
        <v>6</v>
      </c>
      <c r="L74" s="165" t="s">
        <v>2214</v>
      </c>
      <c r="M74" s="165" t="s">
        <v>2215</v>
      </c>
      <c r="N74" s="64">
        <v>0</v>
      </c>
      <c r="O74" s="64">
        <v>0</v>
      </c>
      <c r="P74" s="64">
        <v>5</v>
      </c>
      <c r="Q74" s="64">
        <v>5</v>
      </c>
      <c r="R74" s="64">
        <f t="shared" si="27"/>
        <v>10</v>
      </c>
      <c r="S74" s="105" t="s">
        <v>5172</v>
      </c>
      <c r="T74" s="105" t="s">
        <v>172</v>
      </c>
      <c r="U74" s="159">
        <f t="shared" si="4"/>
        <v>0</v>
      </c>
      <c r="V74" s="273">
        <v>3</v>
      </c>
      <c r="W74" s="100" t="str">
        <f t="shared" si="25"/>
        <v>No hay Programación</v>
      </c>
      <c r="X74" s="105" t="str">
        <f t="shared" si="26"/>
        <v>De acuerdo a lo programado</v>
      </c>
      <c r="Y74" s="166"/>
      <c r="Z74" s="159">
        <f t="shared" si="7"/>
        <v>10</v>
      </c>
      <c r="AA74" s="159"/>
      <c r="AB74" s="100" t="str">
        <f t="shared" si="8"/>
        <v>No hay ejecución</v>
      </c>
      <c r="AC74" s="105" t="str">
        <f t="shared" si="9"/>
        <v>NA</v>
      </c>
      <c r="AD74" s="166"/>
      <c r="AE74" s="65">
        <f t="shared" si="10"/>
        <v>3</v>
      </c>
      <c r="AF74" s="100">
        <f t="shared" si="11"/>
        <v>0.3</v>
      </c>
      <c r="AG74" s="105" t="str">
        <f t="shared" si="12"/>
        <v>Incumplimiento</v>
      </c>
      <c r="AH74" s="166"/>
      <c r="AI74" s="159">
        <v>103074.4</v>
      </c>
      <c r="AJ74" s="159" t="s">
        <v>5136</v>
      </c>
    </row>
    <row r="75" spans="1:36" ht="39.6" thickTop="1" thickBot="1">
      <c r="A75" s="63">
        <v>60</v>
      </c>
      <c r="B75" s="162" t="s">
        <v>400</v>
      </c>
      <c r="C75" s="162">
        <v>0</v>
      </c>
      <c r="D75" s="162">
        <v>0</v>
      </c>
      <c r="E75" s="162" t="s">
        <v>41</v>
      </c>
      <c r="F75" s="162">
        <v>18</v>
      </c>
      <c r="G75" s="231" t="s">
        <v>450</v>
      </c>
      <c r="H75" s="164" t="s">
        <v>5166</v>
      </c>
      <c r="I75" s="231" t="s">
        <v>18</v>
      </c>
      <c r="J75" s="231" t="s">
        <v>129</v>
      </c>
      <c r="K75" s="231">
        <v>6</v>
      </c>
      <c r="L75" s="165" t="s">
        <v>4086</v>
      </c>
      <c r="M75" s="165" t="s">
        <v>636</v>
      </c>
      <c r="N75" s="64">
        <v>0</v>
      </c>
      <c r="O75" s="64">
        <v>1</v>
      </c>
      <c r="P75" s="64">
        <v>0</v>
      </c>
      <c r="Q75" s="64">
        <v>0</v>
      </c>
      <c r="R75" s="64">
        <f t="shared" si="27"/>
        <v>1</v>
      </c>
      <c r="S75" s="105" t="s">
        <v>5172</v>
      </c>
      <c r="T75" s="105" t="s">
        <v>5204</v>
      </c>
      <c r="U75" s="159">
        <f>N75+O75</f>
        <v>1</v>
      </c>
      <c r="V75" s="273">
        <v>0</v>
      </c>
      <c r="W75" s="100">
        <f t="shared" si="25"/>
        <v>0</v>
      </c>
      <c r="X75" s="105" t="str">
        <f t="shared" si="26"/>
        <v>En Riesgo de no Cumplimiento</v>
      </c>
      <c r="Y75" s="166" t="s">
        <v>5154</v>
      </c>
      <c r="Z75" s="159">
        <f t="shared" si="7"/>
        <v>0</v>
      </c>
      <c r="AA75" s="159"/>
      <c r="AB75" s="100" t="str">
        <f t="shared" si="8"/>
        <v>No hay ejecución</v>
      </c>
      <c r="AC75" s="105" t="str">
        <f t="shared" si="9"/>
        <v>NA</v>
      </c>
      <c r="AD75" s="166"/>
      <c r="AE75" s="65">
        <f t="shared" si="10"/>
        <v>0</v>
      </c>
      <c r="AF75" s="100" t="str">
        <f t="shared" si="11"/>
        <v>No hay Programación</v>
      </c>
      <c r="AG75" s="105" t="str">
        <f t="shared" si="12"/>
        <v>De acuerdo a lo programado</v>
      </c>
      <c r="AH75" s="166"/>
      <c r="AI75" s="159">
        <v>10307.44</v>
      </c>
      <c r="AJ75" s="159" t="s">
        <v>5136</v>
      </c>
    </row>
    <row r="76" spans="1:36" ht="39.6" thickTop="1" thickBot="1">
      <c r="A76" s="63">
        <v>61</v>
      </c>
      <c r="B76" s="162" t="s">
        <v>400</v>
      </c>
      <c r="C76" s="162">
        <v>0</v>
      </c>
      <c r="D76" s="162">
        <v>0</v>
      </c>
      <c r="E76" s="162" t="s">
        <v>41</v>
      </c>
      <c r="F76" s="162">
        <v>18</v>
      </c>
      <c r="G76" s="231" t="s">
        <v>450</v>
      </c>
      <c r="H76" s="164" t="s">
        <v>5166</v>
      </c>
      <c r="I76" s="231" t="s">
        <v>18</v>
      </c>
      <c r="J76" s="231" t="s">
        <v>129</v>
      </c>
      <c r="K76" s="231">
        <v>6</v>
      </c>
      <c r="L76" s="165" t="s">
        <v>685</v>
      </c>
      <c r="M76" s="165" t="s">
        <v>643</v>
      </c>
      <c r="N76" s="64">
        <v>0</v>
      </c>
      <c r="O76" s="64">
        <v>1</v>
      </c>
      <c r="P76" s="64">
        <v>0</v>
      </c>
      <c r="Q76" s="64">
        <v>0</v>
      </c>
      <c r="R76" s="64">
        <f t="shared" si="27"/>
        <v>1</v>
      </c>
      <c r="S76" s="105" t="s">
        <v>5172</v>
      </c>
      <c r="T76" s="105" t="s">
        <v>172</v>
      </c>
      <c r="U76" s="159">
        <f t="shared" ref="U76:U139" si="28">N76+O76</f>
        <v>1</v>
      </c>
      <c r="V76" s="273">
        <v>1</v>
      </c>
      <c r="W76" s="100">
        <f t="shared" si="25"/>
        <v>1</v>
      </c>
      <c r="X76" s="105" t="str">
        <f t="shared" si="26"/>
        <v>De acuerdo a lo programado</v>
      </c>
      <c r="Y76" s="166"/>
      <c r="Z76" s="159">
        <f t="shared" si="7"/>
        <v>0</v>
      </c>
      <c r="AA76" s="159"/>
      <c r="AB76" s="100" t="str">
        <f t="shared" si="8"/>
        <v>No hay ejecución</v>
      </c>
      <c r="AC76" s="105" t="str">
        <f t="shared" si="9"/>
        <v>NA</v>
      </c>
      <c r="AD76" s="166"/>
      <c r="AE76" s="65">
        <f t="shared" si="10"/>
        <v>1</v>
      </c>
      <c r="AF76" s="100">
        <f t="shared" si="11"/>
        <v>1</v>
      </c>
      <c r="AG76" s="105" t="str">
        <f t="shared" si="12"/>
        <v>De acuerdo a lo programado</v>
      </c>
      <c r="AH76" s="166"/>
      <c r="AI76" s="159">
        <v>10307.44</v>
      </c>
      <c r="AJ76" s="159" t="s">
        <v>5136</v>
      </c>
    </row>
    <row r="77" spans="1:36" ht="30" thickTop="1" thickBot="1">
      <c r="A77" s="63">
        <v>62</v>
      </c>
      <c r="B77" s="162" t="s">
        <v>400</v>
      </c>
      <c r="C77" s="162">
        <v>0</v>
      </c>
      <c r="D77" s="162">
        <v>0</v>
      </c>
      <c r="E77" s="162" t="s">
        <v>41</v>
      </c>
      <c r="F77" s="162">
        <v>18</v>
      </c>
      <c r="G77" s="231" t="s">
        <v>557</v>
      </c>
      <c r="H77" s="164" t="s">
        <v>5141</v>
      </c>
      <c r="I77" s="231" t="s">
        <v>20</v>
      </c>
      <c r="J77" s="231" t="s">
        <v>129</v>
      </c>
      <c r="K77" s="231">
        <v>1</v>
      </c>
      <c r="L77" s="165" t="s">
        <v>2214</v>
      </c>
      <c r="M77" s="165" t="s">
        <v>2215</v>
      </c>
      <c r="N77" s="64">
        <v>5</v>
      </c>
      <c r="O77" s="64">
        <v>0</v>
      </c>
      <c r="P77" s="64">
        <v>0</v>
      </c>
      <c r="Q77" s="64">
        <v>0</v>
      </c>
      <c r="R77" s="64">
        <f t="shared" si="27"/>
        <v>5</v>
      </c>
      <c r="S77" s="105" t="s">
        <v>5172</v>
      </c>
      <c r="T77" s="105" t="s">
        <v>5205</v>
      </c>
      <c r="U77" s="159">
        <f t="shared" si="28"/>
        <v>5</v>
      </c>
      <c r="V77" s="273">
        <v>2</v>
      </c>
      <c r="W77" s="100">
        <f t="shared" si="25"/>
        <v>0.4</v>
      </c>
      <c r="X77" s="105" t="str">
        <f t="shared" si="26"/>
        <v>En Riesgo de no Cumplimiento</v>
      </c>
      <c r="Y77" s="166" t="s">
        <v>5154</v>
      </c>
      <c r="Z77" s="159">
        <f t="shared" si="7"/>
        <v>0</v>
      </c>
      <c r="AA77" s="159"/>
      <c r="AB77" s="100" t="str">
        <f t="shared" si="8"/>
        <v>No hay ejecución</v>
      </c>
      <c r="AC77" s="105" t="str">
        <f t="shared" si="9"/>
        <v>NA</v>
      </c>
      <c r="AD77" s="166"/>
      <c r="AE77" s="65">
        <f t="shared" si="10"/>
        <v>2</v>
      </c>
      <c r="AF77" s="100">
        <f t="shared" si="11"/>
        <v>0.4</v>
      </c>
      <c r="AG77" s="105" t="str">
        <f t="shared" si="12"/>
        <v>Incumplimiento</v>
      </c>
      <c r="AH77" s="166"/>
      <c r="AI77" s="159">
        <v>51537.2</v>
      </c>
      <c r="AJ77" s="159" t="s">
        <v>5136</v>
      </c>
    </row>
    <row r="78" spans="1:36" ht="30" thickTop="1" thickBot="1">
      <c r="A78" s="63">
        <v>63</v>
      </c>
      <c r="B78" s="162" t="s">
        <v>400</v>
      </c>
      <c r="C78" s="162">
        <v>0</v>
      </c>
      <c r="D78" s="162">
        <v>0</v>
      </c>
      <c r="E78" s="162" t="s">
        <v>41</v>
      </c>
      <c r="F78" s="162">
        <v>18</v>
      </c>
      <c r="G78" s="231" t="s">
        <v>557</v>
      </c>
      <c r="H78" s="164" t="s">
        <v>5206</v>
      </c>
      <c r="I78" s="231"/>
      <c r="J78" s="231" t="s">
        <v>129</v>
      </c>
      <c r="K78" s="231">
        <v>1</v>
      </c>
      <c r="L78" s="165" t="s">
        <v>2214</v>
      </c>
      <c r="M78" s="165" t="s">
        <v>2215</v>
      </c>
      <c r="N78" s="64">
        <v>10</v>
      </c>
      <c r="O78" s="64">
        <v>0</v>
      </c>
      <c r="P78" s="64">
        <v>0</v>
      </c>
      <c r="Q78" s="64">
        <v>0</v>
      </c>
      <c r="R78" s="64">
        <f t="shared" si="27"/>
        <v>10</v>
      </c>
      <c r="S78" s="105" t="s">
        <v>5172</v>
      </c>
      <c r="T78" s="105" t="s">
        <v>172</v>
      </c>
      <c r="U78" s="159">
        <f t="shared" si="28"/>
        <v>10</v>
      </c>
      <c r="V78" s="273">
        <v>10</v>
      </c>
      <c r="W78" s="100">
        <f t="shared" si="25"/>
        <v>1</v>
      </c>
      <c r="X78" s="105" t="str">
        <f t="shared" si="26"/>
        <v>De acuerdo a lo programado</v>
      </c>
      <c r="Y78" s="166"/>
      <c r="Z78" s="159">
        <f t="shared" si="7"/>
        <v>0</v>
      </c>
      <c r="AA78" s="159"/>
      <c r="AB78" s="100" t="str">
        <f t="shared" si="8"/>
        <v>No hay ejecución</v>
      </c>
      <c r="AC78" s="105" t="str">
        <f t="shared" si="9"/>
        <v>NA</v>
      </c>
      <c r="AD78" s="166"/>
      <c r="AE78" s="65">
        <f t="shared" si="10"/>
        <v>10</v>
      </c>
      <c r="AF78" s="100">
        <f t="shared" si="11"/>
        <v>1</v>
      </c>
      <c r="AG78" s="105" t="str">
        <f t="shared" si="12"/>
        <v>De acuerdo a lo programado</v>
      </c>
      <c r="AH78" s="166"/>
      <c r="AI78" s="159">
        <v>103074.4</v>
      </c>
      <c r="AJ78" s="159" t="s">
        <v>5136</v>
      </c>
    </row>
    <row r="79" spans="1:36" ht="30" thickTop="1" thickBot="1">
      <c r="A79" s="63">
        <v>64</v>
      </c>
      <c r="B79" s="162" t="s">
        <v>400</v>
      </c>
      <c r="C79" s="162">
        <v>0</v>
      </c>
      <c r="D79" s="162">
        <v>0</v>
      </c>
      <c r="E79" s="162" t="s">
        <v>41</v>
      </c>
      <c r="F79" s="162">
        <v>18</v>
      </c>
      <c r="G79" s="231" t="s">
        <v>557</v>
      </c>
      <c r="H79" s="164" t="s">
        <v>5156</v>
      </c>
      <c r="I79" s="231" t="s">
        <v>20</v>
      </c>
      <c r="J79" s="231" t="s">
        <v>129</v>
      </c>
      <c r="K79" s="231">
        <v>1</v>
      </c>
      <c r="L79" s="165" t="s">
        <v>2214</v>
      </c>
      <c r="M79" s="165" t="s">
        <v>2215</v>
      </c>
      <c r="N79" s="64">
        <v>5</v>
      </c>
      <c r="O79" s="64">
        <v>0</v>
      </c>
      <c r="P79" s="64">
        <v>0</v>
      </c>
      <c r="Q79" s="64">
        <v>0</v>
      </c>
      <c r="R79" s="64">
        <f t="shared" si="27"/>
        <v>5</v>
      </c>
      <c r="S79" s="105" t="s">
        <v>5172</v>
      </c>
      <c r="T79" s="105" t="s">
        <v>5205</v>
      </c>
      <c r="U79" s="159">
        <f t="shared" si="28"/>
        <v>5</v>
      </c>
      <c r="V79" s="273">
        <v>2</v>
      </c>
      <c r="W79" s="100">
        <f t="shared" si="25"/>
        <v>0.4</v>
      </c>
      <c r="X79" s="105" t="str">
        <f t="shared" si="26"/>
        <v>En Riesgo de no Cumplimiento</v>
      </c>
      <c r="Y79" s="166" t="s">
        <v>5154</v>
      </c>
      <c r="Z79" s="159">
        <f t="shared" si="7"/>
        <v>0</v>
      </c>
      <c r="AA79" s="159"/>
      <c r="AB79" s="100" t="str">
        <f t="shared" si="8"/>
        <v>No hay ejecución</v>
      </c>
      <c r="AC79" s="105" t="str">
        <f t="shared" si="9"/>
        <v>NA</v>
      </c>
      <c r="AD79" s="166"/>
      <c r="AE79" s="65">
        <f t="shared" si="10"/>
        <v>2</v>
      </c>
      <c r="AF79" s="100">
        <f t="shared" si="11"/>
        <v>0.4</v>
      </c>
      <c r="AG79" s="105" t="str">
        <f t="shared" si="12"/>
        <v>Incumplimiento</v>
      </c>
      <c r="AH79" s="166"/>
      <c r="AI79" s="159">
        <v>51537.2</v>
      </c>
      <c r="AJ79" s="159" t="s">
        <v>5136</v>
      </c>
    </row>
    <row r="80" spans="1:36" ht="30" thickTop="1" thickBot="1">
      <c r="A80" s="63">
        <v>65</v>
      </c>
      <c r="B80" s="162" t="s">
        <v>400</v>
      </c>
      <c r="C80" s="162">
        <v>0</v>
      </c>
      <c r="D80" s="162">
        <v>0</v>
      </c>
      <c r="E80" s="162" t="s">
        <v>41</v>
      </c>
      <c r="F80" s="162">
        <v>18</v>
      </c>
      <c r="G80" s="231" t="s">
        <v>557</v>
      </c>
      <c r="H80" s="164" t="s">
        <v>5182</v>
      </c>
      <c r="I80" s="231" t="s">
        <v>20</v>
      </c>
      <c r="J80" s="231" t="s">
        <v>129</v>
      </c>
      <c r="K80" s="231">
        <v>1</v>
      </c>
      <c r="L80" s="165" t="s">
        <v>2214</v>
      </c>
      <c r="M80" s="165" t="s">
        <v>2215</v>
      </c>
      <c r="N80" s="64">
        <v>10</v>
      </c>
      <c r="O80" s="64">
        <v>0</v>
      </c>
      <c r="P80" s="64">
        <v>0</v>
      </c>
      <c r="Q80" s="64">
        <v>0</v>
      </c>
      <c r="R80" s="64">
        <f t="shared" si="27"/>
        <v>10</v>
      </c>
      <c r="S80" s="105" t="s">
        <v>5172</v>
      </c>
      <c r="T80" s="105" t="s">
        <v>172</v>
      </c>
      <c r="U80" s="159">
        <f t="shared" si="28"/>
        <v>10</v>
      </c>
      <c r="V80" s="273">
        <v>10</v>
      </c>
      <c r="W80" s="100">
        <f t="shared" si="25"/>
        <v>1</v>
      </c>
      <c r="X80" s="105" t="str">
        <f t="shared" si="26"/>
        <v>De acuerdo a lo programado</v>
      </c>
      <c r="Y80" s="166"/>
      <c r="Z80" s="159">
        <f t="shared" si="7"/>
        <v>0</v>
      </c>
      <c r="AA80" s="159"/>
      <c r="AB80" s="100" t="str">
        <f t="shared" si="8"/>
        <v>No hay ejecución</v>
      </c>
      <c r="AC80" s="105" t="str">
        <f t="shared" si="9"/>
        <v>NA</v>
      </c>
      <c r="AD80" s="166"/>
      <c r="AE80" s="65">
        <f t="shared" si="10"/>
        <v>10</v>
      </c>
      <c r="AF80" s="100">
        <f t="shared" si="11"/>
        <v>1</v>
      </c>
      <c r="AG80" s="105" t="str">
        <f t="shared" si="12"/>
        <v>De acuerdo a lo programado</v>
      </c>
      <c r="AH80" s="166"/>
      <c r="AI80" s="159">
        <v>103074.4</v>
      </c>
      <c r="AJ80" s="159" t="s">
        <v>5136</v>
      </c>
    </row>
    <row r="81" spans="1:36" ht="30" thickTop="1" thickBot="1">
      <c r="A81" s="63">
        <v>66</v>
      </c>
      <c r="B81" s="162" t="s">
        <v>400</v>
      </c>
      <c r="C81" s="162">
        <v>0</v>
      </c>
      <c r="D81" s="162">
        <v>0</v>
      </c>
      <c r="E81" s="162" t="s">
        <v>41</v>
      </c>
      <c r="F81" s="162">
        <v>18</v>
      </c>
      <c r="G81" s="231" t="s">
        <v>513</v>
      </c>
      <c r="H81" s="164" t="s">
        <v>5144</v>
      </c>
      <c r="I81" s="231" t="s">
        <v>20</v>
      </c>
      <c r="J81" s="231" t="s">
        <v>129</v>
      </c>
      <c r="K81" s="231">
        <v>1</v>
      </c>
      <c r="L81" s="165" t="s">
        <v>3807</v>
      </c>
      <c r="M81" s="165" t="s">
        <v>3764</v>
      </c>
      <c r="N81" s="64">
        <v>1</v>
      </c>
      <c r="O81" s="64">
        <v>2</v>
      </c>
      <c r="P81" s="64">
        <v>1</v>
      </c>
      <c r="Q81" s="64">
        <v>2</v>
      </c>
      <c r="R81" s="64">
        <f t="shared" si="27"/>
        <v>6</v>
      </c>
      <c r="S81" s="105" t="s">
        <v>5172</v>
      </c>
      <c r="T81" s="105" t="s">
        <v>5207</v>
      </c>
      <c r="U81" s="159">
        <f t="shared" si="28"/>
        <v>3</v>
      </c>
      <c r="V81" s="273">
        <v>3</v>
      </c>
      <c r="W81" s="100">
        <f t="shared" si="25"/>
        <v>1</v>
      </c>
      <c r="X81" s="105" t="str">
        <f t="shared" si="26"/>
        <v>De acuerdo a lo programado</v>
      </c>
      <c r="Y81" s="166" t="s">
        <v>5208</v>
      </c>
      <c r="Z81" s="159">
        <f t="shared" ref="Z81:Z144" si="29">P81+Q81</f>
        <v>3</v>
      </c>
      <c r="AA81" s="159"/>
      <c r="AB81" s="100" t="str">
        <f t="shared" ref="AB81:AB144" si="30">IF(AA81="","No hay ejecución",IF(AND(Z81&gt;0), AA81/Z81,"No hay Programación"))</f>
        <v>No hay ejecución</v>
      </c>
      <c r="AC81" s="105" t="str">
        <f t="shared" ref="AC81:AC144" si="31">IF(AB81="No hay ejecución","NA",IF(AB81&gt;=90%,"De acuerdo a lo programado",IF(AB81&gt;=70%,"Atraso Leve",IF(AB81&lt;70%,"En Riesgo de no Cumplimiento"))))</f>
        <v>NA</v>
      </c>
      <c r="AD81" s="166"/>
      <c r="AE81" s="65">
        <f t="shared" ref="AE81:AE144" si="32">V81+AA81</f>
        <v>3</v>
      </c>
      <c r="AF81" s="100">
        <f t="shared" ref="AF81:AF144" si="33">IF(AE81="","No hay ejecución",IF(AND(AE81&gt;0), AE81/R81,"No hay Programación"))</f>
        <v>0.5</v>
      </c>
      <c r="AG81" s="105" t="str">
        <f t="shared" ref="AG81:AG144" si="34">IF(AF81="No hay ejecución","NA",IF(AF81&gt;=90%,"De acuerdo a lo programado",IF(AF81&gt;=70%,"Atraso Leve",IF(AF81&lt;70%,"Incumplimiento"))))</f>
        <v>Incumplimiento</v>
      </c>
      <c r="AH81" s="166"/>
      <c r="AI81" s="159">
        <v>61844.639999999999</v>
      </c>
      <c r="AJ81" s="159" t="s">
        <v>5136</v>
      </c>
    </row>
    <row r="82" spans="1:36" ht="49.2" thickTop="1" thickBot="1">
      <c r="A82" s="63">
        <v>67</v>
      </c>
      <c r="B82" s="162" t="s">
        <v>400</v>
      </c>
      <c r="C82" s="162">
        <v>0</v>
      </c>
      <c r="D82" s="162">
        <v>0</v>
      </c>
      <c r="E82" s="162" t="s">
        <v>41</v>
      </c>
      <c r="F82" s="162">
        <v>18</v>
      </c>
      <c r="G82" s="231" t="s">
        <v>513</v>
      </c>
      <c r="H82" s="164" t="s">
        <v>5144</v>
      </c>
      <c r="I82" s="231" t="s">
        <v>20</v>
      </c>
      <c r="J82" s="231" t="s">
        <v>129</v>
      </c>
      <c r="K82" s="231">
        <v>1</v>
      </c>
      <c r="L82" s="165" t="s">
        <v>3807</v>
      </c>
      <c r="M82" s="165" t="s">
        <v>3764</v>
      </c>
      <c r="N82" s="64">
        <v>3</v>
      </c>
      <c r="O82" s="64">
        <v>3</v>
      </c>
      <c r="P82" s="64">
        <v>3</v>
      </c>
      <c r="Q82" s="64">
        <v>3</v>
      </c>
      <c r="R82" s="64">
        <f t="shared" si="27"/>
        <v>12</v>
      </c>
      <c r="S82" s="105" t="s">
        <v>5172</v>
      </c>
      <c r="T82" s="105" t="s">
        <v>5209</v>
      </c>
      <c r="U82" s="159">
        <f t="shared" si="28"/>
        <v>6</v>
      </c>
      <c r="V82" s="273">
        <v>12</v>
      </c>
      <c r="W82" s="100">
        <f t="shared" si="25"/>
        <v>2</v>
      </c>
      <c r="X82" s="105" t="str">
        <f t="shared" si="26"/>
        <v>De acuerdo a lo programado</v>
      </c>
      <c r="Y82" s="166" t="s">
        <v>5210</v>
      </c>
      <c r="Z82" s="159">
        <f t="shared" si="29"/>
        <v>6</v>
      </c>
      <c r="AA82" s="159"/>
      <c r="AB82" s="100" t="str">
        <f t="shared" si="30"/>
        <v>No hay ejecución</v>
      </c>
      <c r="AC82" s="105" t="str">
        <f t="shared" si="31"/>
        <v>NA</v>
      </c>
      <c r="AD82" s="166"/>
      <c r="AE82" s="65">
        <f t="shared" si="32"/>
        <v>12</v>
      </c>
      <c r="AF82" s="100">
        <f t="shared" si="33"/>
        <v>1</v>
      </c>
      <c r="AG82" s="105" t="str">
        <f t="shared" si="34"/>
        <v>De acuerdo a lo programado</v>
      </c>
      <c r="AH82" s="166"/>
      <c r="AI82" s="159">
        <v>123689.28</v>
      </c>
      <c r="AJ82" s="159" t="s">
        <v>5136</v>
      </c>
    </row>
    <row r="83" spans="1:36" ht="30" thickTop="1" thickBot="1">
      <c r="A83" s="63">
        <v>68</v>
      </c>
      <c r="B83" s="162" t="s">
        <v>400</v>
      </c>
      <c r="C83" s="162">
        <v>0</v>
      </c>
      <c r="D83" s="162">
        <v>0</v>
      </c>
      <c r="E83" s="162" t="s">
        <v>41</v>
      </c>
      <c r="F83" s="162">
        <v>18</v>
      </c>
      <c r="G83" s="231" t="s">
        <v>464</v>
      </c>
      <c r="H83" s="164" t="s">
        <v>5150</v>
      </c>
      <c r="I83" s="231" t="s">
        <v>20</v>
      </c>
      <c r="J83" s="231" t="s">
        <v>129</v>
      </c>
      <c r="K83" s="231">
        <v>1</v>
      </c>
      <c r="L83" s="165" t="s">
        <v>2233</v>
      </c>
      <c r="M83" s="165" t="s">
        <v>643</v>
      </c>
      <c r="N83" s="64">
        <v>1</v>
      </c>
      <c r="O83" s="64">
        <v>0</v>
      </c>
      <c r="P83" s="64">
        <v>0</v>
      </c>
      <c r="Q83" s="64">
        <v>0</v>
      </c>
      <c r="R83" s="64">
        <f t="shared" si="27"/>
        <v>1</v>
      </c>
      <c r="S83" s="105" t="s">
        <v>5172</v>
      </c>
      <c r="T83" s="105" t="s">
        <v>5211</v>
      </c>
      <c r="U83" s="159">
        <f t="shared" si="28"/>
        <v>1</v>
      </c>
      <c r="V83" s="273">
        <v>1</v>
      </c>
      <c r="W83" s="100">
        <f t="shared" si="25"/>
        <v>1</v>
      </c>
      <c r="X83" s="105" t="str">
        <f t="shared" si="26"/>
        <v>De acuerdo a lo programado</v>
      </c>
      <c r="Y83" s="166"/>
      <c r="Z83" s="159">
        <f t="shared" si="29"/>
        <v>0</v>
      </c>
      <c r="AA83" s="159"/>
      <c r="AB83" s="100" t="str">
        <f t="shared" si="30"/>
        <v>No hay ejecución</v>
      </c>
      <c r="AC83" s="105" t="str">
        <f t="shared" si="31"/>
        <v>NA</v>
      </c>
      <c r="AD83" s="166"/>
      <c r="AE83" s="65">
        <f t="shared" si="32"/>
        <v>1</v>
      </c>
      <c r="AF83" s="100">
        <f t="shared" si="33"/>
        <v>1</v>
      </c>
      <c r="AG83" s="105" t="str">
        <f t="shared" si="34"/>
        <v>De acuerdo a lo programado</v>
      </c>
      <c r="AH83" s="166"/>
      <c r="AI83" s="159">
        <v>10307.44</v>
      </c>
      <c r="AJ83" s="159" t="s">
        <v>5136</v>
      </c>
    </row>
    <row r="84" spans="1:36" ht="30" thickTop="1" thickBot="1">
      <c r="A84" s="63">
        <v>69</v>
      </c>
      <c r="B84" s="162" t="s">
        <v>400</v>
      </c>
      <c r="C84" s="162">
        <v>0</v>
      </c>
      <c r="D84" s="162">
        <v>0</v>
      </c>
      <c r="E84" s="162" t="s">
        <v>41</v>
      </c>
      <c r="F84" s="162">
        <v>18</v>
      </c>
      <c r="G84" s="231" t="s">
        <v>464</v>
      </c>
      <c r="H84" s="164" t="s">
        <v>5150</v>
      </c>
      <c r="I84" s="231" t="s">
        <v>20</v>
      </c>
      <c r="J84" s="231" t="s">
        <v>129</v>
      </c>
      <c r="K84" s="231">
        <v>1</v>
      </c>
      <c r="L84" s="165" t="s">
        <v>2214</v>
      </c>
      <c r="M84" s="165" t="s">
        <v>2215</v>
      </c>
      <c r="N84" s="64">
        <v>5</v>
      </c>
      <c r="O84" s="64">
        <v>5</v>
      </c>
      <c r="P84" s="64">
        <v>0</v>
      </c>
      <c r="Q84" s="64">
        <v>0</v>
      </c>
      <c r="R84" s="64">
        <f t="shared" si="27"/>
        <v>10</v>
      </c>
      <c r="S84" s="105" t="s">
        <v>5172</v>
      </c>
      <c r="T84" s="105" t="s">
        <v>5212</v>
      </c>
      <c r="U84" s="159">
        <f t="shared" si="28"/>
        <v>10</v>
      </c>
      <c r="V84" s="273">
        <v>6</v>
      </c>
      <c r="W84" s="100">
        <f t="shared" si="25"/>
        <v>0.6</v>
      </c>
      <c r="X84" s="105" t="str">
        <f t="shared" si="26"/>
        <v>En Riesgo de no Cumplimiento</v>
      </c>
      <c r="Y84" s="166"/>
      <c r="Z84" s="159">
        <f t="shared" si="29"/>
        <v>0</v>
      </c>
      <c r="AA84" s="159"/>
      <c r="AB84" s="100" t="str">
        <f t="shared" si="30"/>
        <v>No hay ejecución</v>
      </c>
      <c r="AC84" s="105" t="str">
        <f t="shared" si="31"/>
        <v>NA</v>
      </c>
      <c r="AD84" s="166"/>
      <c r="AE84" s="65">
        <f t="shared" si="32"/>
        <v>6</v>
      </c>
      <c r="AF84" s="100">
        <f t="shared" si="33"/>
        <v>0.6</v>
      </c>
      <c r="AG84" s="105" t="str">
        <f t="shared" si="34"/>
        <v>Incumplimiento</v>
      </c>
      <c r="AH84" s="166"/>
      <c r="AI84" s="159">
        <v>103074.4</v>
      </c>
      <c r="AJ84" s="159" t="s">
        <v>5136</v>
      </c>
    </row>
    <row r="85" spans="1:36" ht="30" thickTop="1" thickBot="1">
      <c r="A85" s="63">
        <v>70</v>
      </c>
      <c r="B85" s="162" t="s">
        <v>400</v>
      </c>
      <c r="C85" s="162">
        <v>0</v>
      </c>
      <c r="D85" s="162">
        <v>0</v>
      </c>
      <c r="E85" s="162" t="s">
        <v>41</v>
      </c>
      <c r="F85" s="162">
        <v>18</v>
      </c>
      <c r="G85" s="231" t="s">
        <v>439</v>
      </c>
      <c r="H85" s="164" t="s">
        <v>5213</v>
      </c>
      <c r="I85" s="231" t="s">
        <v>18</v>
      </c>
      <c r="J85" s="231" t="s">
        <v>129</v>
      </c>
      <c r="K85" s="231">
        <v>6</v>
      </c>
      <c r="L85" s="165" t="s">
        <v>4086</v>
      </c>
      <c r="M85" s="165" t="s">
        <v>636</v>
      </c>
      <c r="N85" s="64">
        <v>0</v>
      </c>
      <c r="O85" s="64">
        <v>0</v>
      </c>
      <c r="P85" s="64">
        <v>0</v>
      </c>
      <c r="Q85" s="64">
        <v>1</v>
      </c>
      <c r="R85" s="64">
        <f t="shared" si="27"/>
        <v>1</v>
      </c>
      <c r="S85" s="105" t="s">
        <v>5172</v>
      </c>
      <c r="T85" s="105" t="s">
        <v>5214</v>
      </c>
      <c r="U85" s="159">
        <f t="shared" si="28"/>
        <v>0</v>
      </c>
      <c r="V85" s="273">
        <v>0</v>
      </c>
      <c r="W85" s="100" t="str">
        <f t="shared" si="25"/>
        <v>No hay Programación</v>
      </c>
      <c r="X85" s="105" t="str">
        <f t="shared" si="26"/>
        <v>De acuerdo a lo programado</v>
      </c>
      <c r="Y85" s="166" t="s">
        <v>5154</v>
      </c>
      <c r="Z85" s="159">
        <f t="shared" si="29"/>
        <v>1</v>
      </c>
      <c r="AA85" s="159"/>
      <c r="AB85" s="100" t="str">
        <f t="shared" si="30"/>
        <v>No hay ejecución</v>
      </c>
      <c r="AC85" s="105" t="str">
        <f t="shared" si="31"/>
        <v>NA</v>
      </c>
      <c r="AD85" s="166"/>
      <c r="AE85" s="65">
        <f t="shared" si="32"/>
        <v>0</v>
      </c>
      <c r="AF85" s="100" t="str">
        <f t="shared" si="33"/>
        <v>No hay Programación</v>
      </c>
      <c r="AG85" s="105" t="str">
        <f t="shared" si="34"/>
        <v>De acuerdo a lo programado</v>
      </c>
      <c r="AH85" s="166"/>
      <c r="AI85" s="159">
        <v>10307.44</v>
      </c>
      <c r="AJ85" s="159" t="s">
        <v>5136</v>
      </c>
    </row>
    <row r="86" spans="1:36" ht="39.6" thickTop="1" thickBot="1">
      <c r="A86" s="63">
        <v>71</v>
      </c>
      <c r="B86" s="162" t="s">
        <v>400</v>
      </c>
      <c r="C86" s="162">
        <v>0</v>
      </c>
      <c r="D86" s="162">
        <v>0</v>
      </c>
      <c r="E86" s="162" t="s">
        <v>41</v>
      </c>
      <c r="F86" s="162">
        <v>18</v>
      </c>
      <c r="G86" s="231" t="s">
        <v>439</v>
      </c>
      <c r="H86" s="164" t="s">
        <v>5203</v>
      </c>
      <c r="I86" s="231" t="s">
        <v>18</v>
      </c>
      <c r="J86" s="231" t="s">
        <v>129</v>
      </c>
      <c r="K86" s="231">
        <v>6</v>
      </c>
      <c r="L86" s="165" t="s">
        <v>2214</v>
      </c>
      <c r="M86" s="165" t="s">
        <v>2215</v>
      </c>
      <c r="N86" s="64">
        <v>0</v>
      </c>
      <c r="O86" s="64">
        <v>0</v>
      </c>
      <c r="P86" s="64">
        <v>5</v>
      </c>
      <c r="Q86" s="64">
        <v>5</v>
      </c>
      <c r="R86" s="64">
        <f t="shared" si="27"/>
        <v>10</v>
      </c>
      <c r="S86" s="105" t="s">
        <v>5172</v>
      </c>
      <c r="T86" s="105" t="s">
        <v>172</v>
      </c>
      <c r="U86" s="159">
        <f t="shared" si="28"/>
        <v>0</v>
      </c>
      <c r="V86" s="273">
        <v>0</v>
      </c>
      <c r="W86" s="100" t="str">
        <f t="shared" si="25"/>
        <v>No hay Programación</v>
      </c>
      <c r="X86" s="105" t="str">
        <f t="shared" si="26"/>
        <v>De acuerdo a lo programado</v>
      </c>
      <c r="Y86" s="166"/>
      <c r="Z86" s="159">
        <f t="shared" si="29"/>
        <v>10</v>
      </c>
      <c r="AA86" s="159"/>
      <c r="AB86" s="100" t="str">
        <f t="shared" si="30"/>
        <v>No hay ejecución</v>
      </c>
      <c r="AC86" s="105" t="str">
        <f t="shared" si="31"/>
        <v>NA</v>
      </c>
      <c r="AD86" s="166"/>
      <c r="AE86" s="65">
        <f t="shared" si="32"/>
        <v>0</v>
      </c>
      <c r="AF86" s="100" t="str">
        <f t="shared" si="33"/>
        <v>No hay Programación</v>
      </c>
      <c r="AG86" s="105" t="str">
        <f t="shared" si="34"/>
        <v>De acuerdo a lo programado</v>
      </c>
      <c r="AH86" s="166"/>
      <c r="AI86" s="159">
        <v>103074.4</v>
      </c>
      <c r="AJ86" s="159" t="s">
        <v>5136</v>
      </c>
    </row>
    <row r="87" spans="1:36" ht="30" thickTop="1" thickBot="1">
      <c r="A87" s="63">
        <v>72</v>
      </c>
      <c r="B87" s="162" t="s">
        <v>400</v>
      </c>
      <c r="C87" s="162">
        <v>0</v>
      </c>
      <c r="D87" s="162">
        <v>0</v>
      </c>
      <c r="E87" s="162" t="s">
        <v>41</v>
      </c>
      <c r="F87" s="162">
        <v>18</v>
      </c>
      <c r="G87" s="231" t="s">
        <v>439</v>
      </c>
      <c r="H87" s="164" t="s">
        <v>5170</v>
      </c>
      <c r="I87" s="231" t="s">
        <v>18</v>
      </c>
      <c r="J87" s="231" t="s">
        <v>129</v>
      </c>
      <c r="K87" s="231">
        <v>6</v>
      </c>
      <c r="L87" s="165" t="s">
        <v>3834</v>
      </c>
      <c r="M87" s="165" t="s">
        <v>643</v>
      </c>
      <c r="N87" s="64">
        <v>0</v>
      </c>
      <c r="O87" s="64">
        <v>0</v>
      </c>
      <c r="P87" s="64">
        <v>1</v>
      </c>
      <c r="Q87" s="64">
        <v>0</v>
      </c>
      <c r="R87" s="64">
        <f t="shared" si="27"/>
        <v>1</v>
      </c>
      <c r="S87" s="105" t="s">
        <v>5172</v>
      </c>
      <c r="T87" s="105" t="s">
        <v>5215</v>
      </c>
      <c r="U87" s="159">
        <f t="shared" si="28"/>
        <v>0</v>
      </c>
      <c r="V87" s="273">
        <v>1</v>
      </c>
      <c r="W87" s="100" t="str">
        <f t="shared" si="25"/>
        <v>No hay Programación</v>
      </c>
      <c r="X87" s="105" t="str">
        <f t="shared" si="26"/>
        <v>De acuerdo a lo programado</v>
      </c>
      <c r="Y87" s="166" t="s">
        <v>5216</v>
      </c>
      <c r="Z87" s="159">
        <f t="shared" si="29"/>
        <v>1</v>
      </c>
      <c r="AA87" s="159"/>
      <c r="AB87" s="100" t="str">
        <f t="shared" si="30"/>
        <v>No hay ejecución</v>
      </c>
      <c r="AC87" s="105" t="str">
        <f t="shared" si="31"/>
        <v>NA</v>
      </c>
      <c r="AD87" s="166"/>
      <c r="AE87" s="65">
        <f t="shared" si="32"/>
        <v>1</v>
      </c>
      <c r="AF87" s="100">
        <f t="shared" si="33"/>
        <v>1</v>
      </c>
      <c r="AG87" s="105" t="str">
        <f t="shared" si="34"/>
        <v>De acuerdo a lo programado</v>
      </c>
      <c r="AH87" s="166"/>
      <c r="AI87" s="159">
        <v>10307.44</v>
      </c>
      <c r="AJ87" s="159" t="s">
        <v>5136</v>
      </c>
    </row>
    <row r="88" spans="1:36" ht="20.399999999999999" thickTop="1" thickBot="1">
      <c r="A88" s="63">
        <v>73</v>
      </c>
      <c r="B88" s="162" t="s">
        <v>400</v>
      </c>
      <c r="C88" s="162">
        <v>0</v>
      </c>
      <c r="D88" s="162">
        <v>0</v>
      </c>
      <c r="E88" s="162" t="s">
        <v>41</v>
      </c>
      <c r="F88" s="162">
        <v>18</v>
      </c>
      <c r="G88" s="231" t="s">
        <v>450</v>
      </c>
      <c r="H88" s="164" t="s">
        <v>5217</v>
      </c>
      <c r="I88" s="231" t="s">
        <v>18</v>
      </c>
      <c r="J88" s="231" t="s">
        <v>129</v>
      </c>
      <c r="K88" s="231">
        <v>6</v>
      </c>
      <c r="L88" s="165" t="s">
        <v>3778</v>
      </c>
      <c r="M88" s="165" t="s">
        <v>643</v>
      </c>
      <c r="N88" s="64">
        <v>1</v>
      </c>
      <c r="O88" s="64">
        <v>0</v>
      </c>
      <c r="P88" s="64">
        <v>0</v>
      </c>
      <c r="Q88" s="64">
        <v>0</v>
      </c>
      <c r="R88" s="64">
        <f t="shared" si="27"/>
        <v>1</v>
      </c>
      <c r="S88" s="105" t="s">
        <v>5218</v>
      </c>
      <c r="T88" s="105" t="s">
        <v>172</v>
      </c>
      <c r="U88" s="159">
        <f t="shared" si="28"/>
        <v>1</v>
      </c>
      <c r="V88" s="273">
        <v>0</v>
      </c>
      <c r="W88" s="100">
        <f t="shared" si="25"/>
        <v>0</v>
      </c>
      <c r="X88" s="105" t="str">
        <f t="shared" si="26"/>
        <v>En Riesgo de no Cumplimiento</v>
      </c>
      <c r="Y88" s="166" t="s">
        <v>5219</v>
      </c>
      <c r="Z88" s="159">
        <f t="shared" si="29"/>
        <v>0</v>
      </c>
      <c r="AA88" s="159"/>
      <c r="AB88" s="100" t="str">
        <f t="shared" si="30"/>
        <v>No hay ejecución</v>
      </c>
      <c r="AC88" s="105" t="str">
        <f t="shared" si="31"/>
        <v>NA</v>
      </c>
      <c r="AD88" s="166"/>
      <c r="AE88" s="65">
        <f t="shared" si="32"/>
        <v>0</v>
      </c>
      <c r="AF88" s="100" t="str">
        <f t="shared" si="33"/>
        <v>No hay Programación</v>
      </c>
      <c r="AG88" s="105" t="str">
        <f t="shared" si="34"/>
        <v>De acuerdo a lo programado</v>
      </c>
      <c r="AH88" s="166"/>
      <c r="AI88" s="159">
        <v>10307.44</v>
      </c>
      <c r="AJ88" s="159"/>
    </row>
    <row r="89" spans="1:36" ht="20.399999999999999" thickTop="1" thickBot="1">
      <c r="A89" s="63">
        <v>74</v>
      </c>
      <c r="B89" s="162" t="s">
        <v>400</v>
      </c>
      <c r="C89" s="162">
        <v>0</v>
      </c>
      <c r="D89" s="162">
        <v>0</v>
      </c>
      <c r="E89" s="162" t="s">
        <v>41</v>
      </c>
      <c r="F89" s="162">
        <v>18</v>
      </c>
      <c r="G89" s="231" t="s">
        <v>450</v>
      </c>
      <c r="H89" s="164" t="s">
        <v>5168</v>
      </c>
      <c r="I89" s="231" t="s">
        <v>18</v>
      </c>
      <c r="J89" s="231" t="s">
        <v>129</v>
      </c>
      <c r="K89" s="231">
        <v>6</v>
      </c>
      <c r="L89" s="165" t="s">
        <v>3778</v>
      </c>
      <c r="M89" s="165" t="s">
        <v>643</v>
      </c>
      <c r="N89" s="64">
        <v>1</v>
      </c>
      <c r="O89" s="64">
        <v>0</v>
      </c>
      <c r="P89" s="64">
        <v>0</v>
      </c>
      <c r="Q89" s="64">
        <v>0</v>
      </c>
      <c r="R89" s="64">
        <f t="shared" si="27"/>
        <v>1</v>
      </c>
      <c r="S89" s="105" t="s">
        <v>5218</v>
      </c>
      <c r="T89" s="105" t="s">
        <v>172</v>
      </c>
      <c r="U89" s="159">
        <f t="shared" si="28"/>
        <v>1</v>
      </c>
      <c r="V89" s="273">
        <v>1</v>
      </c>
      <c r="W89" s="100">
        <f t="shared" si="25"/>
        <v>1</v>
      </c>
      <c r="X89" s="105" t="str">
        <f t="shared" si="26"/>
        <v>De acuerdo a lo programado</v>
      </c>
      <c r="Y89" s="166" t="s">
        <v>5220</v>
      </c>
      <c r="Z89" s="159">
        <f t="shared" si="29"/>
        <v>0</v>
      </c>
      <c r="AA89" s="159"/>
      <c r="AB89" s="100" t="str">
        <f t="shared" si="30"/>
        <v>No hay ejecución</v>
      </c>
      <c r="AC89" s="105" t="str">
        <f t="shared" si="31"/>
        <v>NA</v>
      </c>
      <c r="AD89" s="166"/>
      <c r="AE89" s="65">
        <f t="shared" si="32"/>
        <v>1</v>
      </c>
      <c r="AF89" s="100">
        <f t="shared" si="33"/>
        <v>1</v>
      </c>
      <c r="AG89" s="105" t="str">
        <f t="shared" si="34"/>
        <v>De acuerdo a lo programado</v>
      </c>
      <c r="AH89" s="166"/>
      <c r="AI89" s="159">
        <v>10307.44</v>
      </c>
      <c r="AJ89" s="159"/>
    </row>
    <row r="90" spans="1:36" ht="20.399999999999999" thickTop="1" thickBot="1">
      <c r="A90" s="63">
        <v>75</v>
      </c>
      <c r="B90" s="162" t="s">
        <v>400</v>
      </c>
      <c r="C90" s="162">
        <v>0</v>
      </c>
      <c r="D90" s="162">
        <v>0</v>
      </c>
      <c r="E90" s="162" t="s">
        <v>41</v>
      </c>
      <c r="F90" s="162">
        <v>18</v>
      </c>
      <c r="G90" s="231" t="s">
        <v>450</v>
      </c>
      <c r="H90" s="164" t="s">
        <v>5168</v>
      </c>
      <c r="I90" s="231" t="s">
        <v>18</v>
      </c>
      <c r="J90" s="231" t="s">
        <v>129</v>
      </c>
      <c r="K90" s="231">
        <v>6</v>
      </c>
      <c r="L90" s="165" t="s">
        <v>5221</v>
      </c>
      <c r="M90" s="165" t="s">
        <v>636</v>
      </c>
      <c r="N90" s="64">
        <v>0</v>
      </c>
      <c r="O90" s="64">
        <v>1</v>
      </c>
      <c r="P90" s="64">
        <v>0</v>
      </c>
      <c r="Q90" s="64">
        <v>0</v>
      </c>
      <c r="R90" s="64">
        <f t="shared" si="27"/>
        <v>1</v>
      </c>
      <c r="S90" s="105" t="s">
        <v>5218</v>
      </c>
      <c r="T90" s="105" t="s">
        <v>172</v>
      </c>
      <c r="U90" s="159">
        <f t="shared" si="28"/>
        <v>1</v>
      </c>
      <c r="V90" s="273">
        <v>0</v>
      </c>
      <c r="W90" s="100">
        <f t="shared" si="25"/>
        <v>0</v>
      </c>
      <c r="X90" s="105" t="str">
        <f t="shared" si="26"/>
        <v>En Riesgo de no Cumplimiento</v>
      </c>
      <c r="Y90" s="166" t="s">
        <v>5219</v>
      </c>
      <c r="Z90" s="159">
        <f t="shared" si="29"/>
        <v>0</v>
      </c>
      <c r="AA90" s="159"/>
      <c r="AB90" s="100" t="str">
        <f t="shared" si="30"/>
        <v>No hay ejecución</v>
      </c>
      <c r="AC90" s="105" t="str">
        <f t="shared" si="31"/>
        <v>NA</v>
      </c>
      <c r="AD90" s="166"/>
      <c r="AE90" s="65">
        <f t="shared" si="32"/>
        <v>0</v>
      </c>
      <c r="AF90" s="100" t="str">
        <f t="shared" si="33"/>
        <v>No hay Programación</v>
      </c>
      <c r="AG90" s="105" t="str">
        <f t="shared" si="34"/>
        <v>De acuerdo a lo programado</v>
      </c>
      <c r="AH90" s="166"/>
      <c r="AI90" s="159">
        <v>10307.44</v>
      </c>
      <c r="AJ90" s="159"/>
    </row>
    <row r="91" spans="1:36" ht="30" thickTop="1" thickBot="1">
      <c r="A91" s="63">
        <v>76</v>
      </c>
      <c r="B91" s="162" t="s">
        <v>400</v>
      </c>
      <c r="C91" s="162">
        <v>0</v>
      </c>
      <c r="D91" s="162">
        <v>0</v>
      </c>
      <c r="E91" s="162" t="s">
        <v>41</v>
      </c>
      <c r="F91" s="162">
        <v>18</v>
      </c>
      <c r="G91" s="231" t="s">
        <v>557</v>
      </c>
      <c r="H91" s="164" t="s">
        <v>5141</v>
      </c>
      <c r="I91" s="231" t="s">
        <v>20</v>
      </c>
      <c r="J91" s="231" t="s">
        <v>129</v>
      </c>
      <c r="K91" s="231">
        <v>1</v>
      </c>
      <c r="L91" s="447" t="s">
        <v>2214</v>
      </c>
      <c r="M91" s="447" t="s">
        <v>7731</v>
      </c>
      <c r="N91" s="64">
        <v>9</v>
      </c>
      <c r="O91" s="64">
        <v>0</v>
      </c>
      <c r="P91" s="64">
        <v>0</v>
      </c>
      <c r="Q91" s="64">
        <v>0</v>
      </c>
      <c r="R91" s="64">
        <f t="shared" si="27"/>
        <v>9</v>
      </c>
      <c r="S91" s="105" t="s">
        <v>5218</v>
      </c>
      <c r="T91" s="105" t="s">
        <v>172</v>
      </c>
      <c r="U91" s="159">
        <f t="shared" si="28"/>
        <v>9</v>
      </c>
      <c r="V91" s="273">
        <v>9</v>
      </c>
      <c r="W91" s="100">
        <f t="shared" si="25"/>
        <v>1</v>
      </c>
      <c r="X91" s="105" t="str">
        <f t="shared" si="26"/>
        <v>De acuerdo a lo programado</v>
      </c>
      <c r="Y91" s="166" t="s">
        <v>5222</v>
      </c>
      <c r="Z91" s="159">
        <f t="shared" si="29"/>
        <v>0</v>
      </c>
      <c r="AA91" s="159"/>
      <c r="AB91" s="100" t="str">
        <f t="shared" si="30"/>
        <v>No hay ejecución</v>
      </c>
      <c r="AC91" s="105" t="str">
        <f t="shared" si="31"/>
        <v>NA</v>
      </c>
      <c r="AD91" s="166"/>
      <c r="AE91" s="65">
        <f t="shared" si="32"/>
        <v>9</v>
      </c>
      <c r="AF91" s="100">
        <f t="shared" si="33"/>
        <v>1</v>
      </c>
      <c r="AG91" s="105" t="str">
        <f t="shared" si="34"/>
        <v>De acuerdo a lo programado</v>
      </c>
      <c r="AH91" s="166"/>
      <c r="AI91" s="159">
        <v>154611.60999999999</v>
      </c>
      <c r="AJ91" s="159" t="s">
        <v>5136</v>
      </c>
    </row>
    <row r="92" spans="1:36" ht="30" thickTop="1" thickBot="1">
      <c r="A92" s="63">
        <v>77</v>
      </c>
      <c r="B92" s="162" t="s">
        <v>400</v>
      </c>
      <c r="C92" s="162">
        <v>0</v>
      </c>
      <c r="D92" s="162">
        <v>0</v>
      </c>
      <c r="E92" s="162" t="s">
        <v>41</v>
      </c>
      <c r="F92" s="162">
        <v>18</v>
      </c>
      <c r="G92" s="231" t="s">
        <v>547</v>
      </c>
      <c r="H92" s="164" t="s">
        <v>5186</v>
      </c>
      <c r="I92" s="231" t="s">
        <v>345</v>
      </c>
      <c r="J92" s="231" t="s">
        <v>129</v>
      </c>
      <c r="K92" s="231">
        <v>12</v>
      </c>
      <c r="L92" s="165" t="s">
        <v>2214</v>
      </c>
      <c r="M92" s="165" t="s">
        <v>2215</v>
      </c>
      <c r="N92" s="64">
        <v>0</v>
      </c>
      <c r="O92" s="64">
        <v>0</v>
      </c>
      <c r="P92" s="64">
        <v>1</v>
      </c>
      <c r="Q92" s="64">
        <v>0</v>
      </c>
      <c r="R92" s="64">
        <f t="shared" si="27"/>
        <v>1</v>
      </c>
      <c r="S92" s="105" t="s">
        <v>5218</v>
      </c>
      <c r="T92" s="105" t="s">
        <v>5223</v>
      </c>
      <c r="U92" s="159">
        <f t="shared" si="28"/>
        <v>0</v>
      </c>
      <c r="V92" s="273">
        <v>0</v>
      </c>
      <c r="W92" s="100" t="str">
        <f t="shared" si="25"/>
        <v>No hay Programación</v>
      </c>
      <c r="X92" s="105" t="str">
        <f t="shared" si="26"/>
        <v>De acuerdo a lo programado</v>
      </c>
      <c r="Y92" s="166"/>
      <c r="Z92" s="159">
        <f t="shared" si="29"/>
        <v>1</v>
      </c>
      <c r="AA92" s="159"/>
      <c r="AB92" s="100" t="str">
        <f t="shared" si="30"/>
        <v>No hay ejecución</v>
      </c>
      <c r="AC92" s="105" t="str">
        <f t="shared" si="31"/>
        <v>NA</v>
      </c>
      <c r="AD92" s="166"/>
      <c r="AE92" s="65">
        <f t="shared" si="32"/>
        <v>0</v>
      </c>
      <c r="AF92" s="100" t="str">
        <f t="shared" si="33"/>
        <v>No hay Programación</v>
      </c>
      <c r="AG92" s="105" t="str">
        <f t="shared" si="34"/>
        <v>De acuerdo a lo programado</v>
      </c>
      <c r="AH92" s="166"/>
      <c r="AI92" s="159">
        <v>103074.4</v>
      </c>
      <c r="AJ92" s="159" t="s">
        <v>5136</v>
      </c>
    </row>
    <row r="93" spans="1:36" ht="30" thickTop="1" thickBot="1">
      <c r="A93" s="63">
        <v>78</v>
      </c>
      <c r="B93" s="162" t="s">
        <v>400</v>
      </c>
      <c r="C93" s="162">
        <v>0</v>
      </c>
      <c r="D93" s="162">
        <v>0</v>
      </c>
      <c r="E93" s="162" t="s">
        <v>41</v>
      </c>
      <c r="F93" s="162">
        <v>18</v>
      </c>
      <c r="G93" s="231" t="s">
        <v>450</v>
      </c>
      <c r="H93" s="164" t="s">
        <v>5171</v>
      </c>
      <c r="I93" s="231" t="s">
        <v>18</v>
      </c>
      <c r="J93" s="231" t="s">
        <v>129</v>
      </c>
      <c r="K93" s="231">
        <v>6</v>
      </c>
      <c r="L93" s="165" t="s">
        <v>3834</v>
      </c>
      <c r="M93" s="165" t="s">
        <v>643</v>
      </c>
      <c r="N93" s="64">
        <v>0</v>
      </c>
      <c r="O93" s="64">
        <v>0</v>
      </c>
      <c r="P93" s="64">
        <v>1</v>
      </c>
      <c r="Q93" s="64">
        <v>0</v>
      </c>
      <c r="R93" s="64">
        <f t="shared" si="27"/>
        <v>1</v>
      </c>
      <c r="S93" s="105" t="s">
        <v>5218</v>
      </c>
      <c r="T93" s="105" t="s">
        <v>172</v>
      </c>
      <c r="U93" s="159">
        <f t="shared" si="28"/>
        <v>0</v>
      </c>
      <c r="V93" s="273">
        <v>0</v>
      </c>
      <c r="W93" s="100" t="str">
        <f t="shared" si="25"/>
        <v>No hay Programación</v>
      </c>
      <c r="X93" s="105" t="str">
        <f t="shared" si="26"/>
        <v>De acuerdo a lo programado</v>
      </c>
      <c r="Y93" s="166"/>
      <c r="Z93" s="159">
        <f t="shared" si="29"/>
        <v>1</v>
      </c>
      <c r="AA93" s="159"/>
      <c r="AB93" s="100" t="str">
        <f t="shared" si="30"/>
        <v>No hay ejecución</v>
      </c>
      <c r="AC93" s="105" t="str">
        <f t="shared" si="31"/>
        <v>NA</v>
      </c>
      <c r="AD93" s="166"/>
      <c r="AE93" s="65">
        <f t="shared" si="32"/>
        <v>0</v>
      </c>
      <c r="AF93" s="100" t="str">
        <f t="shared" si="33"/>
        <v>No hay Programación</v>
      </c>
      <c r="AG93" s="105" t="str">
        <f t="shared" si="34"/>
        <v>De acuerdo a lo programado</v>
      </c>
      <c r="AH93" s="166"/>
      <c r="AI93" s="159">
        <v>10307.44</v>
      </c>
      <c r="AJ93" s="159" t="s">
        <v>5136</v>
      </c>
    </row>
    <row r="94" spans="1:36" ht="30" thickTop="1" thickBot="1">
      <c r="A94" s="63">
        <v>79</v>
      </c>
      <c r="B94" s="162" t="s">
        <v>400</v>
      </c>
      <c r="C94" s="162">
        <v>0</v>
      </c>
      <c r="D94" s="162">
        <v>0</v>
      </c>
      <c r="E94" s="162" t="s">
        <v>41</v>
      </c>
      <c r="F94" s="162">
        <v>18</v>
      </c>
      <c r="G94" s="231" t="s">
        <v>450</v>
      </c>
      <c r="H94" s="164" t="s">
        <v>5133</v>
      </c>
      <c r="I94" s="231" t="s">
        <v>18</v>
      </c>
      <c r="J94" s="231" t="s">
        <v>129</v>
      </c>
      <c r="K94" s="231">
        <v>6</v>
      </c>
      <c r="L94" s="165" t="s">
        <v>3834</v>
      </c>
      <c r="M94" s="165" t="s">
        <v>643</v>
      </c>
      <c r="N94" s="64">
        <v>1</v>
      </c>
      <c r="O94" s="64">
        <v>1</v>
      </c>
      <c r="P94" s="64">
        <v>1</v>
      </c>
      <c r="Q94" s="64">
        <v>1</v>
      </c>
      <c r="R94" s="64">
        <f t="shared" si="27"/>
        <v>4</v>
      </c>
      <c r="S94" s="105" t="s">
        <v>5218</v>
      </c>
      <c r="T94" s="105" t="s">
        <v>172</v>
      </c>
      <c r="U94" s="159">
        <f t="shared" si="28"/>
        <v>2</v>
      </c>
      <c r="V94" s="273">
        <v>4</v>
      </c>
      <c r="W94" s="100">
        <f t="shared" si="25"/>
        <v>2</v>
      </c>
      <c r="X94" s="105" t="str">
        <f t="shared" si="26"/>
        <v>De acuerdo a lo programado</v>
      </c>
      <c r="Y94" s="166" t="s">
        <v>5224</v>
      </c>
      <c r="Z94" s="159">
        <f t="shared" si="29"/>
        <v>2</v>
      </c>
      <c r="AA94" s="159"/>
      <c r="AB94" s="100" t="str">
        <f t="shared" si="30"/>
        <v>No hay ejecución</v>
      </c>
      <c r="AC94" s="105" t="str">
        <f t="shared" si="31"/>
        <v>NA</v>
      </c>
      <c r="AD94" s="166"/>
      <c r="AE94" s="65">
        <f t="shared" si="32"/>
        <v>4</v>
      </c>
      <c r="AF94" s="100">
        <f t="shared" si="33"/>
        <v>1</v>
      </c>
      <c r="AG94" s="105" t="str">
        <f t="shared" si="34"/>
        <v>De acuerdo a lo programado</v>
      </c>
      <c r="AH94" s="166"/>
      <c r="AI94" s="159">
        <v>41229.760000000002</v>
      </c>
      <c r="AJ94" s="159" t="s">
        <v>5136</v>
      </c>
    </row>
    <row r="95" spans="1:36" ht="30" thickTop="1" thickBot="1">
      <c r="A95" s="63">
        <v>80</v>
      </c>
      <c r="B95" s="162" t="s">
        <v>400</v>
      </c>
      <c r="C95" s="162">
        <v>0</v>
      </c>
      <c r="D95" s="162">
        <v>0</v>
      </c>
      <c r="E95" s="162" t="s">
        <v>41</v>
      </c>
      <c r="F95" s="162">
        <v>18</v>
      </c>
      <c r="G95" s="231" t="s">
        <v>428</v>
      </c>
      <c r="H95" s="164" t="s">
        <v>5225</v>
      </c>
      <c r="I95" s="231" t="s">
        <v>18</v>
      </c>
      <c r="J95" s="231" t="s">
        <v>129</v>
      </c>
      <c r="K95" s="231">
        <v>6</v>
      </c>
      <c r="L95" s="165" t="s">
        <v>3834</v>
      </c>
      <c r="M95" s="165" t="s">
        <v>643</v>
      </c>
      <c r="N95" s="64">
        <v>0</v>
      </c>
      <c r="O95" s="64">
        <v>1</v>
      </c>
      <c r="P95" s="64">
        <v>1</v>
      </c>
      <c r="Q95" s="64">
        <v>0</v>
      </c>
      <c r="R95" s="64">
        <f t="shared" ref="R95:R133" si="35">N95+O95+P95+Q95</f>
        <v>2</v>
      </c>
      <c r="S95" s="105" t="s">
        <v>5218</v>
      </c>
      <c r="T95" s="105" t="s">
        <v>172</v>
      </c>
      <c r="U95" s="159">
        <f t="shared" si="28"/>
        <v>1</v>
      </c>
      <c r="V95" s="273">
        <v>0</v>
      </c>
      <c r="W95" s="100">
        <f t="shared" si="25"/>
        <v>0</v>
      </c>
      <c r="X95" s="105" t="str">
        <f t="shared" si="26"/>
        <v>En Riesgo de no Cumplimiento</v>
      </c>
      <c r="Y95" s="166" t="s">
        <v>5219</v>
      </c>
      <c r="Z95" s="159">
        <f t="shared" si="29"/>
        <v>1</v>
      </c>
      <c r="AA95" s="159"/>
      <c r="AB95" s="100" t="str">
        <f t="shared" si="30"/>
        <v>No hay ejecución</v>
      </c>
      <c r="AC95" s="105" t="str">
        <f t="shared" si="31"/>
        <v>NA</v>
      </c>
      <c r="AD95" s="166"/>
      <c r="AE95" s="65">
        <f t="shared" si="32"/>
        <v>0</v>
      </c>
      <c r="AF95" s="100" t="str">
        <f t="shared" si="33"/>
        <v>No hay Programación</v>
      </c>
      <c r="AG95" s="105" t="str">
        <f t="shared" si="34"/>
        <v>De acuerdo a lo programado</v>
      </c>
      <c r="AH95" s="166"/>
      <c r="AI95" s="159">
        <v>20614.88</v>
      </c>
      <c r="AJ95" s="159" t="s">
        <v>5136</v>
      </c>
    </row>
    <row r="96" spans="1:36" ht="30" thickTop="1" thickBot="1">
      <c r="A96" s="63">
        <v>81</v>
      </c>
      <c r="B96" s="162" t="s">
        <v>400</v>
      </c>
      <c r="C96" s="162">
        <v>0</v>
      </c>
      <c r="D96" s="162">
        <v>0</v>
      </c>
      <c r="E96" s="162" t="s">
        <v>41</v>
      </c>
      <c r="F96" s="162">
        <v>18</v>
      </c>
      <c r="G96" s="231" t="s">
        <v>439</v>
      </c>
      <c r="H96" s="164" t="s">
        <v>5147</v>
      </c>
      <c r="I96" s="231" t="s">
        <v>18</v>
      </c>
      <c r="J96" s="231" t="s">
        <v>129</v>
      </c>
      <c r="K96" s="231">
        <v>6</v>
      </c>
      <c r="L96" s="165" t="s">
        <v>3834</v>
      </c>
      <c r="M96" s="165" t="s">
        <v>643</v>
      </c>
      <c r="N96" s="64">
        <v>0</v>
      </c>
      <c r="O96" s="64">
        <v>1</v>
      </c>
      <c r="P96" s="64">
        <v>0</v>
      </c>
      <c r="Q96" s="64">
        <v>0</v>
      </c>
      <c r="R96" s="64">
        <f t="shared" si="35"/>
        <v>1</v>
      </c>
      <c r="S96" s="105" t="s">
        <v>5218</v>
      </c>
      <c r="T96" s="105" t="s">
        <v>172</v>
      </c>
      <c r="U96" s="159">
        <f t="shared" si="28"/>
        <v>1</v>
      </c>
      <c r="V96" s="273">
        <v>0</v>
      </c>
      <c r="W96" s="100">
        <f t="shared" si="25"/>
        <v>0</v>
      </c>
      <c r="X96" s="105" t="str">
        <f t="shared" si="26"/>
        <v>En Riesgo de no Cumplimiento</v>
      </c>
      <c r="Y96" s="166" t="s">
        <v>5219</v>
      </c>
      <c r="Z96" s="159">
        <f t="shared" si="29"/>
        <v>0</v>
      </c>
      <c r="AA96" s="159"/>
      <c r="AB96" s="100" t="str">
        <f t="shared" si="30"/>
        <v>No hay ejecución</v>
      </c>
      <c r="AC96" s="105" t="str">
        <f t="shared" si="31"/>
        <v>NA</v>
      </c>
      <c r="AD96" s="166"/>
      <c r="AE96" s="65">
        <f t="shared" si="32"/>
        <v>0</v>
      </c>
      <c r="AF96" s="100" t="str">
        <f t="shared" si="33"/>
        <v>No hay Programación</v>
      </c>
      <c r="AG96" s="105" t="str">
        <f t="shared" si="34"/>
        <v>De acuerdo a lo programado</v>
      </c>
      <c r="AH96" s="166"/>
      <c r="AI96" s="159">
        <v>10307.44</v>
      </c>
      <c r="AJ96" s="159" t="s">
        <v>5136</v>
      </c>
    </row>
    <row r="97" spans="1:36" ht="30" thickTop="1" thickBot="1">
      <c r="A97" s="63">
        <v>82</v>
      </c>
      <c r="B97" s="162" t="s">
        <v>400</v>
      </c>
      <c r="C97" s="162">
        <v>0</v>
      </c>
      <c r="D97" s="162">
        <v>0</v>
      </c>
      <c r="E97" s="162" t="s">
        <v>41</v>
      </c>
      <c r="F97" s="162">
        <v>18</v>
      </c>
      <c r="G97" s="231" t="s">
        <v>428</v>
      </c>
      <c r="H97" s="164" t="s">
        <v>5226</v>
      </c>
      <c r="I97" s="231" t="s">
        <v>18</v>
      </c>
      <c r="J97" s="231" t="s">
        <v>129</v>
      </c>
      <c r="K97" s="231">
        <v>6</v>
      </c>
      <c r="L97" s="165" t="s">
        <v>2233</v>
      </c>
      <c r="M97" s="165" t="s">
        <v>643</v>
      </c>
      <c r="N97" s="64">
        <v>0</v>
      </c>
      <c r="O97" s="64">
        <v>0</v>
      </c>
      <c r="P97" s="64">
        <v>1</v>
      </c>
      <c r="Q97" s="64">
        <v>0</v>
      </c>
      <c r="R97" s="64">
        <f t="shared" si="35"/>
        <v>1</v>
      </c>
      <c r="S97" s="105" t="s">
        <v>5218</v>
      </c>
      <c r="T97" s="105" t="s">
        <v>172</v>
      </c>
      <c r="U97" s="159">
        <f t="shared" si="28"/>
        <v>0</v>
      </c>
      <c r="V97" s="273">
        <v>3</v>
      </c>
      <c r="W97" s="100" t="str">
        <f t="shared" si="25"/>
        <v>No hay Programación</v>
      </c>
      <c r="X97" s="105" t="str">
        <f t="shared" si="26"/>
        <v>De acuerdo a lo programado</v>
      </c>
      <c r="Y97" s="166" t="s">
        <v>5227</v>
      </c>
      <c r="Z97" s="159">
        <f t="shared" si="29"/>
        <v>1</v>
      </c>
      <c r="AA97" s="159"/>
      <c r="AB97" s="100" t="str">
        <f t="shared" si="30"/>
        <v>No hay ejecución</v>
      </c>
      <c r="AC97" s="105" t="str">
        <f t="shared" si="31"/>
        <v>NA</v>
      </c>
      <c r="AD97" s="166"/>
      <c r="AE97" s="65">
        <f t="shared" si="32"/>
        <v>3</v>
      </c>
      <c r="AF97" s="100">
        <f t="shared" si="33"/>
        <v>3</v>
      </c>
      <c r="AG97" s="105" t="str">
        <f t="shared" si="34"/>
        <v>De acuerdo a lo programado</v>
      </c>
      <c r="AH97" s="166"/>
      <c r="AI97" s="159">
        <v>10307.44</v>
      </c>
      <c r="AJ97" s="159" t="s">
        <v>5136</v>
      </c>
    </row>
    <row r="98" spans="1:36" ht="39.6" thickTop="1" thickBot="1">
      <c r="A98" s="63">
        <v>83</v>
      </c>
      <c r="B98" s="162" t="s">
        <v>400</v>
      </c>
      <c r="C98" s="162">
        <v>0</v>
      </c>
      <c r="D98" s="162">
        <v>0</v>
      </c>
      <c r="E98" s="162" t="s">
        <v>41</v>
      </c>
      <c r="F98" s="162">
        <v>18</v>
      </c>
      <c r="G98" s="231" t="s">
        <v>450</v>
      </c>
      <c r="H98" s="164" t="s">
        <v>5166</v>
      </c>
      <c r="I98" s="231" t="s">
        <v>18</v>
      </c>
      <c r="J98" s="231" t="s">
        <v>129</v>
      </c>
      <c r="K98" s="231">
        <v>6</v>
      </c>
      <c r="L98" s="165" t="s">
        <v>2214</v>
      </c>
      <c r="M98" s="165" t="s">
        <v>2215</v>
      </c>
      <c r="N98" s="64">
        <v>1</v>
      </c>
      <c r="O98" s="64">
        <v>2</v>
      </c>
      <c r="P98" s="64">
        <v>2</v>
      </c>
      <c r="Q98" s="64">
        <v>1</v>
      </c>
      <c r="R98" s="64">
        <f t="shared" si="35"/>
        <v>6</v>
      </c>
      <c r="S98" s="105" t="s">
        <v>5218</v>
      </c>
      <c r="T98" s="105" t="s">
        <v>5228</v>
      </c>
      <c r="U98" s="159">
        <f t="shared" si="28"/>
        <v>3</v>
      </c>
      <c r="V98" s="273">
        <v>2</v>
      </c>
      <c r="W98" s="100">
        <f t="shared" si="25"/>
        <v>0.66666666666666663</v>
      </c>
      <c r="X98" s="105" t="str">
        <f t="shared" si="26"/>
        <v>En Riesgo de no Cumplimiento</v>
      </c>
      <c r="Y98" s="166" t="s">
        <v>5229</v>
      </c>
      <c r="Z98" s="159">
        <f t="shared" si="29"/>
        <v>3</v>
      </c>
      <c r="AA98" s="159"/>
      <c r="AB98" s="100" t="str">
        <f t="shared" si="30"/>
        <v>No hay ejecución</v>
      </c>
      <c r="AC98" s="105" t="str">
        <f t="shared" si="31"/>
        <v>NA</v>
      </c>
      <c r="AD98" s="166"/>
      <c r="AE98" s="65">
        <f t="shared" si="32"/>
        <v>2</v>
      </c>
      <c r="AF98" s="100">
        <f t="shared" si="33"/>
        <v>0.33333333333333331</v>
      </c>
      <c r="AG98" s="105" t="str">
        <f t="shared" si="34"/>
        <v>Incumplimiento</v>
      </c>
      <c r="AH98" s="166"/>
      <c r="AI98" s="159">
        <v>20614.88</v>
      </c>
      <c r="AJ98" s="159" t="s">
        <v>5136</v>
      </c>
    </row>
    <row r="99" spans="1:36" ht="39.6" thickTop="1" thickBot="1">
      <c r="A99" s="63">
        <v>84</v>
      </c>
      <c r="B99" s="162" t="s">
        <v>400</v>
      </c>
      <c r="C99" s="162">
        <v>0</v>
      </c>
      <c r="D99" s="162">
        <v>0</v>
      </c>
      <c r="E99" s="162" t="s">
        <v>41</v>
      </c>
      <c r="F99" s="162">
        <v>18</v>
      </c>
      <c r="G99" s="231" t="s">
        <v>450</v>
      </c>
      <c r="H99" s="164" t="s">
        <v>5166</v>
      </c>
      <c r="I99" s="231" t="s">
        <v>18</v>
      </c>
      <c r="J99" s="231" t="s">
        <v>129</v>
      </c>
      <c r="K99" s="231">
        <v>6</v>
      </c>
      <c r="L99" s="165" t="s">
        <v>2214</v>
      </c>
      <c r="M99" s="165" t="s">
        <v>2215</v>
      </c>
      <c r="N99" s="64">
        <v>4</v>
      </c>
      <c r="O99" s="64">
        <v>6</v>
      </c>
      <c r="P99" s="64">
        <v>6</v>
      </c>
      <c r="Q99" s="64">
        <v>6</v>
      </c>
      <c r="R99" s="64">
        <f t="shared" si="35"/>
        <v>22</v>
      </c>
      <c r="S99" s="105" t="s">
        <v>5218</v>
      </c>
      <c r="T99" s="105" t="s">
        <v>5230</v>
      </c>
      <c r="U99" s="159">
        <f t="shared" si="28"/>
        <v>10</v>
      </c>
      <c r="V99" s="273">
        <v>16</v>
      </c>
      <c r="W99" s="100">
        <f t="shared" si="25"/>
        <v>1.6</v>
      </c>
      <c r="X99" s="105" t="str">
        <f t="shared" si="26"/>
        <v>De acuerdo a lo programado</v>
      </c>
      <c r="Y99" s="166" t="s">
        <v>5231</v>
      </c>
      <c r="Z99" s="159">
        <f t="shared" si="29"/>
        <v>12</v>
      </c>
      <c r="AA99" s="159"/>
      <c r="AB99" s="100" t="str">
        <f t="shared" si="30"/>
        <v>No hay ejecución</v>
      </c>
      <c r="AC99" s="105" t="str">
        <f t="shared" si="31"/>
        <v>NA</v>
      </c>
      <c r="AD99" s="166"/>
      <c r="AE99" s="65">
        <f t="shared" si="32"/>
        <v>16</v>
      </c>
      <c r="AF99" s="100">
        <f t="shared" si="33"/>
        <v>0.72727272727272729</v>
      </c>
      <c r="AG99" s="105" t="str">
        <f t="shared" si="34"/>
        <v>Atraso Leve</v>
      </c>
      <c r="AH99" s="166"/>
      <c r="AI99" s="159">
        <v>226763.68000000002</v>
      </c>
      <c r="AJ99" s="159" t="s">
        <v>5136</v>
      </c>
    </row>
    <row r="100" spans="1:36" ht="39.6" thickTop="1" thickBot="1">
      <c r="A100" s="63">
        <v>85</v>
      </c>
      <c r="B100" s="162" t="s">
        <v>400</v>
      </c>
      <c r="C100" s="162">
        <v>0</v>
      </c>
      <c r="D100" s="162">
        <v>0</v>
      </c>
      <c r="E100" s="162" t="s">
        <v>41</v>
      </c>
      <c r="F100" s="162">
        <v>18</v>
      </c>
      <c r="G100" s="231" t="s">
        <v>450</v>
      </c>
      <c r="H100" s="164" t="s">
        <v>5166</v>
      </c>
      <c r="I100" s="231" t="s">
        <v>18</v>
      </c>
      <c r="J100" s="231" t="s">
        <v>129</v>
      </c>
      <c r="K100" s="231">
        <v>6</v>
      </c>
      <c r="L100" s="165" t="s">
        <v>2214</v>
      </c>
      <c r="M100" s="165" t="s">
        <v>2215</v>
      </c>
      <c r="N100" s="64">
        <v>1</v>
      </c>
      <c r="O100" s="64">
        <v>1</v>
      </c>
      <c r="P100" s="64">
        <v>1</v>
      </c>
      <c r="Q100" s="64">
        <v>1</v>
      </c>
      <c r="R100" s="64">
        <f t="shared" si="35"/>
        <v>4</v>
      </c>
      <c r="S100" s="105" t="s">
        <v>5218</v>
      </c>
      <c r="T100" s="105" t="s">
        <v>5232</v>
      </c>
      <c r="U100" s="159">
        <f t="shared" si="28"/>
        <v>2</v>
      </c>
      <c r="V100" s="273">
        <v>6</v>
      </c>
      <c r="W100" s="100">
        <f t="shared" si="25"/>
        <v>3</v>
      </c>
      <c r="X100" s="105" t="str">
        <f t="shared" si="26"/>
        <v>De acuerdo a lo programado</v>
      </c>
      <c r="Y100" s="166" t="s">
        <v>5233</v>
      </c>
      <c r="Z100" s="159">
        <f t="shared" si="29"/>
        <v>2</v>
      </c>
      <c r="AA100" s="159"/>
      <c r="AB100" s="100" t="str">
        <f t="shared" si="30"/>
        <v>No hay ejecución</v>
      </c>
      <c r="AC100" s="105" t="str">
        <f t="shared" si="31"/>
        <v>NA</v>
      </c>
      <c r="AD100" s="166"/>
      <c r="AE100" s="65">
        <f t="shared" si="32"/>
        <v>6</v>
      </c>
      <c r="AF100" s="100">
        <f t="shared" si="33"/>
        <v>1.5</v>
      </c>
      <c r="AG100" s="105" t="str">
        <f t="shared" si="34"/>
        <v>De acuerdo a lo programado</v>
      </c>
      <c r="AH100" s="166"/>
      <c r="AI100" s="159">
        <v>20614.88</v>
      </c>
      <c r="AJ100" s="159" t="s">
        <v>5136</v>
      </c>
    </row>
    <row r="101" spans="1:36" ht="39.6" thickTop="1" thickBot="1">
      <c r="A101" s="63">
        <v>86</v>
      </c>
      <c r="B101" s="162" t="s">
        <v>400</v>
      </c>
      <c r="C101" s="162">
        <v>0</v>
      </c>
      <c r="D101" s="162">
        <v>0</v>
      </c>
      <c r="E101" s="162" t="s">
        <v>41</v>
      </c>
      <c r="F101" s="162">
        <v>18</v>
      </c>
      <c r="G101" s="231" t="s">
        <v>450</v>
      </c>
      <c r="H101" s="164" t="s">
        <v>5166</v>
      </c>
      <c r="I101" s="231" t="s">
        <v>18</v>
      </c>
      <c r="J101" s="231" t="s">
        <v>129</v>
      </c>
      <c r="K101" s="231">
        <v>6</v>
      </c>
      <c r="L101" s="165" t="s">
        <v>2214</v>
      </c>
      <c r="M101" s="165" t="s">
        <v>2215</v>
      </c>
      <c r="N101" s="64">
        <v>2</v>
      </c>
      <c r="O101" s="64">
        <v>2</v>
      </c>
      <c r="P101" s="64">
        <v>2</v>
      </c>
      <c r="Q101" s="64">
        <v>2</v>
      </c>
      <c r="R101" s="64">
        <f t="shared" si="35"/>
        <v>8</v>
      </c>
      <c r="S101" s="105" t="s">
        <v>5218</v>
      </c>
      <c r="T101" s="105" t="s">
        <v>5234</v>
      </c>
      <c r="U101" s="159">
        <f t="shared" si="28"/>
        <v>4</v>
      </c>
      <c r="V101" s="273">
        <v>8</v>
      </c>
      <c r="W101" s="100">
        <f t="shared" si="25"/>
        <v>2</v>
      </c>
      <c r="X101" s="105" t="str">
        <f t="shared" si="26"/>
        <v>De acuerdo a lo programado</v>
      </c>
      <c r="Y101" s="166" t="s">
        <v>5235</v>
      </c>
      <c r="Z101" s="159">
        <f t="shared" si="29"/>
        <v>4</v>
      </c>
      <c r="AA101" s="159"/>
      <c r="AB101" s="100" t="str">
        <f t="shared" si="30"/>
        <v>No hay ejecución</v>
      </c>
      <c r="AC101" s="105" t="str">
        <f t="shared" si="31"/>
        <v>NA</v>
      </c>
      <c r="AD101" s="166"/>
      <c r="AE101" s="65">
        <f t="shared" si="32"/>
        <v>8</v>
      </c>
      <c r="AF101" s="100">
        <f t="shared" si="33"/>
        <v>1</v>
      </c>
      <c r="AG101" s="105" t="str">
        <f t="shared" si="34"/>
        <v>De acuerdo a lo programado</v>
      </c>
      <c r="AH101" s="166"/>
      <c r="AI101" s="159">
        <v>41229.760000000002</v>
      </c>
      <c r="AJ101" s="159" t="s">
        <v>5136</v>
      </c>
    </row>
    <row r="102" spans="1:36" ht="39.6" thickTop="1" thickBot="1">
      <c r="A102" s="63">
        <v>87</v>
      </c>
      <c r="B102" s="162" t="s">
        <v>400</v>
      </c>
      <c r="C102" s="162">
        <v>0</v>
      </c>
      <c r="D102" s="162">
        <v>0</v>
      </c>
      <c r="E102" s="162" t="s">
        <v>41</v>
      </c>
      <c r="F102" s="162">
        <v>18</v>
      </c>
      <c r="G102" s="231" t="s">
        <v>450</v>
      </c>
      <c r="H102" s="164" t="s">
        <v>5166</v>
      </c>
      <c r="I102" s="231" t="s">
        <v>18</v>
      </c>
      <c r="J102" s="231" t="s">
        <v>129</v>
      </c>
      <c r="K102" s="231">
        <v>6</v>
      </c>
      <c r="L102" s="165" t="s">
        <v>2214</v>
      </c>
      <c r="M102" s="165" t="s">
        <v>2215</v>
      </c>
      <c r="N102" s="64">
        <v>0</v>
      </c>
      <c r="O102" s="64">
        <v>1</v>
      </c>
      <c r="P102" s="64">
        <v>1</v>
      </c>
      <c r="Q102" s="64">
        <v>1</v>
      </c>
      <c r="R102" s="64">
        <f t="shared" si="35"/>
        <v>3</v>
      </c>
      <c r="S102" s="105" t="s">
        <v>5218</v>
      </c>
      <c r="T102" s="105" t="s">
        <v>5236</v>
      </c>
      <c r="U102" s="159">
        <f t="shared" si="28"/>
        <v>1</v>
      </c>
      <c r="V102" s="273">
        <v>2</v>
      </c>
      <c r="W102" s="100">
        <f t="shared" si="25"/>
        <v>2</v>
      </c>
      <c r="X102" s="105" t="str">
        <f t="shared" si="26"/>
        <v>De acuerdo a lo programado</v>
      </c>
      <c r="Y102" s="166" t="s">
        <v>5237</v>
      </c>
      <c r="Z102" s="159">
        <f t="shared" si="29"/>
        <v>2</v>
      </c>
      <c r="AA102" s="159"/>
      <c r="AB102" s="100" t="str">
        <f t="shared" si="30"/>
        <v>No hay ejecución</v>
      </c>
      <c r="AC102" s="105" t="str">
        <f t="shared" si="31"/>
        <v>NA</v>
      </c>
      <c r="AD102" s="166"/>
      <c r="AE102" s="65">
        <f t="shared" si="32"/>
        <v>2</v>
      </c>
      <c r="AF102" s="100">
        <f t="shared" si="33"/>
        <v>0.66666666666666663</v>
      </c>
      <c r="AG102" s="105" t="str">
        <f t="shared" si="34"/>
        <v>Incumplimiento</v>
      </c>
      <c r="AH102" s="166"/>
      <c r="AI102" s="159">
        <v>10307.44</v>
      </c>
      <c r="AJ102" s="159" t="s">
        <v>5136</v>
      </c>
    </row>
    <row r="103" spans="1:36" ht="30" thickTop="1" thickBot="1">
      <c r="A103" s="63">
        <v>88</v>
      </c>
      <c r="B103" s="162" t="s">
        <v>400</v>
      </c>
      <c r="C103" s="162">
        <v>0</v>
      </c>
      <c r="D103" s="162">
        <v>0</v>
      </c>
      <c r="E103" s="162" t="s">
        <v>41</v>
      </c>
      <c r="F103" s="162">
        <v>18</v>
      </c>
      <c r="G103" s="231" t="s">
        <v>450</v>
      </c>
      <c r="H103" s="164" t="s">
        <v>5133</v>
      </c>
      <c r="I103" s="231" t="s">
        <v>18</v>
      </c>
      <c r="J103" s="231" t="s">
        <v>129</v>
      </c>
      <c r="K103" s="231">
        <v>6</v>
      </c>
      <c r="L103" s="165" t="s">
        <v>4086</v>
      </c>
      <c r="M103" s="165" t="s">
        <v>636</v>
      </c>
      <c r="N103" s="64">
        <v>0</v>
      </c>
      <c r="O103" s="64">
        <v>1</v>
      </c>
      <c r="P103" s="64">
        <v>0</v>
      </c>
      <c r="Q103" s="64">
        <v>0</v>
      </c>
      <c r="R103" s="64">
        <f t="shared" si="35"/>
        <v>1</v>
      </c>
      <c r="S103" s="105" t="s">
        <v>5218</v>
      </c>
      <c r="T103" s="105"/>
      <c r="U103" s="159">
        <f t="shared" si="28"/>
        <v>1</v>
      </c>
      <c r="V103" s="273">
        <v>0</v>
      </c>
      <c r="W103" s="100">
        <f t="shared" si="25"/>
        <v>0</v>
      </c>
      <c r="X103" s="105" t="str">
        <f t="shared" si="26"/>
        <v>En Riesgo de no Cumplimiento</v>
      </c>
      <c r="Y103" s="166" t="s">
        <v>5219</v>
      </c>
      <c r="Z103" s="159">
        <f t="shared" si="29"/>
        <v>0</v>
      </c>
      <c r="AA103" s="159"/>
      <c r="AB103" s="100" t="str">
        <f t="shared" si="30"/>
        <v>No hay ejecución</v>
      </c>
      <c r="AC103" s="105" t="str">
        <f t="shared" si="31"/>
        <v>NA</v>
      </c>
      <c r="AD103" s="166"/>
      <c r="AE103" s="65">
        <f t="shared" si="32"/>
        <v>0</v>
      </c>
      <c r="AF103" s="100" t="str">
        <f t="shared" si="33"/>
        <v>No hay Programación</v>
      </c>
      <c r="AG103" s="105" t="str">
        <f t="shared" si="34"/>
        <v>De acuerdo a lo programado</v>
      </c>
      <c r="AH103" s="166"/>
      <c r="AI103" s="159">
        <v>10307.44</v>
      </c>
      <c r="AJ103" s="159" t="s">
        <v>5136</v>
      </c>
    </row>
    <row r="104" spans="1:36" ht="30" thickTop="1" thickBot="1">
      <c r="A104" s="63">
        <v>89</v>
      </c>
      <c r="B104" s="162" t="s">
        <v>400</v>
      </c>
      <c r="C104" s="162">
        <v>0</v>
      </c>
      <c r="D104" s="162">
        <v>0</v>
      </c>
      <c r="E104" s="162" t="s">
        <v>41</v>
      </c>
      <c r="F104" s="162">
        <v>18</v>
      </c>
      <c r="G104" s="231" t="s">
        <v>450</v>
      </c>
      <c r="H104" s="164" t="s">
        <v>5133</v>
      </c>
      <c r="I104" s="231" t="s">
        <v>18</v>
      </c>
      <c r="J104" s="231" t="s">
        <v>129</v>
      </c>
      <c r="K104" s="231">
        <v>6</v>
      </c>
      <c r="L104" s="165" t="s">
        <v>2233</v>
      </c>
      <c r="M104" s="165" t="s">
        <v>643</v>
      </c>
      <c r="N104" s="64">
        <v>0</v>
      </c>
      <c r="O104" s="64">
        <v>0</v>
      </c>
      <c r="P104" s="64">
        <v>1</v>
      </c>
      <c r="Q104" s="64">
        <v>0</v>
      </c>
      <c r="R104" s="64">
        <f t="shared" si="35"/>
        <v>1</v>
      </c>
      <c r="S104" s="105" t="s">
        <v>5218</v>
      </c>
      <c r="T104" s="105"/>
      <c r="U104" s="159">
        <f t="shared" si="28"/>
        <v>0</v>
      </c>
      <c r="V104" s="273">
        <v>1</v>
      </c>
      <c r="W104" s="100" t="str">
        <f t="shared" si="25"/>
        <v>No hay Programación</v>
      </c>
      <c r="X104" s="105" t="str">
        <f t="shared" si="26"/>
        <v>De acuerdo a lo programado</v>
      </c>
      <c r="Y104" s="166" t="s">
        <v>5238</v>
      </c>
      <c r="Z104" s="159">
        <f t="shared" si="29"/>
        <v>1</v>
      </c>
      <c r="AA104" s="159"/>
      <c r="AB104" s="100" t="str">
        <f t="shared" si="30"/>
        <v>No hay ejecución</v>
      </c>
      <c r="AC104" s="105" t="str">
        <f t="shared" si="31"/>
        <v>NA</v>
      </c>
      <c r="AD104" s="166"/>
      <c r="AE104" s="65">
        <f t="shared" si="32"/>
        <v>1</v>
      </c>
      <c r="AF104" s="100">
        <f t="shared" si="33"/>
        <v>1</v>
      </c>
      <c r="AG104" s="105" t="str">
        <f t="shared" si="34"/>
        <v>De acuerdo a lo programado</v>
      </c>
      <c r="AH104" s="166"/>
      <c r="AI104" s="159">
        <v>10307.44</v>
      </c>
      <c r="AJ104" s="159" t="s">
        <v>5136</v>
      </c>
    </row>
    <row r="105" spans="1:36" ht="20.399999999999999" thickTop="1" thickBot="1">
      <c r="A105" s="63">
        <v>90</v>
      </c>
      <c r="B105" s="162" t="s">
        <v>400</v>
      </c>
      <c r="C105" s="162">
        <v>0</v>
      </c>
      <c r="D105" s="162">
        <v>0</v>
      </c>
      <c r="E105" s="162" t="s">
        <v>41</v>
      </c>
      <c r="F105" s="162">
        <v>18</v>
      </c>
      <c r="G105" s="231" t="s">
        <v>450</v>
      </c>
      <c r="H105" s="164" t="s">
        <v>5133</v>
      </c>
      <c r="I105" s="231" t="s">
        <v>18</v>
      </c>
      <c r="J105" s="231" t="s">
        <v>129</v>
      </c>
      <c r="K105" s="231">
        <v>6</v>
      </c>
      <c r="L105" s="165" t="s">
        <v>5221</v>
      </c>
      <c r="M105" s="165" t="s">
        <v>636</v>
      </c>
      <c r="N105" s="64">
        <v>0</v>
      </c>
      <c r="O105" s="64">
        <v>0</v>
      </c>
      <c r="P105" s="64">
        <v>1</v>
      </c>
      <c r="Q105" s="64">
        <v>0</v>
      </c>
      <c r="R105" s="64">
        <f t="shared" si="35"/>
        <v>1</v>
      </c>
      <c r="S105" s="105" t="s">
        <v>5218</v>
      </c>
      <c r="T105" s="105"/>
      <c r="U105" s="159">
        <f t="shared" si="28"/>
        <v>0</v>
      </c>
      <c r="V105" s="273">
        <v>0</v>
      </c>
      <c r="W105" s="100" t="str">
        <f t="shared" si="25"/>
        <v>No hay Programación</v>
      </c>
      <c r="X105" s="105" t="str">
        <f t="shared" si="26"/>
        <v>De acuerdo a lo programado</v>
      </c>
      <c r="Y105" s="166"/>
      <c r="Z105" s="159">
        <f t="shared" si="29"/>
        <v>1</v>
      </c>
      <c r="AA105" s="159"/>
      <c r="AB105" s="100" t="str">
        <f t="shared" si="30"/>
        <v>No hay ejecución</v>
      </c>
      <c r="AC105" s="105" t="str">
        <f t="shared" si="31"/>
        <v>NA</v>
      </c>
      <c r="AD105" s="166"/>
      <c r="AE105" s="65">
        <f t="shared" si="32"/>
        <v>0</v>
      </c>
      <c r="AF105" s="100" t="str">
        <f t="shared" si="33"/>
        <v>No hay Programación</v>
      </c>
      <c r="AG105" s="105" t="str">
        <f t="shared" si="34"/>
        <v>De acuerdo a lo programado</v>
      </c>
      <c r="AH105" s="166"/>
      <c r="AI105" s="159">
        <v>10307.44</v>
      </c>
      <c r="AJ105" s="159"/>
    </row>
    <row r="106" spans="1:36" ht="30" thickTop="1" thickBot="1">
      <c r="A106" s="63">
        <v>91</v>
      </c>
      <c r="B106" s="162" t="s">
        <v>400</v>
      </c>
      <c r="C106" s="162">
        <v>0</v>
      </c>
      <c r="D106" s="162">
        <v>0</v>
      </c>
      <c r="E106" s="162" t="s">
        <v>41</v>
      </c>
      <c r="F106" s="162">
        <v>18</v>
      </c>
      <c r="G106" s="231" t="s">
        <v>428</v>
      </c>
      <c r="H106" s="164" t="s">
        <v>5137</v>
      </c>
      <c r="I106" s="231" t="s">
        <v>18</v>
      </c>
      <c r="J106" s="231" t="s">
        <v>129</v>
      </c>
      <c r="K106" s="231">
        <v>6</v>
      </c>
      <c r="L106" s="165" t="s">
        <v>2214</v>
      </c>
      <c r="M106" s="165" t="s">
        <v>2215</v>
      </c>
      <c r="N106" s="64">
        <v>2</v>
      </c>
      <c r="O106" s="64">
        <v>2</v>
      </c>
      <c r="P106" s="64">
        <v>3</v>
      </c>
      <c r="Q106" s="64">
        <v>2</v>
      </c>
      <c r="R106" s="64">
        <f t="shared" si="35"/>
        <v>9</v>
      </c>
      <c r="S106" s="105" t="s">
        <v>5218</v>
      </c>
      <c r="T106" s="105" t="s">
        <v>5239</v>
      </c>
      <c r="U106" s="159">
        <f t="shared" si="28"/>
        <v>4</v>
      </c>
      <c r="V106" s="273">
        <v>3</v>
      </c>
      <c r="W106" s="100">
        <f t="shared" si="25"/>
        <v>0.75</v>
      </c>
      <c r="X106" s="105" t="str">
        <f t="shared" si="26"/>
        <v>Atraso Leve</v>
      </c>
      <c r="Y106" s="166"/>
      <c r="Z106" s="159">
        <f t="shared" si="29"/>
        <v>5</v>
      </c>
      <c r="AA106" s="159"/>
      <c r="AB106" s="100" t="str">
        <f t="shared" si="30"/>
        <v>No hay ejecución</v>
      </c>
      <c r="AC106" s="105" t="str">
        <f t="shared" si="31"/>
        <v>NA</v>
      </c>
      <c r="AD106" s="166"/>
      <c r="AE106" s="65">
        <f t="shared" si="32"/>
        <v>3</v>
      </c>
      <c r="AF106" s="100">
        <f t="shared" si="33"/>
        <v>0.33333333333333331</v>
      </c>
      <c r="AG106" s="105" t="str">
        <f t="shared" si="34"/>
        <v>Incumplimiento</v>
      </c>
      <c r="AH106" s="166"/>
      <c r="AI106" s="159">
        <v>72152.08</v>
      </c>
      <c r="AJ106" s="159" t="s">
        <v>5136</v>
      </c>
    </row>
    <row r="107" spans="1:36" ht="30" thickTop="1" thickBot="1">
      <c r="A107" s="63">
        <v>92</v>
      </c>
      <c r="B107" s="162" t="s">
        <v>400</v>
      </c>
      <c r="C107" s="162">
        <v>0</v>
      </c>
      <c r="D107" s="162">
        <v>0</v>
      </c>
      <c r="E107" s="162" t="s">
        <v>41</v>
      </c>
      <c r="F107" s="162">
        <v>18</v>
      </c>
      <c r="G107" s="231" t="s">
        <v>557</v>
      </c>
      <c r="H107" s="164" t="s">
        <v>5141</v>
      </c>
      <c r="I107" s="231" t="s">
        <v>20</v>
      </c>
      <c r="J107" s="231" t="s">
        <v>129</v>
      </c>
      <c r="K107" s="231">
        <v>1</v>
      </c>
      <c r="L107" s="165" t="s">
        <v>2214</v>
      </c>
      <c r="M107" s="447" t="s">
        <v>7731</v>
      </c>
      <c r="N107" s="64">
        <v>0</v>
      </c>
      <c r="O107" s="64">
        <v>0</v>
      </c>
      <c r="P107" s="64">
        <v>0</v>
      </c>
      <c r="Q107" s="64">
        <v>20</v>
      </c>
      <c r="R107" s="64">
        <f t="shared" si="35"/>
        <v>20</v>
      </c>
      <c r="S107" s="105" t="s">
        <v>5218</v>
      </c>
      <c r="T107" s="105" t="s">
        <v>5240</v>
      </c>
      <c r="U107" s="159">
        <f t="shared" si="28"/>
        <v>0</v>
      </c>
      <c r="V107" s="273">
        <v>20</v>
      </c>
      <c r="W107" s="100" t="str">
        <f t="shared" si="25"/>
        <v>No hay Programación</v>
      </c>
      <c r="X107" s="105" t="str">
        <f t="shared" si="26"/>
        <v>De acuerdo a lo programado</v>
      </c>
      <c r="Y107" s="166" t="s">
        <v>5241</v>
      </c>
      <c r="Z107" s="159">
        <f t="shared" si="29"/>
        <v>20</v>
      </c>
      <c r="AA107" s="159"/>
      <c r="AB107" s="100" t="str">
        <f t="shared" si="30"/>
        <v>No hay ejecución</v>
      </c>
      <c r="AC107" s="105" t="str">
        <f t="shared" si="31"/>
        <v>NA</v>
      </c>
      <c r="AD107" s="166"/>
      <c r="AE107" s="65">
        <f t="shared" si="32"/>
        <v>20</v>
      </c>
      <c r="AF107" s="100">
        <f t="shared" si="33"/>
        <v>1</v>
      </c>
      <c r="AG107" s="105" t="str">
        <f t="shared" si="34"/>
        <v>De acuerdo a lo programado</v>
      </c>
      <c r="AH107" s="166"/>
      <c r="AI107" s="159">
        <v>298915.77</v>
      </c>
      <c r="AJ107" s="159" t="s">
        <v>5136</v>
      </c>
    </row>
    <row r="108" spans="1:36" ht="30" thickTop="1" thickBot="1">
      <c r="A108" s="63">
        <v>93</v>
      </c>
      <c r="B108" s="162" t="s">
        <v>400</v>
      </c>
      <c r="C108" s="162">
        <v>0</v>
      </c>
      <c r="D108" s="162">
        <v>0</v>
      </c>
      <c r="E108" s="162" t="s">
        <v>41</v>
      </c>
      <c r="F108" s="162">
        <v>18</v>
      </c>
      <c r="G108" s="231" t="s">
        <v>547</v>
      </c>
      <c r="H108" s="164" t="s">
        <v>5184</v>
      </c>
      <c r="I108" s="231" t="s">
        <v>345</v>
      </c>
      <c r="J108" s="231" t="s">
        <v>129</v>
      </c>
      <c r="K108" s="231">
        <v>12</v>
      </c>
      <c r="L108" s="165" t="s">
        <v>2214</v>
      </c>
      <c r="M108" s="165" t="s">
        <v>2215</v>
      </c>
      <c r="N108" s="64">
        <v>0</v>
      </c>
      <c r="O108" s="64">
        <v>0</v>
      </c>
      <c r="P108" s="64">
        <v>7</v>
      </c>
      <c r="Q108" s="64">
        <v>0</v>
      </c>
      <c r="R108" s="64">
        <f t="shared" si="35"/>
        <v>7</v>
      </c>
      <c r="S108" s="105" t="s">
        <v>5218</v>
      </c>
      <c r="T108" s="105" t="s">
        <v>5240</v>
      </c>
      <c r="U108" s="159">
        <f t="shared" si="28"/>
        <v>0</v>
      </c>
      <c r="V108" s="273">
        <v>0</v>
      </c>
      <c r="W108" s="100" t="str">
        <f t="shared" ref="W108:W170" si="36">IF(V108="","No hay ejecución",IF(AND(U108&gt;0), V108/U108,"No hay Programación"))</f>
        <v>No hay Programación</v>
      </c>
      <c r="X108" s="105" t="str">
        <f t="shared" ref="X108:X170" si="37">IF(W108="No hay ejecución","NA",IF(W108&gt;=90%,"De acuerdo a lo programado",IF(W108&gt;=70%,"Atraso Leve",IF(W108&lt;70%,"En Riesgo de no Cumplimiento"))))</f>
        <v>De acuerdo a lo programado</v>
      </c>
      <c r="Y108" s="166"/>
      <c r="Z108" s="159">
        <f t="shared" si="29"/>
        <v>7</v>
      </c>
      <c r="AA108" s="159"/>
      <c r="AB108" s="100" t="str">
        <f t="shared" si="30"/>
        <v>No hay ejecución</v>
      </c>
      <c r="AC108" s="105" t="str">
        <f t="shared" si="31"/>
        <v>NA</v>
      </c>
      <c r="AD108" s="166"/>
      <c r="AE108" s="65">
        <f t="shared" si="32"/>
        <v>0</v>
      </c>
      <c r="AF108" s="100" t="str">
        <f t="shared" si="33"/>
        <v>No hay Programación</v>
      </c>
      <c r="AG108" s="105" t="str">
        <f t="shared" si="34"/>
        <v>De acuerdo a lo programado</v>
      </c>
      <c r="AH108" s="166"/>
      <c r="AI108" s="159">
        <v>72152.08</v>
      </c>
      <c r="AJ108" s="159" t="s">
        <v>5136</v>
      </c>
    </row>
    <row r="109" spans="1:36" ht="30" thickTop="1" thickBot="1">
      <c r="A109" s="63">
        <v>94</v>
      </c>
      <c r="B109" s="162" t="s">
        <v>400</v>
      </c>
      <c r="C109" s="162">
        <v>0</v>
      </c>
      <c r="D109" s="162">
        <v>0</v>
      </c>
      <c r="E109" s="162" t="s">
        <v>41</v>
      </c>
      <c r="F109" s="162">
        <v>18</v>
      </c>
      <c r="G109" s="231" t="s">
        <v>547</v>
      </c>
      <c r="H109" s="164" t="s">
        <v>5143</v>
      </c>
      <c r="I109" s="231" t="s">
        <v>345</v>
      </c>
      <c r="J109" s="231" t="s">
        <v>129</v>
      </c>
      <c r="K109" s="231">
        <v>12</v>
      </c>
      <c r="L109" s="165" t="s">
        <v>2214</v>
      </c>
      <c r="M109" s="165" t="s">
        <v>2215</v>
      </c>
      <c r="N109" s="64">
        <v>16</v>
      </c>
      <c r="O109" s="64">
        <v>0</v>
      </c>
      <c r="P109" s="64">
        <v>0</v>
      </c>
      <c r="Q109" s="64">
        <v>0</v>
      </c>
      <c r="R109" s="64">
        <f t="shared" si="35"/>
        <v>16</v>
      </c>
      <c r="S109" s="105" t="s">
        <v>5218</v>
      </c>
      <c r="T109" s="105" t="s">
        <v>5242</v>
      </c>
      <c r="U109" s="159">
        <f t="shared" si="28"/>
        <v>16</v>
      </c>
      <c r="V109" s="273">
        <v>11</v>
      </c>
      <c r="W109" s="100">
        <f t="shared" si="36"/>
        <v>0.6875</v>
      </c>
      <c r="X109" s="105" t="str">
        <f t="shared" si="37"/>
        <v>En Riesgo de no Cumplimiento</v>
      </c>
      <c r="Y109" s="166" t="s">
        <v>5243</v>
      </c>
      <c r="Z109" s="159">
        <f t="shared" si="29"/>
        <v>0</v>
      </c>
      <c r="AA109" s="159"/>
      <c r="AB109" s="100" t="str">
        <f t="shared" si="30"/>
        <v>No hay ejecución</v>
      </c>
      <c r="AC109" s="105" t="str">
        <f t="shared" si="31"/>
        <v>NA</v>
      </c>
      <c r="AD109" s="166"/>
      <c r="AE109" s="65">
        <f t="shared" si="32"/>
        <v>11</v>
      </c>
      <c r="AF109" s="100">
        <f t="shared" si="33"/>
        <v>0.6875</v>
      </c>
      <c r="AG109" s="105" t="str">
        <f t="shared" si="34"/>
        <v>Incumplimiento</v>
      </c>
      <c r="AH109" s="166"/>
      <c r="AI109" s="159">
        <v>164919.04999999999</v>
      </c>
      <c r="AJ109" s="159" t="s">
        <v>5136</v>
      </c>
    </row>
    <row r="110" spans="1:36" ht="30" thickTop="1" thickBot="1">
      <c r="A110" s="63">
        <v>95</v>
      </c>
      <c r="B110" s="162" t="s">
        <v>400</v>
      </c>
      <c r="C110" s="162">
        <v>0</v>
      </c>
      <c r="D110" s="162">
        <v>0</v>
      </c>
      <c r="E110" s="162" t="s">
        <v>41</v>
      </c>
      <c r="F110" s="162">
        <v>18</v>
      </c>
      <c r="G110" s="231" t="s">
        <v>547</v>
      </c>
      <c r="H110" s="164" t="s">
        <v>5186</v>
      </c>
      <c r="I110" s="231" t="s">
        <v>345</v>
      </c>
      <c r="J110" s="231" t="s">
        <v>129</v>
      </c>
      <c r="K110" s="231">
        <v>12</v>
      </c>
      <c r="L110" s="165" t="s">
        <v>2214</v>
      </c>
      <c r="M110" s="165" t="s">
        <v>2215</v>
      </c>
      <c r="N110" s="64">
        <v>4</v>
      </c>
      <c r="O110" s="64">
        <v>5</v>
      </c>
      <c r="P110" s="64">
        <v>5</v>
      </c>
      <c r="Q110" s="64">
        <v>4</v>
      </c>
      <c r="R110" s="64">
        <f t="shared" si="35"/>
        <v>18</v>
      </c>
      <c r="S110" s="105" t="s">
        <v>5218</v>
      </c>
      <c r="T110" s="105" t="s">
        <v>5244</v>
      </c>
      <c r="U110" s="159">
        <f t="shared" si="28"/>
        <v>9</v>
      </c>
      <c r="V110" s="273">
        <v>15</v>
      </c>
      <c r="W110" s="100">
        <f t="shared" si="36"/>
        <v>1.6666666666666667</v>
      </c>
      <c r="X110" s="105" t="str">
        <f t="shared" si="37"/>
        <v>De acuerdo a lo programado</v>
      </c>
      <c r="Y110" s="166" t="s">
        <v>5245</v>
      </c>
      <c r="Z110" s="159">
        <f t="shared" si="29"/>
        <v>9</v>
      </c>
      <c r="AA110" s="159"/>
      <c r="AB110" s="100" t="str">
        <f t="shared" si="30"/>
        <v>No hay ejecución</v>
      </c>
      <c r="AC110" s="105" t="str">
        <f t="shared" si="31"/>
        <v>NA</v>
      </c>
      <c r="AD110" s="166"/>
      <c r="AE110" s="65">
        <f t="shared" si="32"/>
        <v>15</v>
      </c>
      <c r="AF110" s="100">
        <f t="shared" si="33"/>
        <v>0.83333333333333337</v>
      </c>
      <c r="AG110" s="105" t="str">
        <f t="shared" si="34"/>
        <v>Atraso Leve</v>
      </c>
      <c r="AH110" s="166"/>
      <c r="AI110" s="159">
        <v>195841.37</v>
      </c>
      <c r="AJ110" s="159" t="s">
        <v>5136</v>
      </c>
    </row>
    <row r="111" spans="1:36" ht="30" thickTop="1" thickBot="1">
      <c r="A111" s="63">
        <v>96</v>
      </c>
      <c r="B111" s="162" t="s">
        <v>400</v>
      </c>
      <c r="C111" s="162">
        <v>0</v>
      </c>
      <c r="D111" s="162">
        <v>0</v>
      </c>
      <c r="E111" s="162" t="s">
        <v>41</v>
      </c>
      <c r="F111" s="162">
        <v>18</v>
      </c>
      <c r="G111" s="231" t="s">
        <v>513</v>
      </c>
      <c r="H111" s="164" t="s">
        <v>5144</v>
      </c>
      <c r="I111" s="231" t="s">
        <v>20</v>
      </c>
      <c r="J111" s="231" t="s">
        <v>129</v>
      </c>
      <c r="K111" s="231">
        <v>1</v>
      </c>
      <c r="L111" s="447" t="s">
        <v>6800</v>
      </c>
      <c r="M111" s="447" t="s">
        <v>7732</v>
      </c>
      <c r="N111" s="64">
        <v>20</v>
      </c>
      <c r="O111" s="64">
        <v>20</v>
      </c>
      <c r="P111" s="64">
        <v>20</v>
      </c>
      <c r="Q111" s="64">
        <v>20</v>
      </c>
      <c r="R111" s="64">
        <f t="shared" si="35"/>
        <v>80</v>
      </c>
      <c r="S111" s="105" t="s">
        <v>5218</v>
      </c>
      <c r="T111" s="105" t="s">
        <v>5246</v>
      </c>
      <c r="U111" s="159">
        <f t="shared" si="28"/>
        <v>40</v>
      </c>
      <c r="V111" s="273">
        <v>48</v>
      </c>
      <c r="W111" s="100">
        <f t="shared" si="36"/>
        <v>1.2</v>
      </c>
      <c r="X111" s="105" t="str">
        <f t="shared" si="37"/>
        <v>De acuerdo a lo programado</v>
      </c>
      <c r="Y111" s="166" t="s">
        <v>5247</v>
      </c>
      <c r="Z111" s="159">
        <f t="shared" si="29"/>
        <v>40</v>
      </c>
      <c r="AA111" s="159"/>
      <c r="AB111" s="100" t="str">
        <f t="shared" si="30"/>
        <v>No hay ejecución</v>
      </c>
      <c r="AC111" s="105" t="str">
        <f t="shared" si="31"/>
        <v>NA</v>
      </c>
      <c r="AD111" s="166"/>
      <c r="AE111" s="65">
        <f t="shared" si="32"/>
        <v>48</v>
      </c>
      <c r="AF111" s="100">
        <f t="shared" si="33"/>
        <v>0.6</v>
      </c>
      <c r="AG111" s="105" t="str">
        <f t="shared" si="34"/>
        <v>Incumplimiento</v>
      </c>
      <c r="AH111" s="166"/>
      <c r="AI111" s="159">
        <v>824595.23</v>
      </c>
      <c r="AJ111" s="159" t="s">
        <v>5136</v>
      </c>
    </row>
    <row r="112" spans="1:36" ht="30" thickTop="1" thickBot="1">
      <c r="A112" s="63">
        <v>97</v>
      </c>
      <c r="B112" s="162" t="s">
        <v>400</v>
      </c>
      <c r="C112" s="162">
        <v>0</v>
      </c>
      <c r="D112" s="162">
        <v>0</v>
      </c>
      <c r="E112" s="162" t="s">
        <v>41</v>
      </c>
      <c r="F112" s="162">
        <v>18</v>
      </c>
      <c r="G112" s="231" t="s">
        <v>439</v>
      </c>
      <c r="H112" s="164" t="s">
        <v>5147</v>
      </c>
      <c r="I112" s="231" t="s">
        <v>18</v>
      </c>
      <c r="J112" s="231" t="s">
        <v>129</v>
      </c>
      <c r="K112" s="231">
        <v>6</v>
      </c>
      <c r="L112" s="165" t="s">
        <v>2233</v>
      </c>
      <c r="M112" s="165" t="s">
        <v>643</v>
      </c>
      <c r="N112" s="64">
        <v>0</v>
      </c>
      <c r="O112" s="64">
        <v>0</v>
      </c>
      <c r="P112" s="64">
        <v>1</v>
      </c>
      <c r="Q112" s="64">
        <v>0</v>
      </c>
      <c r="R112" s="64">
        <f t="shared" si="35"/>
        <v>1</v>
      </c>
      <c r="S112" s="105" t="s">
        <v>5218</v>
      </c>
      <c r="T112" s="105" t="s">
        <v>172</v>
      </c>
      <c r="U112" s="159">
        <f t="shared" si="28"/>
        <v>0</v>
      </c>
      <c r="V112" s="273">
        <v>2</v>
      </c>
      <c r="W112" s="100" t="str">
        <f t="shared" si="36"/>
        <v>No hay Programación</v>
      </c>
      <c r="X112" s="105" t="str">
        <f t="shared" si="37"/>
        <v>De acuerdo a lo programado</v>
      </c>
      <c r="Y112" s="166" t="s">
        <v>5248</v>
      </c>
      <c r="Z112" s="159">
        <f t="shared" si="29"/>
        <v>1</v>
      </c>
      <c r="AA112" s="159"/>
      <c r="AB112" s="100" t="str">
        <f t="shared" si="30"/>
        <v>No hay ejecución</v>
      </c>
      <c r="AC112" s="105" t="str">
        <f t="shared" si="31"/>
        <v>NA</v>
      </c>
      <c r="AD112" s="166"/>
      <c r="AE112" s="65">
        <f t="shared" si="32"/>
        <v>2</v>
      </c>
      <c r="AF112" s="100">
        <f t="shared" si="33"/>
        <v>2</v>
      </c>
      <c r="AG112" s="105" t="str">
        <f t="shared" si="34"/>
        <v>De acuerdo a lo programado</v>
      </c>
      <c r="AH112" s="166"/>
      <c r="AI112" s="159">
        <v>10307.44</v>
      </c>
      <c r="AJ112" s="159" t="s">
        <v>5136</v>
      </c>
    </row>
    <row r="113" spans="1:36" ht="30" thickTop="1" thickBot="1">
      <c r="A113" s="63">
        <v>98</v>
      </c>
      <c r="B113" s="162" t="s">
        <v>400</v>
      </c>
      <c r="C113" s="162">
        <v>0</v>
      </c>
      <c r="D113" s="162">
        <v>0</v>
      </c>
      <c r="E113" s="162" t="s">
        <v>41</v>
      </c>
      <c r="F113" s="162">
        <v>18</v>
      </c>
      <c r="G113" s="231" t="s">
        <v>439</v>
      </c>
      <c r="H113" s="164" t="s">
        <v>5147</v>
      </c>
      <c r="I113" s="231" t="s">
        <v>18</v>
      </c>
      <c r="J113" s="231" t="s">
        <v>129</v>
      </c>
      <c r="K113" s="231">
        <v>6</v>
      </c>
      <c r="L113" s="165" t="s">
        <v>2214</v>
      </c>
      <c r="M113" s="165" t="s">
        <v>2215</v>
      </c>
      <c r="N113" s="64">
        <v>0</v>
      </c>
      <c r="O113" s="64">
        <v>1</v>
      </c>
      <c r="P113" s="64">
        <v>0</v>
      </c>
      <c r="Q113" s="64">
        <v>0</v>
      </c>
      <c r="R113" s="64">
        <f t="shared" si="35"/>
        <v>1</v>
      </c>
      <c r="S113" s="105" t="s">
        <v>5218</v>
      </c>
      <c r="T113" s="105" t="s">
        <v>172</v>
      </c>
      <c r="U113" s="159">
        <f t="shared" si="28"/>
        <v>1</v>
      </c>
      <c r="V113" s="273">
        <v>1</v>
      </c>
      <c r="W113" s="100">
        <f t="shared" si="36"/>
        <v>1</v>
      </c>
      <c r="X113" s="105" t="str">
        <f t="shared" si="37"/>
        <v>De acuerdo a lo programado</v>
      </c>
      <c r="Y113" s="166"/>
      <c r="Z113" s="159">
        <f t="shared" si="29"/>
        <v>0</v>
      </c>
      <c r="AA113" s="159"/>
      <c r="AB113" s="100" t="str">
        <f t="shared" si="30"/>
        <v>No hay ejecución</v>
      </c>
      <c r="AC113" s="105" t="str">
        <f t="shared" si="31"/>
        <v>NA</v>
      </c>
      <c r="AD113" s="166"/>
      <c r="AE113" s="65">
        <f t="shared" si="32"/>
        <v>1</v>
      </c>
      <c r="AF113" s="100">
        <f t="shared" si="33"/>
        <v>1</v>
      </c>
      <c r="AG113" s="105" t="str">
        <f t="shared" si="34"/>
        <v>De acuerdo a lo programado</v>
      </c>
      <c r="AH113" s="166"/>
      <c r="AI113" s="159">
        <v>10307.44</v>
      </c>
      <c r="AJ113" s="159" t="s">
        <v>5136</v>
      </c>
    </row>
    <row r="114" spans="1:36" ht="30" thickTop="1" thickBot="1">
      <c r="A114" s="63">
        <v>99</v>
      </c>
      <c r="B114" s="162" t="s">
        <v>400</v>
      </c>
      <c r="C114" s="162">
        <v>0</v>
      </c>
      <c r="D114" s="162">
        <v>0</v>
      </c>
      <c r="E114" s="162" t="s">
        <v>41</v>
      </c>
      <c r="F114" s="162">
        <v>18</v>
      </c>
      <c r="G114" s="231" t="s">
        <v>439</v>
      </c>
      <c r="H114" s="164" t="s">
        <v>5199</v>
      </c>
      <c r="I114" s="231" t="s">
        <v>18</v>
      </c>
      <c r="J114" s="231" t="s">
        <v>129</v>
      </c>
      <c r="K114" s="231">
        <v>6</v>
      </c>
      <c r="L114" s="165" t="s">
        <v>2214</v>
      </c>
      <c r="M114" s="165" t="s">
        <v>2215</v>
      </c>
      <c r="N114" s="64">
        <v>2</v>
      </c>
      <c r="O114" s="64">
        <v>1</v>
      </c>
      <c r="P114" s="64">
        <v>2</v>
      </c>
      <c r="Q114" s="64">
        <v>1</v>
      </c>
      <c r="R114" s="64">
        <f t="shared" si="35"/>
        <v>6</v>
      </c>
      <c r="S114" s="105" t="s">
        <v>5218</v>
      </c>
      <c r="T114" s="105" t="s">
        <v>172</v>
      </c>
      <c r="U114" s="159">
        <f t="shared" si="28"/>
        <v>3</v>
      </c>
      <c r="V114" s="273">
        <v>6</v>
      </c>
      <c r="W114" s="100">
        <f t="shared" si="36"/>
        <v>2</v>
      </c>
      <c r="X114" s="105" t="str">
        <f t="shared" si="37"/>
        <v>De acuerdo a lo programado</v>
      </c>
      <c r="Y114" s="166"/>
      <c r="Z114" s="159">
        <f t="shared" si="29"/>
        <v>3</v>
      </c>
      <c r="AA114" s="159"/>
      <c r="AB114" s="100" t="str">
        <f t="shared" si="30"/>
        <v>No hay ejecución</v>
      </c>
      <c r="AC114" s="105" t="str">
        <f t="shared" si="31"/>
        <v>NA</v>
      </c>
      <c r="AD114" s="166"/>
      <c r="AE114" s="65">
        <f t="shared" si="32"/>
        <v>6</v>
      </c>
      <c r="AF114" s="100">
        <f t="shared" si="33"/>
        <v>1</v>
      </c>
      <c r="AG114" s="105" t="str">
        <f t="shared" si="34"/>
        <v>De acuerdo a lo programado</v>
      </c>
      <c r="AH114" s="166"/>
      <c r="AI114" s="159">
        <v>61844.639999999999</v>
      </c>
      <c r="AJ114" s="159" t="s">
        <v>5136</v>
      </c>
    </row>
    <row r="115" spans="1:36" ht="30" thickTop="1" thickBot="1">
      <c r="A115" s="63">
        <v>100</v>
      </c>
      <c r="B115" s="162" t="s">
        <v>400</v>
      </c>
      <c r="C115" s="162">
        <v>0</v>
      </c>
      <c r="D115" s="162">
        <v>0</v>
      </c>
      <c r="E115" s="162" t="s">
        <v>41</v>
      </c>
      <c r="F115" s="162">
        <v>18</v>
      </c>
      <c r="G115" s="231" t="s">
        <v>464</v>
      </c>
      <c r="H115" s="164" t="s">
        <v>5149</v>
      </c>
      <c r="I115" s="231" t="s">
        <v>20</v>
      </c>
      <c r="J115" s="231" t="s">
        <v>129</v>
      </c>
      <c r="K115" s="231">
        <v>1</v>
      </c>
      <c r="L115" s="165" t="s">
        <v>2214</v>
      </c>
      <c r="M115" s="165" t="s">
        <v>2215</v>
      </c>
      <c r="N115" s="64">
        <v>1</v>
      </c>
      <c r="O115" s="64">
        <v>2</v>
      </c>
      <c r="P115" s="64">
        <v>1</v>
      </c>
      <c r="Q115" s="64">
        <v>2</v>
      </c>
      <c r="R115" s="64">
        <f t="shared" si="35"/>
        <v>6</v>
      </c>
      <c r="S115" s="105" t="s">
        <v>5218</v>
      </c>
      <c r="T115" s="105" t="s">
        <v>172</v>
      </c>
      <c r="U115" s="159">
        <f t="shared" si="28"/>
        <v>3</v>
      </c>
      <c r="V115" s="273">
        <v>4</v>
      </c>
      <c r="W115" s="100">
        <f t="shared" si="36"/>
        <v>1.3333333333333333</v>
      </c>
      <c r="X115" s="105" t="str">
        <f t="shared" si="37"/>
        <v>De acuerdo a lo programado</v>
      </c>
      <c r="Y115" s="166"/>
      <c r="Z115" s="159">
        <f t="shared" si="29"/>
        <v>3</v>
      </c>
      <c r="AA115" s="159"/>
      <c r="AB115" s="100" t="str">
        <f t="shared" si="30"/>
        <v>No hay ejecución</v>
      </c>
      <c r="AC115" s="105" t="str">
        <f t="shared" si="31"/>
        <v>NA</v>
      </c>
      <c r="AD115" s="166"/>
      <c r="AE115" s="65">
        <f t="shared" si="32"/>
        <v>4</v>
      </c>
      <c r="AF115" s="100">
        <f t="shared" si="33"/>
        <v>0.66666666666666663</v>
      </c>
      <c r="AG115" s="105" t="str">
        <f t="shared" si="34"/>
        <v>Incumplimiento</v>
      </c>
      <c r="AH115" s="166"/>
      <c r="AI115" s="159">
        <v>61844.639999999999</v>
      </c>
      <c r="AJ115" s="159" t="s">
        <v>5136</v>
      </c>
    </row>
    <row r="116" spans="1:36" ht="39.6" thickTop="1" thickBot="1">
      <c r="A116" s="63">
        <v>101</v>
      </c>
      <c r="B116" s="162" t="s">
        <v>400</v>
      </c>
      <c r="C116" s="162">
        <v>0</v>
      </c>
      <c r="D116" s="162">
        <v>0</v>
      </c>
      <c r="E116" s="162" t="s">
        <v>41</v>
      </c>
      <c r="F116" s="162">
        <v>18</v>
      </c>
      <c r="G116" s="231" t="s">
        <v>439</v>
      </c>
      <c r="H116" s="164" t="s">
        <v>5203</v>
      </c>
      <c r="I116" s="231" t="s">
        <v>18</v>
      </c>
      <c r="J116" s="231" t="s">
        <v>129</v>
      </c>
      <c r="K116" s="231">
        <v>6</v>
      </c>
      <c r="L116" s="165" t="s">
        <v>2214</v>
      </c>
      <c r="M116" s="165" t="s">
        <v>2215</v>
      </c>
      <c r="N116" s="64">
        <v>0</v>
      </c>
      <c r="O116" s="64">
        <v>1</v>
      </c>
      <c r="P116" s="64">
        <v>0</v>
      </c>
      <c r="Q116" s="64">
        <v>1</v>
      </c>
      <c r="R116" s="64">
        <f t="shared" si="35"/>
        <v>2</v>
      </c>
      <c r="S116" s="105" t="s">
        <v>5218</v>
      </c>
      <c r="T116" s="105" t="s">
        <v>172</v>
      </c>
      <c r="U116" s="159">
        <f t="shared" si="28"/>
        <v>1</v>
      </c>
      <c r="V116" s="273">
        <v>0</v>
      </c>
      <c r="W116" s="100">
        <f t="shared" si="36"/>
        <v>0</v>
      </c>
      <c r="X116" s="105" t="str">
        <f t="shared" si="37"/>
        <v>En Riesgo de no Cumplimiento</v>
      </c>
      <c r="Y116" s="166"/>
      <c r="Z116" s="159">
        <f t="shared" si="29"/>
        <v>1</v>
      </c>
      <c r="AA116" s="159"/>
      <c r="AB116" s="100" t="str">
        <f t="shared" si="30"/>
        <v>No hay ejecución</v>
      </c>
      <c r="AC116" s="105" t="str">
        <f t="shared" si="31"/>
        <v>NA</v>
      </c>
      <c r="AD116" s="166"/>
      <c r="AE116" s="65">
        <f t="shared" si="32"/>
        <v>0</v>
      </c>
      <c r="AF116" s="100" t="str">
        <f t="shared" si="33"/>
        <v>No hay Programación</v>
      </c>
      <c r="AG116" s="105" t="str">
        <f t="shared" si="34"/>
        <v>De acuerdo a lo programado</v>
      </c>
      <c r="AH116" s="166"/>
      <c r="AI116" s="159">
        <v>20614.88</v>
      </c>
      <c r="AJ116" s="159" t="s">
        <v>5136</v>
      </c>
    </row>
    <row r="117" spans="1:36" ht="30" thickTop="1" thickBot="1">
      <c r="A117" s="63">
        <v>102</v>
      </c>
      <c r="B117" s="162" t="s">
        <v>400</v>
      </c>
      <c r="C117" s="162">
        <v>0</v>
      </c>
      <c r="D117" s="162">
        <v>0</v>
      </c>
      <c r="E117" s="162" t="s">
        <v>41</v>
      </c>
      <c r="F117" s="162">
        <v>18</v>
      </c>
      <c r="G117" s="231" t="s">
        <v>439</v>
      </c>
      <c r="H117" s="164" t="s">
        <v>5170</v>
      </c>
      <c r="I117" s="231" t="s">
        <v>18</v>
      </c>
      <c r="J117" s="231" t="s">
        <v>129</v>
      </c>
      <c r="K117" s="231">
        <v>6</v>
      </c>
      <c r="L117" s="165" t="s">
        <v>2214</v>
      </c>
      <c r="M117" s="165" t="s">
        <v>2215</v>
      </c>
      <c r="N117" s="64">
        <v>1</v>
      </c>
      <c r="O117" s="64">
        <v>0</v>
      </c>
      <c r="P117" s="64">
        <v>1</v>
      </c>
      <c r="Q117" s="64">
        <v>0</v>
      </c>
      <c r="R117" s="64">
        <f t="shared" si="35"/>
        <v>2</v>
      </c>
      <c r="S117" s="105" t="s">
        <v>5218</v>
      </c>
      <c r="T117" s="105" t="s">
        <v>172</v>
      </c>
      <c r="U117" s="159">
        <f t="shared" si="28"/>
        <v>1</v>
      </c>
      <c r="V117" s="273">
        <v>0</v>
      </c>
      <c r="W117" s="100">
        <f t="shared" si="36"/>
        <v>0</v>
      </c>
      <c r="X117" s="105" t="str">
        <f t="shared" si="37"/>
        <v>En Riesgo de no Cumplimiento</v>
      </c>
      <c r="Y117" s="166"/>
      <c r="Z117" s="159">
        <f t="shared" si="29"/>
        <v>1</v>
      </c>
      <c r="AA117" s="159"/>
      <c r="AB117" s="100" t="str">
        <f t="shared" si="30"/>
        <v>No hay ejecución</v>
      </c>
      <c r="AC117" s="105" t="str">
        <f t="shared" si="31"/>
        <v>NA</v>
      </c>
      <c r="AD117" s="166"/>
      <c r="AE117" s="65">
        <f t="shared" si="32"/>
        <v>0</v>
      </c>
      <c r="AF117" s="100" t="str">
        <f t="shared" si="33"/>
        <v>No hay Programación</v>
      </c>
      <c r="AG117" s="105" t="str">
        <f t="shared" si="34"/>
        <v>De acuerdo a lo programado</v>
      </c>
      <c r="AH117" s="166"/>
      <c r="AI117" s="159">
        <v>20614.88</v>
      </c>
      <c r="AJ117" s="159" t="s">
        <v>5136</v>
      </c>
    </row>
    <row r="118" spans="1:36" ht="39.6" thickTop="1" thickBot="1">
      <c r="A118" s="63">
        <v>103</v>
      </c>
      <c r="B118" s="162" t="s">
        <v>400</v>
      </c>
      <c r="C118" s="162">
        <v>0</v>
      </c>
      <c r="D118" s="162">
        <v>0</v>
      </c>
      <c r="E118" s="162" t="s">
        <v>41</v>
      </c>
      <c r="F118" s="162">
        <v>18</v>
      </c>
      <c r="G118" s="231" t="s">
        <v>450</v>
      </c>
      <c r="H118" s="164" t="s">
        <v>5166</v>
      </c>
      <c r="I118" s="231" t="s">
        <v>18</v>
      </c>
      <c r="J118" s="231" t="s">
        <v>129</v>
      </c>
      <c r="K118" s="231">
        <v>6</v>
      </c>
      <c r="L118" s="165" t="s">
        <v>2214</v>
      </c>
      <c r="M118" s="165" t="s">
        <v>2215</v>
      </c>
      <c r="N118" s="64">
        <v>0</v>
      </c>
      <c r="O118" s="64">
        <v>1</v>
      </c>
      <c r="P118" s="64">
        <v>0</v>
      </c>
      <c r="Q118" s="64">
        <v>0</v>
      </c>
      <c r="R118" s="64">
        <f t="shared" si="35"/>
        <v>1</v>
      </c>
      <c r="S118" s="105" t="s">
        <v>5218</v>
      </c>
      <c r="T118" s="105" t="s">
        <v>5249</v>
      </c>
      <c r="U118" s="159">
        <f t="shared" si="28"/>
        <v>1</v>
      </c>
      <c r="V118" s="273">
        <v>2</v>
      </c>
      <c r="W118" s="100">
        <f t="shared" si="36"/>
        <v>2</v>
      </c>
      <c r="X118" s="105" t="str">
        <f t="shared" si="37"/>
        <v>De acuerdo a lo programado</v>
      </c>
      <c r="Y118" s="166" t="s">
        <v>5237</v>
      </c>
      <c r="Z118" s="159">
        <f t="shared" si="29"/>
        <v>0</v>
      </c>
      <c r="AA118" s="159"/>
      <c r="AB118" s="100" t="str">
        <f t="shared" si="30"/>
        <v>No hay ejecución</v>
      </c>
      <c r="AC118" s="105" t="str">
        <f t="shared" si="31"/>
        <v>NA</v>
      </c>
      <c r="AD118" s="166"/>
      <c r="AE118" s="65">
        <f t="shared" si="32"/>
        <v>2</v>
      </c>
      <c r="AF118" s="100">
        <f t="shared" si="33"/>
        <v>2</v>
      </c>
      <c r="AG118" s="105" t="str">
        <f t="shared" si="34"/>
        <v>De acuerdo a lo programado</v>
      </c>
      <c r="AH118" s="166"/>
      <c r="AI118" s="159">
        <v>309223.21000000002</v>
      </c>
      <c r="AJ118" s="159" t="s">
        <v>5136</v>
      </c>
    </row>
    <row r="119" spans="1:36" ht="30" thickTop="1" thickBot="1">
      <c r="A119" s="63">
        <v>104</v>
      </c>
      <c r="B119" s="162" t="s">
        <v>400</v>
      </c>
      <c r="C119" s="162">
        <v>0</v>
      </c>
      <c r="D119" s="162">
        <v>0</v>
      </c>
      <c r="E119" s="162" t="s">
        <v>41</v>
      </c>
      <c r="F119" s="162">
        <v>18</v>
      </c>
      <c r="G119" s="231" t="s">
        <v>428</v>
      </c>
      <c r="H119" s="164" t="s">
        <v>5137</v>
      </c>
      <c r="I119" s="231" t="s">
        <v>18</v>
      </c>
      <c r="J119" s="231" t="s">
        <v>129</v>
      </c>
      <c r="K119" s="231">
        <v>6</v>
      </c>
      <c r="L119" s="165" t="s">
        <v>2214</v>
      </c>
      <c r="M119" s="165" t="s">
        <v>2215</v>
      </c>
      <c r="N119" s="64">
        <v>0</v>
      </c>
      <c r="O119" s="64">
        <v>1</v>
      </c>
      <c r="P119" s="64">
        <v>1</v>
      </c>
      <c r="Q119" s="64">
        <v>0</v>
      </c>
      <c r="R119" s="64">
        <f t="shared" si="35"/>
        <v>2</v>
      </c>
      <c r="S119" s="105" t="s">
        <v>5218</v>
      </c>
      <c r="T119" s="105" t="s">
        <v>5223</v>
      </c>
      <c r="U119" s="159">
        <f t="shared" si="28"/>
        <v>1</v>
      </c>
      <c r="V119" s="273">
        <v>0</v>
      </c>
      <c r="W119" s="100">
        <f t="shared" si="36"/>
        <v>0</v>
      </c>
      <c r="X119" s="105" t="str">
        <f t="shared" si="37"/>
        <v>En Riesgo de no Cumplimiento</v>
      </c>
      <c r="Y119" s="166" t="s">
        <v>5219</v>
      </c>
      <c r="Z119" s="159">
        <f t="shared" si="29"/>
        <v>1</v>
      </c>
      <c r="AA119" s="159"/>
      <c r="AB119" s="100" t="str">
        <f t="shared" si="30"/>
        <v>No hay ejecución</v>
      </c>
      <c r="AC119" s="105" t="str">
        <f t="shared" si="31"/>
        <v>NA</v>
      </c>
      <c r="AD119" s="166"/>
      <c r="AE119" s="65">
        <f t="shared" si="32"/>
        <v>0</v>
      </c>
      <c r="AF119" s="100" t="str">
        <f t="shared" si="33"/>
        <v>No hay Programación</v>
      </c>
      <c r="AG119" s="105" t="str">
        <f t="shared" si="34"/>
        <v>De acuerdo a lo programado</v>
      </c>
      <c r="AH119" s="166"/>
      <c r="AI119" s="159">
        <v>10307.44</v>
      </c>
      <c r="AJ119" s="159" t="s">
        <v>5136</v>
      </c>
    </row>
    <row r="120" spans="1:36" ht="30" thickTop="1" thickBot="1">
      <c r="A120" s="63">
        <v>105</v>
      </c>
      <c r="B120" s="162" t="s">
        <v>400</v>
      </c>
      <c r="C120" s="162">
        <v>0</v>
      </c>
      <c r="D120" s="162">
        <v>0</v>
      </c>
      <c r="E120" s="162" t="s">
        <v>41</v>
      </c>
      <c r="F120" s="162">
        <v>18</v>
      </c>
      <c r="G120" s="231" t="s">
        <v>428</v>
      </c>
      <c r="H120" s="164" t="s">
        <v>5137</v>
      </c>
      <c r="I120" s="231" t="s">
        <v>18</v>
      </c>
      <c r="J120" s="231" t="s">
        <v>129</v>
      </c>
      <c r="K120" s="231">
        <v>6</v>
      </c>
      <c r="L120" s="165" t="s">
        <v>2214</v>
      </c>
      <c r="M120" s="165" t="s">
        <v>2215</v>
      </c>
      <c r="N120" s="64">
        <v>1</v>
      </c>
      <c r="O120" s="64">
        <v>1</v>
      </c>
      <c r="P120" s="64">
        <v>1</v>
      </c>
      <c r="Q120" s="64">
        <v>0</v>
      </c>
      <c r="R120" s="64">
        <f t="shared" si="35"/>
        <v>3</v>
      </c>
      <c r="S120" s="105" t="s">
        <v>5218</v>
      </c>
      <c r="T120" s="105" t="s">
        <v>5240</v>
      </c>
      <c r="U120" s="159">
        <f t="shared" si="28"/>
        <v>2</v>
      </c>
      <c r="V120" s="273">
        <v>5</v>
      </c>
      <c r="W120" s="100">
        <f t="shared" si="36"/>
        <v>2.5</v>
      </c>
      <c r="X120" s="105" t="str">
        <f t="shared" si="37"/>
        <v>De acuerdo a lo programado</v>
      </c>
      <c r="Y120" s="166" t="s">
        <v>5250</v>
      </c>
      <c r="Z120" s="159">
        <f t="shared" si="29"/>
        <v>1</v>
      </c>
      <c r="AA120" s="159"/>
      <c r="AB120" s="100" t="str">
        <f t="shared" si="30"/>
        <v>No hay ejecución</v>
      </c>
      <c r="AC120" s="105" t="str">
        <f t="shared" si="31"/>
        <v>NA</v>
      </c>
      <c r="AD120" s="166"/>
      <c r="AE120" s="65">
        <f t="shared" si="32"/>
        <v>5</v>
      </c>
      <c r="AF120" s="100">
        <f t="shared" si="33"/>
        <v>1.6666666666666667</v>
      </c>
      <c r="AG120" s="105" t="str">
        <f t="shared" si="34"/>
        <v>De acuerdo a lo programado</v>
      </c>
      <c r="AH120" s="166"/>
      <c r="AI120" s="159">
        <v>92766.96</v>
      </c>
      <c r="AJ120" s="159" t="s">
        <v>5136</v>
      </c>
    </row>
    <row r="121" spans="1:36" ht="30" thickTop="1" thickBot="1">
      <c r="A121" s="63">
        <v>106</v>
      </c>
      <c r="B121" s="162" t="s">
        <v>400</v>
      </c>
      <c r="C121" s="162">
        <v>0</v>
      </c>
      <c r="D121" s="162">
        <v>0</v>
      </c>
      <c r="E121" s="162" t="s">
        <v>41</v>
      </c>
      <c r="F121" s="162">
        <v>18</v>
      </c>
      <c r="G121" s="231" t="s">
        <v>439</v>
      </c>
      <c r="H121" s="164" t="s">
        <v>5147</v>
      </c>
      <c r="I121" s="231" t="s">
        <v>18</v>
      </c>
      <c r="J121" s="231" t="s">
        <v>129</v>
      </c>
      <c r="K121" s="231">
        <v>6</v>
      </c>
      <c r="L121" s="165" t="s">
        <v>2214</v>
      </c>
      <c r="M121" s="165" t="s">
        <v>2215</v>
      </c>
      <c r="N121" s="64">
        <v>3</v>
      </c>
      <c r="O121" s="64">
        <v>3</v>
      </c>
      <c r="P121" s="64">
        <v>3</v>
      </c>
      <c r="Q121" s="64">
        <v>2</v>
      </c>
      <c r="R121" s="64">
        <f t="shared" si="35"/>
        <v>11</v>
      </c>
      <c r="S121" s="105" t="s">
        <v>5218</v>
      </c>
      <c r="T121" s="105" t="s">
        <v>5240</v>
      </c>
      <c r="U121" s="159">
        <f t="shared" si="28"/>
        <v>6</v>
      </c>
      <c r="V121" s="273">
        <v>11</v>
      </c>
      <c r="W121" s="100">
        <f t="shared" si="36"/>
        <v>1.8333333333333333</v>
      </c>
      <c r="X121" s="105" t="str">
        <f t="shared" si="37"/>
        <v>De acuerdo a lo programado</v>
      </c>
      <c r="Y121" s="166" t="s">
        <v>5251</v>
      </c>
      <c r="Z121" s="159">
        <f t="shared" si="29"/>
        <v>5</v>
      </c>
      <c r="AA121" s="159"/>
      <c r="AB121" s="100" t="str">
        <f t="shared" si="30"/>
        <v>No hay ejecución</v>
      </c>
      <c r="AC121" s="105" t="str">
        <f t="shared" si="31"/>
        <v>NA</v>
      </c>
      <c r="AD121" s="166"/>
      <c r="AE121" s="65">
        <f t="shared" si="32"/>
        <v>11</v>
      </c>
      <c r="AF121" s="100">
        <f t="shared" si="33"/>
        <v>1</v>
      </c>
      <c r="AG121" s="105" t="str">
        <f t="shared" si="34"/>
        <v>De acuerdo a lo programado</v>
      </c>
      <c r="AH121" s="166"/>
      <c r="AI121" s="159">
        <v>113381.84</v>
      </c>
      <c r="AJ121" s="159" t="s">
        <v>5136</v>
      </c>
    </row>
    <row r="122" spans="1:36" ht="30" thickTop="1" thickBot="1">
      <c r="A122" s="63">
        <v>107</v>
      </c>
      <c r="B122" s="162" t="s">
        <v>400</v>
      </c>
      <c r="C122" s="162">
        <v>0</v>
      </c>
      <c r="D122" s="162">
        <v>0</v>
      </c>
      <c r="E122" s="162" t="s">
        <v>41</v>
      </c>
      <c r="F122" s="162">
        <v>18</v>
      </c>
      <c r="G122" s="231" t="s">
        <v>464</v>
      </c>
      <c r="H122" s="164" t="s">
        <v>5150</v>
      </c>
      <c r="I122" s="231" t="s">
        <v>20</v>
      </c>
      <c r="J122" s="231" t="s">
        <v>129</v>
      </c>
      <c r="K122" s="231">
        <v>1</v>
      </c>
      <c r="L122" s="165" t="s">
        <v>2214</v>
      </c>
      <c r="M122" s="165" t="s">
        <v>2215</v>
      </c>
      <c r="N122" s="64">
        <v>0</v>
      </c>
      <c r="O122" s="64">
        <v>1</v>
      </c>
      <c r="P122" s="64">
        <v>0</v>
      </c>
      <c r="Q122" s="64">
        <v>0</v>
      </c>
      <c r="R122" s="64">
        <f t="shared" si="35"/>
        <v>1</v>
      </c>
      <c r="S122" s="105" t="s">
        <v>5218</v>
      </c>
      <c r="T122" s="105" t="s">
        <v>172</v>
      </c>
      <c r="U122" s="159">
        <f t="shared" si="28"/>
        <v>1</v>
      </c>
      <c r="V122" s="273">
        <v>0</v>
      </c>
      <c r="W122" s="100">
        <f t="shared" si="36"/>
        <v>0</v>
      </c>
      <c r="X122" s="105" t="str">
        <f t="shared" si="37"/>
        <v>En Riesgo de no Cumplimiento</v>
      </c>
      <c r="Y122" s="166" t="s">
        <v>5252</v>
      </c>
      <c r="Z122" s="159">
        <f t="shared" si="29"/>
        <v>0</v>
      </c>
      <c r="AA122" s="159"/>
      <c r="AB122" s="100" t="str">
        <f t="shared" si="30"/>
        <v>No hay ejecución</v>
      </c>
      <c r="AC122" s="105" t="str">
        <f t="shared" si="31"/>
        <v>NA</v>
      </c>
      <c r="AD122" s="166"/>
      <c r="AE122" s="65">
        <f t="shared" si="32"/>
        <v>0</v>
      </c>
      <c r="AF122" s="100" t="str">
        <f t="shared" si="33"/>
        <v>No hay Programación</v>
      </c>
      <c r="AG122" s="105" t="str">
        <f t="shared" si="34"/>
        <v>De acuerdo a lo programado</v>
      </c>
      <c r="AH122" s="166"/>
      <c r="AI122" s="159">
        <v>10307.44</v>
      </c>
      <c r="AJ122" s="159" t="s">
        <v>5136</v>
      </c>
    </row>
    <row r="123" spans="1:36" ht="30" thickTop="1" thickBot="1">
      <c r="A123" s="63">
        <v>108</v>
      </c>
      <c r="B123" s="162" t="s">
        <v>400</v>
      </c>
      <c r="C123" s="162">
        <v>0</v>
      </c>
      <c r="D123" s="162">
        <v>0</v>
      </c>
      <c r="E123" s="162" t="s">
        <v>41</v>
      </c>
      <c r="F123" s="162">
        <v>18</v>
      </c>
      <c r="G123" s="231" t="s">
        <v>450</v>
      </c>
      <c r="H123" s="164" t="s">
        <v>5171</v>
      </c>
      <c r="I123" s="231" t="s">
        <v>18</v>
      </c>
      <c r="J123" s="231" t="s">
        <v>129</v>
      </c>
      <c r="K123" s="231">
        <v>6</v>
      </c>
      <c r="L123" s="165" t="s">
        <v>4086</v>
      </c>
      <c r="M123" s="165" t="s">
        <v>636</v>
      </c>
      <c r="N123" s="64">
        <v>0</v>
      </c>
      <c r="O123" s="64">
        <v>0</v>
      </c>
      <c r="P123" s="64">
        <v>1</v>
      </c>
      <c r="Q123" s="64">
        <v>0</v>
      </c>
      <c r="R123" s="64">
        <f t="shared" si="35"/>
        <v>1</v>
      </c>
      <c r="S123" s="105" t="s">
        <v>5218</v>
      </c>
      <c r="T123" s="105" t="s">
        <v>172</v>
      </c>
      <c r="U123" s="159">
        <f t="shared" si="28"/>
        <v>0</v>
      </c>
      <c r="V123" s="273">
        <v>1</v>
      </c>
      <c r="W123" s="100" t="str">
        <f t="shared" si="36"/>
        <v>No hay Programación</v>
      </c>
      <c r="X123" s="105" t="str">
        <f t="shared" si="37"/>
        <v>De acuerdo a lo programado</v>
      </c>
      <c r="Y123" s="166" t="s">
        <v>5253</v>
      </c>
      <c r="Z123" s="159">
        <f t="shared" si="29"/>
        <v>1</v>
      </c>
      <c r="AA123" s="159"/>
      <c r="AB123" s="100" t="str">
        <f t="shared" si="30"/>
        <v>No hay ejecución</v>
      </c>
      <c r="AC123" s="105" t="str">
        <f t="shared" si="31"/>
        <v>NA</v>
      </c>
      <c r="AD123" s="166"/>
      <c r="AE123" s="65">
        <f t="shared" si="32"/>
        <v>1</v>
      </c>
      <c r="AF123" s="100">
        <f t="shared" si="33"/>
        <v>1</v>
      </c>
      <c r="AG123" s="105" t="str">
        <f t="shared" si="34"/>
        <v>De acuerdo a lo programado</v>
      </c>
      <c r="AH123" s="166"/>
      <c r="AI123" s="159">
        <v>10307.44</v>
      </c>
      <c r="AJ123" s="159" t="s">
        <v>5136</v>
      </c>
    </row>
    <row r="124" spans="1:36" ht="30" thickTop="1" thickBot="1">
      <c r="A124" s="63">
        <v>109</v>
      </c>
      <c r="B124" s="162" t="s">
        <v>400</v>
      </c>
      <c r="C124" s="162">
        <v>0</v>
      </c>
      <c r="D124" s="162">
        <v>0</v>
      </c>
      <c r="E124" s="162" t="s">
        <v>41</v>
      </c>
      <c r="F124" s="162">
        <v>18</v>
      </c>
      <c r="G124" s="231" t="s">
        <v>450</v>
      </c>
      <c r="H124" s="164" t="s">
        <v>5171</v>
      </c>
      <c r="I124" s="231" t="s">
        <v>18</v>
      </c>
      <c r="J124" s="231" t="s">
        <v>129</v>
      </c>
      <c r="K124" s="231">
        <v>6</v>
      </c>
      <c r="L124" s="165" t="s">
        <v>3834</v>
      </c>
      <c r="M124" s="165" t="s">
        <v>643</v>
      </c>
      <c r="N124" s="64">
        <v>0</v>
      </c>
      <c r="O124" s="64">
        <v>0</v>
      </c>
      <c r="P124" s="64">
        <v>1</v>
      </c>
      <c r="Q124" s="64">
        <v>0</v>
      </c>
      <c r="R124" s="64">
        <f t="shared" si="35"/>
        <v>1</v>
      </c>
      <c r="S124" s="105" t="s">
        <v>5218</v>
      </c>
      <c r="T124" s="105" t="s">
        <v>172</v>
      </c>
      <c r="U124" s="159">
        <f t="shared" si="28"/>
        <v>0</v>
      </c>
      <c r="V124" s="273">
        <v>0</v>
      </c>
      <c r="W124" s="100" t="str">
        <f t="shared" si="36"/>
        <v>No hay Programación</v>
      </c>
      <c r="X124" s="105" t="str">
        <f t="shared" si="37"/>
        <v>De acuerdo a lo programado</v>
      </c>
      <c r="Y124" s="166"/>
      <c r="Z124" s="159">
        <f t="shared" si="29"/>
        <v>1</v>
      </c>
      <c r="AA124" s="159"/>
      <c r="AB124" s="100" t="str">
        <f t="shared" si="30"/>
        <v>No hay ejecución</v>
      </c>
      <c r="AC124" s="105" t="str">
        <f t="shared" si="31"/>
        <v>NA</v>
      </c>
      <c r="AD124" s="166"/>
      <c r="AE124" s="65">
        <f t="shared" si="32"/>
        <v>0</v>
      </c>
      <c r="AF124" s="100" t="str">
        <f t="shared" si="33"/>
        <v>No hay Programación</v>
      </c>
      <c r="AG124" s="105" t="str">
        <f t="shared" si="34"/>
        <v>De acuerdo a lo programado</v>
      </c>
      <c r="AH124" s="166"/>
      <c r="AI124" s="159">
        <v>10307.44</v>
      </c>
      <c r="AJ124" s="159" t="s">
        <v>5136</v>
      </c>
    </row>
    <row r="125" spans="1:36" ht="39.6" thickTop="1" thickBot="1">
      <c r="A125" s="63">
        <v>110</v>
      </c>
      <c r="B125" s="162" t="s">
        <v>400</v>
      </c>
      <c r="C125" s="162">
        <v>0</v>
      </c>
      <c r="D125" s="162">
        <v>0</v>
      </c>
      <c r="E125" s="162" t="s">
        <v>41</v>
      </c>
      <c r="F125" s="162">
        <v>18</v>
      </c>
      <c r="G125" s="231" t="s">
        <v>450</v>
      </c>
      <c r="H125" s="164" t="s">
        <v>5166</v>
      </c>
      <c r="I125" s="231" t="s">
        <v>18</v>
      </c>
      <c r="J125" s="231" t="s">
        <v>129</v>
      </c>
      <c r="K125" s="231">
        <v>6</v>
      </c>
      <c r="L125" s="165" t="s">
        <v>2214</v>
      </c>
      <c r="M125" s="165" t="s">
        <v>2215</v>
      </c>
      <c r="N125" s="64">
        <v>0</v>
      </c>
      <c r="O125" s="64">
        <v>0</v>
      </c>
      <c r="P125" s="64">
        <v>1</v>
      </c>
      <c r="Q125" s="64">
        <v>0</v>
      </c>
      <c r="R125" s="64">
        <f t="shared" si="35"/>
        <v>1</v>
      </c>
      <c r="S125" s="105" t="s">
        <v>5218</v>
      </c>
      <c r="T125" s="105" t="s">
        <v>5254</v>
      </c>
      <c r="U125" s="159">
        <f t="shared" si="28"/>
        <v>0</v>
      </c>
      <c r="V125" s="273">
        <v>1</v>
      </c>
      <c r="W125" s="100" t="str">
        <f t="shared" si="36"/>
        <v>No hay Programación</v>
      </c>
      <c r="X125" s="105" t="str">
        <f t="shared" si="37"/>
        <v>De acuerdo a lo programado</v>
      </c>
      <c r="Y125" s="166" t="s">
        <v>5237</v>
      </c>
      <c r="Z125" s="159">
        <f t="shared" si="29"/>
        <v>1</v>
      </c>
      <c r="AA125" s="159"/>
      <c r="AB125" s="100" t="str">
        <f t="shared" si="30"/>
        <v>No hay ejecución</v>
      </c>
      <c r="AC125" s="105" t="str">
        <f t="shared" si="31"/>
        <v>NA</v>
      </c>
      <c r="AD125" s="166"/>
      <c r="AE125" s="65">
        <f t="shared" si="32"/>
        <v>1</v>
      </c>
      <c r="AF125" s="100">
        <f t="shared" si="33"/>
        <v>1</v>
      </c>
      <c r="AG125" s="105" t="str">
        <f t="shared" si="34"/>
        <v>De acuerdo a lo programado</v>
      </c>
      <c r="AH125" s="166"/>
      <c r="AI125" s="159">
        <v>123689.28</v>
      </c>
      <c r="AJ125" s="159" t="s">
        <v>5136</v>
      </c>
    </row>
    <row r="126" spans="1:36" ht="30" thickTop="1" thickBot="1">
      <c r="A126" s="63">
        <v>111</v>
      </c>
      <c r="B126" s="162" t="s">
        <v>400</v>
      </c>
      <c r="C126" s="162">
        <v>0</v>
      </c>
      <c r="D126" s="162">
        <v>0</v>
      </c>
      <c r="E126" s="162" t="s">
        <v>41</v>
      </c>
      <c r="F126" s="162">
        <v>18</v>
      </c>
      <c r="G126" s="231" t="s">
        <v>450</v>
      </c>
      <c r="H126" s="164" t="s">
        <v>5133</v>
      </c>
      <c r="I126" s="231" t="s">
        <v>18</v>
      </c>
      <c r="J126" s="231" t="s">
        <v>129</v>
      </c>
      <c r="K126" s="231">
        <v>6</v>
      </c>
      <c r="L126" s="165" t="s">
        <v>3834</v>
      </c>
      <c r="M126" s="165" t="s">
        <v>643</v>
      </c>
      <c r="N126" s="64">
        <v>1</v>
      </c>
      <c r="O126" s="64">
        <v>1</v>
      </c>
      <c r="P126" s="64">
        <v>1</v>
      </c>
      <c r="Q126" s="64">
        <v>1</v>
      </c>
      <c r="R126" s="64">
        <f t="shared" si="35"/>
        <v>4</v>
      </c>
      <c r="S126" s="105" t="s">
        <v>5218</v>
      </c>
      <c r="T126" s="105" t="s">
        <v>172</v>
      </c>
      <c r="U126" s="159">
        <f t="shared" si="28"/>
        <v>2</v>
      </c>
      <c r="V126" s="273">
        <v>4</v>
      </c>
      <c r="W126" s="100">
        <f t="shared" si="36"/>
        <v>2</v>
      </c>
      <c r="X126" s="105" t="str">
        <f t="shared" si="37"/>
        <v>De acuerdo a lo programado</v>
      </c>
      <c r="Y126" s="166" t="s">
        <v>5255</v>
      </c>
      <c r="Z126" s="159">
        <f t="shared" si="29"/>
        <v>2</v>
      </c>
      <c r="AA126" s="159"/>
      <c r="AB126" s="100" t="str">
        <f t="shared" si="30"/>
        <v>No hay ejecución</v>
      </c>
      <c r="AC126" s="105" t="str">
        <f t="shared" si="31"/>
        <v>NA</v>
      </c>
      <c r="AD126" s="166"/>
      <c r="AE126" s="65">
        <f t="shared" si="32"/>
        <v>4</v>
      </c>
      <c r="AF126" s="100">
        <f t="shared" si="33"/>
        <v>1</v>
      </c>
      <c r="AG126" s="105" t="str">
        <f t="shared" si="34"/>
        <v>De acuerdo a lo programado</v>
      </c>
      <c r="AH126" s="166"/>
      <c r="AI126" s="159">
        <v>41229.760000000002</v>
      </c>
      <c r="AJ126" s="159" t="s">
        <v>5136</v>
      </c>
    </row>
    <row r="127" spans="1:36" ht="30" thickTop="1" thickBot="1">
      <c r="A127" s="63">
        <v>112</v>
      </c>
      <c r="B127" s="162" t="s">
        <v>400</v>
      </c>
      <c r="C127" s="162">
        <v>0</v>
      </c>
      <c r="D127" s="162">
        <v>0</v>
      </c>
      <c r="E127" s="162" t="s">
        <v>41</v>
      </c>
      <c r="F127" s="162">
        <v>18</v>
      </c>
      <c r="G127" s="231" t="s">
        <v>428</v>
      </c>
      <c r="H127" s="164" t="s">
        <v>5137</v>
      </c>
      <c r="I127" s="231" t="s">
        <v>18</v>
      </c>
      <c r="J127" s="231" t="s">
        <v>129</v>
      </c>
      <c r="K127" s="231">
        <v>6</v>
      </c>
      <c r="L127" s="165" t="s">
        <v>2233</v>
      </c>
      <c r="M127" s="165" t="s">
        <v>643</v>
      </c>
      <c r="N127" s="64">
        <v>1</v>
      </c>
      <c r="O127" s="64">
        <v>0</v>
      </c>
      <c r="P127" s="64">
        <v>0</v>
      </c>
      <c r="Q127" s="64">
        <v>0</v>
      </c>
      <c r="R127" s="64">
        <f t="shared" si="35"/>
        <v>1</v>
      </c>
      <c r="S127" s="105" t="s">
        <v>5218</v>
      </c>
      <c r="T127" s="105" t="s">
        <v>172</v>
      </c>
      <c r="U127" s="159">
        <f t="shared" si="28"/>
        <v>1</v>
      </c>
      <c r="V127" s="273">
        <v>1</v>
      </c>
      <c r="W127" s="100">
        <f t="shared" si="36"/>
        <v>1</v>
      </c>
      <c r="X127" s="105" t="str">
        <f t="shared" si="37"/>
        <v>De acuerdo a lo programado</v>
      </c>
      <c r="Y127" s="166" t="s">
        <v>5256</v>
      </c>
      <c r="Z127" s="159">
        <f t="shared" si="29"/>
        <v>0</v>
      </c>
      <c r="AA127" s="159"/>
      <c r="AB127" s="100" t="str">
        <f t="shared" si="30"/>
        <v>No hay ejecución</v>
      </c>
      <c r="AC127" s="105" t="str">
        <f t="shared" si="31"/>
        <v>NA</v>
      </c>
      <c r="AD127" s="166"/>
      <c r="AE127" s="65">
        <f t="shared" si="32"/>
        <v>1</v>
      </c>
      <c r="AF127" s="100">
        <f t="shared" si="33"/>
        <v>1</v>
      </c>
      <c r="AG127" s="105" t="str">
        <f t="shared" si="34"/>
        <v>De acuerdo a lo programado</v>
      </c>
      <c r="AH127" s="166"/>
      <c r="AI127" s="159">
        <v>10307.44</v>
      </c>
      <c r="AJ127" s="159" t="s">
        <v>5136</v>
      </c>
    </row>
    <row r="128" spans="1:36" ht="30" thickTop="1" thickBot="1">
      <c r="A128" s="63">
        <v>113</v>
      </c>
      <c r="B128" s="162" t="s">
        <v>400</v>
      </c>
      <c r="C128" s="162">
        <v>0</v>
      </c>
      <c r="D128" s="162">
        <v>0</v>
      </c>
      <c r="E128" s="162" t="s">
        <v>41</v>
      </c>
      <c r="F128" s="162">
        <v>18</v>
      </c>
      <c r="G128" s="231" t="s">
        <v>428</v>
      </c>
      <c r="H128" s="164" t="s">
        <v>5137</v>
      </c>
      <c r="I128" s="231" t="s">
        <v>18</v>
      </c>
      <c r="J128" s="231" t="s">
        <v>129</v>
      </c>
      <c r="K128" s="231">
        <v>6</v>
      </c>
      <c r="L128" s="165" t="s">
        <v>2214</v>
      </c>
      <c r="M128" s="165" t="s">
        <v>2215</v>
      </c>
      <c r="N128" s="64">
        <v>0</v>
      </c>
      <c r="O128" s="64">
        <v>1</v>
      </c>
      <c r="P128" s="64">
        <v>1</v>
      </c>
      <c r="Q128" s="64">
        <v>0</v>
      </c>
      <c r="R128" s="64">
        <f t="shared" si="35"/>
        <v>2</v>
      </c>
      <c r="S128" s="105" t="s">
        <v>5218</v>
      </c>
      <c r="T128" s="105" t="s">
        <v>5240</v>
      </c>
      <c r="U128" s="159">
        <f t="shared" si="28"/>
        <v>1</v>
      </c>
      <c r="V128" s="273">
        <v>2</v>
      </c>
      <c r="W128" s="100">
        <f t="shared" si="36"/>
        <v>2</v>
      </c>
      <c r="X128" s="105" t="str">
        <f t="shared" si="37"/>
        <v>De acuerdo a lo programado</v>
      </c>
      <c r="Y128" s="166" t="s">
        <v>5257</v>
      </c>
      <c r="Z128" s="159">
        <f t="shared" si="29"/>
        <v>1</v>
      </c>
      <c r="AA128" s="159"/>
      <c r="AB128" s="100" t="str">
        <f t="shared" si="30"/>
        <v>No hay ejecución</v>
      </c>
      <c r="AC128" s="105" t="str">
        <f t="shared" si="31"/>
        <v>NA</v>
      </c>
      <c r="AD128" s="166"/>
      <c r="AE128" s="65">
        <f t="shared" si="32"/>
        <v>2</v>
      </c>
      <c r="AF128" s="100">
        <f t="shared" si="33"/>
        <v>1</v>
      </c>
      <c r="AG128" s="105" t="str">
        <f t="shared" si="34"/>
        <v>De acuerdo a lo programado</v>
      </c>
      <c r="AH128" s="166"/>
      <c r="AI128" s="159">
        <v>20614.88</v>
      </c>
      <c r="AJ128" s="159" t="s">
        <v>5136</v>
      </c>
    </row>
    <row r="129" spans="1:36" ht="30" thickTop="1" thickBot="1">
      <c r="A129" s="63">
        <v>114</v>
      </c>
      <c r="B129" s="162" t="s">
        <v>400</v>
      </c>
      <c r="C129" s="162">
        <v>0</v>
      </c>
      <c r="D129" s="162">
        <v>0</v>
      </c>
      <c r="E129" s="162" t="s">
        <v>41</v>
      </c>
      <c r="F129" s="162">
        <v>18</v>
      </c>
      <c r="G129" s="231" t="s">
        <v>557</v>
      </c>
      <c r="H129" s="164" t="s">
        <v>5141</v>
      </c>
      <c r="I129" s="231" t="s">
        <v>20</v>
      </c>
      <c r="J129" s="231" t="s">
        <v>129</v>
      </c>
      <c r="K129" s="231">
        <v>1</v>
      </c>
      <c r="L129" s="447" t="s">
        <v>2214</v>
      </c>
      <c r="M129" s="447" t="s">
        <v>7731</v>
      </c>
      <c r="N129" s="64">
        <v>0</v>
      </c>
      <c r="O129" s="64">
        <v>0</v>
      </c>
      <c r="P129" s="64">
        <v>0</v>
      </c>
      <c r="Q129" s="64">
        <v>8</v>
      </c>
      <c r="R129" s="64">
        <f t="shared" si="35"/>
        <v>8</v>
      </c>
      <c r="S129" s="105" t="s">
        <v>5218</v>
      </c>
      <c r="T129" s="105" t="s">
        <v>172</v>
      </c>
      <c r="U129" s="159">
        <f t="shared" si="28"/>
        <v>0</v>
      </c>
      <c r="V129" s="273">
        <v>8</v>
      </c>
      <c r="W129" s="100" t="str">
        <f t="shared" si="36"/>
        <v>No hay Programación</v>
      </c>
      <c r="X129" s="105" t="str">
        <f t="shared" si="37"/>
        <v>De acuerdo a lo programado</v>
      </c>
      <c r="Y129" s="166" t="s">
        <v>5258</v>
      </c>
      <c r="Z129" s="159">
        <f t="shared" si="29"/>
        <v>8</v>
      </c>
      <c r="AA129" s="159"/>
      <c r="AB129" s="100" t="str">
        <f t="shared" si="30"/>
        <v>No hay ejecución</v>
      </c>
      <c r="AC129" s="105" t="str">
        <f t="shared" si="31"/>
        <v>NA</v>
      </c>
      <c r="AD129" s="166"/>
      <c r="AE129" s="65">
        <f t="shared" si="32"/>
        <v>8</v>
      </c>
      <c r="AF129" s="100">
        <f t="shared" si="33"/>
        <v>1</v>
      </c>
      <c r="AG129" s="105" t="str">
        <f t="shared" si="34"/>
        <v>De acuerdo a lo programado</v>
      </c>
      <c r="AH129" s="166"/>
      <c r="AI129" s="159">
        <v>82459.520000000004</v>
      </c>
      <c r="AJ129" s="159" t="s">
        <v>5136</v>
      </c>
    </row>
    <row r="130" spans="1:36" ht="30" thickTop="1" thickBot="1">
      <c r="A130" s="63">
        <v>115</v>
      </c>
      <c r="B130" s="162" t="s">
        <v>400</v>
      </c>
      <c r="C130" s="162">
        <v>0</v>
      </c>
      <c r="D130" s="162">
        <v>0</v>
      </c>
      <c r="E130" s="162" t="s">
        <v>41</v>
      </c>
      <c r="F130" s="162">
        <v>18</v>
      </c>
      <c r="G130" s="231" t="s">
        <v>513</v>
      </c>
      <c r="H130" s="164" t="s">
        <v>5144</v>
      </c>
      <c r="I130" s="231" t="s">
        <v>20</v>
      </c>
      <c r="J130" s="231" t="s">
        <v>129</v>
      </c>
      <c r="K130" s="231">
        <v>1</v>
      </c>
      <c r="L130" s="447" t="s">
        <v>6800</v>
      </c>
      <c r="M130" s="447" t="s">
        <v>2215</v>
      </c>
      <c r="N130" s="64">
        <v>5</v>
      </c>
      <c r="O130" s="64">
        <v>6</v>
      </c>
      <c r="P130" s="64">
        <v>5</v>
      </c>
      <c r="Q130" s="64">
        <v>5</v>
      </c>
      <c r="R130" s="64">
        <f t="shared" si="35"/>
        <v>21</v>
      </c>
      <c r="S130" s="105" t="s">
        <v>5218</v>
      </c>
      <c r="T130" s="105" t="s">
        <v>172</v>
      </c>
      <c r="U130" s="159">
        <f t="shared" si="28"/>
        <v>11</v>
      </c>
      <c r="V130" s="273">
        <v>8</v>
      </c>
      <c r="W130" s="100">
        <f t="shared" si="36"/>
        <v>0.72727272727272729</v>
      </c>
      <c r="X130" s="105" t="str">
        <f t="shared" si="37"/>
        <v>Atraso Leve</v>
      </c>
      <c r="Y130" s="166" t="s">
        <v>5259</v>
      </c>
      <c r="Z130" s="159">
        <f t="shared" si="29"/>
        <v>10</v>
      </c>
      <c r="AA130" s="159"/>
      <c r="AB130" s="100" t="str">
        <f t="shared" si="30"/>
        <v>No hay ejecución</v>
      </c>
      <c r="AC130" s="105" t="str">
        <f t="shared" si="31"/>
        <v>NA</v>
      </c>
      <c r="AD130" s="166"/>
      <c r="AE130" s="65">
        <f t="shared" si="32"/>
        <v>8</v>
      </c>
      <c r="AF130" s="100">
        <f t="shared" si="33"/>
        <v>0.38095238095238093</v>
      </c>
      <c r="AG130" s="105" t="str">
        <f t="shared" si="34"/>
        <v>Incumplimiento</v>
      </c>
      <c r="AH130" s="166"/>
      <c r="AI130" s="159">
        <v>216456.25</v>
      </c>
      <c r="AJ130" s="159" t="s">
        <v>5136</v>
      </c>
    </row>
    <row r="131" spans="1:36" ht="39.6" thickTop="1" thickBot="1">
      <c r="A131" s="63">
        <v>116</v>
      </c>
      <c r="B131" s="162" t="s">
        <v>400</v>
      </c>
      <c r="C131" s="162">
        <v>0</v>
      </c>
      <c r="D131" s="162">
        <v>0</v>
      </c>
      <c r="E131" s="162" t="s">
        <v>41</v>
      </c>
      <c r="F131" s="162">
        <v>18</v>
      </c>
      <c r="G131" s="231" t="s">
        <v>439</v>
      </c>
      <c r="H131" s="164" t="s">
        <v>5260</v>
      </c>
      <c r="I131" s="231" t="s">
        <v>18</v>
      </c>
      <c r="J131" s="231" t="s">
        <v>129</v>
      </c>
      <c r="K131" s="231">
        <v>6</v>
      </c>
      <c r="L131" s="165" t="s">
        <v>2233</v>
      </c>
      <c r="M131" s="165" t="s">
        <v>643</v>
      </c>
      <c r="N131" s="64">
        <v>1</v>
      </c>
      <c r="O131" s="64">
        <v>0</v>
      </c>
      <c r="P131" s="64">
        <v>0</v>
      </c>
      <c r="Q131" s="64">
        <v>0</v>
      </c>
      <c r="R131" s="64">
        <f t="shared" si="35"/>
        <v>1</v>
      </c>
      <c r="S131" s="105" t="s">
        <v>5218</v>
      </c>
      <c r="T131" s="105" t="s">
        <v>172</v>
      </c>
      <c r="U131" s="159">
        <f t="shared" si="28"/>
        <v>1</v>
      </c>
      <c r="V131" s="273">
        <v>1</v>
      </c>
      <c r="W131" s="100">
        <f t="shared" si="36"/>
        <v>1</v>
      </c>
      <c r="X131" s="105" t="str">
        <f t="shared" si="37"/>
        <v>De acuerdo a lo programado</v>
      </c>
      <c r="Y131" s="166" t="s">
        <v>5261</v>
      </c>
      <c r="Z131" s="159">
        <f t="shared" si="29"/>
        <v>0</v>
      </c>
      <c r="AA131" s="159"/>
      <c r="AB131" s="100" t="str">
        <f t="shared" si="30"/>
        <v>No hay ejecución</v>
      </c>
      <c r="AC131" s="105" t="str">
        <f t="shared" si="31"/>
        <v>NA</v>
      </c>
      <c r="AD131" s="166"/>
      <c r="AE131" s="65">
        <f t="shared" si="32"/>
        <v>1</v>
      </c>
      <c r="AF131" s="100">
        <f t="shared" si="33"/>
        <v>1</v>
      </c>
      <c r="AG131" s="105" t="str">
        <f t="shared" si="34"/>
        <v>De acuerdo a lo programado</v>
      </c>
      <c r="AH131" s="166"/>
      <c r="AI131" s="159">
        <v>10307.44</v>
      </c>
      <c r="AJ131" s="159" t="s">
        <v>5136</v>
      </c>
    </row>
    <row r="132" spans="1:36" ht="30" thickTop="1" thickBot="1">
      <c r="A132" s="63">
        <v>117</v>
      </c>
      <c r="B132" s="162" t="s">
        <v>400</v>
      </c>
      <c r="C132" s="162">
        <v>0</v>
      </c>
      <c r="D132" s="162">
        <v>0</v>
      </c>
      <c r="E132" s="162" t="s">
        <v>41</v>
      </c>
      <c r="F132" s="162">
        <v>18</v>
      </c>
      <c r="G132" s="231" t="s">
        <v>439</v>
      </c>
      <c r="H132" s="164" t="s">
        <v>5262</v>
      </c>
      <c r="I132" s="231" t="s">
        <v>18</v>
      </c>
      <c r="J132" s="231" t="s">
        <v>129</v>
      </c>
      <c r="K132" s="231">
        <v>6</v>
      </c>
      <c r="L132" s="165" t="s">
        <v>2233</v>
      </c>
      <c r="M132" s="165" t="s">
        <v>643</v>
      </c>
      <c r="N132" s="64">
        <v>1</v>
      </c>
      <c r="O132" s="64">
        <v>0</v>
      </c>
      <c r="P132" s="64">
        <v>0</v>
      </c>
      <c r="Q132" s="64">
        <v>0</v>
      </c>
      <c r="R132" s="64">
        <f t="shared" si="35"/>
        <v>1</v>
      </c>
      <c r="S132" s="105" t="s">
        <v>5218</v>
      </c>
      <c r="T132" s="105" t="s">
        <v>172</v>
      </c>
      <c r="U132" s="159">
        <f t="shared" si="28"/>
        <v>1</v>
      </c>
      <c r="V132" s="273">
        <v>1</v>
      </c>
      <c r="W132" s="100">
        <f t="shared" si="36"/>
        <v>1</v>
      </c>
      <c r="X132" s="105" t="str">
        <f t="shared" si="37"/>
        <v>De acuerdo a lo programado</v>
      </c>
      <c r="Y132" s="166" t="s">
        <v>5263</v>
      </c>
      <c r="Z132" s="159">
        <f t="shared" si="29"/>
        <v>0</v>
      </c>
      <c r="AA132" s="159"/>
      <c r="AB132" s="100" t="str">
        <f t="shared" si="30"/>
        <v>No hay ejecución</v>
      </c>
      <c r="AC132" s="105" t="str">
        <f t="shared" si="31"/>
        <v>NA</v>
      </c>
      <c r="AD132" s="166"/>
      <c r="AE132" s="65">
        <f t="shared" si="32"/>
        <v>1</v>
      </c>
      <c r="AF132" s="100">
        <f t="shared" si="33"/>
        <v>1</v>
      </c>
      <c r="AG132" s="105" t="str">
        <f t="shared" si="34"/>
        <v>De acuerdo a lo programado</v>
      </c>
      <c r="AH132" s="166"/>
      <c r="AI132" s="159">
        <v>10307.44</v>
      </c>
      <c r="AJ132" s="159" t="s">
        <v>5136</v>
      </c>
    </row>
    <row r="133" spans="1:36" ht="39.6" thickTop="1" thickBot="1">
      <c r="A133" s="63">
        <v>118</v>
      </c>
      <c r="B133" s="162" t="s">
        <v>400</v>
      </c>
      <c r="C133" s="162">
        <v>0</v>
      </c>
      <c r="D133" s="162">
        <v>0</v>
      </c>
      <c r="E133" s="162" t="s">
        <v>41</v>
      </c>
      <c r="F133" s="162">
        <v>18</v>
      </c>
      <c r="G133" s="231" t="s">
        <v>439</v>
      </c>
      <c r="H133" s="164" t="s">
        <v>5202</v>
      </c>
      <c r="I133" s="231" t="s">
        <v>18</v>
      </c>
      <c r="J133" s="231" t="s">
        <v>129</v>
      </c>
      <c r="K133" s="231">
        <v>6</v>
      </c>
      <c r="L133" s="165" t="s">
        <v>3834</v>
      </c>
      <c r="M133" s="165" t="s">
        <v>643</v>
      </c>
      <c r="N133" s="64">
        <v>0</v>
      </c>
      <c r="O133" s="64">
        <v>1</v>
      </c>
      <c r="P133" s="64">
        <v>0</v>
      </c>
      <c r="Q133" s="64">
        <v>0</v>
      </c>
      <c r="R133" s="64">
        <f t="shared" si="35"/>
        <v>1</v>
      </c>
      <c r="S133" s="105" t="s">
        <v>5218</v>
      </c>
      <c r="T133" s="105" t="s">
        <v>172</v>
      </c>
      <c r="U133" s="159">
        <f t="shared" si="28"/>
        <v>1</v>
      </c>
      <c r="V133" s="273">
        <v>0</v>
      </c>
      <c r="W133" s="100">
        <f t="shared" si="36"/>
        <v>0</v>
      </c>
      <c r="X133" s="105" t="str">
        <f t="shared" si="37"/>
        <v>En Riesgo de no Cumplimiento</v>
      </c>
      <c r="Y133" s="166"/>
      <c r="Z133" s="159">
        <f t="shared" si="29"/>
        <v>0</v>
      </c>
      <c r="AA133" s="159"/>
      <c r="AB133" s="100" t="str">
        <f t="shared" si="30"/>
        <v>No hay ejecución</v>
      </c>
      <c r="AC133" s="105" t="str">
        <f t="shared" si="31"/>
        <v>NA</v>
      </c>
      <c r="AD133" s="166"/>
      <c r="AE133" s="65">
        <f t="shared" si="32"/>
        <v>0</v>
      </c>
      <c r="AF133" s="100" t="str">
        <f t="shared" si="33"/>
        <v>No hay Programación</v>
      </c>
      <c r="AG133" s="105" t="str">
        <f t="shared" si="34"/>
        <v>De acuerdo a lo programado</v>
      </c>
      <c r="AH133" s="166"/>
      <c r="AI133" s="159">
        <v>10307.44</v>
      </c>
      <c r="AJ133" s="159" t="s">
        <v>5136</v>
      </c>
    </row>
    <row r="134" spans="1:36" ht="30" thickTop="1" thickBot="1">
      <c r="A134" s="63">
        <v>119</v>
      </c>
      <c r="B134" s="162" t="s">
        <v>400</v>
      </c>
      <c r="C134" s="162">
        <v>0</v>
      </c>
      <c r="D134" s="162">
        <v>0</v>
      </c>
      <c r="E134" s="162" t="s">
        <v>41</v>
      </c>
      <c r="F134" s="162">
        <v>18</v>
      </c>
      <c r="G134" s="231" t="s">
        <v>439</v>
      </c>
      <c r="H134" s="164" t="s">
        <v>5264</v>
      </c>
      <c r="I134" s="231" t="s">
        <v>18</v>
      </c>
      <c r="J134" s="231" t="s">
        <v>129</v>
      </c>
      <c r="K134" s="231">
        <v>6</v>
      </c>
      <c r="L134" s="165" t="s">
        <v>3778</v>
      </c>
      <c r="M134" s="165" t="s">
        <v>643</v>
      </c>
      <c r="N134" s="64">
        <v>0</v>
      </c>
      <c r="O134" s="64">
        <v>1</v>
      </c>
      <c r="P134" s="64">
        <v>0</v>
      </c>
      <c r="Q134" s="64">
        <v>0</v>
      </c>
      <c r="R134" s="64">
        <f t="shared" ref="R134:R162" si="38">N134+O134+P134+Q134</f>
        <v>1</v>
      </c>
      <c r="S134" s="105" t="s">
        <v>5218</v>
      </c>
      <c r="T134" s="105" t="s">
        <v>172</v>
      </c>
      <c r="U134" s="159">
        <f t="shared" si="28"/>
        <v>1</v>
      </c>
      <c r="V134" s="273">
        <v>0</v>
      </c>
      <c r="W134" s="100">
        <f t="shared" si="36"/>
        <v>0</v>
      </c>
      <c r="X134" s="105" t="str">
        <f t="shared" si="37"/>
        <v>En Riesgo de no Cumplimiento</v>
      </c>
      <c r="Y134" s="166"/>
      <c r="Z134" s="159">
        <f t="shared" si="29"/>
        <v>0</v>
      </c>
      <c r="AA134" s="159"/>
      <c r="AB134" s="100" t="str">
        <f t="shared" si="30"/>
        <v>No hay ejecución</v>
      </c>
      <c r="AC134" s="105" t="str">
        <f t="shared" si="31"/>
        <v>NA</v>
      </c>
      <c r="AD134" s="166"/>
      <c r="AE134" s="65">
        <f t="shared" si="32"/>
        <v>0</v>
      </c>
      <c r="AF134" s="100" t="str">
        <f t="shared" si="33"/>
        <v>No hay Programación</v>
      </c>
      <c r="AG134" s="105" t="str">
        <f t="shared" si="34"/>
        <v>De acuerdo a lo programado</v>
      </c>
      <c r="AH134" s="166"/>
      <c r="AI134" s="159">
        <v>10307.44</v>
      </c>
      <c r="AJ134" s="159" t="s">
        <v>5136</v>
      </c>
    </row>
    <row r="135" spans="1:36" ht="39.6" thickTop="1" thickBot="1">
      <c r="A135" s="63">
        <v>120</v>
      </c>
      <c r="B135" s="162" t="s">
        <v>400</v>
      </c>
      <c r="C135" s="162">
        <v>0</v>
      </c>
      <c r="D135" s="162">
        <v>0</v>
      </c>
      <c r="E135" s="162" t="s">
        <v>41</v>
      </c>
      <c r="F135" s="162">
        <v>18</v>
      </c>
      <c r="G135" s="231" t="s">
        <v>450</v>
      </c>
      <c r="H135" s="164" t="s">
        <v>5166</v>
      </c>
      <c r="I135" s="231" t="s">
        <v>18</v>
      </c>
      <c r="J135" s="231" t="s">
        <v>129</v>
      </c>
      <c r="K135" s="231">
        <v>6</v>
      </c>
      <c r="L135" s="165" t="s">
        <v>2214</v>
      </c>
      <c r="M135" s="165" t="s">
        <v>2215</v>
      </c>
      <c r="N135" s="64">
        <v>2</v>
      </c>
      <c r="O135" s="64">
        <v>2</v>
      </c>
      <c r="P135" s="64">
        <v>2</v>
      </c>
      <c r="Q135" s="64">
        <v>2</v>
      </c>
      <c r="R135" s="64">
        <f t="shared" si="38"/>
        <v>8</v>
      </c>
      <c r="S135" s="105" t="s">
        <v>5218</v>
      </c>
      <c r="T135" s="105" t="s">
        <v>5265</v>
      </c>
      <c r="U135" s="159">
        <f t="shared" si="28"/>
        <v>4</v>
      </c>
      <c r="V135" s="273">
        <v>8</v>
      </c>
      <c r="W135" s="100">
        <f t="shared" si="36"/>
        <v>2</v>
      </c>
      <c r="X135" s="105" t="str">
        <f t="shared" si="37"/>
        <v>De acuerdo a lo programado</v>
      </c>
      <c r="Y135" s="166" t="s">
        <v>5252</v>
      </c>
      <c r="Z135" s="159">
        <f t="shared" si="29"/>
        <v>4</v>
      </c>
      <c r="AA135" s="159"/>
      <c r="AB135" s="100" t="str">
        <f t="shared" si="30"/>
        <v>No hay ejecución</v>
      </c>
      <c r="AC135" s="105" t="str">
        <f t="shared" si="31"/>
        <v>NA</v>
      </c>
      <c r="AD135" s="166"/>
      <c r="AE135" s="65">
        <f t="shared" si="32"/>
        <v>8</v>
      </c>
      <c r="AF135" s="100">
        <f t="shared" si="33"/>
        <v>1</v>
      </c>
      <c r="AG135" s="105" t="str">
        <f t="shared" si="34"/>
        <v>De acuerdo a lo programado</v>
      </c>
      <c r="AH135" s="166"/>
      <c r="AI135" s="159">
        <v>113381.84</v>
      </c>
      <c r="AJ135" s="159" t="s">
        <v>5136</v>
      </c>
    </row>
    <row r="136" spans="1:36" ht="30" thickTop="1" thickBot="1">
      <c r="A136" s="63">
        <v>121</v>
      </c>
      <c r="B136" s="162" t="s">
        <v>400</v>
      </c>
      <c r="C136" s="162">
        <v>0</v>
      </c>
      <c r="D136" s="162">
        <v>0</v>
      </c>
      <c r="E136" s="162" t="s">
        <v>41</v>
      </c>
      <c r="F136" s="162">
        <v>18</v>
      </c>
      <c r="G136" s="231" t="s">
        <v>428</v>
      </c>
      <c r="H136" s="164" t="s">
        <v>5137</v>
      </c>
      <c r="I136" s="231" t="s">
        <v>18</v>
      </c>
      <c r="J136" s="231" t="s">
        <v>129</v>
      </c>
      <c r="K136" s="231">
        <v>6</v>
      </c>
      <c r="L136" s="165" t="s">
        <v>2233</v>
      </c>
      <c r="M136" s="165" t="s">
        <v>643</v>
      </c>
      <c r="N136" s="64">
        <v>0</v>
      </c>
      <c r="O136" s="64">
        <v>1</v>
      </c>
      <c r="P136" s="64">
        <v>0</v>
      </c>
      <c r="Q136" s="64">
        <v>0</v>
      </c>
      <c r="R136" s="64">
        <f t="shared" si="38"/>
        <v>1</v>
      </c>
      <c r="S136" s="105" t="s">
        <v>5218</v>
      </c>
      <c r="T136" s="105" t="s">
        <v>172</v>
      </c>
      <c r="U136" s="159">
        <f t="shared" si="28"/>
        <v>1</v>
      </c>
      <c r="V136" s="273">
        <v>1</v>
      </c>
      <c r="W136" s="100">
        <f t="shared" si="36"/>
        <v>1</v>
      </c>
      <c r="X136" s="105" t="str">
        <f t="shared" si="37"/>
        <v>De acuerdo a lo programado</v>
      </c>
      <c r="Y136" s="166" t="s">
        <v>5266</v>
      </c>
      <c r="Z136" s="159">
        <f t="shared" si="29"/>
        <v>0</v>
      </c>
      <c r="AA136" s="159"/>
      <c r="AB136" s="100" t="str">
        <f t="shared" si="30"/>
        <v>No hay ejecución</v>
      </c>
      <c r="AC136" s="105" t="str">
        <f t="shared" si="31"/>
        <v>NA</v>
      </c>
      <c r="AD136" s="166"/>
      <c r="AE136" s="65">
        <f t="shared" si="32"/>
        <v>1</v>
      </c>
      <c r="AF136" s="100">
        <f t="shared" si="33"/>
        <v>1</v>
      </c>
      <c r="AG136" s="105" t="str">
        <f t="shared" si="34"/>
        <v>De acuerdo a lo programado</v>
      </c>
      <c r="AH136" s="166"/>
      <c r="AI136" s="159">
        <v>10307.44</v>
      </c>
      <c r="AJ136" s="159" t="s">
        <v>5136</v>
      </c>
    </row>
    <row r="137" spans="1:36" ht="30" thickTop="1" thickBot="1">
      <c r="A137" s="63">
        <v>122</v>
      </c>
      <c r="B137" s="162" t="s">
        <v>400</v>
      </c>
      <c r="C137" s="162">
        <v>0</v>
      </c>
      <c r="D137" s="162">
        <v>0</v>
      </c>
      <c r="E137" s="162" t="s">
        <v>41</v>
      </c>
      <c r="F137" s="162">
        <v>18</v>
      </c>
      <c r="G137" s="231" t="s">
        <v>428</v>
      </c>
      <c r="H137" s="164" t="s">
        <v>5167</v>
      </c>
      <c r="I137" s="231" t="s">
        <v>18</v>
      </c>
      <c r="J137" s="231" t="s">
        <v>129</v>
      </c>
      <c r="K137" s="231">
        <v>6</v>
      </c>
      <c r="L137" s="165" t="s">
        <v>4086</v>
      </c>
      <c r="M137" s="165" t="s">
        <v>636</v>
      </c>
      <c r="N137" s="64">
        <v>0</v>
      </c>
      <c r="O137" s="64">
        <v>0</v>
      </c>
      <c r="P137" s="64">
        <v>0</v>
      </c>
      <c r="Q137" s="64">
        <v>1</v>
      </c>
      <c r="R137" s="64">
        <f t="shared" si="38"/>
        <v>1</v>
      </c>
      <c r="S137" s="105" t="s">
        <v>5218</v>
      </c>
      <c r="T137" s="105" t="s">
        <v>172</v>
      </c>
      <c r="U137" s="159">
        <f t="shared" si="28"/>
        <v>0</v>
      </c>
      <c r="V137" s="273">
        <v>1</v>
      </c>
      <c r="W137" s="100" t="str">
        <f t="shared" si="36"/>
        <v>No hay Programación</v>
      </c>
      <c r="X137" s="105" t="str">
        <f t="shared" si="37"/>
        <v>De acuerdo a lo programado</v>
      </c>
      <c r="Y137" s="166" t="s">
        <v>5267</v>
      </c>
      <c r="Z137" s="159">
        <f t="shared" si="29"/>
        <v>1</v>
      </c>
      <c r="AA137" s="159"/>
      <c r="AB137" s="100" t="str">
        <f t="shared" si="30"/>
        <v>No hay ejecución</v>
      </c>
      <c r="AC137" s="105" t="str">
        <f t="shared" si="31"/>
        <v>NA</v>
      </c>
      <c r="AD137" s="166"/>
      <c r="AE137" s="65">
        <f t="shared" si="32"/>
        <v>1</v>
      </c>
      <c r="AF137" s="100">
        <f t="shared" si="33"/>
        <v>1</v>
      </c>
      <c r="AG137" s="105" t="str">
        <f t="shared" si="34"/>
        <v>De acuerdo a lo programado</v>
      </c>
      <c r="AH137" s="166"/>
      <c r="AI137" s="159">
        <v>10307.44</v>
      </c>
      <c r="AJ137" s="159" t="s">
        <v>5136</v>
      </c>
    </row>
    <row r="138" spans="1:36" ht="30" thickTop="1" thickBot="1">
      <c r="A138" s="63">
        <v>123</v>
      </c>
      <c r="B138" s="162" t="s">
        <v>400</v>
      </c>
      <c r="C138" s="162">
        <v>0</v>
      </c>
      <c r="D138" s="162">
        <v>0</v>
      </c>
      <c r="E138" s="162" t="s">
        <v>41</v>
      </c>
      <c r="F138" s="162">
        <v>18</v>
      </c>
      <c r="G138" s="231" t="s">
        <v>428</v>
      </c>
      <c r="H138" s="164" t="s">
        <v>5167</v>
      </c>
      <c r="I138" s="231" t="s">
        <v>18</v>
      </c>
      <c r="J138" s="231" t="s">
        <v>129</v>
      </c>
      <c r="K138" s="231">
        <v>6</v>
      </c>
      <c r="L138" s="165" t="s">
        <v>3778</v>
      </c>
      <c r="M138" s="165" t="s">
        <v>643</v>
      </c>
      <c r="N138" s="64">
        <v>0</v>
      </c>
      <c r="O138" s="64">
        <v>1</v>
      </c>
      <c r="P138" s="64">
        <v>0</v>
      </c>
      <c r="Q138" s="64">
        <v>0</v>
      </c>
      <c r="R138" s="64">
        <f t="shared" si="38"/>
        <v>1</v>
      </c>
      <c r="S138" s="105" t="s">
        <v>5218</v>
      </c>
      <c r="T138" s="105" t="s">
        <v>172</v>
      </c>
      <c r="U138" s="159">
        <f t="shared" si="28"/>
        <v>1</v>
      </c>
      <c r="V138" s="273">
        <v>0</v>
      </c>
      <c r="W138" s="100">
        <f t="shared" si="36"/>
        <v>0</v>
      </c>
      <c r="X138" s="105" t="str">
        <f t="shared" si="37"/>
        <v>En Riesgo de no Cumplimiento</v>
      </c>
      <c r="Y138" s="166"/>
      <c r="Z138" s="159">
        <f t="shared" si="29"/>
        <v>0</v>
      </c>
      <c r="AA138" s="159"/>
      <c r="AB138" s="100" t="str">
        <f t="shared" si="30"/>
        <v>No hay ejecución</v>
      </c>
      <c r="AC138" s="105" t="str">
        <f t="shared" si="31"/>
        <v>NA</v>
      </c>
      <c r="AD138" s="166"/>
      <c r="AE138" s="65">
        <f t="shared" si="32"/>
        <v>0</v>
      </c>
      <c r="AF138" s="100" t="str">
        <f t="shared" si="33"/>
        <v>No hay Programación</v>
      </c>
      <c r="AG138" s="105" t="str">
        <f t="shared" si="34"/>
        <v>De acuerdo a lo programado</v>
      </c>
      <c r="AH138" s="166"/>
      <c r="AI138" s="159">
        <v>10307.44</v>
      </c>
      <c r="AJ138" s="159" t="s">
        <v>5136</v>
      </c>
    </row>
    <row r="139" spans="1:36" ht="39.6" thickTop="1" thickBot="1">
      <c r="A139" s="63">
        <v>124</v>
      </c>
      <c r="B139" s="162" t="s">
        <v>400</v>
      </c>
      <c r="C139" s="162">
        <v>0</v>
      </c>
      <c r="D139" s="162">
        <v>0</v>
      </c>
      <c r="E139" s="162" t="s">
        <v>41</v>
      </c>
      <c r="F139" s="162">
        <v>18</v>
      </c>
      <c r="G139" s="231" t="s">
        <v>428</v>
      </c>
      <c r="H139" s="164" t="s">
        <v>5167</v>
      </c>
      <c r="I139" s="231" t="s">
        <v>18</v>
      </c>
      <c r="J139" s="231" t="s">
        <v>129</v>
      </c>
      <c r="K139" s="231">
        <v>6</v>
      </c>
      <c r="L139" s="165" t="s">
        <v>2233</v>
      </c>
      <c r="M139" s="165" t="s">
        <v>643</v>
      </c>
      <c r="N139" s="64">
        <v>0</v>
      </c>
      <c r="O139" s="64">
        <v>1</v>
      </c>
      <c r="P139" s="64">
        <v>0</v>
      </c>
      <c r="Q139" s="64">
        <v>0</v>
      </c>
      <c r="R139" s="64">
        <f t="shared" si="38"/>
        <v>1</v>
      </c>
      <c r="S139" s="105" t="s">
        <v>5218</v>
      </c>
      <c r="T139" s="105" t="s">
        <v>172</v>
      </c>
      <c r="U139" s="159">
        <f t="shared" si="28"/>
        <v>1</v>
      </c>
      <c r="V139" s="273">
        <v>1</v>
      </c>
      <c r="W139" s="100">
        <f t="shared" si="36"/>
        <v>1</v>
      </c>
      <c r="X139" s="105" t="str">
        <f t="shared" si="37"/>
        <v>De acuerdo a lo programado</v>
      </c>
      <c r="Y139" s="166" t="s">
        <v>5268</v>
      </c>
      <c r="Z139" s="159">
        <f t="shared" si="29"/>
        <v>0</v>
      </c>
      <c r="AA139" s="159"/>
      <c r="AB139" s="100" t="str">
        <f t="shared" si="30"/>
        <v>No hay ejecución</v>
      </c>
      <c r="AC139" s="105" t="str">
        <f t="shared" si="31"/>
        <v>NA</v>
      </c>
      <c r="AD139" s="166"/>
      <c r="AE139" s="65">
        <f t="shared" si="32"/>
        <v>1</v>
      </c>
      <c r="AF139" s="100">
        <f t="shared" si="33"/>
        <v>1</v>
      </c>
      <c r="AG139" s="105" t="str">
        <f t="shared" si="34"/>
        <v>De acuerdo a lo programado</v>
      </c>
      <c r="AH139" s="166"/>
      <c r="AI139" s="159">
        <v>10307.44</v>
      </c>
      <c r="AJ139" s="159" t="s">
        <v>5136</v>
      </c>
    </row>
    <row r="140" spans="1:36" ht="30" thickTop="1" thickBot="1">
      <c r="A140" s="63">
        <v>125</v>
      </c>
      <c r="B140" s="162" t="s">
        <v>400</v>
      </c>
      <c r="C140" s="162">
        <v>0</v>
      </c>
      <c r="D140" s="162">
        <v>0</v>
      </c>
      <c r="E140" s="162" t="s">
        <v>41</v>
      </c>
      <c r="F140" s="162">
        <v>18</v>
      </c>
      <c r="G140" s="231" t="s">
        <v>557</v>
      </c>
      <c r="H140" s="164" t="s">
        <v>5141</v>
      </c>
      <c r="I140" s="231" t="s">
        <v>20</v>
      </c>
      <c r="J140" s="231" t="s">
        <v>129</v>
      </c>
      <c r="K140" s="231">
        <v>1</v>
      </c>
      <c r="L140" s="447" t="s">
        <v>2214</v>
      </c>
      <c r="M140" s="447" t="s">
        <v>7731</v>
      </c>
      <c r="N140" s="64">
        <v>0</v>
      </c>
      <c r="O140" s="64">
        <v>0</v>
      </c>
      <c r="P140" s="64">
        <v>0</v>
      </c>
      <c r="Q140" s="64">
        <v>7</v>
      </c>
      <c r="R140" s="64">
        <f t="shared" si="38"/>
        <v>7</v>
      </c>
      <c r="S140" s="105" t="s">
        <v>5218</v>
      </c>
      <c r="T140" s="105" t="s">
        <v>172</v>
      </c>
      <c r="U140" s="159">
        <f t="shared" ref="U140:U200" si="39">N140+O140</f>
        <v>0</v>
      </c>
      <c r="V140" s="273">
        <v>7</v>
      </c>
      <c r="W140" s="100" t="str">
        <f t="shared" si="36"/>
        <v>No hay Programación</v>
      </c>
      <c r="X140" s="105" t="str">
        <f t="shared" si="37"/>
        <v>De acuerdo a lo programado</v>
      </c>
      <c r="Y140" s="166" t="s">
        <v>5269</v>
      </c>
      <c r="Z140" s="159">
        <f t="shared" si="29"/>
        <v>7</v>
      </c>
      <c r="AA140" s="159"/>
      <c r="AB140" s="100" t="str">
        <f t="shared" si="30"/>
        <v>No hay ejecución</v>
      </c>
      <c r="AC140" s="105" t="str">
        <f t="shared" si="31"/>
        <v>NA</v>
      </c>
      <c r="AD140" s="166"/>
      <c r="AE140" s="65">
        <f t="shared" si="32"/>
        <v>7</v>
      </c>
      <c r="AF140" s="100">
        <f t="shared" si="33"/>
        <v>1</v>
      </c>
      <c r="AG140" s="105" t="str">
        <f t="shared" si="34"/>
        <v>De acuerdo a lo programado</v>
      </c>
      <c r="AH140" s="166"/>
      <c r="AI140" s="159">
        <v>72152.08</v>
      </c>
      <c r="AJ140" s="159" t="s">
        <v>5136</v>
      </c>
    </row>
    <row r="141" spans="1:36" ht="30" thickTop="1" thickBot="1">
      <c r="A141" s="63">
        <v>126</v>
      </c>
      <c r="B141" s="162" t="s">
        <v>400</v>
      </c>
      <c r="C141" s="162">
        <v>0</v>
      </c>
      <c r="D141" s="162">
        <v>0</v>
      </c>
      <c r="E141" s="162" t="s">
        <v>41</v>
      </c>
      <c r="F141" s="162">
        <v>18</v>
      </c>
      <c r="G141" s="231" t="s">
        <v>513</v>
      </c>
      <c r="H141" s="164" t="s">
        <v>5144</v>
      </c>
      <c r="I141" s="231" t="s">
        <v>20</v>
      </c>
      <c r="J141" s="231" t="s">
        <v>129</v>
      </c>
      <c r="K141" s="231">
        <v>1</v>
      </c>
      <c r="L141" s="447" t="s">
        <v>6800</v>
      </c>
      <c r="M141" s="447" t="s">
        <v>2215</v>
      </c>
      <c r="N141" s="64">
        <v>6</v>
      </c>
      <c r="O141" s="64">
        <v>6</v>
      </c>
      <c r="P141" s="64">
        <v>6</v>
      </c>
      <c r="Q141" s="64">
        <v>6</v>
      </c>
      <c r="R141" s="64">
        <f t="shared" si="38"/>
        <v>24</v>
      </c>
      <c r="S141" s="105" t="s">
        <v>5218</v>
      </c>
      <c r="T141" s="105" t="s">
        <v>172</v>
      </c>
      <c r="U141" s="159">
        <f t="shared" si="39"/>
        <v>12</v>
      </c>
      <c r="V141" s="273">
        <v>18</v>
      </c>
      <c r="W141" s="100">
        <f t="shared" si="36"/>
        <v>1.5</v>
      </c>
      <c r="X141" s="105" t="str">
        <f t="shared" si="37"/>
        <v>De acuerdo a lo programado</v>
      </c>
      <c r="Y141" s="166" t="s">
        <v>5270</v>
      </c>
      <c r="Z141" s="159">
        <f t="shared" si="29"/>
        <v>12</v>
      </c>
      <c r="AA141" s="159"/>
      <c r="AB141" s="100" t="str">
        <f t="shared" si="30"/>
        <v>No hay ejecución</v>
      </c>
      <c r="AC141" s="105" t="str">
        <f t="shared" si="31"/>
        <v>NA</v>
      </c>
      <c r="AD141" s="166"/>
      <c r="AE141" s="65">
        <f t="shared" si="32"/>
        <v>18</v>
      </c>
      <c r="AF141" s="100">
        <f t="shared" si="33"/>
        <v>0.75</v>
      </c>
      <c r="AG141" s="105" t="str">
        <f t="shared" si="34"/>
        <v>Atraso Leve</v>
      </c>
      <c r="AH141" s="166"/>
      <c r="AI141" s="159">
        <v>247378.57</v>
      </c>
      <c r="AJ141" s="159" t="s">
        <v>5136</v>
      </c>
    </row>
    <row r="142" spans="1:36" ht="30" thickTop="1" thickBot="1">
      <c r="A142" s="63">
        <v>127</v>
      </c>
      <c r="B142" s="162" t="s">
        <v>400</v>
      </c>
      <c r="C142" s="162">
        <v>0</v>
      </c>
      <c r="D142" s="162">
        <v>0</v>
      </c>
      <c r="E142" s="162" t="s">
        <v>41</v>
      </c>
      <c r="F142" s="162">
        <v>18</v>
      </c>
      <c r="G142" s="231" t="s">
        <v>439</v>
      </c>
      <c r="H142" s="164" t="s">
        <v>5271</v>
      </c>
      <c r="I142" s="231" t="s">
        <v>18</v>
      </c>
      <c r="J142" s="231" t="s">
        <v>129</v>
      </c>
      <c r="K142" s="231">
        <v>6</v>
      </c>
      <c r="L142" s="165" t="s">
        <v>2214</v>
      </c>
      <c r="M142" s="165" t="s">
        <v>2215</v>
      </c>
      <c r="N142" s="64">
        <v>1</v>
      </c>
      <c r="O142" s="64">
        <v>1</v>
      </c>
      <c r="P142" s="64">
        <v>1</v>
      </c>
      <c r="Q142" s="64">
        <v>1</v>
      </c>
      <c r="R142" s="64">
        <f t="shared" si="38"/>
        <v>4</v>
      </c>
      <c r="S142" s="105" t="s">
        <v>5218</v>
      </c>
      <c r="T142" s="105" t="s">
        <v>172</v>
      </c>
      <c r="U142" s="159">
        <f t="shared" si="39"/>
        <v>2</v>
      </c>
      <c r="V142" s="273">
        <v>4</v>
      </c>
      <c r="W142" s="100">
        <f t="shared" si="36"/>
        <v>2</v>
      </c>
      <c r="X142" s="105" t="str">
        <f t="shared" si="37"/>
        <v>De acuerdo a lo programado</v>
      </c>
      <c r="Y142" s="166"/>
      <c r="Z142" s="159">
        <f t="shared" si="29"/>
        <v>2</v>
      </c>
      <c r="AA142" s="159"/>
      <c r="AB142" s="100" t="str">
        <f t="shared" si="30"/>
        <v>No hay ejecución</v>
      </c>
      <c r="AC142" s="105" t="str">
        <f t="shared" si="31"/>
        <v>NA</v>
      </c>
      <c r="AD142" s="166"/>
      <c r="AE142" s="65">
        <f t="shared" si="32"/>
        <v>4</v>
      </c>
      <c r="AF142" s="100">
        <f t="shared" si="33"/>
        <v>1</v>
      </c>
      <c r="AG142" s="105" t="str">
        <f t="shared" si="34"/>
        <v>De acuerdo a lo programado</v>
      </c>
      <c r="AH142" s="166"/>
      <c r="AI142" s="159">
        <v>41229.760000000002</v>
      </c>
      <c r="AJ142" s="159" t="s">
        <v>5136</v>
      </c>
    </row>
    <row r="143" spans="1:36" ht="30" thickTop="1" thickBot="1">
      <c r="A143" s="63">
        <v>128</v>
      </c>
      <c r="B143" s="162" t="s">
        <v>400</v>
      </c>
      <c r="C143" s="162">
        <v>0</v>
      </c>
      <c r="D143" s="162">
        <v>0</v>
      </c>
      <c r="E143" s="162" t="s">
        <v>41</v>
      </c>
      <c r="F143" s="162">
        <v>18</v>
      </c>
      <c r="G143" s="231" t="s">
        <v>439</v>
      </c>
      <c r="H143" s="164" t="s">
        <v>5199</v>
      </c>
      <c r="I143" s="231" t="s">
        <v>18</v>
      </c>
      <c r="J143" s="231" t="s">
        <v>129</v>
      </c>
      <c r="K143" s="231">
        <v>6</v>
      </c>
      <c r="L143" s="165" t="s">
        <v>2214</v>
      </c>
      <c r="M143" s="165" t="s">
        <v>2215</v>
      </c>
      <c r="N143" s="64">
        <v>1</v>
      </c>
      <c r="O143" s="64">
        <v>0</v>
      </c>
      <c r="P143" s="64">
        <v>1</v>
      </c>
      <c r="Q143" s="64">
        <v>0</v>
      </c>
      <c r="R143" s="64">
        <f t="shared" si="38"/>
        <v>2</v>
      </c>
      <c r="S143" s="105" t="s">
        <v>5218</v>
      </c>
      <c r="T143" s="105" t="s">
        <v>172</v>
      </c>
      <c r="U143" s="159">
        <f t="shared" si="39"/>
        <v>1</v>
      </c>
      <c r="V143" s="273">
        <v>1</v>
      </c>
      <c r="W143" s="100">
        <f t="shared" si="36"/>
        <v>1</v>
      </c>
      <c r="X143" s="105" t="str">
        <f t="shared" si="37"/>
        <v>De acuerdo a lo programado</v>
      </c>
      <c r="Y143" s="166"/>
      <c r="Z143" s="159">
        <f t="shared" si="29"/>
        <v>1</v>
      </c>
      <c r="AA143" s="159"/>
      <c r="AB143" s="100" t="str">
        <f t="shared" si="30"/>
        <v>No hay ejecución</v>
      </c>
      <c r="AC143" s="105" t="str">
        <f t="shared" si="31"/>
        <v>NA</v>
      </c>
      <c r="AD143" s="166"/>
      <c r="AE143" s="65">
        <f t="shared" si="32"/>
        <v>1</v>
      </c>
      <c r="AF143" s="100">
        <f t="shared" si="33"/>
        <v>0.5</v>
      </c>
      <c r="AG143" s="105" t="str">
        <f t="shared" si="34"/>
        <v>Incumplimiento</v>
      </c>
      <c r="AH143" s="166"/>
      <c r="AI143" s="159">
        <v>20614.88</v>
      </c>
      <c r="AJ143" s="159" t="s">
        <v>5136</v>
      </c>
    </row>
    <row r="144" spans="1:36" ht="30" thickTop="1" thickBot="1">
      <c r="A144" s="63">
        <v>129</v>
      </c>
      <c r="B144" s="162" t="s">
        <v>400</v>
      </c>
      <c r="C144" s="162">
        <v>0</v>
      </c>
      <c r="D144" s="162">
        <v>0</v>
      </c>
      <c r="E144" s="162" t="s">
        <v>41</v>
      </c>
      <c r="F144" s="162">
        <v>18</v>
      </c>
      <c r="G144" s="231" t="s">
        <v>464</v>
      </c>
      <c r="H144" s="164" t="s">
        <v>5149</v>
      </c>
      <c r="I144" s="231" t="s">
        <v>20</v>
      </c>
      <c r="J144" s="231" t="s">
        <v>129</v>
      </c>
      <c r="K144" s="231">
        <v>1</v>
      </c>
      <c r="L144" s="165" t="s">
        <v>2214</v>
      </c>
      <c r="M144" s="165" t="s">
        <v>2215</v>
      </c>
      <c r="N144" s="64">
        <v>0</v>
      </c>
      <c r="O144" s="64">
        <v>1</v>
      </c>
      <c r="P144" s="64">
        <v>0</v>
      </c>
      <c r="Q144" s="64">
        <v>1</v>
      </c>
      <c r="R144" s="64">
        <f t="shared" si="38"/>
        <v>2</v>
      </c>
      <c r="S144" s="105" t="s">
        <v>5218</v>
      </c>
      <c r="T144" s="105" t="s">
        <v>172</v>
      </c>
      <c r="U144" s="159">
        <f t="shared" si="39"/>
        <v>1</v>
      </c>
      <c r="V144" s="273">
        <v>0</v>
      </c>
      <c r="W144" s="100">
        <f t="shared" si="36"/>
        <v>0</v>
      </c>
      <c r="X144" s="105" t="str">
        <f t="shared" si="37"/>
        <v>En Riesgo de no Cumplimiento</v>
      </c>
      <c r="Y144" s="166" t="s">
        <v>5219</v>
      </c>
      <c r="Z144" s="159">
        <f t="shared" si="29"/>
        <v>1</v>
      </c>
      <c r="AA144" s="159"/>
      <c r="AB144" s="100" t="str">
        <f t="shared" si="30"/>
        <v>No hay ejecución</v>
      </c>
      <c r="AC144" s="105" t="str">
        <f t="shared" si="31"/>
        <v>NA</v>
      </c>
      <c r="AD144" s="166"/>
      <c r="AE144" s="65">
        <f t="shared" si="32"/>
        <v>0</v>
      </c>
      <c r="AF144" s="100" t="str">
        <f t="shared" si="33"/>
        <v>No hay Programación</v>
      </c>
      <c r="AG144" s="105" t="str">
        <f t="shared" si="34"/>
        <v>De acuerdo a lo programado</v>
      </c>
      <c r="AH144" s="166"/>
      <c r="AI144" s="159">
        <v>20614.88</v>
      </c>
      <c r="AJ144" s="159" t="s">
        <v>5136</v>
      </c>
    </row>
    <row r="145" spans="1:36" ht="30" thickTop="1" thickBot="1">
      <c r="A145" s="63">
        <v>130</v>
      </c>
      <c r="B145" s="162" t="s">
        <v>400</v>
      </c>
      <c r="C145" s="162">
        <v>0</v>
      </c>
      <c r="D145" s="162">
        <v>0</v>
      </c>
      <c r="E145" s="162" t="s">
        <v>41</v>
      </c>
      <c r="F145" s="162">
        <v>18</v>
      </c>
      <c r="G145" s="231" t="s">
        <v>439</v>
      </c>
      <c r="H145" s="164" t="s">
        <v>5165</v>
      </c>
      <c r="I145" s="231" t="s">
        <v>18</v>
      </c>
      <c r="J145" s="231" t="s">
        <v>129</v>
      </c>
      <c r="K145" s="231">
        <v>6</v>
      </c>
      <c r="L145" s="165" t="s">
        <v>3778</v>
      </c>
      <c r="M145" s="165" t="s">
        <v>643</v>
      </c>
      <c r="N145" s="64">
        <v>0</v>
      </c>
      <c r="O145" s="64">
        <v>0</v>
      </c>
      <c r="P145" s="64">
        <v>1</v>
      </c>
      <c r="Q145" s="64">
        <v>0</v>
      </c>
      <c r="R145" s="64">
        <f t="shared" si="38"/>
        <v>1</v>
      </c>
      <c r="S145" s="105" t="s">
        <v>5218</v>
      </c>
      <c r="T145" s="105" t="s">
        <v>172</v>
      </c>
      <c r="U145" s="159">
        <f t="shared" si="39"/>
        <v>0</v>
      </c>
      <c r="V145" s="273">
        <v>0</v>
      </c>
      <c r="W145" s="100" t="str">
        <f t="shared" si="36"/>
        <v>No hay Programación</v>
      </c>
      <c r="X145" s="105" t="str">
        <f t="shared" si="37"/>
        <v>De acuerdo a lo programado</v>
      </c>
      <c r="Y145" s="166"/>
      <c r="Z145" s="159">
        <f t="shared" ref="Z145:Z205" si="40">P145+Q145</f>
        <v>1</v>
      </c>
      <c r="AA145" s="159"/>
      <c r="AB145" s="100" t="str">
        <f t="shared" ref="AB145:AB205" si="41">IF(AA145="","No hay ejecución",IF(AND(Z145&gt;0), AA145/Z145,"No hay Programación"))</f>
        <v>No hay ejecución</v>
      </c>
      <c r="AC145" s="105" t="str">
        <f t="shared" ref="AC145:AC205" si="42">IF(AB145="No hay ejecución","NA",IF(AB145&gt;=90%,"De acuerdo a lo programado",IF(AB145&gt;=70%,"Atraso Leve",IF(AB145&lt;70%,"En Riesgo de no Cumplimiento"))))</f>
        <v>NA</v>
      </c>
      <c r="AD145" s="166"/>
      <c r="AE145" s="65">
        <f t="shared" ref="AE145:AE205" si="43">V145+AA145</f>
        <v>0</v>
      </c>
      <c r="AF145" s="100" t="str">
        <f t="shared" ref="AF145:AF205" si="44">IF(AE145="","No hay ejecución",IF(AND(AE145&gt;0), AE145/R145,"No hay Programación"))</f>
        <v>No hay Programación</v>
      </c>
      <c r="AG145" s="105" t="str">
        <f t="shared" ref="AG145:AG205" si="45">IF(AF145="No hay ejecución","NA",IF(AF145&gt;=90%,"De acuerdo a lo programado",IF(AF145&gt;=70%,"Atraso Leve",IF(AF145&lt;70%,"Incumplimiento"))))</f>
        <v>De acuerdo a lo programado</v>
      </c>
      <c r="AH145" s="166"/>
      <c r="AI145" s="159">
        <v>10307.44</v>
      </c>
      <c r="AJ145" s="159" t="s">
        <v>5136</v>
      </c>
    </row>
    <row r="146" spans="1:36" ht="39.6" thickTop="1" thickBot="1">
      <c r="A146" s="63">
        <v>131</v>
      </c>
      <c r="B146" s="162" t="s">
        <v>400</v>
      </c>
      <c r="C146" s="162">
        <v>0</v>
      </c>
      <c r="D146" s="162">
        <v>0</v>
      </c>
      <c r="E146" s="162" t="s">
        <v>41</v>
      </c>
      <c r="F146" s="162">
        <v>18</v>
      </c>
      <c r="G146" s="231" t="s">
        <v>439</v>
      </c>
      <c r="H146" s="164" t="s">
        <v>5202</v>
      </c>
      <c r="I146" s="231" t="s">
        <v>18</v>
      </c>
      <c r="J146" s="231" t="s">
        <v>129</v>
      </c>
      <c r="K146" s="231">
        <v>6</v>
      </c>
      <c r="L146" s="165" t="s">
        <v>3834</v>
      </c>
      <c r="M146" s="165" t="s">
        <v>643</v>
      </c>
      <c r="N146" s="64">
        <v>0</v>
      </c>
      <c r="O146" s="64">
        <v>0</v>
      </c>
      <c r="P146" s="64">
        <v>1</v>
      </c>
      <c r="Q146" s="64">
        <v>0</v>
      </c>
      <c r="R146" s="64">
        <f t="shared" si="38"/>
        <v>1</v>
      </c>
      <c r="S146" s="105" t="s">
        <v>5218</v>
      </c>
      <c r="T146" s="105" t="s">
        <v>172</v>
      </c>
      <c r="U146" s="159">
        <f t="shared" si="39"/>
        <v>0</v>
      </c>
      <c r="V146" s="273">
        <v>0</v>
      </c>
      <c r="W146" s="100" t="str">
        <f t="shared" si="36"/>
        <v>No hay Programación</v>
      </c>
      <c r="X146" s="105" t="str">
        <f t="shared" si="37"/>
        <v>De acuerdo a lo programado</v>
      </c>
      <c r="Y146" s="166"/>
      <c r="Z146" s="159">
        <f t="shared" si="40"/>
        <v>1</v>
      </c>
      <c r="AA146" s="159"/>
      <c r="AB146" s="100" t="str">
        <f t="shared" si="41"/>
        <v>No hay ejecución</v>
      </c>
      <c r="AC146" s="105" t="str">
        <f t="shared" si="42"/>
        <v>NA</v>
      </c>
      <c r="AD146" s="166"/>
      <c r="AE146" s="65">
        <f t="shared" si="43"/>
        <v>0</v>
      </c>
      <c r="AF146" s="100" t="str">
        <f t="shared" si="44"/>
        <v>No hay Programación</v>
      </c>
      <c r="AG146" s="105" t="str">
        <f t="shared" si="45"/>
        <v>De acuerdo a lo programado</v>
      </c>
      <c r="AH146" s="166"/>
      <c r="AI146" s="159">
        <v>10307.44</v>
      </c>
      <c r="AJ146" s="159" t="s">
        <v>5136</v>
      </c>
    </row>
    <row r="147" spans="1:36" ht="30" thickTop="1" thickBot="1">
      <c r="A147" s="63">
        <v>132</v>
      </c>
      <c r="B147" s="162" t="s">
        <v>400</v>
      </c>
      <c r="C147" s="162">
        <v>0</v>
      </c>
      <c r="D147" s="162">
        <v>0</v>
      </c>
      <c r="E147" s="162" t="s">
        <v>41</v>
      </c>
      <c r="F147" s="162">
        <v>18</v>
      </c>
      <c r="G147" s="231" t="s">
        <v>439</v>
      </c>
      <c r="H147" s="164" t="s">
        <v>5264</v>
      </c>
      <c r="I147" s="231" t="s">
        <v>18</v>
      </c>
      <c r="J147" s="231" t="s">
        <v>129</v>
      </c>
      <c r="K147" s="231">
        <v>6</v>
      </c>
      <c r="L147" s="165" t="s">
        <v>2233</v>
      </c>
      <c r="M147" s="165" t="s">
        <v>643</v>
      </c>
      <c r="N147" s="64">
        <v>0</v>
      </c>
      <c r="O147" s="64">
        <v>1</v>
      </c>
      <c r="P147" s="64">
        <v>0</v>
      </c>
      <c r="Q147" s="64">
        <v>0</v>
      </c>
      <c r="R147" s="64">
        <f t="shared" si="38"/>
        <v>1</v>
      </c>
      <c r="S147" s="105" t="s">
        <v>5218</v>
      </c>
      <c r="T147" s="105" t="s">
        <v>172</v>
      </c>
      <c r="U147" s="159">
        <f t="shared" si="39"/>
        <v>1</v>
      </c>
      <c r="V147" s="273">
        <v>0</v>
      </c>
      <c r="W147" s="100">
        <f t="shared" si="36"/>
        <v>0</v>
      </c>
      <c r="X147" s="105" t="str">
        <f t="shared" si="37"/>
        <v>En Riesgo de no Cumplimiento</v>
      </c>
      <c r="Y147" s="166"/>
      <c r="Z147" s="159">
        <f t="shared" si="40"/>
        <v>0</v>
      </c>
      <c r="AA147" s="159"/>
      <c r="AB147" s="100" t="str">
        <f t="shared" si="41"/>
        <v>No hay ejecución</v>
      </c>
      <c r="AC147" s="105" t="str">
        <f t="shared" si="42"/>
        <v>NA</v>
      </c>
      <c r="AD147" s="166"/>
      <c r="AE147" s="65">
        <f t="shared" si="43"/>
        <v>0</v>
      </c>
      <c r="AF147" s="100" t="str">
        <f t="shared" si="44"/>
        <v>No hay Programación</v>
      </c>
      <c r="AG147" s="105" t="str">
        <f t="shared" si="45"/>
        <v>De acuerdo a lo programado</v>
      </c>
      <c r="AH147" s="166"/>
      <c r="AI147" s="159">
        <v>10307.44</v>
      </c>
      <c r="AJ147" s="159" t="s">
        <v>5136</v>
      </c>
    </row>
    <row r="148" spans="1:36" ht="30" thickTop="1" thickBot="1">
      <c r="A148" s="63">
        <v>133</v>
      </c>
      <c r="B148" s="162" t="s">
        <v>400</v>
      </c>
      <c r="C148" s="162">
        <v>0</v>
      </c>
      <c r="D148" s="162">
        <v>0</v>
      </c>
      <c r="E148" s="162" t="s">
        <v>41</v>
      </c>
      <c r="F148" s="162">
        <v>18</v>
      </c>
      <c r="G148" s="231" t="s">
        <v>439</v>
      </c>
      <c r="H148" s="164" t="s">
        <v>5213</v>
      </c>
      <c r="I148" s="231" t="s">
        <v>18</v>
      </c>
      <c r="J148" s="231" t="s">
        <v>129</v>
      </c>
      <c r="K148" s="231">
        <v>6</v>
      </c>
      <c r="L148" s="165" t="s">
        <v>2214</v>
      </c>
      <c r="M148" s="165" t="s">
        <v>2215</v>
      </c>
      <c r="N148" s="64">
        <v>1</v>
      </c>
      <c r="O148" s="64">
        <v>3</v>
      </c>
      <c r="P148" s="64">
        <v>3</v>
      </c>
      <c r="Q148" s="64">
        <v>1</v>
      </c>
      <c r="R148" s="64">
        <f t="shared" si="38"/>
        <v>8</v>
      </c>
      <c r="S148" s="105" t="s">
        <v>5218</v>
      </c>
      <c r="T148" s="105" t="s">
        <v>172</v>
      </c>
      <c r="U148" s="159">
        <f t="shared" si="39"/>
        <v>4</v>
      </c>
      <c r="V148" s="273">
        <v>0</v>
      </c>
      <c r="W148" s="100">
        <f t="shared" si="36"/>
        <v>0</v>
      </c>
      <c r="X148" s="105" t="str">
        <f t="shared" si="37"/>
        <v>En Riesgo de no Cumplimiento</v>
      </c>
      <c r="Y148" s="166"/>
      <c r="Z148" s="159">
        <f t="shared" si="40"/>
        <v>4</v>
      </c>
      <c r="AA148" s="159"/>
      <c r="AB148" s="100" t="str">
        <f t="shared" si="41"/>
        <v>No hay ejecución</v>
      </c>
      <c r="AC148" s="105" t="str">
        <f t="shared" si="42"/>
        <v>NA</v>
      </c>
      <c r="AD148" s="166"/>
      <c r="AE148" s="65">
        <f t="shared" si="43"/>
        <v>0</v>
      </c>
      <c r="AF148" s="100" t="str">
        <f t="shared" si="44"/>
        <v>No hay Programación</v>
      </c>
      <c r="AG148" s="105" t="str">
        <f t="shared" si="45"/>
        <v>De acuerdo a lo programado</v>
      </c>
      <c r="AH148" s="166"/>
      <c r="AI148" s="159">
        <v>82459.520000000004</v>
      </c>
      <c r="AJ148" s="159" t="s">
        <v>5136</v>
      </c>
    </row>
    <row r="149" spans="1:36" ht="39.6" thickTop="1" thickBot="1">
      <c r="A149" s="63">
        <v>134</v>
      </c>
      <c r="B149" s="162" t="s">
        <v>400</v>
      </c>
      <c r="C149" s="162">
        <v>0</v>
      </c>
      <c r="D149" s="162">
        <v>0</v>
      </c>
      <c r="E149" s="162" t="s">
        <v>41</v>
      </c>
      <c r="F149" s="162">
        <v>18</v>
      </c>
      <c r="G149" s="231" t="s">
        <v>450</v>
      </c>
      <c r="H149" s="164" t="s">
        <v>5166</v>
      </c>
      <c r="I149" s="231" t="s">
        <v>18</v>
      </c>
      <c r="J149" s="231" t="s">
        <v>129</v>
      </c>
      <c r="K149" s="231">
        <v>6</v>
      </c>
      <c r="L149" s="165" t="s">
        <v>2214</v>
      </c>
      <c r="M149" s="165" t="s">
        <v>2215</v>
      </c>
      <c r="N149" s="64">
        <v>5</v>
      </c>
      <c r="O149" s="64">
        <v>5</v>
      </c>
      <c r="P149" s="64">
        <v>5</v>
      </c>
      <c r="Q149" s="64">
        <v>5</v>
      </c>
      <c r="R149" s="64">
        <f t="shared" si="38"/>
        <v>20</v>
      </c>
      <c r="S149" s="105" t="s">
        <v>5272</v>
      </c>
      <c r="T149" s="105"/>
      <c r="U149" s="159">
        <f t="shared" si="39"/>
        <v>10</v>
      </c>
      <c r="V149" s="273">
        <v>19</v>
      </c>
      <c r="W149" s="100">
        <f t="shared" si="36"/>
        <v>1.9</v>
      </c>
      <c r="X149" s="105" t="str">
        <f t="shared" si="37"/>
        <v>De acuerdo a lo programado</v>
      </c>
      <c r="Y149" s="166"/>
      <c r="Z149" s="159">
        <f t="shared" si="40"/>
        <v>10</v>
      </c>
      <c r="AA149" s="159"/>
      <c r="AB149" s="100" t="str">
        <f t="shared" si="41"/>
        <v>No hay ejecución</v>
      </c>
      <c r="AC149" s="105" t="str">
        <f t="shared" si="42"/>
        <v>NA</v>
      </c>
      <c r="AD149" s="166"/>
      <c r="AE149" s="65">
        <f t="shared" si="43"/>
        <v>19</v>
      </c>
      <c r="AF149" s="100">
        <f t="shared" si="44"/>
        <v>0.95</v>
      </c>
      <c r="AG149" s="105" t="str">
        <f t="shared" si="45"/>
        <v>De acuerdo a lo programado</v>
      </c>
      <c r="AH149" s="166"/>
      <c r="AI149" s="159">
        <v>103074.40000000001</v>
      </c>
      <c r="AJ149" s="159" t="s">
        <v>5136</v>
      </c>
    </row>
    <row r="150" spans="1:36" ht="39.6" thickTop="1" thickBot="1">
      <c r="A150" s="63">
        <v>135</v>
      </c>
      <c r="B150" s="162" t="s">
        <v>400</v>
      </c>
      <c r="C150" s="162">
        <v>0</v>
      </c>
      <c r="D150" s="162">
        <v>0</v>
      </c>
      <c r="E150" s="162" t="s">
        <v>41</v>
      </c>
      <c r="F150" s="162">
        <v>18</v>
      </c>
      <c r="G150" s="231" t="s">
        <v>450</v>
      </c>
      <c r="H150" s="164" t="s">
        <v>5166</v>
      </c>
      <c r="I150" s="231" t="s">
        <v>18</v>
      </c>
      <c r="J150" s="231" t="s">
        <v>129</v>
      </c>
      <c r="K150" s="231">
        <v>6</v>
      </c>
      <c r="L150" s="165" t="s">
        <v>2214</v>
      </c>
      <c r="M150" s="165" t="s">
        <v>2215</v>
      </c>
      <c r="N150" s="64">
        <v>10</v>
      </c>
      <c r="O150" s="64">
        <v>10</v>
      </c>
      <c r="P150" s="64">
        <v>5</v>
      </c>
      <c r="Q150" s="64">
        <v>5</v>
      </c>
      <c r="R150" s="64">
        <f t="shared" si="38"/>
        <v>30</v>
      </c>
      <c r="S150" s="105" t="s">
        <v>5272</v>
      </c>
      <c r="T150" s="105" t="s">
        <v>5273</v>
      </c>
      <c r="U150" s="159">
        <f t="shared" si="39"/>
        <v>20</v>
      </c>
      <c r="V150" s="273">
        <v>39</v>
      </c>
      <c r="W150" s="100">
        <f t="shared" si="36"/>
        <v>1.95</v>
      </c>
      <c r="X150" s="105" t="str">
        <f t="shared" si="37"/>
        <v>De acuerdo a lo programado</v>
      </c>
      <c r="Y150" s="166"/>
      <c r="Z150" s="159">
        <f t="shared" si="40"/>
        <v>10</v>
      </c>
      <c r="AA150" s="159"/>
      <c r="AB150" s="100" t="str">
        <f t="shared" si="41"/>
        <v>No hay ejecución</v>
      </c>
      <c r="AC150" s="105" t="str">
        <f t="shared" si="42"/>
        <v>NA</v>
      </c>
      <c r="AD150" s="166"/>
      <c r="AE150" s="65">
        <f t="shared" si="43"/>
        <v>39</v>
      </c>
      <c r="AF150" s="100">
        <f t="shared" si="44"/>
        <v>1.3</v>
      </c>
      <c r="AG150" s="105" t="str">
        <f t="shared" si="45"/>
        <v>De acuerdo a lo programado</v>
      </c>
      <c r="AH150" s="166"/>
      <c r="AI150" s="159">
        <v>206148.80000000002</v>
      </c>
      <c r="AJ150" s="159" t="s">
        <v>5136</v>
      </c>
    </row>
    <row r="151" spans="1:36" ht="39.6" thickTop="1" thickBot="1">
      <c r="A151" s="63">
        <v>136</v>
      </c>
      <c r="B151" s="162" t="s">
        <v>400</v>
      </c>
      <c r="C151" s="162">
        <v>0</v>
      </c>
      <c r="D151" s="162">
        <v>0</v>
      </c>
      <c r="E151" s="162" t="s">
        <v>41</v>
      </c>
      <c r="F151" s="162">
        <v>18</v>
      </c>
      <c r="G151" s="231" t="s">
        <v>450</v>
      </c>
      <c r="H151" s="164" t="s">
        <v>5166</v>
      </c>
      <c r="I151" s="231" t="s">
        <v>18</v>
      </c>
      <c r="J151" s="231" t="s">
        <v>129</v>
      </c>
      <c r="K151" s="231">
        <v>6</v>
      </c>
      <c r="L151" s="165" t="s">
        <v>2214</v>
      </c>
      <c r="M151" s="165" t="s">
        <v>2215</v>
      </c>
      <c r="N151" s="64">
        <v>10</v>
      </c>
      <c r="O151" s="64">
        <v>10</v>
      </c>
      <c r="P151" s="64">
        <v>5</v>
      </c>
      <c r="Q151" s="64">
        <v>5</v>
      </c>
      <c r="R151" s="64">
        <f t="shared" si="38"/>
        <v>30</v>
      </c>
      <c r="S151" s="105" t="s">
        <v>5272</v>
      </c>
      <c r="T151" s="105" t="s">
        <v>5274</v>
      </c>
      <c r="U151" s="159">
        <f t="shared" si="39"/>
        <v>20</v>
      </c>
      <c r="V151" s="273">
        <v>82</v>
      </c>
      <c r="W151" s="100">
        <f t="shared" si="36"/>
        <v>4.0999999999999996</v>
      </c>
      <c r="X151" s="105" t="str">
        <f t="shared" si="37"/>
        <v>De acuerdo a lo programado</v>
      </c>
      <c r="Y151" s="166"/>
      <c r="Z151" s="159">
        <f t="shared" si="40"/>
        <v>10</v>
      </c>
      <c r="AA151" s="159"/>
      <c r="AB151" s="100" t="str">
        <f t="shared" si="41"/>
        <v>No hay ejecución</v>
      </c>
      <c r="AC151" s="105" t="str">
        <f t="shared" si="42"/>
        <v>NA</v>
      </c>
      <c r="AD151" s="166"/>
      <c r="AE151" s="65">
        <f t="shared" si="43"/>
        <v>82</v>
      </c>
      <c r="AF151" s="100">
        <f t="shared" si="44"/>
        <v>2.7333333333333334</v>
      </c>
      <c r="AG151" s="105" t="str">
        <f t="shared" si="45"/>
        <v>De acuerdo a lo programado</v>
      </c>
      <c r="AH151" s="166"/>
      <c r="AI151" s="159">
        <v>61844.639999999999</v>
      </c>
      <c r="AJ151" s="159" t="s">
        <v>5136</v>
      </c>
    </row>
    <row r="152" spans="1:36" ht="39.6" thickTop="1" thickBot="1">
      <c r="A152" s="63">
        <v>137</v>
      </c>
      <c r="B152" s="162" t="s">
        <v>400</v>
      </c>
      <c r="C152" s="162">
        <v>0</v>
      </c>
      <c r="D152" s="162">
        <v>0</v>
      </c>
      <c r="E152" s="162" t="s">
        <v>41</v>
      </c>
      <c r="F152" s="162">
        <v>18</v>
      </c>
      <c r="G152" s="231" t="s">
        <v>439</v>
      </c>
      <c r="H152" s="164" t="s">
        <v>5203</v>
      </c>
      <c r="I152" s="231" t="s">
        <v>18</v>
      </c>
      <c r="J152" s="231" t="s">
        <v>129</v>
      </c>
      <c r="K152" s="231">
        <v>6</v>
      </c>
      <c r="L152" s="165" t="s">
        <v>2214</v>
      </c>
      <c r="M152" s="165" t="s">
        <v>2215</v>
      </c>
      <c r="N152" s="64">
        <v>3</v>
      </c>
      <c r="O152" s="64">
        <v>3</v>
      </c>
      <c r="P152" s="64">
        <v>2</v>
      </c>
      <c r="Q152" s="64">
        <v>2</v>
      </c>
      <c r="R152" s="64">
        <f t="shared" si="38"/>
        <v>10</v>
      </c>
      <c r="S152" s="105" t="s">
        <v>5272</v>
      </c>
      <c r="T152" s="105" t="s">
        <v>5275</v>
      </c>
      <c r="U152" s="159">
        <f t="shared" si="39"/>
        <v>6</v>
      </c>
      <c r="V152" s="273">
        <v>6</v>
      </c>
      <c r="W152" s="100">
        <f t="shared" si="36"/>
        <v>1</v>
      </c>
      <c r="X152" s="105" t="str">
        <f t="shared" si="37"/>
        <v>De acuerdo a lo programado</v>
      </c>
      <c r="Y152" s="166" t="s">
        <v>5154</v>
      </c>
      <c r="Z152" s="159">
        <f t="shared" si="40"/>
        <v>4</v>
      </c>
      <c r="AA152" s="159"/>
      <c r="AB152" s="100" t="str">
        <f t="shared" si="41"/>
        <v>No hay ejecución</v>
      </c>
      <c r="AC152" s="105" t="str">
        <f t="shared" si="42"/>
        <v>NA</v>
      </c>
      <c r="AD152" s="166"/>
      <c r="AE152" s="65">
        <f t="shared" si="43"/>
        <v>6</v>
      </c>
      <c r="AF152" s="100">
        <f t="shared" si="44"/>
        <v>0.6</v>
      </c>
      <c r="AG152" s="105" t="str">
        <f t="shared" si="45"/>
        <v>Incumplimiento</v>
      </c>
      <c r="AH152" s="166"/>
      <c r="AI152" s="159">
        <v>103074.40000000001</v>
      </c>
      <c r="AJ152" s="159" t="s">
        <v>5136</v>
      </c>
    </row>
    <row r="153" spans="1:36" ht="30" thickTop="1" thickBot="1">
      <c r="A153" s="63">
        <v>138</v>
      </c>
      <c r="B153" s="162" t="s">
        <v>400</v>
      </c>
      <c r="C153" s="162">
        <v>0</v>
      </c>
      <c r="D153" s="162">
        <v>0</v>
      </c>
      <c r="E153" s="162" t="s">
        <v>41</v>
      </c>
      <c r="F153" s="162">
        <v>18</v>
      </c>
      <c r="G153" s="231" t="s">
        <v>428</v>
      </c>
      <c r="H153" s="164" t="s">
        <v>5137</v>
      </c>
      <c r="I153" s="231" t="s">
        <v>18</v>
      </c>
      <c r="J153" s="231" t="s">
        <v>129</v>
      </c>
      <c r="K153" s="231">
        <v>6</v>
      </c>
      <c r="L153" s="165" t="s">
        <v>2233</v>
      </c>
      <c r="M153" s="165" t="s">
        <v>643</v>
      </c>
      <c r="N153" s="64">
        <v>1</v>
      </c>
      <c r="O153" s="64">
        <v>0</v>
      </c>
      <c r="P153" s="64">
        <v>0</v>
      </c>
      <c r="Q153" s="64">
        <v>0</v>
      </c>
      <c r="R153" s="64">
        <f t="shared" si="38"/>
        <v>1</v>
      </c>
      <c r="S153" s="105" t="s">
        <v>5272</v>
      </c>
      <c r="T153" s="105" t="s">
        <v>5276</v>
      </c>
      <c r="U153" s="159">
        <f t="shared" si="39"/>
        <v>1</v>
      </c>
      <c r="V153" s="273">
        <v>1</v>
      </c>
      <c r="W153" s="100">
        <f t="shared" si="36"/>
        <v>1</v>
      </c>
      <c r="X153" s="105" t="str">
        <f t="shared" si="37"/>
        <v>De acuerdo a lo programado</v>
      </c>
      <c r="Y153" s="166"/>
      <c r="Z153" s="159">
        <f t="shared" si="40"/>
        <v>0</v>
      </c>
      <c r="AA153" s="159"/>
      <c r="AB153" s="100" t="str">
        <f t="shared" si="41"/>
        <v>No hay ejecución</v>
      </c>
      <c r="AC153" s="105" t="str">
        <f t="shared" si="42"/>
        <v>NA</v>
      </c>
      <c r="AD153" s="166"/>
      <c r="AE153" s="65">
        <f t="shared" si="43"/>
        <v>1</v>
      </c>
      <c r="AF153" s="100">
        <f t="shared" si="44"/>
        <v>1</v>
      </c>
      <c r="AG153" s="105" t="str">
        <f t="shared" si="45"/>
        <v>De acuerdo a lo programado</v>
      </c>
      <c r="AH153" s="166"/>
      <c r="AI153" s="159">
        <v>20614.88</v>
      </c>
      <c r="AJ153" s="159" t="s">
        <v>5136</v>
      </c>
    </row>
    <row r="154" spans="1:36" ht="30" thickTop="1" thickBot="1">
      <c r="A154" s="63">
        <v>139</v>
      </c>
      <c r="B154" s="162" t="s">
        <v>400</v>
      </c>
      <c r="C154" s="162">
        <v>0</v>
      </c>
      <c r="D154" s="162">
        <v>0</v>
      </c>
      <c r="E154" s="162" t="s">
        <v>41</v>
      </c>
      <c r="F154" s="162">
        <v>18</v>
      </c>
      <c r="G154" s="231" t="s">
        <v>450</v>
      </c>
      <c r="H154" s="164" t="s">
        <v>5133</v>
      </c>
      <c r="I154" s="231" t="s">
        <v>18</v>
      </c>
      <c r="J154" s="231" t="s">
        <v>129</v>
      </c>
      <c r="K154" s="231">
        <v>6</v>
      </c>
      <c r="L154" s="165" t="s">
        <v>685</v>
      </c>
      <c r="M154" s="165" t="s">
        <v>643</v>
      </c>
      <c r="N154" s="64">
        <v>2</v>
      </c>
      <c r="O154" s="64">
        <v>0</v>
      </c>
      <c r="P154" s="64">
        <v>0</v>
      </c>
      <c r="Q154" s="64">
        <v>0</v>
      </c>
      <c r="R154" s="64">
        <f t="shared" si="38"/>
        <v>2</v>
      </c>
      <c r="S154" s="105" t="s">
        <v>5272</v>
      </c>
      <c r="T154" s="105" t="s">
        <v>5273</v>
      </c>
      <c r="U154" s="159">
        <f t="shared" si="39"/>
        <v>2</v>
      </c>
      <c r="V154" s="273">
        <v>1</v>
      </c>
      <c r="W154" s="100">
        <f t="shared" si="36"/>
        <v>0.5</v>
      </c>
      <c r="X154" s="105" t="str">
        <f t="shared" si="37"/>
        <v>En Riesgo de no Cumplimiento</v>
      </c>
      <c r="Y154" s="166" t="s">
        <v>5154</v>
      </c>
      <c r="Z154" s="159">
        <f t="shared" si="40"/>
        <v>0</v>
      </c>
      <c r="AA154" s="159"/>
      <c r="AB154" s="100" t="str">
        <f t="shared" si="41"/>
        <v>No hay ejecución</v>
      </c>
      <c r="AC154" s="105" t="str">
        <f t="shared" si="42"/>
        <v>NA</v>
      </c>
      <c r="AD154" s="166"/>
      <c r="AE154" s="65">
        <f t="shared" si="43"/>
        <v>1</v>
      </c>
      <c r="AF154" s="100">
        <f t="shared" si="44"/>
        <v>0.5</v>
      </c>
      <c r="AG154" s="105" t="str">
        <f t="shared" si="45"/>
        <v>Incumplimiento</v>
      </c>
      <c r="AH154" s="166"/>
      <c r="AI154" s="159">
        <v>20614.88</v>
      </c>
      <c r="AJ154" s="159" t="s">
        <v>5136</v>
      </c>
    </row>
    <row r="155" spans="1:36" ht="39.6" thickTop="1" thickBot="1">
      <c r="A155" s="63">
        <v>140</v>
      </c>
      <c r="B155" s="162" t="s">
        <v>400</v>
      </c>
      <c r="C155" s="162">
        <v>0</v>
      </c>
      <c r="D155" s="162">
        <v>0</v>
      </c>
      <c r="E155" s="162" t="s">
        <v>41</v>
      </c>
      <c r="F155" s="162">
        <v>18</v>
      </c>
      <c r="G155" s="231" t="s">
        <v>450</v>
      </c>
      <c r="H155" s="164" t="s">
        <v>5133</v>
      </c>
      <c r="I155" s="231" t="s">
        <v>18</v>
      </c>
      <c r="J155" s="231" t="s">
        <v>129</v>
      </c>
      <c r="K155" s="231">
        <v>6</v>
      </c>
      <c r="L155" s="165" t="s">
        <v>685</v>
      </c>
      <c r="M155" s="165" t="s">
        <v>643</v>
      </c>
      <c r="N155" s="64">
        <v>0</v>
      </c>
      <c r="O155" s="64">
        <v>0</v>
      </c>
      <c r="P155" s="64">
        <v>1</v>
      </c>
      <c r="Q155" s="64">
        <v>0</v>
      </c>
      <c r="R155" s="64">
        <f t="shared" si="38"/>
        <v>1</v>
      </c>
      <c r="S155" s="105" t="s">
        <v>5272</v>
      </c>
      <c r="T155" s="105" t="s">
        <v>5277</v>
      </c>
      <c r="U155" s="159">
        <f t="shared" si="39"/>
        <v>0</v>
      </c>
      <c r="V155" s="273">
        <v>1</v>
      </c>
      <c r="W155" s="100" t="str">
        <f t="shared" si="36"/>
        <v>No hay Programación</v>
      </c>
      <c r="X155" s="105" t="str">
        <f t="shared" si="37"/>
        <v>De acuerdo a lo programado</v>
      </c>
      <c r="Y155" s="166" t="s">
        <v>5278</v>
      </c>
      <c r="Z155" s="159">
        <f t="shared" si="40"/>
        <v>1</v>
      </c>
      <c r="AA155" s="159"/>
      <c r="AB155" s="100" t="str">
        <f t="shared" si="41"/>
        <v>No hay ejecución</v>
      </c>
      <c r="AC155" s="105" t="str">
        <f t="shared" si="42"/>
        <v>NA</v>
      </c>
      <c r="AD155" s="166"/>
      <c r="AE155" s="65">
        <f t="shared" si="43"/>
        <v>1</v>
      </c>
      <c r="AF155" s="100">
        <f t="shared" si="44"/>
        <v>1</v>
      </c>
      <c r="AG155" s="105" t="str">
        <f t="shared" si="45"/>
        <v>De acuerdo a lo programado</v>
      </c>
      <c r="AH155" s="166"/>
      <c r="AI155" s="159">
        <v>10307.44</v>
      </c>
      <c r="AJ155" s="159" t="s">
        <v>5136</v>
      </c>
    </row>
    <row r="156" spans="1:36" ht="30" thickTop="1" thickBot="1">
      <c r="A156" s="63">
        <v>141</v>
      </c>
      <c r="B156" s="162" t="s">
        <v>400</v>
      </c>
      <c r="C156" s="162">
        <v>0</v>
      </c>
      <c r="D156" s="162">
        <v>0</v>
      </c>
      <c r="E156" s="162" t="s">
        <v>41</v>
      </c>
      <c r="F156" s="162">
        <v>18</v>
      </c>
      <c r="G156" s="231" t="s">
        <v>450</v>
      </c>
      <c r="H156" s="164" t="s">
        <v>5133</v>
      </c>
      <c r="I156" s="231" t="s">
        <v>18</v>
      </c>
      <c r="J156" s="231" t="s">
        <v>129</v>
      </c>
      <c r="K156" s="231">
        <v>6</v>
      </c>
      <c r="L156" s="165" t="s">
        <v>685</v>
      </c>
      <c r="M156" s="165" t="s">
        <v>643</v>
      </c>
      <c r="N156" s="64">
        <v>0</v>
      </c>
      <c r="O156" s="64">
        <v>0</v>
      </c>
      <c r="P156" s="64">
        <v>1</v>
      </c>
      <c r="Q156" s="64">
        <v>0</v>
      </c>
      <c r="R156" s="64">
        <f t="shared" si="38"/>
        <v>1</v>
      </c>
      <c r="S156" s="105" t="s">
        <v>5272</v>
      </c>
      <c r="T156" s="105" t="s">
        <v>5274</v>
      </c>
      <c r="U156" s="159">
        <f t="shared" si="39"/>
        <v>0</v>
      </c>
      <c r="V156" s="273">
        <v>0</v>
      </c>
      <c r="W156" s="100" t="str">
        <f t="shared" si="36"/>
        <v>No hay Programación</v>
      </c>
      <c r="X156" s="105" t="str">
        <f t="shared" si="37"/>
        <v>De acuerdo a lo programado</v>
      </c>
      <c r="Y156" s="166"/>
      <c r="Z156" s="159">
        <f t="shared" si="40"/>
        <v>1</v>
      </c>
      <c r="AA156" s="159"/>
      <c r="AB156" s="100" t="str">
        <f t="shared" si="41"/>
        <v>No hay ejecución</v>
      </c>
      <c r="AC156" s="105" t="str">
        <f t="shared" si="42"/>
        <v>NA</v>
      </c>
      <c r="AD156" s="166"/>
      <c r="AE156" s="65">
        <f t="shared" si="43"/>
        <v>0</v>
      </c>
      <c r="AF156" s="100" t="str">
        <f t="shared" si="44"/>
        <v>No hay Programación</v>
      </c>
      <c r="AG156" s="105" t="str">
        <f t="shared" si="45"/>
        <v>De acuerdo a lo programado</v>
      </c>
      <c r="AH156" s="166"/>
      <c r="AI156" s="159">
        <v>10307.44</v>
      </c>
      <c r="AJ156" s="159" t="s">
        <v>5136</v>
      </c>
    </row>
    <row r="157" spans="1:36" ht="30" thickTop="1" thickBot="1">
      <c r="A157" s="63">
        <v>142</v>
      </c>
      <c r="B157" s="162" t="s">
        <v>400</v>
      </c>
      <c r="C157" s="162">
        <v>0</v>
      </c>
      <c r="D157" s="162">
        <v>0</v>
      </c>
      <c r="E157" s="162" t="s">
        <v>41</v>
      </c>
      <c r="F157" s="162">
        <v>18</v>
      </c>
      <c r="G157" s="231" t="s">
        <v>428</v>
      </c>
      <c r="H157" s="448" t="s">
        <v>7733</v>
      </c>
      <c r="I157" s="231" t="s">
        <v>18</v>
      </c>
      <c r="J157" s="231" t="s">
        <v>129</v>
      </c>
      <c r="K157" s="231">
        <v>6</v>
      </c>
      <c r="L157" s="165" t="s">
        <v>2233</v>
      </c>
      <c r="M157" s="165" t="s">
        <v>643</v>
      </c>
      <c r="N157" s="64">
        <v>1</v>
      </c>
      <c r="O157" s="64">
        <v>1</v>
      </c>
      <c r="P157" s="64">
        <v>1</v>
      </c>
      <c r="Q157" s="64">
        <v>0</v>
      </c>
      <c r="R157" s="64">
        <f t="shared" si="38"/>
        <v>3</v>
      </c>
      <c r="S157" s="105" t="s">
        <v>5272</v>
      </c>
      <c r="T157" s="105" t="s">
        <v>5279</v>
      </c>
      <c r="U157" s="159">
        <f t="shared" si="39"/>
        <v>2</v>
      </c>
      <c r="V157" s="273">
        <v>2</v>
      </c>
      <c r="W157" s="100">
        <f t="shared" si="36"/>
        <v>1</v>
      </c>
      <c r="X157" s="105" t="str">
        <f t="shared" si="37"/>
        <v>De acuerdo a lo programado</v>
      </c>
      <c r="Y157" s="166"/>
      <c r="Z157" s="159">
        <f t="shared" si="40"/>
        <v>1</v>
      </c>
      <c r="AA157" s="159"/>
      <c r="AB157" s="100" t="str">
        <f t="shared" si="41"/>
        <v>No hay ejecución</v>
      </c>
      <c r="AC157" s="105" t="str">
        <f t="shared" si="42"/>
        <v>NA</v>
      </c>
      <c r="AD157" s="166"/>
      <c r="AE157" s="65">
        <f t="shared" si="43"/>
        <v>2</v>
      </c>
      <c r="AF157" s="100">
        <f t="shared" si="44"/>
        <v>0.66666666666666663</v>
      </c>
      <c r="AG157" s="105" t="str">
        <f t="shared" si="45"/>
        <v>Incumplimiento</v>
      </c>
      <c r="AH157" s="166"/>
      <c r="AI157" s="159">
        <v>30922.32</v>
      </c>
      <c r="AJ157" s="159" t="s">
        <v>5136</v>
      </c>
    </row>
    <row r="158" spans="1:36" ht="30" thickTop="1" thickBot="1">
      <c r="A158" s="63">
        <v>143</v>
      </c>
      <c r="B158" s="162" t="s">
        <v>400</v>
      </c>
      <c r="C158" s="162">
        <v>0</v>
      </c>
      <c r="D158" s="162">
        <v>0</v>
      </c>
      <c r="E158" s="162" t="s">
        <v>41</v>
      </c>
      <c r="F158" s="162">
        <v>18</v>
      </c>
      <c r="G158" s="231" t="s">
        <v>557</v>
      </c>
      <c r="H158" s="164" t="s">
        <v>5141</v>
      </c>
      <c r="I158" s="231" t="s">
        <v>20</v>
      </c>
      <c r="J158" s="231" t="s">
        <v>129</v>
      </c>
      <c r="K158" s="231">
        <v>1</v>
      </c>
      <c r="L158" s="165" t="s">
        <v>2214</v>
      </c>
      <c r="M158" s="165" t="s">
        <v>2215</v>
      </c>
      <c r="N158" s="64">
        <v>96</v>
      </c>
      <c r="O158" s="64">
        <v>0</v>
      </c>
      <c r="P158" s="64">
        <v>0</v>
      </c>
      <c r="Q158" s="64">
        <v>0</v>
      </c>
      <c r="R158" s="64">
        <f t="shared" si="38"/>
        <v>96</v>
      </c>
      <c r="S158" s="105" t="s">
        <v>5272</v>
      </c>
      <c r="T158" s="105" t="s">
        <v>172</v>
      </c>
      <c r="U158" s="159">
        <f t="shared" si="39"/>
        <v>96</v>
      </c>
      <c r="V158" s="273">
        <v>82</v>
      </c>
      <c r="W158" s="100">
        <f t="shared" si="36"/>
        <v>0.85416666666666663</v>
      </c>
      <c r="X158" s="105" t="str">
        <f t="shared" si="37"/>
        <v>Atraso Leve</v>
      </c>
      <c r="Y158" s="166" t="s">
        <v>5280</v>
      </c>
      <c r="Z158" s="159">
        <f t="shared" si="40"/>
        <v>0</v>
      </c>
      <c r="AA158" s="159"/>
      <c r="AB158" s="100" t="str">
        <f t="shared" si="41"/>
        <v>No hay ejecución</v>
      </c>
      <c r="AC158" s="105" t="str">
        <f t="shared" si="42"/>
        <v>NA</v>
      </c>
      <c r="AD158" s="166"/>
      <c r="AE158" s="65">
        <f t="shared" si="43"/>
        <v>82</v>
      </c>
      <c r="AF158" s="100">
        <f t="shared" si="44"/>
        <v>0.85416666666666663</v>
      </c>
      <c r="AG158" s="105" t="str">
        <f t="shared" si="45"/>
        <v>Atraso Leve</v>
      </c>
      <c r="AH158" s="166"/>
      <c r="AI158" s="159">
        <v>247378.57</v>
      </c>
      <c r="AJ158" s="159" t="s">
        <v>5136</v>
      </c>
    </row>
    <row r="159" spans="1:36" ht="39.6" thickTop="1" thickBot="1">
      <c r="A159" s="63">
        <v>144</v>
      </c>
      <c r="B159" s="162" t="s">
        <v>400</v>
      </c>
      <c r="C159" s="162">
        <v>0</v>
      </c>
      <c r="D159" s="162">
        <v>0</v>
      </c>
      <c r="E159" s="162" t="s">
        <v>41</v>
      </c>
      <c r="F159" s="162">
        <v>18</v>
      </c>
      <c r="G159" s="231" t="s">
        <v>439</v>
      </c>
      <c r="H159" s="164" t="s">
        <v>5202</v>
      </c>
      <c r="I159" s="231" t="s">
        <v>18</v>
      </c>
      <c r="J159" s="231" t="s">
        <v>129</v>
      </c>
      <c r="K159" s="231">
        <v>6</v>
      </c>
      <c r="L159" s="165" t="s">
        <v>2214</v>
      </c>
      <c r="M159" s="165" t="s">
        <v>2215</v>
      </c>
      <c r="N159" s="64">
        <v>3</v>
      </c>
      <c r="O159" s="64">
        <v>3</v>
      </c>
      <c r="P159" s="64">
        <v>2</v>
      </c>
      <c r="Q159" s="64">
        <v>2</v>
      </c>
      <c r="R159" s="64">
        <f t="shared" si="38"/>
        <v>10</v>
      </c>
      <c r="S159" s="105" t="s">
        <v>5272</v>
      </c>
      <c r="T159" s="105" t="s">
        <v>172</v>
      </c>
      <c r="U159" s="159">
        <f t="shared" si="39"/>
        <v>6</v>
      </c>
      <c r="V159" s="273">
        <v>82</v>
      </c>
      <c r="W159" s="100">
        <f t="shared" si="36"/>
        <v>13.666666666666666</v>
      </c>
      <c r="X159" s="105" t="str">
        <f t="shared" si="37"/>
        <v>De acuerdo a lo programado</v>
      </c>
      <c r="Y159" s="166" t="s">
        <v>5281</v>
      </c>
      <c r="Z159" s="159">
        <f t="shared" si="40"/>
        <v>4</v>
      </c>
      <c r="AA159" s="159"/>
      <c r="AB159" s="100" t="str">
        <f t="shared" si="41"/>
        <v>No hay ejecución</v>
      </c>
      <c r="AC159" s="105" t="str">
        <f t="shared" si="42"/>
        <v>NA</v>
      </c>
      <c r="AD159" s="166"/>
      <c r="AE159" s="65">
        <f t="shared" si="43"/>
        <v>82</v>
      </c>
      <c r="AF159" s="100">
        <f t="shared" si="44"/>
        <v>8.1999999999999993</v>
      </c>
      <c r="AG159" s="105" t="str">
        <f t="shared" si="45"/>
        <v>De acuerdo a lo programado</v>
      </c>
      <c r="AH159" s="166"/>
      <c r="AI159" s="159">
        <v>103074.4</v>
      </c>
      <c r="AJ159" s="159" t="s">
        <v>5136</v>
      </c>
    </row>
    <row r="160" spans="1:36" ht="68.400000000000006" thickTop="1" thickBot="1">
      <c r="A160" s="63">
        <v>145</v>
      </c>
      <c r="B160" s="162" t="s">
        <v>400</v>
      </c>
      <c r="C160" s="162">
        <v>0</v>
      </c>
      <c r="D160" s="162">
        <v>0</v>
      </c>
      <c r="E160" s="162" t="s">
        <v>41</v>
      </c>
      <c r="F160" s="162">
        <v>18</v>
      </c>
      <c r="G160" s="231" t="s">
        <v>450</v>
      </c>
      <c r="H160" s="164" t="s">
        <v>5166</v>
      </c>
      <c r="I160" s="231" t="s">
        <v>18</v>
      </c>
      <c r="J160" s="231" t="s">
        <v>129</v>
      </c>
      <c r="K160" s="231">
        <v>6</v>
      </c>
      <c r="L160" s="165" t="s">
        <v>3778</v>
      </c>
      <c r="M160" s="165" t="s">
        <v>643</v>
      </c>
      <c r="N160" s="64">
        <v>1</v>
      </c>
      <c r="O160" s="64">
        <v>0</v>
      </c>
      <c r="P160" s="64">
        <v>1</v>
      </c>
      <c r="Q160" s="64">
        <v>0</v>
      </c>
      <c r="R160" s="64">
        <f t="shared" si="38"/>
        <v>2</v>
      </c>
      <c r="S160" s="105" t="s">
        <v>5282</v>
      </c>
      <c r="T160" s="105" t="s">
        <v>5283</v>
      </c>
      <c r="U160" s="159">
        <f t="shared" si="39"/>
        <v>1</v>
      </c>
      <c r="V160" s="273">
        <v>1</v>
      </c>
      <c r="W160" s="100">
        <f t="shared" si="36"/>
        <v>1</v>
      </c>
      <c r="X160" s="105" t="str">
        <f t="shared" si="37"/>
        <v>De acuerdo a lo programado</v>
      </c>
      <c r="Y160" s="166" t="s">
        <v>5284</v>
      </c>
      <c r="Z160" s="159">
        <f t="shared" si="40"/>
        <v>1</v>
      </c>
      <c r="AA160" s="159"/>
      <c r="AB160" s="100" t="str">
        <f t="shared" si="41"/>
        <v>No hay ejecución</v>
      </c>
      <c r="AC160" s="105" t="str">
        <f t="shared" si="42"/>
        <v>NA</v>
      </c>
      <c r="AD160" s="166"/>
      <c r="AE160" s="65">
        <f t="shared" si="43"/>
        <v>1</v>
      </c>
      <c r="AF160" s="100">
        <f t="shared" si="44"/>
        <v>0.5</v>
      </c>
      <c r="AG160" s="105" t="str">
        <f t="shared" si="45"/>
        <v>Incumplimiento</v>
      </c>
      <c r="AH160" s="166"/>
      <c r="AI160" s="159">
        <v>20614.88</v>
      </c>
      <c r="AJ160" s="159" t="s">
        <v>5136</v>
      </c>
    </row>
    <row r="161" spans="1:36" ht="39.6" thickTop="1" thickBot="1">
      <c r="A161" s="63">
        <v>146</v>
      </c>
      <c r="B161" s="162" t="s">
        <v>400</v>
      </c>
      <c r="C161" s="162">
        <v>0</v>
      </c>
      <c r="D161" s="162">
        <v>0</v>
      </c>
      <c r="E161" s="162" t="s">
        <v>41</v>
      </c>
      <c r="F161" s="162">
        <v>18</v>
      </c>
      <c r="G161" s="231" t="s">
        <v>450</v>
      </c>
      <c r="H161" s="164" t="s">
        <v>5166</v>
      </c>
      <c r="I161" s="231" t="s">
        <v>18</v>
      </c>
      <c r="J161" s="231" t="s">
        <v>129</v>
      </c>
      <c r="K161" s="231">
        <v>6</v>
      </c>
      <c r="L161" s="165" t="s">
        <v>2233</v>
      </c>
      <c r="M161" s="165" t="s">
        <v>643</v>
      </c>
      <c r="N161" s="64">
        <v>0</v>
      </c>
      <c r="O161" s="64">
        <v>0</v>
      </c>
      <c r="P161" s="64">
        <v>1</v>
      </c>
      <c r="Q161" s="64">
        <v>0</v>
      </c>
      <c r="R161" s="64">
        <f t="shared" si="38"/>
        <v>1</v>
      </c>
      <c r="S161" s="105" t="s">
        <v>5282</v>
      </c>
      <c r="T161" s="105" t="s">
        <v>5285</v>
      </c>
      <c r="U161" s="159">
        <f t="shared" si="39"/>
        <v>0</v>
      </c>
      <c r="V161" s="273">
        <v>0</v>
      </c>
      <c r="W161" s="100" t="str">
        <f t="shared" si="36"/>
        <v>No hay Programación</v>
      </c>
      <c r="X161" s="105" t="str">
        <f t="shared" si="37"/>
        <v>De acuerdo a lo programado</v>
      </c>
      <c r="Y161" s="166" t="s">
        <v>5219</v>
      </c>
      <c r="Z161" s="159">
        <f t="shared" si="40"/>
        <v>1</v>
      </c>
      <c r="AA161" s="159"/>
      <c r="AB161" s="100" t="str">
        <f t="shared" si="41"/>
        <v>No hay ejecución</v>
      </c>
      <c r="AC161" s="105" t="str">
        <f t="shared" si="42"/>
        <v>NA</v>
      </c>
      <c r="AD161" s="166"/>
      <c r="AE161" s="65">
        <f t="shared" si="43"/>
        <v>0</v>
      </c>
      <c r="AF161" s="100" t="str">
        <f t="shared" si="44"/>
        <v>No hay Programación</v>
      </c>
      <c r="AG161" s="105" t="str">
        <f t="shared" si="45"/>
        <v>De acuerdo a lo programado</v>
      </c>
      <c r="AH161" s="166"/>
      <c r="AI161" s="159">
        <v>10307.44</v>
      </c>
      <c r="AJ161" s="159" t="s">
        <v>5136</v>
      </c>
    </row>
    <row r="162" spans="1:36" ht="87.6" thickTop="1" thickBot="1">
      <c r="A162" s="63">
        <v>147</v>
      </c>
      <c r="B162" s="162" t="s">
        <v>400</v>
      </c>
      <c r="C162" s="162">
        <v>0</v>
      </c>
      <c r="D162" s="162">
        <v>0</v>
      </c>
      <c r="E162" s="162" t="s">
        <v>41</v>
      </c>
      <c r="F162" s="162">
        <v>18</v>
      </c>
      <c r="G162" s="231" t="s">
        <v>428</v>
      </c>
      <c r="H162" s="164" t="s">
        <v>5137</v>
      </c>
      <c r="I162" s="231" t="s">
        <v>18</v>
      </c>
      <c r="J162" s="231" t="s">
        <v>129</v>
      </c>
      <c r="K162" s="231">
        <v>6</v>
      </c>
      <c r="L162" s="165" t="s">
        <v>3778</v>
      </c>
      <c r="M162" s="165" t="s">
        <v>643</v>
      </c>
      <c r="N162" s="64">
        <v>1</v>
      </c>
      <c r="O162" s="64">
        <v>0</v>
      </c>
      <c r="P162" s="64">
        <v>1</v>
      </c>
      <c r="Q162" s="64">
        <v>1</v>
      </c>
      <c r="R162" s="64">
        <f t="shared" si="38"/>
        <v>3</v>
      </c>
      <c r="S162" s="105" t="s">
        <v>5282</v>
      </c>
      <c r="T162" s="105" t="s">
        <v>5286</v>
      </c>
      <c r="U162" s="159">
        <f t="shared" si="39"/>
        <v>1</v>
      </c>
      <c r="V162" s="273">
        <v>0</v>
      </c>
      <c r="W162" s="100">
        <f t="shared" si="36"/>
        <v>0</v>
      </c>
      <c r="X162" s="105" t="str">
        <f t="shared" si="37"/>
        <v>En Riesgo de no Cumplimiento</v>
      </c>
      <c r="Y162" s="166" t="s">
        <v>5287</v>
      </c>
      <c r="Z162" s="159">
        <f t="shared" si="40"/>
        <v>2</v>
      </c>
      <c r="AA162" s="159"/>
      <c r="AB162" s="100" t="str">
        <f t="shared" si="41"/>
        <v>No hay ejecución</v>
      </c>
      <c r="AC162" s="105" t="str">
        <f t="shared" si="42"/>
        <v>NA</v>
      </c>
      <c r="AD162" s="166"/>
      <c r="AE162" s="65">
        <f t="shared" si="43"/>
        <v>0</v>
      </c>
      <c r="AF162" s="100" t="str">
        <f t="shared" si="44"/>
        <v>No hay Programación</v>
      </c>
      <c r="AG162" s="105" t="str">
        <f t="shared" si="45"/>
        <v>De acuerdo a lo programado</v>
      </c>
      <c r="AH162" s="166"/>
      <c r="AI162" s="159">
        <v>30922.32</v>
      </c>
      <c r="AJ162" s="159" t="s">
        <v>5136</v>
      </c>
    </row>
    <row r="163" spans="1:36" ht="30" thickTop="1" thickBot="1">
      <c r="A163" s="63">
        <v>148</v>
      </c>
      <c r="B163" s="162" t="s">
        <v>400</v>
      </c>
      <c r="C163" s="162">
        <v>0</v>
      </c>
      <c r="D163" s="162">
        <v>0</v>
      </c>
      <c r="E163" s="162" t="s">
        <v>41</v>
      </c>
      <c r="F163" s="162">
        <v>18</v>
      </c>
      <c r="G163" s="231" t="s">
        <v>557</v>
      </c>
      <c r="H163" s="164" t="s">
        <v>5141</v>
      </c>
      <c r="I163" s="231" t="s">
        <v>20</v>
      </c>
      <c r="J163" s="231" t="s">
        <v>129</v>
      </c>
      <c r="K163" s="231">
        <v>1</v>
      </c>
      <c r="L163" s="165" t="s">
        <v>2214</v>
      </c>
      <c r="M163" s="165" t="s">
        <v>2215</v>
      </c>
      <c r="N163" s="64">
        <v>84</v>
      </c>
      <c r="O163" s="64">
        <v>0</v>
      </c>
      <c r="P163" s="64">
        <v>0</v>
      </c>
      <c r="Q163" s="64">
        <v>0</v>
      </c>
      <c r="R163" s="64">
        <f>N163+O163+P163+Q163</f>
        <v>84</v>
      </c>
      <c r="S163" s="105" t="s">
        <v>5282</v>
      </c>
      <c r="T163" s="105" t="s">
        <v>5288</v>
      </c>
      <c r="U163" s="159">
        <f t="shared" si="39"/>
        <v>84</v>
      </c>
      <c r="V163" s="273">
        <v>67</v>
      </c>
      <c r="W163" s="100">
        <f t="shared" si="36"/>
        <v>0.79761904761904767</v>
      </c>
      <c r="X163" s="105" t="str">
        <f t="shared" si="37"/>
        <v>Atraso Leve</v>
      </c>
      <c r="Y163" s="166" t="s">
        <v>5289</v>
      </c>
      <c r="Z163" s="159">
        <f t="shared" si="40"/>
        <v>0</v>
      </c>
      <c r="AA163" s="159"/>
      <c r="AB163" s="100" t="str">
        <f t="shared" si="41"/>
        <v>No hay ejecución</v>
      </c>
      <c r="AC163" s="105" t="str">
        <f t="shared" si="42"/>
        <v>NA</v>
      </c>
      <c r="AD163" s="166"/>
      <c r="AE163" s="65">
        <f t="shared" si="43"/>
        <v>67</v>
      </c>
      <c r="AF163" s="100">
        <f t="shared" si="44"/>
        <v>0.79761904761904767</v>
      </c>
      <c r="AG163" s="105" t="str">
        <f t="shared" si="45"/>
        <v>Atraso Leve</v>
      </c>
      <c r="AH163" s="166"/>
      <c r="AI163" s="159">
        <v>865824.99</v>
      </c>
      <c r="AJ163" s="159" t="s">
        <v>5136</v>
      </c>
    </row>
    <row r="164" spans="1:36" ht="87.6" thickTop="1" thickBot="1">
      <c r="A164" s="63">
        <v>149</v>
      </c>
      <c r="B164" s="162" t="s">
        <v>400</v>
      </c>
      <c r="C164" s="162">
        <v>0</v>
      </c>
      <c r="D164" s="162">
        <v>0</v>
      </c>
      <c r="E164" s="162" t="s">
        <v>41</v>
      </c>
      <c r="F164" s="162">
        <v>18</v>
      </c>
      <c r="G164" s="231" t="s">
        <v>450</v>
      </c>
      <c r="H164" s="164" t="s">
        <v>5166</v>
      </c>
      <c r="I164" s="231" t="s">
        <v>18</v>
      </c>
      <c r="J164" s="231" t="s">
        <v>129</v>
      </c>
      <c r="K164" s="231">
        <v>6</v>
      </c>
      <c r="L164" s="165" t="s">
        <v>3778</v>
      </c>
      <c r="M164" s="165" t="s">
        <v>643</v>
      </c>
      <c r="N164" s="64">
        <v>0</v>
      </c>
      <c r="O164" s="64">
        <v>1</v>
      </c>
      <c r="P164" s="64">
        <v>1</v>
      </c>
      <c r="Q164" s="64">
        <v>0</v>
      </c>
      <c r="R164" s="64">
        <f>N164+O164+P164+Q164</f>
        <v>2</v>
      </c>
      <c r="S164" s="105" t="s">
        <v>5282</v>
      </c>
      <c r="T164" s="105" t="s">
        <v>172</v>
      </c>
      <c r="U164" s="159">
        <f t="shared" si="39"/>
        <v>1</v>
      </c>
      <c r="V164" s="273">
        <v>1</v>
      </c>
      <c r="W164" s="100">
        <f t="shared" si="36"/>
        <v>1</v>
      </c>
      <c r="X164" s="105" t="str">
        <f t="shared" si="37"/>
        <v>De acuerdo a lo programado</v>
      </c>
      <c r="Y164" s="166" t="s">
        <v>5287</v>
      </c>
      <c r="Z164" s="159">
        <f t="shared" si="40"/>
        <v>1</v>
      </c>
      <c r="AA164" s="159"/>
      <c r="AB164" s="100" t="str">
        <f t="shared" si="41"/>
        <v>No hay ejecución</v>
      </c>
      <c r="AC164" s="105" t="str">
        <f t="shared" si="42"/>
        <v>NA</v>
      </c>
      <c r="AD164" s="166"/>
      <c r="AE164" s="65">
        <f t="shared" si="43"/>
        <v>1</v>
      </c>
      <c r="AF164" s="100">
        <f t="shared" si="44"/>
        <v>0.5</v>
      </c>
      <c r="AG164" s="105" t="str">
        <f t="shared" si="45"/>
        <v>Incumplimiento</v>
      </c>
      <c r="AH164" s="166"/>
      <c r="AI164" s="159">
        <v>20614.88</v>
      </c>
      <c r="AJ164" s="159" t="s">
        <v>5136</v>
      </c>
    </row>
    <row r="165" spans="1:36" ht="39.6" thickTop="1" thickBot="1">
      <c r="A165" s="63">
        <v>150</v>
      </c>
      <c r="B165" s="162" t="s">
        <v>400</v>
      </c>
      <c r="C165" s="162">
        <v>0</v>
      </c>
      <c r="D165" s="162">
        <v>0</v>
      </c>
      <c r="E165" s="162" t="s">
        <v>41</v>
      </c>
      <c r="F165" s="162">
        <v>18</v>
      </c>
      <c r="G165" s="231" t="s">
        <v>450</v>
      </c>
      <c r="H165" s="164" t="s">
        <v>5166</v>
      </c>
      <c r="I165" s="231" t="s">
        <v>18</v>
      </c>
      <c r="J165" s="231" t="s">
        <v>129</v>
      </c>
      <c r="K165" s="231">
        <v>6</v>
      </c>
      <c r="L165" s="165" t="s">
        <v>2214</v>
      </c>
      <c r="M165" s="165" t="s">
        <v>2215</v>
      </c>
      <c r="N165" s="64">
        <v>5</v>
      </c>
      <c r="O165" s="64">
        <v>10</v>
      </c>
      <c r="P165" s="64">
        <v>10</v>
      </c>
      <c r="Q165" s="64">
        <v>2</v>
      </c>
      <c r="R165" s="64">
        <f>N165+O165+P165+Q165</f>
        <v>27</v>
      </c>
      <c r="S165" s="105" t="s">
        <v>5282</v>
      </c>
      <c r="T165" s="105" t="s">
        <v>172</v>
      </c>
      <c r="U165" s="159">
        <f t="shared" si="39"/>
        <v>15</v>
      </c>
      <c r="V165" s="273">
        <v>32</v>
      </c>
      <c r="W165" s="100">
        <f t="shared" si="36"/>
        <v>2.1333333333333333</v>
      </c>
      <c r="X165" s="105" t="str">
        <f t="shared" si="37"/>
        <v>De acuerdo a lo programado</v>
      </c>
      <c r="Y165" s="166" t="s">
        <v>5290</v>
      </c>
      <c r="Z165" s="159">
        <f t="shared" si="40"/>
        <v>12</v>
      </c>
      <c r="AA165" s="159"/>
      <c r="AB165" s="100" t="str">
        <f t="shared" si="41"/>
        <v>No hay ejecución</v>
      </c>
      <c r="AC165" s="105" t="str">
        <f t="shared" si="42"/>
        <v>NA</v>
      </c>
      <c r="AD165" s="166"/>
      <c r="AE165" s="65">
        <f t="shared" si="43"/>
        <v>32</v>
      </c>
      <c r="AF165" s="100">
        <f t="shared" si="44"/>
        <v>1.1851851851851851</v>
      </c>
      <c r="AG165" s="105" t="str">
        <f t="shared" si="45"/>
        <v>De acuerdo a lo programado</v>
      </c>
      <c r="AH165" s="166"/>
      <c r="AI165" s="159">
        <v>278300.89</v>
      </c>
      <c r="AJ165" s="159" t="s">
        <v>5136</v>
      </c>
    </row>
    <row r="166" spans="1:36" ht="78" thickTop="1" thickBot="1">
      <c r="A166" s="63">
        <v>151</v>
      </c>
      <c r="B166" s="162" t="s">
        <v>400</v>
      </c>
      <c r="C166" s="162">
        <v>0</v>
      </c>
      <c r="D166" s="162">
        <v>0</v>
      </c>
      <c r="E166" s="162" t="s">
        <v>41</v>
      </c>
      <c r="F166" s="162">
        <v>18</v>
      </c>
      <c r="G166" s="231" t="s">
        <v>450</v>
      </c>
      <c r="H166" s="164" t="s">
        <v>5133</v>
      </c>
      <c r="I166" s="231" t="s">
        <v>18</v>
      </c>
      <c r="J166" s="231" t="s">
        <v>129</v>
      </c>
      <c r="K166" s="231">
        <v>6</v>
      </c>
      <c r="L166" s="165" t="s">
        <v>3834</v>
      </c>
      <c r="M166" s="165" t="s">
        <v>643</v>
      </c>
      <c r="N166" s="64">
        <v>0</v>
      </c>
      <c r="O166" s="64">
        <v>2</v>
      </c>
      <c r="P166" s="64">
        <v>2</v>
      </c>
      <c r="Q166" s="64">
        <v>0</v>
      </c>
      <c r="R166" s="64">
        <f>N166+O166+P166+Q166</f>
        <v>4</v>
      </c>
      <c r="S166" s="105" t="s">
        <v>5282</v>
      </c>
      <c r="T166" s="105" t="s">
        <v>172</v>
      </c>
      <c r="U166" s="159">
        <f t="shared" si="39"/>
        <v>2</v>
      </c>
      <c r="V166" s="273">
        <v>3</v>
      </c>
      <c r="W166" s="100">
        <f t="shared" si="36"/>
        <v>1.5</v>
      </c>
      <c r="X166" s="105" t="str">
        <f t="shared" si="37"/>
        <v>De acuerdo a lo programado</v>
      </c>
      <c r="Y166" s="166" t="s">
        <v>5291</v>
      </c>
      <c r="Z166" s="159">
        <f t="shared" si="40"/>
        <v>2</v>
      </c>
      <c r="AA166" s="159"/>
      <c r="AB166" s="100" t="str">
        <f t="shared" si="41"/>
        <v>No hay ejecución</v>
      </c>
      <c r="AC166" s="105" t="str">
        <f t="shared" si="42"/>
        <v>NA</v>
      </c>
      <c r="AD166" s="166"/>
      <c r="AE166" s="65">
        <f t="shared" si="43"/>
        <v>3</v>
      </c>
      <c r="AF166" s="100">
        <f t="shared" si="44"/>
        <v>0.75</v>
      </c>
      <c r="AG166" s="105" t="str">
        <f t="shared" si="45"/>
        <v>Atraso Leve</v>
      </c>
      <c r="AH166" s="166"/>
      <c r="AI166" s="159">
        <v>41229.760000000002</v>
      </c>
      <c r="AJ166" s="159" t="s">
        <v>5136</v>
      </c>
    </row>
    <row r="167" spans="1:36" ht="30" thickTop="1" thickBot="1">
      <c r="A167" s="63">
        <v>152</v>
      </c>
      <c r="B167" s="162" t="s">
        <v>400</v>
      </c>
      <c r="C167" s="162">
        <v>0</v>
      </c>
      <c r="D167" s="162">
        <v>0</v>
      </c>
      <c r="E167" s="162" t="s">
        <v>41</v>
      </c>
      <c r="F167" s="162">
        <v>18</v>
      </c>
      <c r="G167" s="231" t="s">
        <v>428</v>
      </c>
      <c r="H167" s="164" t="s">
        <v>5167</v>
      </c>
      <c r="I167" s="231" t="s">
        <v>18</v>
      </c>
      <c r="J167" s="231" t="s">
        <v>129</v>
      </c>
      <c r="K167" s="231">
        <v>6</v>
      </c>
      <c r="L167" s="165" t="s">
        <v>3778</v>
      </c>
      <c r="M167" s="165" t="s">
        <v>643</v>
      </c>
      <c r="N167" s="64">
        <v>1</v>
      </c>
      <c r="O167" s="64">
        <v>0</v>
      </c>
      <c r="P167" s="64">
        <v>1</v>
      </c>
      <c r="Q167" s="64">
        <v>0</v>
      </c>
      <c r="R167" s="64">
        <f t="shared" ref="R167:R227" si="46">N167+O167+P167+Q167</f>
        <v>2</v>
      </c>
      <c r="S167" s="105" t="s">
        <v>5282</v>
      </c>
      <c r="T167" s="105" t="s">
        <v>172</v>
      </c>
      <c r="U167" s="159">
        <f t="shared" si="39"/>
        <v>1</v>
      </c>
      <c r="V167" s="273">
        <v>0</v>
      </c>
      <c r="W167" s="100">
        <f t="shared" si="36"/>
        <v>0</v>
      </c>
      <c r="X167" s="105" t="str">
        <f t="shared" si="37"/>
        <v>En Riesgo de no Cumplimiento</v>
      </c>
      <c r="Y167" s="166" t="s">
        <v>5219</v>
      </c>
      <c r="Z167" s="159">
        <f t="shared" si="40"/>
        <v>1</v>
      </c>
      <c r="AA167" s="159"/>
      <c r="AB167" s="100" t="str">
        <f t="shared" si="41"/>
        <v>No hay ejecución</v>
      </c>
      <c r="AC167" s="105" t="str">
        <f t="shared" si="42"/>
        <v>NA</v>
      </c>
      <c r="AD167" s="166"/>
      <c r="AE167" s="65">
        <f t="shared" si="43"/>
        <v>0</v>
      </c>
      <c r="AF167" s="100" t="str">
        <f t="shared" si="44"/>
        <v>No hay Programación</v>
      </c>
      <c r="AG167" s="105" t="str">
        <f t="shared" si="45"/>
        <v>De acuerdo a lo programado</v>
      </c>
      <c r="AH167" s="166"/>
      <c r="AI167" s="159">
        <v>20614.88</v>
      </c>
      <c r="AJ167" s="159" t="s">
        <v>5136</v>
      </c>
    </row>
    <row r="168" spans="1:36" ht="39.6" thickTop="1" thickBot="1">
      <c r="A168" s="63">
        <v>153</v>
      </c>
      <c r="B168" s="162" t="s">
        <v>400</v>
      </c>
      <c r="C168" s="162">
        <v>0</v>
      </c>
      <c r="D168" s="162">
        <v>0</v>
      </c>
      <c r="E168" s="162" t="s">
        <v>41</v>
      </c>
      <c r="F168" s="162">
        <v>18</v>
      </c>
      <c r="G168" s="231" t="s">
        <v>450</v>
      </c>
      <c r="H168" s="448" t="s">
        <v>7734</v>
      </c>
      <c r="I168" s="231" t="s">
        <v>18</v>
      </c>
      <c r="J168" s="231" t="s">
        <v>129</v>
      </c>
      <c r="K168" s="231">
        <v>6</v>
      </c>
      <c r="L168" s="165" t="s">
        <v>3778</v>
      </c>
      <c r="M168" s="165" t="s">
        <v>643</v>
      </c>
      <c r="N168" s="64">
        <v>1</v>
      </c>
      <c r="O168" s="64">
        <v>1</v>
      </c>
      <c r="P168" s="64">
        <v>1</v>
      </c>
      <c r="Q168" s="64">
        <v>0</v>
      </c>
      <c r="R168" s="64">
        <f t="shared" si="46"/>
        <v>3</v>
      </c>
      <c r="S168" s="105" t="s">
        <v>5282</v>
      </c>
      <c r="T168" s="105" t="s">
        <v>5292</v>
      </c>
      <c r="U168" s="159">
        <f t="shared" si="39"/>
        <v>2</v>
      </c>
      <c r="V168" s="273">
        <v>2</v>
      </c>
      <c r="W168" s="100">
        <f t="shared" si="36"/>
        <v>1</v>
      </c>
      <c r="X168" s="105" t="str">
        <f t="shared" si="37"/>
        <v>De acuerdo a lo programado</v>
      </c>
      <c r="Y168" s="166" t="s">
        <v>5293</v>
      </c>
      <c r="Z168" s="159">
        <f t="shared" si="40"/>
        <v>1</v>
      </c>
      <c r="AA168" s="159"/>
      <c r="AB168" s="100" t="str">
        <f t="shared" si="41"/>
        <v>No hay ejecución</v>
      </c>
      <c r="AC168" s="105" t="str">
        <f t="shared" si="42"/>
        <v>NA</v>
      </c>
      <c r="AD168" s="166"/>
      <c r="AE168" s="65">
        <f t="shared" si="43"/>
        <v>2</v>
      </c>
      <c r="AF168" s="100">
        <f t="shared" si="44"/>
        <v>0.66666666666666663</v>
      </c>
      <c r="AG168" s="105" t="str">
        <f t="shared" si="45"/>
        <v>Incumplimiento</v>
      </c>
      <c r="AH168" s="166"/>
      <c r="AI168" s="159">
        <v>30922.32</v>
      </c>
      <c r="AJ168" s="159" t="s">
        <v>5136</v>
      </c>
    </row>
    <row r="169" spans="1:36" ht="30" thickTop="1" thickBot="1">
      <c r="A169" s="63">
        <v>154</v>
      </c>
      <c r="B169" s="162" t="s">
        <v>400</v>
      </c>
      <c r="C169" s="162">
        <v>0</v>
      </c>
      <c r="D169" s="162">
        <v>0</v>
      </c>
      <c r="E169" s="162" t="s">
        <v>41</v>
      </c>
      <c r="F169" s="162">
        <v>18</v>
      </c>
      <c r="G169" s="231" t="s">
        <v>450</v>
      </c>
      <c r="H169" s="164" t="s">
        <v>5168</v>
      </c>
      <c r="I169" s="231" t="s">
        <v>18</v>
      </c>
      <c r="J169" s="231" t="s">
        <v>129</v>
      </c>
      <c r="K169" s="231">
        <v>6</v>
      </c>
      <c r="L169" s="165" t="s">
        <v>3778</v>
      </c>
      <c r="M169" s="165" t="s">
        <v>643</v>
      </c>
      <c r="N169" s="64">
        <v>1</v>
      </c>
      <c r="O169" s="64">
        <v>0</v>
      </c>
      <c r="P169" s="64">
        <v>1</v>
      </c>
      <c r="Q169" s="64">
        <v>0</v>
      </c>
      <c r="R169" s="64">
        <f t="shared" si="46"/>
        <v>2</v>
      </c>
      <c r="S169" s="105" t="s">
        <v>5282</v>
      </c>
      <c r="T169" s="105" t="s">
        <v>172</v>
      </c>
      <c r="U169" s="159">
        <f t="shared" si="39"/>
        <v>1</v>
      </c>
      <c r="V169" s="273">
        <v>0</v>
      </c>
      <c r="W169" s="100">
        <f t="shared" si="36"/>
        <v>0</v>
      </c>
      <c r="X169" s="105" t="str">
        <f t="shared" si="37"/>
        <v>En Riesgo de no Cumplimiento</v>
      </c>
      <c r="Y169" s="166" t="s">
        <v>5219</v>
      </c>
      <c r="Z169" s="159">
        <f t="shared" si="40"/>
        <v>1</v>
      </c>
      <c r="AA169" s="159"/>
      <c r="AB169" s="100" t="str">
        <f t="shared" si="41"/>
        <v>No hay ejecución</v>
      </c>
      <c r="AC169" s="105" t="str">
        <f t="shared" si="42"/>
        <v>NA</v>
      </c>
      <c r="AD169" s="166"/>
      <c r="AE169" s="65">
        <f t="shared" si="43"/>
        <v>0</v>
      </c>
      <c r="AF169" s="100" t="str">
        <f t="shared" si="44"/>
        <v>No hay Programación</v>
      </c>
      <c r="AG169" s="105" t="str">
        <f t="shared" si="45"/>
        <v>De acuerdo a lo programado</v>
      </c>
      <c r="AH169" s="166"/>
      <c r="AI169" s="159">
        <v>20614.88</v>
      </c>
      <c r="AJ169" s="159" t="s">
        <v>5136</v>
      </c>
    </row>
    <row r="170" spans="1:36" ht="30" thickTop="1" thickBot="1">
      <c r="A170" s="63">
        <v>155</v>
      </c>
      <c r="B170" s="162" t="s">
        <v>400</v>
      </c>
      <c r="C170" s="162">
        <v>0</v>
      </c>
      <c r="D170" s="162">
        <v>0</v>
      </c>
      <c r="E170" s="162" t="s">
        <v>41</v>
      </c>
      <c r="F170" s="162">
        <v>18</v>
      </c>
      <c r="G170" s="231" t="s">
        <v>439</v>
      </c>
      <c r="H170" s="164" t="s">
        <v>5148</v>
      </c>
      <c r="I170" s="231" t="s">
        <v>18</v>
      </c>
      <c r="J170" s="231" t="s">
        <v>129</v>
      </c>
      <c r="K170" s="231">
        <v>6</v>
      </c>
      <c r="L170" s="165" t="s">
        <v>2214</v>
      </c>
      <c r="M170" s="165" t="s">
        <v>2215</v>
      </c>
      <c r="N170" s="64">
        <v>0</v>
      </c>
      <c r="O170" s="64">
        <v>1</v>
      </c>
      <c r="P170" s="64">
        <v>1</v>
      </c>
      <c r="Q170" s="64">
        <v>0</v>
      </c>
      <c r="R170" s="64">
        <f t="shared" si="46"/>
        <v>2</v>
      </c>
      <c r="S170" s="105" t="s">
        <v>5282</v>
      </c>
      <c r="T170" s="105" t="s">
        <v>172</v>
      </c>
      <c r="U170" s="159">
        <f t="shared" si="39"/>
        <v>1</v>
      </c>
      <c r="V170" s="273">
        <v>0</v>
      </c>
      <c r="W170" s="100">
        <f t="shared" si="36"/>
        <v>0</v>
      </c>
      <c r="X170" s="105" t="str">
        <f t="shared" si="37"/>
        <v>En Riesgo de no Cumplimiento</v>
      </c>
      <c r="Y170" s="166" t="s">
        <v>5219</v>
      </c>
      <c r="Z170" s="159">
        <f t="shared" si="40"/>
        <v>1</v>
      </c>
      <c r="AA170" s="159"/>
      <c r="AB170" s="100" t="str">
        <f t="shared" si="41"/>
        <v>No hay ejecución</v>
      </c>
      <c r="AC170" s="105" t="str">
        <f t="shared" si="42"/>
        <v>NA</v>
      </c>
      <c r="AD170" s="166"/>
      <c r="AE170" s="65">
        <f t="shared" si="43"/>
        <v>0</v>
      </c>
      <c r="AF170" s="100" t="str">
        <f t="shared" si="44"/>
        <v>No hay Programación</v>
      </c>
      <c r="AG170" s="105" t="str">
        <f t="shared" si="45"/>
        <v>De acuerdo a lo programado</v>
      </c>
      <c r="AH170" s="166"/>
      <c r="AI170" s="159">
        <v>20614.88</v>
      </c>
      <c r="AJ170" s="159" t="s">
        <v>5136</v>
      </c>
    </row>
    <row r="171" spans="1:36" ht="39.6" thickTop="1" thickBot="1">
      <c r="A171" s="63">
        <v>156</v>
      </c>
      <c r="B171" s="162" t="s">
        <v>400</v>
      </c>
      <c r="C171" s="162">
        <v>0</v>
      </c>
      <c r="D171" s="162">
        <v>0</v>
      </c>
      <c r="E171" s="162" t="s">
        <v>41</v>
      </c>
      <c r="F171" s="162">
        <v>18</v>
      </c>
      <c r="G171" s="231" t="s">
        <v>439</v>
      </c>
      <c r="H171" s="164" t="s">
        <v>5260</v>
      </c>
      <c r="I171" s="231" t="s">
        <v>18</v>
      </c>
      <c r="J171" s="231" t="s">
        <v>129</v>
      </c>
      <c r="K171" s="231">
        <v>6</v>
      </c>
      <c r="L171" s="165" t="s">
        <v>2214</v>
      </c>
      <c r="M171" s="165" t="s">
        <v>2215</v>
      </c>
      <c r="N171" s="64">
        <v>0</v>
      </c>
      <c r="O171" s="64">
        <v>2</v>
      </c>
      <c r="P171" s="64">
        <v>2</v>
      </c>
      <c r="Q171" s="64">
        <v>2</v>
      </c>
      <c r="R171" s="64">
        <f t="shared" si="46"/>
        <v>6</v>
      </c>
      <c r="S171" s="105" t="s">
        <v>5282</v>
      </c>
      <c r="T171" s="105" t="s">
        <v>172</v>
      </c>
      <c r="U171" s="159">
        <f t="shared" si="39"/>
        <v>2</v>
      </c>
      <c r="V171" s="273">
        <v>3</v>
      </c>
      <c r="W171" s="100">
        <f t="shared" ref="W171:W230" si="47">IF(V171="","No hay ejecución",IF(AND(U171&gt;0), V171/U171,"No hay Programación"))</f>
        <v>1.5</v>
      </c>
      <c r="X171" s="105" t="str">
        <f t="shared" ref="X171:X230" si="48">IF(W171="No hay ejecución","NA",IF(W171&gt;=90%,"De acuerdo a lo programado",IF(W171&gt;=70%,"Atraso Leve",IF(W171&lt;70%,"En Riesgo de no Cumplimiento"))))</f>
        <v>De acuerdo a lo programado</v>
      </c>
      <c r="Y171" s="166" t="s">
        <v>5294</v>
      </c>
      <c r="Z171" s="159">
        <f t="shared" si="40"/>
        <v>4</v>
      </c>
      <c r="AA171" s="159"/>
      <c r="AB171" s="100" t="str">
        <f t="shared" si="41"/>
        <v>No hay ejecución</v>
      </c>
      <c r="AC171" s="105" t="str">
        <f t="shared" si="42"/>
        <v>NA</v>
      </c>
      <c r="AD171" s="166"/>
      <c r="AE171" s="65">
        <f t="shared" si="43"/>
        <v>3</v>
      </c>
      <c r="AF171" s="100">
        <f t="shared" si="44"/>
        <v>0.5</v>
      </c>
      <c r="AG171" s="105" t="str">
        <f t="shared" si="45"/>
        <v>Incumplimiento</v>
      </c>
      <c r="AH171" s="166"/>
      <c r="AI171" s="159">
        <v>61844.639999999999</v>
      </c>
      <c r="AJ171" s="159" t="s">
        <v>5136</v>
      </c>
    </row>
    <row r="172" spans="1:36" ht="30" thickTop="1" thickBot="1">
      <c r="A172" s="63">
        <v>157</v>
      </c>
      <c r="B172" s="162" t="s">
        <v>400</v>
      </c>
      <c r="C172" s="162">
        <v>0</v>
      </c>
      <c r="D172" s="162">
        <v>0</v>
      </c>
      <c r="E172" s="162" t="s">
        <v>41</v>
      </c>
      <c r="F172" s="162">
        <v>18</v>
      </c>
      <c r="G172" s="231" t="s">
        <v>439</v>
      </c>
      <c r="H172" s="164" t="s">
        <v>5264</v>
      </c>
      <c r="I172" s="231" t="s">
        <v>18</v>
      </c>
      <c r="J172" s="231" t="s">
        <v>129</v>
      </c>
      <c r="K172" s="231">
        <v>6</v>
      </c>
      <c r="L172" s="165" t="s">
        <v>2233</v>
      </c>
      <c r="M172" s="165" t="s">
        <v>643</v>
      </c>
      <c r="N172" s="64">
        <v>0</v>
      </c>
      <c r="O172" s="64">
        <v>0</v>
      </c>
      <c r="P172" s="64">
        <v>0</v>
      </c>
      <c r="Q172" s="64">
        <v>1</v>
      </c>
      <c r="R172" s="64">
        <f>N172+O172+P172+Q172</f>
        <v>1</v>
      </c>
      <c r="S172" s="105" t="s">
        <v>5282</v>
      </c>
      <c r="T172" s="105" t="s">
        <v>172</v>
      </c>
      <c r="U172" s="159">
        <f t="shared" si="39"/>
        <v>0</v>
      </c>
      <c r="V172" s="273">
        <v>0</v>
      </c>
      <c r="W172" s="100" t="str">
        <f t="shared" si="47"/>
        <v>No hay Programación</v>
      </c>
      <c r="X172" s="105" t="str">
        <f t="shared" si="48"/>
        <v>De acuerdo a lo programado</v>
      </c>
      <c r="Y172" s="166"/>
      <c r="Z172" s="159">
        <f t="shared" si="40"/>
        <v>1</v>
      </c>
      <c r="AA172" s="159"/>
      <c r="AB172" s="100" t="str">
        <f t="shared" si="41"/>
        <v>No hay ejecución</v>
      </c>
      <c r="AC172" s="105" t="str">
        <f t="shared" si="42"/>
        <v>NA</v>
      </c>
      <c r="AD172" s="166"/>
      <c r="AE172" s="65">
        <f t="shared" si="43"/>
        <v>0</v>
      </c>
      <c r="AF172" s="100" t="str">
        <f t="shared" si="44"/>
        <v>No hay Programación</v>
      </c>
      <c r="AG172" s="105" t="str">
        <f t="shared" si="45"/>
        <v>De acuerdo a lo programado</v>
      </c>
      <c r="AH172" s="166"/>
      <c r="AI172" s="159">
        <v>10307.44</v>
      </c>
      <c r="AJ172" s="159" t="s">
        <v>5136</v>
      </c>
    </row>
    <row r="173" spans="1:36" ht="30" thickTop="1" thickBot="1">
      <c r="A173" s="63">
        <v>158</v>
      </c>
      <c r="B173" s="162" t="s">
        <v>400</v>
      </c>
      <c r="C173" s="162">
        <v>0</v>
      </c>
      <c r="D173" s="162">
        <v>0</v>
      </c>
      <c r="E173" s="162" t="s">
        <v>41</v>
      </c>
      <c r="F173" s="162">
        <v>18</v>
      </c>
      <c r="G173" s="231" t="s">
        <v>541</v>
      </c>
      <c r="H173" s="164" t="s">
        <v>5295</v>
      </c>
      <c r="I173" s="231" t="s">
        <v>20</v>
      </c>
      <c r="J173" s="231" t="s">
        <v>129</v>
      </c>
      <c r="K173" s="231">
        <v>1</v>
      </c>
      <c r="L173" s="165" t="s">
        <v>2214</v>
      </c>
      <c r="M173" s="165" t="s">
        <v>2215</v>
      </c>
      <c r="N173" s="64">
        <v>2</v>
      </c>
      <c r="O173" s="64">
        <v>0</v>
      </c>
      <c r="P173" s="64">
        <v>0</v>
      </c>
      <c r="Q173" s="64">
        <v>0</v>
      </c>
      <c r="R173" s="64">
        <f t="shared" si="46"/>
        <v>2</v>
      </c>
      <c r="S173" s="105" t="s">
        <v>5282</v>
      </c>
      <c r="T173" s="105" t="s">
        <v>5296</v>
      </c>
      <c r="U173" s="159">
        <f t="shared" si="39"/>
        <v>2</v>
      </c>
      <c r="V173" s="273">
        <v>0</v>
      </c>
      <c r="W173" s="100">
        <f t="shared" si="47"/>
        <v>0</v>
      </c>
      <c r="X173" s="105" t="str">
        <f t="shared" si="48"/>
        <v>En Riesgo de no Cumplimiento</v>
      </c>
      <c r="Y173" s="166" t="s">
        <v>5219</v>
      </c>
      <c r="Z173" s="159">
        <f t="shared" si="40"/>
        <v>0</v>
      </c>
      <c r="AA173" s="159"/>
      <c r="AB173" s="100" t="str">
        <f t="shared" si="41"/>
        <v>No hay ejecución</v>
      </c>
      <c r="AC173" s="105" t="str">
        <f t="shared" si="42"/>
        <v>NA</v>
      </c>
      <c r="AD173" s="166"/>
      <c r="AE173" s="65">
        <f t="shared" si="43"/>
        <v>0</v>
      </c>
      <c r="AF173" s="100" t="str">
        <f t="shared" si="44"/>
        <v>No hay Programación</v>
      </c>
      <c r="AG173" s="105" t="str">
        <f t="shared" si="45"/>
        <v>De acuerdo a lo programado</v>
      </c>
      <c r="AH173" s="166"/>
      <c r="AI173" s="159">
        <v>51537.2</v>
      </c>
      <c r="AJ173" s="159" t="s">
        <v>5136</v>
      </c>
    </row>
    <row r="174" spans="1:36" ht="30" thickTop="1" thickBot="1">
      <c r="A174" s="63">
        <v>159</v>
      </c>
      <c r="B174" s="162" t="s">
        <v>400</v>
      </c>
      <c r="C174" s="162">
        <v>0</v>
      </c>
      <c r="D174" s="162">
        <v>0</v>
      </c>
      <c r="E174" s="162" t="s">
        <v>41</v>
      </c>
      <c r="F174" s="162">
        <v>18</v>
      </c>
      <c r="G174" s="231" t="s">
        <v>450</v>
      </c>
      <c r="H174" s="164" t="s">
        <v>5171</v>
      </c>
      <c r="I174" s="231" t="s">
        <v>18</v>
      </c>
      <c r="J174" s="231" t="s">
        <v>129</v>
      </c>
      <c r="K174" s="231">
        <v>6</v>
      </c>
      <c r="L174" s="165" t="s">
        <v>3834</v>
      </c>
      <c r="M174" s="165" t="s">
        <v>643</v>
      </c>
      <c r="N174" s="64">
        <v>0</v>
      </c>
      <c r="O174" s="64">
        <v>2</v>
      </c>
      <c r="P174" s="64">
        <v>2</v>
      </c>
      <c r="Q174" s="64">
        <v>0</v>
      </c>
      <c r="R174" s="64">
        <f t="shared" si="46"/>
        <v>4</v>
      </c>
      <c r="S174" s="105" t="s">
        <v>5282</v>
      </c>
      <c r="T174" s="105" t="s">
        <v>5297</v>
      </c>
      <c r="U174" s="159">
        <f t="shared" si="39"/>
        <v>2</v>
      </c>
      <c r="V174" s="273">
        <v>0</v>
      </c>
      <c r="W174" s="100">
        <f t="shared" si="47"/>
        <v>0</v>
      </c>
      <c r="X174" s="105" t="str">
        <f t="shared" si="48"/>
        <v>En Riesgo de no Cumplimiento</v>
      </c>
      <c r="Y174" s="166" t="s">
        <v>5219</v>
      </c>
      <c r="Z174" s="159">
        <f t="shared" si="40"/>
        <v>2</v>
      </c>
      <c r="AA174" s="159"/>
      <c r="AB174" s="100" t="str">
        <f t="shared" si="41"/>
        <v>No hay ejecución</v>
      </c>
      <c r="AC174" s="105" t="str">
        <f t="shared" si="42"/>
        <v>NA</v>
      </c>
      <c r="AD174" s="166"/>
      <c r="AE174" s="65">
        <f t="shared" si="43"/>
        <v>0</v>
      </c>
      <c r="AF174" s="100" t="str">
        <f t="shared" si="44"/>
        <v>No hay Programación</v>
      </c>
      <c r="AG174" s="105" t="str">
        <f t="shared" si="45"/>
        <v>De acuerdo a lo programado</v>
      </c>
      <c r="AH174" s="166"/>
      <c r="AI174" s="159">
        <v>41229.760000000002</v>
      </c>
      <c r="AJ174" s="159" t="s">
        <v>5136</v>
      </c>
    </row>
    <row r="175" spans="1:36" ht="58.8" thickTop="1" thickBot="1">
      <c r="A175" s="63">
        <v>160</v>
      </c>
      <c r="B175" s="162" t="s">
        <v>400</v>
      </c>
      <c r="C175" s="162">
        <v>0</v>
      </c>
      <c r="D175" s="162">
        <v>0</v>
      </c>
      <c r="E175" s="162" t="s">
        <v>41</v>
      </c>
      <c r="F175" s="162">
        <v>18</v>
      </c>
      <c r="G175" s="231" t="s">
        <v>450</v>
      </c>
      <c r="H175" s="164" t="s">
        <v>5133</v>
      </c>
      <c r="I175" s="231" t="s">
        <v>18</v>
      </c>
      <c r="J175" s="231" t="s">
        <v>129</v>
      </c>
      <c r="K175" s="231">
        <v>6</v>
      </c>
      <c r="L175" s="165" t="s">
        <v>3834</v>
      </c>
      <c r="M175" s="165" t="s">
        <v>643</v>
      </c>
      <c r="N175" s="64">
        <v>2</v>
      </c>
      <c r="O175" s="64">
        <v>2</v>
      </c>
      <c r="P175" s="64">
        <v>2</v>
      </c>
      <c r="Q175" s="64">
        <v>2</v>
      </c>
      <c r="R175" s="64">
        <f t="shared" si="46"/>
        <v>8</v>
      </c>
      <c r="S175" s="105" t="s">
        <v>5282</v>
      </c>
      <c r="T175" s="105" t="s">
        <v>5298</v>
      </c>
      <c r="U175" s="159">
        <f t="shared" si="39"/>
        <v>4</v>
      </c>
      <c r="V175" s="273">
        <v>4</v>
      </c>
      <c r="W175" s="100">
        <f t="shared" si="47"/>
        <v>1</v>
      </c>
      <c r="X175" s="105" t="str">
        <f t="shared" si="48"/>
        <v>De acuerdo a lo programado</v>
      </c>
      <c r="Y175" s="166" t="s">
        <v>5299</v>
      </c>
      <c r="Z175" s="159">
        <f t="shared" si="40"/>
        <v>4</v>
      </c>
      <c r="AA175" s="159"/>
      <c r="AB175" s="100" t="str">
        <f t="shared" si="41"/>
        <v>No hay ejecución</v>
      </c>
      <c r="AC175" s="105" t="str">
        <f t="shared" si="42"/>
        <v>NA</v>
      </c>
      <c r="AD175" s="166"/>
      <c r="AE175" s="65">
        <f t="shared" si="43"/>
        <v>4</v>
      </c>
      <c r="AF175" s="100">
        <f t="shared" si="44"/>
        <v>0.5</v>
      </c>
      <c r="AG175" s="105" t="str">
        <f t="shared" si="45"/>
        <v>Incumplimiento</v>
      </c>
      <c r="AH175" s="166"/>
      <c r="AI175" s="159">
        <v>82459.520000000004</v>
      </c>
      <c r="AJ175" s="159" t="s">
        <v>5136</v>
      </c>
    </row>
    <row r="176" spans="1:36" ht="30" thickTop="1" thickBot="1">
      <c r="A176" s="63">
        <v>161</v>
      </c>
      <c r="B176" s="162" t="s">
        <v>400</v>
      </c>
      <c r="C176" s="162">
        <v>0</v>
      </c>
      <c r="D176" s="162">
        <v>0</v>
      </c>
      <c r="E176" s="162" t="s">
        <v>41</v>
      </c>
      <c r="F176" s="162">
        <v>18</v>
      </c>
      <c r="G176" s="231" t="s">
        <v>428</v>
      </c>
      <c r="H176" s="164" t="s">
        <v>5167</v>
      </c>
      <c r="I176" s="231" t="s">
        <v>18</v>
      </c>
      <c r="J176" s="231" t="s">
        <v>129</v>
      </c>
      <c r="K176" s="231">
        <v>6</v>
      </c>
      <c r="L176" s="165" t="s">
        <v>2214</v>
      </c>
      <c r="M176" s="165" t="s">
        <v>2215</v>
      </c>
      <c r="N176" s="64">
        <v>0</v>
      </c>
      <c r="O176" s="64">
        <v>0</v>
      </c>
      <c r="P176" s="64">
        <v>4</v>
      </c>
      <c r="Q176" s="64">
        <v>0</v>
      </c>
      <c r="R176" s="64">
        <f t="shared" si="46"/>
        <v>4</v>
      </c>
      <c r="S176" s="105" t="s">
        <v>5282</v>
      </c>
      <c r="T176" s="105" t="s">
        <v>5288</v>
      </c>
      <c r="U176" s="159">
        <f t="shared" si="39"/>
        <v>0</v>
      </c>
      <c r="V176" s="273">
        <v>0</v>
      </c>
      <c r="W176" s="100" t="str">
        <f t="shared" si="47"/>
        <v>No hay Programación</v>
      </c>
      <c r="X176" s="105" t="str">
        <f t="shared" si="48"/>
        <v>De acuerdo a lo programado</v>
      </c>
      <c r="Y176" s="166"/>
      <c r="Z176" s="159">
        <f t="shared" si="40"/>
        <v>4</v>
      </c>
      <c r="AA176" s="159"/>
      <c r="AB176" s="100" t="str">
        <f t="shared" si="41"/>
        <v>No hay ejecución</v>
      </c>
      <c r="AC176" s="105" t="str">
        <f t="shared" si="42"/>
        <v>NA</v>
      </c>
      <c r="AD176" s="166"/>
      <c r="AE176" s="65">
        <f t="shared" si="43"/>
        <v>0</v>
      </c>
      <c r="AF176" s="100" t="str">
        <f t="shared" si="44"/>
        <v>No hay Programación</v>
      </c>
      <c r="AG176" s="105" t="str">
        <f t="shared" si="45"/>
        <v>De acuerdo a lo programado</v>
      </c>
      <c r="AH176" s="166"/>
      <c r="AI176" s="159">
        <v>41229.760000000002</v>
      </c>
      <c r="AJ176" s="159" t="s">
        <v>5136</v>
      </c>
    </row>
    <row r="177" spans="1:36" ht="30" thickTop="1" thickBot="1">
      <c r="A177" s="63">
        <v>162</v>
      </c>
      <c r="B177" s="162" t="s">
        <v>400</v>
      </c>
      <c r="C177" s="162">
        <v>0</v>
      </c>
      <c r="D177" s="162">
        <v>0</v>
      </c>
      <c r="E177" s="162" t="s">
        <v>41</v>
      </c>
      <c r="F177" s="162">
        <v>18</v>
      </c>
      <c r="G177" s="231" t="s">
        <v>439</v>
      </c>
      <c r="H177" s="164" t="s">
        <v>5147</v>
      </c>
      <c r="I177" s="231" t="s">
        <v>18</v>
      </c>
      <c r="J177" s="231" t="s">
        <v>129</v>
      </c>
      <c r="K177" s="231">
        <v>6</v>
      </c>
      <c r="L177" s="165" t="s">
        <v>2214</v>
      </c>
      <c r="M177" s="165" t="s">
        <v>2215</v>
      </c>
      <c r="N177" s="64">
        <v>0</v>
      </c>
      <c r="O177" s="64">
        <v>4</v>
      </c>
      <c r="P177" s="64">
        <v>0</v>
      </c>
      <c r="Q177" s="64">
        <v>0</v>
      </c>
      <c r="R177" s="64">
        <f t="shared" si="46"/>
        <v>4</v>
      </c>
      <c r="S177" s="105" t="s">
        <v>5282</v>
      </c>
      <c r="T177" s="105" t="s">
        <v>5288</v>
      </c>
      <c r="U177" s="159">
        <f t="shared" si="39"/>
        <v>4</v>
      </c>
      <c r="V177" s="273">
        <v>0</v>
      </c>
      <c r="W177" s="100">
        <f t="shared" si="47"/>
        <v>0</v>
      </c>
      <c r="X177" s="105" t="str">
        <f t="shared" si="48"/>
        <v>En Riesgo de no Cumplimiento</v>
      </c>
      <c r="Y177" s="166" t="s">
        <v>5219</v>
      </c>
      <c r="Z177" s="159">
        <f t="shared" si="40"/>
        <v>0</v>
      </c>
      <c r="AA177" s="159"/>
      <c r="AB177" s="100" t="str">
        <f t="shared" si="41"/>
        <v>No hay ejecución</v>
      </c>
      <c r="AC177" s="105" t="str">
        <f t="shared" si="42"/>
        <v>NA</v>
      </c>
      <c r="AD177" s="166"/>
      <c r="AE177" s="65">
        <f t="shared" si="43"/>
        <v>0</v>
      </c>
      <c r="AF177" s="100" t="str">
        <f t="shared" si="44"/>
        <v>No hay Programación</v>
      </c>
      <c r="AG177" s="105" t="str">
        <f t="shared" si="45"/>
        <v>De acuerdo a lo programado</v>
      </c>
      <c r="AH177" s="166"/>
      <c r="AI177" s="159">
        <v>41229.760000000002</v>
      </c>
      <c r="AJ177" s="159" t="s">
        <v>5136</v>
      </c>
    </row>
    <row r="178" spans="1:36" ht="30" thickTop="1" thickBot="1">
      <c r="A178" s="63">
        <v>163</v>
      </c>
      <c r="B178" s="162" t="s">
        <v>400</v>
      </c>
      <c r="C178" s="162">
        <v>0</v>
      </c>
      <c r="D178" s="162">
        <v>0</v>
      </c>
      <c r="E178" s="162" t="s">
        <v>41</v>
      </c>
      <c r="F178" s="162">
        <v>18</v>
      </c>
      <c r="G178" s="231" t="s">
        <v>439</v>
      </c>
      <c r="H178" s="164" t="s">
        <v>5300</v>
      </c>
      <c r="I178" s="231" t="s">
        <v>18</v>
      </c>
      <c r="J178" s="231" t="s">
        <v>129</v>
      </c>
      <c r="K178" s="231">
        <v>6</v>
      </c>
      <c r="L178" s="165" t="s">
        <v>2214</v>
      </c>
      <c r="M178" s="165" t="s">
        <v>2215</v>
      </c>
      <c r="N178" s="64">
        <v>0</v>
      </c>
      <c r="O178" s="64">
        <v>0</v>
      </c>
      <c r="P178" s="64">
        <v>4</v>
      </c>
      <c r="Q178" s="64">
        <v>0</v>
      </c>
      <c r="R178" s="64">
        <f>N178+O178+P178+Q178</f>
        <v>4</v>
      </c>
      <c r="S178" s="105" t="s">
        <v>5282</v>
      </c>
      <c r="T178" s="105" t="s">
        <v>5288</v>
      </c>
      <c r="U178" s="159">
        <f t="shared" si="39"/>
        <v>0</v>
      </c>
      <c r="V178" s="273">
        <v>0</v>
      </c>
      <c r="W178" s="100" t="str">
        <f t="shared" si="47"/>
        <v>No hay Programación</v>
      </c>
      <c r="X178" s="105" t="str">
        <f t="shared" si="48"/>
        <v>De acuerdo a lo programado</v>
      </c>
      <c r="Y178" s="166"/>
      <c r="Z178" s="159">
        <f t="shared" si="40"/>
        <v>4</v>
      </c>
      <c r="AA178" s="159"/>
      <c r="AB178" s="100" t="str">
        <f t="shared" si="41"/>
        <v>No hay ejecución</v>
      </c>
      <c r="AC178" s="105" t="str">
        <f t="shared" si="42"/>
        <v>NA</v>
      </c>
      <c r="AD178" s="166"/>
      <c r="AE178" s="65">
        <f t="shared" si="43"/>
        <v>0</v>
      </c>
      <c r="AF178" s="100" t="str">
        <f t="shared" si="44"/>
        <v>No hay Programación</v>
      </c>
      <c r="AG178" s="105" t="str">
        <f t="shared" si="45"/>
        <v>De acuerdo a lo programado</v>
      </c>
      <c r="AH178" s="166"/>
      <c r="AI178" s="159">
        <v>92766.96</v>
      </c>
      <c r="AJ178" s="159" t="s">
        <v>5136</v>
      </c>
    </row>
    <row r="179" spans="1:36" ht="39.6" thickTop="1" thickBot="1">
      <c r="A179" s="63">
        <v>164</v>
      </c>
      <c r="B179" s="162" t="s">
        <v>400</v>
      </c>
      <c r="C179" s="162">
        <v>0</v>
      </c>
      <c r="D179" s="162">
        <v>0</v>
      </c>
      <c r="E179" s="162" t="s">
        <v>41</v>
      </c>
      <c r="F179" s="162">
        <v>18</v>
      </c>
      <c r="G179" s="231" t="s">
        <v>439</v>
      </c>
      <c r="H179" s="164" t="s">
        <v>5203</v>
      </c>
      <c r="I179" s="231" t="s">
        <v>18</v>
      </c>
      <c r="J179" s="231" t="s">
        <v>129</v>
      </c>
      <c r="K179" s="231">
        <v>6</v>
      </c>
      <c r="L179" s="165" t="s">
        <v>2214</v>
      </c>
      <c r="M179" s="165" t="s">
        <v>2215</v>
      </c>
      <c r="N179" s="64">
        <v>9</v>
      </c>
      <c r="O179" s="64">
        <v>0</v>
      </c>
      <c r="P179" s="64">
        <v>0</v>
      </c>
      <c r="Q179" s="64">
        <v>0</v>
      </c>
      <c r="R179" s="64">
        <f t="shared" si="46"/>
        <v>9</v>
      </c>
      <c r="S179" s="105" t="s">
        <v>5282</v>
      </c>
      <c r="T179" s="105" t="s">
        <v>5288</v>
      </c>
      <c r="U179" s="159">
        <f t="shared" si="39"/>
        <v>9</v>
      </c>
      <c r="V179" s="273">
        <v>0</v>
      </c>
      <c r="W179" s="100">
        <f t="shared" si="47"/>
        <v>0</v>
      </c>
      <c r="X179" s="105" t="str">
        <f t="shared" si="48"/>
        <v>En Riesgo de no Cumplimiento</v>
      </c>
      <c r="Y179" s="166" t="s">
        <v>5219</v>
      </c>
      <c r="Z179" s="159">
        <f t="shared" si="40"/>
        <v>0</v>
      </c>
      <c r="AA179" s="159"/>
      <c r="AB179" s="100" t="str">
        <f t="shared" si="41"/>
        <v>No hay ejecución</v>
      </c>
      <c r="AC179" s="105" t="str">
        <f t="shared" si="42"/>
        <v>NA</v>
      </c>
      <c r="AD179" s="166"/>
      <c r="AE179" s="65">
        <f t="shared" si="43"/>
        <v>0</v>
      </c>
      <c r="AF179" s="100" t="str">
        <f t="shared" si="44"/>
        <v>No hay Programación</v>
      </c>
      <c r="AG179" s="105" t="str">
        <f t="shared" si="45"/>
        <v>De acuerdo a lo programado</v>
      </c>
      <c r="AH179" s="166"/>
      <c r="AI179" s="159">
        <v>92766.96</v>
      </c>
      <c r="AJ179" s="159" t="s">
        <v>5136</v>
      </c>
    </row>
    <row r="180" spans="1:36" ht="30" thickTop="1" thickBot="1">
      <c r="A180" s="63">
        <v>165</v>
      </c>
      <c r="B180" s="162" t="s">
        <v>400</v>
      </c>
      <c r="C180" s="162">
        <v>0</v>
      </c>
      <c r="D180" s="162">
        <v>0</v>
      </c>
      <c r="E180" s="162" t="s">
        <v>41</v>
      </c>
      <c r="F180" s="162">
        <v>18</v>
      </c>
      <c r="G180" s="231" t="s">
        <v>504</v>
      </c>
      <c r="H180" s="164" t="s">
        <v>5153</v>
      </c>
      <c r="I180" s="231" t="s">
        <v>18</v>
      </c>
      <c r="J180" s="231" t="s">
        <v>129</v>
      </c>
      <c r="K180" s="231">
        <v>6</v>
      </c>
      <c r="L180" s="165" t="s">
        <v>2214</v>
      </c>
      <c r="M180" s="165" t="s">
        <v>2215</v>
      </c>
      <c r="N180" s="64">
        <v>0</v>
      </c>
      <c r="O180" s="64">
        <v>1</v>
      </c>
      <c r="P180" s="64">
        <v>0</v>
      </c>
      <c r="Q180" s="64">
        <v>0</v>
      </c>
      <c r="R180" s="64">
        <f t="shared" si="46"/>
        <v>1</v>
      </c>
      <c r="S180" s="105" t="s">
        <v>5282</v>
      </c>
      <c r="T180" s="105" t="s">
        <v>5288</v>
      </c>
      <c r="U180" s="159">
        <f t="shared" si="39"/>
        <v>1</v>
      </c>
      <c r="V180" s="273">
        <v>0</v>
      </c>
      <c r="W180" s="100">
        <f t="shared" si="47"/>
        <v>0</v>
      </c>
      <c r="X180" s="105" t="str">
        <f t="shared" si="48"/>
        <v>En Riesgo de no Cumplimiento</v>
      </c>
      <c r="Y180" s="166"/>
      <c r="Z180" s="159">
        <f t="shared" si="40"/>
        <v>0</v>
      </c>
      <c r="AA180" s="159"/>
      <c r="AB180" s="100" t="str">
        <f t="shared" si="41"/>
        <v>No hay ejecución</v>
      </c>
      <c r="AC180" s="105" t="str">
        <f t="shared" si="42"/>
        <v>NA</v>
      </c>
      <c r="AD180" s="166"/>
      <c r="AE180" s="65">
        <f t="shared" si="43"/>
        <v>0</v>
      </c>
      <c r="AF180" s="100" t="str">
        <f t="shared" si="44"/>
        <v>No hay Programación</v>
      </c>
      <c r="AG180" s="105" t="str">
        <f t="shared" si="45"/>
        <v>De acuerdo a lo programado</v>
      </c>
      <c r="AH180" s="166"/>
      <c r="AI180" s="159">
        <v>10307.44</v>
      </c>
      <c r="AJ180" s="159" t="s">
        <v>5136</v>
      </c>
    </row>
    <row r="181" spans="1:36" ht="106.8" thickTop="1" thickBot="1">
      <c r="A181" s="63">
        <v>166</v>
      </c>
      <c r="B181" s="162" t="s">
        <v>400</v>
      </c>
      <c r="C181" s="162">
        <v>0</v>
      </c>
      <c r="D181" s="162">
        <v>0</v>
      </c>
      <c r="E181" s="162" t="s">
        <v>41</v>
      </c>
      <c r="F181" s="162">
        <v>18</v>
      </c>
      <c r="G181" s="231" t="s">
        <v>428</v>
      </c>
      <c r="H181" s="164" t="s">
        <v>5302</v>
      </c>
      <c r="I181" s="231" t="s">
        <v>18</v>
      </c>
      <c r="J181" s="231" t="s">
        <v>129</v>
      </c>
      <c r="K181" s="231">
        <v>6</v>
      </c>
      <c r="L181" s="165" t="s">
        <v>3778</v>
      </c>
      <c r="M181" s="165" t="s">
        <v>643</v>
      </c>
      <c r="N181" s="64">
        <v>0</v>
      </c>
      <c r="O181" s="64">
        <v>0</v>
      </c>
      <c r="P181" s="64">
        <v>1</v>
      </c>
      <c r="Q181" s="64">
        <v>0</v>
      </c>
      <c r="R181" s="64">
        <f t="shared" si="46"/>
        <v>1</v>
      </c>
      <c r="S181" s="105" t="s">
        <v>5282</v>
      </c>
      <c r="T181" s="105" t="s">
        <v>172</v>
      </c>
      <c r="U181" s="159">
        <f t="shared" si="39"/>
        <v>0</v>
      </c>
      <c r="V181" s="273">
        <v>1</v>
      </c>
      <c r="W181" s="100" t="str">
        <f t="shared" si="47"/>
        <v>No hay Programación</v>
      </c>
      <c r="X181" s="105" t="str">
        <f t="shared" si="48"/>
        <v>De acuerdo a lo programado</v>
      </c>
      <c r="Y181" s="166" t="s">
        <v>5303</v>
      </c>
      <c r="Z181" s="159">
        <f t="shared" si="40"/>
        <v>1</v>
      </c>
      <c r="AA181" s="159"/>
      <c r="AB181" s="100" t="str">
        <f t="shared" si="41"/>
        <v>No hay ejecución</v>
      </c>
      <c r="AC181" s="105" t="str">
        <f t="shared" si="42"/>
        <v>NA</v>
      </c>
      <c r="AD181" s="166"/>
      <c r="AE181" s="65">
        <f t="shared" si="43"/>
        <v>1</v>
      </c>
      <c r="AF181" s="100">
        <f t="shared" si="44"/>
        <v>1</v>
      </c>
      <c r="AG181" s="105" t="str">
        <f t="shared" si="45"/>
        <v>De acuerdo a lo programado</v>
      </c>
      <c r="AH181" s="166"/>
      <c r="AI181" s="159">
        <v>10307.44</v>
      </c>
      <c r="AJ181" s="159" t="s">
        <v>5136</v>
      </c>
    </row>
    <row r="182" spans="1:36" ht="30" thickTop="1" thickBot="1">
      <c r="A182" s="63">
        <v>167</v>
      </c>
      <c r="B182" s="162" t="s">
        <v>400</v>
      </c>
      <c r="C182" s="162">
        <v>0</v>
      </c>
      <c r="D182" s="162">
        <v>0</v>
      </c>
      <c r="E182" s="162" t="s">
        <v>41</v>
      </c>
      <c r="F182" s="162">
        <v>18</v>
      </c>
      <c r="G182" s="231" t="s">
        <v>450</v>
      </c>
      <c r="H182" s="164" t="s">
        <v>5304</v>
      </c>
      <c r="I182" s="231" t="s">
        <v>18</v>
      </c>
      <c r="J182" s="231" t="s">
        <v>129</v>
      </c>
      <c r="K182" s="231">
        <v>6</v>
      </c>
      <c r="L182" s="165" t="s">
        <v>3778</v>
      </c>
      <c r="M182" s="165" t="s">
        <v>643</v>
      </c>
      <c r="N182" s="64">
        <v>0</v>
      </c>
      <c r="O182" s="64">
        <v>1</v>
      </c>
      <c r="P182" s="64">
        <v>0</v>
      </c>
      <c r="Q182" s="64">
        <v>0</v>
      </c>
      <c r="R182" s="64">
        <f>N182+O182+P182+Q182</f>
        <v>1</v>
      </c>
      <c r="S182" s="105" t="s">
        <v>5282</v>
      </c>
      <c r="T182" s="105" t="s">
        <v>5305</v>
      </c>
      <c r="U182" s="159">
        <f t="shared" si="39"/>
        <v>1</v>
      </c>
      <c r="V182" s="273">
        <v>1</v>
      </c>
      <c r="W182" s="100">
        <f t="shared" si="47"/>
        <v>1</v>
      </c>
      <c r="X182" s="105" t="str">
        <f t="shared" si="48"/>
        <v>De acuerdo a lo programado</v>
      </c>
      <c r="Y182" s="166"/>
      <c r="Z182" s="159">
        <f t="shared" si="40"/>
        <v>0</v>
      </c>
      <c r="AA182" s="159"/>
      <c r="AB182" s="100" t="str">
        <f t="shared" si="41"/>
        <v>No hay ejecución</v>
      </c>
      <c r="AC182" s="105" t="str">
        <f t="shared" si="42"/>
        <v>NA</v>
      </c>
      <c r="AD182" s="166"/>
      <c r="AE182" s="65">
        <f t="shared" si="43"/>
        <v>1</v>
      </c>
      <c r="AF182" s="100">
        <f t="shared" si="44"/>
        <v>1</v>
      </c>
      <c r="AG182" s="105" t="str">
        <f t="shared" si="45"/>
        <v>De acuerdo a lo programado</v>
      </c>
      <c r="AH182" s="166"/>
      <c r="AI182" s="159">
        <v>10307.44</v>
      </c>
      <c r="AJ182" s="159" t="s">
        <v>5136</v>
      </c>
    </row>
    <row r="183" spans="1:36" ht="78" thickTop="1" thickBot="1">
      <c r="A183" s="63">
        <v>168</v>
      </c>
      <c r="B183" s="162" t="s">
        <v>400</v>
      </c>
      <c r="C183" s="162">
        <v>0</v>
      </c>
      <c r="D183" s="162">
        <v>0</v>
      </c>
      <c r="E183" s="162" t="s">
        <v>41</v>
      </c>
      <c r="F183" s="162">
        <v>18</v>
      </c>
      <c r="G183" s="231" t="s">
        <v>439</v>
      </c>
      <c r="H183" s="164" t="s">
        <v>5202</v>
      </c>
      <c r="I183" s="231" t="s">
        <v>18</v>
      </c>
      <c r="J183" s="231" t="s">
        <v>129</v>
      </c>
      <c r="K183" s="231">
        <v>6</v>
      </c>
      <c r="L183" s="165" t="s">
        <v>3778</v>
      </c>
      <c r="M183" s="165" t="s">
        <v>643</v>
      </c>
      <c r="N183" s="64">
        <v>0</v>
      </c>
      <c r="O183" s="64">
        <v>0</v>
      </c>
      <c r="P183" s="64">
        <v>0</v>
      </c>
      <c r="Q183" s="64">
        <v>1</v>
      </c>
      <c r="R183" s="64">
        <f t="shared" si="46"/>
        <v>1</v>
      </c>
      <c r="S183" s="105" t="s">
        <v>5282</v>
      </c>
      <c r="T183" s="105" t="s">
        <v>5306</v>
      </c>
      <c r="U183" s="159">
        <f t="shared" si="39"/>
        <v>0</v>
      </c>
      <c r="V183" s="273">
        <v>0</v>
      </c>
      <c r="W183" s="100" t="str">
        <f t="shared" si="47"/>
        <v>No hay Programación</v>
      </c>
      <c r="X183" s="105" t="str">
        <f t="shared" si="48"/>
        <v>De acuerdo a lo programado</v>
      </c>
      <c r="Y183" s="166" t="s">
        <v>5301</v>
      </c>
      <c r="Z183" s="159">
        <f t="shared" si="40"/>
        <v>1</v>
      </c>
      <c r="AA183" s="159"/>
      <c r="AB183" s="100" t="str">
        <f t="shared" si="41"/>
        <v>No hay ejecución</v>
      </c>
      <c r="AC183" s="105" t="str">
        <f t="shared" si="42"/>
        <v>NA</v>
      </c>
      <c r="AD183" s="166"/>
      <c r="AE183" s="65">
        <f t="shared" si="43"/>
        <v>0</v>
      </c>
      <c r="AF183" s="100" t="str">
        <f t="shared" si="44"/>
        <v>No hay Programación</v>
      </c>
      <c r="AG183" s="105" t="str">
        <f t="shared" si="45"/>
        <v>De acuerdo a lo programado</v>
      </c>
      <c r="AH183" s="166"/>
      <c r="AI183" s="159">
        <v>10307.44</v>
      </c>
      <c r="AJ183" s="159" t="s">
        <v>5136</v>
      </c>
    </row>
    <row r="184" spans="1:36" ht="39.6" thickTop="1" thickBot="1">
      <c r="A184" s="63">
        <v>169</v>
      </c>
      <c r="B184" s="162" t="s">
        <v>400</v>
      </c>
      <c r="C184" s="162">
        <v>0</v>
      </c>
      <c r="D184" s="162">
        <v>0</v>
      </c>
      <c r="E184" s="162" t="s">
        <v>41</v>
      </c>
      <c r="F184" s="162">
        <v>18</v>
      </c>
      <c r="G184" s="231" t="s">
        <v>439</v>
      </c>
      <c r="H184" s="164" t="s">
        <v>5203</v>
      </c>
      <c r="I184" s="231" t="s">
        <v>18</v>
      </c>
      <c r="J184" s="231" t="s">
        <v>129</v>
      </c>
      <c r="K184" s="231">
        <v>6</v>
      </c>
      <c r="L184" s="165" t="s">
        <v>685</v>
      </c>
      <c r="M184" s="165" t="s">
        <v>643</v>
      </c>
      <c r="N184" s="64">
        <v>0</v>
      </c>
      <c r="O184" s="64">
        <v>0</v>
      </c>
      <c r="P184" s="64">
        <v>0</v>
      </c>
      <c r="Q184" s="64">
        <v>1</v>
      </c>
      <c r="R184" s="64">
        <f t="shared" si="46"/>
        <v>1</v>
      </c>
      <c r="S184" s="105" t="s">
        <v>5282</v>
      </c>
      <c r="T184" s="105" t="s">
        <v>172</v>
      </c>
      <c r="U184" s="159">
        <f t="shared" si="39"/>
        <v>0</v>
      </c>
      <c r="V184" s="273">
        <v>0</v>
      </c>
      <c r="W184" s="100" t="str">
        <f t="shared" si="47"/>
        <v>No hay Programación</v>
      </c>
      <c r="X184" s="105" t="str">
        <f t="shared" si="48"/>
        <v>De acuerdo a lo programado</v>
      </c>
      <c r="Y184" s="166" t="s">
        <v>5219</v>
      </c>
      <c r="Z184" s="159">
        <f t="shared" si="40"/>
        <v>1</v>
      </c>
      <c r="AA184" s="159"/>
      <c r="AB184" s="100" t="str">
        <f t="shared" si="41"/>
        <v>No hay ejecución</v>
      </c>
      <c r="AC184" s="105" t="str">
        <f t="shared" si="42"/>
        <v>NA</v>
      </c>
      <c r="AD184" s="166"/>
      <c r="AE184" s="65">
        <f t="shared" si="43"/>
        <v>0</v>
      </c>
      <c r="AF184" s="100" t="str">
        <f t="shared" si="44"/>
        <v>No hay Programación</v>
      </c>
      <c r="AG184" s="105" t="str">
        <f t="shared" si="45"/>
        <v>De acuerdo a lo programado</v>
      </c>
      <c r="AH184" s="166"/>
      <c r="AI184" s="159">
        <v>10307.44</v>
      </c>
      <c r="AJ184" s="159" t="s">
        <v>5136</v>
      </c>
    </row>
    <row r="185" spans="1:36" ht="30" thickTop="1" thickBot="1">
      <c r="A185" s="63">
        <v>170</v>
      </c>
      <c r="B185" s="162" t="s">
        <v>400</v>
      </c>
      <c r="C185" s="162">
        <v>0</v>
      </c>
      <c r="D185" s="162">
        <v>0</v>
      </c>
      <c r="E185" s="162" t="s">
        <v>41</v>
      </c>
      <c r="F185" s="162">
        <v>18</v>
      </c>
      <c r="G185" s="231" t="s">
        <v>547</v>
      </c>
      <c r="H185" s="164" t="s">
        <v>5184</v>
      </c>
      <c r="I185" s="231" t="s">
        <v>345</v>
      </c>
      <c r="J185" s="231" t="s">
        <v>129</v>
      </c>
      <c r="K185" s="231">
        <v>12</v>
      </c>
      <c r="L185" s="165" t="s">
        <v>685</v>
      </c>
      <c r="M185" s="165" t="s">
        <v>643</v>
      </c>
      <c r="N185" s="64">
        <v>0</v>
      </c>
      <c r="O185" s="64">
        <v>0</v>
      </c>
      <c r="P185" s="64">
        <v>0</v>
      </c>
      <c r="Q185" s="64">
        <v>1</v>
      </c>
      <c r="R185" s="64">
        <f t="shared" si="46"/>
        <v>1</v>
      </c>
      <c r="S185" s="105" t="s">
        <v>5282</v>
      </c>
      <c r="T185" s="105" t="s">
        <v>5307</v>
      </c>
      <c r="U185" s="159">
        <f t="shared" si="39"/>
        <v>0</v>
      </c>
      <c r="V185" s="273">
        <v>0</v>
      </c>
      <c r="W185" s="100" t="str">
        <f t="shared" si="47"/>
        <v>No hay Programación</v>
      </c>
      <c r="X185" s="105" t="str">
        <f t="shared" si="48"/>
        <v>De acuerdo a lo programado</v>
      </c>
      <c r="Y185" s="166"/>
      <c r="Z185" s="159">
        <f t="shared" si="40"/>
        <v>1</v>
      </c>
      <c r="AA185" s="159"/>
      <c r="AB185" s="100" t="str">
        <f t="shared" si="41"/>
        <v>No hay ejecución</v>
      </c>
      <c r="AC185" s="105" t="str">
        <f t="shared" si="42"/>
        <v>NA</v>
      </c>
      <c r="AD185" s="166"/>
      <c r="AE185" s="65">
        <f t="shared" si="43"/>
        <v>0</v>
      </c>
      <c r="AF185" s="100" t="str">
        <f t="shared" si="44"/>
        <v>No hay Programación</v>
      </c>
      <c r="AG185" s="105" t="str">
        <f t="shared" si="45"/>
        <v>De acuerdo a lo programado</v>
      </c>
      <c r="AH185" s="166"/>
      <c r="AI185" s="159">
        <v>10307.44</v>
      </c>
      <c r="AJ185" s="159" t="s">
        <v>5136</v>
      </c>
    </row>
    <row r="186" spans="1:36" ht="68.400000000000006" thickTop="1" thickBot="1">
      <c r="A186" s="63">
        <v>171</v>
      </c>
      <c r="B186" s="162" t="s">
        <v>400</v>
      </c>
      <c r="C186" s="162">
        <v>0</v>
      </c>
      <c r="D186" s="162">
        <v>0</v>
      </c>
      <c r="E186" s="162" t="s">
        <v>41</v>
      </c>
      <c r="F186" s="162">
        <v>18</v>
      </c>
      <c r="G186" s="231" t="s">
        <v>547</v>
      </c>
      <c r="H186" s="164" t="s">
        <v>5143</v>
      </c>
      <c r="I186" s="231" t="s">
        <v>345</v>
      </c>
      <c r="J186" s="231" t="s">
        <v>129</v>
      </c>
      <c r="K186" s="231">
        <v>12</v>
      </c>
      <c r="L186" s="165" t="s">
        <v>2214</v>
      </c>
      <c r="M186" s="165" t="s">
        <v>2215</v>
      </c>
      <c r="N186" s="64">
        <v>17</v>
      </c>
      <c r="O186" s="64">
        <v>17</v>
      </c>
      <c r="P186" s="64">
        <v>17</v>
      </c>
      <c r="Q186" s="64">
        <v>17</v>
      </c>
      <c r="R186" s="64">
        <f t="shared" si="46"/>
        <v>68</v>
      </c>
      <c r="S186" s="105" t="s">
        <v>5282</v>
      </c>
      <c r="T186" s="105" t="s">
        <v>5288</v>
      </c>
      <c r="U186" s="159">
        <f t="shared" si="39"/>
        <v>34</v>
      </c>
      <c r="V186" s="273">
        <v>6</v>
      </c>
      <c r="W186" s="100">
        <f t="shared" si="47"/>
        <v>0.17647058823529413</v>
      </c>
      <c r="X186" s="105" t="str">
        <f t="shared" si="48"/>
        <v>En Riesgo de no Cumplimiento</v>
      </c>
      <c r="Y186" s="166" t="s">
        <v>5308</v>
      </c>
      <c r="Z186" s="159">
        <f t="shared" si="40"/>
        <v>34</v>
      </c>
      <c r="AA186" s="159"/>
      <c r="AB186" s="100" t="str">
        <f t="shared" si="41"/>
        <v>No hay ejecución</v>
      </c>
      <c r="AC186" s="105" t="str">
        <f t="shared" si="42"/>
        <v>NA</v>
      </c>
      <c r="AD186" s="166"/>
      <c r="AE186" s="65">
        <f t="shared" si="43"/>
        <v>6</v>
      </c>
      <c r="AF186" s="100">
        <f t="shared" si="44"/>
        <v>8.8235294117647065E-2</v>
      </c>
      <c r="AG186" s="105" t="str">
        <f t="shared" si="45"/>
        <v>Incumplimiento</v>
      </c>
      <c r="AH186" s="166"/>
      <c r="AI186" s="159">
        <v>700905.95</v>
      </c>
      <c r="AJ186" s="159" t="s">
        <v>5136</v>
      </c>
    </row>
    <row r="187" spans="1:36" ht="49.2" thickTop="1" thickBot="1">
      <c r="A187" s="63">
        <v>172</v>
      </c>
      <c r="B187" s="162" t="s">
        <v>400</v>
      </c>
      <c r="C187" s="162">
        <v>0</v>
      </c>
      <c r="D187" s="162">
        <v>0</v>
      </c>
      <c r="E187" s="162" t="s">
        <v>41</v>
      </c>
      <c r="F187" s="162">
        <v>18</v>
      </c>
      <c r="G187" s="231" t="s">
        <v>547</v>
      </c>
      <c r="H187" s="164" t="s">
        <v>5186</v>
      </c>
      <c r="I187" s="231" t="s">
        <v>345</v>
      </c>
      <c r="J187" s="231" t="s">
        <v>129</v>
      </c>
      <c r="K187" s="231">
        <v>12</v>
      </c>
      <c r="L187" s="165" t="s">
        <v>2214</v>
      </c>
      <c r="M187" s="165" t="s">
        <v>2215</v>
      </c>
      <c r="N187" s="64">
        <v>17</v>
      </c>
      <c r="O187" s="64">
        <v>17</v>
      </c>
      <c r="P187" s="64">
        <v>17</v>
      </c>
      <c r="Q187" s="64">
        <v>17</v>
      </c>
      <c r="R187" s="64">
        <f t="shared" si="46"/>
        <v>68</v>
      </c>
      <c r="S187" s="105" t="s">
        <v>5282</v>
      </c>
      <c r="T187" s="105" t="s">
        <v>172</v>
      </c>
      <c r="U187" s="159">
        <f t="shared" si="39"/>
        <v>34</v>
      </c>
      <c r="V187" s="273">
        <v>6</v>
      </c>
      <c r="W187" s="100">
        <f t="shared" si="47"/>
        <v>0.17647058823529413</v>
      </c>
      <c r="X187" s="105" t="str">
        <f t="shared" si="48"/>
        <v>En Riesgo de no Cumplimiento</v>
      </c>
      <c r="Y187" s="166" t="s">
        <v>5309</v>
      </c>
      <c r="Z187" s="159">
        <f t="shared" si="40"/>
        <v>34</v>
      </c>
      <c r="AA187" s="159"/>
      <c r="AB187" s="100" t="str">
        <f t="shared" si="41"/>
        <v>No hay ejecución</v>
      </c>
      <c r="AC187" s="105" t="str">
        <f t="shared" si="42"/>
        <v>NA</v>
      </c>
      <c r="AD187" s="166"/>
      <c r="AE187" s="65">
        <f t="shared" si="43"/>
        <v>6</v>
      </c>
      <c r="AF187" s="100">
        <f t="shared" si="44"/>
        <v>8.8235294117647065E-2</v>
      </c>
      <c r="AG187" s="105" t="str">
        <f t="shared" si="45"/>
        <v>Incumplimiento</v>
      </c>
      <c r="AH187" s="166"/>
      <c r="AI187" s="159">
        <v>700905.95</v>
      </c>
      <c r="AJ187" s="159" t="s">
        <v>5136</v>
      </c>
    </row>
    <row r="188" spans="1:36" ht="30" thickTop="1" thickBot="1">
      <c r="A188" s="63">
        <v>173</v>
      </c>
      <c r="B188" s="162" t="s">
        <v>400</v>
      </c>
      <c r="C188" s="162">
        <v>0</v>
      </c>
      <c r="D188" s="162">
        <v>0</v>
      </c>
      <c r="E188" s="162" t="s">
        <v>41</v>
      </c>
      <c r="F188" s="162">
        <v>18</v>
      </c>
      <c r="G188" s="231" t="s">
        <v>557</v>
      </c>
      <c r="H188" s="164" t="s">
        <v>5141</v>
      </c>
      <c r="I188" s="231" t="s">
        <v>20</v>
      </c>
      <c r="J188" s="231" t="s">
        <v>129</v>
      </c>
      <c r="K188" s="231">
        <v>1</v>
      </c>
      <c r="L188" s="165" t="s">
        <v>2214</v>
      </c>
      <c r="M188" s="165" t="s">
        <v>2215</v>
      </c>
      <c r="N188" s="64">
        <v>43</v>
      </c>
      <c r="O188" s="64">
        <v>0</v>
      </c>
      <c r="P188" s="64">
        <v>3</v>
      </c>
      <c r="Q188" s="64">
        <v>0</v>
      </c>
      <c r="R188" s="64">
        <f t="shared" si="46"/>
        <v>46</v>
      </c>
      <c r="S188" s="105" t="s">
        <v>5310</v>
      </c>
      <c r="T188" s="105" t="s">
        <v>5311</v>
      </c>
      <c r="U188" s="159">
        <f t="shared" si="39"/>
        <v>43</v>
      </c>
      <c r="V188" s="273">
        <v>43</v>
      </c>
      <c r="W188" s="100">
        <f t="shared" si="47"/>
        <v>1</v>
      </c>
      <c r="X188" s="105" t="str">
        <f t="shared" si="48"/>
        <v>De acuerdo a lo programado</v>
      </c>
      <c r="Y188" s="166" t="s">
        <v>5312</v>
      </c>
      <c r="Z188" s="159">
        <f t="shared" si="40"/>
        <v>3</v>
      </c>
      <c r="AA188" s="159"/>
      <c r="AB188" s="100" t="str">
        <f t="shared" si="41"/>
        <v>No hay ejecución</v>
      </c>
      <c r="AC188" s="105" t="str">
        <f t="shared" si="42"/>
        <v>NA</v>
      </c>
      <c r="AD188" s="166"/>
      <c r="AE188" s="65">
        <f t="shared" si="43"/>
        <v>43</v>
      </c>
      <c r="AF188" s="100">
        <f t="shared" si="44"/>
        <v>0.93478260869565222</v>
      </c>
      <c r="AG188" s="105" t="str">
        <f t="shared" si="45"/>
        <v>De acuerdo a lo programado</v>
      </c>
      <c r="AH188" s="166"/>
      <c r="AI188" s="159">
        <v>474142.26</v>
      </c>
      <c r="AJ188" s="159" t="s">
        <v>5136</v>
      </c>
    </row>
    <row r="189" spans="1:36" ht="39.6" thickTop="1" thickBot="1">
      <c r="A189" s="63">
        <v>174</v>
      </c>
      <c r="B189" s="162" t="s">
        <v>400</v>
      </c>
      <c r="C189" s="162">
        <v>0</v>
      </c>
      <c r="D189" s="162">
        <v>0</v>
      </c>
      <c r="E189" s="162" t="s">
        <v>41</v>
      </c>
      <c r="F189" s="162">
        <v>18</v>
      </c>
      <c r="G189" s="231" t="s">
        <v>450</v>
      </c>
      <c r="H189" s="164" t="s">
        <v>5171</v>
      </c>
      <c r="I189" s="231" t="s">
        <v>18</v>
      </c>
      <c r="J189" s="231" t="s">
        <v>129</v>
      </c>
      <c r="K189" s="231">
        <v>6</v>
      </c>
      <c r="L189" s="165" t="s">
        <v>2214</v>
      </c>
      <c r="M189" s="165" t="s">
        <v>2215</v>
      </c>
      <c r="N189" s="64">
        <v>0</v>
      </c>
      <c r="O189" s="64">
        <v>0</v>
      </c>
      <c r="P189" s="64">
        <v>7</v>
      </c>
      <c r="Q189" s="64">
        <v>0</v>
      </c>
      <c r="R189" s="64">
        <f>N189+O189+P189+Q189</f>
        <v>7</v>
      </c>
      <c r="S189" s="105" t="s">
        <v>5310</v>
      </c>
      <c r="T189" s="105" t="s">
        <v>5313</v>
      </c>
      <c r="U189" s="159">
        <f t="shared" si="39"/>
        <v>0</v>
      </c>
      <c r="V189" s="273">
        <v>3</v>
      </c>
      <c r="W189" s="100" t="str">
        <f t="shared" si="47"/>
        <v>No hay Programación</v>
      </c>
      <c r="X189" s="105" t="str">
        <f t="shared" si="48"/>
        <v>De acuerdo a lo programado</v>
      </c>
      <c r="Y189" s="166"/>
      <c r="Z189" s="159">
        <f t="shared" si="40"/>
        <v>7</v>
      </c>
      <c r="AA189" s="159"/>
      <c r="AB189" s="100" t="str">
        <f t="shared" si="41"/>
        <v>No hay ejecución</v>
      </c>
      <c r="AC189" s="105" t="str">
        <f t="shared" si="42"/>
        <v>NA</v>
      </c>
      <c r="AD189" s="166"/>
      <c r="AE189" s="65">
        <f t="shared" si="43"/>
        <v>3</v>
      </c>
      <c r="AF189" s="100">
        <f t="shared" si="44"/>
        <v>0.42857142857142855</v>
      </c>
      <c r="AG189" s="105" t="str">
        <f t="shared" si="45"/>
        <v>Incumplimiento</v>
      </c>
      <c r="AH189" s="166"/>
      <c r="AI189" s="159">
        <v>72152.08</v>
      </c>
      <c r="AJ189" s="159" t="s">
        <v>5136</v>
      </c>
    </row>
    <row r="190" spans="1:36" ht="49.2" thickTop="1" thickBot="1">
      <c r="A190" s="63">
        <v>175</v>
      </c>
      <c r="B190" s="162" t="s">
        <v>400</v>
      </c>
      <c r="C190" s="162">
        <v>0</v>
      </c>
      <c r="D190" s="162">
        <v>0</v>
      </c>
      <c r="E190" s="162" t="s">
        <v>41</v>
      </c>
      <c r="F190" s="162">
        <v>18</v>
      </c>
      <c r="G190" s="231" t="s">
        <v>450</v>
      </c>
      <c r="H190" s="164" t="s">
        <v>5171</v>
      </c>
      <c r="I190" s="231" t="s">
        <v>18</v>
      </c>
      <c r="J190" s="231" t="s">
        <v>129</v>
      </c>
      <c r="K190" s="231">
        <v>6</v>
      </c>
      <c r="L190" s="165" t="s">
        <v>2214</v>
      </c>
      <c r="M190" s="165" t="s">
        <v>2215</v>
      </c>
      <c r="N190" s="64">
        <v>0</v>
      </c>
      <c r="O190" s="64">
        <v>4</v>
      </c>
      <c r="P190" s="64">
        <v>0</v>
      </c>
      <c r="Q190" s="64">
        <v>0</v>
      </c>
      <c r="R190" s="64">
        <f t="shared" si="46"/>
        <v>4</v>
      </c>
      <c r="S190" s="105" t="s">
        <v>5310</v>
      </c>
      <c r="T190" s="105" t="s">
        <v>5314</v>
      </c>
      <c r="U190" s="159">
        <f t="shared" si="39"/>
        <v>4</v>
      </c>
      <c r="V190" s="273">
        <v>3</v>
      </c>
      <c r="W190" s="100">
        <f t="shared" si="47"/>
        <v>0.75</v>
      </c>
      <c r="X190" s="105" t="str">
        <f t="shared" si="48"/>
        <v>Atraso Leve</v>
      </c>
      <c r="Y190" s="166" t="s">
        <v>5289</v>
      </c>
      <c r="Z190" s="159">
        <f t="shared" si="40"/>
        <v>0</v>
      </c>
      <c r="AA190" s="159"/>
      <c r="AB190" s="100" t="str">
        <f t="shared" si="41"/>
        <v>No hay ejecución</v>
      </c>
      <c r="AC190" s="105" t="str">
        <f t="shared" si="42"/>
        <v>NA</v>
      </c>
      <c r="AD190" s="166"/>
      <c r="AE190" s="65">
        <f t="shared" si="43"/>
        <v>3</v>
      </c>
      <c r="AF190" s="100">
        <f t="shared" si="44"/>
        <v>0.75</v>
      </c>
      <c r="AG190" s="105" t="str">
        <f t="shared" si="45"/>
        <v>Atraso Leve</v>
      </c>
      <c r="AH190" s="166"/>
      <c r="AI190" s="159">
        <v>41229.760000000002</v>
      </c>
      <c r="AJ190" s="159" t="s">
        <v>5136</v>
      </c>
    </row>
    <row r="191" spans="1:36" ht="30" thickTop="1" thickBot="1">
      <c r="A191" s="63">
        <v>176</v>
      </c>
      <c r="B191" s="162" t="s">
        <v>400</v>
      </c>
      <c r="C191" s="162">
        <v>0</v>
      </c>
      <c r="D191" s="162">
        <v>0</v>
      </c>
      <c r="E191" s="162" t="s">
        <v>41</v>
      </c>
      <c r="F191" s="162">
        <v>18</v>
      </c>
      <c r="G191" s="231" t="s">
        <v>450</v>
      </c>
      <c r="H191" s="164" t="s">
        <v>5171</v>
      </c>
      <c r="I191" s="231" t="s">
        <v>18</v>
      </c>
      <c r="J191" s="231" t="s">
        <v>129</v>
      </c>
      <c r="K191" s="231">
        <v>6</v>
      </c>
      <c r="L191" s="165" t="s">
        <v>3778</v>
      </c>
      <c r="M191" s="165" t="s">
        <v>643</v>
      </c>
      <c r="N191" s="64">
        <v>0</v>
      </c>
      <c r="O191" s="64">
        <v>1</v>
      </c>
      <c r="P191" s="64">
        <v>0</v>
      </c>
      <c r="Q191" s="64">
        <v>0</v>
      </c>
      <c r="R191" s="64">
        <f t="shared" si="46"/>
        <v>1</v>
      </c>
      <c r="S191" s="105" t="s">
        <v>5310</v>
      </c>
      <c r="T191" s="105" t="s">
        <v>172</v>
      </c>
      <c r="U191" s="159">
        <f t="shared" si="39"/>
        <v>1</v>
      </c>
      <c r="V191" s="273">
        <v>0</v>
      </c>
      <c r="W191" s="100">
        <f t="shared" si="47"/>
        <v>0</v>
      </c>
      <c r="X191" s="105" t="str">
        <f t="shared" si="48"/>
        <v>En Riesgo de no Cumplimiento</v>
      </c>
      <c r="Y191" s="166" t="s">
        <v>5289</v>
      </c>
      <c r="Z191" s="159">
        <f t="shared" si="40"/>
        <v>0</v>
      </c>
      <c r="AA191" s="159"/>
      <c r="AB191" s="100" t="str">
        <f t="shared" si="41"/>
        <v>No hay ejecución</v>
      </c>
      <c r="AC191" s="105" t="str">
        <f t="shared" si="42"/>
        <v>NA</v>
      </c>
      <c r="AD191" s="166"/>
      <c r="AE191" s="65">
        <f t="shared" si="43"/>
        <v>0</v>
      </c>
      <c r="AF191" s="100" t="str">
        <f t="shared" si="44"/>
        <v>No hay Programación</v>
      </c>
      <c r="AG191" s="105" t="str">
        <f t="shared" si="45"/>
        <v>De acuerdo a lo programado</v>
      </c>
      <c r="AH191" s="166"/>
      <c r="AI191" s="159">
        <v>10307.44</v>
      </c>
      <c r="AJ191" s="159" t="s">
        <v>5136</v>
      </c>
    </row>
    <row r="192" spans="1:36" ht="39.6" thickTop="1" thickBot="1">
      <c r="A192" s="63">
        <v>177</v>
      </c>
      <c r="B192" s="162" t="s">
        <v>400</v>
      </c>
      <c r="C192" s="162">
        <v>0</v>
      </c>
      <c r="D192" s="162">
        <v>0</v>
      </c>
      <c r="E192" s="162" t="s">
        <v>41</v>
      </c>
      <c r="F192" s="162">
        <v>18</v>
      </c>
      <c r="G192" s="231" t="s">
        <v>450</v>
      </c>
      <c r="H192" s="164" t="s">
        <v>5166</v>
      </c>
      <c r="I192" s="231" t="s">
        <v>18</v>
      </c>
      <c r="J192" s="231" t="s">
        <v>129</v>
      </c>
      <c r="K192" s="231">
        <v>6</v>
      </c>
      <c r="L192" s="165" t="s">
        <v>2214</v>
      </c>
      <c r="M192" s="165" t="s">
        <v>2215</v>
      </c>
      <c r="N192" s="64">
        <v>0</v>
      </c>
      <c r="O192" s="64">
        <v>7</v>
      </c>
      <c r="P192" s="64">
        <v>0</v>
      </c>
      <c r="Q192" s="64">
        <v>0</v>
      </c>
      <c r="R192" s="64">
        <f t="shared" si="46"/>
        <v>7</v>
      </c>
      <c r="S192" s="105" t="s">
        <v>5310</v>
      </c>
      <c r="T192" s="105" t="s">
        <v>172</v>
      </c>
      <c r="U192" s="159">
        <f t="shared" si="39"/>
        <v>7</v>
      </c>
      <c r="V192" s="273">
        <v>7</v>
      </c>
      <c r="W192" s="100">
        <f t="shared" si="47"/>
        <v>1</v>
      </c>
      <c r="X192" s="105" t="str">
        <f t="shared" si="48"/>
        <v>De acuerdo a lo programado</v>
      </c>
      <c r="Y192" s="166"/>
      <c r="Z192" s="159">
        <f t="shared" si="40"/>
        <v>0</v>
      </c>
      <c r="AA192" s="159"/>
      <c r="AB192" s="100" t="str">
        <f t="shared" si="41"/>
        <v>No hay ejecución</v>
      </c>
      <c r="AC192" s="105" t="str">
        <f t="shared" si="42"/>
        <v>NA</v>
      </c>
      <c r="AD192" s="166"/>
      <c r="AE192" s="65">
        <f t="shared" si="43"/>
        <v>7</v>
      </c>
      <c r="AF192" s="100">
        <f t="shared" si="44"/>
        <v>1</v>
      </c>
      <c r="AG192" s="105" t="str">
        <f t="shared" si="45"/>
        <v>De acuerdo a lo programado</v>
      </c>
      <c r="AH192" s="166"/>
      <c r="AI192" s="159">
        <v>72152.08</v>
      </c>
      <c r="AJ192" s="159" t="s">
        <v>5136</v>
      </c>
    </row>
    <row r="193" spans="1:36" ht="30" thickTop="1" thickBot="1">
      <c r="A193" s="63">
        <v>178</v>
      </c>
      <c r="B193" s="162" t="s">
        <v>400</v>
      </c>
      <c r="C193" s="162">
        <v>0</v>
      </c>
      <c r="D193" s="162">
        <v>0</v>
      </c>
      <c r="E193" s="162" t="s">
        <v>41</v>
      </c>
      <c r="F193" s="162">
        <v>18</v>
      </c>
      <c r="G193" s="231" t="s">
        <v>557</v>
      </c>
      <c r="H193" s="164" t="s">
        <v>5155</v>
      </c>
      <c r="I193" s="231" t="s">
        <v>20</v>
      </c>
      <c r="J193" s="231" t="s">
        <v>129</v>
      </c>
      <c r="K193" s="231">
        <v>1</v>
      </c>
      <c r="L193" s="165" t="s">
        <v>2214</v>
      </c>
      <c r="M193" s="165" t="s">
        <v>2215</v>
      </c>
      <c r="N193" s="64">
        <v>7</v>
      </c>
      <c r="O193" s="64">
        <v>0</v>
      </c>
      <c r="P193" s="64">
        <v>0</v>
      </c>
      <c r="Q193" s="64">
        <v>0</v>
      </c>
      <c r="R193" s="64">
        <f t="shared" si="46"/>
        <v>7</v>
      </c>
      <c r="S193" s="105" t="s">
        <v>5310</v>
      </c>
      <c r="T193" s="105" t="s">
        <v>5315</v>
      </c>
      <c r="U193" s="159">
        <f t="shared" si="39"/>
        <v>7</v>
      </c>
      <c r="V193" s="273">
        <v>7</v>
      </c>
      <c r="W193" s="100">
        <f t="shared" si="47"/>
        <v>1</v>
      </c>
      <c r="X193" s="105" t="str">
        <f t="shared" si="48"/>
        <v>De acuerdo a lo programado</v>
      </c>
      <c r="Y193" s="166"/>
      <c r="Z193" s="159">
        <f t="shared" si="40"/>
        <v>0</v>
      </c>
      <c r="AA193" s="159"/>
      <c r="AB193" s="100" t="str">
        <f t="shared" si="41"/>
        <v>No hay ejecución</v>
      </c>
      <c r="AC193" s="105" t="str">
        <f t="shared" si="42"/>
        <v>NA</v>
      </c>
      <c r="AD193" s="166"/>
      <c r="AE193" s="65">
        <f t="shared" si="43"/>
        <v>7</v>
      </c>
      <c r="AF193" s="100">
        <f t="shared" si="44"/>
        <v>1</v>
      </c>
      <c r="AG193" s="105" t="str">
        <f t="shared" si="45"/>
        <v>De acuerdo a lo programado</v>
      </c>
      <c r="AH193" s="166"/>
      <c r="AI193" s="159">
        <v>72152.08</v>
      </c>
      <c r="AJ193" s="159" t="s">
        <v>5136</v>
      </c>
    </row>
    <row r="194" spans="1:36" ht="30" thickTop="1" thickBot="1">
      <c r="A194" s="63">
        <v>179</v>
      </c>
      <c r="B194" s="162" t="s">
        <v>400</v>
      </c>
      <c r="C194" s="162">
        <v>0</v>
      </c>
      <c r="D194" s="162">
        <v>0</v>
      </c>
      <c r="E194" s="162" t="s">
        <v>41</v>
      </c>
      <c r="F194" s="162">
        <v>18</v>
      </c>
      <c r="G194" s="231" t="s">
        <v>557</v>
      </c>
      <c r="H194" s="164" t="s">
        <v>5156</v>
      </c>
      <c r="I194" s="231" t="s">
        <v>20</v>
      </c>
      <c r="J194" s="231" t="s">
        <v>129</v>
      </c>
      <c r="K194" s="231">
        <v>1</v>
      </c>
      <c r="L194" s="165" t="s">
        <v>2214</v>
      </c>
      <c r="M194" s="165" t="s">
        <v>2215</v>
      </c>
      <c r="N194" s="64">
        <v>7</v>
      </c>
      <c r="O194" s="64">
        <v>0</v>
      </c>
      <c r="P194" s="64">
        <v>0</v>
      </c>
      <c r="Q194" s="64">
        <v>0</v>
      </c>
      <c r="R194" s="64">
        <f t="shared" si="46"/>
        <v>7</v>
      </c>
      <c r="S194" s="105" t="s">
        <v>5310</v>
      </c>
      <c r="T194" s="105" t="s">
        <v>5315</v>
      </c>
      <c r="U194" s="159">
        <f t="shared" si="39"/>
        <v>7</v>
      </c>
      <c r="V194" s="273">
        <v>7</v>
      </c>
      <c r="W194" s="100">
        <f t="shared" si="47"/>
        <v>1</v>
      </c>
      <c r="X194" s="105" t="str">
        <f t="shared" si="48"/>
        <v>De acuerdo a lo programado</v>
      </c>
      <c r="Y194" s="166"/>
      <c r="Z194" s="159">
        <f t="shared" si="40"/>
        <v>0</v>
      </c>
      <c r="AA194" s="159"/>
      <c r="AB194" s="100" t="str">
        <f t="shared" si="41"/>
        <v>No hay ejecución</v>
      </c>
      <c r="AC194" s="105" t="str">
        <f t="shared" si="42"/>
        <v>NA</v>
      </c>
      <c r="AD194" s="166"/>
      <c r="AE194" s="65">
        <f t="shared" si="43"/>
        <v>7</v>
      </c>
      <c r="AF194" s="100">
        <f t="shared" si="44"/>
        <v>1</v>
      </c>
      <c r="AG194" s="105" t="str">
        <f t="shared" si="45"/>
        <v>De acuerdo a lo programado</v>
      </c>
      <c r="AH194" s="166"/>
      <c r="AI194" s="159">
        <v>72152.08</v>
      </c>
      <c r="AJ194" s="159" t="s">
        <v>5136</v>
      </c>
    </row>
    <row r="195" spans="1:36" ht="30" thickTop="1" thickBot="1">
      <c r="A195" s="63">
        <v>180</v>
      </c>
      <c r="B195" s="162" t="s">
        <v>400</v>
      </c>
      <c r="C195" s="162">
        <v>0</v>
      </c>
      <c r="D195" s="162">
        <v>0</v>
      </c>
      <c r="E195" s="162" t="s">
        <v>41</v>
      </c>
      <c r="F195" s="162">
        <v>18</v>
      </c>
      <c r="G195" s="231" t="s">
        <v>557</v>
      </c>
      <c r="H195" s="164" t="s">
        <v>5156</v>
      </c>
      <c r="I195" s="231" t="s">
        <v>20</v>
      </c>
      <c r="J195" s="231" t="s">
        <v>129</v>
      </c>
      <c r="K195" s="231">
        <v>1</v>
      </c>
      <c r="L195" s="165" t="s">
        <v>2214</v>
      </c>
      <c r="M195" s="165" t="s">
        <v>2215</v>
      </c>
      <c r="N195" s="64">
        <v>7</v>
      </c>
      <c r="O195" s="64">
        <v>0</v>
      </c>
      <c r="P195" s="64">
        <v>0</v>
      </c>
      <c r="Q195" s="64">
        <v>0</v>
      </c>
      <c r="R195" s="64">
        <f>N195+O195+P195+Q195</f>
        <v>7</v>
      </c>
      <c r="S195" s="105" t="s">
        <v>5310</v>
      </c>
      <c r="T195" s="105" t="s">
        <v>172</v>
      </c>
      <c r="U195" s="159">
        <f t="shared" si="39"/>
        <v>7</v>
      </c>
      <c r="V195" s="273">
        <v>7</v>
      </c>
      <c r="W195" s="100">
        <f t="shared" si="47"/>
        <v>1</v>
      </c>
      <c r="X195" s="105" t="str">
        <f t="shared" si="48"/>
        <v>De acuerdo a lo programado</v>
      </c>
      <c r="Y195" s="166"/>
      <c r="Z195" s="159">
        <f t="shared" si="40"/>
        <v>0</v>
      </c>
      <c r="AA195" s="159"/>
      <c r="AB195" s="100" t="str">
        <f t="shared" si="41"/>
        <v>No hay ejecución</v>
      </c>
      <c r="AC195" s="105" t="str">
        <f t="shared" si="42"/>
        <v>NA</v>
      </c>
      <c r="AD195" s="166"/>
      <c r="AE195" s="65">
        <f t="shared" si="43"/>
        <v>7</v>
      </c>
      <c r="AF195" s="100">
        <f t="shared" si="44"/>
        <v>1</v>
      </c>
      <c r="AG195" s="105" t="str">
        <f t="shared" si="45"/>
        <v>De acuerdo a lo programado</v>
      </c>
      <c r="AH195" s="166"/>
      <c r="AI195" s="159">
        <v>72152.08</v>
      </c>
      <c r="AJ195" s="159" t="s">
        <v>5136</v>
      </c>
    </row>
    <row r="196" spans="1:36" ht="30" thickTop="1" thickBot="1">
      <c r="A196" s="63">
        <v>181</v>
      </c>
      <c r="B196" s="162" t="s">
        <v>400</v>
      </c>
      <c r="C196" s="162">
        <v>0</v>
      </c>
      <c r="D196" s="162">
        <v>0</v>
      </c>
      <c r="E196" s="162" t="s">
        <v>41</v>
      </c>
      <c r="F196" s="162">
        <v>18</v>
      </c>
      <c r="G196" s="231" t="s">
        <v>547</v>
      </c>
      <c r="H196" s="164" t="s">
        <v>5184</v>
      </c>
      <c r="I196" s="231" t="s">
        <v>345</v>
      </c>
      <c r="J196" s="231" t="s">
        <v>129</v>
      </c>
      <c r="K196" s="231">
        <v>12</v>
      </c>
      <c r="L196" s="165" t="s">
        <v>3778</v>
      </c>
      <c r="M196" s="165" t="s">
        <v>643</v>
      </c>
      <c r="N196" s="64">
        <v>0</v>
      </c>
      <c r="O196" s="64">
        <v>0</v>
      </c>
      <c r="P196" s="64">
        <v>0</v>
      </c>
      <c r="Q196" s="64">
        <v>1</v>
      </c>
      <c r="R196" s="64">
        <f t="shared" si="46"/>
        <v>1</v>
      </c>
      <c r="S196" s="105" t="s">
        <v>5310</v>
      </c>
      <c r="T196" s="105" t="s">
        <v>5316</v>
      </c>
      <c r="U196" s="159">
        <f t="shared" si="39"/>
        <v>0</v>
      </c>
      <c r="V196" s="273">
        <v>0</v>
      </c>
      <c r="W196" s="100" t="str">
        <f t="shared" si="47"/>
        <v>No hay Programación</v>
      </c>
      <c r="X196" s="105" t="str">
        <f t="shared" si="48"/>
        <v>De acuerdo a lo programado</v>
      </c>
      <c r="Y196" s="166"/>
      <c r="Z196" s="159">
        <f t="shared" si="40"/>
        <v>1</v>
      </c>
      <c r="AA196" s="159"/>
      <c r="AB196" s="100" t="str">
        <f t="shared" si="41"/>
        <v>No hay ejecución</v>
      </c>
      <c r="AC196" s="105" t="str">
        <f t="shared" si="42"/>
        <v>NA</v>
      </c>
      <c r="AD196" s="166"/>
      <c r="AE196" s="65">
        <f t="shared" si="43"/>
        <v>0</v>
      </c>
      <c r="AF196" s="100" t="str">
        <f t="shared" si="44"/>
        <v>No hay Programación</v>
      </c>
      <c r="AG196" s="105" t="str">
        <f t="shared" si="45"/>
        <v>De acuerdo a lo programado</v>
      </c>
      <c r="AH196" s="166"/>
      <c r="AI196" s="159">
        <v>10307.44</v>
      </c>
      <c r="AJ196" s="159" t="s">
        <v>5136</v>
      </c>
    </row>
    <row r="197" spans="1:36" ht="39.6" thickTop="1" thickBot="1">
      <c r="A197" s="63">
        <v>182</v>
      </c>
      <c r="B197" s="162" t="s">
        <v>400</v>
      </c>
      <c r="C197" s="162">
        <v>0</v>
      </c>
      <c r="D197" s="162">
        <v>0</v>
      </c>
      <c r="E197" s="162" t="s">
        <v>41</v>
      </c>
      <c r="F197" s="162">
        <v>18</v>
      </c>
      <c r="G197" s="231" t="s">
        <v>547</v>
      </c>
      <c r="H197" s="164" t="s">
        <v>5143</v>
      </c>
      <c r="I197" s="231" t="s">
        <v>345</v>
      </c>
      <c r="J197" s="231" t="s">
        <v>129</v>
      </c>
      <c r="K197" s="231">
        <v>12</v>
      </c>
      <c r="L197" s="165" t="s">
        <v>2214</v>
      </c>
      <c r="M197" s="165" t="s">
        <v>2215</v>
      </c>
      <c r="N197" s="64">
        <v>7</v>
      </c>
      <c r="O197" s="64">
        <v>0</v>
      </c>
      <c r="P197" s="64">
        <v>0</v>
      </c>
      <c r="Q197" s="64">
        <v>0</v>
      </c>
      <c r="R197" s="64">
        <f t="shared" si="46"/>
        <v>7</v>
      </c>
      <c r="S197" s="105" t="s">
        <v>5310</v>
      </c>
      <c r="T197" s="105" t="s">
        <v>5317</v>
      </c>
      <c r="U197" s="159">
        <f t="shared" si="39"/>
        <v>7</v>
      </c>
      <c r="V197" s="273">
        <v>7</v>
      </c>
      <c r="W197" s="100">
        <f t="shared" si="47"/>
        <v>1</v>
      </c>
      <c r="X197" s="105" t="str">
        <f t="shared" si="48"/>
        <v>De acuerdo a lo programado</v>
      </c>
      <c r="Y197" s="166" t="s">
        <v>5318</v>
      </c>
      <c r="Z197" s="159">
        <f t="shared" si="40"/>
        <v>0</v>
      </c>
      <c r="AA197" s="159"/>
      <c r="AB197" s="100" t="str">
        <f t="shared" si="41"/>
        <v>No hay ejecución</v>
      </c>
      <c r="AC197" s="105" t="str">
        <f t="shared" si="42"/>
        <v>NA</v>
      </c>
      <c r="AD197" s="166"/>
      <c r="AE197" s="65">
        <f t="shared" si="43"/>
        <v>7</v>
      </c>
      <c r="AF197" s="100">
        <f t="shared" si="44"/>
        <v>1</v>
      </c>
      <c r="AG197" s="105" t="str">
        <f t="shared" si="45"/>
        <v>De acuerdo a lo programado</v>
      </c>
      <c r="AH197" s="166"/>
      <c r="AI197" s="159">
        <v>72152.08</v>
      </c>
      <c r="AJ197" s="159" t="s">
        <v>5136</v>
      </c>
    </row>
    <row r="198" spans="1:36" ht="30" thickTop="1" thickBot="1">
      <c r="A198" s="63">
        <v>183</v>
      </c>
      <c r="B198" s="162" t="s">
        <v>400</v>
      </c>
      <c r="C198" s="162">
        <v>0</v>
      </c>
      <c r="D198" s="162">
        <v>0</v>
      </c>
      <c r="E198" s="162" t="s">
        <v>41</v>
      </c>
      <c r="F198" s="162">
        <v>18</v>
      </c>
      <c r="G198" s="231" t="s">
        <v>547</v>
      </c>
      <c r="H198" s="164" t="s">
        <v>5186</v>
      </c>
      <c r="I198" s="231" t="s">
        <v>345</v>
      </c>
      <c r="J198" s="231" t="s">
        <v>129</v>
      </c>
      <c r="K198" s="231">
        <v>12</v>
      </c>
      <c r="L198" s="165" t="s">
        <v>2214</v>
      </c>
      <c r="M198" s="165" t="s">
        <v>2215</v>
      </c>
      <c r="N198" s="64">
        <v>0</v>
      </c>
      <c r="O198" s="64">
        <v>7</v>
      </c>
      <c r="P198" s="64">
        <v>0</v>
      </c>
      <c r="Q198" s="64">
        <v>0</v>
      </c>
      <c r="R198" s="64">
        <f t="shared" si="46"/>
        <v>7</v>
      </c>
      <c r="S198" s="105" t="s">
        <v>5310</v>
      </c>
      <c r="T198" s="105" t="s">
        <v>172</v>
      </c>
      <c r="U198" s="159">
        <f t="shared" si="39"/>
        <v>7</v>
      </c>
      <c r="V198" s="273">
        <v>7</v>
      </c>
      <c r="W198" s="100">
        <f t="shared" si="47"/>
        <v>1</v>
      </c>
      <c r="X198" s="105" t="str">
        <f t="shared" si="48"/>
        <v>De acuerdo a lo programado</v>
      </c>
      <c r="Y198" s="166" t="s">
        <v>5319</v>
      </c>
      <c r="Z198" s="159">
        <f t="shared" si="40"/>
        <v>0</v>
      </c>
      <c r="AA198" s="159"/>
      <c r="AB198" s="100" t="str">
        <f t="shared" si="41"/>
        <v>No hay ejecución</v>
      </c>
      <c r="AC198" s="105" t="str">
        <f t="shared" si="42"/>
        <v>NA</v>
      </c>
      <c r="AD198" s="166"/>
      <c r="AE198" s="65">
        <f t="shared" si="43"/>
        <v>7</v>
      </c>
      <c r="AF198" s="100">
        <f t="shared" si="44"/>
        <v>1</v>
      </c>
      <c r="AG198" s="105" t="str">
        <f t="shared" si="45"/>
        <v>De acuerdo a lo programado</v>
      </c>
      <c r="AH198" s="166"/>
      <c r="AI198" s="159">
        <v>72152.08</v>
      </c>
      <c r="AJ198" s="159" t="s">
        <v>5136</v>
      </c>
    </row>
    <row r="199" spans="1:36" ht="30" thickTop="1" thickBot="1">
      <c r="A199" s="63">
        <v>184</v>
      </c>
      <c r="B199" s="162" t="s">
        <v>400</v>
      </c>
      <c r="C199" s="162">
        <v>0</v>
      </c>
      <c r="D199" s="162">
        <v>0</v>
      </c>
      <c r="E199" s="162" t="s">
        <v>41</v>
      </c>
      <c r="F199" s="162">
        <v>18</v>
      </c>
      <c r="G199" s="231" t="s">
        <v>513</v>
      </c>
      <c r="H199" s="164" t="s">
        <v>5144</v>
      </c>
      <c r="I199" s="231" t="s">
        <v>20</v>
      </c>
      <c r="J199" s="231" t="s">
        <v>129</v>
      </c>
      <c r="K199" s="231">
        <v>1</v>
      </c>
      <c r="L199" s="165" t="s">
        <v>2214</v>
      </c>
      <c r="M199" s="165" t="s">
        <v>2215</v>
      </c>
      <c r="N199" s="64">
        <v>1</v>
      </c>
      <c r="O199" s="64">
        <v>0</v>
      </c>
      <c r="P199" s="64">
        <v>0</v>
      </c>
      <c r="Q199" s="64">
        <v>1</v>
      </c>
      <c r="R199" s="64">
        <f t="shared" si="46"/>
        <v>2</v>
      </c>
      <c r="S199" s="105" t="s">
        <v>5310</v>
      </c>
      <c r="T199" s="105" t="s">
        <v>172</v>
      </c>
      <c r="U199" s="159">
        <f t="shared" si="39"/>
        <v>1</v>
      </c>
      <c r="V199" s="273">
        <v>7</v>
      </c>
      <c r="W199" s="100">
        <f t="shared" si="47"/>
        <v>7</v>
      </c>
      <c r="X199" s="105" t="str">
        <f t="shared" si="48"/>
        <v>De acuerdo a lo programado</v>
      </c>
      <c r="Y199" s="166"/>
      <c r="Z199" s="159">
        <f t="shared" si="40"/>
        <v>1</v>
      </c>
      <c r="AA199" s="159"/>
      <c r="AB199" s="100" t="str">
        <f t="shared" si="41"/>
        <v>No hay ejecución</v>
      </c>
      <c r="AC199" s="105" t="str">
        <f t="shared" si="42"/>
        <v>NA</v>
      </c>
      <c r="AD199" s="166"/>
      <c r="AE199" s="65">
        <f t="shared" si="43"/>
        <v>7</v>
      </c>
      <c r="AF199" s="100">
        <f t="shared" si="44"/>
        <v>3.5</v>
      </c>
      <c r="AG199" s="105" t="str">
        <f t="shared" si="45"/>
        <v>De acuerdo a lo programado</v>
      </c>
      <c r="AH199" s="166"/>
      <c r="AI199" s="159">
        <v>20614.88</v>
      </c>
      <c r="AJ199" s="159" t="s">
        <v>5136</v>
      </c>
    </row>
    <row r="200" spans="1:36" ht="58.8" thickTop="1" thickBot="1">
      <c r="A200" s="63">
        <v>185</v>
      </c>
      <c r="B200" s="162" t="s">
        <v>400</v>
      </c>
      <c r="C200" s="162">
        <v>0</v>
      </c>
      <c r="D200" s="162">
        <v>0</v>
      </c>
      <c r="E200" s="162" t="s">
        <v>41</v>
      </c>
      <c r="F200" s="162">
        <v>18</v>
      </c>
      <c r="G200" s="231" t="s">
        <v>439</v>
      </c>
      <c r="H200" s="164" t="s">
        <v>5202</v>
      </c>
      <c r="I200" s="231" t="s">
        <v>18</v>
      </c>
      <c r="J200" s="231" t="s">
        <v>129</v>
      </c>
      <c r="K200" s="231">
        <v>6</v>
      </c>
      <c r="L200" s="165" t="s">
        <v>2214</v>
      </c>
      <c r="M200" s="165" t="s">
        <v>2215</v>
      </c>
      <c r="N200" s="64">
        <v>2</v>
      </c>
      <c r="O200" s="64">
        <v>1</v>
      </c>
      <c r="P200" s="64">
        <v>2</v>
      </c>
      <c r="Q200" s="64">
        <v>2</v>
      </c>
      <c r="R200" s="64">
        <f t="shared" si="46"/>
        <v>7</v>
      </c>
      <c r="S200" s="105" t="s">
        <v>5310</v>
      </c>
      <c r="T200" s="105" t="s">
        <v>172</v>
      </c>
      <c r="U200" s="159">
        <f t="shared" si="39"/>
        <v>3</v>
      </c>
      <c r="V200" s="273">
        <v>7</v>
      </c>
      <c r="W200" s="100">
        <f t="shared" si="47"/>
        <v>2.3333333333333335</v>
      </c>
      <c r="X200" s="105" t="str">
        <f t="shared" si="48"/>
        <v>De acuerdo a lo programado</v>
      </c>
      <c r="Y200" s="166" t="s">
        <v>5320</v>
      </c>
      <c r="Z200" s="159">
        <f t="shared" si="40"/>
        <v>4</v>
      </c>
      <c r="AA200" s="159"/>
      <c r="AB200" s="100" t="str">
        <f t="shared" si="41"/>
        <v>No hay ejecución</v>
      </c>
      <c r="AC200" s="105" t="str">
        <f t="shared" si="42"/>
        <v>NA</v>
      </c>
      <c r="AD200" s="166"/>
      <c r="AE200" s="65">
        <f t="shared" si="43"/>
        <v>7</v>
      </c>
      <c r="AF200" s="100">
        <f t="shared" si="44"/>
        <v>1</v>
      </c>
      <c r="AG200" s="105" t="str">
        <f t="shared" si="45"/>
        <v>De acuerdo a lo programado</v>
      </c>
      <c r="AH200" s="166"/>
      <c r="AI200" s="159">
        <v>72152.08</v>
      </c>
      <c r="AJ200" s="159" t="s">
        <v>5136</v>
      </c>
    </row>
    <row r="201" spans="1:36" ht="30" thickTop="1" thickBot="1">
      <c r="A201" s="63">
        <v>186</v>
      </c>
      <c r="B201" s="162" t="s">
        <v>400</v>
      </c>
      <c r="C201" s="162">
        <v>0</v>
      </c>
      <c r="D201" s="162">
        <v>0</v>
      </c>
      <c r="E201" s="162" t="s">
        <v>41</v>
      </c>
      <c r="F201" s="162">
        <v>18</v>
      </c>
      <c r="G201" s="231" t="s">
        <v>450</v>
      </c>
      <c r="H201" s="164" t="s">
        <v>5171</v>
      </c>
      <c r="I201" s="231" t="s">
        <v>18</v>
      </c>
      <c r="J201" s="231" t="s">
        <v>129</v>
      </c>
      <c r="K201" s="231">
        <v>6</v>
      </c>
      <c r="L201" s="165" t="s">
        <v>3778</v>
      </c>
      <c r="M201" s="165" t="s">
        <v>643</v>
      </c>
      <c r="N201" s="64">
        <v>0</v>
      </c>
      <c r="O201" s="64">
        <v>1</v>
      </c>
      <c r="P201" s="64">
        <v>0</v>
      </c>
      <c r="Q201" s="64">
        <v>0</v>
      </c>
      <c r="R201" s="64">
        <f t="shared" si="46"/>
        <v>1</v>
      </c>
      <c r="S201" s="105" t="s">
        <v>5310</v>
      </c>
      <c r="T201" s="105" t="s">
        <v>172</v>
      </c>
      <c r="U201" s="159">
        <f t="shared" ref="U201:U261" si="49">N201+O201</f>
        <v>1</v>
      </c>
      <c r="V201" s="273">
        <v>0</v>
      </c>
      <c r="W201" s="100">
        <f t="shared" si="47"/>
        <v>0</v>
      </c>
      <c r="X201" s="105" t="str">
        <f t="shared" si="48"/>
        <v>En Riesgo de no Cumplimiento</v>
      </c>
      <c r="Y201" s="166" t="s">
        <v>5289</v>
      </c>
      <c r="Z201" s="159">
        <f t="shared" si="40"/>
        <v>0</v>
      </c>
      <c r="AA201" s="159"/>
      <c r="AB201" s="100" t="str">
        <f t="shared" si="41"/>
        <v>No hay ejecución</v>
      </c>
      <c r="AC201" s="105" t="str">
        <f t="shared" si="42"/>
        <v>NA</v>
      </c>
      <c r="AD201" s="166"/>
      <c r="AE201" s="65">
        <f t="shared" si="43"/>
        <v>0</v>
      </c>
      <c r="AF201" s="100" t="str">
        <f t="shared" si="44"/>
        <v>No hay Programación</v>
      </c>
      <c r="AG201" s="105" t="str">
        <f t="shared" si="45"/>
        <v>De acuerdo a lo programado</v>
      </c>
      <c r="AH201" s="166"/>
      <c r="AI201" s="159">
        <v>10307.44</v>
      </c>
      <c r="AJ201" s="159" t="s">
        <v>5136</v>
      </c>
    </row>
    <row r="202" spans="1:36" ht="39.6" thickTop="1" thickBot="1">
      <c r="A202" s="63">
        <v>187</v>
      </c>
      <c r="B202" s="162" t="s">
        <v>400</v>
      </c>
      <c r="C202" s="162">
        <v>0</v>
      </c>
      <c r="D202" s="162">
        <v>0</v>
      </c>
      <c r="E202" s="162" t="s">
        <v>41</v>
      </c>
      <c r="F202" s="162">
        <v>18</v>
      </c>
      <c r="G202" s="231" t="s">
        <v>450</v>
      </c>
      <c r="H202" s="164" t="s">
        <v>5166</v>
      </c>
      <c r="I202" s="231" t="s">
        <v>18</v>
      </c>
      <c r="J202" s="231" t="s">
        <v>129</v>
      </c>
      <c r="K202" s="231">
        <v>6</v>
      </c>
      <c r="L202" s="165" t="s">
        <v>3778</v>
      </c>
      <c r="M202" s="165" t="s">
        <v>643</v>
      </c>
      <c r="N202" s="64">
        <v>0</v>
      </c>
      <c r="O202" s="64">
        <v>0</v>
      </c>
      <c r="P202" s="64">
        <v>1</v>
      </c>
      <c r="Q202" s="64">
        <v>0</v>
      </c>
      <c r="R202" s="64">
        <f>N202+O202+P202+Q202</f>
        <v>1</v>
      </c>
      <c r="S202" s="105" t="s">
        <v>5310</v>
      </c>
      <c r="T202" s="105" t="s">
        <v>172</v>
      </c>
      <c r="U202" s="159">
        <f t="shared" si="49"/>
        <v>0</v>
      </c>
      <c r="V202" s="273">
        <v>0</v>
      </c>
      <c r="W202" s="100" t="str">
        <f t="shared" si="47"/>
        <v>No hay Programación</v>
      </c>
      <c r="X202" s="105" t="str">
        <f t="shared" si="48"/>
        <v>De acuerdo a lo programado</v>
      </c>
      <c r="Y202" s="166"/>
      <c r="Z202" s="159">
        <f t="shared" si="40"/>
        <v>1</v>
      </c>
      <c r="AA202" s="159"/>
      <c r="AB202" s="100" t="str">
        <f t="shared" si="41"/>
        <v>No hay ejecución</v>
      </c>
      <c r="AC202" s="105" t="str">
        <f t="shared" si="42"/>
        <v>NA</v>
      </c>
      <c r="AD202" s="166"/>
      <c r="AE202" s="65">
        <f t="shared" si="43"/>
        <v>0</v>
      </c>
      <c r="AF202" s="100" t="str">
        <f t="shared" si="44"/>
        <v>No hay Programación</v>
      </c>
      <c r="AG202" s="105" t="str">
        <f t="shared" si="45"/>
        <v>De acuerdo a lo programado</v>
      </c>
      <c r="AH202" s="166"/>
      <c r="AI202" s="159">
        <v>10307.44</v>
      </c>
      <c r="AJ202" s="159" t="s">
        <v>5136</v>
      </c>
    </row>
    <row r="203" spans="1:36" ht="39.6" thickTop="1" thickBot="1">
      <c r="A203" s="63">
        <v>188</v>
      </c>
      <c r="B203" s="162" t="s">
        <v>400</v>
      </c>
      <c r="C203" s="162">
        <v>0</v>
      </c>
      <c r="D203" s="162">
        <v>0</v>
      </c>
      <c r="E203" s="162" t="s">
        <v>41</v>
      </c>
      <c r="F203" s="162">
        <v>18</v>
      </c>
      <c r="G203" s="231" t="s">
        <v>450</v>
      </c>
      <c r="H203" s="164" t="s">
        <v>5166</v>
      </c>
      <c r="I203" s="231" t="s">
        <v>18</v>
      </c>
      <c r="J203" s="231" t="s">
        <v>129</v>
      </c>
      <c r="K203" s="231">
        <v>6</v>
      </c>
      <c r="L203" s="165" t="s">
        <v>2214</v>
      </c>
      <c r="M203" s="165" t="s">
        <v>2215</v>
      </c>
      <c r="N203" s="64">
        <v>0</v>
      </c>
      <c r="O203" s="64">
        <v>0</v>
      </c>
      <c r="P203" s="64">
        <v>21</v>
      </c>
      <c r="Q203" s="64">
        <v>0</v>
      </c>
      <c r="R203" s="64">
        <f t="shared" si="46"/>
        <v>21</v>
      </c>
      <c r="S203" s="105" t="s">
        <v>5310</v>
      </c>
      <c r="T203" s="105" t="s">
        <v>172</v>
      </c>
      <c r="U203" s="159">
        <f t="shared" si="49"/>
        <v>0</v>
      </c>
      <c r="V203" s="273">
        <v>24</v>
      </c>
      <c r="W203" s="100" t="str">
        <f t="shared" si="47"/>
        <v>No hay Programación</v>
      </c>
      <c r="X203" s="105" t="str">
        <f t="shared" si="48"/>
        <v>De acuerdo a lo programado</v>
      </c>
      <c r="Y203" s="166" t="s">
        <v>5321</v>
      </c>
      <c r="Z203" s="159">
        <f t="shared" si="40"/>
        <v>21</v>
      </c>
      <c r="AA203" s="159"/>
      <c r="AB203" s="100" t="str">
        <f t="shared" si="41"/>
        <v>No hay ejecución</v>
      </c>
      <c r="AC203" s="105" t="str">
        <f t="shared" si="42"/>
        <v>NA</v>
      </c>
      <c r="AD203" s="166"/>
      <c r="AE203" s="65">
        <f t="shared" si="43"/>
        <v>24</v>
      </c>
      <c r="AF203" s="100">
        <f t="shared" si="44"/>
        <v>1.1428571428571428</v>
      </c>
      <c r="AG203" s="105" t="str">
        <f t="shared" si="45"/>
        <v>De acuerdo a lo programado</v>
      </c>
      <c r="AH203" s="166"/>
      <c r="AI203" s="159">
        <v>216456.25</v>
      </c>
      <c r="AJ203" s="159" t="s">
        <v>5136</v>
      </c>
    </row>
    <row r="204" spans="1:36" ht="126" thickTop="1" thickBot="1">
      <c r="A204" s="63">
        <v>189</v>
      </c>
      <c r="B204" s="162" t="s">
        <v>400</v>
      </c>
      <c r="C204" s="162">
        <v>0</v>
      </c>
      <c r="D204" s="162">
        <v>0</v>
      </c>
      <c r="E204" s="162" t="s">
        <v>41</v>
      </c>
      <c r="F204" s="162">
        <v>18</v>
      </c>
      <c r="G204" s="231" t="s">
        <v>428</v>
      </c>
      <c r="H204" s="164" t="s">
        <v>5167</v>
      </c>
      <c r="I204" s="231" t="s">
        <v>18</v>
      </c>
      <c r="J204" s="231" t="s">
        <v>129</v>
      </c>
      <c r="K204" s="231">
        <v>6</v>
      </c>
      <c r="L204" s="165" t="s">
        <v>3778</v>
      </c>
      <c r="M204" s="165" t="s">
        <v>643</v>
      </c>
      <c r="N204" s="64">
        <v>0</v>
      </c>
      <c r="O204" s="64">
        <v>1</v>
      </c>
      <c r="P204" s="64">
        <v>0</v>
      </c>
      <c r="Q204" s="64">
        <v>0</v>
      </c>
      <c r="R204" s="64">
        <f>N204+O204+P204+Q204</f>
        <v>1</v>
      </c>
      <c r="S204" s="105" t="s">
        <v>5310</v>
      </c>
      <c r="T204" s="105" t="s">
        <v>172</v>
      </c>
      <c r="U204" s="159">
        <f t="shared" si="49"/>
        <v>1</v>
      </c>
      <c r="V204" s="273">
        <v>0</v>
      </c>
      <c r="W204" s="100">
        <f t="shared" si="47"/>
        <v>0</v>
      </c>
      <c r="X204" s="105" t="str">
        <f t="shared" si="48"/>
        <v>En Riesgo de no Cumplimiento</v>
      </c>
      <c r="Y204" s="166" t="s">
        <v>5322</v>
      </c>
      <c r="Z204" s="159">
        <f t="shared" si="40"/>
        <v>0</v>
      </c>
      <c r="AA204" s="159"/>
      <c r="AB204" s="100" t="str">
        <f t="shared" si="41"/>
        <v>No hay ejecución</v>
      </c>
      <c r="AC204" s="105" t="str">
        <f t="shared" si="42"/>
        <v>NA</v>
      </c>
      <c r="AD204" s="166"/>
      <c r="AE204" s="65">
        <f t="shared" si="43"/>
        <v>0</v>
      </c>
      <c r="AF204" s="100" t="str">
        <f t="shared" si="44"/>
        <v>No hay Programación</v>
      </c>
      <c r="AG204" s="105" t="str">
        <f t="shared" si="45"/>
        <v>De acuerdo a lo programado</v>
      </c>
      <c r="AH204" s="166"/>
      <c r="AI204" s="159">
        <v>10307.44</v>
      </c>
      <c r="AJ204" s="159" t="s">
        <v>5136</v>
      </c>
    </row>
    <row r="205" spans="1:36" ht="30" thickTop="1" thickBot="1">
      <c r="A205" s="63">
        <v>190</v>
      </c>
      <c r="B205" s="162" t="s">
        <v>400</v>
      </c>
      <c r="C205" s="162">
        <v>0</v>
      </c>
      <c r="D205" s="162">
        <v>0</v>
      </c>
      <c r="E205" s="162" t="s">
        <v>41</v>
      </c>
      <c r="F205" s="162">
        <v>18</v>
      </c>
      <c r="G205" s="231" t="s">
        <v>557</v>
      </c>
      <c r="H205" s="164" t="s">
        <v>5155</v>
      </c>
      <c r="I205" s="231" t="s">
        <v>20</v>
      </c>
      <c r="J205" s="231" t="s">
        <v>129</v>
      </c>
      <c r="K205" s="231">
        <v>1</v>
      </c>
      <c r="L205" s="165" t="s">
        <v>2214</v>
      </c>
      <c r="M205" s="165" t="s">
        <v>2215</v>
      </c>
      <c r="N205" s="64">
        <v>21</v>
      </c>
      <c r="O205" s="64">
        <v>0</v>
      </c>
      <c r="P205" s="64">
        <v>0</v>
      </c>
      <c r="Q205" s="64">
        <v>0</v>
      </c>
      <c r="R205" s="64">
        <f t="shared" si="46"/>
        <v>21</v>
      </c>
      <c r="S205" s="105" t="s">
        <v>5310</v>
      </c>
      <c r="T205" s="105" t="s">
        <v>172</v>
      </c>
      <c r="U205" s="159">
        <f t="shared" si="49"/>
        <v>21</v>
      </c>
      <c r="V205" s="273">
        <v>20</v>
      </c>
      <c r="W205" s="100">
        <f t="shared" si="47"/>
        <v>0.95238095238095233</v>
      </c>
      <c r="X205" s="105" t="str">
        <f t="shared" si="48"/>
        <v>De acuerdo a lo programado</v>
      </c>
      <c r="Y205" s="166" t="s">
        <v>5323</v>
      </c>
      <c r="Z205" s="159">
        <f t="shared" si="40"/>
        <v>0</v>
      </c>
      <c r="AA205" s="159"/>
      <c r="AB205" s="100" t="str">
        <f t="shared" si="41"/>
        <v>No hay ejecución</v>
      </c>
      <c r="AC205" s="105" t="str">
        <f t="shared" si="42"/>
        <v>NA</v>
      </c>
      <c r="AD205" s="166"/>
      <c r="AE205" s="65">
        <f t="shared" si="43"/>
        <v>20</v>
      </c>
      <c r="AF205" s="100">
        <f t="shared" si="44"/>
        <v>0.95238095238095233</v>
      </c>
      <c r="AG205" s="105" t="str">
        <f t="shared" si="45"/>
        <v>De acuerdo a lo programado</v>
      </c>
      <c r="AH205" s="166"/>
      <c r="AI205" s="159">
        <v>216456.25</v>
      </c>
      <c r="AJ205" s="159" t="s">
        <v>5136</v>
      </c>
    </row>
    <row r="206" spans="1:36" ht="30" thickTop="1" thickBot="1">
      <c r="A206" s="63">
        <v>191</v>
      </c>
      <c r="B206" s="162" t="s">
        <v>400</v>
      </c>
      <c r="C206" s="162">
        <v>0</v>
      </c>
      <c r="D206" s="162">
        <v>0</v>
      </c>
      <c r="E206" s="162" t="s">
        <v>41</v>
      </c>
      <c r="F206" s="162">
        <v>18</v>
      </c>
      <c r="G206" s="231" t="s">
        <v>557</v>
      </c>
      <c r="H206" s="164" t="s">
        <v>5156</v>
      </c>
      <c r="I206" s="231" t="s">
        <v>20</v>
      </c>
      <c r="J206" s="231" t="s">
        <v>129</v>
      </c>
      <c r="K206" s="231">
        <v>1</v>
      </c>
      <c r="L206" s="165" t="s">
        <v>2214</v>
      </c>
      <c r="M206" s="165" t="s">
        <v>2215</v>
      </c>
      <c r="N206" s="64">
        <v>21</v>
      </c>
      <c r="O206" s="64">
        <v>0</v>
      </c>
      <c r="P206" s="64">
        <v>0</v>
      </c>
      <c r="Q206" s="64">
        <v>0</v>
      </c>
      <c r="R206" s="64">
        <f t="shared" si="46"/>
        <v>21</v>
      </c>
      <c r="S206" s="105" t="s">
        <v>5310</v>
      </c>
      <c r="T206" s="105" t="s">
        <v>172</v>
      </c>
      <c r="U206" s="159">
        <f t="shared" si="49"/>
        <v>21</v>
      </c>
      <c r="V206" s="273">
        <v>20</v>
      </c>
      <c r="W206" s="100">
        <f t="shared" si="47"/>
        <v>0.95238095238095233</v>
      </c>
      <c r="X206" s="105" t="str">
        <f t="shared" si="48"/>
        <v>De acuerdo a lo programado</v>
      </c>
      <c r="Y206" s="166" t="s">
        <v>5219</v>
      </c>
      <c r="Z206" s="159">
        <f t="shared" ref="Z206:Z266" si="50">P206+Q206</f>
        <v>0</v>
      </c>
      <c r="AA206" s="159"/>
      <c r="AB206" s="100" t="str">
        <f t="shared" ref="AB206:AB266" si="51">IF(AA206="","No hay ejecución",IF(AND(Z206&gt;0), AA206/Z206,"No hay Programación"))</f>
        <v>No hay ejecución</v>
      </c>
      <c r="AC206" s="105" t="str">
        <f t="shared" ref="AC206:AC266" si="52">IF(AB206="No hay ejecución","NA",IF(AB206&gt;=90%,"De acuerdo a lo programado",IF(AB206&gt;=70%,"Atraso Leve",IF(AB206&lt;70%,"En Riesgo de no Cumplimiento"))))</f>
        <v>NA</v>
      </c>
      <c r="AD206" s="166"/>
      <c r="AE206" s="65">
        <f t="shared" ref="AE206:AE266" si="53">V206+AA206</f>
        <v>20</v>
      </c>
      <c r="AF206" s="100">
        <f t="shared" ref="AF206:AF266" si="54">IF(AE206="","No hay ejecución",IF(AND(AE206&gt;0), AE206/R206,"No hay Programación"))</f>
        <v>0.95238095238095233</v>
      </c>
      <c r="AG206" s="105" t="str">
        <f t="shared" ref="AG206:AG266" si="55">IF(AF206="No hay ejecución","NA",IF(AF206&gt;=90%,"De acuerdo a lo programado",IF(AF206&gt;=70%,"Atraso Leve",IF(AF206&lt;70%,"Incumplimiento"))))</f>
        <v>De acuerdo a lo programado</v>
      </c>
      <c r="AH206" s="166"/>
      <c r="AI206" s="159">
        <v>216456.25</v>
      </c>
      <c r="AJ206" s="159" t="s">
        <v>5136</v>
      </c>
    </row>
    <row r="207" spans="1:36" ht="30" thickTop="1" thickBot="1">
      <c r="A207" s="63">
        <v>192</v>
      </c>
      <c r="B207" s="162" t="s">
        <v>400</v>
      </c>
      <c r="C207" s="162">
        <v>0</v>
      </c>
      <c r="D207" s="162">
        <v>0</v>
      </c>
      <c r="E207" s="162" t="s">
        <v>41</v>
      </c>
      <c r="F207" s="162">
        <v>18</v>
      </c>
      <c r="G207" s="231" t="s">
        <v>513</v>
      </c>
      <c r="H207" s="164" t="s">
        <v>5144</v>
      </c>
      <c r="I207" s="231" t="s">
        <v>20</v>
      </c>
      <c r="J207" s="231" t="s">
        <v>129</v>
      </c>
      <c r="K207" s="231">
        <v>1</v>
      </c>
      <c r="L207" s="447" t="s">
        <v>6800</v>
      </c>
      <c r="M207" s="447" t="s">
        <v>1945</v>
      </c>
      <c r="N207" s="64">
        <v>22</v>
      </c>
      <c r="O207" s="64">
        <v>0</v>
      </c>
      <c r="P207" s="64">
        <v>0</v>
      </c>
      <c r="Q207" s="64">
        <v>0</v>
      </c>
      <c r="R207" s="64">
        <f t="shared" si="46"/>
        <v>22</v>
      </c>
      <c r="S207" s="105" t="s">
        <v>5310</v>
      </c>
      <c r="T207" s="105" t="s">
        <v>172</v>
      </c>
      <c r="U207" s="159">
        <f t="shared" si="49"/>
        <v>22</v>
      </c>
      <c r="V207" s="273">
        <v>20</v>
      </c>
      <c r="W207" s="100">
        <f t="shared" si="47"/>
        <v>0.90909090909090906</v>
      </c>
      <c r="X207" s="105" t="str">
        <f t="shared" si="48"/>
        <v>De acuerdo a lo programado</v>
      </c>
      <c r="Y207" s="166"/>
      <c r="Z207" s="159">
        <f t="shared" si="50"/>
        <v>0</v>
      </c>
      <c r="AA207" s="159"/>
      <c r="AB207" s="100" t="str">
        <f t="shared" si="51"/>
        <v>No hay ejecución</v>
      </c>
      <c r="AC207" s="105" t="str">
        <f t="shared" si="52"/>
        <v>NA</v>
      </c>
      <c r="AD207" s="166"/>
      <c r="AE207" s="65">
        <f t="shared" si="53"/>
        <v>20</v>
      </c>
      <c r="AF207" s="100">
        <f t="shared" si="54"/>
        <v>0.90909090909090906</v>
      </c>
      <c r="AG207" s="105" t="str">
        <f t="shared" si="55"/>
        <v>De acuerdo a lo programado</v>
      </c>
      <c r="AH207" s="166"/>
      <c r="AI207" s="159">
        <v>226763.69</v>
      </c>
      <c r="AJ207" s="159" t="s">
        <v>5136</v>
      </c>
    </row>
    <row r="208" spans="1:36" ht="126" thickTop="1" thickBot="1">
      <c r="A208" s="63">
        <v>193</v>
      </c>
      <c r="B208" s="162" t="s">
        <v>400</v>
      </c>
      <c r="C208" s="162">
        <v>0</v>
      </c>
      <c r="D208" s="162">
        <v>0</v>
      </c>
      <c r="E208" s="162" t="s">
        <v>41</v>
      </c>
      <c r="F208" s="162">
        <v>18</v>
      </c>
      <c r="G208" s="231" t="s">
        <v>439</v>
      </c>
      <c r="H208" s="164" t="s">
        <v>5264</v>
      </c>
      <c r="I208" s="231" t="s">
        <v>18</v>
      </c>
      <c r="J208" s="231" t="s">
        <v>129</v>
      </c>
      <c r="K208" s="231">
        <v>6</v>
      </c>
      <c r="L208" s="165" t="s">
        <v>3778</v>
      </c>
      <c r="M208" s="165" t="s">
        <v>643</v>
      </c>
      <c r="N208" s="64">
        <v>0</v>
      </c>
      <c r="O208" s="64">
        <v>0</v>
      </c>
      <c r="P208" s="64">
        <v>0</v>
      </c>
      <c r="Q208" s="64">
        <v>1</v>
      </c>
      <c r="R208" s="64">
        <f t="shared" si="46"/>
        <v>1</v>
      </c>
      <c r="S208" s="105" t="s">
        <v>5310</v>
      </c>
      <c r="T208" s="105" t="s">
        <v>172</v>
      </c>
      <c r="U208" s="159">
        <f t="shared" si="49"/>
        <v>0</v>
      </c>
      <c r="V208" s="273">
        <v>0</v>
      </c>
      <c r="W208" s="100" t="str">
        <f t="shared" si="47"/>
        <v>No hay Programación</v>
      </c>
      <c r="X208" s="105" t="str">
        <f t="shared" si="48"/>
        <v>De acuerdo a lo programado</v>
      </c>
      <c r="Y208" s="166" t="s">
        <v>5322</v>
      </c>
      <c r="Z208" s="159">
        <f t="shared" si="50"/>
        <v>1</v>
      </c>
      <c r="AA208" s="159"/>
      <c r="AB208" s="100" t="str">
        <f t="shared" si="51"/>
        <v>No hay ejecución</v>
      </c>
      <c r="AC208" s="105" t="str">
        <f t="shared" si="52"/>
        <v>NA</v>
      </c>
      <c r="AD208" s="166"/>
      <c r="AE208" s="65">
        <f t="shared" si="53"/>
        <v>0</v>
      </c>
      <c r="AF208" s="100" t="str">
        <f t="shared" si="54"/>
        <v>No hay Programación</v>
      </c>
      <c r="AG208" s="105" t="str">
        <f t="shared" si="55"/>
        <v>De acuerdo a lo programado</v>
      </c>
      <c r="AH208" s="166"/>
      <c r="AI208" s="159">
        <v>10307.44</v>
      </c>
      <c r="AJ208" s="159" t="s">
        <v>5136</v>
      </c>
    </row>
    <row r="209" spans="1:36" ht="30" thickTop="1" thickBot="1">
      <c r="A209" s="63">
        <v>194</v>
      </c>
      <c r="B209" s="162" t="s">
        <v>400</v>
      </c>
      <c r="C209" s="162">
        <v>0</v>
      </c>
      <c r="D209" s="162">
        <v>0</v>
      </c>
      <c r="E209" s="162" t="s">
        <v>41</v>
      </c>
      <c r="F209" s="162">
        <v>18</v>
      </c>
      <c r="G209" s="231" t="s">
        <v>439</v>
      </c>
      <c r="H209" s="164" t="s">
        <v>5170</v>
      </c>
      <c r="I209" s="231" t="s">
        <v>18</v>
      </c>
      <c r="J209" s="231" t="s">
        <v>129</v>
      </c>
      <c r="K209" s="231">
        <v>6</v>
      </c>
      <c r="L209" s="165" t="s">
        <v>2214</v>
      </c>
      <c r="M209" s="165" t="s">
        <v>2215</v>
      </c>
      <c r="N209" s="64">
        <v>0</v>
      </c>
      <c r="O209" s="64">
        <v>21</v>
      </c>
      <c r="P209" s="64">
        <v>0</v>
      </c>
      <c r="Q209" s="64">
        <v>0</v>
      </c>
      <c r="R209" s="64">
        <f t="shared" si="46"/>
        <v>21</v>
      </c>
      <c r="S209" s="105" t="s">
        <v>5310</v>
      </c>
      <c r="T209" s="105" t="s">
        <v>5324</v>
      </c>
      <c r="U209" s="159">
        <f t="shared" si="49"/>
        <v>21</v>
      </c>
      <c r="V209" s="273">
        <v>15</v>
      </c>
      <c r="W209" s="100">
        <f t="shared" si="47"/>
        <v>0.7142857142857143</v>
      </c>
      <c r="X209" s="105" t="str">
        <f t="shared" si="48"/>
        <v>Atraso Leve</v>
      </c>
      <c r="Y209" s="166" t="s">
        <v>5325</v>
      </c>
      <c r="Z209" s="159">
        <f t="shared" si="50"/>
        <v>0</v>
      </c>
      <c r="AA209" s="159"/>
      <c r="AB209" s="100" t="str">
        <f t="shared" si="51"/>
        <v>No hay ejecución</v>
      </c>
      <c r="AC209" s="105" t="str">
        <f t="shared" si="52"/>
        <v>NA</v>
      </c>
      <c r="AD209" s="166"/>
      <c r="AE209" s="65">
        <f t="shared" si="53"/>
        <v>15</v>
      </c>
      <c r="AF209" s="100">
        <f t="shared" si="54"/>
        <v>0.7142857142857143</v>
      </c>
      <c r="AG209" s="105" t="str">
        <f t="shared" si="55"/>
        <v>Atraso Leve</v>
      </c>
      <c r="AH209" s="166"/>
      <c r="AI209" s="159">
        <v>216456.25</v>
      </c>
      <c r="AJ209" s="159" t="s">
        <v>5136</v>
      </c>
    </row>
    <row r="210" spans="1:36" ht="126" thickTop="1" thickBot="1">
      <c r="A210" s="63">
        <v>195</v>
      </c>
      <c r="B210" s="162" t="s">
        <v>400</v>
      </c>
      <c r="C210" s="162">
        <v>0</v>
      </c>
      <c r="D210" s="162">
        <v>0</v>
      </c>
      <c r="E210" s="162" t="s">
        <v>41</v>
      </c>
      <c r="F210" s="162">
        <v>18</v>
      </c>
      <c r="G210" s="231" t="s">
        <v>439</v>
      </c>
      <c r="H210" s="164" t="s">
        <v>5170</v>
      </c>
      <c r="I210" s="231" t="s">
        <v>18</v>
      </c>
      <c r="J210" s="231" t="s">
        <v>129</v>
      </c>
      <c r="K210" s="231">
        <v>6</v>
      </c>
      <c r="L210" s="165" t="s">
        <v>3778</v>
      </c>
      <c r="M210" s="165" t="s">
        <v>643</v>
      </c>
      <c r="N210" s="64">
        <v>0</v>
      </c>
      <c r="O210" s="64">
        <v>1</v>
      </c>
      <c r="P210" s="64">
        <v>0</v>
      </c>
      <c r="Q210" s="64">
        <v>0</v>
      </c>
      <c r="R210" s="64">
        <f t="shared" si="46"/>
        <v>1</v>
      </c>
      <c r="S210" s="105" t="s">
        <v>5310</v>
      </c>
      <c r="T210" s="105" t="s">
        <v>172</v>
      </c>
      <c r="U210" s="159">
        <f t="shared" si="49"/>
        <v>1</v>
      </c>
      <c r="V210" s="273">
        <v>0</v>
      </c>
      <c r="W210" s="100">
        <f t="shared" si="47"/>
        <v>0</v>
      </c>
      <c r="X210" s="105" t="str">
        <f t="shared" si="48"/>
        <v>En Riesgo de no Cumplimiento</v>
      </c>
      <c r="Y210" s="166" t="s">
        <v>5322</v>
      </c>
      <c r="Z210" s="159">
        <f t="shared" si="50"/>
        <v>0</v>
      </c>
      <c r="AA210" s="159"/>
      <c r="AB210" s="100" t="str">
        <f t="shared" si="51"/>
        <v>No hay ejecución</v>
      </c>
      <c r="AC210" s="105" t="str">
        <f t="shared" si="52"/>
        <v>NA</v>
      </c>
      <c r="AD210" s="166"/>
      <c r="AE210" s="65">
        <f t="shared" si="53"/>
        <v>0</v>
      </c>
      <c r="AF210" s="100" t="str">
        <f t="shared" si="54"/>
        <v>No hay Programación</v>
      </c>
      <c r="AG210" s="105" t="str">
        <f t="shared" si="55"/>
        <v>De acuerdo a lo programado</v>
      </c>
      <c r="AH210" s="166"/>
      <c r="AI210" s="159">
        <v>10307.44</v>
      </c>
      <c r="AJ210" s="159" t="s">
        <v>5136</v>
      </c>
    </row>
    <row r="211" spans="1:36" ht="30" thickTop="1" thickBot="1">
      <c r="A211" s="63">
        <v>196</v>
      </c>
      <c r="B211" s="162" t="s">
        <v>400</v>
      </c>
      <c r="C211" s="162">
        <v>0</v>
      </c>
      <c r="D211" s="162">
        <v>0</v>
      </c>
      <c r="E211" s="162" t="s">
        <v>41</v>
      </c>
      <c r="F211" s="162">
        <v>18</v>
      </c>
      <c r="G211" s="231" t="s">
        <v>439</v>
      </c>
      <c r="H211" s="164" t="s">
        <v>5326</v>
      </c>
      <c r="I211" s="231" t="s">
        <v>18</v>
      </c>
      <c r="J211" s="231" t="s">
        <v>129</v>
      </c>
      <c r="K211" s="231">
        <v>6</v>
      </c>
      <c r="L211" s="165" t="s">
        <v>2214</v>
      </c>
      <c r="M211" s="165" t="s">
        <v>2215</v>
      </c>
      <c r="N211" s="64">
        <v>6</v>
      </c>
      <c r="O211" s="64">
        <v>6</v>
      </c>
      <c r="P211" s="64">
        <v>6</v>
      </c>
      <c r="Q211" s="64">
        <v>6</v>
      </c>
      <c r="R211" s="64">
        <f>N211+O211+P211+Q211</f>
        <v>24</v>
      </c>
      <c r="S211" s="105" t="s">
        <v>5327</v>
      </c>
      <c r="T211" s="105" t="s">
        <v>5328</v>
      </c>
      <c r="U211" s="159">
        <f t="shared" si="49"/>
        <v>12</v>
      </c>
      <c r="V211" s="273">
        <v>10</v>
      </c>
      <c r="W211" s="100">
        <f t="shared" si="47"/>
        <v>0.83333333333333337</v>
      </c>
      <c r="X211" s="105" t="str">
        <f t="shared" si="48"/>
        <v>Atraso Leve</v>
      </c>
      <c r="Y211" s="166"/>
      <c r="Z211" s="159">
        <f t="shared" si="50"/>
        <v>12</v>
      </c>
      <c r="AA211" s="159"/>
      <c r="AB211" s="100" t="str">
        <f t="shared" si="51"/>
        <v>No hay ejecución</v>
      </c>
      <c r="AC211" s="105" t="str">
        <f t="shared" si="52"/>
        <v>NA</v>
      </c>
      <c r="AD211" s="166"/>
      <c r="AE211" s="65">
        <f t="shared" si="53"/>
        <v>10</v>
      </c>
      <c r="AF211" s="100">
        <f t="shared" si="54"/>
        <v>0.41666666666666669</v>
      </c>
      <c r="AG211" s="105" t="str">
        <f t="shared" si="55"/>
        <v>Incumplimiento</v>
      </c>
      <c r="AH211" s="166"/>
      <c r="AI211" s="159">
        <v>247378.57</v>
      </c>
      <c r="AJ211" s="159" t="s">
        <v>5136</v>
      </c>
    </row>
    <row r="212" spans="1:36" ht="87.6" thickTop="1" thickBot="1">
      <c r="A212" s="63">
        <v>197</v>
      </c>
      <c r="B212" s="162" t="s">
        <v>400</v>
      </c>
      <c r="C212" s="162">
        <v>0</v>
      </c>
      <c r="D212" s="162">
        <v>0</v>
      </c>
      <c r="E212" s="162" t="s">
        <v>41</v>
      </c>
      <c r="F212" s="162">
        <v>18</v>
      </c>
      <c r="G212" s="231" t="s">
        <v>450</v>
      </c>
      <c r="H212" s="164" t="s">
        <v>5166</v>
      </c>
      <c r="I212" s="231" t="s">
        <v>18</v>
      </c>
      <c r="J212" s="231" t="s">
        <v>129</v>
      </c>
      <c r="K212" s="231">
        <v>6</v>
      </c>
      <c r="L212" s="165" t="s">
        <v>685</v>
      </c>
      <c r="M212" s="165" t="s">
        <v>643</v>
      </c>
      <c r="N212" s="64">
        <v>0</v>
      </c>
      <c r="O212" s="64">
        <v>1</v>
      </c>
      <c r="P212" s="64">
        <v>1</v>
      </c>
      <c r="Q212" s="64">
        <v>0</v>
      </c>
      <c r="R212" s="64">
        <f t="shared" si="46"/>
        <v>2</v>
      </c>
      <c r="S212" s="105" t="s">
        <v>5327</v>
      </c>
      <c r="T212" s="105" t="s">
        <v>5329</v>
      </c>
      <c r="U212" s="159">
        <f t="shared" si="49"/>
        <v>1</v>
      </c>
      <c r="V212" s="273">
        <v>7</v>
      </c>
      <c r="W212" s="100">
        <f t="shared" si="47"/>
        <v>7</v>
      </c>
      <c r="X212" s="105" t="str">
        <f t="shared" si="48"/>
        <v>De acuerdo a lo programado</v>
      </c>
      <c r="Y212" s="166" t="s">
        <v>5330</v>
      </c>
      <c r="Z212" s="159">
        <f t="shared" si="50"/>
        <v>1</v>
      </c>
      <c r="AA212" s="159"/>
      <c r="AB212" s="100" t="str">
        <f t="shared" si="51"/>
        <v>No hay ejecución</v>
      </c>
      <c r="AC212" s="105" t="str">
        <f t="shared" si="52"/>
        <v>NA</v>
      </c>
      <c r="AD212" s="166"/>
      <c r="AE212" s="65">
        <f t="shared" si="53"/>
        <v>7</v>
      </c>
      <c r="AF212" s="100">
        <f t="shared" si="54"/>
        <v>3.5</v>
      </c>
      <c r="AG212" s="105" t="str">
        <f t="shared" si="55"/>
        <v>De acuerdo a lo programado</v>
      </c>
      <c r="AH212" s="166"/>
      <c r="AI212" s="159">
        <v>20614.88</v>
      </c>
      <c r="AJ212" s="159" t="s">
        <v>5136</v>
      </c>
    </row>
    <row r="213" spans="1:36" ht="30" thickTop="1" thickBot="1">
      <c r="A213" s="63">
        <v>198</v>
      </c>
      <c r="B213" s="162" t="s">
        <v>400</v>
      </c>
      <c r="C213" s="162">
        <v>0</v>
      </c>
      <c r="D213" s="162">
        <v>0</v>
      </c>
      <c r="E213" s="162" t="s">
        <v>41</v>
      </c>
      <c r="F213" s="162">
        <v>18</v>
      </c>
      <c r="G213" s="231" t="s">
        <v>439</v>
      </c>
      <c r="H213" s="164" t="s">
        <v>5160</v>
      </c>
      <c r="I213" s="231" t="s">
        <v>18</v>
      </c>
      <c r="J213" s="231" t="s">
        <v>129</v>
      </c>
      <c r="K213" s="231">
        <v>6</v>
      </c>
      <c r="L213" s="165" t="s">
        <v>2214</v>
      </c>
      <c r="M213" s="165" t="s">
        <v>2215</v>
      </c>
      <c r="N213" s="64">
        <v>0</v>
      </c>
      <c r="O213" s="64">
        <v>2</v>
      </c>
      <c r="P213" s="64">
        <v>2</v>
      </c>
      <c r="Q213" s="64">
        <v>6</v>
      </c>
      <c r="R213" s="64">
        <f t="shared" si="46"/>
        <v>10</v>
      </c>
      <c r="S213" s="105" t="s">
        <v>5327</v>
      </c>
      <c r="T213" s="105" t="s">
        <v>4289</v>
      </c>
      <c r="U213" s="159">
        <f t="shared" si="49"/>
        <v>2</v>
      </c>
      <c r="V213" s="273">
        <v>3</v>
      </c>
      <c r="W213" s="100">
        <f t="shared" si="47"/>
        <v>1.5</v>
      </c>
      <c r="X213" s="105" t="str">
        <f t="shared" si="48"/>
        <v>De acuerdo a lo programado</v>
      </c>
      <c r="Y213" s="166"/>
      <c r="Z213" s="159">
        <f t="shared" si="50"/>
        <v>8</v>
      </c>
      <c r="AA213" s="159"/>
      <c r="AB213" s="100" t="str">
        <f t="shared" si="51"/>
        <v>No hay ejecución</v>
      </c>
      <c r="AC213" s="105" t="str">
        <f t="shared" si="52"/>
        <v>NA</v>
      </c>
      <c r="AD213" s="166"/>
      <c r="AE213" s="65">
        <f t="shared" si="53"/>
        <v>3</v>
      </c>
      <c r="AF213" s="100">
        <f t="shared" si="54"/>
        <v>0.3</v>
      </c>
      <c r="AG213" s="105" t="str">
        <f t="shared" si="55"/>
        <v>Incumplimiento</v>
      </c>
      <c r="AH213" s="166"/>
      <c r="AI213" s="159">
        <v>61844.639999999999</v>
      </c>
      <c r="AJ213" s="159" t="s">
        <v>5136</v>
      </c>
    </row>
    <row r="214" spans="1:36" ht="30" thickTop="1" thickBot="1">
      <c r="A214" s="63">
        <v>199</v>
      </c>
      <c r="B214" s="162" t="s">
        <v>400</v>
      </c>
      <c r="C214" s="162">
        <v>0</v>
      </c>
      <c r="D214" s="162">
        <v>0</v>
      </c>
      <c r="E214" s="162" t="s">
        <v>41</v>
      </c>
      <c r="F214" s="162">
        <v>18</v>
      </c>
      <c r="G214" s="231" t="s">
        <v>557</v>
      </c>
      <c r="H214" s="164" t="s">
        <v>5331</v>
      </c>
      <c r="I214" s="231" t="s">
        <v>20</v>
      </c>
      <c r="J214" s="231" t="s">
        <v>129</v>
      </c>
      <c r="K214" s="231">
        <v>1</v>
      </c>
      <c r="L214" s="165" t="s">
        <v>2214</v>
      </c>
      <c r="M214" s="165" t="s">
        <v>2215</v>
      </c>
      <c r="N214" s="64">
        <v>0</v>
      </c>
      <c r="O214" s="64">
        <v>0</v>
      </c>
      <c r="P214" s="64">
        <v>0</v>
      </c>
      <c r="Q214" s="64">
        <v>18</v>
      </c>
      <c r="R214" s="64">
        <f t="shared" si="46"/>
        <v>18</v>
      </c>
      <c r="S214" s="105" t="s">
        <v>5327</v>
      </c>
      <c r="T214" s="105" t="s">
        <v>5332</v>
      </c>
      <c r="U214" s="159">
        <f t="shared" si="49"/>
        <v>0</v>
      </c>
      <c r="V214" s="273">
        <v>0</v>
      </c>
      <c r="W214" s="100" t="str">
        <f t="shared" si="47"/>
        <v>No hay Programación</v>
      </c>
      <c r="X214" s="105" t="str">
        <f t="shared" si="48"/>
        <v>De acuerdo a lo programado</v>
      </c>
      <c r="Y214" s="166"/>
      <c r="Z214" s="159">
        <f t="shared" si="50"/>
        <v>18</v>
      </c>
      <c r="AA214" s="159"/>
      <c r="AB214" s="100" t="str">
        <f t="shared" si="51"/>
        <v>No hay ejecución</v>
      </c>
      <c r="AC214" s="105" t="str">
        <f t="shared" si="52"/>
        <v>NA</v>
      </c>
      <c r="AD214" s="166"/>
      <c r="AE214" s="65">
        <f t="shared" si="53"/>
        <v>0</v>
      </c>
      <c r="AF214" s="100" t="str">
        <f t="shared" si="54"/>
        <v>No hay Programación</v>
      </c>
      <c r="AG214" s="105" t="str">
        <f t="shared" si="55"/>
        <v>De acuerdo a lo programado</v>
      </c>
      <c r="AH214" s="166"/>
      <c r="AI214" s="159">
        <v>206148.81</v>
      </c>
      <c r="AJ214" s="159" t="s">
        <v>5136</v>
      </c>
    </row>
    <row r="215" spans="1:36" ht="30" thickTop="1" thickBot="1">
      <c r="A215" s="63">
        <v>200</v>
      </c>
      <c r="B215" s="162" t="s">
        <v>400</v>
      </c>
      <c r="C215" s="162">
        <v>0</v>
      </c>
      <c r="D215" s="162">
        <v>0</v>
      </c>
      <c r="E215" s="162" t="s">
        <v>41</v>
      </c>
      <c r="F215" s="162">
        <v>18</v>
      </c>
      <c r="G215" s="231" t="s">
        <v>422</v>
      </c>
      <c r="H215" s="164" t="s">
        <v>5334</v>
      </c>
      <c r="I215" s="231" t="s">
        <v>18</v>
      </c>
      <c r="J215" s="447" t="s">
        <v>336</v>
      </c>
      <c r="K215" s="231">
        <v>6</v>
      </c>
      <c r="L215" s="165" t="s">
        <v>2214</v>
      </c>
      <c r="M215" s="165" t="s">
        <v>2215</v>
      </c>
      <c r="N215" s="64">
        <v>3</v>
      </c>
      <c r="O215" s="64">
        <v>0</v>
      </c>
      <c r="P215" s="64">
        <v>0</v>
      </c>
      <c r="Q215" s="64">
        <v>0</v>
      </c>
      <c r="R215" s="64">
        <f t="shared" si="46"/>
        <v>3</v>
      </c>
      <c r="S215" s="105" t="s">
        <v>5327</v>
      </c>
      <c r="T215" s="105" t="s">
        <v>5335</v>
      </c>
      <c r="U215" s="159">
        <f t="shared" si="49"/>
        <v>3</v>
      </c>
      <c r="V215" s="273">
        <v>10</v>
      </c>
      <c r="W215" s="100">
        <f t="shared" si="47"/>
        <v>3.3333333333333335</v>
      </c>
      <c r="X215" s="105" t="str">
        <f t="shared" si="48"/>
        <v>De acuerdo a lo programado</v>
      </c>
      <c r="Y215" s="166" t="s">
        <v>5336</v>
      </c>
      <c r="Z215" s="159">
        <f t="shared" si="50"/>
        <v>0</v>
      </c>
      <c r="AA215" s="159"/>
      <c r="AB215" s="100" t="str">
        <f t="shared" si="51"/>
        <v>No hay ejecución</v>
      </c>
      <c r="AC215" s="105" t="str">
        <f t="shared" si="52"/>
        <v>NA</v>
      </c>
      <c r="AD215" s="166"/>
      <c r="AE215" s="65">
        <f t="shared" si="53"/>
        <v>10</v>
      </c>
      <c r="AF215" s="100">
        <f t="shared" si="54"/>
        <v>3.3333333333333335</v>
      </c>
      <c r="AG215" s="105" t="str">
        <f t="shared" si="55"/>
        <v>De acuerdo a lo programado</v>
      </c>
      <c r="AH215" s="166"/>
      <c r="AI215" s="159">
        <v>30922.32</v>
      </c>
      <c r="AJ215" s="159" t="s">
        <v>5136</v>
      </c>
    </row>
    <row r="216" spans="1:36" ht="58.8" thickTop="1" thickBot="1">
      <c r="A216" s="63">
        <v>201</v>
      </c>
      <c r="B216" s="162" t="s">
        <v>400</v>
      </c>
      <c r="C216" s="162">
        <v>0</v>
      </c>
      <c r="D216" s="162">
        <v>0</v>
      </c>
      <c r="E216" s="162" t="s">
        <v>41</v>
      </c>
      <c r="F216" s="162">
        <v>18</v>
      </c>
      <c r="G216" s="231" t="s">
        <v>422</v>
      </c>
      <c r="H216" s="164" t="s">
        <v>5337</v>
      </c>
      <c r="I216" s="231" t="s">
        <v>18</v>
      </c>
      <c r="J216" s="447" t="s">
        <v>336</v>
      </c>
      <c r="K216" s="231">
        <v>5</v>
      </c>
      <c r="L216" s="165" t="s">
        <v>685</v>
      </c>
      <c r="M216" s="165" t="s">
        <v>643</v>
      </c>
      <c r="N216" s="64">
        <v>0</v>
      </c>
      <c r="O216" s="64">
        <v>1</v>
      </c>
      <c r="P216" s="64">
        <v>1</v>
      </c>
      <c r="Q216" s="64">
        <v>1</v>
      </c>
      <c r="R216" s="64">
        <f t="shared" si="46"/>
        <v>3</v>
      </c>
      <c r="S216" s="105" t="s">
        <v>5327</v>
      </c>
      <c r="T216" s="105" t="s">
        <v>5329</v>
      </c>
      <c r="U216" s="159">
        <f t="shared" si="49"/>
        <v>1</v>
      </c>
      <c r="V216" s="273">
        <v>1</v>
      </c>
      <c r="W216" s="100">
        <f t="shared" si="47"/>
        <v>1</v>
      </c>
      <c r="X216" s="105" t="str">
        <f t="shared" si="48"/>
        <v>De acuerdo a lo programado</v>
      </c>
      <c r="Y216" s="166" t="s">
        <v>5338</v>
      </c>
      <c r="Z216" s="159">
        <f t="shared" si="50"/>
        <v>2</v>
      </c>
      <c r="AA216" s="159"/>
      <c r="AB216" s="100" t="str">
        <f t="shared" si="51"/>
        <v>No hay ejecución</v>
      </c>
      <c r="AC216" s="105" t="str">
        <f t="shared" si="52"/>
        <v>NA</v>
      </c>
      <c r="AD216" s="166"/>
      <c r="AE216" s="65">
        <f t="shared" si="53"/>
        <v>1</v>
      </c>
      <c r="AF216" s="100">
        <f t="shared" si="54"/>
        <v>0.33333333333333331</v>
      </c>
      <c r="AG216" s="105" t="str">
        <f t="shared" si="55"/>
        <v>Incumplimiento</v>
      </c>
      <c r="AH216" s="166"/>
      <c r="AI216" s="159">
        <v>30922.32</v>
      </c>
      <c r="AJ216" s="159" t="s">
        <v>5136</v>
      </c>
    </row>
    <row r="217" spans="1:36" ht="30" thickTop="1" thickBot="1">
      <c r="A217" s="63">
        <v>202</v>
      </c>
      <c r="B217" s="162" t="s">
        <v>400</v>
      </c>
      <c r="C217" s="162">
        <v>0</v>
      </c>
      <c r="D217" s="162">
        <v>0</v>
      </c>
      <c r="E217" s="162" t="s">
        <v>41</v>
      </c>
      <c r="F217" s="162">
        <v>18</v>
      </c>
      <c r="G217" s="231" t="s">
        <v>422</v>
      </c>
      <c r="H217" s="164" t="s">
        <v>5337</v>
      </c>
      <c r="I217" s="231" t="s">
        <v>18</v>
      </c>
      <c r="J217" s="447" t="s">
        <v>336</v>
      </c>
      <c r="K217" s="231">
        <v>6</v>
      </c>
      <c r="L217" s="165" t="s">
        <v>2214</v>
      </c>
      <c r="M217" s="165" t="s">
        <v>2215</v>
      </c>
      <c r="N217" s="64">
        <v>6</v>
      </c>
      <c r="O217" s="64">
        <v>12</v>
      </c>
      <c r="P217" s="64">
        <v>12</v>
      </c>
      <c r="Q217" s="64">
        <v>6</v>
      </c>
      <c r="R217" s="64">
        <f>N217+O217+P217+Q217</f>
        <v>36</v>
      </c>
      <c r="S217" s="105" t="s">
        <v>5327</v>
      </c>
      <c r="T217" s="105" t="s">
        <v>4289</v>
      </c>
      <c r="U217" s="159">
        <f t="shared" si="49"/>
        <v>18</v>
      </c>
      <c r="V217" s="273">
        <v>37</v>
      </c>
      <c r="W217" s="100">
        <f t="shared" si="47"/>
        <v>2.0555555555555554</v>
      </c>
      <c r="X217" s="105" t="str">
        <f t="shared" si="48"/>
        <v>De acuerdo a lo programado</v>
      </c>
      <c r="Y217" s="166" t="s">
        <v>5339</v>
      </c>
      <c r="Z217" s="159">
        <f t="shared" si="50"/>
        <v>18</v>
      </c>
      <c r="AA217" s="159"/>
      <c r="AB217" s="100" t="str">
        <f t="shared" si="51"/>
        <v>No hay ejecución</v>
      </c>
      <c r="AC217" s="105" t="str">
        <f t="shared" si="52"/>
        <v>NA</v>
      </c>
      <c r="AD217" s="166"/>
      <c r="AE217" s="65">
        <f t="shared" si="53"/>
        <v>37</v>
      </c>
      <c r="AF217" s="100">
        <f t="shared" si="54"/>
        <v>1.0277777777777777</v>
      </c>
      <c r="AG217" s="105" t="str">
        <f t="shared" si="55"/>
        <v>De acuerdo a lo programado</v>
      </c>
      <c r="AH217" s="166"/>
      <c r="AI217" s="159">
        <v>618446.42000000004</v>
      </c>
      <c r="AJ217" s="159" t="s">
        <v>5136</v>
      </c>
    </row>
    <row r="218" spans="1:36" ht="30" thickTop="1" thickBot="1">
      <c r="A218" s="63">
        <v>203</v>
      </c>
      <c r="B218" s="162" t="s">
        <v>400</v>
      </c>
      <c r="C218" s="162">
        <v>0</v>
      </c>
      <c r="D218" s="162">
        <v>0</v>
      </c>
      <c r="E218" s="162" t="s">
        <v>41</v>
      </c>
      <c r="F218" s="162">
        <v>18</v>
      </c>
      <c r="G218" s="231" t="s">
        <v>439</v>
      </c>
      <c r="H218" s="164" t="s">
        <v>5160</v>
      </c>
      <c r="I218" s="231" t="s">
        <v>18</v>
      </c>
      <c r="J218" s="231" t="s">
        <v>129</v>
      </c>
      <c r="K218" s="231">
        <v>6</v>
      </c>
      <c r="L218" s="165" t="s">
        <v>2214</v>
      </c>
      <c r="M218" s="165" t="s">
        <v>2215</v>
      </c>
      <c r="N218" s="64">
        <v>0</v>
      </c>
      <c r="O218" s="64">
        <v>0</v>
      </c>
      <c r="P218" s="64">
        <v>20</v>
      </c>
      <c r="Q218" s="64">
        <v>15</v>
      </c>
      <c r="R218" s="64">
        <f t="shared" si="46"/>
        <v>35</v>
      </c>
      <c r="S218" s="105" t="s">
        <v>5327</v>
      </c>
      <c r="T218" s="105" t="s">
        <v>5340</v>
      </c>
      <c r="U218" s="159">
        <f t="shared" si="49"/>
        <v>0</v>
      </c>
      <c r="V218" s="273">
        <v>0</v>
      </c>
      <c r="W218" s="100" t="str">
        <f t="shared" si="47"/>
        <v>No hay Programación</v>
      </c>
      <c r="X218" s="105" t="str">
        <f t="shared" si="48"/>
        <v>De acuerdo a lo programado</v>
      </c>
      <c r="Y218" s="166" t="s">
        <v>5341</v>
      </c>
      <c r="Z218" s="159">
        <f t="shared" si="50"/>
        <v>35</v>
      </c>
      <c r="AA218" s="159"/>
      <c r="AB218" s="100" t="str">
        <f t="shared" si="51"/>
        <v>No hay ejecución</v>
      </c>
      <c r="AC218" s="105" t="str">
        <f t="shared" si="52"/>
        <v>NA</v>
      </c>
      <c r="AD218" s="166"/>
      <c r="AE218" s="65">
        <f t="shared" si="53"/>
        <v>0</v>
      </c>
      <c r="AF218" s="100" t="str">
        <f t="shared" si="54"/>
        <v>No hay Programación</v>
      </c>
      <c r="AG218" s="105" t="str">
        <f t="shared" si="55"/>
        <v>De acuerdo a lo programado</v>
      </c>
      <c r="AH218" s="166"/>
      <c r="AI218" s="159">
        <v>412297.62</v>
      </c>
      <c r="AJ218" s="159" t="s">
        <v>5136</v>
      </c>
    </row>
    <row r="219" spans="1:36" ht="30" thickTop="1" thickBot="1">
      <c r="A219" s="63">
        <v>204</v>
      </c>
      <c r="B219" s="162" t="s">
        <v>400</v>
      </c>
      <c r="C219" s="162">
        <v>0</v>
      </c>
      <c r="D219" s="162">
        <v>0</v>
      </c>
      <c r="E219" s="162" t="s">
        <v>41</v>
      </c>
      <c r="F219" s="162">
        <v>18</v>
      </c>
      <c r="G219" s="231" t="s">
        <v>547</v>
      </c>
      <c r="H219" s="164" t="s">
        <v>5184</v>
      </c>
      <c r="I219" s="231" t="s">
        <v>345</v>
      </c>
      <c r="J219" s="231" t="s">
        <v>129</v>
      </c>
      <c r="K219" s="231">
        <v>12</v>
      </c>
      <c r="L219" s="165" t="s">
        <v>3778</v>
      </c>
      <c r="M219" s="165" t="s">
        <v>643</v>
      </c>
      <c r="N219" s="64">
        <v>0</v>
      </c>
      <c r="O219" s="64">
        <v>0</v>
      </c>
      <c r="P219" s="64">
        <v>1</v>
      </c>
      <c r="Q219" s="64">
        <v>0</v>
      </c>
      <c r="R219" s="64">
        <f t="shared" si="46"/>
        <v>1</v>
      </c>
      <c r="S219" s="105" t="s">
        <v>5327</v>
      </c>
      <c r="T219" s="105" t="s">
        <v>5342</v>
      </c>
      <c r="U219" s="159">
        <f t="shared" si="49"/>
        <v>0</v>
      </c>
      <c r="V219" s="273">
        <v>0</v>
      </c>
      <c r="W219" s="100" t="str">
        <f t="shared" si="47"/>
        <v>No hay Programación</v>
      </c>
      <c r="X219" s="105" t="str">
        <f t="shared" si="48"/>
        <v>De acuerdo a lo programado</v>
      </c>
      <c r="Y219" s="166"/>
      <c r="Z219" s="159">
        <f t="shared" si="50"/>
        <v>1</v>
      </c>
      <c r="AA219" s="159"/>
      <c r="AB219" s="100" t="str">
        <f t="shared" si="51"/>
        <v>No hay ejecución</v>
      </c>
      <c r="AC219" s="105" t="str">
        <f t="shared" si="52"/>
        <v>NA</v>
      </c>
      <c r="AD219" s="166"/>
      <c r="AE219" s="65">
        <f t="shared" si="53"/>
        <v>0</v>
      </c>
      <c r="AF219" s="100" t="str">
        <f t="shared" si="54"/>
        <v>No hay Programación</v>
      </c>
      <c r="AG219" s="105" t="str">
        <f t="shared" si="55"/>
        <v>De acuerdo a lo programado</v>
      </c>
      <c r="AH219" s="166"/>
      <c r="AI219" s="159">
        <v>10307.44</v>
      </c>
      <c r="AJ219" s="159" t="s">
        <v>5136</v>
      </c>
    </row>
    <row r="220" spans="1:36" ht="97.2" thickTop="1" thickBot="1">
      <c r="A220" s="63">
        <v>205</v>
      </c>
      <c r="B220" s="162" t="s">
        <v>400</v>
      </c>
      <c r="C220" s="162">
        <v>0</v>
      </c>
      <c r="D220" s="162">
        <v>0</v>
      </c>
      <c r="E220" s="162" t="s">
        <v>41</v>
      </c>
      <c r="F220" s="162">
        <v>18</v>
      </c>
      <c r="G220" s="231" t="s">
        <v>547</v>
      </c>
      <c r="H220" s="164" t="s">
        <v>5143</v>
      </c>
      <c r="I220" s="231" t="s">
        <v>345</v>
      </c>
      <c r="J220" s="231" t="s">
        <v>129</v>
      </c>
      <c r="K220" s="231">
        <v>12</v>
      </c>
      <c r="L220" s="165" t="s">
        <v>2214</v>
      </c>
      <c r="M220" s="165" t="s">
        <v>2215</v>
      </c>
      <c r="N220" s="64">
        <v>12</v>
      </c>
      <c r="O220" s="64">
        <v>0</v>
      </c>
      <c r="P220" s="64">
        <v>0</v>
      </c>
      <c r="Q220" s="64">
        <v>0</v>
      </c>
      <c r="R220" s="64">
        <f t="shared" si="46"/>
        <v>12</v>
      </c>
      <c r="S220" s="105" t="s">
        <v>5327</v>
      </c>
      <c r="T220" s="105" t="s">
        <v>5343</v>
      </c>
      <c r="U220" s="159">
        <f t="shared" si="49"/>
        <v>12</v>
      </c>
      <c r="V220" s="273">
        <v>9</v>
      </c>
      <c r="W220" s="100">
        <f t="shared" si="47"/>
        <v>0.75</v>
      </c>
      <c r="X220" s="105" t="str">
        <f t="shared" si="48"/>
        <v>Atraso Leve</v>
      </c>
      <c r="Y220" s="166" t="s">
        <v>5344</v>
      </c>
      <c r="Z220" s="159">
        <f t="shared" si="50"/>
        <v>0</v>
      </c>
      <c r="AA220" s="159"/>
      <c r="AB220" s="100" t="str">
        <f t="shared" si="51"/>
        <v>No hay ejecución</v>
      </c>
      <c r="AC220" s="105" t="str">
        <f t="shared" si="52"/>
        <v>NA</v>
      </c>
      <c r="AD220" s="166"/>
      <c r="AE220" s="65">
        <f t="shared" si="53"/>
        <v>9</v>
      </c>
      <c r="AF220" s="100">
        <f t="shared" si="54"/>
        <v>0.75</v>
      </c>
      <c r="AG220" s="105" t="str">
        <f t="shared" si="55"/>
        <v>Atraso Leve</v>
      </c>
      <c r="AH220" s="166"/>
      <c r="AI220" s="159">
        <v>123689.28</v>
      </c>
      <c r="AJ220" s="159" t="s">
        <v>5136</v>
      </c>
    </row>
    <row r="221" spans="1:36" ht="30" thickTop="1" thickBot="1">
      <c r="A221" s="63">
        <v>206</v>
      </c>
      <c r="B221" s="162" t="s">
        <v>400</v>
      </c>
      <c r="C221" s="162">
        <v>0</v>
      </c>
      <c r="D221" s="162">
        <v>0</v>
      </c>
      <c r="E221" s="162" t="s">
        <v>41</v>
      </c>
      <c r="F221" s="162">
        <v>18</v>
      </c>
      <c r="G221" s="231" t="s">
        <v>547</v>
      </c>
      <c r="H221" s="164" t="s">
        <v>5186</v>
      </c>
      <c r="I221" s="231" t="s">
        <v>345</v>
      </c>
      <c r="J221" s="231" t="s">
        <v>129</v>
      </c>
      <c r="K221" s="231">
        <v>12</v>
      </c>
      <c r="L221" s="165" t="s">
        <v>2214</v>
      </c>
      <c r="M221" s="165" t="s">
        <v>2215</v>
      </c>
      <c r="N221" s="64">
        <v>0</v>
      </c>
      <c r="O221" s="64">
        <v>4</v>
      </c>
      <c r="P221" s="64">
        <v>4</v>
      </c>
      <c r="Q221" s="64">
        <v>4</v>
      </c>
      <c r="R221" s="64">
        <f t="shared" si="46"/>
        <v>12</v>
      </c>
      <c r="S221" s="105" t="s">
        <v>5327</v>
      </c>
      <c r="T221" s="105" t="s">
        <v>4289</v>
      </c>
      <c r="U221" s="159">
        <f t="shared" si="49"/>
        <v>4</v>
      </c>
      <c r="V221" s="273">
        <v>19</v>
      </c>
      <c r="W221" s="100">
        <f t="shared" si="47"/>
        <v>4.75</v>
      </c>
      <c r="X221" s="105" t="str">
        <f t="shared" si="48"/>
        <v>De acuerdo a lo programado</v>
      </c>
      <c r="Y221" s="166" t="s">
        <v>5345</v>
      </c>
      <c r="Z221" s="159">
        <f t="shared" si="50"/>
        <v>8</v>
      </c>
      <c r="AA221" s="159"/>
      <c r="AB221" s="100" t="str">
        <f t="shared" si="51"/>
        <v>No hay ejecución</v>
      </c>
      <c r="AC221" s="105" t="str">
        <f t="shared" si="52"/>
        <v>NA</v>
      </c>
      <c r="AD221" s="166"/>
      <c r="AE221" s="65">
        <f t="shared" si="53"/>
        <v>19</v>
      </c>
      <c r="AF221" s="100">
        <f t="shared" si="54"/>
        <v>1.5833333333333333</v>
      </c>
      <c r="AG221" s="105" t="str">
        <f t="shared" si="55"/>
        <v>De acuerdo a lo programado</v>
      </c>
      <c r="AH221" s="166"/>
      <c r="AI221" s="159">
        <v>371067.85</v>
      </c>
      <c r="AJ221" s="159" t="s">
        <v>5136</v>
      </c>
    </row>
    <row r="222" spans="1:36" ht="49.2" thickTop="1" thickBot="1">
      <c r="A222" s="63">
        <v>207</v>
      </c>
      <c r="B222" s="162" t="s">
        <v>400</v>
      </c>
      <c r="C222" s="162">
        <v>0</v>
      </c>
      <c r="D222" s="162">
        <v>0</v>
      </c>
      <c r="E222" s="162" t="s">
        <v>41</v>
      </c>
      <c r="F222" s="162">
        <v>18</v>
      </c>
      <c r="G222" s="231" t="s">
        <v>450</v>
      </c>
      <c r="H222" s="164" t="s">
        <v>5166</v>
      </c>
      <c r="I222" s="231" t="s">
        <v>18</v>
      </c>
      <c r="J222" s="231" t="s">
        <v>129</v>
      </c>
      <c r="K222" s="231">
        <v>6</v>
      </c>
      <c r="L222" s="165" t="s">
        <v>685</v>
      </c>
      <c r="M222" s="165" t="s">
        <v>643</v>
      </c>
      <c r="N222" s="64">
        <v>1</v>
      </c>
      <c r="O222" s="64">
        <v>1</v>
      </c>
      <c r="P222" s="64">
        <v>1</v>
      </c>
      <c r="Q222" s="64">
        <v>0</v>
      </c>
      <c r="R222" s="64">
        <f>N222+O222+P222+Q222</f>
        <v>3</v>
      </c>
      <c r="S222" s="105" t="s">
        <v>5327</v>
      </c>
      <c r="T222" s="105" t="s">
        <v>5346</v>
      </c>
      <c r="U222" s="159">
        <f t="shared" si="49"/>
        <v>2</v>
      </c>
      <c r="V222" s="273">
        <v>3</v>
      </c>
      <c r="W222" s="100">
        <f t="shared" si="47"/>
        <v>1.5</v>
      </c>
      <c r="X222" s="105" t="str">
        <f t="shared" si="48"/>
        <v>De acuerdo a lo programado</v>
      </c>
      <c r="Y222" s="166" t="s">
        <v>5347</v>
      </c>
      <c r="Z222" s="159">
        <f t="shared" si="50"/>
        <v>1</v>
      </c>
      <c r="AA222" s="159"/>
      <c r="AB222" s="100" t="str">
        <f t="shared" si="51"/>
        <v>No hay ejecución</v>
      </c>
      <c r="AC222" s="105" t="str">
        <f t="shared" si="52"/>
        <v>NA</v>
      </c>
      <c r="AD222" s="166"/>
      <c r="AE222" s="65">
        <f t="shared" si="53"/>
        <v>3</v>
      </c>
      <c r="AF222" s="100">
        <f t="shared" si="54"/>
        <v>1</v>
      </c>
      <c r="AG222" s="105" t="str">
        <f t="shared" si="55"/>
        <v>De acuerdo a lo programado</v>
      </c>
      <c r="AH222" s="166"/>
      <c r="AI222" s="159">
        <v>30922.32</v>
      </c>
      <c r="AJ222" s="159" t="s">
        <v>5136</v>
      </c>
    </row>
    <row r="223" spans="1:36" ht="49.2" thickTop="1" thickBot="1">
      <c r="A223" s="63">
        <v>208</v>
      </c>
      <c r="B223" s="162" t="s">
        <v>400</v>
      </c>
      <c r="C223" s="162">
        <v>0</v>
      </c>
      <c r="D223" s="162">
        <v>0</v>
      </c>
      <c r="E223" s="162" t="s">
        <v>41</v>
      </c>
      <c r="F223" s="162">
        <v>18</v>
      </c>
      <c r="G223" s="231" t="s">
        <v>428</v>
      </c>
      <c r="H223" s="164" t="s">
        <v>5167</v>
      </c>
      <c r="I223" s="231" t="s">
        <v>18</v>
      </c>
      <c r="J223" s="231" t="s">
        <v>129</v>
      </c>
      <c r="K223" s="231">
        <v>6</v>
      </c>
      <c r="L223" s="165" t="s">
        <v>685</v>
      </c>
      <c r="M223" s="165" t="s">
        <v>643</v>
      </c>
      <c r="N223" s="64">
        <v>0</v>
      </c>
      <c r="O223" s="64">
        <v>1</v>
      </c>
      <c r="P223" s="64">
        <v>1</v>
      </c>
      <c r="Q223" s="64">
        <v>0</v>
      </c>
      <c r="R223" s="64">
        <f t="shared" si="46"/>
        <v>2</v>
      </c>
      <c r="S223" s="105" t="s">
        <v>5327</v>
      </c>
      <c r="T223" s="105" t="s">
        <v>5348</v>
      </c>
      <c r="U223" s="159">
        <f t="shared" si="49"/>
        <v>1</v>
      </c>
      <c r="V223" s="273">
        <v>2</v>
      </c>
      <c r="W223" s="100">
        <f t="shared" si="47"/>
        <v>2</v>
      </c>
      <c r="X223" s="105" t="str">
        <f t="shared" si="48"/>
        <v>De acuerdo a lo programado</v>
      </c>
      <c r="Y223" s="166" t="s">
        <v>5349</v>
      </c>
      <c r="Z223" s="159">
        <f t="shared" si="50"/>
        <v>1</v>
      </c>
      <c r="AA223" s="159"/>
      <c r="AB223" s="100" t="str">
        <f t="shared" si="51"/>
        <v>No hay ejecución</v>
      </c>
      <c r="AC223" s="105" t="str">
        <f t="shared" si="52"/>
        <v>NA</v>
      </c>
      <c r="AD223" s="166"/>
      <c r="AE223" s="65">
        <f t="shared" si="53"/>
        <v>2</v>
      </c>
      <c r="AF223" s="100">
        <f t="shared" si="54"/>
        <v>1</v>
      </c>
      <c r="AG223" s="105" t="str">
        <f t="shared" si="55"/>
        <v>De acuerdo a lo programado</v>
      </c>
      <c r="AH223" s="166"/>
      <c r="AI223" s="159">
        <v>20614.88</v>
      </c>
      <c r="AJ223" s="159" t="s">
        <v>5136</v>
      </c>
    </row>
    <row r="224" spans="1:36" ht="30" thickTop="1" thickBot="1">
      <c r="A224" s="63">
        <v>209</v>
      </c>
      <c r="B224" s="162" t="s">
        <v>400</v>
      </c>
      <c r="C224" s="162">
        <v>0</v>
      </c>
      <c r="D224" s="162">
        <v>0</v>
      </c>
      <c r="E224" s="162" t="s">
        <v>41</v>
      </c>
      <c r="F224" s="162">
        <v>18</v>
      </c>
      <c r="G224" s="231" t="s">
        <v>557</v>
      </c>
      <c r="H224" s="164" t="s">
        <v>5155</v>
      </c>
      <c r="I224" s="231" t="s">
        <v>20</v>
      </c>
      <c r="J224" s="231" t="s">
        <v>129</v>
      </c>
      <c r="K224" s="231">
        <v>1</v>
      </c>
      <c r="L224" s="165" t="s">
        <v>2214</v>
      </c>
      <c r="M224" s="165" t="s">
        <v>2215</v>
      </c>
      <c r="N224" s="64">
        <v>0</v>
      </c>
      <c r="O224" s="64">
        <v>0</v>
      </c>
      <c r="P224" s="64">
        <v>0</v>
      </c>
      <c r="Q224" s="64">
        <v>2</v>
      </c>
      <c r="R224" s="64">
        <f t="shared" si="46"/>
        <v>2</v>
      </c>
      <c r="S224" s="105" t="s">
        <v>5327</v>
      </c>
      <c r="T224" s="105" t="s">
        <v>5332</v>
      </c>
      <c r="U224" s="159">
        <f t="shared" si="49"/>
        <v>0</v>
      </c>
      <c r="V224" s="273">
        <v>0</v>
      </c>
      <c r="W224" s="100" t="str">
        <f t="shared" si="47"/>
        <v>No hay Programación</v>
      </c>
      <c r="X224" s="105" t="str">
        <f t="shared" si="48"/>
        <v>De acuerdo a lo programado</v>
      </c>
      <c r="Y224" s="166"/>
      <c r="Z224" s="159">
        <f t="shared" si="50"/>
        <v>2</v>
      </c>
      <c r="AA224" s="159"/>
      <c r="AB224" s="100" t="str">
        <f t="shared" si="51"/>
        <v>No hay ejecución</v>
      </c>
      <c r="AC224" s="105" t="str">
        <f t="shared" si="52"/>
        <v>NA</v>
      </c>
      <c r="AD224" s="166"/>
      <c r="AE224" s="65">
        <f t="shared" si="53"/>
        <v>0</v>
      </c>
      <c r="AF224" s="100" t="str">
        <f t="shared" si="54"/>
        <v>No hay Programación</v>
      </c>
      <c r="AG224" s="105" t="str">
        <f t="shared" si="55"/>
        <v>De acuerdo a lo programado</v>
      </c>
      <c r="AH224" s="166"/>
      <c r="AI224" s="159">
        <v>463834.82</v>
      </c>
      <c r="AJ224" s="159" t="s">
        <v>5136</v>
      </c>
    </row>
    <row r="225" spans="1:36" ht="30" thickTop="1" thickBot="1">
      <c r="A225" s="63">
        <v>210</v>
      </c>
      <c r="B225" s="162" t="s">
        <v>400</v>
      </c>
      <c r="C225" s="162">
        <v>0</v>
      </c>
      <c r="D225" s="162">
        <v>0</v>
      </c>
      <c r="E225" s="162" t="s">
        <v>41</v>
      </c>
      <c r="F225" s="162">
        <v>18</v>
      </c>
      <c r="G225" s="231" t="s">
        <v>557</v>
      </c>
      <c r="H225" s="164" t="s">
        <v>5156</v>
      </c>
      <c r="I225" s="231" t="s">
        <v>20</v>
      </c>
      <c r="J225" s="231" t="s">
        <v>129</v>
      </c>
      <c r="K225" s="231">
        <v>1</v>
      </c>
      <c r="L225" s="165" t="s">
        <v>2214</v>
      </c>
      <c r="M225" s="165" t="s">
        <v>2215</v>
      </c>
      <c r="N225" s="64">
        <v>0</v>
      </c>
      <c r="O225" s="64">
        <v>0</v>
      </c>
      <c r="P225" s="64">
        <v>0</v>
      </c>
      <c r="Q225" s="64">
        <v>27</v>
      </c>
      <c r="R225" s="64">
        <f t="shared" si="46"/>
        <v>27</v>
      </c>
      <c r="S225" s="105" t="s">
        <v>5327</v>
      </c>
      <c r="T225" s="105" t="s">
        <v>5333</v>
      </c>
      <c r="U225" s="159">
        <f t="shared" si="49"/>
        <v>0</v>
      </c>
      <c r="V225" s="273">
        <v>0</v>
      </c>
      <c r="W225" s="100" t="str">
        <f t="shared" si="47"/>
        <v>No hay Programación</v>
      </c>
      <c r="X225" s="105" t="str">
        <f t="shared" si="48"/>
        <v>De acuerdo a lo programado</v>
      </c>
      <c r="Y225" s="166"/>
      <c r="Z225" s="159">
        <f t="shared" si="50"/>
        <v>27</v>
      </c>
      <c r="AA225" s="159"/>
      <c r="AB225" s="100" t="str">
        <f t="shared" si="51"/>
        <v>No hay ejecución</v>
      </c>
      <c r="AC225" s="105" t="str">
        <f t="shared" si="52"/>
        <v>NA</v>
      </c>
      <c r="AD225" s="166"/>
      <c r="AE225" s="65">
        <f t="shared" si="53"/>
        <v>0</v>
      </c>
      <c r="AF225" s="100" t="str">
        <f t="shared" si="54"/>
        <v>No hay Programación</v>
      </c>
      <c r="AG225" s="105" t="str">
        <f t="shared" si="55"/>
        <v>De acuerdo a lo programado</v>
      </c>
      <c r="AH225" s="166"/>
      <c r="AI225" s="159">
        <v>278300.89</v>
      </c>
      <c r="AJ225" s="159" t="s">
        <v>5136</v>
      </c>
    </row>
    <row r="226" spans="1:36" ht="30" thickTop="1" thickBot="1">
      <c r="A226" s="63">
        <v>211</v>
      </c>
      <c r="B226" s="162" t="s">
        <v>400</v>
      </c>
      <c r="C226" s="162">
        <v>0</v>
      </c>
      <c r="D226" s="162">
        <v>0</v>
      </c>
      <c r="E226" s="162" t="s">
        <v>41</v>
      </c>
      <c r="F226" s="162">
        <v>18</v>
      </c>
      <c r="G226" s="231" t="s">
        <v>541</v>
      </c>
      <c r="H226" s="164" t="s">
        <v>5350</v>
      </c>
      <c r="I226" s="231" t="s">
        <v>20</v>
      </c>
      <c r="J226" s="231" t="s">
        <v>129</v>
      </c>
      <c r="K226" s="231">
        <v>1</v>
      </c>
      <c r="L226" s="165" t="s">
        <v>685</v>
      </c>
      <c r="M226" s="165" t="s">
        <v>643</v>
      </c>
      <c r="N226" s="64">
        <v>2</v>
      </c>
      <c r="O226" s="64">
        <v>1</v>
      </c>
      <c r="P226" s="64">
        <v>1</v>
      </c>
      <c r="Q226" s="64">
        <v>1</v>
      </c>
      <c r="R226" s="64">
        <f t="shared" si="46"/>
        <v>5</v>
      </c>
      <c r="S226" s="105" t="s">
        <v>5327</v>
      </c>
      <c r="T226" s="105" t="s">
        <v>172</v>
      </c>
      <c r="U226" s="159">
        <f t="shared" si="49"/>
        <v>3</v>
      </c>
      <c r="V226" s="273">
        <v>1</v>
      </c>
      <c r="W226" s="100">
        <f t="shared" si="47"/>
        <v>0.33333333333333331</v>
      </c>
      <c r="X226" s="105" t="str">
        <f t="shared" si="48"/>
        <v>En Riesgo de no Cumplimiento</v>
      </c>
      <c r="Y226" s="166" t="s">
        <v>5289</v>
      </c>
      <c r="Z226" s="159">
        <f t="shared" si="50"/>
        <v>2</v>
      </c>
      <c r="AA226" s="159"/>
      <c r="AB226" s="100" t="str">
        <f t="shared" si="51"/>
        <v>No hay ejecución</v>
      </c>
      <c r="AC226" s="105" t="str">
        <f t="shared" si="52"/>
        <v>NA</v>
      </c>
      <c r="AD226" s="166"/>
      <c r="AE226" s="65">
        <f t="shared" si="53"/>
        <v>1</v>
      </c>
      <c r="AF226" s="100">
        <f t="shared" si="54"/>
        <v>0.2</v>
      </c>
      <c r="AG226" s="105" t="str">
        <f t="shared" si="55"/>
        <v>Incumplimiento</v>
      </c>
      <c r="AH226" s="166"/>
      <c r="AI226" s="159">
        <v>51537.2</v>
      </c>
      <c r="AJ226" s="159" t="s">
        <v>5136</v>
      </c>
    </row>
    <row r="227" spans="1:36" ht="30" thickTop="1" thickBot="1">
      <c r="A227" s="63">
        <v>212</v>
      </c>
      <c r="B227" s="162" t="s">
        <v>400</v>
      </c>
      <c r="C227" s="162">
        <v>0</v>
      </c>
      <c r="D227" s="162">
        <v>0</v>
      </c>
      <c r="E227" s="162" t="s">
        <v>41</v>
      </c>
      <c r="F227" s="162">
        <v>18</v>
      </c>
      <c r="G227" s="231" t="s">
        <v>422</v>
      </c>
      <c r="H227" s="164" t="s">
        <v>5351</v>
      </c>
      <c r="I227" s="231" t="s">
        <v>18</v>
      </c>
      <c r="J227" s="447" t="s">
        <v>336</v>
      </c>
      <c r="K227" s="231">
        <v>6</v>
      </c>
      <c r="L227" s="165" t="s">
        <v>2214</v>
      </c>
      <c r="M227" s="165" t="s">
        <v>2215</v>
      </c>
      <c r="N227" s="64">
        <v>2</v>
      </c>
      <c r="O227" s="64">
        <v>3</v>
      </c>
      <c r="P227" s="64">
        <v>3</v>
      </c>
      <c r="Q227" s="64">
        <v>0</v>
      </c>
      <c r="R227" s="64">
        <f t="shared" si="46"/>
        <v>8</v>
      </c>
      <c r="S227" s="105" t="s">
        <v>5327</v>
      </c>
      <c r="T227" s="105" t="s">
        <v>5352</v>
      </c>
      <c r="U227" s="159">
        <f t="shared" si="49"/>
        <v>5</v>
      </c>
      <c r="V227" s="273">
        <v>5</v>
      </c>
      <c r="W227" s="100">
        <f t="shared" si="47"/>
        <v>1</v>
      </c>
      <c r="X227" s="105" t="str">
        <f t="shared" si="48"/>
        <v>De acuerdo a lo programado</v>
      </c>
      <c r="Y227" s="166" t="s">
        <v>5353</v>
      </c>
      <c r="Z227" s="159">
        <f t="shared" si="50"/>
        <v>3</v>
      </c>
      <c r="AA227" s="159"/>
      <c r="AB227" s="100" t="str">
        <f t="shared" si="51"/>
        <v>No hay ejecución</v>
      </c>
      <c r="AC227" s="105" t="str">
        <f t="shared" si="52"/>
        <v>NA</v>
      </c>
      <c r="AD227" s="166"/>
      <c r="AE227" s="65">
        <f t="shared" si="53"/>
        <v>5</v>
      </c>
      <c r="AF227" s="100">
        <f t="shared" si="54"/>
        <v>0.625</v>
      </c>
      <c r="AG227" s="105" t="str">
        <f t="shared" si="55"/>
        <v>Incumplimiento</v>
      </c>
      <c r="AH227" s="166"/>
      <c r="AI227" s="159">
        <v>103074.4</v>
      </c>
      <c r="AJ227" s="159" t="s">
        <v>5136</v>
      </c>
    </row>
    <row r="228" spans="1:36" ht="30" thickTop="1" thickBot="1">
      <c r="A228" s="63">
        <v>213</v>
      </c>
      <c r="B228" s="162" t="s">
        <v>400</v>
      </c>
      <c r="C228" s="162">
        <v>0</v>
      </c>
      <c r="D228" s="162">
        <v>0</v>
      </c>
      <c r="E228" s="162" t="s">
        <v>41</v>
      </c>
      <c r="F228" s="162">
        <v>18</v>
      </c>
      <c r="G228" s="231" t="s">
        <v>439</v>
      </c>
      <c r="H228" s="164" t="s">
        <v>5160</v>
      </c>
      <c r="I228" s="231" t="s">
        <v>18</v>
      </c>
      <c r="J228" s="231" t="s">
        <v>129</v>
      </c>
      <c r="K228" s="231">
        <v>6</v>
      </c>
      <c r="L228" s="165" t="s">
        <v>2214</v>
      </c>
      <c r="M228" s="165" t="s">
        <v>2215</v>
      </c>
      <c r="N228" s="64">
        <v>18</v>
      </c>
      <c r="O228" s="64">
        <v>0</v>
      </c>
      <c r="P228" s="64">
        <v>0</v>
      </c>
      <c r="Q228" s="64">
        <v>0</v>
      </c>
      <c r="R228" s="64">
        <f t="shared" ref="R228:R281" si="56">N228+O228+P228+Q228</f>
        <v>18</v>
      </c>
      <c r="S228" s="105" t="s">
        <v>5327</v>
      </c>
      <c r="T228" s="105" t="s">
        <v>4289</v>
      </c>
      <c r="U228" s="159">
        <f t="shared" si="49"/>
        <v>18</v>
      </c>
      <c r="V228" s="273">
        <v>6</v>
      </c>
      <c r="W228" s="100">
        <f t="shared" si="47"/>
        <v>0.33333333333333331</v>
      </c>
      <c r="X228" s="105" t="str">
        <f t="shared" si="48"/>
        <v>En Riesgo de no Cumplimiento</v>
      </c>
      <c r="Y228" s="166"/>
      <c r="Z228" s="159">
        <f t="shared" si="50"/>
        <v>0</v>
      </c>
      <c r="AA228" s="159"/>
      <c r="AB228" s="100" t="str">
        <f t="shared" si="51"/>
        <v>No hay ejecución</v>
      </c>
      <c r="AC228" s="105" t="str">
        <f t="shared" si="52"/>
        <v>NA</v>
      </c>
      <c r="AD228" s="166"/>
      <c r="AE228" s="65">
        <f t="shared" si="53"/>
        <v>6</v>
      </c>
      <c r="AF228" s="100">
        <f t="shared" si="54"/>
        <v>0.33333333333333331</v>
      </c>
      <c r="AG228" s="105" t="str">
        <f t="shared" si="55"/>
        <v>Incumplimiento</v>
      </c>
      <c r="AH228" s="166"/>
      <c r="AI228" s="159">
        <v>371067.85</v>
      </c>
      <c r="AJ228" s="159" t="s">
        <v>5136</v>
      </c>
    </row>
    <row r="229" spans="1:36" ht="30" thickTop="1" thickBot="1">
      <c r="A229" s="63">
        <v>214</v>
      </c>
      <c r="B229" s="162" t="s">
        <v>400</v>
      </c>
      <c r="C229" s="162">
        <v>0</v>
      </c>
      <c r="D229" s="162">
        <v>0</v>
      </c>
      <c r="E229" s="162" t="s">
        <v>41</v>
      </c>
      <c r="F229" s="162">
        <v>18</v>
      </c>
      <c r="G229" s="231" t="s">
        <v>439</v>
      </c>
      <c r="H229" s="164" t="s">
        <v>5160</v>
      </c>
      <c r="I229" s="231" t="s">
        <v>18</v>
      </c>
      <c r="J229" s="231" t="s">
        <v>129</v>
      </c>
      <c r="K229" s="231">
        <v>6</v>
      </c>
      <c r="L229" s="165" t="s">
        <v>2214</v>
      </c>
      <c r="M229" s="165" t="s">
        <v>2215</v>
      </c>
      <c r="N229" s="64">
        <v>4</v>
      </c>
      <c r="O229" s="64">
        <v>3</v>
      </c>
      <c r="P229" s="64">
        <v>10</v>
      </c>
      <c r="Q229" s="64">
        <v>10</v>
      </c>
      <c r="R229" s="64">
        <f t="shared" si="56"/>
        <v>27</v>
      </c>
      <c r="S229" s="105" t="s">
        <v>5327</v>
      </c>
      <c r="T229" s="105" t="s">
        <v>5354</v>
      </c>
      <c r="U229" s="159">
        <f t="shared" si="49"/>
        <v>7</v>
      </c>
      <c r="V229" s="273">
        <v>0</v>
      </c>
      <c r="W229" s="100">
        <f t="shared" si="47"/>
        <v>0</v>
      </c>
      <c r="X229" s="105" t="str">
        <f t="shared" si="48"/>
        <v>En Riesgo de no Cumplimiento</v>
      </c>
      <c r="Y229" s="166"/>
      <c r="Z229" s="159">
        <f t="shared" si="50"/>
        <v>20</v>
      </c>
      <c r="AA229" s="159"/>
      <c r="AB229" s="100" t="str">
        <f t="shared" si="51"/>
        <v>No hay ejecución</v>
      </c>
      <c r="AC229" s="105" t="str">
        <f t="shared" si="52"/>
        <v>NA</v>
      </c>
      <c r="AD229" s="166"/>
      <c r="AE229" s="65">
        <f t="shared" si="53"/>
        <v>0</v>
      </c>
      <c r="AF229" s="100" t="str">
        <f t="shared" si="54"/>
        <v>No hay Programación</v>
      </c>
      <c r="AG229" s="105" t="str">
        <f t="shared" si="55"/>
        <v>De acuerdo a lo programado</v>
      </c>
      <c r="AH229" s="166"/>
      <c r="AI229" s="159">
        <v>618446.42000000004</v>
      </c>
      <c r="AJ229" s="159" t="s">
        <v>5136</v>
      </c>
    </row>
    <row r="230" spans="1:36" ht="30" thickTop="1" thickBot="1">
      <c r="A230" s="63">
        <v>215</v>
      </c>
      <c r="B230" s="162" t="s">
        <v>400</v>
      </c>
      <c r="C230" s="162">
        <v>0</v>
      </c>
      <c r="D230" s="162">
        <v>0</v>
      </c>
      <c r="E230" s="162" t="s">
        <v>41</v>
      </c>
      <c r="F230" s="162">
        <v>18</v>
      </c>
      <c r="G230" s="231" t="s">
        <v>439</v>
      </c>
      <c r="H230" s="164" t="s">
        <v>5160</v>
      </c>
      <c r="I230" s="231" t="s">
        <v>18</v>
      </c>
      <c r="J230" s="231" t="s">
        <v>129</v>
      </c>
      <c r="K230" s="231">
        <v>6</v>
      </c>
      <c r="L230" s="165" t="s">
        <v>685</v>
      </c>
      <c r="M230" s="165" t="s">
        <v>643</v>
      </c>
      <c r="N230" s="64">
        <v>1</v>
      </c>
      <c r="O230" s="64">
        <v>1</v>
      </c>
      <c r="P230" s="64">
        <v>0</v>
      </c>
      <c r="Q230" s="64">
        <v>0</v>
      </c>
      <c r="R230" s="64">
        <f t="shared" si="56"/>
        <v>2</v>
      </c>
      <c r="S230" s="105" t="s">
        <v>5327</v>
      </c>
      <c r="T230" s="105" t="s">
        <v>172</v>
      </c>
      <c r="U230" s="159">
        <f t="shared" si="49"/>
        <v>2</v>
      </c>
      <c r="V230" s="273">
        <v>0</v>
      </c>
      <c r="W230" s="100">
        <f t="shared" si="47"/>
        <v>0</v>
      </c>
      <c r="X230" s="105" t="str">
        <f t="shared" si="48"/>
        <v>En Riesgo de no Cumplimiento</v>
      </c>
      <c r="Y230" s="166"/>
      <c r="Z230" s="159">
        <f t="shared" si="50"/>
        <v>0</v>
      </c>
      <c r="AA230" s="159"/>
      <c r="AB230" s="100" t="str">
        <f t="shared" si="51"/>
        <v>No hay ejecución</v>
      </c>
      <c r="AC230" s="105" t="str">
        <f t="shared" si="52"/>
        <v>NA</v>
      </c>
      <c r="AD230" s="166"/>
      <c r="AE230" s="65">
        <f t="shared" si="53"/>
        <v>0</v>
      </c>
      <c r="AF230" s="100" t="str">
        <f t="shared" si="54"/>
        <v>No hay Programación</v>
      </c>
      <c r="AG230" s="105" t="str">
        <f t="shared" si="55"/>
        <v>De acuerdo a lo programado</v>
      </c>
      <c r="AH230" s="166"/>
      <c r="AI230" s="159">
        <v>30922.32</v>
      </c>
      <c r="AJ230" s="159" t="s">
        <v>5136</v>
      </c>
    </row>
    <row r="231" spans="1:36" ht="58.8" thickTop="1" thickBot="1">
      <c r="A231" s="63">
        <v>216</v>
      </c>
      <c r="B231" s="162" t="s">
        <v>400</v>
      </c>
      <c r="C231" s="162">
        <v>0</v>
      </c>
      <c r="D231" s="162">
        <v>0</v>
      </c>
      <c r="E231" s="162" t="s">
        <v>41</v>
      </c>
      <c r="F231" s="162">
        <v>18</v>
      </c>
      <c r="G231" s="231" t="s">
        <v>450</v>
      </c>
      <c r="H231" s="164" t="s">
        <v>5166</v>
      </c>
      <c r="I231" s="231" t="s">
        <v>18</v>
      </c>
      <c r="J231" s="231" t="s">
        <v>129</v>
      </c>
      <c r="K231" s="231">
        <v>6</v>
      </c>
      <c r="L231" s="165" t="s">
        <v>685</v>
      </c>
      <c r="M231" s="165" t="s">
        <v>643</v>
      </c>
      <c r="N231" s="64">
        <v>2</v>
      </c>
      <c r="O231" s="64">
        <v>2</v>
      </c>
      <c r="P231" s="64">
        <v>2</v>
      </c>
      <c r="Q231" s="64">
        <v>2</v>
      </c>
      <c r="R231" s="64">
        <f t="shared" si="56"/>
        <v>8</v>
      </c>
      <c r="S231" s="105" t="s">
        <v>5327</v>
      </c>
      <c r="T231" s="105" t="s">
        <v>5355</v>
      </c>
      <c r="U231" s="159">
        <f t="shared" si="49"/>
        <v>4</v>
      </c>
      <c r="V231" s="273">
        <v>5</v>
      </c>
      <c r="W231" s="100">
        <f t="shared" ref="W231:W285" si="57">IF(V231="","No hay ejecución",IF(AND(U231&gt;0), V231/U231,"No hay Programación"))</f>
        <v>1.25</v>
      </c>
      <c r="X231" s="105" t="str">
        <f t="shared" ref="X231:X285" si="58">IF(W231="No hay ejecución","NA",IF(W231&gt;=90%,"De acuerdo a lo programado",IF(W231&gt;=70%,"Atraso Leve",IF(W231&lt;70%,"En Riesgo de no Cumplimiento"))))</f>
        <v>De acuerdo a lo programado</v>
      </c>
      <c r="Y231" s="166" t="s">
        <v>5356</v>
      </c>
      <c r="Z231" s="159">
        <f t="shared" si="50"/>
        <v>4</v>
      </c>
      <c r="AA231" s="159"/>
      <c r="AB231" s="100" t="str">
        <f t="shared" si="51"/>
        <v>No hay ejecución</v>
      </c>
      <c r="AC231" s="105" t="str">
        <f t="shared" si="52"/>
        <v>NA</v>
      </c>
      <c r="AD231" s="166"/>
      <c r="AE231" s="65">
        <f t="shared" si="53"/>
        <v>5</v>
      </c>
      <c r="AF231" s="100">
        <f t="shared" si="54"/>
        <v>0.625</v>
      </c>
      <c r="AG231" s="105" t="str">
        <f t="shared" si="55"/>
        <v>Incumplimiento</v>
      </c>
      <c r="AH231" s="166"/>
      <c r="AI231" s="159">
        <v>82459.520000000004</v>
      </c>
      <c r="AJ231" s="159" t="s">
        <v>5136</v>
      </c>
    </row>
    <row r="232" spans="1:36" ht="49.2" thickTop="1" thickBot="1">
      <c r="A232" s="63">
        <v>217</v>
      </c>
      <c r="B232" s="162" t="s">
        <v>400</v>
      </c>
      <c r="C232" s="162">
        <v>0</v>
      </c>
      <c r="D232" s="162">
        <v>0</v>
      </c>
      <c r="E232" s="162" t="s">
        <v>41</v>
      </c>
      <c r="F232" s="162">
        <v>18</v>
      </c>
      <c r="G232" s="231" t="s">
        <v>450</v>
      </c>
      <c r="H232" s="164" t="s">
        <v>5166</v>
      </c>
      <c r="I232" s="231" t="s">
        <v>18</v>
      </c>
      <c r="J232" s="231" t="s">
        <v>129</v>
      </c>
      <c r="K232" s="231">
        <v>6</v>
      </c>
      <c r="L232" s="165" t="s">
        <v>685</v>
      </c>
      <c r="M232" s="165" t="s">
        <v>643</v>
      </c>
      <c r="N232" s="64">
        <v>0</v>
      </c>
      <c r="O232" s="64">
        <v>0</v>
      </c>
      <c r="P232" s="64">
        <v>1</v>
      </c>
      <c r="Q232" s="64">
        <v>0</v>
      </c>
      <c r="R232" s="64">
        <f t="shared" si="56"/>
        <v>1</v>
      </c>
      <c r="S232" s="105" t="s">
        <v>5327</v>
      </c>
      <c r="T232" s="105" t="s">
        <v>5357</v>
      </c>
      <c r="U232" s="159">
        <f t="shared" si="49"/>
        <v>0</v>
      </c>
      <c r="V232" s="273">
        <v>0</v>
      </c>
      <c r="W232" s="100" t="str">
        <f t="shared" si="57"/>
        <v>No hay Programación</v>
      </c>
      <c r="X232" s="105" t="str">
        <f t="shared" si="58"/>
        <v>De acuerdo a lo programado</v>
      </c>
      <c r="Y232" s="166" t="s">
        <v>5219</v>
      </c>
      <c r="Z232" s="159">
        <f t="shared" si="50"/>
        <v>1</v>
      </c>
      <c r="AA232" s="159"/>
      <c r="AB232" s="100" t="str">
        <f t="shared" si="51"/>
        <v>No hay ejecución</v>
      </c>
      <c r="AC232" s="105" t="str">
        <f t="shared" si="52"/>
        <v>NA</v>
      </c>
      <c r="AD232" s="166"/>
      <c r="AE232" s="65">
        <f t="shared" si="53"/>
        <v>0</v>
      </c>
      <c r="AF232" s="100" t="str">
        <f t="shared" si="54"/>
        <v>No hay Programación</v>
      </c>
      <c r="AG232" s="105" t="str">
        <f t="shared" si="55"/>
        <v>De acuerdo a lo programado</v>
      </c>
      <c r="AH232" s="166"/>
      <c r="AI232" s="159">
        <v>20614.88</v>
      </c>
      <c r="AJ232" s="159" t="s">
        <v>5136</v>
      </c>
    </row>
    <row r="233" spans="1:36" ht="39.6" thickTop="1" thickBot="1">
      <c r="A233" s="63">
        <v>218</v>
      </c>
      <c r="B233" s="162" t="s">
        <v>400</v>
      </c>
      <c r="C233" s="162">
        <v>0</v>
      </c>
      <c r="D233" s="162">
        <v>0</v>
      </c>
      <c r="E233" s="162" t="s">
        <v>41</v>
      </c>
      <c r="F233" s="162">
        <v>18</v>
      </c>
      <c r="G233" s="231" t="s">
        <v>557</v>
      </c>
      <c r="H233" s="164" t="s">
        <v>5155</v>
      </c>
      <c r="I233" s="231" t="s">
        <v>20</v>
      </c>
      <c r="J233" s="231" t="s">
        <v>129</v>
      </c>
      <c r="K233" s="231">
        <v>1</v>
      </c>
      <c r="L233" s="165" t="s">
        <v>2214</v>
      </c>
      <c r="M233" s="165" t="s">
        <v>2215</v>
      </c>
      <c r="N233" s="64">
        <v>2</v>
      </c>
      <c r="O233" s="64">
        <v>2</v>
      </c>
      <c r="P233" s="64">
        <v>3</v>
      </c>
      <c r="Q233" s="64">
        <v>3</v>
      </c>
      <c r="R233" s="64">
        <f t="shared" si="56"/>
        <v>10</v>
      </c>
      <c r="S233" s="105" t="s">
        <v>5327</v>
      </c>
      <c r="T233" s="105" t="s">
        <v>5358</v>
      </c>
      <c r="U233" s="159">
        <f t="shared" si="49"/>
        <v>4</v>
      </c>
      <c r="V233" s="273">
        <v>0</v>
      </c>
      <c r="W233" s="100">
        <f t="shared" si="57"/>
        <v>0</v>
      </c>
      <c r="X233" s="105" t="str">
        <f t="shared" si="58"/>
        <v>En Riesgo de no Cumplimiento</v>
      </c>
      <c r="Y233" s="166" t="s">
        <v>5219</v>
      </c>
      <c r="Z233" s="159">
        <f t="shared" si="50"/>
        <v>6</v>
      </c>
      <c r="AA233" s="159"/>
      <c r="AB233" s="100" t="str">
        <f t="shared" si="51"/>
        <v>No hay ejecución</v>
      </c>
      <c r="AC233" s="105" t="str">
        <f t="shared" si="52"/>
        <v>NA</v>
      </c>
      <c r="AD233" s="166"/>
      <c r="AE233" s="65">
        <f t="shared" si="53"/>
        <v>0</v>
      </c>
      <c r="AF233" s="100" t="str">
        <f t="shared" si="54"/>
        <v>No hay Programación</v>
      </c>
      <c r="AG233" s="105" t="str">
        <f t="shared" si="55"/>
        <v>De acuerdo a lo programado</v>
      </c>
      <c r="AH233" s="166"/>
      <c r="AI233" s="159">
        <v>103074.4</v>
      </c>
      <c r="AJ233" s="159" t="s">
        <v>5136</v>
      </c>
    </row>
    <row r="234" spans="1:36" ht="30" thickTop="1" thickBot="1">
      <c r="A234" s="63">
        <v>219</v>
      </c>
      <c r="B234" s="162" t="s">
        <v>400</v>
      </c>
      <c r="C234" s="162">
        <v>0</v>
      </c>
      <c r="D234" s="162">
        <v>0</v>
      </c>
      <c r="E234" s="162" t="s">
        <v>41</v>
      </c>
      <c r="F234" s="162">
        <v>18</v>
      </c>
      <c r="G234" s="231" t="s">
        <v>557</v>
      </c>
      <c r="H234" s="164" t="s">
        <v>5156</v>
      </c>
      <c r="I234" s="231" t="s">
        <v>20</v>
      </c>
      <c r="J234" s="231" t="s">
        <v>129</v>
      </c>
      <c r="K234" s="231">
        <v>6</v>
      </c>
      <c r="L234" s="165" t="s">
        <v>2214</v>
      </c>
      <c r="M234" s="165" t="s">
        <v>2215</v>
      </c>
      <c r="N234" s="64">
        <v>0</v>
      </c>
      <c r="O234" s="64">
        <v>0</v>
      </c>
      <c r="P234" s="64">
        <v>0</v>
      </c>
      <c r="Q234" s="64">
        <v>18</v>
      </c>
      <c r="R234" s="64">
        <f t="shared" si="56"/>
        <v>18</v>
      </c>
      <c r="S234" s="105" t="s">
        <v>5327</v>
      </c>
      <c r="T234" s="105" t="s">
        <v>5333</v>
      </c>
      <c r="U234" s="159">
        <f t="shared" si="49"/>
        <v>0</v>
      </c>
      <c r="V234" s="273">
        <v>0</v>
      </c>
      <c r="W234" s="100" t="str">
        <f t="shared" si="57"/>
        <v>No hay Programación</v>
      </c>
      <c r="X234" s="105" t="str">
        <f t="shared" si="58"/>
        <v>De acuerdo a lo programado</v>
      </c>
      <c r="Y234" s="166"/>
      <c r="Z234" s="159">
        <f t="shared" si="50"/>
        <v>18</v>
      </c>
      <c r="AA234" s="159"/>
      <c r="AB234" s="100" t="str">
        <f t="shared" si="51"/>
        <v>No hay ejecución</v>
      </c>
      <c r="AC234" s="105" t="str">
        <f t="shared" si="52"/>
        <v>NA</v>
      </c>
      <c r="AD234" s="166"/>
      <c r="AE234" s="65">
        <f t="shared" si="53"/>
        <v>0</v>
      </c>
      <c r="AF234" s="100" t="str">
        <f t="shared" si="54"/>
        <v>No hay Programación</v>
      </c>
      <c r="AG234" s="105" t="str">
        <f t="shared" si="55"/>
        <v>De acuerdo a lo programado</v>
      </c>
      <c r="AH234" s="166"/>
      <c r="AI234" s="159">
        <v>185533.92</v>
      </c>
      <c r="AJ234" s="159" t="s">
        <v>5136</v>
      </c>
    </row>
    <row r="235" spans="1:36" ht="30" thickTop="1" thickBot="1">
      <c r="A235" s="63">
        <v>220</v>
      </c>
      <c r="B235" s="162" t="s">
        <v>400</v>
      </c>
      <c r="C235" s="162">
        <v>0</v>
      </c>
      <c r="D235" s="162">
        <v>0</v>
      </c>
      <c r="E235" s="162" t="s">
        <v>41</v>
      </c>
      <c r="F235" s="162">
        <v>18</v>
      </c>
      <c r="G235" s="231" t="s">
        <v>439</v>
      </c>
      <c r="H235" s="164" t="s">
        <v>5160</v>
      </c>
      <c r="I235" s="231" t="s">
        <v>18</v>
      </c>
      <c r="J235" s="231" t="s">
        <v>129</v>
      </c>
      <c r="K235" s="231">
        <v>6</v>
      </c>
      <c r="L235" s="165" t="s">
        <v>2214</v>
      </c>
      <c r="M235" s="165" t="s">
        <v>2215</v>
      </c>
      <c r="N235" s="64">
        <v>8</v>
      </c>
      <c r="O235" s="64">
        <v>0</v>
      </c>
      <c r="P235" s="64">
        <v>0</v>
      </c>
      <c r="Q235" s="64">
        <v>0</v>
      </c>
      <c r="R235" s="64">
        <f t="shared" si="56"/>
        <v>8</v>
      </c>
      <c r="S235" s="105" t="s">
        <v>5327</v>
      </c>
      <c r="T235" s="105" t="s">
        <v>5359</v>
      </c>
      <c r="U235" s="159">
        <f t="shared" si="49"/>
        <v>8</v>
      </c>
      <c r="V235" s="273">
        <v>6</v>
      </c>
      <c r="W235" s="100">
        <f t="shared" si="57"/>
        <v>0.75</v>
      </c>
      <c r="X235" s="105" t="str">
        <f t="shared" si="58"/>
        <v>Atraso Leve</v>
      </c>
      <c r="Y235" s="166"/>
      <c r="Z235" s="159">
        <f t="shared" si="50"/>
        <v>0</v>
      </c>
      <c r="AA235" s="159"/>
      <c r="AB235" s="100" t="str">
        <f t="shared" si="51"/>
        <v>No hay ejecución</v>
      </c>
      <c r="AC235" s="105" t="str">
        <f t="shared" si="52"/>
        <v>NA</v>
      </c>
      <c r="AD235" s="166"/>
      <c r="AE235" s="65">
        <f t="shared" si="53"/>
        <v>6</v>
      </c>
      <c r="AF235" s="100">
        <f t="shared" si="54"/>
        <v>0.75</v>
      </c>
      <c r="AG235" s="105" t="str">
        <f t="shared" si="55"/>
        <v>Atraso Leve</v>
      </c>
      <c r="AH235" s="166"/>
      <c r="AI235" s="159">
        <v>247378.57</v>
      </c>
      <c r="AJ235" s="159" t="s">
        <v>5136</v>
      </c>
    </row>
    <row r="236" spans="1:36" ht="30" thickTop="1" thickBot="1">
      <c r="A236" s="63">
        <v>221</v>
      </c>
      <c r="B236" s="162" t="s">
        <v>400</v>
      </c>
      <c r="C236" s="162">
        <v>0</v>
      </c>
      <c r="D236" s="162">
        <v>0</v>
      </c>
      <c r="E236" s="162" t="s">
        <v>41</v>
      </c>
      <c r="F236" s="162">
        <v>18</v>
      </c>
      <c r="G236" s="231" t="s">
        <v>450</v>
      </c>
      <c r="H236" s="164" t="s">
        <v>5133</v>
      </c>
      <c r="I236" s="231" t="s">
        <v>18</v>
      </c>
      <c r="J236" s="231" t="s">
        <v>129</v>
      </c>
      <c r="K236" s="231">
        <v>6</v>
      </c>
      <c r="L236" s="165" t="s">
        <v>685</v>
      </c>
      <c r="M236" s="165" t="s">
        <v>643</v>
      </c>
      <c r="N236" s="64">
        <v>3</v>
      </c>
      <c r="O236" s="64">
        <v>5</v>
      </c>
      <c r="P236" s="64">
        <v>6</v>
      </c>
      <c r="Q236" s="64">
        <v>2</v>
      </c>
      <c r="R236" s="64">
        <f t="shared" si="56"/>
        <v>16</v>
      </c>
      <c r="S236" s="105" t="s">
        <v>5327</v>
      </c>
      <c r="T236" s="105" t="s">
        <v>172</v>
      </c>
      <c r="U236" s="159">
        <f t="shared" si="49"/>
        <v>8</v>
      </c>
      <c r="V236" s="273">
        <v>0</v>
      </c>
      <c r="W236" s="100">
        <f t="shared" si="57"/>
        <v>0</v>
      </c>
      <c r="X236" s="105" t="str">
        <f t="shared" si="58"/>
        <v>En Riesgo de no Cumplimiento</v>
      </c>
      <c r="Y236" s="166" t="s">
        <v>5219</v>
      </c>
      <c r="Z236" s="159">
        <f t="shared" si="50"/>
        <v>8</v>
      </c>
      <c r="AA236" s="159"/>
      <c r="AB236" s="100" t="str">
        <f t="shared" si="51"/>
        <v>No hay ejecución</v>
      </c>
      <c r="AC236" s="105" t="str">
        <f t="shared" si="52"/>
        <v>NA</v>
      </c>
      <c r="AD236" s="166"/>
      <c r="AE236" s="65">
        <f t="shared" si="53"/>
        <v>0</v>
      </c>
      <c r="AF236" s="100" t="str">
        <f t="shared" si="54"/>
        <v>No hay Programación</v>
      </c>
      <c r="AG236" s="105" t="str">
        <f t="shared" si="55"/>
        <v>De acuerdo a lo programado</v>
      </c>
      <c r="AH236" s="166"/>
      <c r="AI236" s="159">
        <v>30922.32</v>
      </c>
      <c r="AJ236" s="159" t="s">
        <v>5136</v>
      </c>
    </row>
    <row r="237" spans="1:36" ht="68.400000000000006" thickTop="1" thickBot="1">
      <c r="A237" s="63">
        <v>222</v>
      </c>
      <c r="B237" s="162" t="s">
        <v>400</v>
      </c>
      <c r="C237" s="162">
        <v>0</v>
      </c>
      <c r="D237" s="162">
        <v>0</v>
      </c>
      <c r="E237" s="162" t="s">
        <v>41</v>
      </c>
      <c r="F237" s="162">
        <v>18</v>
      </c>
      <c r="G237" s="231" t="s">
        <v>450</v>
      </c>
      <c r="H237" s="164" t="s">
        <v>5166</v>
      </c>
      <c r="I237" s="231" t="s">
        <v>18</v>
      </c>
      <c r="J237" s="231" t="s">
        <v>129</v>
      </c>
      <c r="K237" s="231">
        <v>6</v>
      </c>
      <c r="L237" s="165" t="s">
        <v>2214</v>
      </c>
      <c r="M237" s="165" t="s">
        <v>2215</v>
      </c>
      <c r="N237" s="64">
        <v>1</v>
      </c>
      <c r="O237" s="64">
        <v>1</v>
      </c>
      <c r="P237" s="64">
        <v>1</v>
      </c>
      <c r="Q237" s="64">
        <v>0</v>
      </c>
      <c r="R237" s="64">
        <f t="shared" si="56"/>
        <v>3</v>
      </c>
      <c r="S237" s="105" t="s">
        <v>5360</v>
      </c>
      <c r="T237" s="105" t="s">
        <v>172</v>
      </c>
      <c r="U237" s="159">
        <f t="shared" si="49"/>
        <v>2</v>
      </c>
      <c r="V237" s="273">
        <v>3</v>
      </c>
      <c r="W237" s="100">
        <f t="shared" si="57"/>
        <v>1.5</v>
      </c>
      <c r="X237" s="105" t="str">
        <f t="shared" si="58"/>
        <v>De acuerdo a lo programado</v>
      </c>
      <c r="Y237" s="166" t="s">
        <v>5361</v>
      </c>
      <c r="Z237" s="159">
        <f t="shared" si="50"/>
        <v>1</v>
      </c>
      <c r="AA237" s="159"/>
      <c r="AB237" s="100" t="str">
        <f t="shared" si="51"/>
        <v>No hay ejecución</v>
      </c>
      <c r="AC237" s="105" t="str">
        <f t="shared" si="52"/>
        <v>NA</v>
      </c>
      <c r="AD237" s="166"/>
      <c r="AE237" s="65">
        <f t="shared" si="53"/>
        <v>3</v>
      </c>
      <c r="AF237" s="100">
        <f t="shared" si="54"/>
        <v>1</v>
      </c>
      <c r="AG237" s="105" t="str">
        <f t="shared" si="55"/>
        <v>De acuerdo a lo programado</v>
      </c>
      <c r="AH237" s="166"/>
      <c r="AI237" s="159">
        <v>30922.32</v>
      </c>
      <c r="AJ237" s="159" t="s">
        <v>5136</v>
      </c>
    </row>
    <row r="238" spans="1:36" ht="30" thickTop="1" thickBot="1">
      <c r="A238" s="63">
        <v>223</v>
      </c>
      <c r="B238" s="162" t="s">
        <v>400</v>
      </c>
      <c r="C238" s="162">
        <v>0</v>
      </c>
      <c r="D238" s="162">
        <v>0</v>
      </c>
      <c r="E238" s="162" t="s">
        <v>41</v>
      </c>
      <c r="F238" s="162">
        <v>18</v>
      </c>
      <c r="G238" s="231" t="s">
        <v>450</v>
      </c>
      <c r="H238" s="164" t="s">
        <v>5133</v>
      </c>
      <c r="I238" s="231" t="s">
        <v>18</v>
      </c>
      <c r="J238" s="231" t="s">
        <v>129</v>
      </c>
      <c r="K238" s="231">
        <v>6</v>
      </c>
      <c r="L238" s="165" t="s">
        <v>3778</v>
      </c>
      <c r="M238" s="165" t="s">
        <v>643</v>
      </c>
      <c r="N238" s="64">
        <v>1</v>
      </c>
      <c r="O238" s="64">
        <v>0</v>
      </c>
      <c r="P238" s="64">
        <v>1</v>
      </c>
      <c r="Q238" s="64">
        <v>0</v>
      </c>
      <c r="R238" s="64">
        <f t="shared" si="56"/>
        <v>2</v>
      </c>
      <c r="S238" s="105" t="s">
        <v>5360</v>
      </c>
      <c r="T238" s="105" t="s">
        <v>5362</v>
      </c>
      <c r="U238" s="159">
        <f t="shared" si="49"/>
        <v>1</v>
      </c>
      <c r="V238" s="273">
        <v>2</v>
      </c>
      <c r="W238" s="100">
        <f t="shared" si="57"/>
        <v>2</v>
      </c>
      <c r="X238" s="105" t="str">
        <f t="shared" si="58"/>
        <v>De acuerdo a lo programado</v>
      </c>
      <c r="Y238" s="166"/>
      <c r="Z238" s="159">
        <f t="shared" si="50"/>
        <v>1</v>
      </c>
      <c r="AA238" s="159"/>
      <c r="AB238" s="100" t="str">
        <f t="shared" si="51"/>
        <v>No hay ejecución</v>
      </c>
      <c r="AC238" s="105" t="str">
        <f t="shared" si="52"/>
        <v>NA</v>
      </c>
      <c r="AD238" s="166"/>
      <c r="AE238" s="65">
        <f t="shared" si="53"/>
        <v>2</v>
      </c>
      <c r="AF238" s="100">
        <f t="shared" si="54"/>
        <v>1</v>
      </c>
      <c r="AG238" s="105" t="str">
        <f t="shared" si="55"/>
        <v>De acuerdo a lo programado</v>
      </c>
      <c r="AH238" s="166"/>
      <c r="AI238" s="159">
        <v>20614.88</v>
      </c>
      <c r="AJ238" s="159" t="s">
        <v>5136</v>
      </c>
    </row>
    <row r="239" spans="1:36" ht="30" thickTop="1" thickBot="1">
      <c r="A239" s="63">
        <v>224</v>
      </c>
      <c r="B239" s="162" t="s">
        <v>400</v>
      </c>
      <c r="C239" s="162">
        <v>0</v>
      </c>
      <c r="D239" s="162">
        <v>0</v>
      </c>
      <c r="E239" s="162" t="s">
        <v>41</v>
      </c>
      <c r="F239" s="162">
        <v>18</v>
      </c>
      <c r="G239" s="231" t="s">
        <v>428</v>
      </c>
      <c r="H239" s="164" t="s">
        <v>5167</v>
      </c>
      <c r="I239" s="231" t="s">
        <v>18</v>
      </c>
      <c r="J239" s="231" t="s">
        <v>129</v>
      </c>
      <c r="K239" s="231">
        <v>6</v>
      </c>
      <c r="L239" s="165" t="s">
        <v>3778</v>
      </c>
      <c r="M239" s="165" t="s">
        <v>643</v>
      </c>
      <c r="N239" s="64">
        <v>1</v>
      </c>
      <c r="O239" s="64">
        <v>1</v>
      </c>
      <c r="P239" s="64">
        <v>0</v>
      </c>
      <c r="Q239" s="64">
        <v>0</v>
      </c>
      <c r="R239" s="64">
        <f t="shared" si="56"/>
        <v>2</v>
      </c>
      <c r="S239" s="105" t="s">
        <v>5360</v>
      </c>
      <c r="T239" s="105" t="s">
        <v>172</v>
      </c>
      <c r="U239" s="159">
        <f t="shared" si="49"/>
        <v>2</v>
      </c>
      <c r="V239" s="273">
        <v>1</v>
      </c>
      <c r="W239" s="100">
        <f t="shared" si="57"/>
        <v>0.5</v>
      </c>
      <c r="X239" s="105" t="str">
        <f t="shared" si="58"/>
        <v>En Riesgo de no Cumplimiento</v>
      </c>
      <c r="Y239" s="166" t="s">
        <v>5363</v>
      </c>
      <c r="Z239" s="159">
        <f t="shared" si="50"/>
        <v>0</v>
      </c>
      <c r="AA239" s="159"/>
      <c r="AB239" s="100" t="str">
        <f t="shared" si="51"/>
        <v>No hay ejecución</v>
      </c>
      <c r="AC239" s="105" t="str">
        <f t="shared" si="52"/>
        <v>NA</v>
      </c>
      <c r="AD239" s="166"/>
      <c r="AE239" s="65">
        <f t="shared" si="53"/>
        <v>1</v>
      </c>
      <c r="AF239" s="100">
        <f t="shared" si="54"/>
        <v>0.5</v>
      </c>
      <c r="AG239" s="105" t="str">
        <f t="shared" si="55"/>
        <v>Incumplimiento</v>
      </c>
      <c r="AH239" s="166"/>
      <c r="AI239" s="159">
        <v>10307.44</v>
      </c>
      <c r="AJ239" s="159" t="s">
        <v>5136</v>
      </c>
    </row>
    <row r="240" spans="1:36" ht="49.2" thickTop="1" thickBot="1">
      <c r="A240" s="63">
        <v>225</v>
      </c>
      <c r="B240" s="162" t="s">
        <v>400</v>
      </c>
      <c r="C240" s="162">
        <v>0</v>
      </c>
      <c r="D240" s="162">
        <v>0</v>
      </c>
      <c r="E240" s="162" t="s">
        <v>41</v>
      </c>
      <c r="F240" s="162">
        <v>18</v>
      </c>
      <c r="G240" s="231" t="s">
        <v>428</v>
      </c>
      <c r="H240" s="164" t="s">
        <v>5217</v>
      </c>
      <c r="I240" s="231" t="s">
        <v>18</v>
      </c>
      <c r="J240" s="231" t="s">
        <v>129</v>
      </c>
      <c r="K240" s="231">
        <v>6</v>
      </c>
      <c r="L240" s="165" t="s">
        <v>2214</v>
      </c>
      <c r="M240" s="165" t="s">
        <v>2215</v>
      </c>
      <c r="N240" s="64">
        <v>0</v>
      </c>
      <c r="O240" s="64">
        <v>1</v>
      </c>
      <c r="P240" s="64">
        <v>0</v>
      </c>
      <c r="Q240" s="64">
        <v>0</v>
      </c>
      <c r="R240" s="64">
        <f t="shared" si="56"/>
        <v>1</v>
      </c>
      <c r="S240" s="105" t="s">
        <v>5360</v>
      </c>
      <c r="T240" s="105" t="s">
        <v>172</v>
      </c>
      <c r="U240" s="159">
        <f t="shared" si="49"/>
        <v>1</v>
      </c>
      <c r="V240" s="273">
        <v>1</v>
      </c>
      <c r="W240" s="100">
        <f t="shared" si="57"/>
        <v>1</v>
      </c>
      <c r="X240" s="105" t="str">
        <f t="shared" si="58"/>
        <v>De acuerdo a lo programado</v>
      </c>
      <c r="Y240" s="166" t="s">
        <v>5364</v>
      </c>
      <c r="Z240" s="159">
        <f t="shared" si="50"/>
        <v>0</v>
      </c>
      <c r="AA240" s="159"/>
      <c r="AB240" s="100" t="str">
        <f t="shared" si="51"/>
        <v>No hay ejecución</v>
      </c>
      <c r="AC240" s="105" t="str">
        <f t="shared" si="52"/>
        <v>NA</v>
      </c>
      <c r="AD240" s="166"/>
      <c r="AE240" s="65">
        <f t="shared" si="53"/>
        <v>1</v>
      </c>
      <c r="AF240" s="100">
        <f t="shared" si="54"/>
        <v>1</v>
      </c>
      <c r="AG240" s="105" t="str">
        <f t="shared" si="55"/>
        <v>De acuerdo a lo programado</v>
      </c>
      <c r="AH240" s="166"/>
      <c r="AI240" s="159">
        <v>10307.44</v>
      </c>
      <c r="AJ240" s="159" t="s">
        <v>5136</v>
      </c>
    </row>
    <row r="241" spans="1:36" ht="30" thickTop="1" thickBot="1">
      <c r="A241" s="63">
        <v>226</v>
      </c>
      <c r="B241" s="162" t="s">
        <v>400</v>
      </c>
      <c r="C241" s="162">
        <v>0</v>
      </c>
      <c r="D241" s="162">
        <v>0</v>
      </c>
      <c r="E241" s="162" t="s">
        <v>41</v>
      </c>
      <c r="F241" s="162">
        <v>18</v>
      </c>
      <c r="G241" s="231" t="s">
        <v>557</v>
      </c>
      <c r="H241" s="164" t="s">
        <v>5182</v>
      </c>
      <c r="I241" s="231" t="s">
        <v>20</v>
      </c>
      <c r="J241" s="231" t="s">
        <v>129</v>
      </c>
      <c r="K241" s="231">
        <v>1</v>
      </c>
      <c r="L241" s="165" t="s">
        <v>2214</v>
      </c>
      <c r="M241" s="165" t="s">
        <v>2215</v>
      </c>
      <c r="N241" s="64">
        <v>1</v>
      </c>
      <c r="O241" s="64">
        <v>0</v>
      </c>
      <c r="P241" s="64">
        <v>1</v>
      </c>
      <c r="Q241" s="64">
        <v>0</v>
      </c>
      <c r="R241" s="64">
        <f t="shared" si="56"/>
        <v>2</v>
      </c>
      <c r="S241" s="105" t="s">
        <v>5360</v>
      </c>
      <c r="T241" s="105" t="s">
        <v>5365</v>
      </c>
      <c r="U241" s="159">
        <f t="shared" si="49"/>
        <v>1</v>
      </c>
      <c r="V241" s="273">
        <v>4</v>
      </c>
      <c r="W241" s="100">
        <f t="shared" si="57"/>
        <v>4</v>
      </c>
      <c r="X241" s="105" t="str">
        <f t="shared" si="58"/>
        <v>De acuerdo a lo programado</v>
      </c>
      <c r="Y241" s="166"/>
      <c r="Z241" s="159">
        <f t="shared" si="50"/>
        <v>1</v>
      </c>
      <c r="AA241" s="159"/>
      <c r="AB241" s="100" t="str">
        <f t="shared" si="51"/>
        <v>No hay ejecución</v>
      </c>
      <c r="AC241" s="105" t="str">
        <f t="shared" si="52"/>
        <v>NA</v>
      </c>
      <c r="AD241" s="166"/>
      <c r="AE241" s="65">
        <f t="shared" si="53"/>
        <v>4</v>
      </c>
      <c r="AF241" s="100">
        <f t="shared" si="54"/>
        <v>2</v>
      </c>
      <c r="AG241" s="105" t="str">
        <f t="shared" si="55"/>
        <v>De acuerdo a lo programado</v>
      </c>
      <c r="AH241" s="166"/>
      <c r="AI241" s="159">
        <v>20614.88</v>
      </c>
      <c r="AJ241" s="159" t="s">
        <v>5136</v>
      </c>
    </row>
    <row r="242" spans="1:36" ht="49.2" thickTop="1" thickBot="1">
      <c r="A242" s="63">
        <v>227</v>
      </c>
      <c r="B242" s="162" t="s">
        <v>400</v>
      </c>
      <c r="C242" s="162">
        <v>0</v>
      </c>
      <c r="D242" s="162">
        <v>0</v>
      </c>
      <c r="E242" s="162" t="s">
        <v>41</v>
      </c>
      <c r="F242" s="162">
        <v>18</v>
      </c>
      <c r="G242" s="231" t="s">
        <v>513</v>
      </c>
      <c r="H242" s="164" t="s">
        <v>5144</v>
      </c>
      <c r="I242" s="231" t="s">
        <v>20</v>
      </c>
      <c r="J242" s="231" t="s">
        <v>129</v>
      </c>
      <c r="K242" s="231">
        <v>1</v>
      </c>
      <c r="L242" s="447" t="s">
        <v>6800</v>
      </c>
      <c r="M242" s="447" t="s">
        <v>1945</v>
      </c>
      <c r="N242" s="64">
        <v>2</v>
      </c>
      <c r="O242" s="64">
        <v>2</v>
      </c>
      <c r="P242" s="64">
        <v>2</v>
      </c>
      <c r="Q242" s="64">
        <v>2</v>
      </c>
      <c r="R242" s="64">
        <f t="shared" si="56"/>
        <v>8</v>
      </c>
      <c r="S242" s="105" t="s">
        <v>5360</v>
      </c>
      <c r="T242" s="105" t="s">
        <v>172</v>
      </c>
      <c r="U242" s="159">
        <f t="shared" si="49"/>
        <v>4</v>
      </c>
      <c r="V242" s="273">
        <v>4</v>
      </c>
      <c r="W242" s="100">
        <f t="shared" si="57"/>
        <v>1</v>
      </c>
      <c r="X242" s="105" t="str">
        <f t="shared" si="58"/>
        <v>De acuerdo a lo programado</v>
      </c>
      <c r="Y242" s="166" t="s">
        <v>5366</v>
      </c>
      <c r="Z242" s="159">
        <f t="shared" si="50"/>
        <v>4</v>
      </c>
      <c r="AA242" s="159"/>
      <c r="AB242" s="100" t="str">
        <f t="shared" si="51"/>
        <v>No hay ejecución</v>
      </c>
      <c r="AC242" s="105" t="str">
        <f t="shared" si="52"/>
        <v>NA</v>
      </c>
      <c r="AD242" s="166"/>
      <c r="AE242" s="65">
        <f t="shared" si="53"/>
        <v>4</v>
      </c>
      <c r="AF242" s="100">
        <f t="shared" si="54"/>
        <v>0.5</v>
      </c>
      <c r="AG242" s="105" t="str">
        <f t="shared" si="55"/>
        <v>Incumplimiento</v>
      </c>
      <c r="AH242" s="166"/>
      <c r="AI242" s="159">
        <v>82459.520000000004</v>
      </c>
      <c r="AJ242" s="159" t="s">
        <v>5136</v>
      </c>
    </row>
    <row r="243" spans="1:36" ht="39.6" thickTop="1" thickBot="1">
      <c r="A243" s="63">
        <v>228</v>
      </c>
      <c r="B243" s="162" t="s">
        <v>400</v>
      </c>
      <c r="C243" s="162">
        <v>0</v>
      </c>
      <c r="D243" s="162">
        <v>0</v>
      </c>
      <c r="E243" s="162" t="s">
        <v>41</v>
      </c>
      <c r="F243" s="162">
        <v>18</v>
      </c>
      <c r="G243" s="231" t="s">
        <v>439</v>
      </c>
      <c r="H243" s="164" t="s">
        <v>5264</v>
      </c>
      <c r="I243" s="231" t="s">
        <v>18</v>
      </c>
      <c r="J243" s="231" t="s">
        <v>129</v>
      </c>
      <c r="K243" s="231">
        <v>6</v>
      </c>
      <c r="L243" s="165" t="s">
        <v>2214</v>
      </c>
      <c r="M243" s="165" t="s">
        <v>2215</v>
      </c>
      <c r="N243" s="64">
        <v>2</v>
      </c>
      <c r="O243" s="64">
        <v>2</v>
      </c>
      <c r="P243" s="64">
        <v>2</v>
      </c>
      <c r="Q243" s="64">
        <v>2</v>
      </c>
      <c r="R243" s="64">
        <f t="shared" si="56"/>
        <v>8</v>
      </c>
      <c r="S243" s="105" t="s">
        <v>5360</v>
      </c>
      <c r="T243" s="105" t="s">
        <v>172</v>
      </c>
      <c r="U243" s="159">
        <f t="shared" si="49"/>
        <v>4</v>
      </c>
      <c r="V243" s="273">
        <v>8</v>
      </c>
      <c r="W243" s="100">
        <f t="shared" si="57"/>
        <v>2</v>
      </c>
      <c r="X243" s="105" t="str">
        <f t="shared" si="58"/>
        <v>De acuerdo a lo programado</v>
      </c>
      <c r="Y243" s="166" t="s">
        <v>5367</v>
      </c>
      <c r="Z243" s="159">
        <f t="shared" si="50"/>
        <v>4</v>
      </c>
      <c r="AA243" s="159"/>
      <c r="AB243" s="100" t="str">
        <f t="shared" si="51"/>
        <v>No hay ejecución</v>
      </c>
      <c r="AC243" s="105" t="str">
        <f t="shared" si="52"/>
        <v>NA</v>
      </c>
      <c r="AD243" s="166"/>
      <c r="AE243" s="65">
        <f t="shared" si="53"/>
        <v>8</v>
      </c>
      <c r="AF243" s="100">
        <f t="shared" si="54"/>
        <v>1</v>
      </c>
      <c r="AG243" s="105" t="str">
        <f t="shared" si="55"/>
        <v>De acuerdo a lo programado</v>
      </c>
      <c r="AH243" s="166"/>
      <c r="AI243" s="159">
        <v>82459.520000000004</v>
      </c>
      <c r="AJ243" s="159" t="s">
        <v>5136</v>
      </c>
    </row>
    <row r="244" spans="1:36" ht="58.8" thickTop="1" thickBot="1">
      <c r="A244" s="63">
        <v>229</v>
      </c>
      <c r="B244" s="162" t="s">
        <v>400</v>
      </c>
      <c r="C244" s="162">
        <v>0</v>
      </c>
      <c r="D244" s="162">
        <v>0</v>
      </c>
      <c r="E244" s="162" t="s">
        <v>41</v>
      </c>
      <c r="F244" s="162">
        <v>18</v>
      </c>
      <c r="G244" s="231" t="s">
        <v>439</v>
      </c>
      <c r="H244" s="164" t="s">
        <v>5213</v>
      </c>
      <c r="I244" s="231" t="s">
        <v>18</v>
      </c>
      <c r="J244" s="231" t="s">
        <v>129</v>
      </c>
      <c r="K244" s="231">
        <v>6</v>
      </c>
      <c r="L244" s="165" t="s">
        <v>2214</v>
      </c>
      <c r="M244" s="165" t="s">
        <v>2215</v>
      </c>
      <c r="N244" s="64">
        <v>0</v>
      </c>
      <c r="O244" s="64">
        <v>1</v>
      </c>
      <c r="P244" s="64">
        <v>0</v>
      </c>
      <c r="Q244" s="64">
        <v>1</v>
      </c>
      <c r="R244" s="64">
        <f t="shared" si="56"/>
        <v>2</v>
      </c>
      <c r="S244" s="105" t="s">
        <v>5360</v>
      </c>
      <c r="T244" s="105" t="s">
        <v>172</v>
      </c>
      <c r="U244" s="159">
        <f t="shared" si="49"/>
        <v>1</v>
      </c>
      <c r="V244" s="273">
        <v>2</v>
      </c>
      <c r="W244" s="100">
        <f t="shared" si="57"/>
        <v>2</v>
      </c>
      <c r="X244" s="105" t="str">
        <f t="shared" si="58"/>
        <v>De acuerdo a lo programado</v>
      </c>
      <c r="Y244" s="166" t="s">
        <v>5368</v>
      </c>
      <c r="Z244" s="159">
        <f t="shared" si="50"/>
        <v>1</v>
      </c>
      <c r="AA244" s="159"/>
      <c r="AB244" s="100" t="str">
        <f t="shared" si="51"/>
        <v>No hay ejecución</v>
      </c>
      <c r="AC244" s="105" t="str">
        <f t="shared" si="52"/>
        <v>NA</v>
      </c>
      <c r="AD244" s="166"/>
      <c r="AE244" s="65">
        <f t="shared" si="53"/>
        <v>2</v>
      </c>
      <c r="AF244" s="100">
        <f t="shared" si="54"/>
        <v>1</v>
      </c>
      <c r="AG244" s="105" t="str">
        <f t="shared" si="55"/>
        <v>De acuerdo a lo programado</v>
      </c>
      <c r="AH244" s="166"/>
      <c r="AI244" s="159">
        <v>20614.88</v>
      </c>
      <c r="AJ244" s="159" t="s">
        <v>5136</v>
      </c>
    </row>
    <row r="245" spans="1:36" ht="30" thickTop="1" thickBot="1">
      <c r="A245" s="63">
        <v>230</v>
      </c>
      <c r="B245" s="162" t="s">
        <v>400</v>
      </c>
      <c r="C245" s="162">
        <v>0</v>
      </c>
      <c r="D245" s="162">
        <v>0</v>
      </c>
      <c r="E245" s="162" t="s">
        <v>41</v>
      </c>
      <c r="F245" s="162">
        <v>18</v>
      </c>
      <c r="G245" s="231" t="s">
        <v>439</v>
      </c>
      <c r="H245" s="164" t="s">
        <v>5369</v>
      </c>
      <c r="I245" s="231" t="s">
        <v>18</v>
      </c>
      <c r="J245" s="231" t="s">
        <v>129</v>
      </c>
      <c r="K245" s="231">
        <v>6</v>
      </c>
      <c r="L245" s="165" t="s">
        <v>2214</v>
      </c>
      <c r="M245" s="165" t="s">
        <v>2215</v>
      </c>
      <c r="N245" s="64">
        <v>1</v>
      </c>
      <c r="O245" s="64">
        <v>0</v>
      </c>
      <c r="P245" s="64">
        <v>0</v>
      </c>
      <c r="Q245" s="64">
        <v>0</v>
      </c>
      <c r="R245" s="64">
        <f t="shared" si="56"/>
        <v>1</v>
      </c>
      <c r="S245" s="105" t="s">
        <v>5360</v>
      </c>
      <c r="T245" s="105" t="s">
        <v>5370</v>
      </c>
      <c r="U245" s="159">
        <f t="shared" si="49"/>
        <v>1</v>
      </c>
      <c r="V245" s="273">
        <v>0</v>
      </c>
      <c r="W245" s="100">
        <f t="shared" si="57"/>
        <v>0</v>
      </c>
      <c r="X245" s="105" t="str">
        <f t="shared" si="58"/>
        <v>En Riesgo de no Cumplimiento</v>
      </c>
      <c r="Y245" s="166" t="s">
        <v>5219</v>
      </c>
      <c r="Z245" s="159">
        <f t="shared" si="50"/>
        <v>0</v>
      </c>
      <c r="AA245" s="159"/>
      <c r="AB245" s="100" t="str">
        <f t="shared" si="51"/>
        <v>No hay ejecución</v>
      </c>
      <c r="AC245" s="105" t="str">
        <f t="shared" si="52"/>
        <v>NA</v>
      </c>
      <c r="AD245" s="166"/>
      <c r="AE245" s="65">
        <f t="shared" si="53"/>
        <v>0</v>
      </c>
      <c r="AF245" s="100" t="str">
        <f t="shared" si="54"/>
        <v>No hay Programación</v>
      </c>
      <c r="AG245" s="105" t="str">
        <f t="shared" si="55"/>
        <v>De acuerdo a lo programado</v>
      </c>
      <c r="AH245" s="166"/>
      <c r="AI245" s="159">
        <v>10307.44</v>
      </c>
      <c r="AJ245" s="159" t="s">
        <v>5136</v>
      </c>
    </row>
    <row r="246" spans="1:36" ht="39.6" thickTop="1" thickBot="1">
      <c r="A246" s="63">
        <v>231</v>
      </c>
      <c r="B246" s="162" t="s">
        <v>400</v>
      </c>
      <c r="C246" s="162">
        <v>0</v>
      </c>
      <c r="D246" s="162">
        <v>0</v>
      </c>
      <c r="E246" s="162" t="s">
        <v>41</v>
      </c>
      <c r="F246" s="162">
        <v>18</v>
      </c>
      <c r="G246" s="231" t="s">
        <v>439</v>
      </c>
      <c r="H246" s="164" t="s">
        <v>5371</v>
      </c>
      <c r="I246" s="231" t="s">
        <v>18</v>
      </c>
      <c r="J246" s="231" t="s">
        <v>129</v>
      </c>
      <c r="K246" s="231">
        <v>6</v>
      </c>
      <c r="L246" s="165" t="s">
        <v>2214</v>
      </c>
      <c r="M246" s="165" t="s">
        <v>2215</v>
      </c>
      <c r="N246" s="64">
        <v>1</v>
      </c>
      <c r="O246" s="64">
        <v>0</v>
      </c>
      <c r="P246" s="64">
        <v>1</v>
      </c>
      <c r="Q246" s="64">
        <v>0</v>
      </c>
      <c r="R246" s="64">
        <f t="shared" si="56"/>
        <v>2</v>
      </c>
      <c r="S246" s="105" t="s">
        <v>5360</v>
      </c>
      <c r="T246" s="105" t="s">
        <v>172</v>
      </c>
      <c r="U246" s="159">
        <f t="shared" si="49"/>
        <v>1</v>
      </c>
      <c r="V246" s="273">
        <v>2</v>
      </c>
      <c r="W246" s="100">
        <f t="shared" si="57"/>
        <v>2</v>
      </c>
      <c r="X246" s="105" t="str">
        <f t="shared" si="58"/>
        <v>De acuerdo a lo programado</v>
      </c>
      <c r="Y246" s="166" t="s">
        <v>5372</v>
      </c>
      <c r="Z246" s="159">
        <f t="shared" si="50"/>
        <v>1</v>
      </c>
      <c r="AA246" s="159"/>
      <c r="AB246" s="100" t="str">
        <f t="shared" si="51"/>
        <v>No hay ejecución</v>
      </c>
      <c r="AC246" s="105" t="str">
        <f t="shared" si="52"/>
        <v>NA</v>
      </c>
      <c r="AD246" s="166"/>
      <c r="AE246" s="65">
        <f t="shared" si="53"/>
        <v>2</v>
      </c>
      <c r="AF246" s="100">
        <f t="shared" si="54"/>
        <v>1</v>
      </c>
      <c r="AG246" s="105" t="str">
        <f t="shared" si="55"/>
        <v>De acuerdo a lo programado</v>
      </c>
      <c r="AH246" s="166"/>
      <c r="AI246" s="159">
        <v>20614.88</v>
      </c>
      <c r="AJ246" s="159" t="s">
        <v>5136</v>
      </c>
    </row>
    <row r="247" spans="1:36" ht="68.400000000000006" thickTop="1" thickBot="1">
      <c r="A247" s="63">
        <v>232</v>
      </c>
      <c r="B247" s="162" t="s">
        <v>400</v>
      </c>
      <c r="C247" s="162">
        <v>0</v>
      </c>
      <c r="D247" s="162">
        <v>0</v>
      </c>
      <c r="E247" s="162" t="s">
        <v>41</v>
      </c>
      <c r="F247" s="162">
        <v>18</v>
      </c>
      <c r="G247" s="231" t="s">
        <v>547</v>
      </c>
      <c r="H247" s="164" t="s">
        <v>5143</v>
      </c>
      <c r="I247" s="231" t="s">
        <v>345</v>
      </c>
      <c r="J247" s="231" t="s">
        <v>129</v>
      </c>
      <c r="K247" s="231">
        <v>12</v>
      </c>
      <c r="L247" s="165" t="s">
        <v>2214</v>
      </c>
      <c r="M247" s="165" t="s">
        <v>2215</v>
      </c>
      <c r="N247" s="64">
        <v>6</v>
      </c>
      <c r="O247" s="64">
        <v>2</v>
      </c>
      <c r="P247" s="64">
        <v>2</v>
      </c>
      <c r="Q247" s="64">
        <v>6</v>
      </c>
      <c r="R247" s="64">
        <f t="shared" si="56"/>
        <v>16</v>
      </c>
      <c r="S247" s="105" t="s">
        <v>5360</v>
      </c>
      <c r="T247" s="105" t="s">
        <v>172</v>
      </c>
      <c r="U247" s="159">
        <f t="shared" si="49"/>
        <v>8</v>
      </c>
      <c r="V247" s="273">
        <v>16</v>
      </c>
      <c r="W247" s="100">
        <f t="shared" si="57"/>
        <v>2</v>
      </c>
      <c r="X247" s="105" t="str">
        <f t="shared" si="58"/>
        <v>De acuerdo a lo programado</v>
      </c>
      <c r="Y247" s="166" t="s">
        <v>5373</v>
      </c>
      <c r="Z247" s="159">
        <f t="shared" si="50"/>
        <v>8</v>
      </c>
      <c r="AA247" s="159"/>
      <c r="AB247" s="100" t="str">
        <f t="shared" si="51"/>
        <v>No hay ejecución</v>
      </c>
      <c r="AC247" s="105" t="str">
        <f t="shared" si="52"/>
        <v>NA</v>
      </c>
      <c r="AD247" s="166"/>
      <c r="AE247" s="65">
        <f t="shared" si="53"/>
        <v>16</v>
      </c>
      <c r="AF247" s="100">
        <f t="shared" si="54"/>
        <v>1</v>
      </c>
      <c r="AG247" s="105" t="str">
        <f t="shared" si="55"/>
        <v>De acuerdo a lo programado</v>
      </c>
      <c r="AH247" s="166"/>
      <c r="AI247" s="159">
        <v>164919.04999999999</v>
      </c>
      <c r="AJ247" s="159" t="s">
        <v>5136</v>
      </c>
    </row>
    <row r="248" spans="1:36" ht="39.6" thickTop="1" thickBot="1">
      <c r="A248" s="63">
        <v>233</v>
      </c>
      <c r="B248" s="162" t="s">
        <v>400</v>
      </c>
      <c r="C248" s="162">
        <v>0</v>
      </c>
      <c r="D248" s="162">
        <v>0</v>
      </c>
      <c r="E248" s="162" t="s">
        <v>41</v>
      </c>
      <c r="F248" s="162">
        <v>18</v>
      </c>
      <c r="G248" s="231" t="s">
        <v>450</v>
      </c>
      <c r="H248" s="164" t="s">
        <v>5166</v>
      </c>
      <c r="I248" s="231" t="s">
        <v>18</v>
      </c>
      <c r="J248" s="231" t="s">
        <v>129</v>
      </c>
      <c r="K248" s="231">
        <v>6</v>
      </c>
      <c r="L248" s="165" t="s">
        <v>2214</v>
      </c>
      <c r="M248" s="165" t="s">
        <v>2215</v>
      </c>
      <c r="N248" s="64">
        <v>1</v>
      </c>
      <c r="O248" s="64">
        <v>0</v>
      </c>
      <c r="P248" s="64">
        <v>1</v>
      </c>
      <c r="Q248" s="64">
        <v>0</v>
      </c>
      <c r="R248" s="64">
        <f t="shared" si="56"/>
        <v>2</v>
      </c>
      <c r="S248" s="105" t="s">
        <v>5360</v>
      </c>
      <c r="T248" s="105" t="s">
        <v>172</v>
      </c>
      <c r="U248" s="159">
        <f t="shared" si="49"/>
        <v>1</v>
      </c>
      <c r="V248" s="273">
        <v>2</v>
      </c>
      <c r="W248" s="100">
        <f>IF(V248="","No hay ejecución",IF(AND(U248&gt;0), V248/U248,"No hay Programación"))</f>
        <v>2</v>
      </c>
      <c r="X248" s="105" t="str">
        <f t="shared" si="58"/>
        <v>De acuerdo a lo programado</v>
      </c>
      <c r="Y248" s="166" t="s">
        <v>5374</v>
      </c>
      <c r="Z248" s="159">
        <f t="shared" si="50"/>
        <v>1</v>
      </c>
      <c r="AA248" s="159"/>
      <c r="AB248" s="100" t="str">
        <f t="shared" si="51"/>
        <v>No hay ejecución</v>
      </c>
      <c r="AC248" s="105" t="str">
        <f t="shared" si="52"/>
        <v>NA</v>
      </c>
      <c r="AD248" s="166"/>
      <c r="AE248" s="65">
        <f t="shared" si="53"/>
        <v>2</v>
      </c>
      <c r="AF248" s="100">
        <f t="shared" si="54"/>
        <v>1</v>
      </c>
      <c r="AG248" s="105" t="str">
        <f t="shared" si="55"/>
        <v>De acuerdo a lo programado</v>
      </c>
      <c r="AH248" s="166"/>
      <c r="AI248" s="159">
        <v>20614.88</v>
      </c>
      <c r="AJ248" s="159" t="s">
        <v>5136</v>
      </c>
    </row>
    <row r="249" spans="1:36" ht="39.6" thickTop="1" thickBot="1">
      <c r="A249" s="63">
        <v>234</v>
      </c>
      <c r="B249" s="162" t="s">
        <v>400</v>
      </c>
      <c r="C249" s="162">
        <v>0</v>
      </c>
      <c r="D249" s="162">
        <v>0</v>
      </c>
      <c r="E249" s="162" t="s">
        <v>41</v>
      </c>
      <c r="F249" s="162">
        <v>18</v>
      </c>
      <c r="G249" s="231" t="s">
        <v>450</v>
      </c>
      <c r="H249" s="164" t="s">
        <v>5166</v>
      </c>
      <c r="I249" s="231" t="s">
        <v>18</v>
      </c>
      <c r="J249" s="231" t="s">
        <v>129</v>
      </c>
      <c r="K249" s="231">
        <v>6</v>
      </c>
      <c r="L249" s="165" t="s">
        <v>2214</v>
      </c>
      <c r="M249" s="165" t="s">
        <v>2215</v>
      </c>
      <c r="N249" s="64">
        <v>1</v>
      </c>
      <c r="O249" s="64">
        <v>0</v>
      </c>
      <c r="P249" s="64">
        <v>1</v>
      </c>
      <c r="Q249" s="64">
        <v>0</v>
      </c>
      <c r="R249" s="64">
        <f t="shared" si="56"/>
        <v>2</v>
      </c>
      <c r="S249" s="105" t="s">
        <v>5360</v>
      </c>
      <c r="T249" s="105" t="s">
        <v>172</v>
      </c>
      <c r="U249" s="159">
        <f t="shared" si="49"/>
        <v>1</v>
      </c>
      <c r="V249" s="273">
        <v>1</v>
      </c>
      <c r="W249" s="100">
        <f t="shared" si="57"/>
        <v>1</v>
      </c>
      <c r="X249" s="105" t="str">
        <f t="shared" si="58"/>
        <v>De acuerdo a lo programado</v>
      </c>
      <c r="Y249" s="166" t="s">
        <v>5375</v>
      </c>
      <c r="Z249" s="159">
        <f t="shared" si="50"/>
        <v>1</v>
      </c>
      <c r="AA249" s="159"/>
      <c r="AB249" s="100" t="str">
        <f t="shared" si="51"/>
        <v>No hay ejecución</v>
      </c>
      <c r="AC249" s="105" t="str">
        <f t="shared" si="52"/>
        <v>NA</v>
      </c>
      <c r="AD249" s="166"/>
      <c r="AE249" s="65">
        <f t="shared" si="53"/>
        <v>1</v>
      </c>
      <c r="AF249" s="100">
        <f t="shared" si="54"/>
        <v>0.5</v>
      </c>
      <c r="AG249" s="105" t="str">
        <f t="shared" si="55"/>
        <v>Incumplimiento</v>
      </c>
      <c r="AH249" s="166"/>
      <c r="AI249" s="159">
        <v>206148.81</v>
      </c>
      <c r="AJ249" s="159" t="s">
        <v>5136</v>
      </c>
    </row>
    <row r="250" spans="1:36" ht="30" thickTop="1" thickBot="1">
      <c r="A250" s="63">
        <v>235</v>
      </c>
      <c r="B250" s="162" t="s">
        <v>400</v>
      </c>
      <c r="C250" s="162">
        <v>0</v>
      </c>
      <c r="D250" s="162">
        <v>0</v>
      </c>
      <c r="E250" s="162" t="s">
        <v>41</v>
      </c>
      <c r="F250" s="162">
        <v>18</v>
      </c>
      <c r="G250" s="231" t="s">
        <v>450</v>
      </c>
      <c r="H250" s="164" t="s">
        <v>5376</v>
      </c>
      <c r="I250" s="231" t="s">
        <v>18</v>
      </c>
      <c r="J250" s="231" t="s">
        <v>129</v>
      </c>
      <c r="K250" s="231">
        <v>6</v>
      </c>
      <c r="L250" s="165" t="s">
        <v>2233</v>
      </c>
      <c r="M250" s="165" t="s">
        <v>643</v>
      </c>
      <c r="N250" s="64">
        <v>0</v>
      </c>
      <c r="O250" s="64">
        <v>1</v>
      </c>
      <c r="P250" s="64">
        <v>0</v>
      </c>
      <c r="Q250" s="64">
        <v>0</v>
      </c>
      <c r="R250" s="64">
        <f t="shared" si="56"/>
        <v>1</v>
      </c>
      <c r="S250" s="105" t="s">
        <v>5360</v>
      </c>
      <c r="T250" s="105" t="s">
        <v>172</v>
      </c>
      <c r="U250" s="159">
        <f t="shared" si="49"/>
        <v>1</v>
      </c>
      <c r="V250" s="273">
        <v>0</v>
      </c>
      <c r="W250" s="100">
        <f t="shared" si="57"/>
        <v>0</v>
      </c>
      <c r="X250" s="105" t="str">
        <f t="shared" si="58"/>
        <v>En Riesgo de no Cumplimiento</v>
      </c>
      <c r="Y250" s="166" t="s">
        <v>5219</v>
      </c>
      <c r="Z250" s="159">
        <f t="shared" si="50"/>
        <v>0</v>
      </c>
      <c r="AA250" s="159"/>
      <c r="AB250" s="100" t="str">
        <f t="shared" si="51"/>
        <v>No hay ejecución</v>
      </c>
      <c r="AC250" s="105" t="str">
        <f t="shared" si="52"/>
        <v>NA</v>
      </c>
      <c r="AD250" s="166"/>
      <c r="AE250" s="65">
        <f t="shared" si="53"/>
        <v>0</v>
      </c>
      <c r="AF250" s="100" t="str">
        <f t="shared" si="54"/>
        <v>No hay Programación</v>
      </c>
      <c r="AG250" s="105" t="str">
        <f t="shared" si="55"/>
        <v>De acuerdo a lo programado</v>
      </c>
      <c r="AH250" s="166"/>
      <c r="AI250" s="159">
        <v>10307.44</v>
      </c>
      <c r="AJ250" s="159" t="s">
        <v>5136</v>
      </c>
    </row>
    <row r="251" spans="1:36" ht="49.2" thickTop="1" thickBot="1">
      <c r="A251" s="63">
        <v>236</v>
      </c>
      <c r="B251" s="162" t="s">
        <v>400</v>
      </c>
      <c r="C251" s="162">
        <v>0</v>
      </c>
      <c r="D251" s="162">
        <v>0</v>
      </c>
      <c r="E251" s="162" t="s">
        <v>41</v>
      </c>
      <c r="F251" s="162">
        <v>18</v>
      </c>
      <c r="G251" s="231" t="s">
        <v>450</v>
      </c>
      <c r="H251" s="164" t="s">
        <v>5376</v>
      </c>
      <c r="I251" s="231" t="s">
        <v>18</v>
      </c>
      <c r="J251" s="231" t="s">
        <v>129</v>
      </c>
      <c r="K251" s="231">
        <v>6</v>
      </c>
      <c r="L251" s="165" t="s">
        <v>2214</v>
      </c>
      <c r="M251" s="165" t="s">
        <v>2215</v>
      </c>
      <c r="N251" s="64">
        <v>0</v>
      </c>
      <c r="O251" s="64">
        <v>1</v>
      </c>
      <c r="P251" s="64">
        <v>0</v>
      </c>
      <c r="Q251" s="64">
        <v>0</v>
      </c>
      <c r="R251" s="64">
        <f t="shared" si="56"/>
        <v>1</v>
      </c>
      <c r="S251" s="105" t="s">
        <v>5360</v>
      </c>
      <c r="T251" s="105" t="s">
        <v>172</v>
      </c>
      <c r="U251" s="159">
        <f t="shared" si="49"/>
        <v>1</v>
      </c>
      <c r="V251" s="273">
        <v>1</v>
      </c>
      <c r="W251" s="100">
        <f t="shared" si="57"/>
        <v>1</v>
      </c>
      <c r="X251" s="105" t="str">
        <f t="shared" si="58"/>
        <v>De acuerdo a lo programado</v>
      </c>
      <c r="Y251" s="166" t="s">
        <v>5377</v>
      </c>
      <c r="Z251" s="159">
        <f t="shared" si="50"/>
        <v>0</v>
      </c>
      <c r="AA251" s="159"/>
      <c r="AB251" s="100" t="str">
        <f t="shared" si="51"/>
        <v>No hay ejecución</v>
      </c>
      <c r="AC251" s="105" t="str">
        <f t="shared" si="52"/>
        <v>NA</v>
      </c>
      <c r="AD251" s="166"/>
      <c r="AE251" s="65">
        <f t="shared" si="53"/>
        <v>1</v>
      </c>
      <c r="AF251" s="100">
        <f t="shared" si="54"/>
        <v>1</v>
      </c>
      <c r="AG251" s="105" t="str">
        <f t="shared" si="55"/>
        <v>De acuerdo a lo programado</v>
      </c>
      <c r="AH251" s="166"/>
      <c r="AI251" s="159">
        <v>30922.32</v>
      </c>
      <c r="AJ251" s="159" t="s">
        <v>5136</v>
      </c>
    </row>
    <row r="252" spans="1:36" ht="30" thickTop="1" thickBot="1">
      <c r="A252" s="63">
        <v>237</v>
      </c>
      <c r="B252" s="162" t="s">
        <v>400</v>
      </c>
      <c r="C252" s="162">
        <v>0</v>
      </c>
      <c r="D252" s="162">
        <v>0</v>
      </c>
      <c r="E252" s="162" t="s">
        <v>41</v>
      </c>
      <c r="F252" s="162">
        <v>18</v>
      </c>
      <c r="G252" s="231" t="s">
        <v>428</v>
      </c>
      <c r="H252" s="164" t="s">
        <v>5167</v>
      </c>
      <c r="I252" s="231" t="s">
        <v>18</v>
      </c>
      <c r="J252" s="231" t="s">
        <v>129</v>
      </c>
      <c r="K252" s="231">
        <v>6</v>
      </c>
      <c r="L252" s="165" t="s">
        <v>3778</v>
      </c>
      <c r="M252" s="165" t="s">
        <v>643</v>
      </c>
      <c r="N252" s="64">
        <v>1</v>
      </c>
      <c r="O252" s="64">
        <v>1</v>
      </c>
      <c r="P252" s="64">
        <v>1</v>
      </c>
      <c r="Q252" s="64">
        <v>0</v>
      </c>
      <c r="R252" s="64">
        <f t="shared" si="56"/>
        <v>3</v>
      </c>
      <c r="S252" s="105" t="s">
        <v>5360</v>
      </c>
      <c r="T252" s="105" t="s">
        <v>5378</v>
      </c>
      <c r="U252" s="159">
        <f t="shared" si="49"/>
        <v>2</v>
      </c>
      <c r="V252" s="273">
        <v>0</v>
      </c>
      <c r="W252" s="100">
        <f t="shared" si="57"/>
        <v>0</v>
      </c>
      <c r="X252" s="105" t="str">
        <f t="shared" si="58"/>
        <v>En Riesgo de no Cumplimiento</v>
      </c>
      <c r="Y252" s="166"/>
      <c r="Z252" s="159">
        <f t="shared" si="50"/>
        <v>1</v>
      </c>
      <c r="AA252" s="159"/>
      <c r="AB252" s="100" t="str">
        <f t="shared" si="51"/>
        <v>No hay ejecución</v>
      </c>
      <c r="AC252" s="105" t="str">
        <f t="shared" si="52"/>
        <v>NA</v>
      </c>
      <c r="AD252" s="166"/>
      <c r="AE252" s="65">
        <f t="shared" si="53"/>
        <v>0</v>
      </c>
      <c r="AF252" s="100" t="str">
        <f t="shared" si="54"/>
        <v>No hay Programación</v>
      </c>
      <c r="AG252" s="105" t="str">
        <f t="shared" si="55"/>
        <v>De acuerdo a lo programado</v>
      </c>
      <c r="AH252" s="166"/>
      <c r="AI252" s="159">
        <v>10307.44</v>
      </c>
      <c r="AJ252" s="159" t="s">
        <v>5136</v>
      </c>
    </row>
    <row r="253" spans="1:36" ht="58.8" thickTop="1" thickBot="1">
      <c r="A253" s="63">
        <v>238</v>
      </c>
      <c r="B253" s="162" t="s">
        <v>400</v>
      </c>
      <c r="C253" s="162">
        <v>0</v>
      </c>
      <c r="D253" s="162">
        <v>0</v>
      </c>
      <c r="E253" s="162" t="s">
        <v>41</v>
      </c>
      <c r="F253" s="162">
        <v>18</v>
      </c>
      <c r="G253" s="231" t="s">
        <v>428</v>
      </c>
      <c r="H253" s="164" t="s">
        <v>5167</v>
      </c>
      <c r="I253" s="231" t="s">
        <v>18</v>
      </c>
      <c r="J253" s="231" t="s">
        <v>129</v>
      </c>
      <c r="K253" s="231">
        <v>6</v>
      </c>
      <c r="L253" s="165" t="s">
        <v>2214</v>
      </c>
      <c r="M253" s="165" t="s">
        <v>2215</v>
      </c>
      <c r="N253" s="64">
        <v>1</v>
      </c>
      <c r="O253" s="64">
        <v>2</v>
      </c>
      <c r="P253" s="64">
        <v>1</v>
      </c>
      <c r="Q253" s="64">
        <v>1</v>
      </c>
      <c r="R253" s="64">
        <f t="shared" si="56"/>
        <v>5</v>
      </c>
      <c r="S253" s="105" t="s">
        <v>5360</v>
      </c>
      <c r="T253" s="105" t="s">
        <v>172</v>
      </c>
      <c r="U253" s="159">
        <f t="shared" si="49"/>
        <v>3</v>
      </c>
      <c r="V253" s="273">
        <v>0</v>
      </c>
      <c r="W253" s="100">
        <f t="shared" si="57"/>
        <v>0</v>
      </c>
      <c r="X253" s="105" t="str">
        <f t="shared" si="58"/>
        <v>En Riesgo de no Cumplimiento</v>
      </c>
      <c r="Y253" s="166" t="s">
        <v>5379</v>
      </c>
      <c r="Z253" s="159">
        <f t="shared" si="50"/>
        <v>2</v>
      </c>
      <c r="AA253" s="159"/>
      <c r="AB253" s="100" t="str">
        <f t="shared" si="51"/>
        <v>No hay ejecución</v>
      </c>
      <c r="AC253" s="105" t="str">
        <f t="shared" si="52"/>
        <v>NA</v>
      </c>
      <c r="AD253" s="166"/>
      <c r="AE253" s="65">
        <f t="shared" si="53"/>
        <v>0</v>
      </c>
      <c r="AF253" s="100" t="str">
        <f t="shared" si="54"/>
        <v>No hay Programación</v>
      </c>
      <c r="AG253" s="105" t="str">
        <f t="shared" si="55"/>
        <v>De acuerdo a lo programado</v>
      </c>
      <c r="AH253" s="166"/>
      <c r="AI253" s="159">
        <v>123689.28</v>
      </c>
      <c r="AJ253" s="159" t="s">
        <v>5136</v>
      </c>
    </row>
    <row r="254" spans="1:36" ht="30" thickTop="1" thickBot="1">
      <c r="A254" s="63">
        <v>239</v>
      </c>
      <c r="B254" s="162" t="s">
        <v>400</v>
      </c>
      <c r="C254" s="162">
        <v>0</v>
      </c>
      <c r="D254" s="162">
        <v>0</v>
      </c>
      <c r="E254" s="162" t="s">
        <v>41</v>
      </c>
      <c r="F254" s="162">
        <v>18</v>
      </c>
      <c r="G254" s="231" t="s">
        <v>557</v>
      </c>
      <c r="H254" s="164" t="s">
        <v>5156</v>
      </c>
      <c r="I254" s="231" t="s">
        <v>20</v>
      </c>
      <c r="J254" s="231" t="s">
        <v>129</v>
      </c>
      <c r="K254" s="231">
        <v>1</v>
      </c>
      <c r="L254" s="165" t="s">
        <v>2214</v>
      </c>
      <c r="M254" s="165" t="s">
        <v>2215</v>
      </c>
      <c r="N254" s="64">
        <v>2</v>
      </c>
      <c r="O254" s="64">
        <v>2</v>
      </c>
      <c r="P254" s="64">
        <v>2</v>
      </c>
      <c r="Q254" s="64">
        <v>2</v>
      </c>
      <c r="R254" s="64">
        <f t="shared" si="56"/>
        <v>8</v>
      </c>
      <c r="S254" s="105" t="s">
        <v>5360</v>
      </c>
      <c r="T254" s="105" t="s">
        <v>172</v>
      </c>
      <c r="U254" s="159">
        <f t="shared" si="49"/>
        <v>4</v>
      </c>
      <c r="V254" s="273">
        <v>0</v>
      </c>
      <c r="W254" s="100">
        <f t="shared" si="57"/>
        <v>0</v>
      </c>
      <c r="X254" s="105" t="str">
        <f t="shared" si="58"/>
        <v>En Riesgo de no Cumplimiento</v>
      </c>
      <c r="Y254" s="166" t="s">
        <v>5219</v>
      </c>
      <c r="Z254" s="159">
        <f t="shared" si="50"/>
        <v>4</v>
      </c>
      <c r="AA254" s="159"/>
      <c r="AB254" s="100" t="str">
        <f t="shared" si="51"/>
        <v>No hay ejecución</v>
      </c>
      <c r="AC254" s="105" t="str">
        <f t="shared" si="52"/>
        <v>NA</v>
      </c>
      <c r="AD254" s="166"/>
      <c r="AE254" s="65">
        <f t="shared" si="53"/>
        <v>0</v>
      </c>
      <c r="AF254" s="100" t="str">
        <f t="shared" si="54"/>
        <v>No hay Programación</v>
      </c>
      <c r="AG254" s="105" t="str">
        <f t="shared" si="55"/>
        <v>De acuerdo a lo programado</v>
      </c>
      <c r="AH254" s="166"/>
      <c r="AI254" s="159">
        <v>82459.520000000004</v>
      </c>
      <c r="AJ254" s="159" t="s">
        <v>5136</v>
      </c>
    </row>
    <row r="255" spans="1:36" ht="68.400000000000006" thickTop="1" thickBot="1">
      <c r="A255" s="63">
        <v>240</v>
      </c>
      <c r="B255" s="162" t="s">
        <v>400</v>
      </c>
      <c r="C255" s="162">
        <v>0</v>
      </c>
      <c r="D255" s="162">
        <v>0</v>
      </c>
      <c r="E255" s="162" t="s">
        <v>41</v>
      </c>
      <c r="F255" s="162">
        <v>18</v>
      </c>
      <c r="G255" s="231" t="s">
        <v>513</v>
      </c>
      <c r="H255" s="164" t="s">
        <v>5144</v>
      </c>
      <c r="I255" s="231" t="s">
        <v>20</v>
      </c>
      <c r="J255" s="231" t="s">
        <v>129</v>
      </c>
      <c r="K255" s="231">
        <v>1</v>
      </c>
      <c r="L255" s="165" t="s">
        <v>2214</v>
      </c>
      <c r="M255" s="165" t="s">
        <v>2215</v>
      </c>
      <c r="N255" s="64">
        <v>1</v>
      </c>
      <c r="O255" s="64">
        <v>0</v>
      </c>
      <c r="P255" s="64">
        <v>1</v>
      </c>
      <c r="Q255" s="64">
        <v>0</v>
      </c>
      <c r="R255" s="64">
        <f t="shared" si="56"/>
        <v>2</v>
      </c>
      <c r="S255" s="105" t="s">
        <v>5360</v>
      </c>
      <c r="T255" s="105" t="s">
        <v>172</v>
      </c>
      <c r="U255" s="159">
        <f t="shared" si="49"/>
        <v>1</v>
      </c>
      <c r="V255" s="273">
        <v>2</v>
      </c>
      <c r="W255" s="100">
        <f t="shared" si="57"/>
        <v>2</v>
      </c>
      <c r="X255" s="105" t="str">
        <f t="shared" si="58"/>
        <v>De acuerdo a lo programado</v>
      </c>
      <c r="Y255" s="166" t="s">
        <v>5380</v>
      </c>
      <c r="Z255" s="159">
        <f t="shared" si="50"/>
        <v>1</v>
      </c>
      <c r="AA255" s="159"/>
      <c r="AB255" s="100" t="str">
        <f t="shared" si="51"/>
        <v>No hay ejecución</v>
      </c>
      <c r="AC255" s="105" t="str">
        <f t="shared" si="52"/>
        <v>NA</v>
      </c>
      <c r="AD255" s="166"/>
      <c r="AE255" s="65">
        <f t="shared" si="53"/>
        <v>2</v>
      </c>
      <c r="AF255" s="100">
        <f t="shared" si="54"/>
        <v>1</v>
      </c>
      <c r="AG255" s="105" t="str">
        <f t="shared" si="55"/>
        <v>De acuerdo a lo programado</v>
      </c>
      <c r="AH255" s="166"/>
      <c r="AI255" s="159">
        <v>20614.88</v>
      </c>
      <c r="AJ255" s="159" t="s">
        <v>5136</v>
      </c>
    </row>
    <row r="256" spans="1:36" ht="30" thickTop="1" thickBot="1">
      <c r="A256" s="63">
        <v>241</v>
      </c>
      <c r="B256" s="162" t="s">
        <v>400</v>
      </c>
      <c r="C256" s="162">
        <v>0</v>
      </c>
      <c r="D256" s="162">
        <v>0</v>
      </c>
      <c r="E256" s="162" t="s">
        <v>41</v>
      </c>
      <c r="F256" s="162">
        <v>18</v>
      </c>
      <c r="G256" s="231" t="s">
        <v>439</v>
      </c>
      <c r="H256" s="164" t="s">
        <v>5264</v>
      </c>
      <c r="I256" s="231" t="s">
        <v>18</v>
      </c>
      <c r="J256" s="231" t="s">
        <v>129</v>
      </c>
      <c r="K256" s="231">
        <v>6</v>
      </c>
      <c r="L256" s="165" t="s">
        <v>2233</v>
      </c>
      <c r="M256" s="165" t="s">
        <v>643</v>
      </c>
      <c r="N256" s="64">
        <v>1</v>
      </c>
      <c r="O256" s="64">
        <v>1</v>
      </c>
      <c r="P256" s="64">
        <v>1</v>
      </c>
      <c r="Q256" s="64">
        <v>0</v>
      </c>
      <c r="R256" s="64">
        <f t="shared" si="56"/>
        <v>3</v>
      </c>
      <c r="S256" s="105" t="s">
        <v>5360</v>
      </c>
      <c r="T256" s="105" t="s">
        <v>5381</v>
      </c>
      <c r="U256" s="159">
        <f t="shared" si="49"/>
        <v>2</v>
      </c>
      <c r="V256" s="273">
        <v>3</v>
      </c>
      <c r="W256" s="100">
        <f t="shared" si="57"/>
        <v>1.5</v>
      </c>
      <c r="X256" s="105" t="str">
        <f t="shared" si="58"/>
        <v>De acuerdo a lo programado</v>
      </c>
      <c r="Y256" s="166" t="s">
        <v>5382</v>
      </c>
      <c r="Z256" s="159">
        <f t="shared" si="50"/>
        <v>1</v>
      </c>
      <c r="AA256" s="159"/>
      <c r="AB256" s="100" t="str">
        <f t="shared" si="51"/>
        <v>No hay ejecución</v>
      </c>
      <c r="AC256" s="105" t="str">
        <f t="shared" si="52"/>
        <v>NA</v>
      </c>
      <c r="AD256" s="166"/>
      <c r="AE256" s="65">
        <f t="shared" si="53"/>
        <v>3</v>
      </c>
      <c r="AF256" s="100">
        <f t="shared" si="54"/>
        <v>1</v>
      </c>
      <c r="AG256" s="105" t="str">
        <f t="shared" si="55"/>
        <v>De acuerdo a lo programado</v>
      </c>
      <c r="AH256" s="166"/>
      <c r="AI256" s="159">
        <v>30922.32</v>
      </c>
      <c r="AJ256" s="159" t="s">
        <v>5136</v>
      </c>
    </row>
    <row r="257" spans="1:36" ht="30" thickTop="1" thickBot="1">
      <c r="A257" s="63">
        <v>242</v>
      </c>
      <c r="B257" s="162" t="s">
        <v>400</v>
      </c>
      <c r="C257" s="162">
        <v>0</v>
      </c>
      <c r="D257" s="162">
        <v>0</v>
      </c>
      <c r="E257" s="162" t="s">
        <v>41</v>
      </c>
      <c r="F257" s="162">
        <v>18</v>
      </c>
      <c r="G257" s="231" t="s">
        <v>557</v>
      </c>
      <c r="H257" s="164" t="s">
        <v>5156</v>
      </c>
      <c r="I257" s="231" t="s">
        <v>20</v>
      </c>
      <c r="J257" s="231" t="s">
        <v>129</v>
      </c>
      <c r="K257" s="231">
        <v>1</v>
      </c>
      <c r="L257" s="165" t="s">
        <v>2214</v>
      </c>
      <c r="M257" s="165" t="s">
        <v>2215</v>
      </c>
      <c r="N257" s="64">
        <v>0</v>
      </c>
      <c r="O257" s="64">
        <v>0</v>
      </c>
      <c r="P257" s="64">
        <v>5</v>
      </c>
      <c r="Q257" s="64">
        <v>5</v>
      </c>
      <c r="R257" s="64">
        <f t="shared" si="56"/>
        <v>10</v>
      </c>
      <c r="S257" s="105" t="s">
        <v>5360</v>
      </c>
      <c r="T257" s="105" t="s">
        <v>172</v>
      </c>
      <c r="U257" s="159">
        <f t="shared" si="49"/>
        <v>0</v>
      </c>
      <c r="V257" s="273">
        <v>10</v>
      </c>
      <c r="W257" s="100" t="str">
        <f t="shared" si="57"/>
        <v>No hay Programación</v>
      </c>
      <c r="X257" s="105" t="str">
        <f t="shared" si="58"/>
        <v>De acuerdo a lo programado</v>
      </c>
      <c r="Y257" s="166" t="s">
        <v>5383</v>
      </c>
      <c r="Z257" s="159">
        <f t="shared" si="50"/>
        <v>10</v>
      </c>
      <c r="AA257" s="159"/>
      <c r="AB257" s="100" t="str">
        <f t="shared" si="51"/>
        <v>No hay ejecución</v>
      </c>
      <c r="AC257" s="105" t="str">
        <f t="shared" si="52"/>
        <v>NA</v>
      </c>
      <c r="AD257" s="166"/>
      <c r="AE257" s="65">
        <f t="shared" si="53"/>
        <v>10</v>
      </c>
      <c r="AF257" s="100">
        <f t="shared" si="54"/>
        <v>1</v>
      </c>
      <c r="AG257" s="105" t="str">
        <f t="shared" si="55"/>
        <v>De acuerdo a lo programado</v>
      </c>
      <c r="AH257" s="166"/>
      <c r="AI257" s="159">
        <v>103074.4</v>
      </c>
      <c r="AJ257" s="159" t="s">
        <v>5136</v>
      </c>
    </row>
    <row r="258" spans="1:36" ht="30" thickTop="1" thickBot="1">
      <c r="A258" s="63">
        <v>243</v>
      </c>
      <c r="B258" s="162" t="s">
        <v>400</v>
      </c>
      <c r="C258" s="162">
        <v>0</v>
      </c>
      <c r="D258" s="162">
        <v>0</v>
      </c>
      <c r="E258" s="162" t="s">
        <v>41</v>
      </c>
      <c r="F258" s="162">
        <v>18</v>
      </c>
      <c r="G258" s="231" t="s">
        <v>547</v>
      </c>
      <c r="H258" s="164" t="s">
        <v>5143</v>
      </c>
      <c r="I258" s="231" t="s">
        <v>345</v>
      </c>
      <c r="J258" s="231" t="s">
        <v>129</v>
      </c>
      <c r="K258" s="231">
        <v>12</v>
      </c>
      <c r="L258" s="165" t="s">
        <v>3807</v>
      </c>
      <c r="M258" s="165" t="s">
        <v>3764</v>
      </c>
      <c r="N258" s="64">
        <v>1</v>
      </c>
      <c r="O258" s="64">
        <v>1</v>
      </c>
      <c r="P258" s="64">
        <v>1</v>
      </c>
      <c r="Q258" s="64">
        <v>1</v>
      </c>
      <c r="R258" s="64">
        <f t="shared" si="56"/>
        <v>4</v>
      </c>
      <c r="S258" s="105" t="s">
        <v>5360</v>
      </c>
      <c r="T258" s="105" t="s">
        <v>172</v>
      </c>
      <c r="U258" s="159">
        <f t="shared" si="49"/>
        <v>2</v>
      </c>
      <c r="V258" s="273">
        <v>4</v>
      </c>
      <c r="W258" s="100">
        <f t="shared" si="57"/>
        <v>2</v>
      </c>
      <c r="X258" s="105" t="str">
        <f t="shared" si="58"/>
        <v>De acuerdo a lo programado</v>
      </c>
      <c r="Y258" s="166" t="s">
        <v>5384</v>
      </c>
      <c r="Z258" s="159">
        <f t="shared" si="50"/>
        <v>2</v>
      </c>
      <c r="AA258" s="159"/>
      <c r="AB258" s="100" t="str">
        <f t="shared" si="51"/>
        <v>No hay ejecución</v>
      </c>
      <c r="AC258" s="105" t="str">
        <f t="shared" si="52"/>
        <v>NA</v>
      </c>
      <c r="AD258" s="166"/>
      <c r="AE258" s="65">
        <f t="shared" si="53"/>
        <v>4</v>
      </c>
      <c r="AF258" s="100">
        <f t="shared" si="54"/>
        <v>1</v>
      </c>
      <c r="AG258" s="105" t="str">
        <f t="shared" si="55"/>
        <v>De acuerdo a lo programado</v>
      </c>
      <c r="AH258" s="166"/>
      <c r="AI258" s="159">
        <v>41229.760000000002</v>
      </c>
      <c r="AJ258" s="159" t="s">
        <v>5136</v>
      </c>
    </row>
    <row r="259" spans="1:36" ht="30" thickTop="1" thickBot="1">
      <c r="A259" s="63">
        <v>244</v>
      </c>
      <c r="B259" s="162" t="s">
        <v>400</v>
      </c>
      <c r="C259" s="162">
        <v>0</v>
      </c>
      <c r="D259" s="162">
        <v>0</v>
      </c>
      <c r="E259" s="162" t="s">
        <v>41</v>
      </c>
      <c r="F259" s="162">
        <v>18</v>
      </c>
      <c r="G259" s="231" t="s">
        <v>547</v>
      </c>
      <c r="H259" s="164" t="s">
        <v>5186</v>
      </c>
      <c r="I259" s="231" t="s">
        <v>345</v>
      </c>
      <c r="J259" s="231" t="s">
        <v>129</v>
      </c>
      <c r="K259" s="231">
        <v>12</v>
      </c>
      <c r="L259" s="165" t="s">
        <v>2214</v>
      </c>
      <c r="M259" s="165" t="s">
        <v>2215</v>
      </c>
      <c r="N259" s="64">
        <v>1</v>
      </c>
      <c r="O259" s="64">
        <v>1</v>
      </c>
      <c r="P259" s="64">
        <v>1</v>
      </c>
      <c r="Q259" s="64">
        <v>1</v>
      </c>
      <c r="R259" s="64">
        <f t="shared" si="56"/>
        <v>4</v>
      </c>
      <c r="S259" s="105" t="s">
        <v>5360</v>
      </c>
      <c r="T259" s="105" t="s">
        <v>172</v>
      </c>
      <c r="U259" s="159">
        <f t="shared" si="49"/>
        <v>2</v>
      </c>
      <c r="V259" s="273">
        <v>4</v>
      </c>
      <c r="W259" s="100">
        <f t="shared" si="57"/>
        <v>2</v>
      </c>
      <c r="X259" s="105" t="str">
        <f t="shared" si="58"/>
        <v>De acuerdo a lo programado</v>
      </c>
      <c r="Y259" s="166"/>
      <c r="Z259" s="159">
        <f t="shared" si="50"/>
        <v>2</v>
      </c>
      <c r="AA259" s="159"/>
      <c r="AB259" s="100" t="str">
        <f t="shared" si="51"/>
        <v>No hay ejecución</v>
      </c>
      <c r="AC259" s="105" t="str">
        <f t="shared" si="52"/>
        <v>NA</v>
      </c>
      <c r="AD259" s="166"/>
      <c r="AE259" s="65">
        <f t="shared" si="53"/>
        <v>4</v>
      </c>
      <c r="AF259" s="100">
        <f t="shared" si="54"/>
        <v>1</v>
      </c>
      <c r="AG259" s="105" t="str">
        <f t="shared" si="55"/>
        <v>De acuerdo a lo programado</v>
      </c>
      <c r="AH259" s="166"/>
      <c r="AI259" s="159">
        <v>41229.760000000002</v>
      </c>
      <c r="AJ259" s="159" t="s">
        <v>5136</v>
      </c>
    </row>
    <row r="260" spans="1:36" ht="49.2" thickTop="1" thickBot="1">
      <c r="A260" s="63">
        <v>245</v>
      </c>
      <c r="B260" s="162" t="s">
        <v>400</v>
      </c>
      <c r="C260" s="162">
        <v>0</v>
      </c>
      <c r="D260" s="162">
        <v>0</v>
      </c>
      <c r="E260" s="162" t="s">
        <v>41</v>
      </c>
      <c r="F260" s="162">
        <v>18</v>
      </c>
      <c r="G260" s="231" t="s">
        <v>513</v>
      </c>
      <c r="H260" s="164" t="s">
        <v>5385</v>
      </c>
      <c r="I260" s="231" t="s">
        <v>20</v>
      </c>
      <c r="J260" s="231" t="s">
        <v>129</v>
      </c>
      <c r="K260" s="231">
        <v>1</v>
      </c>
      <c r="L260" s="165" t="s">
        <v>3807</v>
      </c>
      <c r="M260" s="165" t="s">
        <v>3764</v>
      </c>
      <c r="N260" s="64">
        <v>2</v>
      </c>
      <c r="O260" s="64">
        <v>2</v>
      </c>
      <c r="P260" s="64">
        <v>2</v>
      </c>
      <c r="Q260" s="64">
        <v>4</v>
      </c>
      <c r="R260" s="64">
        <f t="shared" si="56"/>
        <v>10</v>
      </c>
      <c r="S260" s="105" t="s">
        <v>5360</v>
      </c>
      <c r="T260" s="105" t="s">
        <v>172</v>
      </c>
      <c r="U260" s="159">
        <f t="shared" si="49"/>
        <v>4</v>
      </c>
      <c r="V260" s="273">
        <v>10</v>
      </c>
      <c r="W260" s="100">
        <f t="shared" si="57"/>
        <v>2.5</v>
      </c>
      <c r="X260" s="105" t="str">
        <f t="shared" si="58"/>
        <v>De acuerdo a lo programado</v>
      </c>
      <c r="Y260" s="166" t="s">
        <v>5386</v>
      </c>
      <c r="Z260" s="159">
        <f t="shared" si="50"/>
        <v>6</v>
      </c>
      <c r="AA260" s="159"/>
      <c r="AB260" s="100" t="str">
        <f t="shared" si="51"/>
        <v>No hay ejecución</v>
      </c>
      <c r="AC260" s="105" t="str">
        <f t="shared" si="52"/>
        <v>NA</v>
      </c>
      <c r="AD260" s="166"/>
      <c r="AE260" s="65">
        <f t="shared" si="53"/>
        <v>10</v>
      </c>
      <c r="AF260" s="100">
        <f t="shared" si="54"/>
        <v>1</v>
      </c>
      <c r="AG260" s="105" t="str">
        <f t="shared" si="55"/>
        <v>De acuerdo a lo programado</v>
      </c>
      <c r="AH260" s="166"/>
      <c r="AI260" s="159">
        <v>103074.4</v>
      </c>
      <c r="AJ260" s="159" t="s">
        <v>5136</v>
      </c>
    </row>
    <row r="261" spans="1:36" ht="49.2" thickTop="1" thickBot="1">
      <c r="A261" s="63">
        <v>246</v>
      </c>
      <c r="B261" s="162" t="s">
        <v>400</v>
      </c>
      <c r="C261" s="162">
        <v>0</v>
      </c>
      <c r="D261" s="162">
        <v>0</v>
      </c>
      <c r="E261" s="162" t="s">
        <v>41</v>
      </c>
      <c r="F261" s="162">
        <v>18</v>
      </c>
      <c r="G261" s="231" t="s">
        <v>422</v>
      </c>
      <c r="H261" s="164" t="s">
        <v>5387</v>
      </c>
      <c r="I261" s="231" t="s">
        <v>357</v>
      </c>
      <c r="J261" s="231" t="s">
        <v>129</v>
      </c>
      <c r="K261" s="231">
        <v>22</v>
      </c>
      <c r="L261" s="165" t="s">
        <v>685</v>
      </c>
      <c r="M261" s="165" t="s">
        <v>643</v>
      </c>
      <c r="N261" s="64">
        <v>0</v>
      </c>
      <c r="O261" s="64">
        <v>1</v>
      </c>
      <c r="P261" s="64">
        <v>0</v>
      </c>
      <c r="Q261" s="64">
        <v>0</v>
      </c>
      <c r="R261" s="64">
        <f t="shared" si="56"/>
        <v>1</v>
      </c>
      <c r="S261" s="105" t="s">
        <v>5360</v>
      </c>
      <c r="T261" s="105" t="s">
        <v>5388</v>
      </c>
      <c r="U261" s="159">
        <f t="shared" si="49"/>
        <v>1</v>
      </c>
      <c r="V261" s="273">
        <v>3</v>
      </c>
      <c r="W261" s="100">
        <f t="shared" si="57"/>
        <v>3</v>
      </c>
      <c r="X261" s="105" t="str">
        <f t="shared" si="58"/>
        <v>De acuerdo a lo programado</v>
      </c>
      <c r="Y261" s="166" t="s">
        <v>5389</v>
      </c>
      <c r="Z261" s="159">
        <f t="shared" si="50"/>
        <v>0</v>
      </c>
      <c r="AA261" s="159"/>
      <c r="AB261" s="100" t="str">
        <f t="shared" si="51"/>
        <v>No hay ejecución</v>
      </c>
      <c r="AC261" s="105" t="str">
        <f t="shared" si="52"/>
        <v>NA</v>
      </c>
      <c r="AD261" s="166"/>
      <c r="AE261" s="65">
        <f t="shared" si="53"/>
        <v>3</v>
      </c>
      <c r="AF261" s="100">
        <f t="shared" si="54"/>
        <v>3</v>
      </c>
      <c r="AG261" s="105" t="str">
        <f t="shared" si="55"/>
        <v>De acuerdo a lo programado</v>
      </c>
      <c r="AH261" s="166"/>
      <c r="AI261" s="159">
        <v>10307.44</v>
      </c>
      <c r="AJ261" s="159" t="s">
        <v>5136</v>
      </c>
    </row>
    <row r="262" spans="1:36" ht="30" thickTop="1" thickBot="1">
      <c r="A262" s="63">
        <v>247</v>
      </c>
      <c r="B262" s="162" t="s">
        <v>400</v>
      </c>
      <c r="C262" s="162">
        <v>0</v>
      </c>
      <c r="D262" s="162">
        <v>0</v>
      </c>
      <c r="E262" s="162" t="s">
        <v>41</v>
      </c>
      <c r="F262" s="162">
        <v>18</v>
      </c>
      <c r="G262" s="231" t="s">
        <v>422</v>
      </c>
      <c r="H262" s="164" t="s">
        <v>5390</v>
      </c>
      <c r="I262" s="231" t="s">
        <v>357</v>
      </c>
      <c r="J262" s="231" t="s">
        <v>129</v>
      </c>
      <c r="K262" s="231">
        <v>22</v>
      </c>
      <c r="L262" s="165" t="s">
        <v>2214</v>
      </c>
      <c r="M262" s="165" t="s">
        <v>2215</v>
      </c>
      <c r="N262" s="64">
        <v>3</v>
      </c>
      <c r="O262" s="64">
        <v>3</v>
      </c>
      <c r="P262" s="64">
        <v>3</v>
      </c>
      <c r="Q262" s="64">
        <v>1</v>
      </c>
      <c r="R262" s="64">
        <f t="shared" si="56"/>
        <v>10</v>
      </c>
      <c r="S262" s="105" t="s">
        <v>5360</v>
      </c>
      <c r="T262" s="105" t="s">
        <v>172</v>
      </c>
      <c r="U262" s="159">
        <f t="shared" ref="U262:U315" si="59">N262+O262</f>
        <v>6</v>
      </c>
      <c r="V262" s="273">
        <v>0</v>
      </c>
      <c r="W262" s="100">
        <f t="shared" si="57"/>
        <v>0</v>
      </c>
      <c r="X262" s="105" t="str">
        <f t="shared" si="58"/>
        <v>En Riesgo de no Cumplimiento</v>
      </c>
      <c r="Y262" s="166" t="s">
        <v>5219</v>
      </c>
      <c r="Z262" s="159">
        <f t="shared" si="50"/>
        <v>4</v>
      </c>
      <c r="AA262" s="159"/>
      <c r="AB262" s="100" t="str">
        <f t="shared" si="51"/>
        <v>No hay ejecución</v>
      </c>
      <c r="AC262" s="105" t="str">
        <f t="shared" si="52"/>
        <v>NA</v>
      </c>
      <c r="AD262" s="166"/>
      <c r="AE262" s="65">
        <f t="shared" si="53"/>
        <v>0</v>
      </c>
      <c r="AF262" s="100" t="str">
        <f t="shared" si="54"/>
        <v>No hay Programación</v>
      </c>
      <c r="AG262" s="105" t="str">
        <f t="shared" si="55"/>
        <v>De acuerdo a lo programado</v>
      </c>
      <c r="AH262" s="166"/>
      <c r="AI262" s="159">
        <v>103074.4</v>
      </c>
      <c r="AJ262" s="159" t="s">
        <v>5136</v>
      </c>
    </row>
    <row r="263" spans="1:36" ht="49.2" thickTop="1" thickBot="1">
      <c r="A263" s="63">
        <v>248</v>
      </c>
      <c r="B263" s="162" t="s">
        <v>400</v>
      </c>
      <c r="C263" s="162">
        <v>0</v>
      </c>
      <c r="D263" s="162">
        <v>0</v>
      </c>
      <c r="E263" s="162" t="s">
        <v>41</v>
      </c>
      <c r="F263" s="162">
        <v>18</v>
      </c>
      <c r="G263" s="231" t="s">
        <v>422</v>
      </c>
      <c r="H263" s="164" t="s">
        <v>5351</v>
      </c>
      <c r="I263" s="231" t="s">
        <v>357</v>
      </c>
      <c r="J263" s="231" t="s">
        <v>129</v>
      </c>
      <c r="K263" s="231">
        <v>22</v>
      </c>
      <c r="L263" s="165" t="s">
        <v>2214</v>
      </c>
      <c r="M263" s="165" t="s">
        <v>2215</v>
      </c>
      <c r="N263" s="64">
        <v>1</v>
      </c>
      <c r="O263" s="64">
        <v>1</v>
      </c>
      <c r="P263" s="64">
        <v>0</v>
      </c>
      <c r="Q263" s="64">
        <v>0</v>
      </c>
      <c r="R263" s="64">
        <f t="shared" si="56"/>
        <v>2</v>
      </c>
      <c r="S263" s="105" t="s">
        <v>5360</v>
      </c>
      <c r="T263" s="105" t="s">
        <v>172</v>
      </c>
      <c r="U263" s="159">
        <f t="shared" si="59"/>
        <v>2</v>
      </c>
      <c r="V263" s="273">
        <v>2</v>
      </c>
      <c r="W263" s="100">
        <f t="shared" si="57"/>
        <v>1</v>
      </c>
      <c r="X263" s="105" t="str">
        <f t="shared" si="58"/>
        <v>De acuerdo a lo programado</v>
      </c>
      <c r="Y263" s="166" t="s">
        <v>5391</v>
      </c>
      <c r="Z263" s="159">
        <f t="shared" si="50"/>
        <v>0</v>
      </c>
      <c r="AA263" s="159"/>
      <c r="AB263" s="100" t="str">
        <f t="shared" si="51"/>
        <v>No hay ejecución</v>
      </c>
      <c r="AC263" s="105" t="str">
        <f t="shared" si="52"/>
        <v>NA</v>
      </c>
      <c r="AD263" s="166"/>
      <c r="AE263" s="65">
        <f t="shared" si="53"/>
        <v>2</v>
      </c>
      <c r="AF263" s="100">
        <f t="shared" si="54"/>
        <v>1</v>
      </c>
      <c r="AG263" s="105" t="str">
        <f t="shared" si="55"/>
        <v>De acuerdo a lo programado</v>
      </c>
      <c r="AH263" s="166"/>
      <c r="AI263" s="159">
        <v>51537.2</v>
      </c>
      <c r="AJ263" s="159" t="s">
        <v>5136</v>
      </c>
    </row>
    <row r="264" spans="1:36" ht="39.6" thickTop="1" thickBot="1">
      <c r="A264" s="63">
        <v>249</v>
      </c>
      <c r="B264" s="162" t="s">
        <v>400</v>
      </c>
      <c r="C264" s="162">
        <v>0</v>
      </c>
      <c r="D264" s="162">
        <v>0</v>
      </c>
      <c r="E264" s="162" t="s">
        <v>41</v>
      </c>
      <c r="F264" s="162">
        <v>18</v>
      </c>
      <c r="G264" s="231" t="s">
        <v>422</v>
      </c>
      <c r="H264" s="164" t="s">
        <v>5392</v>
      </c>
      <c r="I264" s="231" t="s">
        <v>357</v>
      </c>
      <c r="J264" s="231" t="s">
        <v>129</v>
      </c>
      <c r="K264" s="231">
        <v>22</v>
      </c>
      <c r="L264" s="165" t="s">
        <v>2214</v>
      </c>
      <c r="M264" s="165" t="s">
        <v>2215</v>
      </c>
      <c r="N264" s="64">
        <v>1</v>
      </c>
      <c r="O264" s="64">
        <v>1</v>
      </c>
      <c r="P264" s="64">
        <v>1</v>
      </c>
      <c r="Q264" s="64">
        <v>2</v>
      </c>
      <c r="R264" s="64">
        <f t="shared" si="56"/>
        <v>5</v>
      </c>
      <c r="S264" s="105" t="s">
        <v>5360</v>
      </c>
      <c r="T264" s="105" t="s">
        <v>172</v>
      </c>
      <c r="U264" s="159">
        <f t="shared" si="59"/>
        <v>2</v>
      </c>
      <c r="V264" s="273">
        <v>5</v>
      </c>
      <c r="W264" s="100">
        <f t="shared" si="57"/>
        <v>2.5</v>
      </c>
      <c r="X264" s="105" t="str">
        <f t="shared" si="58"/>
        <v>De acuerdo a lo programado</v>
      </c>
      <c r="Y264" s="166" t="s">
        <v>5393</v>
      </c>
      <c r="Z264" s="159">
        <f t="shared" si="50"/>
        <v>3</v>
      </c>
      <c r="AA264" s="159"/>
      <c r="AB264" s="100" t="str">
        <f t="shared" si="51"/>
        <v>No hay ejecución</v>
      </c>
      <c r="AC264" s="105" t="str">
        <f t="shared" si="52"/>
        <v>NA</v>
      </c>
      <c r="AD264" s="166"/>
      <c r="AE264" s="65">
        <f t="shared" si="53"/>
        <v>5</v>
      </c>
      <c r="AF264" s="100">
        <f t="shared" si="54"/>
        <v>1</v>
      </c>
      <c r="AG264" s="105" t="str">
        <f t="shared" si="55"/>
        <v>De acuerdo a lo programado</v>
      </c>
      <c r="AH264" s="166"/>
      <c r="AI264" s="159">
        <v>51537.2</v>
      </c>
      <c r="AJ264" s="159" t="s">
        <v>5136</v>
      </c>
    </row>
    <row r="265" spans="1:36" ht="39.6" thickTop="1" thickBot="1">
      <c r="A265" s="63">
        <v>250</v>
      </c>
      <c r="B265" s="162" t="s">
        <v>400</v>
      </c>
      <c r="C265" s="162">
        <v>0</v>
      </c>
      <c r="D265" s="162">
        <v>0</v>
      </c>
      <c r="E265" s="162" t="s">
        <v>41</v>
      </c>
      <c r="F265" s="162">
        <v>18</v>
      </c>
      <c r="G265" s="231" t="s">
        <v>464</v>
      </c>
      <c r="H265" s="164" t="s">
        <v>5160</v>
      </c>
      <c r="I265" s="231" t="s">
        <v>20</v>
      </c>
      <c r="J265" s="231" t="s">
        <v>129</v>
      </c>
      <c r="K265" s="231">
        <v>6</v>
      </c>
      <c r="L265" s="165" t="s">
        <v>2214</v>
      </c>
      <c r="M265" s="165" t="s">
        <v>2215</v>
      </c>
      <c r="N265" s="64">
        <v>1</v>
      </c>
      <c r="O265" s="64">
        <v>1</v>
      </c>
      <c r="P265" s="64">
        <v>0</v>
      </c>
      <c r="Q265" s="64">
        <v>0</v>
      </c>
      <c r="R265" s="64">
        <f t="shared" si="56"/>
        <v>2</v>
      </c>
      <c r="S265" s="105" t="s">
        <v>5360</v>
      </c>
      <c r="T265" s="105" t="s">
        <v>172</v>
      </c>
      <c r="U265" s="159">
        <f t="shared" si="59"/>
        <v>2</v>
      </c>
      <c r="V265" s="273">
        <v>2</v>
      </c>
      <c r="W265" s="100">
        <f t="shared" si="57"/>
        <v>1</v>
      </c>
      <c r="X265" s="105" t="str">
        <f t="shared" si="58"/>
        <v>De acuerdo a lo programado</v>
      </c>
      <c r="Y265" s="166" t="s">
        <v>5394</v>
      </c>
      <c r="Z265" s="159">
        <f t="shared" si="50"/>
        <v>0</v>
      </c>
      <c r="AA265" s="159"/>
      <c r="AB265" s="100" t="str">
        <f t="shared" si="51"/>
        <v>No hay ejecución</v>
      </c>
      <c r="AC265" s="105" t="str">
        <f t="shared" si="52"/>
        <v>NA</v>
      </c>
      <c r="AD265" s="166"/>
      <c r="AE265" s="65">
        <f t="shared" si="53"/>
        <v>2</v>
      </c>
      <c r="AF265" s="100">
        <f t="shared" si="54"/>
        <v>1</v>
      </c>
      <c r="AG265" s="105" t="str">
        <f t="shared" si="55"/>
        <v>De acuerdo a lo programado</v>
      </c>
      <c r="AH265" s="166"/>
      <c r="AI265" s="159">
        <v>20614.88</v>
      </c>
      <c r="AJ265" s="159" t="s">
        <v>5136</v>
      </c>
    </row>
    <row r="266" spans="1:36" ht="49.2" thickTop="1" thickBot="1">
      <c r="A266" s="63">
        <v>251</v>
      </c>
      <c r="B266" s="162" t="s">
        <v>400</v>
      </c>
      <c r="C266" s="162">
        <v>0</v>
      </c>
      <c r="D266" s="162">
        <v>0</v>
      </c>
      <c r="E266" s="162" t="s">
        <v>41</v>
      </c>
      <c r="F266" s="162">
        <v>18</v>
      </c>
      <c r="G266" s="231" t="s">
        <v>464</v>
      </c>
      <c r="H266" s="164" t="s">
        <v>5395</v>
      </c>
      <c r="I266" s="231" t="s">
        <v>20</v>
      </c>
      <c r="J266" s="231" t="s">
        <v>129</v>
      </c>
      <c r="K266" s="231">
        <v>1</v>
      </c>
      <c r="L266" s="165" t="s">
        <v>2214</v>
      </c>
      <c r="M266" s="165" t="s">
        <v>2215</v>
      </c>
      <c r="N266" s="64">
        <v>2</v>
      </c>
      <c r="O266" s="64">
        <v>2</v>
      </c>
      <c r="P266" s="64">
        <v>2</v>
      </c>
      <c r="Q266" s="64">
        <v>4</v>
      </c>
      <c r="R266" s="64">
        <f t="shared" si="56"/>
        <v>10</v>
      </c>
      <c r="S266" s="105" t="s">
        <v>5360</v>
      </c>
      <c r="T266" s="105" t="s">
        <v>172</v>
      </c>
      <c r="U266" s="159">
        <f t="shared" si="59"/>
        <v>4</v>
      </c>
      <c r="V266" s="273">
        <v>10</v>
      </c>
      <c r="W266" s="100">
        <f t="shared" si="57"/>
        <v>2.5</v>
      </c>
      <c r="X266" s="105" t="str">
        <f t="shared" si="58"/>
        <v>De acuerdo a lo programado</v>
      </c>
      <c r="Y266" s="166" t="s">
        <v>5396</v>
      </c>
      <c r="Z266" s="159">
        <f t="shared" si="50"/>
        <v>6</v>
      </c>
      <c r="AA266" s="159"/>
      <c r="AB266" s="100" t="str">
        <f t="shared" si="51"/>
        <v>No hay ejecución</v>
      </c>
      <c r="AC266" s="105" t="str">
        <f t="shared" si="52"/>
        <v>NA</v>
      </c>
      <c r="AD266" s="166"/>
      <c r="AE266" s="65">
        <f t="shared" si="53"/>
        <v>10</v>
      </c>
      <c r="AF266" s="100">
        <f t="shared" si="54"/>
        <v>1</v>
      </c>
      <c r="AG266" s="105" t="str">
        <f t="shared" si="55"/>
        <v>De acuerdo a lo programado</v>
      </c>
      <c r="AH266" s="166"/>
      <c r="AI266" s="159">
        <v>103074.4</v>
      </c>
      <c r="AJ266" s="159" t="s">
        <v>5136</v>
      </c>
    </row>
    <row r="267" spans="1:36" ht="39.6" thickTop="1" thickBot="1">
      <c r="A267" s="63">
        <v>252</v>
      </c>
      <c r="B267" s="162" t="s">
        <v>400</v>
      </c>
      <c r="C267" s="162" t="s">
        <v>41</v>
      </c>
      <c r="D267" s="162">
        <v>0</v>
      </c>
      <c r="E267" s="162" t="s">
        <v>66</v>
      </c>
      <c r="F267" s="162">
        <v>19</v>
      </c>
      <c r="G267" s="231" t="s">
        <v>439</v>
      </c>
      <c r="H267" s="164" t="s">
        <v>5397</v>
      </c>
      <c r="I267" s="231" t="s">
        <v>18</v>
      </c>
      <c r="J267" s="231" t="s">
        <v>141</v>
      </c>
      <c r="K267" s="231">
        <v>7</v>
      </c>
      <c r="L267" s="165" t="s">
        <v>2214</v>
      </c>
      <c r="M267" s="165" t="s">
        <v>2215</v>
      </c>
      <c r="N267" s="64">
        <v>0</v>
      </c>
      <c r="O267" s="64">
        <v>0</v>
      </c>
      <c r="P267" s="64">
        <v>1</v>
      </c>
      <c r="Q267" s="64">
        <v>0</v>
      </c>
      <c r="R267" s="64">
        <f t="shared" si="56"/>
        <v>1</v>
      </c>
      <c r="S267" s="105" t="s">
        <v>5172</v>
      </c>
      <c r="T267" s="105" t="s">
        <v>5398</v>
      </c>
      <c r="U267" s="159">
        <f t="shared" si="59"/>
        <v>0</v>
      </c>
      <c r="V267" s="273">
        <v>1</v>
      </c>
      <c r="W267" s="100" t="str">
        <f t="shared" si="57"/>
        <v>No hay Programación</v>
      </c>
      <c r="X267" s="105" t="str">
        <f t="shared" si="58"/>
        <v>De acuerdo a lo programado</v>
      </c>
      <c r="Y267" s="166" t="s">
        <v>5399</v>
      </c>
      <c r="Z267" s="159">
        <f t="shared" ref="Z267:Z320" si="60">P267+Q267</f>
        <v>1</v>
      </c>
      <c r="AA267" s="159"/>
      <c r="AB267" s="100" t="str">
        <f t="shared" ref="AB267:AB320" si="61">IF(AA267="","No hay ejecución",IF(AND(Z267&gt;0), AA267/Z267,"No hay Programación"))</f>
        <v>No hay ejecución</v>
      </c>
      <c r="AC267" s="105" t="str">
        <f t="shared" ref="AC267:AC320" si="62">IF(AB267="No hay ejecución","NA",IF(AB267&gt;=90%,"De acuerdo a lo programado",IF(AB267&gt;=70%,"Atraso Leve",IF(AB267&lt;70%,"En Riesgo de no Cumplimiento"))))</f>
        <v>NA</v>
      </c>
      <c r="AD267" s="166"/>
      <c r="AE267" s="65">
        <f t="shared" ref="AE267:AE320" si="63">V267+AA267</f>
        <v>1</v>
      </c>
      <c r="AF267" s="100">
        <f t="shared" ref="AF267:AF320" si="64">IF(AE267="","No hay ejecución",IF(AND(AE267&gt;0), AE267/R267,"No hay Programación"))</f>
        <v>1</v>
      </c>
      <c r="AG267" s="105" t="str">
        <f t="shared" ref="AG267:AG320" si="65">IF(AF267="No hay ejecución","NA",IF(AF267&gt;=90%,"De acuerdo a lo programado",IF(AF267&gt;=70%,"Atraso Leve",IF(AF267&lt;70%,"Incumplimiento"))))</f>
        <v>De acuerdo a lo programado</v>
      </c>
      <c r="AH267" s="166"/>
      <c r="AI267" s="159">
        <v>10307.44</v>
      </c>
      <c r="AJ267" s="159" t="s">
        <v>5136</v>
      </c>
    </row>
    <row r="268" spans="1:36" ht="30" thickTop="1" thickBot="1">
      <c r="A268" s="63">
        <v>253</v>
      </c>
      <c r="B268" s="162" t="s">
        <v>400</v>
      </c>
      <c r="C268" s="162" t="s">
        <v>41</v>
      </c>
      <c r="D268" s="162">
        <v>0</v>
      </c>
      <c r="E268" s="162" t="s">
        <v>66</v>
      </c>
      <c r="F268" s="162">
        <v>19</v>
      </c>
      <c r="G268" s="231" t="s">
        <v>439</v>
      </c>
      <c r="H268" s="164" t="s">
        <v>5397</v>
      </c>
      <c r="I268" s="231" t="s">
        <v>18</v>
      </c>
      <c r="J268" s="231" t="s">
        <v>141</v>
      </c>
      <c r="K268" s="231">
        <v>7</v>
      </c>
      <c r="L268" s="165" t="s">
        <v>3778</v>
      </c>
      <c r="M268" s="165" t="s">
        <v>643</v>
      </c>
      <c r="N268" s="64">
        <v>0</v>
      </c>
      <c r="O268" s="64">
        <v>0</v>
      </c>
      <c r="P268" s="64">
        <v>1</v>
      </c>
      <c r="Q268" s="64">
        <v>0</v>
      </c>
      <c r="R268" s="64">
        <f t="shared" si="56"/>
        <v>1</v>
      </c>
      <c r="S268" s="105" t="s">
        <v>5172</v>
      </c>
      <c r="T268" s="105" t="s">
        <v>5400</v>
      </c>
      <c r="U268" s="159">
        <f t="shared" si="59"/>
        <v>0</v>
      </c>
      <c r="V268" s="273">
        <v>1</v>
      </c>
      <c r="W268" s="100" t="str">
        <f t="shared" si="57"/>
        <v>No hay Programación</v>
      </c>
      <c r="X268" s="105" t="str">
        <f t="shared" si="58"/>
        <v>De acuerdo a lo programado</v>
      </c>
      <c r="Y268" s="166" t="s">
        <v>5401</v>
      </c>
      <c r="Z268" s="159">
        <f t="shared" si="60"/>
        <v>1</v>
      </c>
      <c r="AA268" s="159"/>
      <c r="AB268" s="100" t="str">
        <f t="shared" si="61"/>
        <v>No hay ejecución</v>
      </c>
      <c r="AC268" s="105" t="str">
        <f t="shared" si="62"/>
        <v>NA</v>
      </c>
      <c r="AD268" s="166"/>
      <c r="AE268" s="65">
        <f t="shared" si="63"/>
        <v>1</v>
      </c>
      <c r="AF268" s="100">
        <f t="shared" si="64"/>
        <v>1</v>
      </c>
      <c r="AG268" s="105" t="str">
        <f t="shared" si="65"/>
        <v>De acuerdo a lo programado</v>
      </c>
      <c r="AH268" s="166"/>
      <c r="AI268" s="159">
        <v>10307.44</v>
      </c>
      <c r="AJ268" s="159" t="s">
        <v>5136</v>
      </c>
    </row>
    <row r="269" spans="1:36" ht="49.2" thickTop="1" thickBot="1">
      <c r="A269" s="63">
        <v>254</v>
      </c>
      <c r="B269" s="162" t="s">
        <v>400</v>
      </c>
      <c r="C269" s="162" t="s">
        <v>41</v>
      </c>
      <c r="D269" s="162">
        <v>0</v>
      </c>
      <c r="E269" s="162" t="s">
        <v>66</v>
      </c>
      <c r="F269" s="162">
        <v>19</v>
      </c>
      <c r="G269" s="231" t="s">
        <v>439</v>
      </c>
      <c r="H269" s="164" t="s">
        <v>5133</v>
      </c>
      <c r="I269" s="231" t="s">
        <v>18</v>
      </c>
      <c r="J269" s="231" t="s">
        <v>141</v>
      </c>
      <c r="K269" s="231">
        <v>7</v>
      </c>
      <c r="L269" s="165" t="s">
        <v>2214</v>
      </c>
      <c r="M269" s="165" t="s">
        <v>2215</v>
      </c>
      <c r="N269" s="64">
        <v>0</v>
      </c>
      <c r="O269" s="64">
        <v>2</v>
      </c>
      <c r="P269" s="64">
        <v>1</v>
      </c>
      <c r="Q269" s="64">
        <v>0</v>
      </c>
      <c r="R269" s="64">
        <f t="shared" si="56"/>
        <v>3</v>
      </c>
      <c r="S269" s="105" t="s">
        <v>5402</v>
      </c>
      <c r="T269" s="105" t="s">
        <v>5405</v>
      </c>
      <c r="U269" s="159">
        <f t="shared" si="59"/>
        <v>2</v>
      </c>
      <c r="V269" s="273">
        <v>66</v>
      </c>
      <c r="W269" s="100">
        <f t="shared" si="57"/>
        <v>33</v>
      </c>
      <c r="X269" s="105" t="str">
        <f t="shared" si="58"/>
        <v>De acuerdo a lo programado</v>
      </c>
      <c r="Y269" s="166" t="s">
        <v>5404</v>
      </c>
      <c r="Z269" s="159">
        <f t="shared" si="60"/>
        <v>1</v>
      </c>
      <c r="AA269" s="159"/>
      <c r="AB269" s="100" t="str">
        <f t="shared" si="61"/>
        <v>No hay ejecución</v>
      </c>
      <c r="AC269" s="105" t="str">
        <f t="shared" si="62"/>
        <v>NA</v>
      </c>
      <c r="AD269" s="166"/>
      <c r="AE269" s="65">
        <f t="shared" si="63"/>
        <v>66</v>
      </c>
      <c r="AF269" s="100">
        <f t="shared" si="64"/>
        <v>22</v>
      </c>
      <c r="AG269" s="105" t="str">
        <f t="shared" si="65"/>
        <v>De acuerdo a lo programado</v>
      </c>
      <c r="AH269" s="166"/>
      <c r="AI269" s="159">
        <v>30922.32</v>
      </c>
      <c r="AJ269" s="159" t="s">
        <v>5136</v>
      </c>
    </row>
    <row r="270" spans="1:36" ht="39.6" thickTop="1" thickBot="1">
      <c r="A270" s="63">
        <v>255</v>
      </c>
      <c r="B270" s="162" t="s">
        <v>400</v>
      </c>
      <c r="C270" s="162" t="s">
        <v>41</v>
      </c>
      <c r="D270" s="162">
        <v>0</v>
      </c>
      <c r="E270" s="162" t="s">
        <v>66</v>
      </c>
      <c r="F270" s="162">
        <v>19</v>
      </c>
      <c r="G270" s="231" t="s">
        <v>557</v>
      </c>
      <c r="H270" s="164" t="s">
        <v>5206</v>
      </c>
      <c r="I270" s="231" t="s">
        <v>18</v>
      </c>
      <c r="J270" s="231" t="s">
        <v>141</v>
      </c>
      <c r="K270" s="231">
        <v>7</v>
      </c>
      <c r="L270" s="165" t="s">
        <v>2214</v>
      </c>
      <c r="M270" s="165" t="s">
        <v>2215</v>
      </c>
      <c r="N270" s="64">
        <v>1</v>
      </c>
      <c r="O270" s="64">
        <v>0</v>
      </c>
      <c r="P270" s="64">
        <v>0</v>
      </c>
      <c r="Q270" s="64">
        <v>0</v>
      </c>
      <c r="R270" s="64">
        <f t="shared" si="56"/>
        <v>1</v>
      </c>
      <c r="S270" s="105" t="s">
        <v>5402</v>
      </c>
      <c r="T270" s="105" t="s">
        <v>5411</v>
      </c>
      <c r="U270" s="159">
        <f t="shared" si="59"/>
        <v>1</v>
      </c>
      <c r="V270" s="273">
        <v>1</v>
      </c>
      <c r="W270" s="100">
        <f t="shared" si="57"/>
        <v>1</v>
      </c>
      <c r="X270" s="105" t="str">
        <f t="shared" si="58"/>
        <v>De acuerdo a lo programado</v>
      </c>
      <c r="Y270" s="166" t="s">
        <v>5412</v>
      </c>
      <c r="Z270" s="159">
        <f t="shared" si="60"/>
        <v>0</v>
      </c>
      <c r="AA270" s="159"/>
      <c r="AB270" s="100" t="str">
        <f t="shared" si="61"/>
        <v>No hay ejecución</v>
      </c>
      <c r="AC270" s="105" t="str">
        <f t="shared" si="62"/>
        <v>NA</v>
      </c>
      <c r="AD270" s="166"/>
      <c r="AE270" s="65">
        <f t="shared" si="63"/>
        <v>1</v>
      </c>
      <c r="AF270" s="100">
        <f t="shared" si="64"/>
        <v>1</v>
      </c>
      <c r="AG270" s="105" t="str">
        <f t="shared" si="65"/>
        <v>De acuerdo a lo programado</v>
      </c>
      <c r="AH270" s="166"/>
      <c r="AI270" s="159">
        <v>10307.44</v>
      </c>
      <c r="AJ270" s="159" t="s">
        <v>5136</v>
      </c>
    </row>
    <row r="271" spans="1:36" ht="30" thickTop="1" thickBot="1">
      <c r="A271" s="63">
        <v>256</v>
      </c>
      <c r="B271" s="162" t="s">
        <v>400</v>
      </c>
      <c r="C271" s="162" t="s">
        <v>41</v>
      </c>
      <c r="D271" s="162">
        <v>0</v>
      </c>
      <c r="E271" s="162" t="s">
        <v>66</v>
      </c>
      <c r="F271" s="162">
        <v>19</v>
      </c>
      <c r="G271" s="231" t="s">
        <v>439</v>
      </c>
      <c r="H271" s="164" t="s">
        <v>5157</v>
      </c>
      <c r="I271" s="231" t="s">
        <v>18</v>
      </c>
      <c r="J271" s="231" t="s">
        <v>141</v>
      </c>
      <c r="K271" s="231">
        <v>7</v>
      </c>
      <c r="L271" s="165" t="s">
        <v>685</v>
      </c>
      <c r="M271" s="165" t="s">
        <v>643</v>
      </c>
      <c r="N271" s="64">
        <v>0</v>
      </c>
      <c r="O271" s="64">
        <v>0</v>
      </c>
      <c r="P271" s="64">
        <v>1</v>
      </c>
      <c r="Q271" s="64">
        <v>0</v>
      </c>
      <c r="R271" s="64">
        <f t="shared" si="56"/>
        <v>1</v>
      </c>
      <c r="S271" s="105" t="s">
        <v>5402</v>
      </c>
      <c r="T271" s="105" t="s">
        <v>5413</v>
      </c>
      <c r="U271" s="159">
        <f t="shared" si="59"/>
        <v>0</v>
      </c>
      <c r="V271" s="273">
        <v>1</v>
      </c>
      <c r="W271" s="100" t="str">
        <f t="shared" si="57"/>
        <v>No hay Programación</v>
      </c>
      <c r="X271" s="105" t="str">
        <f t="shared" si="58"/>
        <v>De acuerdo a lo programado</v>
      </c>
      <c r="Y271" s="166" t="s">
        <v>5409</v>
      </c>
      <c r="Z271" s="159">
        <f t="shared" si="60"/>
        <v>1</v>
      </c>
      <c r="AA271" s="159"/>
      <c r="AB271" s="100" t="str">
        <f t="shared" si="61"/>
        <v>No hay ejecución</v>
      </c>
      <c r="AC271" s="105" t="str">
        <f t="shared" si="62"/>
        <v>NA</v>
      </c>
      <c r="AD271" s="166"/>
      <c r="AE271" s="65">
        <f t="shared" si="63"/>
        <v>1</v>
      </c>
      <c r="AF271" s="100">
        <f t="shared" si="64"/>
        <v>1</v>
      </c>
      <c r="AG271" s="105" t="str">
        <f t="shared" si="65"/>
        <v>De acuerdo a lo programado</v>
      </c>
      <c r="AH271" s="166"/>
      <c r="AI271" s="159">
        <v>10307.44</v>
      </c>
      <c r="AJ271" s="159" t="s">
        <v>5136</v>
      </c>
    </row>
    <row r="272" spans="1:36" ht="30" thickTop="1" thickBot="1">
      <c r="A272" s="63">
        <v>257</v>
      </c>
      <c r="B272" s="162" t="s">
        <v>400</v>
      </c>
      <c r="C272" s="162" t="s">
        <v>41</v>
      </c>
      <c r="D272" s="162">
        <v>0</v>
      </c>
      <c r="E272" s="162" t="s">
        <v>66</v>
      </c>
      <c r="F272" s="162">
        <v>19</v>
      </c>
      <c r="G272" s="231" t="s">
        <v>439</v>
      </c>
      <c r="H272" s="164" t="s">
        <v>5397</v>
      </c>
      <c r="I272" s="231" t="s">
        <v>18</v>
      </c>
      <c r="J272" s="231" t="s">
        <v>141</v>
      </c>
      <c r="K272" s="231">
        <v>7</v>
      </c>
      <c r="L272" s="165" t="s">
        <v>3778</v>
      </c>
      <c r="M272" s="165" t="s">
        <v>643</v>
      </c>
      <c r="N272" s="64">
        <v>1</v>
      </c>
      <c r="O272" s="64">
        <v>0</v>
      </c>
      <c r="P272" s="64">
        <v>0</v>
      </c>
      <c r="Q272" s="64">
        <v>0</v>
      </c>
      <c r="R272" s="64">
        <f t="shared" si="56"/>
        <v>1</v>
      </c>
      <c r="S272" s="105" t="s">
        <v>5402</v>
      </c>
      <c r="T272" s="105" t="s">
        <v>5414</v>
      </c>
      <c r="U272" s="159">
        <f t="shared" si="59"/>
        <v>1</v>
      </c>
      <c r="V272" s="273">
        <v>1</v>
      </c>
      <c r="W272" s="100">
        <f t="shared" si="57"/>
        <v>1</v>
      </c>
      <c r="X272" s="105" t="str">
        <f t="shared" si="58"/>
        <v>De acuerdo a lo programado</v>
      </c>
      <c r="Y272" s="166"/>
      <c r="Z272" s="159">
        <f t="shared" si="60"/>
        <v>0</v>
      </c>
      <c r="AA272" s="159"/>
      <c r="AB272" s="100" t="str">
        <f t="shared" si="61"/>
        <v>No hay ejecución</v>
      </c>
      <c r="AC272" s="105" t="str">
        <f t="shared" si="62"/>
        <v>NA</v>
      </c>
      <c r="AD272" s="166"/>
      <c r="AE272" s="65">
        <f t="shared" si="63"/>
        <v>1</v>
      </c>
      <c r="AF272" s="100">
        <f t="shared" si="64"/>
        <v>1</v>
      </c>
      <c r="AG272" s="105" t="str">
        <f t="shared" si="65"/>
        <v>De acuerdo a lo programado</v>
      </c>
      <c r="AH272" s="166"/>
      <c r="AI272" s="159">
        <v>10307.44</v>
      </c>
      <c r="AJ272" s="159" t="s">
        <v>5136</v>
      </c>
    </row>
    <row r="273" spans="1:36" ht="39.6" thickTop="1" thickBot="1">
      <c r="A273" s="63">
        <v>258</v>
      </c>
      <c r="B273" s="162" t="s">
        <v>400</v>
      </c>
      <c r="C273" s="162" t="s">
        <v>41</v>
      </c>
      <c r="D273" s="162">
        <v>0</v>
      </c>
      <c r="E273" s="162" t="s">
        <v>66</v>
      </c>
      <c r="F273" s="162">
        <v>19</v>
      </c>
      <c r="G273" s="231" t="s">
        <v>439</v>
      </c>
      <c r="H273" s="164" t="s">
        <v>5171</v>
      </c>
      <c r="I273" s="231" t="s">
        <v>18</v>
      </c>
      <c r="J273" s="231" t="s">
        <v>141</v>
      </c>
      <c r="K273" s="231">
        <v>7</v>
      </c>
      <c r="L273" s="165" t="s">
        <v>2214</v>
      </c>
      <c r="M273" s="165" t="s">
        <v>2215</v>
      </c>
      <c r="N273" s="64">
        <v>0</v>
      </c>
      <c r="O273" s="64">
        <v>0</v>
      </c>
      <c r="P273" s="64">
        <v>1</v>
      </c>
      <c r="Q273" s="64">
        <v>0</v>
      </c>
      <c r="R273" s="64">
        <f t="shared" si="56"/>
        <v>1</v>
      </c>
      <c r="S273" s="105" t="s">
        <v>5419</v>
      </c>
      <c r="T273" s="105" t="s">
        <v>5403</v>
      </c>
      <c r="U273" s="159">
        <f t="shared" si="59"/>
        <v>0</v>
      </c>
      <c r="V273" s="273">
        <v>15</v>
      </c>
      <c r="W273" s="100" t="str">
        <f t="shared" si="57"/>
        <v>No hay Programación</v>
      </c>
      <c r="X273" s="105" t="str">
        <f t="shared" si="58"/>
        <v>De acuerdo a lo programado</v>
      </c>
      <c r="Y273" s="166" t="s">
        <v>5420</v>
      </c>
      <c r="Z273" s="159">
        <f t="shared" si="60"/>
        <v>1</v>
      </c>
      <c r="AA273" s="159"/>
      <c r="AB273" s="100" t="str">
        <f t="shared" si="61"/>
        <v>No hay ejecución</v>
      </c>
      <c r="AC273" s="105" t="str">
        <f t="shared" si="62"/>
        <v>NA</v>
      </c>
      <c r="AD273" s="166"/>
      <c r="AE273" s="65">
        <f t="shared" si="63"/>
        <v>15</v>
      </c>
      <c r="AF273" s="100">
        <f t="shared" si="64"/>
        <v>15</v>
      </c>
      <c r="AG273" s="105" t="str">
        <f t="shared" si="65"/>
        <v>De acuerdo a lo programado</v>
      </c>
      <c r="AH273" s="166"/>
      <c r="AI273" s="159">
        <v>10307.44</v>
      </c>
      <c r="AJ273" s="159" t="s">
        <v>5136</v>
      </c>
    </row>
    <row r="274" spans="1:36" ht="49.2" thickTop="1" thickBot="1">
      <c r="A274" s="63">
        <v>259</v>
      </c>
      <c r="B274" s="162" t="s">
        <v>400</v>
      </c>
      <c r="C274" s="162" t="s">
        <v>41</v>
      </c>
      <c r="D274" s="162">
        <v>0</v>
      </c>
      <c r="E274" s="162" t="s">
        <v>66</v>
      </c>
      <c r="F274" s="162">
        <v>19</v>
      </c>
      <c r="G274" s="231" t="s">
        <v>439</v>
      </c>
      <c r="H274" s="164" t="s">
        <v>5133</v>
      </c>
      <c r="I274" s="231" t="s">
        <v>18</v>
      </c>
      <c r="J274" s="231" t="s">
        <v>141</v>
      </c>
      <c r="K274" s="231">
        <v>7</v>
      </c>
      <c r="L274" s="165" t="s">
        <v>2214</v>
      </c>
      <c r="M274" s="165" t="s">
        <v>2215</v>
      </c>
      <c r="N274" s="64">
        <v>0</v>
      </c>
      <c r="O274" s="64">
        <v>0</v>
      </c>
      <c r="P274" s="64">
        <v>1</v>
      </c>
      <c r="Q274" s="64">
        <v>0</v>
      </c>
      <c r="R274" s="64">
        <f t="shared" si="56"/>
        <v>1</v>
      </c>
      <c r="S274" s="105" t="s">
        <v>5419</v>
      </c>
      <c r="T274" s="105" t="s">
        <v>5405</v>
      </c>
      <c r="U274" s="159">
        <f t="shared" si="59"/>
        <v>0</v>
      </c>
      <c r="V274" s="273">
        <v>15</v>
      </c>
      <c r="W274" s="100" t="str">
        <f t="shared" si="57"/>
        <v>No hay Programación</v>
      </c>
      <c r="X274" s="105" t="str">
        <f t="shared" si="58"/>
        <v>De acuerdo a lo programado</v>
      </c>
      <c r="Y274" s="166" t="s">
        <v>5420</v>
      </c>
      <c r="Z274" s="159">
        <f t="shared" si="60"/>
        <v>1</v>
      </c>
      <c r="AA274" s="159"/>
      <c r="AB274" s="100" t="str">
        <f t="shared" si="61"/>
        <v>No hay ejecución</v>
      </c>
      <c r="AC274" s="105" t="str">
        <f t="shared" si="62"/>
        <v>NA</v>
      </c>
      <c r="AD274" s="166"/>
      <c r="AE274" s="65">
        <f t="shared" si="63"/>
        <v>15</v>
      </c>
      <c r="AF274" s="100">
        <f t="shared" si="64"/>
        <v>15</v>
      </c>
      <c r="AG274" s="105" t="str">
        <f t="shared" si="65"/>
        <v>De acuerdo a lo programado</v>
      </c>
      <c r="AH274" s="166"/>
      <c r="AI274" s="159">
        <v>10307.44</v>
      </c>
      <c r="AJ274" s="159" t="s">
        <v>5136</v>
      </c>
    </row>
    <row r="275" spans="1:36" ht="39.6" thickTop="1" thickBot="1">
      <c r="A275" s="63">
        <v>260</v>
      </c>
      <c r="B275" s="162" t="s">
        <v>400</v>
      </c>
      <c r="C275" s="162" t="s">
        <v>41</v>
      </c>
      <c r="D275" s="162">
        <v>0</v>
      </c>
      <c r="E275" s="162" t="s">
        <v>66</v>
      </c>
      <c r="F275" s="162">
        <v>19</v>
      </c>
      <c r="G275" s="231" t="s">
        <v>439</v>
      </c>
      <c r="H275" s="164" t="s">
        <v>5406</v>
      </c>
      <c r="I275" s="231" t="s">
        <v>18</v>
      </c>
      <c r="J275" s="231" t="s">
        <v>141</v>
      </c>
      <c r="K275" s="231">
        <v>7</v>
      </c>
      <c r="L275" s="165" t="s">
        <v>2214</v>
      </c>
      <c r="M275" s="165" t="s">
        <v>2215</v>
      </c>
      <c r="N275" s="64">
        <v>0</v>
      </c>
      <c r="O275" s="64">
        <v>32</v>
      </c>
      <c r="P275" s="64">
        <v>0</v>
      </c>
      <c r="Q275" s="64">
        <v>0</v>
      </c>
      <c r="R275" s="64">
        <f t="shared" si="56"/>
        <v>32</v>
      </c>
      <c r="S275" s="105" t="s">
        <v>5419</v>
      </c>
      <c r="T275" s="105" t="s">
        <v>5411</v>
      </c>
      <c r="U275" s="159">
        <f t="shared" si="59"/>
        <v>32</v>
      </c>
      <c r="V275" s="273">
        <v>32</v>
      </c>
      <c r="W275" s="100">
        <f t="shared" si="57"/>
        <v>1</v>
      </c>
      <c r="X275" s="105" t="str">
        <f t="shared" si="58"/>
        <v>De acuerdo a lo programado</v>
      </c>
      <c r="Y275" s="166" t="s">
        <v>5421</v>
      </c>
      <c r="Z275" s="159">
        <f t="shared" si="60"/>
        <v>0</v>
      </c>
      <c r="AA275" s="159"/>
      <c r="AB275" s="100" t="str">
        <f t="shared" si="61"/>
        <v>No hay ejecución</v>
      </c>
      <c r="AC275" s="105" t="str">
        <f t="shared" si="62"/>
        <v>NA</v>
      </c>
      <c r="AD275" s="166"/>
      <c r="AE275" s="65">
        <f t="shared" si="63"/>
        <v>32</v>
      </c>
      <c r="AF275" s="100">
        <f t="shared" si="64"/>
        <v>1</v>
      </c>
      <c r="AG275" s="105" t="str">
        <f t="shared" si="65"/>
        <v>De acuerdo a lo programado</v>
      </c>
      <c r="AH275" s="166"/>
      <c r="AI275" s="159">
        <v>329838.08000000002</v>
      </c>
      <c r="AJ275" s="159" t="s">
        <v>5136</v>
      </c>
    </row>
    <row r="276" spans="1:36" ht="39.6" thickTop="1" thickBot="1">
      <c r="A276" s="63">
        <v>261</v>
      </c>
      <c r="B276" s="162" t="s">
        <v>400</v>
      </c>
      <c r="C276" s="162" t="s">
        <v>41</v>
      </c>
      <c r="D276" s="162">
        <v>0</v>
      </c>
      <c r="E276" s="162" t="s">
        <v>66</v>
      </c>
      <c r="F276" s="162">
        <v>19</v>
      </c>
      <c r="G276" s="231" t="s">
        <v>439</v>
      </c>
      <c r="H276" s="164" t="s">
        <v>5406</v>
      </c>
      <c r="I276" s="231" t="s">
        <v>18</v>
      </c>
      <c r="J276" s="231" t="s">
        <v>141</v>
      </c>
      <c r="K276" s="231">
        <v>7</v>
      </c>
      <c r="L276" s="165" t="s">
        <v>2214</v>
      </c>
      <c r="M276" s="165" t="s">
        <v>2215</v>
      </c>
      <c r="N276" s="64">
        <v>0</v>
      </c>
      <c r="O276" s="64">
        <v>9</v>
      </c>
      <c r="P276" s="64">
        <v>0</v>
      </c>
      <c r="Q276" s="64">
        <v>0</v>
      </c>
      <c r="R276" s="64">
        <f t="shared" si="56"/>
        <v>9</v>
      </c>
      <c r="S276" s="105" t="s">
        <v>5419</v>
      </c>
      <c r="T276" s="105" t="s">
        <v>5422</v>
      </c>
      <c r="U276" s="159">
        <f t="shared" si="59"/>
        <v>9</v>
      </c>
      <c r="V276" s="273">
        <v>9</v>
      </c>
      <c r="W276" s="100">
        <f t="shared" si="57"/>
        <v>1</v>
      </c>
      <c r="X276" s="105" t="str">
        <f t="shared" si="58"/>
        <v>De acuerdo a lo programado</v>
      </c>
      <c r="Y276" s="166" t="s">
        <v>5423</v>
      </c>
      <c r="Z276" s="159">
        <f t="shared" si="60"/>
        <v>0</v>
      </c>
      <c r="AA276" s="159"/>
      <c r="AB276" s="100" t="str">
        <f t="shared" si="61"/>
        <v>No hay ejecución</v>
      </c>
      <c r="AC276" s="105" t="str">
        <f t="shared" si="62"/>
        <v>NA</v>
      </c>
      <c r="AD276" s="166"/>
      <c r="AE276" s="65">
        <f t="shared" si="63"/>
        <v>9</v>
      </c>
      <c r="AF276" s="100">
        <f t="shared" si="64"/>
        <v>1</v>
      </c>
      <c r="AG276" s="105" t="str">
        <f t="shared" si="65"/>
        <v>De acuerdo a lo programado</v>
      </c>
      <c r="AH276" s="166"/>
      <c r="AI276" s="159">
        <v>92766.96</v>
      </c>
      <c r="AJ276" s="159" t="s">
        <v>5136</v>
      </c>
    </row>
    <row r="277" spans="1:36" ht="30" thickTop="1" thickBot="1">
      <c r="A277" s="63">
        <v>262</v>
      </c>
      <c r="B277" s="162" t="s">
        <v>400</v>
      </c>
      <c r="C277" s="162" t="s">
        <v>41</v>
      </c>
      <c r="D277" s="162">
        <v>0</v>
      </c>
      <c r="E277" s="162" t="s">
        <v>66</v>
      </c>
      <c r="F277" s="162">
        <v>19</v>
      </c>
      <c r="G277" s="231" t="s">
        <v>439</v>
      </c>
      <c r="H277" s="164" t="s">
        <v>5406</v>
      </c>
      <c r="I277" s="231" t="s">
        <v>18</v>
      </c>
      <c r="J277" s="231" t="s">
        <v>141</v>
      </c>
      <c r="K277" s="231">
        <v>7</v>
      </c>
      <c r="L277" s="165" t="s">
        <v>2214</v>
      </c>
      <c r="M277" s="165" t="s">
        <v>2215</v>
      </c>
      <c r="N277" s="64">
        <v>0</v>
      </c>
      <c r="O277" s="64">
        <v>32</v>
      </c>
      <c r="P277" s="64">
        <v>0</v>
      </c>
      <c r="Q277" s="64">
        <v>0</v>
      </c>
      <c r="R277" s="64">
        <f t="shared" si="56"/>
        <v>32</v>
      </c>
      <c r="S277" s="105" t="s">
        <v>5419</v>
      </c>
      <c r="T277" s="105" t="s">
        <v>5424</v>
      </c>
      <c r="U277" s="159">
        <f t="shared" si="59"/>
        <v>32</v>
      </c>
      <c r="V277" s="273">
        <v>32</v>
      </c>
      <c r="W277" s="100">
        <f t="shared" si="57"/>
        <v>1</v>
      </c>
      <c r="X277" s="105" t="str">
        <f t="shared" si="58"/>
        <v>De acuerdo a lo programado</v>
      </c>
      <c r="Y277" s="166" t="s">
        <v>5425</v>
      </c>
      <c r="Z277" s="159">
        <f t="shared" si="60"/>
        <v>0</v>
      </c>
      <c r="AA277" s="159"/>
      <c r="AB277" s="100" t="str">
        <f t="shared" si="61"/>
        <v>No hay ejecución</v>
      </c>
      <c r="AC277" s="105" t="str">
        <f t="shared" si="62"/>
        <v>NA</v>
      </c>
      <c r="AD277" s="166"/>
      <c r="AE277" s="65">
        <f t="shared" si="63"/>
        <v>32</v>
      </c>
      <c r="AF277" s="100">
        <f t="shared" si="64"/>
        <v>1</v>
      </c>
      <c r="AG277" s="105" t="str">
        <f t="shared" si="65"/>
        <v>De acuerdo a lo programado</v>
      </c>
      <c r="AH277" s="166"/>
      <c r="AI277" s="159">
        <v>41229.760000000002</v>
      </c>
      <c r="AJ277" s="159" t="s">
        <v>5136</v>
      </c>
    </row>
    <row r="278" spans="1:36" ht="68.400000000000006" thickTop="1" thickBot="1">
      <c r="A278" s="63">
        <v>263</v>
      </c>
      <c r="B278" s="162" t="s">
        <v>400</v>
      </c>
      <c r="C278" s="162" t="s">
        <v>41</v>
      </c>
      <c r="D278" s="162">
        <v>0</v>
      </c>
      <c r="E278" s="162" t="s">
        <v>66</v>
      </c>
      <c r="F278" s="162">
        <v>19</v>
      </c>
      <c r="G278" s="231" t="s">
        <v>439</v>
      </c>
      <c r="H278" s="164" t="s">
        <v>5407</v>
      </c>
      <c r="I278" s="231" t="s">
        <v>18</v>
      </c>
      <c r="J278" s="231" t="s">
        <v>141</v>
      </c>
      <c r="K278" s="231">
        <v>7</v>
      </c>
      <c r="L278" s="165" t="s">
        <v>2214</v>
      </c>
      <c r="M278" s="165" t="s">
        <v>2215</v>
      </c>
      <c r="N278" s="64">
        <v>0</v>
      </c>
      <c r="O278" s="64">
        <v>0</v>
      </c>
      <c r="P278" s="64">
        <v>1</v>
      </c>
      <c r="Q278" s="64">
        <v>0</v>
      </c>
      <c r="R278" s="64">
        <f t="shared" si="56"/>
        <v>1</v>
      </c>
      <c r="S278" s="105" t="s">
        <v>5419</v>
      </c>
      <c r="T278" s="105" t="s">
        <v>5408</v>
      </c>
      <c r="U278" s="159">
        <f t="shared" si="59"/>
        <v>0</v>
      </c>
      <c r="V278" s="273">
        <v>32</v>
      </c>
      <c r="W278" s="100" t="str">
        <f t="shared" si="57"/>
        <v>No hay Programación</v>
      </c>
      <c r="X278" s="105" t="str">
        <f t="shared" si="58"/>
        <v>De acuerdo a lo programado</v>
      </c>
      <c r="Y278" s="166" t="s">
        <v>5426</v>
      </c>
      <c r="Z278" s="159">
        <f t="shared" si="60"/>
        <v>1</v>
      </c>
      <c r="AA278" s="159"/>
      <c r="AB278" s="100" t="str">
        <f t="shared" si="61"/>
        <v>No hay ejecución</v>
      </c>
      <c r="AC278" s="105" t="str">
        <f t="shared" si="62"/>
        <v>NA</v>
      </c>
      <c r="AD278" s="166"/>
      <c r="AE278" s="65">
        <f t="shared" si="63"/>
        <v>32</v>
      </c>
      <c r="AF278" s="100">
        <f t="shared" si="64"/>
        <v>32</v>
      </c>
      <c r="AG278" s="105" t="str">
        <f t="shared" si="65"/>
        <v>De acuerdo a lo programado</v>
      </c>
      <c r="AH278" s="166"/>
      <c r="AI278" s="159">
        <v>10307.44</v>
      </c>
      <c r="AJ278" s="159" t="s">
        <v>5136</v>
      </c>
    </row>
    <row r="279" spans="1:36" ht="58.8" thickTop="1" thickBot="1">
      <c r="A279" s="63">
        <v>264</v>
      </c>
      <c r="B279" s="162" t="s">
        <v>400</v>
      </c>
      <c r="C279" s="162" t="s">
        <v>41</v>
      </c>
      <c r="D279" s="162">
        <v>0</v>
      </c>
      <c r="E279" s="162" t="s">
        <v>66</v>
      </c>
      <c r="F279" s="162">
        <v>19</v>
      </c>
      <c r="G279" s="231" t="s">
        <v>439</v>
      </c>
      <c r="H279" s="164" t="s">
        <v>5407</v>
      </c>
      <c r="I279" s="231" t="s">
        <v>18</v>
      </c>
      <c r="J279" s="231" t="s">
        <v>141</v>
      </c>
      <c r="K279" s="231">
        <v>7</v>
      </c>
      <c r="L279" s="165" t="s">
        <v>2214</v>
      </c>
      <c r="M279" s="165" t="s">
        <v>2215</v>
      </c>
      <c r="N279" s="64">
        <v>0</v>
      </c>
      <c r="O279" s="64">
        <v>0</v>
      </c>
      <c r="P279" s="64">
        <v>1</v>
      </c>
      <c r="Q279" s="64">
        <v>0</v>
      </c>
      <c r="R279" s="64">
        <f t="shared" si="56"/>
        <v>1</v>
      </c>
      <c r="S279" s="105" t="s">
        <v>5419</v>
      </c>
      <c r="T279" s="105" t="s">
        <v>5410</v>
      </c>
      <c r="U279" s="159">
        <f t="shared" si="59"/>
        <v>0</v>
      </c>
      <c r="V279" s="273">
        <v>11</v>
      </c>
      <c r="W279" s="100" t="str">
        <f t="shared" si="57"/>
        <v>No hay Programación</v>
      </c>
      <c r="X279" s="105" t="str">
        <f t="shared" si="58"/>
        <v>De acuerdo a lo programado</v>
      </c>
      <c r="Y279" s="166" t="s">
        <v>5427</v>
      </c>
      <c r="Z279" s="159">
        <f t="shared" si="60"/>
        <v>1</v>
      </c>
      <c r="AA279" s="159"/>
      <c r="AB279" s="100" t="str">
        <f t="shared" si="61"/>
        <v>No hay ejecución</v>
      </c>
      <c r="AC279" s="105" t="str">
        <f t="shared" si="62"/>
        <v>NA</v>
      </c>
      <c r="AD279" s="166"/>
      <c r="AE279" s="65">
        <f t="shared" si="63"/>
        <v>11</v>
      </c>
      <c r="AF279" s="100">
        <f t="shared" si="64"/>
        <v>11</v>
      </c>
      <c r="AG279" s="105" t="str">
        <f t="shared" si="65"/>
        <v>De acuerdo a lo programado</v>
      </c>
      <c r="AH279" s="166"/>
      <c r="AI279" s="159">
        <v>10307.44</v>
      </c>
      <c r="AJ279" s="159" t="s">
        <v>5136</v>
      </c>
    </row>
    <row r="280" spans="1:36" ht="39.6" thickTop="1" thickBot="1">
      <c r="A280" s="63">
        <v>265</v>
      </c>
      <c r="B280" s="162" t="s">
        <v>400</v>
      </c>
      <c r="C280" s="162" t="s">
        <v>41</v>
      </c>
      <c r="D280" s="162">
        <v>0</v>
      </c>
      <c r="E280" s="162" t="s">
        <v>66</v>
      </c>
      <c r="F280" s="162">
        <v>19</v>
      </c>
      <c r="G280" s="231" t="s">
        <v>439</v>
      </c>
      <c r="H280" s="164" t="s">
        <v>5157</v>
      </c>
      <c r="I280" s="231" t="s">
        <v>18</v>
      </c>
      <c r="J280" s="231" t="s">
        <v>141</v>
      </c>
      <c r="K280" s="231">
        <v>7</v>
      </c>
      <c r="L280" s="165" t="s">
        <v>2214</v>
      </c>
      <c r="M280" s="165" t="s">
        <v>2215</v>
      </c>
      <c r="N280" s="64">
        <v>0</v>
      </c>
      <c r="O280" s="64">
        <v>0</v>
      </c>
      <c r="P280" s="64">
        <v>1</v>
      </c>
      <c r="Q280" s="64">
        <v>0</v>
      </c>
      <c r="R280" s="64">
        <f t="shared" si="56"/>
        <v>1</v>
      </c>
      <c r="S280" s="105" t="s">
        <v>5419</v>
      </c>
      <c r="T280" s="105" t="s">
        <v>5413</v>
      </c>
      <c r="U280" s="159">
        <f t="shared" si="59"/>
        <v>0</v>
      </c>
      <c r="V280" s="273">
        <v>32</v>
      </c>
      <c r="W280" s="100" t="str">
        <f t="shared" si="57"/>
        <v>No hay Programación</v>
      </c>
      <c r="X280" s="105" t="str">
        <f t="shared" si="58"/>
        <v>De acuerdo a lo programado</v>
      </c>
      <c r="Y280" s="166" t="s">
        <v>5428</v>
      </c>
      <c r="Z280" s="159">
        <f t="shared" si="60"/>
        <v>1</v>
      </c>
      <c r="AA280" s="159"/>
      <c r="AB280" s="100" t="str">
        <f t="shared" si="61"/>
        <v>No hay ejecución</v>
      </c>
      <c r="AC280" s="105" t="str">
        <f t="shared" si="62"/>
        <v>NA</v>
      </c>
      <c r="AD280" s="166"/>
      <c r="AE280" s="65">
        <f t="shared" si="63"/>
        <v>32</v>
      </c>
      <c r="AF280" s="100">
        <f t="shared" si="64"/>
        <v>32</v>
      </c>
      <c r="AG280" s="105" t="str">
        <f t="shared" si="65"/>
        <v>De acuerdo a lo programado</v>
      </c>
      <c r="AH280" s="166"/>
      <c r="AI280" s="159">
        <v>10307.44</v>
      </c>
      <c r="AJ280" s="159" t="s">
        <v>5136</v>
      </c>
    </row>
    <row r="281" spans="1:36" ht="39.6" thickTop="1" thickBot="1">
      <c r="A281" s="63">
        <v>266</v>
      </c>
      <c r="B281" s="162" t="s">
        <v>400</v>
      </c>
      <c r="C281" s="162" t="s">
        <v>41</v>
      </c>
      <c r="D281" s="162">
        <v>0</v>
      </c>
      <c r="E281" s="162" t="s">
        <v>66</v>
      </c>
      <c r="F281" s="162">
        <v>19</v>
      </c>
      <c r="G281" s="231" t="s">
        <v>439</v>
      </c>
      <c r="H281" s="164" t="s">
        <v>5397</v>
      </c>
      <c r="I281" s="231" t="s">
        <v>18</v>
      </c>
      <c r="J281" s="231" t="s">
        <v>141</v>
      </c>
      <c r="K281" s="231">
        <v>7</v>
      </c>
      <c r="L281" s="165" t="s">
        <v>2214</v>
      </c>
      <c r="M281" s="165" t="s">
        <v>2215</v>
      </c>
      <c r="N281" s="64">
        <v>0</v>
      </c>
      <c r="O281" s="64">
        <v>0</v>
      </c>
      <c r="P281" s="64">
        <v>1</v>
      </c>
      <c r="Q281" s="64">
        <v>0</v>
      </c>
      <c r="R281" s="64">
        <f t="shared" si="56"/>
        <v>1</v>
      </c>
      <c r="S281" s="105" t="s">
        <v>5419</v>
      </c>
      <c r="T281" s="105" t="s">
        <v>5429</v>
      </c>
      <c r="U281" s="159">
        <f t="shared" si="59"/>
        <v>0</v>
      </c>
      <c r="V281" s="273">
        <v>32</v>
      </c>
      <c r="W281" s="100" t="str">
        <f t="shared" si="57"/>
        <v>No hay Programación</v>
      </c>
      <c r="X281" s="105" t="str">
        <f t="shared" si="58"/>
        <v>De acuerdo a lo programado</v>
      </c>
      <c r="Y281" s="166" t="s">
        <v>5425</v>
      </c>
      <c r="Z281" s="159">
        <f t="shared" si="60"/>
        <v>1</v>
      </c>
      <c r="AA281" s="159"/>
      <c r="AB281" s="100" t="str">
        <f t="shared" si="61"/>
        <v>No hay ejecución</v>
      </c>
      <c r="AC281" s="105" t="str">
        <f t="shared" si="62"/>
        <v>NA</v>
      </c>
      <c r="AD281" s="166"/>
      <c r="AE281" s="65">
        <f t="shared" si="63"/>
        <v>32</v>
      </c>
      <c r="AF281" s="100">
        <f t="shared" si="64"/>
        <v>32</v>
      </c>
      <c r="AG281" s="105" t="str">
        <f t="shared" si="65"/>
        <v>De acuerdo a lo programado</v>
      </c>
      <c r="AH281" s="166"/>
      <c r="AI281" s="159">
        <v>10307.44</v>
      </c>
      <c r="AJ281" s="159" t="s">
        <v>5136</v>
      </c>
    </row>
    <row r="282" spans="1:36" ht="30" thickTop="1" thickBot="1">
      <c r="A282" s="63">
        <v>267</v>
      </c>
      <c r="B282" s="162" t="s">
        <v>400</v>
      </c>
      <c r="C282" s="162" t="s">
        <v>41</v>
      </c>
      <c r="D282" s="162">
        <v>0</v>
      </c>
      <c r="E282" s="162" t="s">
        <v>66</v>
      </c>
      <c r="F282" s="162">
        <v>19</v>
      </c>
      <c r="G282" s="231" t="s">
        <v>439</v>
      </c>
      <c r="H282" s="164" t="s">
        <v>5397</v>
      </c>
      <c r="I282" s="231" t="s">
        <v>18</v>
      </c>
      <c r="J282" s="231" t="s">
        <v>141</v>
      </c>
      <c r="K282" s="231">
        <v>7</v>
      </c>
      <c r="L282" s="165" t="s">
        <v>2214</v>
      </c>
      <c r="M282" s="165" t="s">
        <v>2215</v>
      </c>
      <c r="N282" s="64">
        <v>0</v>
      </c>
      <c r="O282" s="64">
        <v>0</v>
      </c>
      <c r="P282" s="64">
        <v>1</v>
      </c>
      <c r="Q282" s="64">
        <v>0</v>
      </c>
      <c r="R282" s="64">
        <f t="shared" ref="R282:R336" si="66">N282+O282+P282+Q282</f>
        <v>1</v>
      </c>
      <c r="S282" s="105" t="s">
        <v>5419</v>
      </c>
      <c r="T282" s="105" t="s">
        <v>5414</v>
      </c>
      <c r="U282" s="159">
        <f t="shared" si="59"/>
        <v>0</v>
      </c>
      <c r="V282" s="273">
        <v>1</v>
      </c>
      <c r="W282" s="100" t="str">
        <f t="shared" si="57"/>
        <v>No hay Programación</v>
      </c>
      <c r="X282" s="105" t="str">
        <f t="shared" si="58"/>
        <v>De acuerdo a lo programado</v>
      </c>
      <c r="Y282" s="166" t="s">
        <v>5430</v>
      </c>
      <c r="Z282" s="159">
        <f t="shared" si="60"/>
        <v>1</v>
      </c>
      <c r="AA282" s="159"/>
      <c r="AB282" s="100" t="str">
        <f t="shared" si="61"/>
        <v>No hay ejecución</v>
      </c>
      <c r="AC282" s="105" t="str">
        <f t="shared" si="62"/>
        <v>NA</v>
      </c>
      <c r="AD282" s="166"/>
      <c r="AE282" s="65">
        <f t="shared" si="63"/>
        <v>1</v>
      </c>
      <c r="AF282" s="100">
        <f t="shared" si="64"/>
        <v>1</v>
      </c>
      <c r="AG282" s="105" t="str">
        <f t="shared" si="65"/>
        <v>De acuerdo a lo programado</v>
      </c>
      <c r="AH282" s="166"/>
      <c r="AI282" s="159">
        <v>10307.44</v>
      </c>
      <c r="AJ282" s="159" t="s">
        <v>5136</v>
      </c>
    </row>
    <row r="283" spans="1:36" ht="30" thickTop="1" thickBot="1">
      <c r="A283" s="63">
        <v>268</v>
      </c>
      <c r="B283" s="162" t="s">
        <v>400</v>
      </c>
      <c r="C283" s="162" t="s">
        <v>41</v>
      </c>
      <c r="D283" s="162">
        <v>0</v>
      </c>
      <c r="E283" s="162" t="s">
        <v>66</v>
      </c>
      <c r="F283" s="162">
        <v>19</v>
      </c>
      <c r="G283" s="231" t="s">
        <v>439</v>
      </c>
      <c r="H283" s="164" t="s">
        <v>5397</v>
      </c>
      <c r="I283" s="231" t="s">
        <v>18</v>
      </c>
      <c r="J283" s="231" t="s">
        <v>141</v>
      </c>
      <c r="K283" s="231">
        <v>7</v>
      </c>
      <c r="L283" s="165" t="s">
        <v>2214</v>
      </c>
      <c r="M283" s="165" t="s">
        <v>2215</v>
      </c>
      <c r="N283" s="64">
        <v>1</v>
      </c>
      <c r="O283" s="64">
        <v>0</v>
      </c>
      <c r="P283" s="64">
        <v>0</v>
      </c>
      <c r="Q283" s="64">
        <v>0</v>
      </c>
      <c r="R283" s="64">
        <f t="shared" si="66"/>
        <v>1</v>
      </c>
      <c r="S283" s="105" t="s">
        <v>5419</v>
      </c>
      <c r="T283" s="105" t="s">
        <v>5415</v>
      </c>
      <c r="U283" s="159">
        <f t="shared" si="59"/>
        <v>1</v>
      </c>
      <c r="V283" s="273">
        <v>32</v>
      </c>
      <c r="W283" s="100">
        <f t="shared" si="57"/>
        <v>32</v>
      </c>
      <c r="X283" s="105" t="str">
        <f t="shared" si="58"/>
        <v>De acuerdo a lo programado</v>
      </c>
      <c r="Y283" s="166" t="s">
        <v>5421</v>
      </c>
      <c r="Z283" s="159">
        <f t="shared" si="60"/>
        <v>0</v>
      </c>
      <c r="AA283" s="159"/>
      <c r="AB283" s="100" t="str">
        <f t="shared" si="61"/>
        <v>No hay ejecución</v>
      </c>
      <c r="AC283" s="105" t="str">
        <f t="shared" si="62"/>
        <v>NA</v>
      </c>
      <c r="AD283" s="166"/>
      <c r="AE283" s="65">
        <f t="shared" si="63"/>
        <v>32</v>
      </c>
      <c r="AF283" s="100">
        <f t="shared" si="64"/>
        <v>32</v>
      </c>
      <c r="AG283" s="105" t="str">
        <f t="shared" si="65"/>
        <v>De acuerdo a lo programado</v>
      </c>
      <c r="AH283" s="166"/>
      <c r="AI283" s="159">
        <v>10307.44</v>
      </c>
      <c r="AJ283" s="159" t="s">
        <v>5136</v>
      </c>
    </row>
    <row r="284" spans="1:36" ht="68.400000000000006" thickTop="1" thickBot="1">
      <c r="A284" s="63">
        <v>269</v>
      </c>
      <c r="B284" s="162" t="s">
        <v>400</v>
      </c>
      <c r="C284" s="162" t="s">
        <v>41</v>
      </c>
      <c r="D284" s="162">
        <v>0</v>
      </c>
      <c r="E284" s="162" t="s">
        <v>66</v>
      </c>
      <c r="F284" s="162">
        <v>19</v>
      </c>
      <c r="G284" s="231" t="s">
        <v>439</v>
      </c>
      <c r="H284" s="164" t="s">
        <v>5397</v>
      </c>
      <c r="I284" s="231" t="s">
        <v>18</v>
      </c>
      <c r="J284" s="231" t="s">
        <v>141</v>
      </c>
      <c r="K284" s="231">
        <v>7</v>
      </c>
      <c r="L284" s="165" t="s">
        <v>2214</v>
      </c>
      <c r="M284" s="165" t="s">
        <v>2215</v>
      </c>
      <c r="N284" s="64">
        <v>0</v>
      </c>
      <c r="O284" s="64">
        <v>0</v>
      </c>
      <c r="P284" s="64">
        <v>1</v>
      </c>
      <c r="Q284" s="64">
        <v>0</v>
      </c>
      <c r="R284" s="64">
        <f t="shared" si="66"/>
        <v>1</v>
      </c>
      <c r="S284" s="105" t="s">
        <v>5419</v>
      </c>
      <c r="T284" s="105" t="s">
        <v>5416</v>
      </c>
      <c r="U284" s="159">
        <f t="shared" si="59"/>
        <v>0</v>
      </c>
      <c r="V284" s="273">
        <v>1</v>
      </c>
      <c r="W284" s="100" t="str">
        <f t="shared" si="57"/>
        <v>No hay Programación</v>
      </c>
      <c r="X284" s="105" t="str">
        <f t="shared" si="58"/>
        <v>De acuerdo a lo programado</v>
      </c>
      <c r="Y284" s="166" t="s">
        <v>5431</v>
      </c>
      <c r="Z284" s="159">
        <f t="shared" si="60"/>
        <v>1</v>
      </c>
      <c r="AA284" s="159"/>
      <c r="AB284" s="100" t="str">
        <f t="shared" si="61"/>
        <v>No hay ejecución</v>
      </c>
      <c r="AC284" s="105" t="str">
        <f t="shared" si="62"/>
        <v>NA</v>
      </c>
      <c r="AD284" s="166"/>
      <c r="AE284" s="65">
        <f t="shared" si="63"/>
        <v>1</v>
      </c>
      <c r="AF284" s="100">
        <f t="shared" si="64"/>
        <v>1</v>
      </c>
      <c r="AG284" s="105" t="str">
        <f t="shared" si="65"/>
        <v>De acuerdo a lo programado</v>
      </c>
      <c r="AH284" s="166"/>
      <c r="AI284" s="159">
        <v>10307.44</v>
      </c>
      <c r="AJ284" s="159" t="s">
        <v>5136</v>
      </c>
    </row>
    <row r="285" spans="1:36" ht="30" thickTop="1" thickBot="1">
      <c r="A285" s="63">
        <v>270</v>
      </c>
      <c r="B285" s="162" t="s">
        <v>400</v>
      </c>
      <c r="C285" s="162" t="s">
        <v>41</v>
      </c>
      <c r="D285" s="162">
        <v>0</v>
      </c>
      <c r="E285" s="162" t="s">
        <v>66</v>
      </c>
      <c r="F285" s="162">
        <v>19</v>
      </c>
      <c r="G285" s="231" t="s">
        <v>439</v>
      </c>
      <c r="H285" s="164" t="s">
        <v>5397</v>
      </c>
      <c r="I285" s="231" t="s">
        <v>18</v>
      </c>
      <c r="J285" s="231" t="s">
        <v>141</v>
      </c>
      <c r="K285" s="231">
        <v>7</v>
      </c>
      <c r="L285" s="165" t="s">
        <v>2214</v>
      </c>
      <c r="M285" s="165" t="s">
        <v>2215</v>
      </c>
      <c r="N285" s="64">
        <v>0</v>
      </c>
      <c r="O285" s="64">
        <v>0</v>
      </c>
      <c r="P285" s="64">
        <v>1</v>
      </c>
      <c r="Q285" s="64">
        <v>0</v>
      </c>
      <c r="R285" s="64">
        <f t="shared" si="66"/>
        <v>1</v>
      </c>
      <c r="S285" s="105" t="s">
        <v>5419</v>
      </c>
      <c r="T285" s="105" t="s">
        <v>5417</v>
      </c>
      <c r="U285" s="159">
        <f t="shared" si="59"/>
        <v>0</v>
      </c>
      <c r="V285" s="273">
        <v>32</v>
      </c>
      <c r="W285" s="100" t="str">
        <f t="shared" si="57"/>
        <v>No hay Programación</v>
      </c>
      <c r="X285" s="105" t="str">
        <f t="shared" si="58"/>
        <v>De acuerdo a lo programado</v>
      </c>
      <c r="Y285" s="166" t="s">
        <v>5425</v>
      </c>
      <c r="Z285" s="159">
        <f t="shared" si="60"/>
        <v>1</v>
      </c>
      <c r="AA285" s="159"/>
      <c r="AB285" s="100" t="str">
        <f t="shared" si="61"/>
        <v>No hay ejecución</v>
      </c>
      <c r="AC285" s="105" t="str">
        <f t="shared" si="62"/>
        <v>NA</v>
      </c>
      <c r="AD285" s="166"/>
      <c r="AE285" s="65">
        <f t="shared" si="63"/>
        <v>32</v>
      </c>
      <c r="AF285" s="100">
        <f t="shared" si="64"/>
        <v>32</v>
      </c>
      <c r="AG285" s="105" t="str">
        <f t="shared" si="65"/>
        <v>De acuerdo a lo programado</v>
      </c>
      <c r="AH285" s="166"/>
      <c r="AI285" s="159">
        <v>10307.44</v>
      </c>
      <c r="AJ285" s="159" t="s">
        <v>5136</v>
      </c>
    </row>
    <row r="286" spans="1:36" ht="30" thickTop="1" thickBot="1">
      <c r="A286" s="63">
        <v>271</v>
      </c>
      <c r="B286" s="162" t="s">
        <v>400</v>
      </c>
      <c r="C286" s="162" t="s">
        <v>41</v>
      </c>
      <c r="D286" s="162">
        <v>0</v>
      </c>
      <c r="E286" s="162" t="s">
        <v>66</v>
      </c>
      <c r="F286" s="162">
        <v>19</v>
      </c>
      <c r="G286" s="231" t="s">
        <v>439</v>
      </c>
      <c r="H286" s="164" t="s">
        <v>5397</v>
      </c>
      <c r="I286" s="231" t="s">
        <v>18</v>
      </c>
      <c r="J286" s="231" t="s">
        <v>141</v>
      </c>
      <c r="K286" s="231">
        <v>7</v>
      </c>
      <c r="L286" s="165" t="s">
        <v>2214</v>
      </c>
      <c r="M286" s="165" t="s">
        <v>2215</v>
      </c>
      <c r="N286" s="64">
        <v>0</v>
      </c>
      <c r="O286" s="64">
        <v>0</v>
      </c>
      <c r="P286" s="64">
        <v>1</v>
      </c>
      <c r="Q286" s="64">
        <v>0</v>
      </c>
      <c r="R286" s="64">
        <f t="shared" si="66"/>
        <v>1</v>
      </c>
      <c r="S286" s="105" t="s">
        <v>5419</v>
      </c>
      <c r="T286" s="105" t="s">
        <v>5418</v>
      </c>
      <c r="U286" s="159">
        <f t="shared" si="59"/>
        <v>0</v>
      </c>
      <c r="V286" s="273">
        <v>18</v>
      </c>
      <c r="W286" s="100" t="str">
        <f t="shared" ref="W286:W336" si="67">IF(V286="","No hay ejecución",IF(AND(U286&gt;0), V286/U286,"No hay Programación"))</f>
        <v>No hay Programación</v>
      </c>
      <c r="X286" s="105" t="str">
        <f t="shared" ref="X286:X336" si="68">IF(W286="No hay ejecución","NA",IF(W286&gt;=90%,"De acuerdo a lo programado",IF(W286&gt;=70%,"Atraso Leve",IF(W286&lt;70%,"En Riesgo de no Cumplimiento"))))</f>
        <v>De acuerdo a lo programado</v>
      </c>
      <c r="Y286" s="166" t="s">
        <v>5432</v>
      </c>
      <c r="Z286" s="159">
        <f t="shared" si="60"/>
        <v>1</v>
      </c>
      <c r="AA286" s="159"/>
      <c r="AB286" s="100" t="str">
        <f t="shared" si="61"/>
        <v>No hay ejecución</v>
      </c>
      <c r="AC286" s="105" t="str">
        <f t="shared" si="62"/>
        <v>NA</v>
      </c>
      <c r="AD286" s="166"/>
      <c r="AE286" s="65">
        <f t="shared" si="63"/>
        <v>18</v>
      </c>
      <c r="AF286" s="100">
        <f t="shared" si="64"/>
        <v>18</v>
      </c>
      <c r="AG286" s="105" t="str">
        <f t="shared" si="65"/>
        <v>De acuerdo a lo programado</v>
      </c>
      <c r="AH286" s="166"/>
      <c r="AI286" s="159">
        <v>10307.44</v>
      </c>
      <c r="AJ286" s="159" t="s">
        <v>5136</v>
      </c>
    </row>
    <row r="287" spans="1:36" ht="30" thickTop="1" thickBot="1">
      <c r="A287" s="63">
        <v>272</v>
      </c>
      <c r="B287" s="162" t="s">
        <v>400</v>
      </c>
      <c r="C287" s="162" t="s">
        <v>41</v>
      </c>
      <c r="D287" s="162">
        <v>0</v>
      </c>
      <c r="E287" s="162" t="s">
        <v>66</v>
      </c>
      <c r="F287" s="162">
        <v>19</v>
      </c>
      <c r="G287" s="231" t="s">
        <v>439</v>
      </c>
      <c r="H287" s="164" t="s">
        <v>5407</v>
      </c>
      <c r="I287" s="231" t="s">
        <v>18</v>
      </c>
      <c r="J287" s="231" t="s">
        <v>141</v>
      </c>
      <c r="K287" s="231">
        <v>7</v>
      </c>
      <c r="L287" s="165" t="s">
        <v>2214</v>
      </c>
      <c r="M287" s="165" t="s">
        <v>2215</v>
      </c>
      <c r="N287" s="64">
        <v>1</v>
      </c>
      <c r="O287" s="64">
        <v>1</v>
      </c>
      <c r="P287" s="64">
        <v>1</v>
      </c>
      <c r="Q287" s="64">
        <v>1</v>
      </c>
      <c r="R287" s="64">
        <f t="shared" si="66"/>
        <v>4</v>
      </c>
      <c r="S287" s="105" t="s">
        <v>5272</v>
      </c>
      <c r="T287" s="105" t="s">
        <v>5433</v>
      </c>
      <c r="U287" s="159">
        <f t="shared" si="59"/>
        <v>2</v>
      </c>
      <c r="V287" s="273">
        <v>1</v>
      </c>
      <c r="W287" s="100">
        <f t="shared" si="67"/>
        <v>0.5</v>
      </c>
      <c r="X287" s="105" t="str">
        <f t="shared" si="68"/>
        <v>En Riesgo de no Cumplimiento</v>
      </c>
      <c r="Y287" s="166" t="s">
        <v>5154</v>
      </c>
      <c r="Z287" s="159">
        <f t="shared" si="60"/>
        <v>2</v>
      </c>
      <c r="AA287" s="159"/>
      <c r="AB287" s="100" t="str">
        <f t="shared" si="61"/>
        <v>No hay ejecución</v>
      </c>
      <c r="AC287" s="105" t="str">
        <f t="shared" si="62"/>
        <v>NA</v>
      </c>
      <c r="AD287" s="166"/>
      <c r="AE287" s="65">
        <f t="shared" si="63"/>
        <v>1</v>
      </c>
      <c r="AF287" s="100">
        <f t="shared" si="64"/>
        <v>0.25</v>
      </c>
      <c r="AG287" s="105" t="str">
        <f t="shared" si="65"/>
        <v>Incumplimiento</v>
      </c>
      <c r="AH287" s="166"/>
      <c r="AI287" s="159">
        <v>41229.760000000002</v>
      </c>
      <c r="AJ287" s="159" t="s">
        <v>5136</v>
      </c>
    </row>
    <row r="288" spans="1:36" ht="30" thickTop="1" thickBot="1">
      <c r="A288" s="63">
        <v>273</v>
      </c>
      <c r="B288" s="162" t="s">
        <v>400</v>
      </c>
      <c r="C288" s="162" t="s">
        <v>41</v>
      </c>
      <c r="D288" s="162">
        <v>0</v>
      </c>
      <c r="E288" s="162" t="s">
        <v>66</v>
      </c>
      <c r="F288" s="162">
        <v>19</v>
      </c>
      <c r="G288" s="231" t="s">
        <v>557</v>
      </c>
      <c r="H288" s="164" t="s">
        <v>5141</v>
      </c>
      <c r="I288" s="231" t="s">
        <v>18</v>
      </c>
      <c r="J288" s="231" t="s">
        <v>141</v>
      </c>
      <c r="K288" s="231">
        <v>7</v>
      </c>
      <c r="L288" s="165" t="s">
        <v>3807</v>
      </c>
      <c r="M288" s="165" t="s">
        <v>1945</v>
      </c>
      <c r="N288" s="64">
        <v>1</v>
      </c>
      <c r="O288" s="64">
        <v>0</v>
      </c>
      <c r="P288" s="64">
        <v>1</v>
      </c>
      <c r="Q288" s="64">
        <v>0</v>
      </c>
      <c r="R288" s="64">
        <f t="shared" si="66"/>
        <v>2</v>
      </c>
      <c r="S288" s="105" t="s">
        <v>5272</v>
      </c>
      <c r="T288" s="105" t="s">
        <v>5433</v>
      </c>
      <c r="U288" s="159">
        <f t="shared" si="59"/>
        <v>1</v>
      </c>
      <c r="V288" s="273">
        <v>1</v>
      </c>
      <c r="W288" s="100">
        <f t="shared" si="67"/>
        <v>1</v>
      </c>
      <c r="X288" s="105" t="str">
        <f t="shared" si="68"/>
        <v>De acuerdo a lo programado</v>
      </c>
      <c r="Y288" s="166"/>
      <c r="Z288" s="159">
        <f t="shared" si="60"/>
        <v>1</v>
      </c>
      <c r="AA288" s="159"/>
      <c r="AB288" s="100" t="str">
        <f t="shared" si="61"/>
        <v>No hay ejecución</v>
      </c>
      <c r="AC288" s="105" t="str">
        <f t="shared" si="62"/>
        <v>NA</v>
      </c>
      <c r="AD288" s="166"/>
      <c r="AE288" s="65">
        <f t="shared" si="63"/>
        <v>1</v>
      </c>
      <c r="AF288" s="100">
        <f t="shared" si="64"/>
        <v>0.5</v>
      </c>
      <c r="AG288" s="105" t="str">
        <f t="shared" si="65"/>
        <v>Incumplimiento</v>
      </c>
      <c r="AH288" s="166"/>
      <c r="AI288" s="159">
        <v>20614.88</v>
      </c>
      <c r="AJ288" s="159" t="s">
        <v>5136</v>
      </c>
    </row>
    <row r="289" spans="1:36" ht="30" thickTop="1" thickBot="1">
      <c r="A289" s="63">
        <v>274</v>
      </c>
      <c r="B289" s="162" t="s">
        <v>400</v>
      </c>
      <c r="C289" s="162" t="s">
        <v>41</v>
      </c>
      <c r="D289" s="162">
        <v>0</v>
      </c>
      <c r="E289" s="162" t="s">
        <v>66</v>
      </c>
      <c r="F289" s="162">
        <v>19</v>
      </c>
      <c r="G289" s="231" t="s">
        <v>439</v>
      </c>
      <c r="H289" s="164" t="s">
        <v>5434</v>
      </c>
      <c r="I289" s="231" t="s">
        <v>18</v>
      </c>
      <c r="J289" s="231" t="s">
        <v>141</v>
      </c>
      <c r="K289" s="231">
        <v>7</v>
      </c>
      <c r="L289" s="165" t="s">
        <v>2214</v>
      </c>
      <c r="M289" s="165" t="s">
        <v>2215</v>
      </c>
      <c r="N289" s="64">
        <v>1</v>
      </c>
      <c r="O289" s="64">
        <v>1</v>
      </c>
      <c r="P289" s="64">
        <v>1</v>
      </c>
      <c r="Q289" s="64">
        <v>1</v>
      </c>
      <c r="R289" s="64">
        <f t="shared" si="66"/>
        <v>4</v>
      </c>
      <c r="S289" s="105" t="s">
        <v>5282</v>
      </c>
      <c r="T289" s="105" t="s">
        <v>172</v>
      </c>
      <c r="U289" s="159">
        <f t="shared" si="59"/>
        <v>2</v>
      </c>
      <c r="V289" s="273">
        <v>0</v>
      </c>
      <c r="W289" s="100">
        <f t="shared" si="67"/>
        <v>0</v>
      </c>
      <c r="X289" s="105" t="str">
        <f t="shared" si="68"/>
        <v>En Riesgo de no Cumplimiento</v>
      </c>
      <c r="Y289" s="166" t="s">
        <v>5219</v>
      </c>
      <c r="Z289" s="159">
        <f t="shared" si="60"/>
        <v>2</v>
      </c>
      <c r="AA289" s="159"/>
      <c r="AB289" s="100" t="str">
        <f t="shared" si="61"/>
        <v>No hay ejecución</v>
      </c>
      <c r="AC289" s="105" t="str">
        <f t="shared" si="62"/>
        <v>NA</v>
      </c>
      <c r="AD289" s="166"/>
      <c r="AE289" s="65">
        <f t="shared" si="63"/>
        <v>0</v>
      </c>
      <c r="AF289" s="100" t="str">
        <f t="shared" si="64"/>
        <v>No hay Programación</v>
      </c>
      <c r="AG289" s="105" t="str">
        <f t="shared" si="65"/>
        <v>De acuerdo a lo programado</v>
      </c>
      <c r="AH289" s="166"/>
      <c r="AI289" s="159">
        <v>41229.760000000002</v>
      </c>
      <c r="AJ289" s="159" t="s">
        <v>5136</v>
      </c>
    </row>
    <row r="290" spans="1:36" ht="58.8" thickTop="1" thickBot="1">
      <c r="A290" s="63">
        <v>275</v>
      </c>
      <c r="B290" s="162" t="s">
        <v>400</v>
      </c>
      <c r="C290" s="162" t="s">
        <v>41</v>
      </c>
      <c r="D290" s="162">
        <v>0</v>
      </c>
      <c r="E290" s="162" t="s">
        <v>66</v>
      </c>
      <c r="F290" s="162">
        <v>19</v>
      </c>
      <c r="G290" s="231" t="s">
        <v>439</v>
      </c>
      <c r="H290" s="164" t="s">
        <v>5304</v>
      </c>
      <c r="I290" s="231" t="s">
        <v>18</v>
      </c>
      <c r="J290" s="231" t="s">
        <v>141</v>
      </c>
      <c r="K290" s="231">
        <v>7</v>
      </c>
      <c r="L290" s="165" t="s">
        <v>2214</v>
      </c>
      <c r="M290" s="165" t="s">
        <v>2215</v>
      </c>
      <c r="N290" s="64">
        <v>1</v>
      </c>
      <c r="O290" s="64">
        <v>1</v>
      </c>
      <c r="P290" s="64">
        <v>1</v>
      </c>
      <c r="Q290" s="64">
        <v>1</v>
      </c>
      <c r="R290" s="64">
        <f t="shared" si="66"/>
        <v>4</v>
      </c>
      <c r="S290" s="105" t="s">
        <v>5282</v>
      </c>
      <c r="T290" s="105" t="s">
        <v>172</v>
      </c>
      <c r="U290" s="159">
        <f t="shared" si="59"/>
        <v>2</v>
      </c>
      <c r="V290" s="273">
        <v>1</v>
      </c>
      <c r="W290" s="100">
        <f t="shared" si="67"/>
        <v>0.5</v>
      </c>
      <c r="X290" s="105" t="str">
        <f t="shared" si="68"/>
        <v>En Riesgo de no Cumplimiento</v>
      </c>
      <c r="Y290" s="166" t="s">
        <v>5435</v>
      </c>
      <c r="Z290" s="159">
        <f t="shared" si="60"/>
        <v>2</v>
      </c>
      <c r="AA290" s="159"/>
      <c r="AB290" s="100" t="str">
        <f t="shared" si="61"/>
        <v>No hay ejecución</v>
      </c>
      <c r="AC290" s="105" t="str">
        <f t="shared" si="62"/>
        <v>NA</v>
      </c>
      <c r="AD290" s="166"/>
      <c r="AE290" s="65">
        <f t="shared" si="63"/>
        <v>1</v>
      </c>
      <c r="AF290" s="100">
        <f t="shared" si="64"/>
        <v>0.25</v>
      </c>
      <c r="AG290" s="105" t="str">
        <f t="shared" si="65"/>
        <v>Incumplimiento</v>
      </c>
      <c r="AH290" s="166"/>
      <c r="AI290" s="159">
        <v>41229.760000000002</v>
      </c>
      <c r="AJ290" s="159" t="s">
        <v>5136</v>
      </c>
    </row>
    <row r="291" spans="1:36" ht="30" thickTop="1" thickBot="1">
      <c r="A291" s="63">
        <v>276</v>
      </c>
      <c r="B291" s="162" t="s">
        <v>400</v>
      </c>
      <c r="C291" s="162" t="s">
        <v>41</v>
      </c>
      <c r="D291" s="162">
        <v>0</v>
      </c>
      <c r="E291" s="162" t="s">
        <v>66</v>
      </c>
      <c r="F291" s="162">
        <v>19</v>
      </c>
      <c r="G291" s="231" t="s">
        <v>557</v>
      </c>
      <c r="H291" s="164" t="s">
        <v>5141</v>
      </c>
      <c r="I291" s="231" t="s">
        <v>18</v>
      </c>
      <c r="J291" s="231" t="s">
        <v>141</v>
      </c>
      <c r="K291" s="231">
        <v>7</v>
      </c>
      <c r="L291" s="165" t="s">
        <v>2214</v>
      </c>
      <c r="M291" s="165" t="s">
        <v>2215</v>
      </c>
      <c r="N291" s="64">
        <v>1</v>
      </c>
      <c r="O291" s="64">
        <v>0</v>
      </c>
      <c r="P291" s="64">
        <v>0</v>
      </c>
      <c r="Q291" s="64">
        <v>0</v>
      </c>
      <c r="R291" s="64">
        <f t="shared" si="66"/>
        <v>1</v>
      </c>
      <c r="S291" s="105" t="s">
        <v>5282</v>
      </c>
      <c r="T291" s="105" t="s">
        <v>172</v>
      </c>
      <c r="U291" s="159">
        <f t="shared" si="59"/>
        <v>1</v>
      </c>
      <c r="V291" s="273">
        <v>1</v>
      </c>
      <c r="W291" s="100">
        <f t="shared" si="67"/>
        <v>1</v>
      </c>
      <c r="X291" s="105" t="str">
        <f t="shared" si="68"/>
        <v>De acuerdo a lo programado</v>
      </c>
      <c r="Y291" s="166"/>
      <c r="Z291" s="159">
        <f t="shared" si="60"/>
        <v>0</v>
      </c>
      <c r="AA291" s="159"/>
      <c r="AB291" s="100" t="str">
        <f t="shared" si="61"/>
        <v>No hay ejecución</v>
      </c>
      <c r="AC291" s="105" t="str">
        <f t="shared" si="62"/>
        <v>NA</v>
      </c>
      <c r="AD291" s="166"/>
      <c r="AE291" s="65">
        <f t="shared" si="63"/>
        <v>1</v>
      </c>
      <c r="AF291" s="100">
        <f t="shared" si="64"/>
        <v>1</v>
      </c>
      <c r="AG291" s="105" t="str">
        <f t="shared" si="65"/>
        <v>De acuerdo a lo programado</v>
      </c>
      <c r="AH291" s="166"/>
      <c r="AI291" s="159">
        <v>10307.44</v>
      </c>
      <c r="AJ291" s="159" t="s">
        <v>5136</v>
      </c>
    </row>
    <row r="292" spans="1:36" ht="30" thickTop="1" thickBot="1">
      <c r="A292" s="63">
        <v>277</v>
      </c>
      <c r="B292" s="162" t="s">
        <v>400</v>
      </c>
      <c r="C292" s="162" t="s">
        <v>41</v>
      </c>
      <c r="D292" s="162">
        <v>0</v>
      </c>
      <c r="E292" s="162" t="s">
        <v>66</v>
      </c>
      <c r="F292" s="162">
        <v>19</v>
      </c>
      <c r="G292" s="231" t="s">
        <v>557</v>
      </c>
      <c r="H292" s="164" t="s">
        <v>5182</v>
      </c>
      <c r="I292" s="231" t="s">
        <v>18</v>
      </c>
      <c r="J292" s="231" t="s">
        <v>141</v>
      </c>
      <c r="K292" s="231">
        <v>7</v>
      </c>
      <c r="L292" s="165" t="s">
        <v>2214</v>
      </c>
      <c r="M292" s="165" t="s">
        <v>2215</v>
      </c>
      <c r="N292" s="64">
        <v>1</v>
      </c>
      <c r="O292" s="64">
        <v>0</v>
      </c>
      <c r="P292" s="64">
        <v>0</v>
      </c>
      <c r="Q292" s="64">
        <v>0</v>
      </c>
      <c r="R292" s="64">
        <f t="shared" si="66"/>
        <v>1</v>
      </c>
      <c r="S292" s="105" t="s">
        <v>5282</v>
      </c>
      <c r="T292" s="105" t="s">
        <v>172</v>
      </c>
      <c r="U292" s="159">
        <f t="shared" si="59"/>
        <v>1</v>
      </c>
      <c r="V292" s="273">
        <v>1</v>
      </c>
      <c r="W292" s="100">
        <f t="shared" si="67"/>
        <v>1</v>
      </c>
      <c r="X292" s="105" t="str">
        <f t="shared" si="68"/>
        <v>De acuerdo a lo programado</v>
      </c>
      <c r="Y292" s="166"/>
      <c r="Z292" s="159">
        <f t="shared" si="60"/>
        <v>0</v>
      </c>
      <c r="AA292" s="159"/>
      <c r="AB292" s="100" t="str">
        <f t="shared" si="61"/>
        <v>No hay ejecución</v>
      </c>
      <c r="AC292" s="105" t="str">
        <f t="shared" si="62"/>
        <v>NA</v>
      </c>
      <c r="AD292" s="166"/>
      <c r="AE292" s="65">
        <f t="shared" si="63"/>
        <v>1</v>
      </c>
      <c r="AF292" s="100">
        <f t="shared" si="64"/>
        <v>1</v>
      </c>
      <c r="AG292" s="105" t="str">
        <f t="shared" si="65"/>
        <v>De acuerdo a lo programado</v>
      </c>
      <c r="AH292" s="166"/>
      <c r="AI292" s="159">
        <v>10307.44</v>
      </c>
      <c r="AJ292" s="159" t="s">
        <v>5136</v>
      </c>
    </row>
    <row r="293" spans="1:36" ht="30" thickTop="1" thickBot="1">
      <c r="A293" s="63">
        <v>278</v>
      </c>
      <c r="B293" s="162" t="s">
        <v>400</v>
      </c>
      <c r="C293" s="162" t="s">
        <v>41</v>
      </c>
      <c r="D293" s="162">
        <v>0</v>
      </c>
      <c r="E293" s="162" t="s">
        <v>66</v>
      </c>
      <c r="F293" s="162">
        <v>19</v>
      </c>
      <c r="G293" s="231" t="s">
        <v>464</v>
      </c>
      <c r="H293" s="164" t="s">
        <v>5150</v>
      </c>
      <c r="I293" s="231" t="s">
        <v>18</v>
      </c>
      <c r="J293" s="231" t="s">
        <v>141</v>
      </c>
      <c r="K293" s="231">
        <v>7</v>
      </c>
      <c r="L293" s="165" t="s">
        <v>2214</v>
      </c>
      <c r="M293" s="165" t="s">
        <v>2215</v>
      </c>
      <c r="N293" s="64">
        <v>1</v>
      </c>
      <c r="O293" s="64">
        <v>1</v>
      </c>
      <c r="P293" s="64">
        <v>1</v>
      </c>
      <c r="Q293" s="64">
        <v>1</v>
      </c>
      <c r="R293" s="64">
        <f t="shared" si="66"/>
        <v>4</v>
      </c>
      <c r="S293" s="105" t="s">
        <v>5282</v>
      </c>
      <c r="T293" s="105" t="s">
        <v>5436</v>
      </c>
      <c r="U293" s="159">
        <f t="shared" si="59"/>
        <v>2</v>
      </c>
      <c r="V293" s="273">
        <v>1</v>
      </c>
      <c r="W293" s="100">
        <f t="shared" si="67"/>
        <v>0.5</v>
      </c>
      <c r="X293" s="105" t="str">
        <f t="shared" si="68"/>
        <v>En Riesgo de no Cumplimiento</v>
      </c>
      <c r="Y293" s="166"/>
      <c r="Z293" s="159">
        <f t="shared" si="60"/>
        <v>2</v>
      </c>
      <c r="AA293" s="159"/>
      <c r="AB293" s="100" t="str">
        <f t="shared" si="61"/>
        <v>No hay ejecución</v>
      </c>
      <c r="AC293" s="105" t="str">
        <f t="shared" si="62"/>
        <v>NA</v>
      </c>
      <c r="AD293" s="166"/>
      <c r="AE293" s="65">
        <f t="shared" si="63"/>
        <v>1</v>
      </c>
      <c r="AF293" s="100">
        <f t="shared" si="64"/>
        <v>0.25</v>
      </c>
      <c r="AG293" s="105" t="str">
        <f t="shared" si="65"/>
        <v>Incumplimiento</v>
      </c>
      <c r="AH293" s="166"/>
      <c r="AI293" s="159">
        <v>41229.760000000002</v>
      </c>
      <c r="AJ293" s="159" t="s">
        <v>5136</v>
      </c>
    </row>
    <row r="294" spans="1:36" ht="30" thickTop="1" thickBot="1">
      <c r="A294" s="63">
        <v>279</v>
      </c>
      <c r="B294" s="162" t="s">
        <v>400</v>
      </c>
      <c r="C294" s="162" t="s">
        <v>41</v>
      </c>
      <c r="D294" s="162">
        <v>0</v>
      </c>
      <c r="E294" s="162" t="s">
        <v>66</v>
      </c>
      <c r="F294" s="162">
        <v>19</v>
      </c>
      <c r="G294" s="231" t="s">
        <v>464</v>
      </c>
      <c r="H294" s="164" t="s">
        <v>5150</v>
      </c>
      <c r="I294" s="231" t="s">
        <v>18</v>
      </c>
      <c r="J294" s="231" t="s">
        <v>141</v>
      </c>
      <c r="K294" s="231">
        <v>7</v>
      </c>
      <c r="L294" s="165" t="s">
        <v>2214</v>
      </c>
      <c r="M294" s="165" t="s">
        <v>2215</v>
      </c>
      <c r="N294" s="64">
        <v>1</v>
      </c>
      <c r="O294" s="64">
        <v>1</v>
      </c>
      <c r="P294" s="64">
        <v>1</v>
      </c>
      <c r="Q294" s="64">
        <v>1</v>
      </c>
      <c r="R294" s="64">
        <f t="shared" si="66"/>
        <v>4</v>
      </c>
      <c r="S294" s="105" t="s">
        <v>5282</v>
      </c>
      <c r="T294" s="105" t="s">
        <v>172</v>
      </c>
      <c r="U294" s="159">
        <f t="shared" si="59"/>
        <v>2</v>
      </c>
      <c r="V294" s="273">
        <v>1</v>
      </c>
      <c r="W294" s="100">
        <f t="shared" si="67"/>
        <v>0.5</v>
      </c>
      <c r="X294" s="105" t="str">
        <f t="shared" si="68"/>
        <v>En Riesgo de no Cumplimiento</v>
      </c>
      <c r="Y294" s="166"/>
      <c r="Z294" s="159">
        <f t="shared" si="60"/>
        <v>2</v>
      </c>
      <c r="AA294" s="159"/>
      <c r="AB294" s="100" t="str">
        <f t="shared" si="61"/>
        <v>No hay ejecución</v>
      </c>
      <c r="AC294" s="105" t="str">
        <f t="shared" si="62"/>
        <v>NA</v>
      </c>
      <c r="AD294" s="166"/>
      <c r="AE294" s="65">
        <f t="shared" si="63"/>
        <v>1</v>
      </c>
      <c r="AF294" s="100">
        <f t="shared" si="64"/>
        <v>0.25</v>
      </c>
      <c r="AG294" s="105" t="str">
        <f t="shared" si="65"/>
        <v>Incumplimiento</v>
      </c>
      <c r="AH294" s="166"/>
      <c r="AI294" s="159">
        <v>41229.760000000002</v>
      </c>
      <c r="AJ294" s="159" t="s">
        <v>5136</v>
      </c>
    </row>
    <row r="295" spans="1:36" ht="106.8" thickTop="1" thickBot="1">
      <c r="A295" s="63">
        <v>280</v>
      </c>
      <c r="B295" s="162" t="s">
        <v>400</v>
      </c>
      <c r="C295" s="162" t="s">
        <v>41</v>
      </c>
      <c r="D295" s="162">
        <v>0</v>
      </c>
      <c r="E295" s="162" t="s">
        <v>66</v>
      </c>
      <c r="F295" s="162">
        <v>19</v>
      </c>
      <c r="G295" s="231" t="s">
        <v>439</v>
      </c>
      <c r="H295" s="164" t="s">
        <v>5437</v>
      </c>
      <c r="I295" s="231" t="s">
        <v>18</v>
      </c>
      <c r="J295" s="231" t="s">
        <v>141</v>
      </c>
      <c r="K295" s="231">
        <v>7</v>
      </c>
      <c r="L295" s="165" t="s">
        <v>2214</v>
      </c>
      <c r="M295" s="165" t="s">
        <v>2215</v>
      </c>
      <c r="N295" s="64">
        <v>1</v>
      </c>
      <c r="O295" s="64">
        <v>1</v>
      </c>
      <c r="P295" s="64">
        <v>1</v>
      </c>
      <c r="Q295" s="64">
        <v>1</v>
      </c>
      <c r="R295" s="64">
        <f t="shared" si="66"/>
        <v>4</v>
      </c>
      <c r="S295" s="105" t="s">
        <v>5282</v>
      </c>
      <c r="T295" s="105" t="s">
        <v>172</v>
      </c>
      <c r="U295" s="159">
        <f t="shared" si="59"/>
        <v>2</v>
      </c>
      <c r="V295" s="273">
        <v>1</v>
      </c>
      <c r="W295" s="100">
        <f t="shared" si="67"/>
        <v>0.5</v>
      </c>
      <c r="X295" s="105" t="str">
        <f t="shared" si="68"/>
        <v>En Riesgo de no Cumplimiento</v>
      </c>
      <c r="Y295" s="166" t="s">
        <v>5438</v>
      </c>
      <c r="Z295" s="159">
        <f t="shared" si="60"/>
        <v>2</v>
      </c>
      <c r="AA295" s="159"/>
      <c r="AB295" s="100" t="str">
        <f t="shared" si="61"/>
        <v>No hay ejecución</v>
      </c>
      <c r="AC295" s="105" t="str">
        <f t="shared" si="62"/>
        <v>NA</v>
      </c>
      <c r="AD295" s="166"/>
      <c r="AE295" s="65">
        <f t="shared" si="63"/>
        <v>1</v>
      </c>
      <c r="AF295" s="100">
        <f t="shared" si="64"/>
        <v>0.25</v>
      </c>
      <c r="AG295" s="105" t="str">
        <f t="shared" si="65"/>
        <v>Incumplimiento</v>
      </c>
      <c r="AH295" s="166"/>
      <c r="AI295" s="159">
        <v>41229.760000000002</v>
      </c>
      <c r="AJ295" s="159" t="s">
        <v>5136</v>
      </c>
    </row>
    <row r="296" spans="1:36" ht="154.80000000000001" thickTop="1" thickBot="1">
      <c r="A296" s="63">
        <v>281</v>
      </c>
      <c r="B296" s="162" t="s">
        <v>400</v>
      </c>
      <c r="C296" s="162" t="s">
        <v>41</v>
      </c>
      <c r="D296" s="162">
        <v>0</v>
      </c>
      <c r="E296" s="162" t="s">
        <v>66</v>
      </c>
      <c r="F296" s="162">
        <v>19</v>
      </c>
      <c r="G296" s="231" t="s">
        <v>439</v>
      </c>
      <c r="H296" s="164" t="s">
        <v>5439</v>
      </c>
      <c r="I296" s="231" t="s">
        <v>18</v>
      </c>
      <c r="J296" s="231" t="s">
        <v>141</v>
      </c>
      <c r="K296" s="231">
        <v>7</v>
      </c>
      <c r="L296" s="165" t="s">
        <v>2214</v>
      </c>
      <c r="M296" s="165" t="s">
        <v>2215</v>
      </c>
      <c r="N296" s="64">
        <v>1</v>
      </c>
      <c r="O296" s="64">
        <v>1</v>
      </c>
      <c r="P296" s="64">
        <v>1</v>
      </c>
      <c r="Q296" s="64">
        <v>1</v>
      </c>
      <c r="R296" s="64">
        <f t="shared" si="66"/>
        <v>4</v>
      </c>
      <c r="S296" s="105" t="s">
        <v>5282</v>
      </c>
      <c r="T296" s="105" t="s">
        <v>172</v>
      </c>
      <c r="U296" s="159">
        <f t="shared" si="59"/>
        <v>2</v>
      </c>
      <c r="V296" s="273">
        <v>1</v>
      </c>
      <c r="W296" s="100">
        <f t="shared" si="67"/>
        <v>0.5</v>
      </c>
      <c r="X296" s="105" t="str">
        <f t="shared" si="68"/>
        <v>En Riesgo de no Cumplimiento</v>
      </c>
      <c r="Y296" s="166" t="s">
        <v>5440</v>
      </c>
      <c r="Z296" s="159">
        <f t="shared" si="60"/>
        <v>2</v>
      </c>
      <c r="AA296" s="159"/>
      <c r="AB296" s="100" t="str">
        <f t="shared" si="61"/>
        <v>No hay ejecución</v>
      </c>
      <c r="AC296" s="105" t="str">
        <f t="shared" si="62"/>
        <v>NA</v>
      </c>
      <c r="AD296" s="166"/>
      <c r="AE296" s="65">
        <f t="shared" si="63"/>
        <v>1</v>
      </c>
      <c r="AF296" s="100">
        <f t="shared" si="64"/>
        <v>0.25</v>
      </c>
      <c r="AG296" s="105" t="str">
        <f t="shared" si="65"/>
        <v>Incumplimiento</v>
      </c>
      <c r="AH296" s="166"/>
      <c r="AI296" s="159">
        <v>41229.760000000002</v>
      </c>
      <c r="AJ296" s="159" t="s">
        <v>5136</v>
      </c>
    </row>
    <row r="297" spans="1:36" ht="39.6" thickTop="1" thickBot="1">
      <c r="A297" s="63">
        <v>282</v>
      </c>
      <c r="B297" s="162" t="s">
        <v>400</v>
      </c>
      <c r="C297" s="162" t="s">
        <v>41</v>
      </c>
      <c r="D297" s="162">
        <v>0</v>
      </c>
      <c r="E297" s="162" t="s">
        <v>66</v>
      </c>
      <c r="F297" s="162">
        <v>19</v>
      </c>
      <c r="G297" s="231" t="s">
        <v>439</v>
      </c>
      <c r="H297" s="164" t="s">
        <v>5203</v>
      </c>
      <c r="I297" s="231" t="s">
        <v>18</v>
      </c>
      <c r="J297" s="231" t="s">
        <v>141</v>
      </c>
      <c r="K297" s="231">
        <v>7</v>
      </c>
      <c r="L297" s="165" t="s">
        <v>2214</v>
      </c>
      <c r="M297" s="165" t="s">
        <v>2215</v>
      </c>
      <c r="N297" s="64">
        <v>1</v>
      </c>
      <c r="O297" s="64">
        <v>1</v>
      </c>
      <c r="P297" s="64">
        <v>1</v>
      </c>
      <c r="Q297" s="64">
        <v>1</v>
      </c>
      <c r="R297" s="64">
        <f t="shared" si="66"/>
        <v>4</v>
      </c>
      <c r="S297" s="105" t="s">
        <v>5282</v>
      </c>
      <c r="T297" s="105" t="s">
        <v>172</v>
      </c>
      <c r="U297" s="159">
        <f t="shared" si="59"/>
        <v>2</v>
      </c>
      <c r="V297" s="273">
        <v>0</v>
      </c>
      <c r="W297" s="100">
        <f t="shared" si="67"/>
        <v>0</v>
      </c>
      <c r="X297" s="105" t="str">
        <f t="shared" si="68"/>
        <v>En Riesgo de no Cumplimiento</v>
      </c>
      <c r="Y297" s="166" t="s">
        <v>5441</v>
      </c>
      <c r="Z297" s="159">
        <f t="shared" si="60"/>
        <v>2</v>
      </c>
      <c r="AA297" s="159"/>
      <c r="AB297" s="100" t="str">
        <f t="shared" si="61"/>
        <v>No hay ejecución</v>
      </c>
      <c r="AC297" s="105" t="str">
        <f t="shared" si="62"/>
        <v>NA</v>
      </c>
      <c r="AD297" s="166"/>
      <c r="AE297" s="65">
        <f t="shared" si="63"/>
        <v>0</v>
      </c>
      <c r="AF297" s="100" t="str">
        <f t="shared" si="64"/>
        <v>No hay Programación</v>
      </c>
      <c r="AG297" s="105" t="str">
        <f t="shared" si="65"/>
        <v>De acuerdo a lo programado</v>
      </c>
      <c r="AH297" s="166"/>
      <c r="AI297" s="159">
        <v>41229.760000000002</v>
      </c>
      <c r="AJ297" s="159" t="s">
        <v>5136</v>
      </c>
    </row>
    <row r="298" spans="1:36" ht="49.2" thickTop="1" thickBot="1">
      <c r="A298" s="63">
        <v>283</v>
      </c>
      <c r="B298" s="162" t="s">
        <v>400</v>
      </c>
      <c r="C298" s="162" t="s">
        <v>41</v>
      </c>
      <c r="D298" s="162">
        <v>0</v>
      </c>
      <c r="E298" s="162" t="s">
        <v>66</v>
      </c>
      <c r="F298" s="162">
        <v>19</v>
      </c>
      <c r="G298" s="231" t="s">
        <v>439</v>
      </c>
      <c r="H298" s="164" t="s">
        <v>5171</v>
      </c>
      <c r="I298" s="231" t="s">
        <v>18</v>
      </c>
      <c r="J298" s="231" t="s">
        <v>141</v>
      </c>
      <c r="K298" s="231">
        <v>7</v>
      </c>
      <c r="L298" s="165" t="s">
        <v>2214</v>
      </c>
      <c r="M298" s="165" t="s">
        <v>2215</v>
      </c>
      <c r="N298" s="64">
        <v>0</v>
      </c>
      <c r="O298" s="64">
        <v>1</v>
      </c>
      <c r="P298" s="64">
        <v>0</v>
      </c>
      <c r="Q298" s="64">
        <v>0</v>
      </c>
      <c r="R298" s="64">
        <f t="shared" si="66"/>
        <v>1</v>
      </c>
      <c r="S298" s="105" t="s">
        <v>5310</v>
      </c>
      <c r="T298" s="105" t="s">
        <v>5403</v>
      </c>
      <c r="U298" s="159">
        <f t="shared" si="59"/>
        <v>1</v>
      </c>
      <c r="V298" s="273">
        <v>0</v>
      </c>
      <c r="W298" s="100">
        <f t="shared" si="67"/>
        <v>0</v>
      </c>
      <c r="X298" s="105" t="str">
        <f t="shared" si="68"/>
        <v>En Riesgo de no Cumplimiento</v>
      </c>
      <c r="Y298" s="166" t="s">
        <v>5442</v>
      </c>
      <c r="Z298" s="159">
        <f t="shared" si="60"/>
        <v>0</v>
      </c>
      <c r="AA298" s="159"/>
      <c r="AB298" s="100" t="str">
        <f t="shared" si="61"/>
        <v>No hay ejecución</v>
      </c>
      <c r="AC298" s="105" t="str">
        <f t="shared" si="62"/>
        <v>NA</v>
      </c>
      <c r="AD298" s="166"/>
      <c r="AE298" s="65">
        <f t="shared" si="63"/>
        <v>0</v>
      </c>
      <c r="AF298" s="100" t="str">
        <f t="shared" si="64"/>
        <v>No hay Programación</v>
      </c>
      <c r="AG298" s="105" t="str">
        <f t="shared" si="65"/>
        <v>De acuerdo a lo programado</v>
      </c>
      <c r="AH298" s="166"/>
      <c r="AI298" s="159">
        <v>10307.44</v>
      </c>
      <c r="AJ298" s="159" t="s">
        <v>5136</v>
      </c>
    </row>
    <row r="299" spans="1:36" ht="49.2" thickTop="1" thickBot="1">
      <c r="A299" s="63">
        <v>284</v>
      </c>
      <c r="B299" s="162" t="s">
        <v>400</v>
      </c>
      <c r="C299" s="162" t="s">
        <v>41</v>
      </c>
      <c r="D299" s="162">
        <v>0</v>
      </c>
      <c r="E299" s="162" t="s">
        <v>66</v>
      </c>
      <c r="F299" s="162">
        <v>19</v>
      </c>
      <c r="G299" s="231" t="s">
        <v>439</v>
      </c>
      <c r="H299" s="164" t="s">
        <v>5133</v>
      </c>
      <c r="I299" s="231" t="s">
        <v>18</v>
      </c>
      <c r="J299" s="231" t="s">
        <v>141</v>
      </c>
      <c r="K299" s="231">
        <v>7</v>
      </c>
      <c r="L299" s="165" t="s">
        <v>2214</v>
      </c>
      <c r="M299" s="165" t="s">
        <v>2215</v>
      </c>
      <c r="N299" s="64">
        <v>0</v>
      </c>
      <c r="O299" s="64">
        <v>1</v>
      </c>
      <c r="P299" s="64">
        <v>0</v>
      </c>
      <c r="Q299" s="64">
        <v>0</v>
      </c>
      <c r="R299" s="64">
        <f t="shared" si="66"/>
        <v>1</v>
      </c>
      <c r="S299" s="105" t="s">
        <v>5310</v>
      </c>
      <c r="T299" s="105" t="s">
        <v>5405</v>
      </c>
      <c r="U299" s="159">
        <f t="shared" si="59"/>
        <v>1</v>
      </c>
      <c r="V299" s="273">
        <v>0</v>
      </c>
      <c r="W299" s="100">
        <f t="shared" si="67"/>
        <v>0</v>
      </c>
      <c r="X299" s="105" t="str">
        <f t="shared" si="68"/>
        <v>En Riesgo de no Cumplimiento</v>
      </c>
      <c r="Y299" s="166" t="s">
        <v>5442</v>
      </c>
      <c r="Z299" s="159">
        <f t="shared" si="60"/>
        <v>0</v>
      </c>
      <c r="AA299" s="159"/>
      <c r="AB299" s="100" t="str">
        <f t="shared" si="61"/>
        <v>No hay ejecución</v>
      </c>
      <c r="AC299" s="105" t="str">
        <f t="shared" si="62"/>
        <v>NA</v>
      </c>
      <c r="AD299" s="166"/>
      <c r="AE299" s="65">
        <f t="shared" si="63"/>
        <v>0</v>
      </c>
      <c r="AF299" s="100" t="str">
        <f t="shared" si="64"/>
        <v>No hay Programación</v>
      </c>
      <c r="AG299" s="105" t="str">
        <f t="shared" si="65"/>
        <v>De acuerdo a lo programado</v>
      </c>
      <c r="AH299" s="166"/>
      <c r="AI299" s="159">
        <v>10307.44</v>
      </c>
      <c r="AJ299" s="159" t="s">
        <v>5136</v>
      </c>
    </row>
    <row r="300" spans="1:36" ht="49.2" thickTop="1" thickBot="1">
      <c r="A300" s="63">
        <v>285</v>
      </c>
      <c r="B300" s="162" t="s">
        <v>400</v>
      </c>
      <c r="C300" s="162" t="s">
        <v>41</v>
      </c>
      <c r="D300" s="162">
        <v>0</v>
      </c>
      <c r="E300" s="162" t="s">
        <v>66</v>
      </c>
      <c r="F300" s="162">
        <v>19</v>
      </c>
      <c r="G300" s="231" t="s">
        <v>439</v>
      </c>
      <c r="H300" s="164" t="s">
        <v>5406</v>
      </c>
      <c r="I300" s="231" t="s">
        <v>18</v>
      </c>
      <c r="J300" s="231" t="s">
        <v>141</v>
      </c>
      <c r="K300" s="231">
        <v>7</v>
      </c>
      <c r="L300" s="165" t="s">
        <v>2214</v>
      </c>
      <c r="M300" s="165" t="s">
        <v>2215</v>
      </c>
      <c r="N300" s="64">
        <v>3</v>
      </c>
      <c r="O300" s="64">
        <v>2</v>
      </c>
      <c r="P300" s="64">
        <v>3</v>
      </c>
      <c r="Q300" s="64">
        <v>1</v>
      </c>
      <c r="R300" s="64">
        <f t="shared" si="66"/>
        <v>9</v>
      </c>
      <c r="S300" s="105" t="s">
        <v>5310</v>
      </c>
      <c r="T300" s="105" t="s">
        <v>172</v>
      </c>
      <c r="U300" s="159">
        <f t="shared" si="59"/>
        <v>5</v>
      </c>
      <c r="V300" s="273">
        <v>0</v>
      </c>
      <c r="W300" s="100">
        <f t="shared" si="67"/>
        <v>0</v>
      </c>
      <c r="X300" s="105" t="str">
        <f t="shared" si="68"/>
        <v>En Riesgo de no Cumplimiento</v>
      </c>
      <c r="Y300" s="166" t="s">
        <v>5442</v>
      </c>
      <c r="Z300" s="159">
        <f t="shared" si="60"/>
        <v>4</v>
      </c>
      <c r="AA300" s="159"/>
      <c r="AB300" s="100" t="str">
        <f t="shared" si="61"/>
        <v>No hay ejecución</v>
      </c>
      <c r="AC300" s="105" t="str">
        <f t="shared" si="62"/>
        <v>NA</v>
      </c>
      <c r="AD300" s="166"/>
      <c r="AE300" s="65">
        <f t="shared" si="63"/>
        <v>0</v>
      </c>
      <c r="AF300" s="100" t="str">
        <f t="shared" si="64"/>
        <v>No hay Programación</v>
      </c>
      <c r="AG300" s="105" t="str">
        <f t="shared" si="65"/>
        <v>De acuerdo a lo programado</v>
      </c>
      <c r="AH300" s="166"/>
      <c r="AI300" s="159">
        <v>92766.96</v>
      </c>
      <c r="AJ300" s="159" t="s">
        <v>5136</v>
      </c>
    </row>
    <row r="301" spans="1:36" ht="30" thickTop="1" thickBot="1">
      <c r="A301" s="63">
        <v>286</v>
      </c>
      <c r="B301" s="162" t="s">
        <v>400</v>
      </c>
      <c r="C301" s="162" t="s">
        <v>41</v>
      </c>
      <c r="D301" s="162">
        <v>0</v>
      </c>
      <c r="E301" s="162" t="s">
        <v>66</v>
      </c>
      <c r="F301" s="162">
        <v>19</v>
      </c>
      <c r="G301" s="231" t="s">
        <v>439</v>
      </c>
      <c r="H301" s="164" t="s">
        <v>5407</v>
      </c>
      <c r="I301" s="231" t="s">
        <v>18</v>
      </c>
      <c r="J301" s="231" t="s">
        <v>141</v>
      </c>
      <c r="K301" s="231">
        <v>7</v>
      </c>
      <c r="L301" s="165" t="s">
        <v>2214</v>
      </c>
      <c r="M301" s="165" t="s">
        <v>2215</v>
      </c>
      <c r="N301" s="64">
        <v>0</v>
      </c>
      <c r="O301" s="64">
        <v>0</v>
      </c>
      <c r="P301" s="64">
        <v>1</v>
      </c>
      <c r="Q301" s="64">
        <v>0</v>
      </c>
      <c r="R301" s="64">
        <f t="shared" si="66"/>
        <v>1</v>
      </c>
      <c r="S301" s="105" t="s">
        <v>5310</v>
      </c>
      <c r="T301" s="105" t="s">
        <v>5408</v>
      </c>
      <c r="U301" s="159">
        <f t="shared" si="59"/>
        <v>0</v>
      </c>
      <c r="V301" s="273">
        <v>0</v>
      </c>
      <c r="W301" s="100" t="str">
        <f t="shared" si="67"/>
        <v>No hay Programación</v>
      </c>
      <c r="X301" s="105" t="str">
        <f t="shared" si="68"/>
        <v>De acuerdo a lo programado</v>
      </c>
      <c r="Y301" s="166"/>
      <c r="Z301" s="159">
        <f t="shared" si="60"/>
        <v>1</v>
      </c>
      <c r="AA301" s="159"/>
      <c r="AB301" s="100" t="str">
        <f t="shared" si="61"/>
        <v>No hay ejecución</v>
      </c>
      <c r="AC301" s="105" t="str">
        <f t="shared" si="62"/>
        <v>NA</v>
      </c>
      <c r="AD301" s="166"/>
      <c r="AE301" s="65">
        <f t="shared" si="63"/>
        <v>0</v>
      </c>
      <c r="AF301" s="100" t="str">
        <f t="shared" si="64"/>
        <v>No hay Programación</v>
      </c>
      <c r="AG301" s="105" t="str">
        <f t="shared" si="65"/>
        <v>De acuerdo a lo programado</v>
      </c>
      <c r="AH301" s="166"/>
      <c r="AI301" s="159">
        <v>10307.44</v>
      </c>
      <c r="AJ301" s="159" t="s">
        <v>5136</v>
      </c>
    </row>
    <row r="302" spans="1:36" ht="39.6" thickTop="1" thickBot="1">
      <c r="A302" s="63">
        <v>287</v>
      </c>
      <c r="B302" s="162" t="s">
        <v>400</v>
      </c>
      <c r="C302" s="162" t="s">
        <v>41</v>
      </c>
      <c r="D302" s="162">
        <v>0</v>
      </c>
      <c r="E302" s="162" t="s">
        <v>66</v>
      </c>
      <c r="F302" s="162">
        <v>19</v>
      </c>
      <c r="G302" s="231" t="s">
        <v>439</v>
      </c>
      <c r="H302" s="164" t="s">
        <v>5407</v>
      </c>
      <c r="I302" s="231" t="s">
        <v>18</v>
      </c>
      <c r="J302" s="231" t="s">
        <v>141</v>
      </c>
      <c r="K302" s="231">
        <v>7</v>
      </c>
      <c r="L302" s="165" t="s">
        <v>2214</v>
      </c>
      <c r="M302" s="165" t="s">
        <v>2215</v>
      </c>
      <c r="N302" s="64">
        <v>0</v>
      </c>
      <c r="O302" s="64">
        <v>0</v>
      </c>
      <c r="P302" s="64">
        <v>1</v>
      </c>
      <c r="Q302" s="64">
        <v>0</v>
      </c>
      <c r="R302" s="64">
        <f t="shared" si="66"/>
        <v>1</v>
      </c>
      <c r="S302" s="105" t="s">
        <v>5310</v>
      </c>
      <c r="T302" s="105" t="s">
        <v>5410</v>
      </c>
      <c r="U302" s="159">
        <f t="shared" si="59"/>
        <v>0</v>
      </c>
      <c r="V302" s="273">
        <v>0</v>
      </c>
      <c r="W302" s="100" t="str">
        <f t="shared" si="67"/>
        <v>No hay Programación</v>
      </c>
      <c r="X302" s="105" t="str">
        <f t="shared" si="68"/>
        <v>De acuerdo a lo programado</v>
      </c>
      <c r="Y302" s="166"/>
      <c r="Z302" s="159">
        <f t="shared" si="60"/>
        <v>1</v>
      </c>
      <c r="AA302" s="159"/>
      <c r="AB302" s="100" t="str">
        <f t="shared" si="61"/>
        <v>No hay ejecución</v>
      </c>
      <c r="AC302" s="105" t="str">
        <f t="shared" si="62"/>
        <v>NA</v>
      </c>
      <c r="AD302" s="166"/>
      <c r="AE302" s="65">
        <f t="shared" si="63"/>
        <v>0</v>
      </c>
      <c r="AF302" s="100" t="str">
        <f t="shared" si="64"/>
        <v>No hay Programación</v>
      </c>
      <c r="AG302" s="105" t="str">
        <f t="shared" si="65"/>
        <v>De acuerdo a lo programado</v>
      </c>
      <c r="AH302" s="166"/>
      <c r="AI302" s="159">
        <v>10307.44</v>
      </c>
      <c r="AJ302" s="159" t="s">
        <v>5136</v>
      </c>
    </row>
    <row r="303" spans="1:36" ht="30" thickTop="1" thickBot="1">
      <c r="A303" s="63">
        <v>288</v>
      </c>
      <c r="B303" s="162" t="s">
        <v>400</v>
      </c>
      <c r="C303" s="162" t="s">
        <v>41</v>
      </c>
      <c r="D303" s="162">
        <v>0</v>
      </c>
      <c r="E303" s="162" t="s">
        <v>66</v>
      </c>
      <c r="F303" s="162">
        <v>19</v>
      </c>
      <c r="G303" s="231" t="s">
        <v>439</v>
      </c>
      <c r="H303" s="164" t="s">
        <v>5157</v>
      </c>
      <c r="I303" s="231" t="s">
        <v>18</v>
      </c>
      <c r="J303" s="231" t="s">
        <v>141</v>
      </c>
      <c r="K303" s="231">
        <v>7</v>
      </c>
      <c r="L303" s="165" t="s">
        <v>2214</v>
      </c>
      <c r="M303" s="165" t="s">
        <v>2215</v>
      </c>
      <c r="N303" s="64">
        <v>0</v>
      </c>
      <c r="O303" s="64">
        <v>0</v>
      </c>
      <c r="P303" s="64">
        <v>3</v>
      </c>
      <c r="Q303" s="64">
        <v>0</v>
      </c>
      <c r="R303" s="64">
        <f t="shared" si="66"/>
        <v>3</v>
      </c>
      <c r="S303" s="105" t="s">
        <v>5310</v>
      </c>
      <c r="T303" s="105" t="s">
        <v>5413</v>
      </c>
      <c r="U303" s="159">
        <f t="shared" si="59"/>
        <v>0</v>
      </c>
      <c r="V303" s="273">
        <v>0</v>
      </c>
      <c r="W303" s="100" t="str">
        <f t="shared" si="67"/>
        <v>No hay Programación</v>
      </c>
      <c r="X303" s="105" t="str">
        <f t="shared" si="68"/>
        <v>De acuerdo a lo programado</v>
      </c>
      <c r="Y303" s="166"/>
      <c r="Z303" s="159">
        <f t="shared" si="60"/>
        <v>3</v>
      </c>
      <c r="AA303" s="159"/>
      <c r="AB303" s="100" t="str">
        <f t="shared" si="61"/>
        <v>No hay ejecución</v>
      </c>
      <c r="AC303" s="105" t="str">
        <f t="shared" si="62"/>
        <v>NA</v>
      </c>
      <c r="AD303" s="166"/>
      <c r="AE303" s="65">
        <f t="shared" si="63"/>
        <v>0</v>
      </c>
      <c r="AF303" s="100" t="str">
        <f t="shared" si="64"/>
        <v>No hay Programación</v>
      </c>
      <c r="AG303" s="105" t="str">
        <f t="shared" si="65"/>
        <v>De acuerdo a lo programado</v>
      </c>
      <c r="AH303" s="166"/>
      <c r="AI303" s="159">
        <v>10307.44</v>
      </c>
      <c r="AJ303" s="159" t="s">
        <v>5136</v>
      </c>
    </row>
    <row r="304" spans="1:36" ht="49.2" thickTop="1" thickBot="1">
      <c r="A304" s="63">
        <v>289</v>
      </c>
      <c r="B304" s="162" t="s">
        <v>400</v>
      </c>
      <c r="C304" s="162" t="s">
        <v>41</v>
      </c>
      <c r="D304" s="162">
        <v>0</v>
      </c>
      <c r="E304" s="162" t="s">
        <v>66</v>
      </c>
      <c r="F304" s="162">
        <v>19</v>
      </c>
      <c r="G304" s="231" t="s">
        <v>439</v>
      </c>
      <c r="H304" s="164" t="s">
        <v>5397</v>
      </c>
      <c r="I304" s="231" t="s">
        <v>18</v>
      </c>
      <c r="J304" s="231" t="s">
        <v>141</v>
      </c>
      <c r="K304" s="231">
        <v>7</v>
      </c>
      <c r="L304" s="165" t="s">
        <v>3778</v>
      </c>
      <c r="M304" s="165" t="s">
        <v>643</v>
      </c>
      <c r="N304" s="64">
        <v>1</v>
      </c>
      <c r="O304" s="64">
        <v>0</v>
      </c>
      <c r="P304" s="64">
        <v>0</v>
      </c>
      <c r="Q304" s="64">
        <v>0</v>
      </c>
      <c r="R304" s="64">
        <f t="shared" si="66"/>
        <v>1</v>
      </c>
      <c r="S304" s="105" t="s">
        <v>5310</v>
      </c>
      <c r="T304" s="105" t="s">
        <v>5414</v>
      </c>
      <c r="U304" s="159">
        <f t="shared" si="59"/>
        <v>1</v>
      </c>
      <c r="V304" s="273">
        <v>0</v>
      </c>
      <c r="W304" s="100">
        <f t="shared" si="67"/>
        <v>0</v>
      </c>
      <c r="X304" s="105" t="str">
        <f t="shared" si="68"/>
        <v>En Riesgo de no Cumplimiento</v>
      </c>
      <c r="Y304" s="166" t="s">
        <v>5442</v>
      </c>
      <c r="Z304" s="159">
        <f t="shared" si="60"/>
        <v>0</v>
      </c>
      <c r="AA304" s="159"/>
      <c r="AB304" s="100" t="str">
        <f t="shared" si="61"/>
        <v>No hay ejecución</v>
      </c>
      <c r="AC304" s="105" t="str">
        <f t="shared" si="62"/>
        <v>NA</v>
      </c>
      <c r="AD304" s="166"/>
      <c r="AE304" s="65">
        <f t="shared" si="63"/>
        <v>0</v>
      </c>
      <c r="AF304" s="100" t="str">
        <f t="shared" si="64"/>
        <v>No hay Programación</v>
      </c>
      <c r="AG304" s="105" t="str">
        <f t="shared" si="65"/>
        <v>De acuerdo a lo programado</v>
      </c>
      <c r="AH304" s="166"/>
      <c r="AI304" s="159">
        <v>10307.44</v>
      </c>
      <c r="AJ304" s="159" t="s">
        <v>5136</v>
      </c>
    </row>
    <row r="305" spans="1:36" ht="49.2" thickTop="1" thickBot="1">
      <c r="A305" s="63">
        <v>290</v>
      </c>
      <c r="B305" s="162" t="s">
        <v>400</v>
      </c>
      <c r="C305" s="162" t="s">
        <v>41</v>
      </c>
      <c r="D305" s="162">
        <v>0</v>
      </c>
      <c r="E305" s="162" t="s">
        <v>66</v>
      </c>
      <c r="F305" s="162">
        <v>19</v>
      </c>
      <c r="G305" s="231" t="s">
        <v>439</v>
      </c>
      <c r="H305" s="164" t="s">
        <v>5397</v>
      </c>
      <c r="I305" s="231" t="s">
        <v>18</v>
      </c>
      <c r="J305" s="231" t="s">
        <v>141</v>
      </c>
      <c r="K305" s="231">
        <v>7</v>
      </c>
      <c r="L305" s="165" t="s">
        <v>3778</v>
      </c>
      <c r="M305" s="165" t="s">
        <v>643</v>
      </c>
      <c r="N305" s="64">
        <v>1</v>
      </c>
      <c r="O305" s="64">
        <v>0</v>
      </c>
      <c r="P305" s="64">
        <v>0</v>
      </c>
      <c r="Q305" s="64">
        <v>0</v>
      </c>
      <c r="R305" s="64">
        <f t="shared" si="66"/>
        <v>1</v>
      </c>
      <c r="S305" s="105" t="s">
        <v>5310</v>
      </c>
      <c r="T305" s="105" t="s">
        <v>5415</v>
      </c>
      <c r="U305" s="159">
        <f t="shared" si="59"/>
        <v>1</v>
      </c>
      <c r="V305" s="273">
        <v>0</v>
      </c>
      <c r="W305" s="100">
        <f t="shared" si="67"/>
        <v>0</v>
      </c>
      <c r="X305" s="105" t="str">
        <f t="shared" si="68"/>
        <v>En Riesgo de no Cumplimiento</v>
      </c>
      <c r="Y305" s="166" t="s">
        <v>5442</v>
      </c>
      <c r="Z305" s="159">
        <f t="shared" si="60"/>
        <v>0</v>
      </c>
      <c r="AA305" s="159"/>
      <c r="AB305" s="100" t="str">
        <f t="shared" si="61"/>
        <v>No hay ejecución</v>
      </c>
      <c r="AC305" s="105" t="str">
        <f t="shared" si="62"/>
        <v>NA</v>
      </c>
      <c r="AD305" s="166"/>
      <c r="AE305" s="65">
        <f t="shared" si="63"/>
        <v>0</v>
      </c>
      <c r="AF305" s="100" t="str">
        <f t="shared" si="64"/>
        <v>No hay Programación</v>
      </c>
      <c r="AG305" s="105" t="str">
        <f t="shared" si="65"/>
        <v>De acuerdo a lo programado</v>
      </c>
      <c r="AH305" s="166"/>
      <c r="AI305" s="159">
        <v>10307.44</v>
      </c>
      <c r="AJ305" s="159" t="s">
        <v>5136</v>
      </c>
    </row>
    <row r="306" spans="1:36" ht="68.400000000000006" thickTop="1" thickBot="1">
      <c r="A306" s="63">
        <v>291</v>
      </c>
      <c r="B306" s="162" t="s">
        <v>400</v>
      </c>
      <c r="C306" s="162" t="s">
        <v>41</v>
      </c>
      <c r="D306" s="162">
        <v>0</v>
      </c>
      <c r="E306" s="162" t="s">
        <v>66</v>
      </c>
      <c r="F306" s="162">
        <v>19</v>
      </c>
      <c r="G306" s="231" t="s">
        <v>439</v>
      </c>
      <c r="H306" s="164" t="s">
        <v>5171</v>
      </c>
      <c r="I306" s="231" t="s">
        <v>18</v>
      </c>
      <c r="J306" s="231" t="s">
        <v>141</v>
      </c>
      <c r="K306" s="231">
        <v>7</v>
      </c>
      <c r="L306" s="165" t="s">
        <v>685</v>
      </c>
      <c r="M306" s="165" t="s">
        <v>643</v>
      </c>
      <c r="N306" s="64">
        <v>0</v>
      </c>
      <c r="O306" s="64">
        <v>2</v>
      </c>
      <c r="P306" s="64">
        <v>0</v>
      </c>
      <c r="Q306" s="64">
        <v>1</v>
      </c>
      <c r="R306" s="64">
        <f t="shared" si="66"/>
        <v>3</v>
      </c>
      <c r="S306" s="105" t="s">
        <v>5327</v>
      </c>
      <c r="T306" s="105" t="s">
        <v>5443</v>
      </c>
      <c r="U306" s="159">
        <f t="shared" si="59"/>
        <v>2</v>
      </c>
      <c r="V306" s="273">
        <v>1</v>
      </c>
      <c r="W306" s="100">
        <f t="shared" si="67"/>
        <v>0.5</v>
      </c>
      <c r="X306" s="105" t="str">
        <f t="shared" si="68"/>
        <v>En Riesgo de no Cumplimiento</v>
      </c>
      <c r="Y306" s="166" t="s">
        <v>5444</v>
      </c>
      <c r="Z306" s="159">
        <f t="shared" si="60"/>
        <v>1</v>
      </c>
      <c r="AA306" s="159"/>
      <c r="AB306" s="100" t="str">
        <f t="shared" si="61"/>
        <v>No hay ejecución</v>
      </c>
      <c r="AC306" s="105" t="str">
        <f t="shared" si="62"/>
        <v>NA</v>
      </c>
      <c r="AD306" s="166"/>
      <c r="AE306" s="65">
        <f t="shared" si="63"/>
        <v>1</v>
      </c>
      <c r="AF306" s="100">
        <f t="shared" si="64"/>
        <v>0.33333333333333331</v>
      </c>
      <c r="AG306" s="105" t="str">
        <f t="shared" si="65"/>
        <v>Incumplimiento</v>
      </c>
      <c r="AH306" s="166"/>
      <c r="AI306" s="159">
        <v>30922.32</v>
      </c>
      <c r="AJ306" s="159" t="s">
        <v>5136</v>
      </c>
    </row>
    <row r="307" spans="1:36" ht="30" thickTop="1" thickBot="1">
      <c r="A307" s="63">
        <v>292</v>
      </c>
      <c r="B307" s="162" t="s">
        <v>400</v>
      </c>
      <c r="C307" s="162" t="s">
        <v>41</v>
      </c>
      <c r="D307" s="162">
        <v>0</v>
      </c>
      <c r="E307" s="162" t="s">
        <v>66</v>
      </c>
      <c r="F307" s="162">
        <v>19</v>
      </c>
      <c r="G307" s="231" t="s">
        <v>439</v>
      </c>
      <c r="H307" s="164" t="s">
        <v>5434</v>
      </c>
      <c r="I307" s="231" t="s">
        <v>18</v>
      </c>
      <c r="J307" s="231" t="s">
        <v>141</v>
      </c>
      <c r="K307" s="231">
        <v>7</v>
      </c>
      <c r="L307" s="165" t="s">
        <v>685</v>
      </c>
      <c r="M307" s="165" t="s">
        <v>643</v>
      </c>
      <c r="N307" s="64">
        <v>0</v>
      </c>
      <c r="O307" s="64">
        <v>1</v>
      </c>
      <c r="P307" s="64">
        <v>1</v>
      </c>
      <c r="Q307" s="64">
        <v>1</v>
      </c>
      <c r="R307" s="64">
        <f t="shared" si="66"/>
        <v>3</v>
      </c>
      <c r="S307" s="105" t="s">
        <v>5327</v>
      </c>
      <c r="T307" s="105" t="s">
        <v>172</v>
      </c>
      <c r="U307" s="159">
        <f t="shared" si="59"/>
        <v>1</v>
      </c>
      <c r="V307" s="273">
        <v>0</v>
      </c>
      <c r="W307" s="100">
        <f t="shared" si="67"/>
        <v>0</v>
      </c>
      <c r="X307" s="105" t="str">
        <f t="shared" si="68"/>
        <v>En Riesgo de no Cumplimiento</v>
      </c>
      <c r="Y307" s="166" t="s">
        <v>5219</v>
      </c>
      <c r="Z307" s="159">
        <f t="shared" si="60"/>
        <v>2</v>
      </c>
      <c r="AA307" s="159"/>
      <c r="AB307" s="100" t="str">
        <f t="shared" si="61"/>
        <v>No hay ejecución</v>
      </c>
      <c r="AC307" s="105" t="str">
        <f t="shared" si="62"/>
        <v>NA</v>
      </c>
      <c r="AD307" s="166"/>
      <c r="AE307" s="65">
        <f t="shared" si="63"/>
        <v>0</v>
      </c>
      <c r="AF307" s="100" t="str">
        <f t="shared" si="64"/>
        <v>No hay Programación</v>
      </c>
      <c r="AG307" s="105" t="str">
        <f t="shared" si="65"/>
        <v>De acuerdo a lo programado</v>
      </c>
      <c r="AH307" s="166"/>
      <c r="AI307" s="159">
        <v>30922.32</v>
      </c>
      <c r="AJ307" s="159" t="s">
        <v>5136</v>
      </c>
    </row>
    <row r="308" spans="1:36" ht="30" thickTop="1" thickBot="1">
      <c r="A308" s="63">
        <v>293</v>
      </c>
      <c r="B308" s="162" t="s">
        <v>400</v>
      </c>
      <c r="C308" s="162" t="s">
        <v>41</v>
      </c>
      <c r="D308" s="162">
        <v>0</v>
      </c>
      <c r="E308" s="162" t="s">
        <v>66</v>
      </c>
      <c r="F308" s="162">
        <v>19</v>
      </c>
      <c r="G308" s="231" t="s">
        <v>439</v>
      </c>
      <c r="H308" s="164" t="s">
        <v>5376</v>
      </c>
      <c r="I308" s="231" t="s">
        <v>18</v>
      </c>
      <c r="J308" s="231" t="s">
        <v>141</v>
      </c>
      <c r="K308" s="231">
        <v>7</v>
      </c>
      <c r="L308" s="165" t="s">
        <v>685</v>
      </c>
      <c r="M308" s="165" t="s">
        <v>643</v>
      </c>
      <c r="N308" s="64">
        <v>0</v>
      </c>
      <c r="O308" s="64">
        <v>1</v>
      </c>
      <c r="P308" s="64">
        <v>1</v>
      </c>
      <c r="Q308" s="64">
        <v>1</v>
      </c>
      <c r="R308" s="64">
        <f t="shared" si="66"/>
        <v>3</v>
      </c>
      <c r="S308" s="105" t="s">
        <v>5327</v>
      </c>
      <c r="T308" s="105" t="s">
        <v>172</v>
      </c>
      <c r="U308" s="159">
        <f t="shared" si="59"/>
        <v>1</v>
      </c>
      <c r="V308" s="273">
        <v>0</v>
      </c>
      <c r="W308" s="100">
        <f t="shared" si="67"/>
        <v>0</v>
      </c>
      <c r="X308" s="105" t="str">
        <f t="shared" si="68"/>
        <v>En Riesgo de no Cumplimiento</v>
      </c>
      <c r="Y308" s="166" t="s">
        <v>5219</v>
      </c>
      <c r="Z308" s="159">
        <f t="shared" si="60"/>
        <v>2</v>
      </c>
      <c r="AA308" s="159"/>
      <c r="AB308" s="100" t="str">
        <f t="shared" si="61"/>
        <v>No hay ejecución</v>
      </c>
      <c r="AC308" s="105" t="str">
        <f t="shared" si="62"/>
        <v>NA</v>
      </c>
      <c r="AD308" s="166"/>
      <c r="AE308" s="65">
        <f t="shared" si="63"/>
        <v>0</v>
      </c>
      <c r="AF308" s="100" t="str">
        <f t="shared" si="64"/>
        <v>No hay Programación</v>
      </c>
      <c r="AG308" s="105" t="str">
        <f t="shared" si="65"/>
        <v>De acuerdo a lo programado</v>
      </c>
      <c r="AH308" s="166"/>
      <c r="AI308" s="159">
        <v>30922.32</v>
      </c>
      <c r="AJ308" s="159" t="s">
        <v>5136</v>
      </c>
    </row>
    <row r="309" spans="1:36" ht="30" thickTop="1" thickBot="1">
      <c r="A309" s="63">
        <v>294</v>
      </c>
      <c r="B309" s="162" t="s">
        <v>400</v>
      </c>
      <c r="C309" s="162" t="s">
        <v>41</v>
      </c>
      <c r="D309" s="162">
        <v>0</v>
      </c>
      <c r="E309" s="162" t="s">
        <v>66</v>
      </c>
      <c r="F309" s="162">
        <v>19</v>
      </c>
      <c r="G309" s="231" t="s">
        <v>439</v>
      </c>
      <c r="H309" s="164" t="s">
        <v>5407</v>
      </c>
      <c r="I309" s="231" t="s">
        <v>18</v>
      </c>
      <c r="J309" s="231" t="s">
        <v>141</v>
      </c>
      <c r="K309" s="231">
        <v>7</v>
      </c>
      <c r="L309" s="165" t="s">
        <v>2214</v>
      </c>
      <c r="M309" s="165" t="s">
        <v>2215</v>
      </c>
      <c r="N309" s="64">
        <v>0</v>
      </c>
      <c r="O309" s="64">
        <v>0</v>
      </c>
      <c r="P309" s="64">
        <v>19</v>
      </c>
      <c r="Q309" s="64">
        <v>0</v>
      </c>
      <c r="R309" s="64">
        <f t="shared" si="66"/>
        <v>19</v>
      </c>
      <c r="S309" s="105" t="s">
        <v>5327</v>
      </c>
      <c r="T309" s="105" t="s">
        <v>5445</v>
      </c>
      <c r="U309" s="159">
        <f t="shared" si="59"/>
        <v>0</v>
      </c>
      <c r="V309" s="273">
        <v>9</v>
      </c>
      <c r="W309" s="100" t="str">
        <f t="shared" si="67"/>
        <v>No hay Programación</v>
      </c>
      <c r="X309" s="105" t="str">
        <f t="shared" si="68"/>
        <v>De acuerdo a lo programado</v>
      </c>
      <c r="Y309" s="166"/>
      <c r="Z309" s="159">
        <f t="shared" si="60"/>
        <v>19</v>
      </c>
      <c r="AA309" s="159"/>
      <c r="AB309" s="100" t="str">
        <f t="shared" si="61"/>
        <v>No hay ejecución</v>
      </c>
      <c r="AC309" s="105" t="str">
        <f t="shared" si="62"/>
        <v>NA</v>
      </c>
      <c r="AD309" s="166"/>
      <c r="AE309" s="65">
        <f t="shared" si="63"/>
        <v>9</v>
      </c>
      <c r="AF309" s="100">
        <f t="shared" si="64"/>
        <v>0.47368421052631576</v>
      </c>
      <c r="AG309" s="105" t="str">
        <f t="shared" si="65"/>
        <v>Incumplimiento</v>
      </c>
      <c r="AH309" s="166"/>
      <c r="AI309" s="159">
        <v>195841.37</v>
      </c>
      <c r="AJ309" s="159" t="s">
        <v>5136</v>
      </c>
    </row>
    <row r="310" spans="1:36" ht="39.6" thickTop="1" thickBot="1">
      <c r="A310" s="63">
        <v>295</v>
      </c>
      <c r="B310" s="162" t="s">
        <v>400</v>
      </c>
      <c r="C310" s="162" t="s">
        <v>41</v>
      </c>
      <c r="D310" s="162">
        <v>0</v>
      </c>
      <c r="E310" s="162" t="s">
        <v>66</v>
      </c>
      <c r="F310" s="162">
        <v>19</v>
      </c>
      <c r="G310" s="231" t="s">
        <v>557</v>
      </c>
      <c r="H310" s="164" t="s">
        <v>5182</v>
      </c>
      <c r="I310" s="231" t="s">
        <v>18</v>
      </c>
      <c r="J310" s="231" t="s">
        <v>141</v>
      </c>
      <c r="K310" s="231">
        <v>7</v>
      </c>
      <c r="L310" s="165" t="s">
        <v>2214</v>
      </c>
      <c r="M310" s="165" t="s">
        <v>2215</v>
      </c>
      <c r="N310" s="64">
        <v>19</v>
      </c>
      <c r="O310" s="64">
        <v>0</v>
      </c>
      <c r="P310" s="64">
        <v>0</v>
      </c>
      <c r="Q310" s="64">
        <v>0</v>
      </c>
      <c r="R310" s="64">
        <f t="shared" si="66"/>
        <v>19</v>
      </c>
      <c r="S310" s="105" t="s">
        <v>5327</v>
      </c>
      <c r="T310" s="105" t="s">
        <v>5446</v>
      </c>
      <c r="U310" s="159">
        <f t="shared" si="59"/>
        <v>19</v>
      </c>
      <c r="V310" s="273">
        <v>6</v>
      </c>
      <c r="W310" s="100">
        <f t="shared" si="67"/>
        <v>0.31578947368421051</v>
      </c>
      <c r="X310" s="105" t="str">
        <f t="shared" si="68"/>
        <v>En Riesgo de no Cumplimiento</v>
      </c>
      <c r="Y310" s="166" t="s">
        <v>5447</v>
      </c>
      <c r="Z310" s="159">
        <f t="shared" si="60"/>
        <v>0</v>
      </c>
      <c r="AA310" s="159"/>
      <c r="AB310" s="100" t="str">
        <f t="shared" si="61"/>
        <v>No hay ejecución</v>
      </c>
      <c r="AC310" s="105" t="str">
        <f t="shared" si="62"/>
        <v>NA</v>
      </c>
      <c r="AD310" s="166"/>
      <c r="AE310" s="65">
        <f t="shared" si="63"/>
        <v>6</v>
      </c>
      <c r="AF310" s="100">
        <f t="shared" si="64"/>
        <v>0.31578947368421051</v>
      </c>
      <c r="AG310" s="105" t="str">
        <f t="shared" si="65"/>
        <v>Incumplimiento</v>
      </c>
      <c r="AH310" s="166"/>
      <c r="AI310" s="159">
        <v>195841.37</v>
      </c>
      <c r="AJ310" s="159" t="s">
        <v>5136</v>
      </c>
    </row>
    <row r="311" spans="1:36" ht="49.2" thickTop="1" thickBot="1">
      <c r="A311" s="63">
        <v>296</v>
      </c>
      <c r="B311" s="162" t="s">
        <v>400</v>
      </c>
      <c r="C311" s="162" t="s">
        <v>41</v>
      </c>
      <c r="D311" s="162">
        <v>0</v>
      </c>
      <c r="E311" s="162" t="s">
        <v>66</v>
      </c>
      <c r="F311" s="162">
        <v>19</v>
      </c>
      <c r="G311" s="231" t="s">
        <v>439</v>
      </c>
      <c r="H311" s="164" t="s">
        <v>5133</v>
      </c>
      <c r="I311" s="231" t="s">
        <v>18</v>
      </c>
      <c r="J311" s="231" t="s">
        <v>141</v>
      </c>
      <c r="K311" s="231">
        <v>7</v>
      </c>
      <c r="L311" s="165" t="s">
        <v>2233</v>
      </c>
      <c r="M311" s="165" t="s">
        <v>643</v>
      </c>
      <c r="N311" s="64">
        <v>0</v>
      </c>
      <c r="O311" s="64">
        <v>2</v>
      </c>
      <c r="P311" s="64">
        <v>0</v>
      </c>
      <c r="Q311" s="64">
        <v>0</v>
      </c>
      <c r="R311" s="64">
        <f t="shared" si="66"/>
        <v>2</v>
      </c>
      <c r="S311" s="105" t="s">
        <v>5448</v>
      </c>
      <c r="T311" s="105" t="s">
        <v>172</v>
      </c>
      <c r="U311" s="159">
        <f t="shared" si="59"/>
        <v>2</v>
      </c>
      <c r="V311" s="273">
        <v>2</v>
      </c>
      <c r="W311" s="100">
        <f t="shared" si="67"/>
        <v>1</v>
      </c>
      <c r="X311" s="105" t="str">
        <f t="shared" si="68"/>
        <v>De acuerdo a lo programado</v>
      </c>
      <c r="Y311" s="166" t="s">
        <v>5449</v>
      </c>
      <c r="Z311" s="159">
        <f t="shared" si="60"/>
        <v>0</v>
      </c>
      <c r="AA311" s="159"/>
      <c r="AB311" s="100" t="str">
        <f t="shared" si="61"/>
        <v>No hay ejecución</v>
      </c>
      <c r="AC311" s="105" t="str">
        <f t="shared" si="62"/>
        <v>NA</v>
      </c>
      <c r="AD311" s="166"/>
      <c r="AE311" s="65">
        <f t="shared" si="63"/>
        <v>2</v>
      </c>
      <c r="AF311" s="100">
        <f t="shared" si="64"/>
        <v>1</v>
      </c>
      <c r="AG311" s="105" t="str">
        <f t="shared" si="65"/>
        <v>De acuerdo a lo programado</v>
      </c>
      <c r="AH311" s="166"/>
      <c r="AI311" s="159">
        <v>20614.88</v>
      </c>
      <c r="AJ311" s="159" t="s">
        <v>5136</v>
      </c>
    </row>
    <row r="312" spans="1:36" ht="39.6" thickTop="1" thickBot="1">
      <c r="A312" s="63">
        <v>297</v>
      </c>
      <c r="B312" s="162" t="s">
        <v>400</v>
      </c>
      <c r="C312" s="162" t="s">
        <v>41</v>
      </c>
      <c r="D312" s="162">
        <v>0</v>
      </c>
      <c r="E312" s="162" t="s">
        <v>66</v>
      </c>
      <c r="F312" s="162">
        <v>19</v>
      </c>
      <c r="G312" s="231" t="s">
        <v>557</v>
      </c>
      <c r="H312" s="164" t="s">
        <v>5182</v>
      </c>
      <c r="I312" s="231" t="s">
        <v>18</v>
      </c>
      <c r="J312" s="231" t="s">
        <v>141</v>
      </c>
      <c r="K312" s="231">
        <v>7</v>
      </c>
      <c r="L312" s="165" t="s">
        <v>2214</v>
      </c>
      <c r="M312" s="165" t="s">
        <v>2215</v>
      </c>
      <c r="N312" s="64">
        <v>0</v>
      </c>
      <c r="O312" s="64">
        <v>0</v>
      </c>
      <c r="P312" s="64">
        <v>2</v>
      </c>
      <c r="Q312" s="64">
        <v>0</v>
      </c>
      <c r="R312" s="64">
        <f t="shared" si="66"/>
        <v>2</v>
      </c>
      <c r="S312" s="105" t="s">
        <v>5448</v>
      </c>
      <c r="T312" s="105" t="s">
        <v>5450</v>
      </c>
      <c r="U312" s="159">
        <f t="shared" si="59"/>
        <v>0</v>
      </c>
      <c r="V312" s="273">
        <v>4</v>
      </c>
      <c r="W312" s="100" t="str">
        <f t="shared" si="67"/>
        <v>No hay Programación</v>
      </c>
      <c r="X312" s="105" t="str">
        <f t="shared" si="68"/>
        <v>De acuerdo a lo programado</v>
      </c>
      <c r="Y312" s="166" t="s">
        <v>5451</v>
      </c>
      <c r="Z312" s="159">
        <f t="shared" si="60"/>
        <v>2</v>
      </c>
      <c r="AA312" s="159"/>
      <c r="AB312" s="100" t="str">
        <f t="shared" si="61"/>
        <v>No hay ejecución</v>
      </c>
      <c r="AC312" s="105" t="str">
        <f t="shared" si="62"/>
        <v>NA</v>
      </c>
      <c r="AD312" s="166"/>
      <c r="AE312" s="65">
        <f t="shared" si="63"/>
        <v>4</v>
      </c>
      <c r="AF312" s="100">
        <f t="shared" si="64"/>
        <v>2</v>
      </c>
      <c r="AG312" s="105" t="str">
        <f t="shared" si="65"/>
        <v>De acuerdo a lo programado</v>
      </c>
      <c r="AH312" s="166"/>
      <c r="AI312" s="159">
        <v>20614.88</v>
      </c>
      <c r="AJ312" s="159" t="s">
        <v>5136</v>
      </c>
    </row>
    <row r="313" spans="1:36" ht="30" thickTop="1" thickBot="1">
      <c r="A313" s="63">
        <v>298</v>
      </c>
      <c r="B313" s="162" t="s">
        <v>400</v>
      </c>
      <c r="C313" s="162" t="s">
        <v>41</v>
      </c>
      <c r="D313" s="162">
        <v>0</v>
      </c>
      <c r="E313" s="162" t="s">
        <v>66</v>
      </c>
      <c r="F313" s="162">
        <v>19</v>
      </c>
      <c r="G313" s="231" t="s">
        <v>439</v>
      </c>
      <c r="H313" s="164" t="s">
        <v>5369</v>
      </c>
      <c r="I313" s="231" t="s">
        <v>18</v>
      </c>
      <c r="J313" s="231" t="s">
        <v>141</v>
      </c>
      <c r="K313" s="231">
        <v>7</v>
      </c>
      <c r="L313" s="165" t="s">
        <v>2214</v>
      </c>
      <c r="M313" s="165" t="s">
        <v>2215</v>
      </c>
      <c r="N313" s="64">
        <v>1</v>
      </c>
      <c r="O313" s="64">
        <v>0</v>
      </c>
      <c r="P313" s="64">
        <v>0</v>
      </c>
      <c r="Q313" s="64">
        <v>0</v>
      </c>
      <c r="R313" s="64">
        <f t="shared" si="66"/>
        <v>1</v>
      </c>
      <c r="S313" s="105" t="s">
        <v>5448</v>
      </c>
      <c r="T313" s="105" t="s">
        <v>5370</v>
      </c>
      <c r="U313" s="159">
        <f t="shared" si="59"/>
        <v>1</v>
      </c>
      <c r="V313" s="273">
        <v>0</v>
      </c>
      <c r="W313" s="100">
        <f t="shared" si="67"/>
        <v>0</v>
      </c>
      <c r="X313" s="105" t="str">
        <f t="shared" si="68"/>
        <v>En Riesgo de no Cumplimiento</v>
      </c>
      <c r="Y313" s="166" t="s">
        <v>5219</v>
      </c>
      <c r="Z313" s="159">
        <f t="shared" si="60"/>
        <v>0</v>
      </c>
      <c r="AA313" s="159"/>
      <c r="AB313" s="100" t="str">
        <f t="shared" si="61"/>
        <v>No hay ejecución</v>
      </c>
      <c r="AC313" s="105" t="str">
        <f t="shared" si="62"/>
        <v>NA</v>
      </c>
      <c r="AD313" s="166"/>
      <c r="AE313" s="65">
        <f t="shared" si="63"/>
        <v>0</v>
      </c>
      <c r="AF313" s="100" t="str">
        <f t="shared" si="64"/>
        <v>No hay Programación</v>
      </c>
      <c r="AG313" s="105" t="str">
        <f t="shared" si="65"/>
        <v>De acuerdo a lo programado</v>
      </c>
      <c r="AH313" s="166"/>
      <c r="AI313" s="159">
        <v>10307.44</v>
      </c>
      <c r="AJ313" s="159" t="s">
        <v>5136</v>
      </c>
    </row>
    <row r="314" spans="1:36" ht="39.6" thickTop="1" thickBot="1">
      <c r="A314" s="63">
        <v>299</v>
      </c>
      <c r="B314" s="162" t="s">
        <v>400</v>
      </c>
      <c r="C314" s="162" t="s">
        <v>41</v>
      </c>
      <c r="D314" s="162">
        <v>0</v>
      </c>
      <c r="E314" s="162" t="s">
        <v>66</v>
      </c>
      <c r="F314" s="162">
        <v>19</v>
      </c>
      <c r="G314" s="231" t="s">
        <v>439</v>
      </c>
      <c r="H314" s="164" t="s">
        <v>5371</v>
      </c>
      <c r="I314" s="231" t="s">
        <v>18</v>
      </c>
      <c r="J314" s="231" t="s">
        <v>141</v>
      </c>
      <c r="K314" s="231">
        <v>7</v>
      </c>
      <c r="L314" s="165" t="s">
        <v>2214</v>
      </c>
      <c r="M314" s="165" t="s">
        <v>2215</v>
      </c>
      <c r="N314" s="64">
        <v>1</v>
      </c>
      <c r="O314" s="64">
        <v>1</v>
      </c>
      <c r="P314" s="64">
        <v>1</v>
      </c>
      <c r="Q314" s="64">
        <v>1</v>
      </c>
      <c r="R314" s="64">
        <f t="shared" si="66"/>
        <v>4</v>
      </c>
      <c r="S314" s="105" t="s">
        <v>5448</v>
      </c>
      <c r="T314" s="105" t="s">
        <v>172</v>
      </c>
      <c r="U314" s="159">
        <f t="shared" si="59"/>
        <v>2</v>
      </c>
      <c r="V314" s="273">
        <v>2</v>
      </c>
      <c r="W314" s="100">
        <f t="shared" si="67"/>
        <v>1</v>
      </c>
      <c r="X314" s="105" t="str">
        <f t="shared" si="68"/>
        <v>De acuerdo a lo programado</v>
      </c>
      <c r="Y314" s="166" t="s">
        <v>5372</v>
      </c>
      <c r="Z314" s="159">
        <f t="shared" si="60"/>
        <v>2</v>
      </c>
      <c r="AA314" s="159"/>
      <c r="AB314" s="100" t="str">
        <f t="shared" si="61"/>
        <v>No hay ejecución</v>
      </c>
      <c r="AC314" s="105" t="str">
        <f t="shared" si="62"/>
        <v>NA</v>
      </c>
      <c r="AD314" s="166"/>
      <c r="AE314" s="65">
        <f t="shared" si="63"/>
        <v>2</v>
      </c>
      <c r="AF314" s="100">
        <f t="shared" si="64"/>
        <v>0.5</v>
      </c>
      <c r="AG314" s="105" t="str">
        <f t="shared" si="65"/>
        <v>Incumplimiento</v>
      </c>
      <c r="AH314" s="166"/>
      <c r="AI314" s="159">
        <v>41229.760000000002</v>
      </c>
      <c r="AJ314" s="159" t="s">
        <v>5136</v>
      </c>
    </row>
    <row r="315" spans="1:36" ht="97.2" thickTop="1" thickBot="1">
      <c r="A315" s="63">
        <v>300</v>
      </c>
      <c r="B315" s="162" t="s">
        <v>403</v>
      </c>
      <c r="C315" s="162" t="s">
        <v>46</v>
      </c>
      <c r="D315" s="162" t="s">
        <v>123</v>
      </c>
      <c r="E315" s="162" t="s">
        <v>147</v>
      </c>
      <c r="F315" s="162">
        <v>18</v>
      </c>
      <c r="G315" s="231" t="s">
        <v>422</v>
      </c>
      <c r="H315" s="164" t="s">
        <v>5331</v>
      </c>
      <c r="I315" s="231" t="s">
        <v>357</v>
      </c>
      <c r="J315" s="231" t="s">
        <v>336</v>
      </c>
      <c r="K315" s="231">
        <v>22</v>
      </c>
      <c r="L315" s="165" t="s">
        <v>2214</v>
      </c>
      <c r="M315" s="165" t="s">
        <v>2215</v>
      </c>
      <c r="N315" s="64">
        <v>19</v>
      </c>
      <c r="O315" s="64">
        <v>0</v>
      </c>
      <c r="P315" s="64">
        <v>0</v>
      </c>
      <c r="Q315" s="64">
        <v>0</v>
      </c>
      <c r="R315" s="64">
        <f t="shared" si="66"/>
        <v>19</v>
      </c>
      <c r="S315" s="105" t="s">
        <v>5134</v>
      </c>
      <c r="T315" s="105" t="s">
        <v>5169</v>
      </c>
      <c r="U315" s="159">
        <f t="shared" si="59"/>
        <v>19</v>
      </c>
      <c r="V315" s="273">
        <v>19</v>
      </c>
      <c r="W315" s="100">
        <f t="shared" si="67"/>
        <v>1</v>
      </c>
      <c r="X315" s="105" t="str">
        <f t="shared" si="68"/>
        <v>De acuerdo a lo programado</v>
      </c>
      <c r="Y315" s="166"/>
      <c r="Z315" s="159">
        <f t="shared" si="60"/>
        <v>0</v>
      </c>
      <c r="AA315" s="159"/>
      <c r="AB315" s="100" t="str">
        <f t="shared" si="61"/>
        <v>No hay ejecución</v>
      </c>
      <c r="AC315" s="105" t="str">
        <f t="shared" si="62"/>
        <v>NA</v>
      </c>
      <c r="AD315" s="166"/>
      <c r="AE315" s="65">
        <f t="shared" si="63"/>
        <v>19</v>
      </c>
      <c r="AF315" s="100">
        <f t="shared" si="64"/>
        <v>1</v>
      </c>
      <c r="AG315" s="105" t="str">
        <f t="shared" si="65"/>
        <v>De acuerdo a lo programado</v>
      </c>
      <c r="AH315" s="166"/>
      <c r="AI315" s="159">
        <v>195841.37</v>
      </c>
      <c r="AJ315" s="159" t="s">
        <v>5136</v>
      </c>
    </row>
    <row r="316" spans="1:36" ht="97.2" thickTop="1" thickBot="1">
      <c r="A316" s="63">
        <v>301</v>
      </c>
      <c r="B316" s="162" t="s">
        <v>403</v>
      </c>
      <c r="C316" s="162" t="s">
        <v>46</v>
      </c>
      <c r="D316" s="162" t="s">
        <v>123</v>
      </c>
      <c r="E316" s="162" t="s">
        <v>147</v>
      </c>
      <c r="F316" s="162">
        <v>18</v>
      </c>
      <c r="G316" s="231" t="s">
        <v>422</v>
      </c>
      <c r="H316" s="164" t="s">
        <v>5156</v>
      </c>
      <c r="I316" s="231" t="s">
        <v>357</v>
      </c>
      <c r="J316" s="231" t="s">
        <v>336</v>
      </c>
      <c r="K316" s="231">
        <v>22</v>
      </c>
      <c r="L316" s="165" t="s">
        <v>2214</v>
      </c>
      <c r="M316" s="165" t="s">
        <v>2215</v>
      </c>
      <c r="N316" s="64">
        <v>19</v>
      </c>
      <c r="O316" s="64">
        <v>0</v>
      </c>
      <c r="P316" s="64">
        <v>0</v>
      </c>
      <c r="Q316" s="64">
        <v>0</v>
      </c>
      <c r="R316" s="64">
        <f t="shared" si="66"/>
        <v>19</v>
      </c>
      <c r="S316" s="105" t="s">
        <v>5134</v>
      </c>
      <c r="T316" s="105" t="s">
        <v>5169</v>
      </c>
      <c r="U316" s="159">
        <f t="shared" ref="U316:U368" si="69">N316+O316</f>
        <v>19</v>
      </c>
      <c r="V316" s="273">
        <v>19</v>
      </c>
      <c r="W316" s="100">
        <f t="shared" si="67"/>
        <v>1</v>
      </c>
      <c r="X316" s="105" t="str">
        <f t="shared" si="68"/>
        <v>De acuerdo a lo programado</v>
      </c>
      <c r="Y316" s="166"/>
      <c r="Z316" s="159">
        <f t="shared" si="60"/>
        <v>0</v>
      </c>
      <c r="AA316" s="159"/>
      <c r="AB316" s="100" t="str">
        <f t="shared" si="61"/>
        <v>No hay ejecución</v>
      </c>
      <c r="AC316" s="105" t="str">
        <f t="shared" si="62"/>
        <v>NA</v>
      </c>
      <c r="AD316" s="166"/>
      <c r="AE316" s="65">
        <f t="shared" si="63"/>
        <v>19</v>
      </c>
      <c r="AF316" s="100">
        <f t="shared" si="64"/>
        <v>1</v>
      </c>
      <c r="AG316" s="105" t="str">
        <f t="shared" si="65"/>
        <v>De acuerdo a lo programado</v>
      </c>
      <c r="AH316" s="166"/>
      <c r="AI316" s="159">
        <v>195841.37</v>
      </c>
      <c r="AJ316" s="159" t="s">
        <v>5136</v>
      </c>
    </row>
    <row r="317" spans="1:36" ht="68.400000000000006" thickTop="1" thickBot="1">
      <c r="A317" s="63">
        <v>302</v>
      </c>
      <c r="B317" s="162" t="s">
        <v>403</v>
      </c>
      <c r="C317" s="162" t="s">
        <v>46</v>
      </c>
      <c r="D317" s="162" t="s">
        <v>123</v>
      </c>
      <c r="E317" s="162" t="s">
        <v>147</v>
      </c>
      <c r="F317" s="162">
        <v>18</v>
      </c>
      <c r="G317" s="231" t="s">
        <v>425</v>
      </c>
      <c r="H317" s="164" t="s">
        <v>5392</v>
      </c>
      <c r="I317" s="231" t="s">
        <v>357</v>
      </c>
      <c r="J317" s="231" t="s">
        <v>336</v>
      </c>
      <c r="K317" s="231">
        <v>22</v>
      </c>
      <c r="L317" s="165" t="s">
        <v>4086</v>
      </c>
      <c r="M317" s="165" t="s">
        <v>636</v>
      </c>
      <c r="N317" s="64">
        <v>0</v>
      </c>
      <c r="O317" s="64">
        <v>0</v>
      </c>
      <c r="P317" s="64">
        <v>0</v>
      </c>
      <c r="Q317" s="64">
        <v>1</v>
      </c>
      <c r="R317" s="64">
        <f t="shared" si="66"/>
        <v>1</v>
      </c>
      <c r="S317" s="105" t="s">
        <v>5134</v>
      </c>
      <c r="T317" s="105" t="s">
        <v>172</v>
      </c>
      <c r="U317" s="159">
        <f t="shared" si="69"/>
        <v>0</v>
      </c>
      <c r="V317" s="273">
        <v>3</v>
      </c>
      <c r="W317" s="100" t="str">
        <f t="shared" si="67"/>
        <v>No hay Programación</v>
      </c>
      <c r="X317" s="105" t="str">
        <f t="shared" si="68"/>
        <v>De acuerdo a lo programado</v>
      </c>
      <c r="Y317" s="166" t="s">
        <v>5452</v>
      </c>
      <c r="Z317" s="159">
        <f t="shared" si="60"/>
        <v>1</v>
      </c>
      <c r="AA317" s="159"/>
      <c r="AB317" s="100" t="str">
        <f t="shared" si="61"/>
        <v>No hay ejecución</v>
      </c>
      <c r="AC317" s="105" t="str">
        <f t="shared" si="62"/>
        <v>NA</v>
      </c>
      <c r="AD317" s="166"/>
      <c r="AE317" s="65">
        <f t="shared" si="63"/>
        <v>3</v>
      </c>
      <c r="AF317" s="100">
        <f t="shared" si="64"/>
        <v>3</v>
      </c>
      <c r="AG317" s="105" t="str">
        <f t="shared" si="65"/>
        <v>De acuerdo a lo programado</v>
      </c>
      <c r="AH317" s="166"/>
      <c r="AI317" s="159">
        <v>10307.44</v>
      </c>
      <c r="AJ317" s="159" t="s">
        <v>5136</v>
      </c>
    </row>
    <row r="318" spans="1:36" ht="318" thickTop="1" thickBot="1">
      <c r="A318" s="63">
        <v>303</v>
      </c>
      <c r="B318" s="162" t="s">
        <v>403</v>
      </c>
      <c r="C318" s="162" t="s">
        <v>46</v>
      </c>
      <c r="D318" s="162" t="s">
        <v>123</v>
      </c>
      <c r="E318" s="162" t="s">
        <v>147</v>
      </c>
      <c r="F318" s="162">
        <v>18</v>
      </c>
      <c r="G318" s="231" t="s">
        <v>422</v>
      </c>
      <c r="H318" s="164" t="s">
        <v>5453</v>
      </c>
      <c r="I318" s="231" t="s">
        <v>357</v>
      </c>
      <c r="J318" s="231" t="s">
        <v>336</v>
      </c>
      <c r="K318" s="231">
        <v>22</v>
      </c>
      <c r="L318" s="165" t="s">
        <v>2214</v>
      </c>
      <c r="M318" s="165" t="s">
        <v>2215</v>
      </c>
      <c r="N318" s="64">
        <v>5</v>
      </c>
      <c r="O318" s="64">
        <v>5</v>
      </c>
      <c r="P318" s="64">
        <v>5</v>
      </c>
      <c r="Q318" s="64">
        <v>4</v>
      </c>
      <c r="R318" s="64">
        <f t="shared" si="66"/>
        <v>19</v>
      </c>
      <c r="S318" s="105" t="s">
        <v>5134</v>
      </c>
      <c r="T318" s="105" t="s">
        <v>5169</v>
      </c>
      <c r="U318" s="159">
        <f t="shared" si="69"/>
        <v>10</v>
      </c>
      <c r="V318" s="273">
        <v>19</v>
      </c>
      <c r="W318" s="100">
        <f t="shared" si="67"/>
        <v>1.9</v>
      </c>
      <c r="X318" s="105" t="str">
        <f t="shared" si="68"/>
        <v>De acuerdo a lo programado</v>
      </c>
      <c r="Y318" s="166" t="s">
        <v>5454</v>
      </c>
      <c r="Z318" s="159">
        <f t="shared" si="60"/>
        <v>9</v>
      </c>
      <c r="AA318" s="159"/>
      <c r="AB318" s="100" t="str">
        <f t="shared" si="61"/>
        <v>No hay ejecución</v>
      </c>
      <c r="AC318" s="105" t="str">
        <f t="shared" si="62"/>
        <v>NA</v>
      </c>
      <c r="AD318" s="166"/>
      <c r="AE318" s="65">
        <f t="shared" si="63"/>
        <v>19</v>
      </c>
      <c r="AF318" s="100">
        <f t="shared" si="64"/>
        <v>1</v>
      </c>
      <c r="AG318" s="105" t="str">
        <f t="shared" si="65"/>
        <v>De acuerdo a lo programado</v>
      </c>
      <c r="AH318" s="166"/>
      <c r="AI318" s="159">
        <v>195841.37</v>
      </c>
      <c r="AJ318" s="159" t="s">
        <v>5136</v>
      </c>
    </row>
    <row r="319" spans="1:36" ht="30" thickTop="1" thickBot="1">
      <c r="A319" s="63">
        <v>304</v>
      </c>
      <c r="B319" s="162" t="s">
        <v>403</v>
      </c>
      <c r="C319" s="162" t="s">
        <v>46</v>
      </c>
      <c r="D319" s="162" t="s">
        <v>123</v>
      </c>
      <c r="E319" s="162" t="s">
        <v>147</v>
      </c>
      <c r="F319" s="162">
        <v>18</v>
      </c>
      <c r="G319" s="231" t="s">
        <v>442</v>
      </c>
      <c r="H319" s="164" t="s">
        <v>5455</v>
      </c>
      <c r="I319" s="231" t="s">
        <v>357</v>
      </c>
      <c r="J319" s="231" t="s">
        <v>336</v>
      </c>
      <c r="K319" s="231">
        <v>22</v>
      </c>
      <c r="L319" s="165" t="s">
        <v>3778</v>
      </c>
      <c r="M319" s="165" t="s">
        <v>643</v>
      </c>
      <c r="N319" s="64">
        <v>0</v>
      </c>
      <c r="O319" s="64">
        <v>1</v>
      </c>
      <c r="P319" s="64">
        <v>0</v>
      </c>
      <c r="Q319" s="64">
        <v>0</v>
      </c>
      <c r="R319" s="64">
        <f t="shared" si="66"/>
        <v>1</v>
      </c>
      <c r="S319" s="105" t="s">
        <v>5134</v>
      </c>
      <c r="T319" s="105" t="s">
        <v>172</v>
      </c>
      <c r="U319" s="159">
        <f t="shared" si="69"/>
        <v>1</v>
      </c>
      <c r="V319" s="273">
        <v>1</v>
      </c>
      <c r="W319" s="100">
        <f t="shared" si="67"/>
        <v>1</v>
      </c>
      <c r="X319" s="105" t="str">
        <f t="shared" si="68"/>
        <v>De acuerdo a lo programado</v>
      </c>
      <c r="Y319" s="166"/>
      <c r="Z319" s="159">
        <f t="shared" si="60"/>
        <v>0</v>
      </c>
      <c r="AA319" s="159"/>
      <c r="AB319" s="100" t="str">
        <f t="shared" si="61"/>
        <v>No hay ejecución</v>
      </c>
      <c r="AC319" s="105" t="str">
        <f t="shared" si="62"/>
        <v>NA</v>
      </c>
      <c r="AD319" s="166"/>
      <c r="AE319" s="65">
        <f t="shared" si="63"/>
        <v>1</v>
      </c>
      <c r="AF319" s="100">
        <f t="shared" si="64"/>
        <v>1</v>
      </c>
      <c r="AG319" s="105" t="str">
        <f t="shared" si="65"/>
        <v>De acuerdo a lo programado</v>
      </c>
      <c r="AH319" s="166"/>
      <c r="AI319" s="159">
        <v>10307.44</v>
      </c>
      <c r="AJ319" s="159" t="s">
        <v>5136</v>
      </c>
    </row>
    <row r="320" spans="1:36" ht="30" thickTop="1" thickBot="1">
      <c r="A320" s="63">
        <v>305</v>
      </c>
      <c r="B320" s="162" t="s">
        <v>403</v>
      </c>
      <c r="C320" s="162" t="s">
        <v>51</v>
      </c>
      <c r="D320" s="162" t="s">
        <v>123</v>
      </c>
      <c r="E320" s="162" t="s">
        <v>151</v>
      </c>
      <c r="F320" s="162">
        <v>18</v>
      </c>
      <c r="G320" s="231" t="s">
        <v>422</v>
      </c>
      <c r="H320" s="164" t="s">
        <v>5395</v>
      </c>
      <c r="I320" s="231" t="s">
        <v>357</v>
      </c>
      <c r="J320" s="231" t="s">
        <v>336</v>
      </c>
      <c r="K320" s="231">
        <v>22</v>
      </c>
      <c r="L320" s="165" t="s">
        <v>3834</v>
      </c>
      <c r="M320" s="165" t="s">
        <v>643</v>
      </c>
      <c r="N320" s="64">
        <v>0</v>
      </c>
      <c r="O320" s="64">
        <v>1</v>
      </c>
      <c r="P320" s="64">
        <v>1</v>
      </c>
      <c r="Q320" s="64">
        <v>0</v>
      </c>
      <c r="R320" s="64">
        <f t="shared" si="66"/>
        <v>2</v>
      </c>
      <c r="S320" s="105" t="s">
        <v>5134</v>
      </c>
      <c r="T320" s="105" t="s">
        <v>172</v>
      </c>
      <c r="U320" s="159">
        <f t="shared" si="69"/>
        <v>1</v>
      </c>
      <c r="V320" s="273">
        <v>1</v>
      </c>
      <c r="W320" s="100">
        <f t="shared" si="67"/>
        <v>1</v>
      </c>
      <c r="X320" s="105" t="str">
        <f t="shared" si="68"/>
        <v>De acuerdo a lo programado</v>
      </c>
      <c r="Y320" s="166"/>
      <c r="Z320" s="159">
        <f t="shared" si="60"/>
        <v>1</v>
      </c>
      <c r="AA320" s="159"/>
      <c r="AB320" s="100" t="str">
        <f t="shared" si="61"/>
        <v>No hay ejecución</v>
      </c>
      <c r="AC320" s="105" t="str">
        <f t="shared" si="62"/>
        <v>NA</v>
      </c>
      <c r="AD320" s="166"/>
      <c r="AE320" s="65">
        <f t="shared" si="63"/>
        <v>1</v>
      </c>
      <c r="AF320" s="100">
        <f t="shared" si="64"/>
        <v>0.5</v>
      </c>
      <c r="AG320" s="105" t="str">
        <f t="shared" si="65"/>
        <v>Incumplimiento</v>
      </c>
      <c r="AH320" s="166"/>
      <c r="AI320" s="159">
        <v>20614.88</v>
      </c>
      <c r="AJ320" s="159" t="s">
        <v>5136</v>
      </c>
    </row>
    <row r="321" spans="1:36" ht="30" thickTop="1" thickBot="1">
      <c r="A321" s="63">
        <v>306</v>
      </c>
      <c r="B321" s="162" t="s">
        <v>403</v>
      </c>
      <c r="C321" s="162" t="s">
        <v>46</v>
      </c>
      <c r="D321" s="162" t="s">
        <v>123</v>
      </c>
      <c r="E321" s="162" t="s">
        <v>147</v>
      </c>
      <c r="F321" s="162">
        <v>18</v>
      </c>
      <c r="G321" s="231" t="s">
        <v>442</v>
      </c>
      <c r="H321" s="164" t="s">
        <v>5456</v>
      </c>
      <c r="I321" s="231" t="s">
        <v>357</v>
      </c>
      <c r="J321" s="231" t="s">
        <v>336</v>
      </c>
      <c r="K321" s="231">
        <v>22</v>
      </c>
      <c r="L321" s="165" t="s">
        <v>2214</v>
      </c>
      <c r="M321" s="165" t="s">
        <v>2215</v>
      </c>
      <c r="N321" s="64">
        <v>3</v>
      </c>
      <c r="O321" s="64">
        <v>3</v>
      </c>
      <c r="P321" s="64">
        <v>3</v>
      </c>
      <c r="Q321" s="64">
        <v>3</v>
      </c>
      <c r="R321" s="64">
        <f t="shared" si="66"/>
        <v>12</v>
      </c>
      <c r="S321" s="105" t="s">
        <v>5172</v>
      </c>
      <c r="T321" s="105" t="s">
        <v>5457</v>
      </c>
      <c r="U321" s="159">
        <f t="shared" si="69"/>
        <v>6</v>
      </c>
      <c r="V321" s="273">
        <v>14</v>
      </c>
      <c r="W321" s="100">
        <f t="shared" si="67"/>
        <v>2.3333333333333335</v>
      </c>
      <c r="X321" s="105" t="str">
        <f t="shared" si="68"/>
        <v>De acuerdo a lo programado</v>
      </c>
      <c r="Y321" s="166"/>
      <c r="Z321" s="159">
        <f t="shared" ref="Z321:Z373" si="70">P321+Q321</f>
        <v>6</v>
      </c>
      <c r="AA321" s="159"/>
      <c r="AB321" s="100" t="str">
        <f t="shared" ref="AB321:AB373" si="71">IF(AA321="","No hay ejecución",IF(AND(Z321&gt;0), AA321/Z321,"No hay Programación"))</f>
        <v>No hay ejecución</v>
      </c>
      <c r="AC321" s="105" t="str">
        <f t="shared" ref="AC321:AC373" si="72">IF(AB321="No hay ejecución","NA",IF(AB321&gt;=90%,"De acuerdo a lo programado",IF(AB321&gt;=70%,"Atraso Leve",IF(AB321&lt;70%,"En Riesgo de no Cumplimiento"))))</f>
        <v>NA</v>
      </c>
      <c r="AD321" s="166"/>
      <c r="AE321" s="65">
        <f t="shared" ref="AE321:AE373" si="73">V321+AA321</f>
        <v>14</v>
      </c>
      <c r="AF321" s="100">
        <f t="shared" ref="AF321:AF373" si="74">IF(AE321="","No hay ejecución",IF(AND(AE321&gt;0), AE321/R321,"No hay Programación"))</f>
        <v>1.1666666666666667</v>
      </c>
      <c r="AG321" s="105" t="str">
        <f t="shared" ref="AG321:AG373" si="75">IF(AF321="No hay ejecución","NA",IF(AF321&gt;=90%,"De acuerdo a lo programado",IF(AF321&gt;=70%,"Atraso Leve",IF(AF321&lt;70%,"Incumplimiento"))))</f>
        <v>De acuerdo a lo programado</v>
      </c>
      <c r="AH321" s="166"/>
      <c r="AI321" s="159">
        <v>123689.28</v>
      </c>
      <c r="AJ321" s="159" t="s">
        <v>5136</v>
      </c>
    </row>
    <row r="322" spans="1:36" ht="30" thickTop="1" thickBot="1">
      <c r="A322" s="63">
        <v>307</v>
      </c>
      <c r="B322" s="162" t="s">
        <v>403</v>
      </c>
      <c r="C322" s="162" t="s">
        <v>46</v>
      </c>
      <c r="D322" s="162" t="s">
        <v>123</v>
      </c>
      <c r="E322" s="162" t="s">
        <v>147</v>
      </c>
      <c r="F322" s="162">
        <v>18</v>
      </c>
      <c r="G322" s="231" t="s">
        <v>422</v>
      </c>
      <c r="H322" s="164" t="s">
        <v>5458</v>
      </c>
      <c r="I322" s="231" t="s">
        <v>357</v>
      </c>
      <c r="J322" s="231" t="s">
        <v>336</v>
      </c>
      <c r="K322" s="231">
        <v>22</v>
      </c>
      <c r="L322" s="165" t="s">
        <v>2214</v>
      </c>
      <c r="M322" s="165" t="s">
        <v>2215</v>
      </c>
      <c r="N322" s="64">
        <v>5</v>
      </c>
      <c r="O322" s="64">
        <v>0</v>
      </c>
      <c r="P322" s="64">
        <v>0</v>
      </c>
      <c r="Q322" s="64">
        <v>0</v>
      </c>
      <c r="R322" s="64">
        <f t="shared" si="66"/>
        <v>5</v>
      </c>
      <c r="S322" s="105" t="s">
        <v>5172</v>
      </c>
      <c r="T322" s="105" t="s">
        <v>5459</v>
      </c>
      <c r="U322" s="159">
        <f t="shared" si="69"/>
        <v>5</v>
      </c>
      <c r="V322" s="273">
        <v>3</v>
      </c>
      <c r="W322" s="100">
        <f t="shared" si="67"/>
        <v>0.6</v>
      </c>
      <c r="X322" s="105" t="str">
        <f t="shared" si="68"/>
        <v>En Riesgo de no Cumplimiento</v>
      </c>
      <c r="Y322" s="166"/>
      <c r="Z322" s="159">
        <f t="shared" si="70"/>
        <v>0</v>
      </c>
      <c r="AA322" s="159"/>
      <c r="AB322" s="100" t="str">
        <f t="shared" si="71"/>
        <v>No hay ejecución</v>
      </c>
      <c r="AC322" s="105" t="str">
        <f t="shared" si="72"/>
        <v>NA</v>
      </c>
      <c r="AD322" s="166"/>
      <c r="AE322" s="65">
        <f t="shared" si="73"/>
        <v>3</v>
      </c>
      <c r="AF322" s="100">
        <f t="shared" si="74"/>
        <v>0.6</v>
      </c>
      <c r="AG322" s="105" t="str">
        <f t="shared" si="75"/>
        <v>Incumplimiento</v>
      </c>
      <c r="AH322" s="166"/>
      <c r="AI322" s="159">
        <v>51537.2</v>
      </c>
      <c r="AJ322" s="159" t="s">
        <v>5136</v>
      </c>
    </row>
    <row r="323" spans="1:36" ht="30" thickTop="1" thickBot="1">
      <c r="A323" s="63">
        <v>308</v>
      </c>
      <c r="B323" s="162" t="s">
        <v>403</v>
      </c>
      <c r="C323" s="162" t="s">
        <v>46</v>
      </c>
      <c r="D323" s="162" t="s">
        <v>123</v>
      </c>
      <c r="E323" s="162" t="s">
        <v>147</v>
      </c>
      <c r="F323" s="162">
        <v>18</v>
      </c>
      <c r="G323" s="231" t="s">
        <v>422</v>
      </c>
      <c r="H323" s="164" t="s">
        <v>5453</v>
      </c>
      <c r="I323" s="231" t="s">
        <v>357</v>
      </c>
      <c r="J323" s="231" t="s">
        <v>336</v>
      </c>
      <c r="K323" s="231">
        <v>22</v>
      </c>
      <c r="L323" s="165" t="s">
        <v>3778</v>
      </c>
      <c r="M323" s="165" t="s">
        <v>643</v>
      </c>
      <c r="N323" s="64">
        <v>0</v>
      </c>
      <c r="O323" s="64">
        <v>1</v>
      </c>
      <c r="P323" s="64">
        <v>0</v>
      </c>
      <c r="Q323" s="64">
        <v>0</v>
      </c>
      <c r="R323" s="64">
        <f t="shared" si="66"/>
        <v>1</v>
      </c>
      <c r="S323" s="105" t="s">
        <v>5172</v>
      </c>
      <c r="T323" s="105" t="s">
        <v>172</v>
      </c>
      <c r="U323" s="159">
        <f t="shared" si="69"/>
        <v>1</v>
      </c>
      <c r="V323" s="273">
        <v>0</v>
      </c>
      <c r="W323" s="100">
        <f t="shared" si="67"/>
        <v>0</v>
      </c>
      <c r="X323" s="105" t="str">
        <f t="shared" si="68"/>
        <v>En Riesgo de no Cumplimiento</v>
      </c>
      <c r="Y323" s="166" t="s">
        <v>5219</v>
      </c>
      <c r="Z323" s="159">
        <f t="shared" si="70"/>
        <v>0</v>
      </c>
      <c r="AA323" s="159"/>
      <c r="AB323" s="100" t="str">
        <f t="shared" si="71"/>
        <v>No hay ejecución</v>
      </c>
      <c r="AC323" s="105" t="str">
        <f t="shared" si="72"/>
        <v>NA</v>
      </c>
      <c r="AD323" s="166"/>
      <c r="AE323" s="65">
        <f t="shared" si="73"/>
        <v>0</v>
      </c>
      <c r="AF323" s="100" t="str">
        <f t="shared" si="74"/>
        <v>No hay Programación</v>
      </c>
      <c r="AG323" s="105" t="str">
        <f t="shared" si="75"/>
        <v>De acuerdo a lo programado</v>
      </c>
      <c r="AH323" s="166"/>
      <c r="AI323" s="159">
        <v>10307.44</v>
      </c>
      <c r="AJ323" s="159" t="s">
        <v>5136</v>
      </c>
    </row>
    <row r="324" spans="1:36" ht="30" thickTop="1" thickBot="1">
      <c r="A324" s="63">
        <v>309</v>
      </c>
      <c r="B324" s="162" t="s">
        <v>403</v>
      </c>
      <c r="C324" s="162" t="s">
        <v>46</v>
      </c>
      <c r="D324" s="162" t="s">
        <v>123</v>
      </c>
      <c r="E324" s="162" t="s">
        <v>147</v>
      </c>
      <c r="F324" s="162">
        <v>18</v>
      </c>
      <c r="G324" s="231" t="s">
        <v>442</v>
      </c>
      <c r="H324" s="164" t="s">
        <v>5455</v>
      </c>
      <c r="I324" s="231" t="s">
        <v>357</v>
      </c>
      <c r="J324" s="231" t="s">
        <v>336</v>
      </c>
      <c r="K324" s="231">
        <v>22</v>
      </c>
      <c r="L324" s="165" t="s">
        <v>4086</v>
      </c>
      <c r="M324" s="165" t="s">
        <v>636</v>
      </c>
      <c r="N324" s="64">
        <v>0</v>
      </c>
      <c r="O324" s="64">
        <v>1</v>
      </c>
      <c r="P324" s="64">
        <v>0</v>
      </c>
      <c r="Q324" s="64">
        <v>1</v>
      </c>
      <c r="R324" s="64">
        <f t="shared" si="66"/>
        <v>2</v>
      </c>
      <c r="S324" s="105" t="s">
        <v>5172</v>
      </c>
      <c r="T324" s="105" t="s">
        <v>5460</v>
      </c>
      <c r="U324" s="159">
        <f t="shared" si="69"/>
        <v>1</v>
      </c>
      <c r="V324" s="273">
        <v>0</v>
      </c>
      <c r="W324" s="100">
        <f t="shared" si="67"/>
        <v>0</v>
      </c>
      <c r="X324" s="105" t="str">
        <f t="shared" si="68"/>
        <v>En Riesgo de no Cumplimiento</v>
      </c>
      <c r="Y324" s="166"/>
      <c r="Z324" s="159">
        <f t="shared" si="70"/>
        <v>1</v>
      </c>
      <c r="AA324" s="159"/>
      <c r="AB324" s="100" t="str">
        <f t="shared" si="71"/>
        <v>No hay ejecución</v>
      </c>
      <c r="AC324" s="105" t="str">
        <f t="shared" si="72"/>
        <v>NA</v>
      </c>
      <c r="AD324" s="166"/>
      <c r="AE324" s="65">
        <f t="shared" si="73"/>
        <v>0</v>
      </c>
      <c r="AF324" s="100" t="str">
        <f t="shared" si="74"/>
        <v>No hay Programación</v>
      </c>
      <c r="AG324" s="105" t="str">
        <f t="shared" si="75"/>
        <v>De acuerdo a lo programado</v>
      </c>
      <c r="AH324" s="166"/>
      <c r="AI324" s="159">
        <v>20614.88</v>
      </c>
      <c r="AJ324" s="159" t="s">
        <v>5136</v>
      </c>
    </row>
    <row r="325" spans="1:36" ht="30" thickTop="1" thickBot="1">
      <c r="A325" s="63">
        <v>310</v>
      </c>
      <c r="B325" s="162" t="s">
        <v>403</v>
      </c>
      <c r="C325" s="162" t="s">
        <v>51</v>
      </c>
      <c r="D325" s="162" t="s">
        <v>123</v>
      </c>
      <c r="E325" s="162" t="s">
        <v>151</v>
      </c>
      <c r="F325" s="162">
        <v>18</v>
      </c>
      <c r="G325" s="231" t="s">
        <v>422</v>
      </c>
      <c r="H325" s="164" t="s">
        <v>5395</v>
      </c>
      <c r="I325" s="231" t="s">
        <v>357</v>
      </c>
      <c r="J325" s="231" t="s">
        <v>336</v>
      </c>
      <c r="K325" s="231">
        <v>22</v>
      </c>
      <c r="L325" s="165" t="s">
        <v>685</v>
      </c>
      <c r="M325" s="165" t="s">
        <v>643</v>
      </c>
      <c r="N325" s="64">
        <v>1</v>
      </c>
      <c r="O325" s="64">
        <v>0</v>
      </c>
      <c r="P325" s="64">
        <v>0</v>
      </c>
      <c r="Q325" s="64">
        <v>0</v>
      </c>
      <c r="R325" s="64">
        <f t="shared" si="66"/>
        <v>1</v>
      </c>
      <c r="S325" s="105" t="s">
        <v>5172</v>
      </c>
      <c r="T325" s="105" t="s">
        <v>172</v>
      </c>
      <c r="U325" s="159">
        <f t="shared" si="69"/>
        <v>1</v>
      </c>
      <c r="V325" s="273">
        <v>0</v>
      </c>
      <c r="W325" s="100">
        <f t="shared" si="67"/>
        <v>0</v>
      </c>
      <c r="X325" s="105" t="str">
        <f t="shared" si="68"/>
        <v>En Riesgo de no Cumplimiento</v>
      </c>
      <c r="Y325" s="166"/>
      <c r="Z325" s="159">
        <f t="shared" si="70"/>
        <v>0</v>
      </c>
      <c r="AA325" s="159"/>
      <c r="AB325" s="100" t="str">
        <f t="shared" si="71"/>
        <v>No hay ejecución</v>
      </c>
      <c r="AC325" s="105" t="str">
        <f t="shared" si="72"/>
        <v>NA</v>
      </c>
      <c r="AD325" s="166"/>
      <c r="AE325" s="65">
        <f t="shared" si="73"/>
        <v>0</v>
      </c>
      <c r="AF325" s="100" t="str">
        <f t="shared" si="74"/>
        <v>No hay Programación</v>
      </c>
      <c r="AG325" s="105" t="str">
        <f t="shared" si="75"/>
        <v>De acuerdo a lo programado</v>
      </c>
      <c r="AH325" s="166"/>
      <c r="AI325" s="159">
        <v>10307.44</v>
      </c>
      <c r="AJ325" s="159" t="s">
        <v>5136</v>
      </c>
    </row>
    <row r="326" spans="1:36" ht="30" thickTop="1" thickBot="1">
      <c r="A326" s="63">
        <v>311</v>
      </c>
      <c r="B326" s="162" t="s">
        <v>403</v>
      </c>
      <c r="C326" s="162" t="s">
        <v>46</v>
      </c>
      <c r="D326" s="162" t="s">
        <v>123</v>
      </c>
      <c r="E326" s="162" t="s">
        <v>147</v>
      </c>
      <c r="F326" s="162">
        <v>18</v>
      </c>
      <c r="G326" s="231" t="s">
        <v>422</v>
      </c>
      <c r="H326" s="164" t="s">
        <v>5331</v>
      </c>
      <c r="I326" s="231" t="s">
        <v>357</v>
      </c>
      <c r="J326" s="231" t="s">
        <v>336</v>
      </c>
      <c r="K326" s="231">
        <v>22</v>
      </c>
      <c r="L326" s="165" t="s">
        <v>3807</v>
      </c>
      <c r="M326" s="165" t="s">
        <v>3764</v>
      </c>
      <c r="N326" s="64">
        <v>19</v>
      </c>
      <c r="O326" s="64">
        <v>0</v>
      </c>
      <c r="P326" s="64">
        <v>0</v>
      </c>
      <c r="Q326" s="64">
        <v>0</v>
      </c>
      <c r="R326" s="64">
        <f t="shared" si="66"/>
        <v>19</v>
      </c>
      <c r="S326" s="105" t="s">
        <v>5402</v>
      </c>
      <c r="T326" s="105" t="s">
        <v>172</v>
      </c>
      <c r="U326" s="159">
        <f t="shared" si="69"/>
        <v>19</v>
      </c>
      <c r="V326" s="273">
        <v>19</v>
      </c>
      <c r="W326" s="100">
        <f t="shared" si="67"/>
        <v>1</v>
      </c>
      <c r="X326" s="105" t="str">
        <f t="shared" si="68"/>
        <v>De acuerdo a lo programado</v>
      </c>
      <c r="Y326" s="166"/>
      <c r="Z326" s="159">
        <f t="shared" si="70"/>
        <v>0</v>
      </c>
      <c r="AA326" s="159"/>
      <c r="AB326" s="100" t="str">
        <f t="shared" si="71"/>
        <v>No hay ejecución</v>
      </c>
      <c r="AC326" s="105" t="str">
        <f t="shared" si="72"/>
        <v>NA</v>
      </c>
      <c r="AD326" s="166"/>
      <c r="AE326" s="65">
        <f t="shared" si="73"/>
        <v>19</v>
      </c>
      <c r="AF326" s="100">
        <f t="shared" si="74"/>
        <v>1</v>
      </c>
      <c r="AG326" s="105" t="str">
        <f t="shared" si="75"/>
        <v>De acuerdo a lo programado</v>
      </c>
      <c r="AH326" s="166"/>
      <c r="AI326" s="159">
        <v>195841.37</v>
      </c>
      <c r="AJ326" s="159" t="s">
        <v>5136</v>
      </c>
    </row>
    <row r="327" spans="1:36" ht="30" thickTop="1" thickBot="1">
      <c r="A327" s="63">
        <v>312</v>
      </c>
      <c r="B327" s="162" t="s">
        <v>403</v>
      </c>
      <c r="C327" s="162" t="s">
        <v>46</v>
      </c>
      <c r="D327" s="162" t="s">
        <v>123</v>
      </c>
      <c r="E327" s="162" t="s">
        <v>147</v>
      </c>
      <c r="F327" s="162">
        <v>18</v>
      </c>
      <c r="G327" s="231" t="s">
        <v>422</v>
      </c>
      <c r="H327" s="164" t="s">
        <v>5156</v>
      </c>
      <c r="I327" s="231" t="s">
        <v>357</v>
      </c>
      <c r="J327" s="231" t="s">
        <v>336</v>
      </c>
      <c r="K327" s="231">
        <v>22</v>
      </c>
      <c r="L327" s="165" t="s">
        <v>3807</v>
      </c>
      <c r="M327" s="165" t="s">
        <v>3764</v>
      </c>
      <c r="N327" s="64">
        <v>19</v>
      </c>
      <c r="O327" s="64">
        <v>0</v>
      </c>
      <c r="P327" s="64">
        <v>0</v>
      </c>
      <c r="Q327" s="64">
        <v>0</v>
      </c>
      <c r="R327" s="64">
        <f t="shared" si="66"/>
        <v>19</v>
      </c>
      <c r="S327" s="105" t="s">
        <v>5402</v>
      </c>
      <c r="T327" s="105" t="s">
        <v>172</v>
      </c>
      <c r="U327" s="159">
        <f t="shared" si="69"/>
        <v>19</v>
      </c>
      <c r="V327" s="273">
        <v>19</v>
      </c>
      <c r="W327" s="100">
        <f t="shared" si="67"/>
        <v>1</v>
      </c>
      <c r="X327" s="105" t="str">
        <f t="shared" si="68"/>
        <v>De acuerdo a lo programado</v>
      </c>
      <c r="Y327" s="166"/>
      <c r="Z327" s="159">
        <f t="shared" si="70"/>
        <v>0</v>
      </c>
      <c r="AA327" s="159"/>
      <c r="AB327" s="100" t="str">
        <f t="shared" si="71"/>
        <v>No hay ejecución</v>
      </c>
      <c r="AC327" s="105" t="str">
        <f t="shared" si="72"/>
        <v>NA</v>
      </c>
      <c r="AD327" s="166"/>
      <c r="AE327" s="65">
        <f t="shared" si="73"/>
        <v>19</v>
      </c>
      <c r="AF327" s="100">
        <f t="shared" si="74"/>
        <v>1</v>
      </c>
      <c r="AG327" s="105" t="str">
        <f t="shared" si="75"/>
        <v>De acuerdo a lo programado</v>
      </c>
      <c r="AH327" s="166"/>
      <c r="AI327" s="159">
        <v>195841.37</v>
      </c>
      <c r="AJ327" s="159" t="s">
        <v>5136</v>
      </c>
    </row>
    <row r="328" spans="1:36" ht="49.2" thickTop="1" thickBot="1">
      <c r="A328" s="63">
        <v>313</v>
      </c>
      <c r="B328" s="162" t="s">
        <v>403</v>
      </c>
      <c r="C328" s="162" t="s">
        <v>46</v>
      </c>
      <c r="D328" s="162" t="s">
        <v>123</v>
      </c>
      <c r="E328" s="162" t="s">
        <v>147</v>
      </c>
      <c r="F328" s="162">
        <v>18</v>
      </c>
      <c r="G328" s="231" t="s">
        <v>422</v>
      </c>
      <c r="H328" s="164" t="s">
        <v>5461</v>
      </c>
      <c r="I328" s="231" t="s">
        <v>357</v>
      </c>
      <c r="J328" s="231" t="s">
        <v>336</v>
      </c>
      <c r="K328" s="231">
        <v>22</v>
      </c>
      <c r="L328" s="165" t="s">
        <v>2214</v>
      </c>
      <c r="M328" s="165" t="s">
        <v>2215</v>
      </c>
      <c r="N328" s="64">
        <v>19</v>
      </c>
      <c r="O328" s="64">
        <v>0</v>
      </c>
      <c r="P328" s="64">
        <v>2</v>
      </c>
      <c r="Q328" s="64">
        <v>0</v>
      </c>
      <c r="R328" s="64">
        <f t="shared" si="66"/>
        <v>21</v>
      </c>
      <c r="S328" s="105" t="s">
        <v>5402</v>
      </c>
      <c r="T328" s="105" t="s">
        <v>5462</v>
      </c>
      <c r="U328" s="159">
        <f t="shared" si="69"/>
        <v>19</v>
      </c>
      <c r="V328" s="273">
        <v>19</v>
      </c>
      <c r="W328" s="100">
        <f t="shared" si="67"/>
        <v>1</v>
      </c>
      <c r="X328" s="105" t="str">
        <f t="shared" si="68"/>
        <v>De acuerdo a lo programado</v>
      </c>
      <c r="Y328" s="166"/>
      <c r="Z328" s="159">
        <f t="shared" si="70"/>
        <v>2</v>
      </c>
      <c r="AA328" s="159"/>
      <c r="AB328" s="100" t="str">
        <f t="shared" si="71"/>
        <v>No hay ejecución</v>
      </c>
      <c r="AC328" s="105" t="str">
        <f t="shared" si="72"/>
        <v>NA</v>
      </c>
      <c r="AD328" s="166"/>
      <c r="AE328" s="65">
        <f t="shared" si="73"/>
        <v>19</v>
      </c>
      <c r="AF328" s="100">
        <f t="shared" si="74"/>
        <v>0.90476190476190477</v>
      </c>
      <c r="AG328" s="105" t="str">
        <f t="shared" si="75"/>
        <v>De acuerdo a lo programado</v>
      </c>
      <c r="AH328" s="166"/>
      <c r="AI328" s="159">
        <v>195841.37</v>
      </c>
      <c r="AJ328" s="159" t="s">
        <v>5136</v>
      </c>
    </row>
    <row r="329" spans="1:36" ht="30" thickTop="1" thickBot="1">
      <c r="A329" s="63">
        <v>314</v>
      </c>
      <c r="B329" s="162" t="s">
        <v>403</v>
      </c>
      <c r="C329" s="162" t="s">
        <v>46</v>
      </c>
      <c r="D329" s="162" t="s">
        <v>123</v>
      </c>
      <c r="E329" s="162" t="s">
        <v>147</v>
      </c>
      <c r="F329" s="162">
        <v>18</v>
      </c>
      <c r="G329" s="231" t="s">
        <v>442</v>
      </c>
      <c r="H329" s="164" t="s">
        <v>5455</v>
      </c>
      <c r="I329" s="231" t="s">
        <v>357</v>
      </c>
      <c r="J329" s="231" t="s">
        <v>336</v>
      </c>
      <c r="K329" s="231">
        <v>22</v>
      </c>
      <c r="L329" s="165" t="s">
        <v>2214</v>
      </c>
      <c r="M329" s="165" t="s">
        <v>2215</v>
      </c>
      <c r="N329" s="64">
        <v>1</v>
      </c>
      <c r="O329" s="64">
        <v>0</v>
      </c>
      <c r="P329" s="64">
        <v>0</v>
      </c>
      <c r="Q329" s="64">
        <v>0</v>
      </c>
      <c r="R329" s="64">
        <f t="shared" si="66"/>
        <v>1</v>
      </c>
      <c r="S329" s="105" t="s">
        <v>5402</v>
      </c>
      <c r="T329" s="105" t="s">
        <v>5464</v>
      </c>
      <c r="U329" s="159">
        <f t="shared" si="69"/>
        <v>1</v>
      </c>
      <c r="V329" s="273">
        <v>1</v>
      </c>
      <c r="W329" s="100">
        <f t="shared" si="67"/>
        <v>1</v>
      </c>
      <c r="X329" s="105" t="str">
        <f t="shared" si="68"/>
        <v>De acuerdo a lo programado</v>
      </c>
      <c r="Y329" s="166"/>
      <c r="Z329" s="159">
        <f t="shared" si="70"/>
        <v>0</v>
      </c>
      <c r="AA329" s="159"/>
      <c r="AB329" s="100" t="str">
        <f t="shared" si="71"/>
        <v>No hay ejecución</v>
      </c>
      <c r="AC329" s="105" t="str">
        <f t="shared" si="72"/>
        <v>NA</v>
      </c>
      <c r="AD329" s="166"/>
      <c r="AE329" s="65">
        <f t="shared" si="73"/>
        <v>1</v>
      </c>
      <c r="AF329" s="100">
        <f t="shared" si="74"/>
        <v>1</v>
      </c>
      <c r="AG329" s="105" t="str">
        <f t="shared" si="75"/>
        <v>De acuerdo a lo programado</v>
      </c>
      <c r="AH329" s="166"/>
      <c r="AI329" s="159">
        <v>10307.44</v>
      </c>
      <c r="AJ329" s="159" t="s">
        <v>5136</v>
      </c>
    </row>
    <row r="330" spans="1:36" ht="30" thickTop="1" thickBot="1">
      <c r="A330" s="63">
        <v>315</v>
      </c>
      <c r="B330" s="162" t="s">
        <v>403</v>
      </c>
      <c r="C330" s="162" t="s">
        <v>46</v>
      </c>
      <c r="D330" s="162" t="s">
        <v>123</v>
      </c>
      <c r="E330" s="162" t="s">
        <v>147</v>
      </c>
      <c r="F330" s="162">
        <v>18</v>
      </c>
      <c r="G330" s="231" t="s">
        <v>442</v>
      </c>
      <c r="H330" s="164" t="s">
        <v>5455</v>
      </c>
      <c r="I330" s="231" t="s">
        <v>357</v>
      </c>
      <c r="J330" s="231" t="s">
        <v>336</v>
      </c>
      <c r="K330" s="231">
        <v>22</v>
      </c>
      <c r="L330" s="165" t="s">
        <v>2214</v>
      </c>
      <c r="M330" s="165" t="s">
        <v>2215</v>
      </c>
      <c r="N330" s="64">
        <v>1</v>
      </c>
      <c r="O330" s="64">
        <v>0</v>
      </c>
      <c r="P330" s="64">
        <v>0</v>
      </c>
      <c r="Q330" s="64">
        <v>0</v>
      </c>
      <c r="R330" s="64">
        <f t="shared" si="66"/>
        <v>1</v>
      </c>
      <c r="S330" s="105" t="s">
        <v>5402</v>
      </c>
      <c r="T330" s="105" t="s">
        <v>5465</v>
      </c>
      <c r="U330" s="159">
        <f t="shared" si="69"/>
        <v>1</v>
      </c>
      <c r="V330" s="273">
        <v>1</v>
      </c>
      <c r="W330" s="100">
        <f t="shared" si="67"/>
        <v>1</v>
      </c>
      <c r="X330" s="105" t="str">
        <f t="shared" si="68"/>
        <v>De acuerdo a lo programado</v>
      </c>
      <c r="Y330" s="166"/>
      <c r="Z330" s="159">
        <f t="shared" si="70"/>
        <v>0</v>
      </c>
      <c r="AA330" s="159"/>
      <c r="AB330" s="100" t="str">
        <f t="shared" si="71"/>
        <v>No hay ejecución</v>
      </c>
      <c r="AC330" s="105" t="str">
        <f t="shared" si="72"/>
        <v>NA</v>
      </c>
      <c r="AD330" s="166"/>
      <c r="AE330" s="65">
        <f t="shared" si="73"/>
        <v>1</v>
      </c>
      <c r="AF330" s="100">
        <f t="shared" si="74"/>
        <v>1</v>
      </c>
      <c r="AG330" s="105" t="str">
        <f t="shared" si="75"/>
        <v>De acuerdo a lo programado</v>
      </c>
      <c r="AH330" s="166"/>
      <c r="AI330" s="159">
        <v>10307.44</v>
      </c>
      <c r="AJ330" s="159" t="s">
        <v>5136</v>
      </c>
    </row>
    <row r="331" spans="1:36" ht="30" thickTop="1" thickBot="1">
      <c r="A331" s="63">
        <v>316</v>
      </c>
      <c r="B331" s="162" t="s">
        <v>403</v>
      </c>
      <c r="C331" s="162" t="s">
        <v>46</v>
      </c>
      <c r="D331" s="162" t="s">
        <v>123</v>
      </c>
      <c r="E331" s="162" t="s">
        <v>147</v>
      </c>
      <c r="F331" s="162">
        <v>18</v>
      </c>
      <c r="G331" s="231" t="s">
        <v>422</v>
      </c>
      <c r="H331" s="164" t="s">
        <v>5334</v>
      </c>
      <c r="I331" s="231" t="s">
        <v>357</v>
      </c>
      <c r="J331" s="231" t="s">
        <v>336</v>
      </c>
      <c r="K331" s="231">
        <v>22</v>
      </c>
      <c r="L331" s="165" t="s">
        <v>2214</v>
      </c>
      <c r="M331" s="165" t="s">
        <v>2215</v>
      </c>
      <c r="N331" s="64">
        <v>12</v>
      </c>
      <c r="O331" s="64">
        <v>0</v>
      </c>
      <c r="P331" s="64">
        <v>7</v>
      </c>
      <c r="Q331" s="64">
        <v>0</v>
      </c>
      <c r="R331" s="64">
        <f t="shared" si="66"/>
        <v>19</v>
      </c>
      <c r="S331" s="105" t="s">
        <v>5402</v>
      </c>
      <c r="T331" s="105" t="s">
        <v>5467</v>
      </c>
      <c r="U331" s="159">
        <f t="shared" si="69"/>
        <v>12</v>
      </c>
      <c r="V331" s="273">
        <v>19</v>
      </c>
      <c r="W331" s="100">
        <f t="shared" si="67"/>
        <v>1.5833333333333333</v>
      </c>
      <c r="X331" s="105" t="str">
        <f t="shared" si="68"/>
        <v>De acuerdo a lo programado</v>
      </c>
      <c r="Y331" s="166"/>
      <c r="Z331" s="159">
        <f t="shared" si="70"/>
        <v>7</v>
      </c>
      <c r="AA331" s="159"/>
      <c r="AB331" s="100" t="str">
        <f t="shared" si="71"/>
        <v>No hay ejecución</v>
      </c>
      <c r="AC331" s="105" t="str">
        <f t="shared" si="72"/>
        <v>NA</v>
      </c>
      <c r="AD331" s="166"/>
      <c r="AE331" s="65">
        <f t="shared" si="73"/>
        <v>19</v>
      </c>
      <c r="AF331" s="100">
        <f t="shared" si="74"/>
        <v>1</v>
      </c>
      <c r="AG331" s="105" t="str">
        <f t="shared" si="75"/>
        <v>De acuerdo a lo programado</v>
      </c>
      <c r="AH331" s="166"/>
      <c r="AI331" s="159">
        <v>123689.28</v>
      </c>
      <c r="AJ331" s="159" t="s">
        <v>5136</v>
      </c>
    </row>
    <row r="332" spans="1:36" ht="30" thickTop="1" thickBot="1">
      <c r="A332" s="63">
        <v>317</v>
      </c>
      <c r="B332" s="162" t="s">
        <v>403</v>
      </c>
      <c r="C332" s="162" t="s">
        <v>46</v>
      </c>
      <c r="D332" s="162" t="s">
        <v>123</v>
      </c>
      <c r="E332" s="162" t="s">
        <v>147</v>
      </c>
      <c r="F332" s="162">
        <v>18</v>
      </c>
      <c r="G332" s="231" t="s">
        <v>422</v>
      </c>
      <c r="H332" s="164" t="s">
        <v>5337</v>
      </c>
      <c r="I332" s="231" t="s">
        <v>357</v>
      </c>
      <c r="J332" s="231" t="s">
        <v>336</v>
      </c>
      <c r="K332" s="231">
        <v>22</v>
      </c>
      <c r="L332" s="165" t="s">
        <v>2214</v>
      </c>
      <c r="M332" s="165" t="s">
        <v>2215</v>
      </c>
      <c r="N332" s="64">
        <v>2</v>
      </c>
      <c r="O332" s="64">
        <v>2</v>
      </c>
      <c r="P332" s="64">
        <v>0</v>
      </c>
      <c r="Q332" s="64">
        <v>4</v>
      </c>
      <c r="R332" s="64">
        <f t="shared" si="66"/>
        <v>8</v>
      </c>
      <c r="S332" s="105" t="s">
        <v>5402</v>
      </c>
      <c r="T332" s="105" t="s">
        <v>5468</v>
      </c>
      <c r="U332" s="159">
        <f t="shared" si="69"/>
        <v>4</v>
      </c>
      <c r="V332" s="273">
        <v>4</v>
      </c>
      <c r="W332" s="100">
        <f t="shared" si="67"/>
        <v>1</v>
      </c>
      <c r="X332" s="105" t="str">
        <f t="shared" si="68"/>
        <v>De acuerdo a lo programado</v>
      </c>
      <c r="Y332" s="166"/>
      <c r="Z332" s="159">
        <f t="shared" si="70"/>
        <v>4</v>
      </c>
      <c r="AA332" s="159"/>
      <c r="AB332" s="100" t="str">
        <f t="shared" si="71"/>
        <v>No hay ejecución</v>
      </c>
      <c r="AC332" s="105" t="str">
        <f t="shared" si="72"/>
        <v>NA</v>
      </c>
      <c r="AD332" s="166"/>
      <c r="AE332" s="65">
        <f t="shared" si="73"/>
        <v>4</v>
      </c>
      <c r="AF332" s="100">
        <f t="shared" si="74"/>
        <v>0.5</v>
      </c>
      <c r="AG332" s="105" t="str">
        <f t="shared" si="75"/>
        <v>Incumplimiento</v>
      </c>
      <c r="AH332" s="166"/>
      <c r="AI332" s="159">
        <v>123689.28</v>
      </c>
      <c r="AJ332" s="159" t="s">
        <v>5136</v>
      </c>
    </row>
    <row r="333" spans="1:36" ht="30" thickTop="1" thickBot="1">
      <c r="A333" s="63">
        <v>318</v>
      </c>
      <c r="B333" s="162" t="s">
        <v>403</v>
      </c>
      <c r="C333" s="162" t="s">
        <v>46</v>
      </c>
      <c r="D333" s="162" t="s">
        <v>123</v>
      </c>
      <c r="E333" s="162" t="s">
        <v>147</v>
      </c>
      <c r="F333" s="162">
        <v>18</v>
      </c>
      <c r="G333" s="231" t="s">
        <v>422</v>
      </c>
      <c r="H333" s="164" t="s">
        <v>5337</v>
      </c>
      <c r="I333" s="231" t="s">
        <v>357</v>
      </c>
      <c r="J333" s="231" t="s">
        <v>336</v>
      </c>
      <c r="K333" s="231">
        <v>22</v>
      </c>
      <c r="L333" s="165" t="s">
        <v>3778</v>
      </c>
      <c r="M333" s="165" t="s">
        <v>643</v>
      </c>
      <c r="N333" s="64">
        <v>2</v>
      </c>
      <c r="O333" s="64">
        <v>0</v>
      </c>
      <c r="P333" s="64">
        <v>0</v>
      </c>
      <c r="Q333" s="64">
        <v>0</v>
      </c>
      <c r="R333" s="64">
        <f t="shared" si="66"/>
        <v>2</v>
      </c>
      <c r="S333" s="105" t="s">
        <v>5402</v>
      </c>
      <c r="T333" s="105" t="s">
        <v>5468</v>
      </c>
      <c r="U333" s="159">
        <f t="shared" si="69"/>
        <v>2</v>
      </c>
      <c r="V333" s="273">
        <v>2</v>
      </c>
      <c r="W333" s="100">
        <f t="shared" si="67"/>
        <v>1</v>
      </c>
      <c r="X333" s="105" t="str">
        <f t="shared" si="68"/>
        <v>De acuerdo a lo programado</v>
      </c>
      <c r="Y333" s="166" t="s">
        <v>5469</v>
      </c>
      <c r="Z333" s="159">
        <f t="shared" si="70"/>
        <v>0</v>
      </c>
      <c r="AA333" s="159"/>
      <c r="AB333" s="100" t="str">
        <f t="shared" si="71"/>
        <v>No hay ejecución</v>
      </c>
      <c r="AC333" s="105" t="str">
        <f t="shared" si="72"/>
        <v>NA</v>
      </c>
      <c r="AD333" s="166"/>
      <c r="AE333" s="65">
        <f t="shared" si="73"/>
        <v>2</v>
      </c>
      <c r="AF333" s="100">
        <f t="shared" si="74"/>
        <v>1</v>
      </c>
      <c r="AG333" s="105" t="str">
        <f t="shared" si="75"/>
        <v>De acuerdo a lo programado</v>
      </c>
      <c r="AH333" s="166"/>
      <c r="AI333" s="159">
        <v>10307.44</v>
      </c>
      <c r="AJ333" s="159" t="s">
        <v>5136</v>
      </c>
    </row>
    <row r="334" spans="1:36" ht="30" thickTop="1" thickBot="1">
      <c r="A334" s="63">
        <v>319</v>
      </c>
      <c r="B334" s="162" t="s">
        <v>403</v>
      </c>
      <c r="C334" s="162" t="s">
        <v>46</v>
      </c>
      <c r="D334" s="162" t="s">
        <v>123</v>
      </c>
      <c r="E334" s="162" t="s">
        <v>147</v>
      </c>
      <c r="F334" s="162">
        <v>18</v>
      </c>
      <c r="G334" s="231" t="s">
        <v>422</v>
      </c>
      <c r="H334" s="164" t="s">
        <v>5337</v>
      </c>
      <c r="I334" s="231" t="s">
        <v>357</v>
      </c>
      <c r="J334" s="231" t="s">
        <v>336</v>
      </c>
      <c r="K334" s="231">
        <v>22</v>
      </c>
      <c r="L334" s="165" t="s">
        <v>2214</v>
      </c>
      <c r="M334" s="165" t="s">
        <v>2215</v>
      </c>
      <c r="N334" s="64">
        <v>2</v>
      </c>
      <c r="O334" s="64">
        <v>0</v>
      </c>
      <c r="P334" s="64">
        <v>1</v>
      </c>
      <c r="Q334" s="64">
        <v>0</v>
      </c>
      <c r="R334" s="64">
        <f t="shared" si="66"/>
        <v>3</v>
      </c>
      <c r="S334" s="105" t="s">
        <v>5402</v>
      </c>
      <c r="T334" s="105" t="s">
        <v>5470</v>
      </c>
      <c r="U334" s="159">
        <f t="shared" si="69"/>
        <v>2</v>
      </c>
      <c r="V334" s="273">
        <v>2</v>
      </c>
      <c r="W334" s="100">
        <f t="shared" si="67"/>
        <v>1</v>
      </c>
      <c r="X334" s="105" t="str">
        <f t="shared" si="68"/>
        <v>De acuerdo a lo programado</v>
      </c>
      <c r="Y334" s="166"/>
      <c r="Z334" s="159">
        <f t="shared" si="70"/>
        <v>1</v>
      </c>
      <c r="AA334" s="159"/>
      <c r="AB334" s="100" t="str">
        <f t="shared" si="71"/>
        <v>No hay ejecución</v>
      </c>
      <c r="AC334" s="105" t="str">
        <f t="shared" si="72"/>
        <v>NA</v>
      </c>
      <c r="AD334" s="166"/>
      <c r="AE334" s="65">
        <f t="shared" si="73"/>
        <v>2</v>
      </c>
      <c r="AF334" s="100">
        <f t="shared" si="74"/>
        <v>0.66666666666666663</v>
      </c>
      <c r="AG334" s="105" t="str">
        <f t="shared" si="75"/>
        <v>Incumplimiento</v>
      </c>
      <c r="AH334" s="166"/>
      <c r="AI334" s="159">
        <v>20614.88</v>
      </c>
      <c r="AJ334" s="159" t="s">
        <v>5136</v>
      </c>
    </row>
    <row r="335" spans="1:36" ht="49.2" thickTop="1" thickBot="1">
      <c r="A335" s="63">
        <v>320</v>
      </c>
      <c r="B335" s="162" t="s">
        <v>403</v>
      </c>
      <c r="C335" s="162" t="s">
        <v>46</v>
      </c>
      <c r="D335" s="162" t="s">
        <v>123</v>
      </c>
      <c r="E335" s="162" t="s">
        <v>147</v>
      </c>
      <c r="F335" s="162">
        <v>18</v>
      </c>
      <c r="G335" s="231" t="s">
        <v>422</v>
      </c>
      <c r="H335" s="164" t="s">
        <v>5471</v>
      </c>
      <c r="I335" s="231" t="s">
        <v>357</v>
      </c>
      <c r="J335" s="231" t="s">
        <v>336</v>
      </c>
      <c r="K335" s="231">
        <v>22</v>
      </c>
      <c r="L335" s="165" t="s">
        <v>2214</v>
      </c>
      <c r="M335" s="165" t="s">
        <v>2215</v>
      </c>
      <c r="N335" s="64">
        <v>4</v>
      </c>
      <c r="O335" s="64">
        <v>0</v>
      </c>
      <c r="P335" s="64">
        <v>0</v>
      </c>
      <c r="Q335" s="64">
        <v>0</v>
      </c>
      <c r="R335" s="64">
        <f t="shared" si="66"/>
        <v>4</v>
      </c>
      <c r="S335" s="105" t="s">
        <v>5402</v>
      </c>
      <c r="T335" s="105" t="s">
        <v>5472</v>
      </c>
      <c r="U335" s="159">
        <f t="shared" si="69"/>
        <v>4</v>
      </c>
      <c r="V335" s="273">
        <v>4</v>
      </c>
      <c r="W335" s="100">
        <f t="shared" si="67"/>
        <v>1</v>
      </c>
      <c r="X335" s="105" t="str">
        <f t="shared" si="68"/>
        <v>De acuerdo a lo programado</v>
      </c>
      <c r="Y335" s="166"/>
      <c r="Z335" s="159">
        <f t="shared" si="70"/>
        <v>0</v>
      </c>
      <c r="AA335" s="159"/>
      <c r="AB335" s="100" t="str">
        <f t="shared" si="71"/>
        <v>No hay ejecución</v>
      </c>
      <c r="AC335" s="105" t="str">
        <f t="shared" si="72"/>
        <v>NA</v>
      </c>
      <c r="AD335" s="166"/>
      <c r="AE335" s="65">
        <f t="shared" si="73"/>
        <v>4</v>
      </c>
      <c r="AF335" s="100">
        <f t="shared" si="74"/>
        <v>1</v>
      </c>
      <c r="AG335" s="105" t="str">
        <f t="shared" si="75"/>
        <v>De acuerdo a lo programado</v>
      </c>
      <c r="AH335" s="166"/>
      <c r="AI335" s="159">
        <v>10307.44</v>
      </c>
      <c r="AJ335" s="159" t="s">
        <v>5136</v>
      </c>
    </row>
    <row r="336" spans="1:36" ht="30" thickTop="1" thickBot="1">
      <c r="A336" s="63">
        <v>321</v>
      </c>
      <c r="B336" s="162" t="s">
        <v>403</v>
      </c>
      <c r="C336" s="162" t="s">
        <v>51</v>
      </c>
      <c r="D336" s="162" t="s">
        <v>123</v>
      </c>
      <c r="E336" s="162" t="s">
        <v>151</v>
      </c>
      <c r="F336" s="162">
        <v>18</v>
      </c>
      <c r="G336" s="231" t="s">
        <v>422</v>
      </c>
      <c r="H336" s="164" t="s">
        <v>5395</v>
      </c>
      <c r="I336" s="231" t="s">
        <v>357</v>
      </c>
      <c r="J336" s="231" t="s">
        <v>336</v>
      </c>
      <c r="K336" s="231">
        <v>22</v>
      </c>
      <c r="L336" s="165" t="s">
        <v>2214</v>
      </c>
      <c r="M336" s="165" t="s">
        <v>2215</v>
      </c>
      <c r="N336" s="64">
        <v>2</v>
      </c>
      <c r="O336" s="64">
        <v>0</v>
      </c>
      <c r="P336" s="64">
        <v>0</v>
      </c>
      <c r="Q336" s="64">
        <v>0</v>
      </c>
      <c r="R336" s="64">
        <f t="shared" si="66"/>
        <v>2</v>
      </c>
      <c r="S336" s="105" t="s">
        <v>5402</v>
      </c>
      <c r="T336" s="105" t="s">
        <v>5474</v>
      </c>
      <c r="U336" s="159">
        <f t="shared" si="69"/>
        <v>2</v>
      </c>
      <c r="V336" s="273">
        <v>2</v>
      </c>
      <c r="W336" s="100">
        <f t="shared" si="67"/>
        <v>1</v>
      </c>
      <c r="X336" s="105" t="str">
        <f t="shared" si="68"/>
        <v>De acuerdo a lo programado</v>
      </c>
      <c r="Y336" s="166"/>
      <c r="Z336" s="159">
        <f t="shared" si="70"/>
        <v>0</v>
      </c>
      <c r="AA336" s="159"/>
      <c r="AB336" s="100" t="str">
        <f t="shared" si="71"/>
        <v>No hay ejecución</v>
      </c>
      <c r="AC336" s="105" t="str">
        <f t="shared" si="72"/>
        <v>NA</v>
      </c>
      <c r="AD336" s="166"/>
      <c r="AE336" s="65">
        <f t="shared" si="73"/>
        <v>2</v>
      </c>
      <c r="AF336" s="100">
        <f t="shared" si="74"/>
        <v>1</v>
      </c>
      <c r="AG336" s="105" t="str">
        <f t="shared" si="75"/>
        <v>De acuerdo a lo programado</v>
      </c>
      <c r="AH336" s="166"/>
      <c r="AI336" s="159">
        <v>20614.88</v>
      </c>
      <c r="AJ336" s="159" t="s">
        <v>5136</v>
      </c>
    </row>
    <row r="337" spans="1:36" ht="30" thickTop="1" thickBot="1">
      <c r="A337" s="63">
        <v>322</v>
      </c>
      <c r="B337" s="162" t="s">
        <v>403</v>
      </c>
      <c r="C337" s="162" t="s">
        <v>46</v>
      </c>
      <c r="D337" s="162" t="s">
        <v>123</v>
      </c>
      <c r="E337" s="162" t="s">
        <v>147</v>
      </c>
      <c r="F337" s="162">
        <v>18</v>
      </c>
      <c r="G337" s="231" t="s">
        <v>422</v>
      </c>
      <c r="H337" s="164" t="s">
        <v>5331</v>
      </c>
      <c r="I337" s="231" t="s">
        <v>357</v>
      </c>
      <c r="J337" s="231" t="s">
        <v>336</v>
      </c>
      <c r="K337" s="231">
        <v>22</v>
      </c>
      <c r="L337" s="447" t="s">
        <v>2214</v>
      </c>
      <c r="M337" s="447" t="s">
        <v>7731</v>
      </c>
      <c r="N337" s="64">
        <v>0</v>
      </c>
      <c r="O337" s="64">
        <v>0</v>
      </c>
      <c r="P337" s="64">
        <v>0</v>
      </c>
      <c r="Q337" s="64">
        <v>10</v>
      </c>
      <c r="R337" s="64">
        <f t="shared" ref="R337:R396" si="76">N337+O337+P337+Q337</f>
        <v>10</v>
      </c>
      <c r="S337" s="105" t="s">
        <v>5218</v>
      </c>
      <c r="T337" s="105" t="s">
        <v>172</v>
      </c>
      <c r="U337" s="159">
        <f t="shared" si="69"/>
        <v>0</v>
      </c>
      <c r="V337" s="273">
        <v>10</v>
      </c>
      <c r="W337" s="100" t="str">
        <f t="shared" ref="W337:W400" si="77">IF(V337="","No hay ejecución",IF(AND(U337&gt;0), V337/U337,"No hay Programación"))</f>
        <v>No hay Programación</v>
      </c>
      <c r="X337" s="105" t="str">
        <f t="shared" ref="X337:X400" si="78">IF(W337="No hay ejecución","NA",IF(W337&gt;=90%,"De acuerdo a lo programado",IF(W337&gt;=70%,"Atraso Leve",IF(W337&lt;70%,"En Riesgo de no Cumplimiento"))))</f>
        <v>De acuerdo a lo programado</v>
      </c>
      <c r="Y337" s="166" t="s">
        <v>5477</v>
      </c>
      <c r="Z337" s="159">
        <f t="shared" si="70"/>
        <v>10</v>
      </c>
      <c r="AA337" s="159"/>
      <c r="AB337" s="100" t="str">
        <f t="shared" si="71"/>
        <v>No hay ejecución</v>
      </c>
      <c r="AC337" s="105" t="str">
        <f t="shared" si="72"/>
        <v>NA</v>
      </c>
      <c r="AD337" s="166"/>
      <c r="AE337" s="65">
        <f t="shared" si="73"/>
        <v>10</v>
      </c>
      <c r="AF337" s="100">
        <f t="shared" si="74"/>
        <v>1</v>
      </c>
      <c r="AG337" s="105" t="str">
        <f t="shared" si="75"/>
        <v>De acuerdo a lo programado</v>
      </c>
      <c r="AH337" s="166"/>
      <c r="AI337" s="159">
        <v>103074.40000000001</v>
      </c>
      <c r="AJ337" s="159" t="s">
        <v>5136</v>
      </c>
    </row>
    <row r="338" spans="1:36" ht="30" thickTop="1" thickBot="1">
      <c r="A338" s="63">
        <v>323</v>
      </c>
      <c r="B338" s="162" t="s">
        <v>403</v>
      </c>
      <c r="C338" s="162" t="s">
        <v>46</v>
      </c>
      <c r="D338" s="162" t="s">
        <v>123</v>
      </c>
      <c r="E338" s="162" t="s">
        <v>147</v>
      </c>
      <c r="F338" s="162">
        <v>18</v>
      </c>
      <c r="G338" s="231" t="s">
        <v>422</v>
      </c>
      <c r="H338" s="164" t="s">
        <v>5156</v>
      </c>
      <c r="I338" s="231" t="s">
        <v>357</v>
      </c>
      <c r="J338" s="231" t="s">
        <v>336</v>
      </c>
      <c r="K338" s="231">
        <v>22</v>
      </c>
      <c r="L338" s="447" t="s">
        <v>2214</v>
      </c>
      <c r="M338" s="447" t="s">
        <v>7731</v>
      </c>
      <c r="N338" s="64">
        <v>0</v>
      </c>
      <c r="O338" s="64">
        <v>0</v>
      </c>
      <c r="P338" s="64">
        <v>0</v>
      </c>
      <c r="Q338" s="64">
        <v>20</v>
      </c>
      <c r="R338" s="64">
        <f t="shared" si="76"/>
        <v>20</v>
      </c>
      <c r="S338" s="105" t="s">
        <v>5218</v>
      </c>
      <c r="T338" s="105" t="s">
        <v>172</v>
      </c>
      <c r="U338" s="159">
        <f t="shared" si="69"/>
        <v>0</v>
      </c>
      <c r="V338" s="273">
        <v>10</v>
      </c>
      <c r="W338" s="100" t="str">
        <f t="shared" si="77"/>
        <v>No hay Programación</v>
      </c>
      <c r="X338" s="105" t="str">
        <f t="shared" si="78"/>
        <v>De acuerdo a lo programado</v>
      </c>
      <c r="Y338" s="166" t="s">
        <v>5478</v>
      </c>
      <c r="Z338" s="159">
        <f t="shared" si="70"/>
        <v>20</v>
      </c>
      <c r="AA338" s="159"/>
      <c r="AB338" s="100" t="str">
        <f t="shared" si="71"/>
        <v>No hay ejecución</v>
      </c>
      <c r="AC338" s="105" t="str">
        <f t="shared" si="72"/>
        <v>NA</v>
      </c>
      <c r="AD338" s="166"/>
      <c r="AE338" s="65">
        <f t="shared" si="73"/>
        <v>10</v>
      </c>
      <c r="AF338" s="100">
        <f t="shared" si="74"/>
        <v>0.5</v>
      </c>
      <c r="AG338" s="105" t="str">
        <f t="shared" si="75"/>
        <v>Incumplimiento</v>
      </c>
      <c r="AH338" s="166"/>
      <c r="AI338" s="159">
        <v>515372</v>
      </c>
      <c r="AJ338" s="159" t="s">
        <v>5136</v>
      </c>
    </row>
    <row r="339" spans="1:36" ht="30" thickTop="1" thickBot="1">
      <c r="A339" s="63">
        <v>324</v>
      </c>
      <c r="B339" s="162" t="s">
        <v>403</v>
      </c>
      <c r="C339" s="162" t="s">
        <v>46</v>
      </c>
      <c r="D339" s="162" t="s">
        <v>123</v>
      </c>
      <c r="E339" s="162" t="s">
        <v>147</v>
      </c>
      <c r="F339" s="162">
        <v>18</v>
      </c>
      <c r="G339" s="231" t="s">
        <v>422</v>
      </c>
      <c r="H339" s="164" t="s">
        <v>5168</v>
      </c>
      <c r="I339" s="231" t="s">
        <v>357</v>
      </c>
      <c r="J339" s="231" t="s">
        <v>336</v>
      </c>
      <c r="K339" s="231">
        <v>22</v>
      </c>
      <c r="L339" s="165" t="s">
        <v>4086</v>
      </c>
      <c r="M339" s="165" t="s">
        <v>636</v>
      </c>
      <c r="N339" s="64">
        <v>0</v>
      </c>
      <c r="O339" s="64">
        <v>1</v>
      </c>
      <c r="P339" s="64">
        <v>0</v>
      </c>
      <c r="Q339" s="64">
        <v>0</v>
      </c>
      <c r="R339" s="64">
        <f t="shared" si="76"/>
        <v>1</v>
      </c>
      <c r="S339" s="105" t="s">
        <v>5218</v>
      </c>
      <c r="T339" s="105" t="s">
        <v>172</v>
      </c>
      <c r="U339" s="159">
        <f t="shared" si="69"/>
        <v>1</v>
      </c>
      <c r="V339" s="273">
        <v>1</v>
      </c>
      <c r="W339" s="100">
        <f t="shared" si="77"/>
        <v>1</v>
      </c>
      <c r="X339" s="105" t="str">
        <f t="shared" si="78"/>
        <v>De acuerdo a lo programado</v>
      </c>
      <c r="Y339" s="166" t="s">
        <v>5479</v>
      </c>
      <c r="Z339" s="159">
        <f t="shared" si="70"/>
        <v>0</v>
      </c>
      <c r="AA339" s="159"/>
      <c r="AB339" s="100" t="str">
        <f t="shared" si="71"/>
        <v>No hay ejecución</v>
      </c>
      <c r="AC339" s="105" t="str">
        <f t="shared" si="72"/>
        <v>NA</v>
      </c>
      <c r="AD339" s="166"/>
      <c r="AE339" s="65">
        <f t="shared" si="73"/>
        <v>1</v>
      </c>
      <c r="AF339" s="100">
        <f t="shared" si="74"/>
        <v>1</v>
      </c>
      <c r="AG339" s="105" t="str">
        <f t="shared" si="75"/>
        <v>De acuerdo a lo programado</v>
      </c>
      <c r="AH339" s="166"/>
      <c r="AI339" s="159">
        <v>10307.44</v>
      </c>
      <c r="AJ339" s="159" t="s">
        <v>5136</v>
      </c>
    </row>
    <row r="340" spans="1:36" ht="30" thickTop="1" thickBot="1">
      <c r="A340" s="63">
        <v>325</v>
      </c>
      <c r="B340" s="162" t="s">
        <v>403</v>
      </c>
      <c r="C340" s="162" t="s">
        <v>46</v>
      </c>
      <c r="D340" s="162" t="s">
        <v>123</v>
      </c>
      <c r="E340" s="162" t="s">
        <v>147</v>
      </c>
      <c r="F340" s="162">
        <v>18</v>
      </c>
      <c r="G340" s="231" t="s">
        <v>422</v>
      </c>
      <c r="H340" s="164" t="s">
        <v>5385</v>
      </c>
      <c r="I340" s="231" t="s">
        <v>357</v>
      </c>
      <c r="J340" s="231" t="s">
        <v>336</v>
      </c>
      <c r="K340" s="231">
        <v>22</v>
      </c>
      <c r="L340" s="447" t="s">
        <v>6800</v>
      </c>
      <c r="M340" s="447" t="s">
        <v>1945</v>
      </c>
      <c r="N340" s="64">
        <v>15</v>
      </c>
      <c r="O340" s="64">
        <v>15</v>
      </c>
      <c r="P340" s="64">
        <v>15</v>
      </c>
      <c r="Q340" s="64">
        <v>15</v>
      </c>
      <c r="R340" s="64">
        <f t="shared" si="76"/>
        <v>60</v>
      </c>
      <c r="S340" s="105" t="s">
        <v>5218</v>
      </c>
      <c r="T340" s="105" t="s">
        <v>172</v>
      </c>
      <c r="U340" s="159">
        <f t="shared" si="69"/>
        <v>30</v>
      </c>
      <c r="V340" s="273">
        <v>13</v>
      </c>
      <c r="W340" s="100">
        <f t="shared" si="77"/>
        <v>0.43333333333333335</v>
      </c>
      <c r="X340" s="105" t="str">
        <f t="shared" si="78"/>
        <v>En Riesgo de no Cumplimiento</v>
      </c>
      <c r="Y340" s="166" t="s">
        <v>5480</v>
      </c>
      <c r="Z340" s="159">
        <f t="shared" si="70"/>
        <v>30</v>
      </c>
      <c r="AA340" s="159"/>
      <c r="AB340" s="100" t="str">
        <f t="shared" si="71"/>
        <v>No hay ejecución</v>
      </c>
      <c r="AC340" s="105" t="str">
        <f t="shared" si="72"/>
        <v>NA</v>
      </c>
      <c r="AD340" s="166"/>
      <c r="AE340" s="65">
        <f t="shared" si="73"/>
        <v>13</v>
      </c>
      <c r="AF340" s="100">
        <f t="shared" si="74"/>
        <v>0.21666666666666667</v>
      </c>
      <c r="AG340" s="105" t="str">
        <f t="shared" si="75"/>
        <v>Incumplimiento</v>
      </c>
      <c r="AH340" s="166"/>
      <c r="AI340" s="159">
        <v>618446.42000000004</v>
      </c>
      <c r="AJ340" s="159" t="s">
        <v>5136</v>
      </c>
    </row>
    <row r="341" spans="1:36" ht="20.399999999999999" thickTop="1" thickBot="1">
      <c r="A341" s="63">
        <v>326</v>
      </c>
      <c r="B341" s="162" t="s">
        <v>403</v>
      </c>
      <c r="C341" s="162" t="s">
        <v>46</v>
      </c>
      <c r="D341" s="162" t="s">
        <v>123</v>
      </c>
      <c r="E341" s="162" t="s">
        <v>147</v>
      </c>
      <c r="F341" s="162">
        <v>18</v>
      </c>
      <c r="G341" s="231" t="s">
        <v>422</v>
      </c>
      <c r="H341" s="164" t="s">
        <v>5390</v>
      </c>
      <c r="I341" s="231" t="s">
        <v>357</v>
      </c>
      <c r="J341" s="231" t="s">
        <v>336</v>
      </c>
      <c r="K341" s="231">
        <v>22</v>
      </c>
      <c r="L341" s="165" t="s">
        <v>3778</v>
      </c>
      <c r="M341" s="165" t="s">
        <v>643</v>
      </c>
      <c r="N341" s="64">
        <v>10</v>
      </c>
      <c r="O341" s="64">
        <v>0</v>
      </c>
      <c r="P341" s="64">
        <v>0</v>
      </c>
      <c r="Q341" s="64">
        <v>0</v>
      </c>
      <c r="R341" s="64">
        <f t="shared" si="76"/>
        <v>10</v>
      </c>
      <c r="S341" s="105" t="s">
        <v>5218</v>
      </c>
      <c r="T341" s="105" t="s">
        <v>172</v>
      </c>
      <c r="U341" s="159">
        <f t="shared" si="69"/>
        <v>10</v>
      </c>
      <c r="V341" s="273">
        <v>0</v>
      </c>
      <c r="W341" s="100">
        <f t="shared" si="77"/>
        <v>0</v>
      </c>
      <c r="X341" s="105" t="str">
        <f t="shared" si="78"/>
        <v>En Riesgo de no Cumplimiento</v>
      </c>
      <c r="Y341" s="166" t="s">
        <v>5219</v>
      </c>
      <c r="Z341" s="159">
        <f t="shared" si="70"/>
        <v>0</v>
      </c>
      <c r="AA341" s="159"/>
      <c r="AB341" s="100" t="str">
        <f t="shared" si="71"/>
        <v>No hay ejecución</v>
      </c>
      <c r="AC341" s="105" t="str">
        <f t="shared" si="72"/>
        <v>NA</v>
      </c>
      <c r="AD341" s="166"/>
      <c r="AE341" s="65">
        <f t="shared" si="73"/>
        <v>0</v>
      </c>
      <c r="AF341" s="100" t="str">
        <f t="shared" si="74"/>
        <v>No hay Programación</v>
      </c>
      <c r="AG341" s="105" t="str">
        <f t="shared" si="75"/>
        <v>De acuerdo a lo programado</v>
      </c>
      <c r="AH341" s="166"/>
      <c r="AI341" s="159">
        <v>103074.40000000001</v>
      </c>
      <c r="AJ341" s="159"/>
    </row>
    <row r="342" spans="1:36" ht="30" thickTop="1" thickBot="1">
      <c r="A342" s="63">
        <v>327</v>
      </c>
      <c r="B342" s="162" t="s">
        <v>403</v>
      </c>
      <c r="C342" s="162" t="s">
        <v>46</v>
      </c>
      <c r="D342" s="162" t="s">
        <v>123</v>
      </c>
      <c r="E342" s="162" t="s">
        <v>147</v>
      </c>
      <c r="F342" s="162">
        <v>18</v>
      </c>
      <c r="G342" s="231" t="s">
        <v>422</v>
      </c>
      <c r="H342" s="164" t="s">
        <v>5458</v>
      </c>
      <c r="I342" s="231" t="s">
        <v>357</v>
      </c>
      <c r="J342" s="231" t="s">
        <v>336</v>
      </c>
      <c r="K342" s="231">
        <v>22</v>
      </c>
      <c r="L342" s="165" t="s">
        <v>2214</v>
      </c>
      <c r="M342" s="165" t="s">
        <v>2215</v>
      </c>
      <c r="N342" s="64">
        <v>10</v>
      </c>
      <c r="O342" s="64">
        <v>0</v>
      </c>
      <c r="P342" s="64">
        <v>0</v>
      </c>
      <c r="Q342" s="64">
        <v>0</v>
      </c>
      <c r="R342" s="64">
        <f t="shared" si="76"/>
        <v>10</v>
      </c>
      <c r="S342" s="105" t="s">
        <v>5218</v>
      </c>
      <c r="T342" s="105" t="s">
        <v>172</v>
      </c>
      <c r="U342" s="159">
        <f t="shared" si="69"/>
        <v>10</v>
      </c>
      <c r="V342" s="273">
        <v>10</v>
      </c>
      <c r="W342" s="100">
        <f t="shared" si="77"/>
        <v>1</v>
      </c>
      <c r="X342" s="105" t="str">
        <f t="shared" si="78"/>
        <v>De acuerdo a lo programado</v>
      </c>
      <c r="Y342" s="166" t="s">
        <v>5481</v>
      </c>
      <c r="Z342" s="159">
        <f t="shared" si="70"/>
        <v>0</v>
      </c>
      <c r="AA342" s="159"/>
      <c r="AB342" s="100" t="str">
        <f t="shared" si="71"/>
        <v>No hay ejecución</v>
      </c>
      <c r="AC342" s="105" t="str">
        <f t="shared" si="72"/>
        <v>NA</v>
      </c>
      <c r="AD342" s="166"/>
      <c r="AE342" s="65">
        <f t="shared" si="73"/>
        <v>10</v>
      </c>
      <c r="AF342" s="100">
        <f t="shared" si="74"/>
        <v>1</v>
      </c>
      <c r="AG342" s="105" t="str">
        <f t="shared" si="75"/>
        <v>De acuerdo a lo programado</v>
      </c>
      <c r="AH342" s="166"/>
      <c r="AI342" s="159">
        <v>103074.4</v>
      </c>
      <c r="AJ342" s="159" t="s">
        <v>5136</v>
      </c>
    </row>
    <row r="343" spans="1:36" ht="49.2" thickTop="1" thickBot="1">
      <c r="A343" s="63">
        <v>328</v>
      </c>
      <c r="B343" s="162" t="s">
        <v>403</v>
      </c>
      <c r="C343" s="162" t="s">
        <v>46</v>
      </c>
      <c r="D343" s="162" t="s">
        <v>123</v>
      </c>
      <c r="E343" s="162" t="s">
        <v>147</v>
      </c>
      <c r="F343" s="162">
        <v>18</v>
      </c>
      <c r="G343" s="231" t="s">
        <v>422</v>
      </c>
      <c r="H343" s="164" t="s">
        <v>5482</v>
      </c>
      <c r="I343" s="231" t="s">
        <v>357</v>
      </c>
      <c r="J343" s="231" t="s">
        <v>336</v>
      </c>
      <c r="K343" s="231">
        <v>22</v>
      </c>
      <c r="L343" s="165" t="s">
        <v>3778</v>
      </c>
      <c r="M343" s="165" t="s">
        <v>643</v>
      </c>
      <c r="N343" s="64">
        <v>0</v>
      </c>
      <c r="O343" s="64">
        <v>1</v>
      </c>
      <c r="P343" s="64">
        <v>0</v>
      </c>
      <c r="Q343" s="64">
        <v>0</v>
      </c>
      <c r="R343" s="64">
        <f t="shared" si="76"/>
        <v>1</v>
      </c>
      <c r="S343" s="105" t="s">
        <v>5218</v>
      </c>
      <c r="T343" s="105" t="s">
        <v>172</v>
      </c>
      <c r="U343" s="159">
        <f t="shared" si="69"/>
        <v>1</v>
      </c>
      <c r="V343" s="273">
        <v>1</v>
      </c>
      <c r="W343" s="100">
        <f t="shared" si="77"/>
        <v>1</v>
      </c>
      <c r="X343" s="105" t="str">
        <f t="shared" si="78"/>
        <v>De acuerdo a lo programado</v>
      </c>
      <c r="Y343" s="166" t="s">
        <v>5483</v>
      </c>
      <c r="Z343" s="159">
        <f t="shared" si="70"/>
        <v>0</v>
      </c>
      <c r="AA343" s="159"/>
      <c r="AB343" s="100" t="str">
        <f t="shared" si="71"/>
        <v>No hay ejecución</v>
      </c>
      <c r="AC343" s="105" t="str">
        <f t="shared" si="72"/>
        <v>NA</v>
      </c>
      <c r="AD343" s="166"/>
      <c r="AE343" s="65">
        <f t="shared" si="73"/>
        <v>1</v>
      </c>
      <c r="AF343" s="100">
        <f t="shared" si="74"/>
        <v>1</v>
      </c>
      <c r="AG343" s="105" t="str">
        <f t="shared" si="75"/>
        <v>De acuerdo a lo programado</v>
      </c>
      <c r="AH343" s="166"/>
      <c r="AI343" s="159">
        <v>10307.44</v>
      </c>
      <c r="AJ343" s="159" t="s">
        <v>5136</v>
      </c>
    </row>
    <row r="344" spans="1:36" ht="49.2" thickTop="1" thickBot="1">
      <c r="A344" s="63">
        <v>329</v>
      </c>
      <c r="B344" s="162" t="s">
        <v>403</v>
      </c>
      <c r="C344" s="162" t="s">
        <v>46</v>
      </c>
      <c r="D344" s="162" t="s">
        <v>123</v>
      </c>
      <c r="E344" s="162" t="s">
        <v>147</v>
      </c>
      <c r="F344" s="162">
        <v>18</v>
      </c>
      <c r="G344" s="231" t="s">
        <v>422</v>
      </c>
      <c r="H344" s="164" t="s">
        <v>5461</v>
      </c>
      <c r="I344" s="231" t="s">
        <v>357</v>
      </c>
      <c r="J344" s="231" t="s">
        <v>336</v>
      </c>
      <c r="K344" s="231">
        <v>22</v>
      </c>
      <c r="L344" s="165" t="s">
        <v>2214</v>
      </c>
      <c r="M344" s="165" t="s">
        <v>2215</v>
      </c>
      <c r="N344" s="64">
        <v>1</v>
      </c>
      <c r="O344" s="64">
        <v>2</v>
      </c>
      <c r="P344" s="64">
        <v>2</v>
      </c>
      <c r="Q344" s="64">
        <v>1</v>
      </c>
      <c r="R344" s="64">
        <f t="shared" si="76"/>
        <v>6</v>
      </c>
      <c r="S344" s="105" t="s">
        <v>5218</v>
      </c>
      <c r="T344" s="105" t="s">
        <v>172</v>
      </c>
      <c r="U344" s="159">
        <f t="shared" si="69"/>
        <v>3</v>
      </c>
      <c r="V344" s="273">
        <v>6</v>
      </c>
      <c r="W344" s="100">
        <f t="shared" si="77"/>
        <v>2</v>
      </c>
      <c r="X344" s="105" t="str">
        <f t="shared" si="78"/>
        <v>De acuerdo a lo programado</v>
      </c>
      <c r="Y344" s="166" t="s">
        <v>5484</v>
      </c>
      <c r="Z344" s="159">
        <f t="shared" si="70"/>
        <v>3</v>
      </c>
      <c r="AA344" s="159"/>
      <c r="AB344" s="100" t="str">
        <f t="shared" si="71"/>
        <v>No hay ejecución</v>
      </c>
      <c r="AC344" s="105" t="str">
        <f t="shared" si="72"/>
        <v>NA</v>
      </c>
      <c r="AD344" s="166"/>
      <c r="AE344" s="65">
        <f t="shared" si="73"/>
        <v>6</v>
      </c>
      <c r="AF344" s="100">
        <f t="shared" si="74"/>
        <v>1</v>
      </c>
      <c r="AG344" s="105" t="str">
        <f t="shared" si="75"/>
        <v>De acuerdo a lo programado</v>
      </c>
      <c r="AH344" s="166"/>
      <c r="AI344" s="159">
        <v>61844.639999999999</v>
      </c>
      <c r="AJ344" s="159" t="s">
        <v>5136</v>
      </c>
    </row>
    <row r="345" spans="1:36" ht="58.8" thickTop="1" thickBot="1">
      <c r="A345" s="63">
        <v>330</v>
      </c>
      <c r="B345" s="162" t="s">
        <v>403</v>
      </c>
      <c r="C345" s="162" t="s">
        <v>46</v>
      </c>
      <c r="D345" s="162" t="s">
        <v>123</v>
      </c>
      <c r="E345" s="162" t="s">
        <v>147</v>
      </c>
      <c r="F345" s="162">
        <v>18</v>
      </c>
      <c r="G345" s="231" t="s">
        <v>422</v>
      </c>
      <c r="H345" s="164" t="s">
        <v>5453</v>
      </c>
      <c r="I345" s="231" t="s">
        <v>357</v>
      </c>
      <c r="J345" s="231" t="s">
        <v>336</v>
      </c>
      <c r="K345" s="231">
        <v>22</v>
      </c>
      <c r="L345" s="165" t="s">
        <v>2214</v>
      </c>
      <c r="M345" s="165" t="s">
        <v>2215</v>
      </c>
      <c r="N345" s="64">
        <v>5</v>
      </c>
      <c r="O345" s="64">
        <v>5</v>
      </c>
      <c r="P345" s="64">
        <v>5</v>
      </c>
      <c r="Q345" s="64">
        <v>5</v>
      </c>
      <c r="R345" s="64">
        <f t="shared" si="76"/>
        <v>20</v>
      </c>
      <c r="S345" s="105" t="s">
        <v>5218</v>
      </c>
      <c r="T345" s="105" t="s">
        <v>172</v>
      </c>
      <c r="U345" s="159">
        <f t="shared" si="69"/>
        <v>10</v>
      </c>
      <c r="V345" s="273">
        <v>20</v>
      </c>
      <c r="W345" s="100">
        <f t="shared" si="77"/>
        <v>2</v>
      </c>
      <c r="X345" s="105" t="str">
        <f t="shared" si="78"/>
        <v>De acuerdo a lo programado</v>
      </c>
      <c r="Y345" s="166" t="s">
        <v>5485</v>
      </c>
      <c r="Z345" s="159">
        <f t="shared" si="70"/>
        <v>10</v>
      </c>
      <c r="AA345" s="159"/>
      <c r="AB345" s="100" t="str">
        <f t="shared" si="71"/>
        <v>No hay ejecución</v>
      </c>
      <c r="AC345" s="105" t="str">
        <f t="shared" si="72"/>
        <v>NA</v>
      </c>
      <c r="AD345" s="166"/>
      <c r="AE345" s="65">
        <f t="shared" si="73"/>
        <v>20</v>
      </c>
      <c r="AF345" s="100">
        <f t="shared" si="74"/>
        <v>1</v>
      </c>
      <c r="AG345" s="105" t="str">
        <f t="shared" si="75"/>
        <v>De acuerdo a lo programado</v>
      </c>
      <c r="AH345" s="166"/>
      <c r="AI345" s="159">
        <v>206148.81</v>
      </c>
      <c r="AJ345" s="159" t="s">
        <v>5136</v>
      </c>
    </row>
    <row r="346" spans="1:36" ht="49.2" thickTop="1" thickBot="1">
      <c r="A346" s="63">
        <v>331</v>
      </c>
      <c r="B346" s="162" t="s">
        <v>403</v>
      </c>
      <c r="C346" s="162" t="s">
        <v>46</v>
      </c>
      <c r="D346" s="162" t="s">
        <v>123</v>
      </c>
      <c r="E346" s="162" t="s">
        <v>147</v>
      </c>
      <c r="F346" s="162">
        <v>18</v>
      </c>
      <c r="G346" s="231" t="s">
        <v>442</v>
      </c>
      <c r="H346" s="164" t="s">
        <v>5455</v>
      </c>
      <c r="I346" s="231" t="s">
        <v>357</v>
      </c>
      <c r="J346" s="231" t="s">
        <v>336</v>
      </c>
      <c r="K346" s="231">
        <v>22</v>
      </c>
      <c r="L346" s="165" t="s">
        <v>3834</v>
      </c>
      <c r="M346" s="165" t="s">
        <v>643</v>
      </c>
      <c r="N346" s="64">
        <v>0</v>
      </c>
      <c r="O346" s="64">
        <v>0</v>
      </c>
      <c r="P346" s="64">
        <v>1</v>
      </c>
      <c r="Q346" s="64">
        <v>0</v>
      </c>
      <c r="R346" s="64">
        <f t="shared" si="76"/>
        <v>1</v>
      </c>
      <c r="S346" s="105" t="s">
        <v>5218</v>
      </c>
      <c r="T346" s="105" t="s">
        <v>172</v>
      </c>
      <c r="U346" s="159">
        <f t="shared" si="69"/>
        <v>0</v>
      </c>
      <c r="V346" s="273">
        <v>1</v>
      </c>
      <c r="W346" s="100" t="str">
        <f t="shared" si="77"/>
        <v>No hay Programación</v>
      </c>
      <c r="X346" s="105" t="str">
        <f t="shared" si="78"/>
        <v>De acuerdo a lo programado</v>
      </c>
      <c r="Y346" s="166" t="s">
        <v>5486</v>
      </c>
      <c r="Z346" s="159">
        <f t="shared" si="70"/>
        <v>1</v>
      </c>
      <c r="AA346" s="159"/>
      <c r="AB346" s="100" t="str">
        <f t="shared" si="71"/>
        <v>No hay ejecución</v>
      </c>
      <c r="AC346" s="105" t="str">
        <f t="shared" si="72"/>
        <v>NA</v>
      </c>
      <c r="AD346" s="166"/>
      <c r="AE346" s="65">
        <f t="shared" si="73"/>
        <v>1</v>
      </c>
      <c r="AF346" s="100">
        <f t="shared" si="74"/>
        <v>1</v>
      </c>
      <c r="AG346" s="105" t="str">
        <f t="shared" si="75"/>
        <v>De acuerdo a lo programado</v>
      </c>
      <c r="AH346" s="166"/>
      <c r="AI346" s="159">
        <v>10307.44</v>
      </c>
      <c r="AJ346" s="159" t="s">
        <v>5136</v>
      </c>
    </row>
    <row r="347" spans="1:36" ht="68.400000000000006" thickTop="1" thickBot="1">
      <c r="A347" s="63">
        <v>332</v>
      </c>
      <c r="B347" s="162" t="s">
        <v>403</v>
      </c>
      <c r="C347" s="162" t="s">
        <v>46</v>
      </c>
      <c r="D347" s="162" t="s">
        <v>123</v>
      </c>
      <c r="E347" s="162" t="s">
        <v>147</v>
      </c>
      <c r="F347" s="162">
        <v>18</v>
      </c>
      <c r="G347" s="231" t="s">
        <v>442</v>
      </c>
      <c r="H347" s="164" t="s">
        <v>5455</v>
      </c>
      <c r="I347" s="231" t="s">
        <v>357</v>
      </c>
      <c r="J347" s="231" t="s">
        <v>336</v>
      </c>
      <c r="K347" s="231">
        <v>22</v>
      </c>
      <c r="L347" s="165" t="s">
        <v>2214</v>
      </c>
      <c r="M347" s="165" t="s">
        <v>2215</v>
      </c>
      <c r="N347" s="64">
        <v>0</v>
      </c>
      <c r="O347" s="64">
        <v>1</v>
      </c>
      <c r="P347" s="64">
        <v>1</v>
      </c>
      <c r="Q347" s="64">
        <v>1</v>
      </c>
      <c r="R347" s="64">
        <f t="shared" si="76"/>
        <v>3</v>
      </c>
      <c r="S347" s="105" t="s">
        <v>5218</v>
      </c>
      <c r="T347" s="105" t="s">
        <v>172</v>
      </c>
      <c r="U347" s="159">
        <f t="shared" si="69"/>
        <v>1</v>
      </c>
      <c r="V347" s="273">
        <v>3</v>
      </c>
      <c r="W347" s="100">
        <f t="shared" si="77"/>
        <v>3</v>
      </c>
      <c r="X347" s="105" t="str">
        <f t="shared" si="78"/>
        <v>De acuerdo a lo programado</v>
      </c>
      <c r="Y347" s="166" t="s">
        <v>5487</v>
      </c>
      <c r="Z347" s="159">
        <f t="shared" si="70"/>
        <v>2</v>
      </c>
      <c r="AA347" s="159"/>
      <c r="AB347" s="100" t="str">
        <f t="shared" si="71"/>
        <v>No hay ejecución</v>
      </c>
      <c r="AC347" s="105" t="str">
        <f t="shared" si="72"/>
        <v>NA</v>
      </c>
      <c r="AD347" s="166"/>
      <c r="AE347" s="65">
        <f t="shared" si="73"/>
        <v>3</v>
      </c>
      <c r="AF347" s="100">
        <f t="shared" si="74"/>
        <v>1</v>
      </c>
      <c r="AG347" s="105" t="str">
        <f t="shared" si="75"/>
        <v>De acuerdo a lo programado</v>
      </c>
      <c r="AH347" s="166"/>
      <c r="AI347" s="159">
        <v>30922.32</v>
      </c>
      <c r="AJ347" s="159" t="s">
        <v>5136</v>
      </c>
    </row>
    <row r="348" spans="1:36" ht="30" thickTop="1" thickBot="1">
      <c r="A348" s="63">
        <v>333</v>
      </c>
      <c r="B348" s="162" t="s">
        <v>403</v>
      </c>
      <c r="C348" s="162" t="s">
        <v>46</v>
      </c>
      <c r="D348" s="162" t="s">
        <v>123</v>
      </c>
      <c r="E348" s="162" t="s">
        <v>147</v>
      </c>
      <c r="F348" s="162">
        <v>18</v>
      </c>
      <c r="G348" s="231" t="s">
        <v>422</v>
      </c>
      <c r="H348" s="164" t="s">
        <v>5334</v>
      </c>
      <c r="I348" s="231" t="s">
        <v>357</v>
      </c>
      <c r="J348" s="231" t="s">
        <v>336</v>
      </c>
      <c r="K348" s="231">
        <v>22</v>
      </c>
      <c r="L348" s="165" t="s">
        <v>2214</v>
      </c>
      <c r="M348" s="165" t="s">
        <v>2215</v>
      </c>
      <c r="N348" s="64">
        <v>3</v>
      </c>
      <c r="O348" s="64">
        <v>3</v>
      </c>
      <c r="P348" s="64">
        <v>3</v>
      </c>
      <c r="Q348" s="64">
        <v>3</v>
      </c>
      <c r="R348" s="64">
        <f t="shared" si="76"/>
        <v>12</v>
      </c>
      <c r="S348" s="105" t="s">
        <v>5218</v>
      </c>
      <c r="T348" s="105" t="s">
        <v>172</v>
      </c>
      <c r="U348" s="159">
        <f t="shared" si="69"/>
        <v>6</v>
      </c>
      <c r="V348" s="273">
        <v>13</v>
      </c>
      <c r="W348" s="100">
        <f t="shared" si="77"/>
        <v>2.1666666666666665</v>
      </c>
      <c r="X348" s="105" t="str">
        <f t="shared" si="78"/>
        <v>De acuerdo a lo programado</v>
      </c>
      <c r="Y348" s="166"/>
      <c r="Z348" s="159">
        <f t="shared" si="70"/>
        <v>6</v>
      </c>
      <c r="AA348" s="159"/>
      <c r="AB348" s="100" t="str">
        <f t="shared" si="71"/>
        <v>No hay ejecución</v>
      </c>
      <c r="AC348" s="105" t="str">
        <f t="shared" si="72"/>
        <v>NA</v>
      </c>
      <c r="AD348" s="166"/>
      <c r="AE348" s="65">
        <f t="shared" si="73"/>
        <v>13</v>
      </c>
      <c r="AF348" s="100">
        <f t="shared" si="74"/>
        <v>1.0833333333333333</v>
      </c>
      <c r="AG348" s="105" t="str">
        <f t="shared" si="75"/>
        <v>De acuerdo a lo programado</v>
      </c>
      <c r="AH348" s="166"/>
      <c r="AI348" s="159">
        <v>123689.28</v>
      </c>
      <c r="AJ348" s="159" t="s">
        <v>5136</v>
      </c>
    </row>
    <row r="349" spans="1:36" ht="39.6" thickTop="1" thickBot="1">
      <c r="A349" s="63">
        <v>334</v>
      </c>
      <c r="B349" s="162" t="s">
        <v>403</v>
      </c>
      <c r="C349" s="162" t="s">
        <v>51</v>
      </c>
      <c r="D349" s="162" t="s">
        <v>123</v>
      </c>
      <c r="E349" s="162" t="s">
        <v>151</v>
      </c>
      <c r="F349" s="162">
        <v>18</v>
      </c>
      <c r="G349" s="231" t="s">
        <v>422</v>
      </c>
      <c r="H349" s="164" t="s">
        <v>5395</v>
      </c>
      <c r="I349" s="231" t="s">
        <v>357</v>
      </c>
      <c r="J349" s="231" t="s">
        <v>336</v>
      </c>
      <c r="K349" s="231">
        <v>22</v>
      </c>
      <c r="L349" s="165" t="s">
        <v>2214</v>
      </c>
      <c r="M349" s="165" t="s">
        <v>2215</v>
      </c>
      <c r="N349" s="64">
        <v>3</v>
      </c>
      <c r="O349" s="64">
        <v>5</v>
      </c>
      <c r="P349" s="64">
        <v>5</v>
      </c>
      <c r="Q349" s="64">
        <v>2</v>
      </c>
      <c r="R349" s="64">
        <f t="shared" si="76"/>
        <v>15</v>
      </c>
      <c r="S349" s="105" t="s">
        <v>5218</v>
      </c>
      <c r="T349" s="105" t="s">
        <v>172</v>
      </c>
      <c r="U349" s="159">
        <f t="shared" si="69"/>
        <v>8</v>
      </c>
      <c r="V349" s="273">
        <v>13</v>
      </c>
      <c r="W349" s="100">
        <f t="shared" si="77"/>
        <v>1.625</v>
      </c>
      <c r="X349" s="105" t="str">
        <f t="shared" si="78"/>
        <v>De acuerdo a lo programado</v>
      </c>
      <c r="Y349" s="166" t="s">
        <v>5488</v>
      </c>
      <c r="Z349" s="159">
        <f t="shared" si="70"/>
        <v>7</v>
      </c>
      <c r="AA349" s="159"/>
      <c r="AB349" s="100" t="str">
        <f t="shared" si="71"/>
        <v>No hay ejecución</v>
      </c>
      <c r="AC349" s="105" t="str">
        <f t="shared" si="72"/>
        <v>NA</v>
      </c>
      <c r="AD349" s="166"/>
      <c r="AE349" s="65">
        <f t="shared" si="73"/>
        <v>13</v>
      </c>
      <c r="AF349" s="100">
        <f t="shared" si="74"/>
        <v>0.8666666666666667</v>
      </c>
      <c r="AG349" s="105" t="str">
        <f t="shared" si="75"/>
        <v>Atraso Leve</v>
      </c>
      <c r="AH349" s="166"/>
      <c r="AI349" s="159">
        <v>154611.60999999999</v>
      </c>
      <c r="AJ349" s="159" t="s">
        <v>5136</v>
      </c>
    </row>
    <row r="350" spans="1:36" ht="39.6" thickTop="1" thickBot="1">
      <c r="A350" s="63">
        <v>335</v>
      </c>
      <c r="B350" s="162" t="s">
        <v>403</v>
      </c>
      <c r="C350" s="162" t="s">
        <v>46</v>
      </c>
      <c r="D350" s="162" t="s">
        <v>123</v>
      </c>
      <c r="E350" s="162" t="s">
        <v>147</v>
      </c>
      <c r="F350" s="162">
        <v>18</v>
      </c>
      <c r="G350" s="231" t="s">
        <v>422</v>
      </c>
      <c r="H350" s="164" t="s">
        <v>5168</v>
      </c>
      <c r="I350" s="231" t="s">
        <v>357</v>
      </c>
      <c r="J350" s="231" t="s">
        <v>336</v>
      </c>
      <c r="K350" s="231">
        <v>22</v>
      </c>
      <c r="L350" s="165" t="s">
        <v>3834</v>
      </c>
      <c r="M350" s="165" t="s">
        <v>643</v>
      </c>
      <c r="N350" s="64">
        <v>0</v>
      </c>
      <c r="O350" s="64">
        <v>0</v>
      </c>
      <c r="P350" s="64">
        <v>1</v>
      </c>
      <c r="Q350" s="64">
        <v>2</v>
      </c>
      <c r="R350" s="64">
        <f t="shared" si="76"/>
        <v>3</v>
      </c>
      <c r="S350" s="105" t="s">
        <v>5419</v>
      </c>
      <c r="T350" s="105" t="s">
        <v>5473</v>
      </c>
      <c r="U350" s="159">
        <f t="shared" si="69"/>
        <v>0</v>
      </c>
      <c r="V350" s="273">
        <v>6</v>
      </c>
      <c r="W350" s="100" t="str">
        <f t="shared" si="77"/>
        <v>No hay Programación</v>
      </c>
      <c r="X350" s="105" t="str">
        <f t="shared" si="78"/>
        <v>De acuerdo a lo programado</v>
      </c>
      <c r="Y350" s="166" t="s">
        <v>5489</v>
      </c>
      <c r="Z350" s="159">
        <f t="shared" si="70"/>
        <v>3</v>
      </c>
      <c r="AA350" s="159"/>
      <c r="AB350" s="100" t="str">
        <f t="shared" si="71"/>
        <v>No hay ejecución</v>
      </c>
      <c r="AC350" s="105" t="str">
        <f t="shared" si="72"/>
        <v>NA</v>
      </c>
      <c r="AD350" s="166"/>
      <c r="AE350" s="65">
        <f t="shared" si="73"/>
        <v>6</v>
      </c>
      <c r="AF350" s="100">
        <f t="shared" si="74"/>
        <v>2</v>
      </c>
      <c r="AG350" s="105" t="str">
        <f t="shared" si="75"/>
        <v>De acuerdo a lo programado</v>
      </c>
      <c r="AH350" s="166"/>
      <c r="AI350" s="159">
        <v>30922.32</v>
      </c>
      <c r="AJ350" s="159" t="s">
        <v>5136</v>
      </c>
    </row>
    <row r="351" spans="1:36" ht="30" thickTop="1" thickBot="1">
      <c r="A351" s="63">
        <v>336</v>
      </c>
      <c r="B351" s="162" t="s">
        <v>403</v>
      </c>
      <c r="C351" s="162" t="s">
        <v>46</v>
      </c>
      <c r="D351" s="162" t="s">
        <v>123</v>
      </c>
      <c r="E351" s="162" t="s">
        <v>147</v>
      </c>
      <c r="F351" s="162">
        <v>18</v>
      </c>
      <c r="G351" s="231" t="s">
        <v>422</v>
      </c>
      <c r="H351" s="164" t="s">
        <v>5331</v>
      </c>
      <c r="I351" s="231" t="s">
        <v>357</v>
      </c>
      <c r="J351" s="231" t="s">
        <v>336</v>
      </c>
      <c r="K351" s="231">
        <v>22</v>
      </c>
      <c r="L351" s="165" t="s">
        <v>2214</v>
      </c>
      <c r="M351" s="165" t="s">
        <v>2215</v>
      </c>
      <c r="N351" s="64">
        <v>0</v>
      </c>
      <c r="O351" s="64">
        <v>0</v>
      </c>
      <c r="P351" s="64">
        <v>0</v>
      </c>
      <c r="Q351" s="64">
        <v>10</v>
      </c>
      <c r="R351" s="64">
        <f t="shared" si="76"/>
        <v>10</v>
      </c>
      <c r="S351" s="105" t="s">
        <v>5419</v>
      </c>
      <c r="T351" s="105" t="s">
        <v>5490</v>
      </c>
      <c r="U351" s="159">
        <f t="shared" si="69"/>
        <v>0</v>
      </c>
      <c r="V351" s="273">
        <v>10</v>
      </c>
      <c r="W351" s="100" t="str">
        <f t="shared" si="77"/>
        <v>No hay Programación</v>
      </c>
      <c r="X351" s="105" t="str">
        <f t="shared" si="78"/>
        <v>De acuerdo a lo programado</v>
      </c>
      <c r="Y351" s="166"/>
      <c r="Z351" s="159">
        <f t="shared" si="70"/>
        <v>10</v>
      </c>
      <c r="AA351" s="159"/>
      <c r="AB351" s="100" t="str">
        <f t="shared" si="71"/>
        <v>No hay ejecución</v>
      </c>
      <c r="AC351" s="105" t="str">
        <f t="shared" si="72"/>
        <v>NA</v>
      </c>
      <c r="AD351" s="166"/>
      <c r="AE351" s="65">
        <f t="shared" si="73"/>
        <v>10</v>
      </c>
      <c r="AF351" s="100">
        <f t="shared" si="74"/>
        <v>1</v>
      </c>
      <c r="AG351" s="105" t="str">
        <f t="shared" si="75"/>
        <v>De acuerdo a lo programado</v>
      </c>
      <c r="AH351" s="166"/>
      <c r="AI351" s="159">
        <v>103074.4</v>
      </c>
      <c r="AJ351" s="159" t="s">
        <v>5136</v>
      </c>
    </row>
    <row r="352" spans="1:36" ht="30" thickTop="1" thickBot="1">
      <c r="A352" s="63">
        <v>337</v>
      </c>
      <c r="B352" s="162" t="s">
        <v>403</v>
      </c>
      <c r="C352" s="162" t="s">
        <v>46</v>
      </c>
      <c r="D352" s="162" t="s">
        <v>123</v>
      </c>
      <c r="E352" s="162" t="s">
        <v>147</v>
      </c>
      <c r="F352" s="162">
        <v>18</v>
      </c>
      <c r="G352" s="231" t="s">
        <v>422</v>
      </c>
      <c r="H352" s="164" t="s">
        <v>5156</v>
      </c>
      <c r="I352" s="231" t="s">
        <v>357</v>
      </c>
      <c r="J352" s="231" t="s">
        <v>336</v>
      </c>
      <c r="K352" s="231">
        <v>22</v>
      </c>
      <c r="L352" s="165" t="s">
        <v>2214</v>
      </c>
      <c r="M352" s="165" t="s">
        <v>2215</v>
      </c>
      <c r="N352" s="64">
        <v>0</v>
      </c>
      <c r="O352" s="64">
        <v>0</v>
      </c>
      <c r="P352" s="64">
        <v>0</v>
      </c>
      <c r="Q352" s="64">
        <v>10</v>
      </c>
      <c r="R352" s="64">
        <f t="shared" si="76"/>
        <v>10</v>
      </c>
      <c r="S352" s="105" t="s">
        <v>5419</v>
      </c>
      <c r="T352" s="105" t="s">
        <v>5491</v>
      </c>
      <c r="U352" s="159">
        <f t="shared" si="69"/>
        <v>0</v>
      </c>
      <c r="V352" s="273">
        <v>10</v>
      </c>
      <c r="W352" s="100" t="str">
        <f t="shared" si="77"/>
        <v>No hay Programación</v>
      </c>
      <c r="X352" s="105" t="str">
        <f t="shared" si="78"/>
        <v>De acuerdo a lo programado</v>
      </c>
      <c r="Y352" s="166"/>
      <c r="Z352" s="159">
        <f t="shared" si="70"/>
        <v>10</v>
      </c>
      <c r="AA352" s="159"/>
      <c r="AB352" s="100" t="str">
        <f t="shared" si="71"/>
        <v>No hay ejecución</v>
      </c>
      <c r="AC352" s="105" t="str">
        <f t="shared" si="72"/>
        <v>NA</v>
      </c>
      <c r="AD352" s="166"/>
      <c r="AE352" s="65">
        <f t="shared" si="73"/>
        <v>10</v>
      </c>
      <c r="AF352" s="100">
        <f t="shared" si="74"/>
        <v>1</v>
      </c>
      <c r="AG352" s="105" t="str">
        <f t="shared" si="75"/>
        <v>De acuerdo a lo programado</v>
      </c>
      <c r="AH352" s="166"/>
      <c r="AI352" s="159">
        <v>103074.4</v>
      </c>
      <c r="AJ352" s="159" t="s">
        <v>5136</v>
      </c>
    </row>
    <row r="353" spans="1:36" ht="30" thickTop="1" thickBot="1">
      <c r="A353" s="63">
        <v>338</v>
      </c>
      <c r="B353" s="162" t="s">
        <v>403</v>
      </c>
      <c r="C353" s="162" t="s">
        <v>46</v>
      </c>
      <c r="D353" s="162" t="s">
        <v>123</v>
      </c>
      <c r="E353" s="162" t="s">
        <v>147</v>
      </c>
      <c r="F353" s="162">
        <v>18</v>
      </c>
      <c r="G353" s="231" t="s">
        <v>422</v>
      </c>
      <c r="H353" s="164" t="s">
        <v>5385</v>
      </c>
      <c r="I353" s="231" t="s">
        <v>357</v>
      </c>
      <c r="J353" s="231" t="s">
        <v>336</v>
      </c>
      <c r="K353" s="231">
        <v>22</v>
      </c>
      <c r="L353" s="165" t="s">
        <v>4086</v>
      </c>
      <c r="M353" s="165" t="s">
        <v>636</v>
      </c>
      <c r="N353" s="64">
        <v>1</v>
      </c>
      <c r="O353" s="64">
        <v>0</v>
      </c>
      <c r="P353" s="64">
        <v>1</v>
      </c>
      <c r="Q353" s="64">
        <v>1</v>
      </c>
      <c r="R353" s="64">
        <f t="shared" si="76"/>
        <v>3</v>
      </c>
      <c r="S353" s="105" t="s">
        <v>5419</v>
      </c>
      <c r="T353" s="105" t="s">
        <v>5492</v>
      </c>
      <c r="U353" s="159">
        <f t="shared" si="69"/>
        <v>1</v>
      </c>
      <c r="V353" s="273">
        <v>0</v>
      </c>
      <c r="W353" s="100">
        <f t="shared" si="77"/>
        <v>0</v>
      </c>
      <c r="X353" s="105" t="str">
        <f t="shared" si="78"/>
        <v>En Riesgo de no Cumplimiento</v>
      </c>
      <c r="Y353" s="166" t="s">
        <v>5219</v>
      </c>
      <c r="Z353" s="159">
        <f t="shared" si="70"/>
        <v>2</v>
      </c>
      <c r="AA353" s="159"/>
      <c r="AB353" s="100" t="str">
        <f t="shared" si="71"/>
        <v>No hay ejecución</v>
      </c>
      <c r="AC353" s="105" t="str">
        <f t="shared" si="72"/>
        <v>NA</v>
      </c>
      <c r="AD353" s="166"/>
      <c r="AE353" s="65">
        <f t="shared" si="73"/>
        <v>0</v>
      </c>
      <c r="AF353" s="100" t="str">
        <f t="shared" si="74"/>
        <v>No hay Programación</v>
      </c>
      <c r="AG353" s="105" t="str">
        <f t="shared" si="75"/>
        <v>De acuerdo a lo programado</v>
      </c>
      <c r="AH353" s="166"/>
      <c r="AI353" s="159">
        <v>30922.32</v>
      </c>
      <c r="AJ353" s="159" t="s">
        <v>5136</v>
      </c>
    </row>
    <row r="354" spans="1:36" ht="49.2" thickTop="1" thickBot="1">
      <c r="A354" s="63">
        <v>339</v>
      </c>
      <c r="B354" s="162" t="s">
        <v>403</v>
      </c>
      <c r="C354" s="162" t="s">
        <v>46</v>
      </c>
      <c r="D354" s="162" t="s">
        <v>123</v>
      </c>
      <c r="E354" s="162" t="s">
        <v>147</v>
      </c>
      <c r="F354" s="162">
        <v>18</v>
      </c>
      <c r="G354" s="231" t="s">
        <v>422</v>
      </c>
      <c r="H354" s="164" t="s">
        <v>5461</v>
      </c>
      <c r="I354" s="231" t="s">
        <v>357</v>
      </c>
      <c r="J354" s="231" t="s">
        <v>336</v>
      </c>
      <c r="K354" s="231">
        <v>22</v>
      </c>
      <c r="L354" s="165" t="s">
        <v>2214</v>
      </c>
      <c r="M354" s="165" t="s">
        <v>2215</v>
      </c>
      <c r="N354" s="64">
        <v>5</v>
      </c>
      <c r="O354" s="64">
        <v>5</v>
      </c>
      <c r="P354" s="64">
        <v>5</v>
      </c>
      <c r="Q354" s="64">
        <v>5</v>
      </c>
      <c r="R354" s="64">
        <f t="shared" si="76"/>
        <v>20</v>
      </c>
      <c r="S354" s="105" t="s">
        <v>5419</v>
      </c>
      <c r="T354" s="105" t="s">
        <v>5462</v>
      </c>
      <c r="U354" s="159">
        <f t="shared" si="69"/>
        <v>10</v>
      </c>
      <c r="V354" s="273">
        <v>16</v>
      </c>
      <c r="W354" s="100">
        <f t="shared" si="77"/>
        <v>1.6</v>
      </c>
      <c r="X354" s="105" t="str">
        <f t="shared" si="78"/>
        <v>De acuerdo a lo programado</v>
      </c>
      <c r="Y354" s="166"/>
      <c r="Z354" s="159">
        <f t="shared" si="70"/>
        <v>10</v>
      </c>
      <c r="AA354" s="159"/>
      <c r="AB354" s="100" t="str">
        <f t="shared" si="71"/>
        <v>No hay ejecución</v>
      </c>
      <c r="AC354" s="105" t="str">
        <f t="shared" si="72"/>
        <v>NA</v>
      </c>
      <c r="AD354" s="166"/>
      <c r="AE354" s="65">
        <f t="shared" si="73"/>
        <v>16</v>
      </c>
      <c r="AF354" s="100">
        <f t="shared" si="74"/>
        <v>0.8</v>
      </c>
      <c r="AG354" s="105" t="str">
        <f t="shared" si="75"/>
        <v>Atraso Leve</v>
      </c>
      <c r="AH354" s="166"/>
      <c r="AI354" s="159">
        <v>206148.81</v>
      </c>
      <c r="AJ354" s="159" t="s">
        <v>5136</v>
      </c>
    </row>
    <row r="355" spans="1:36" ht="30" thickTop="1" thickBot="1">
      <c r="A355" s="63">
        <v>340</v>
      </c>
      <c r="B355" s="162" t="s">
        <v>403</v>
      </c>
      <c r="C355" s="162" t="s">
        <v>46</v>
      </c>
      <c r="D355" s="162" t="s">
        <v>123</v>
      </c>
      <c r="E355" s="162" t="s">
        <v>147</v>
      </c>
      <c r="F355" s="162">
        <v>18</v>
      </c>
      <c r="G355" s="231" t="s">
        <v>422</v>
      </c>
      <c r="H355" s="164" t="s">
        <v>5461</v>
      </c>
      <c r="I355" s="231" t="s">
        <v>357</v>
      </c>
      <c r="J355" s="231" t="s">
        <v>336</v>
      </c>
      <c r="K355" s="231">
        <v>22</v>
      </c>
      <c r="L355" s="165" t="s">
        <v>3778</v>
      </c>
      <c r="M355" s="165" t="s">
        <v>643</v>
      </c>
      <c r="N355" s="64">
        <v>0</v>
      </c>
      <c r="O355" s="64">
        <v>1</v>
      </c>
      <c r="P355" s="64">
        <v>0</v>
      </c>
      <c r="Q355" s="64">
        <v>1</v>
      </c>
      <c r="R355" s="64">
        <f t="shared" si="76"/>
        <v>2</v>
      </c>
      <c r="S355" s="105" t="s">
        <v>5419</v>
      </c>
      <c r="T355" s="105" t="s">
        <v>5463</v>
      </c>
      <c r="U355" s="159">
        <f t="shared" si="69"/>
        <v>1</v>
      </c>
      <c r="V355" s="273">
        <v>0</v>
      </c>
      <c r="W355" s="100">
        <f t="shared" si="77"/>
        <v>0</v>
      </c>
      <c r="X355" s="105" t="str">
        <f t="shared" si="78"/>
        <v>En Riesgo de no Cumplimiento</v>
      </c>
      <c r="Y355" s="166" t="s">
        <v>5219</v>
      </c>
      <c r="Z355" s="159">
        <f t="shared" si="70"/>
        <v>1</v>
      </c>
      <c r="AA355" s="159"/>
      <c r="AB355" s="100" t="str">
        <f t="shared" si="71"/>
        <v>No hay ejecución</v>
      </c>
      <c r="AC355" s="105" t="str">
        <f t="shared" si="72"/>
        <v>NA</v>
      </c>
      <c r="AD355" s="166"/>
      <c r="AE355" s="65">
        <f t="shared" si="73"/>
        <v>0</v>
      </c>
      <c r="AF355" s="100" t="str">
        <f t="shared" si="74"/>
        <v>No hay Programación</v>
      </c>
      <c r="AG355" s="105" t="str">
        <f t="shared" si="75"/>
        <v>De acuerdo a lo programado</v>
      </c>
      <c r="AH355" s="166"/>
      <c r="AI355" s="159">
        <v>20614.88</v>
      </c>
      <c r="AJ355" s="159" t="s">
        <v>5136</v>
      </c>
    </row>
    <row r="356" spans="1:36" ht="30" thickTop="1" thickBot="1">
      <c r="A356" s="63">
        <v>341</v>
      </c>
      <c r="B356" s="162" t="s">
        <v>403</v>
      </c>
      <c r="C356" s="162" t="s">
        <v>46</v>
      </c>
      <c r="D356" s="162" t="s">
        <v>123</v>
      </c>
      <c r="E356" s="162" t="s">
        <v>147</v>
      </c>
      <c r="F356" s="162">
        <v>18</v>
      </c>
      <c r="G356" s="231" t="s">
        <v>442</v>
      </c>
      <c r="H356" s="164" t="s">
        <v>5455</v>
      </c>
      <c r="I356" s="231" t="s">
        <v>357</v>
      </c>
      <c r="J356" s="231" t="s">
        <v>336</v>
      </c>
      <c r="K356" s="231">
        <v>22</v>
      </c>
      <c r="L356" s="165" t="s">
        <v>2214</v>
      </c>
      <c r="M356" s="165" t="s">
        <v>2215</v>
      </c>
      <c r="N356" s="64">
        <v>3</v>
      </c>
      <c r="O356" s="64">
        <v>3</v>
      </c>
      <c r="P356" s="64">
        <v>2</v>
      </c>
      <c r="Q356" s="64">
        <v>2</v>
      </c>
      <c r="R356" s="64">
        <f t="shared" si="76"/>
        <v>10</v>
      </c>
      <c r="S356" s="105" t="s">
        <v>5419</v>
      </c>
      <c r="T356" s="105" t="s">
        <v>5493</v>
      </c>
      <c r="U356" s="159">
        <f t="shared" si="69"/>
        <v>6</v>
      </c>
      <c r="V356" s="273">
        <v>10</v>
      </c>
      <c r="W356" s="100">
        <f t="shared" si="77"/>
        <v>1.6666666666666667</v>
      </c>
      <c r="X356" s="105" t="str">
        <f t="shared" si="78"/>
        <v>De acuerdo a lo programado</v>
      </c>
      <c r="Y356" s="166" t="s">
        <v>5494</v>
      </c>
      <c r="Z356" s="159">
        <f t="shared" si="70"/>
        <v>4</v>
      </c>
      <c r="AA356" s="159"/>
      <c r="AB356" s="100" t="str">
        <f t="shared" si="71"/>
        <v>No hay ejecución</v>
      </c>
      <c r="AC356" s="105" t="str">
        <f t="shared" si="72"/>
        <v>NA</v>
      </c>
      <c r="AD356" s="166"/>
      <c r="AE356" s="65">
        <f t="shared" si="73"/>
        <v>10</v>
      </c>
      <c r="AF356" s="100">
        <f t="shared" si="74"/>
        <v>1</v>
      </c>
      <c r="AG356" s="105" t="str">
        <f t="shared" si="75"/>
        <v>De acuerdo a lo programado</v>
      </c>
      <c r="AH356" s="166"/>
      <c r="AI356" s="159">
        <v>103074.4</v>
      </c>
      <c r="AJ356" s="159" t="s">
        <v>5136</v>
      </c>
    </row>
    <row r="357" spans="1:36" ht="49.2" thickTop="1" thickBot="1">
      <c r="A357" s="63">
        <v>342</v>
      </c>
      <c r="B357" s="162" t="s">
        <v>403</v>
      </c>
      <c r="C357" s="162" t="s">
        <v>46</v>
      </c>
      <c r="D357" s="162" t="s">
        <v>123</v>
      </c>
      <c r="E357" s="162" t="s">
        <v>147</v>
      </c>
      <c r="F357" s="162">
        <v>18</v>
      </c>
      <c r="G357" s="231" t="s">
        <v>422</v>
      </c>
      <c r="H357" s="164" t="s">
        <v>5334</v>
      </c>
      <c r="I357" s="231" t="s">
        <v>357</v>
      </c>
      <c r="J357" s="231" t="s">
        <v>336</v>
      </c>
      <c r="K357" s="231">
        <v>22</v>
      </c>
      <c r="L357" s="165" t="s">
        <v>2214</v>
      </c>
      <c r="M357" s="165" t="s">
        <v>2215</v>
      </c>
      <c r="N357" s="64">
        <v>3</v>
      </c>
      <c r="O357" s="64">
        <v>2</v>
      </c>
      <c r="P357" s="64">
        <v>3</v>
      </c>
      <c r="Q357" s="64">
        <v>2</v>
      </c>
      <c r="R357" s="64">
        <f t="shared" si="76"/>
        <v>10</v>
      </c>
      <c r="S357" s="105" t="s">
        <v>5419</v>
      </c>
      <c r="T357" s="105" t="s">
        <v>5466</v>
      </c>
      <c r="U357" s="159">
        <f t="shared" si="69"/>
        <v>5</v>
      </c>
      <c r="V357" s="273">
        <v>5</v>
      </c>
      <c r="W357" s="100">
        <f t="shared" si="77"/>
        <v>1</v>
      </c>
      <c r="X357" s="105" t="str">
        <f t="shared" si="78"/>
        <v>De acuerdo a lo programado</v>
      </c>
      <c r="Y357" s="166" t="s">
        <v>5495</v>
      </c>
      <c r="Z357" s="159">
        <f t="shared" si="70"/>
        <v>5</v>
      </c>
      <c r="AA357" s="159"/>
      <c r="AB357" s="100" t="str">
        <f t="shared" si="71"/>
        <v>No hay ejecución</v>
      </c>
      <c r="AC357" s="105" t="str">
        <f t="shared" si="72"/>
        <v>NA</v>
      </c>
      <c r="AD357" s="166"/>
      <c r="AE357" s="65">
        <f t="shared" si="73"/>
        <v>5</v>
      </c>
      <c r="AF357" s="100">
        <f t="shared" si="74"/>
        <v>0.5</v>
      </c>
      <c r="AG357" s="105" t="str">
        <f t="shared" si="75"/>
        <v>Incumplimiento</v>
      </c>
      <c r="AH357" s="166"/>
      <c r="AI357" s="159">
        <v>103074.4</v>
      </c>
      <c r="AJ357" s="159" t="s">
        <v>5136</v>
      </c>
    </row>
    <row r="358" spans="1:36" ht="30" thickTop="1" thickBot="1">
      <c r="A358" s="63">
        <v>343</v>
      </c>
      <c r="B358" s="162" t="s">
        <v>403</v>
      </c>
      <c r="C358" s="162" t="s">
        <v>46</v>
      </c>
      <c r="D358" s="162" t="s">
        <v>123</v>
      </c>
      <c r="E358" s="162" t="s">
        <v>147</v>
      </c>
      <c r="F358" s="162">
        <v>18</v>
      </c>
      <c r="G358" s="231" t="s">
        <v>422</v>
      </c>
      <c r="H358" s="164" t="s">
        <v>5334</v>
      </c>
      <c r="I358" s="231" t="s">
        <v>357</v>
      </c>
      <c r="J358" s="231" t="s">
        <v>336</v>
      </c>
      <c r="K358" s="231">
        <v>22</v>
      </c>
      <c r="L358" s="165" t="s">
        <v>3778</v>
      </c>
      <c r="M358" s="165" t="s">
        <v>643</v>
      </c>
      <c r="N358" s="64">
        <v>0</v>
      </c>
      <c r="O358" s="64">
        <v>2</v>
      </c>
      <c r="P358" s="64">
        <v>0</v>
      </c>
      <c r="Q358" s="64">
        <v>0</v>
      </c>
      <c r="R358" s="64">
        <f t="shared" si="76"/>
        <v>2</v>
      </c>
      <c r="S358" s="105" t="s">
        <v>5419</v>
      </c>
      <c r="T358" s="105" t="s">
        <v>5496</v>
      </c>
      <c r="U358" s="159">
        <f t="shared" si="69"/>
        <v>2</v>
      </c>
      <c r="V358" s="273">
        <v>0</v>
      </c>
      <c r="W358" s="100">
        <f t="shared" si="77"/>
        <v>0</v>
      </c>
      <c r="X358" s="105" t="str">
        <f t="shared" si="78"/>
        <v>En Riesgo de no Cumplimiento</v>
      </c>
      <c r="Y358" s="166" t="s">
        <v>5219</v>
      </c>
      <c r="Z358" s="159">
        <f t="shared" si="70"/>
        <v>0</v>
      </c>
      <c r="AA358" s="159"/>
      <c r="AB358" s="100" t="str">
        <f t="shared" si="71"/>
        <v>No hay ejecución</v>
      </c>
      <c r="AC358" s="105" t="str">
        <f t="shared" si="72"/>
        <v>NA</v>
      </c>
      <c r="AD358" s="166"/>
      <c r="AE358" s="65">
        <f t="shared" si="73"/>
        <v>0</v>
      </c>
      <c r="AF358" s="100" t="str">
        <f t="shared" si="74"/>
        <v>No hay Programación</v>
      </c>
      <c r="AG358" s="105" t="str">
        <f t="shared" si="75"/>
        <v>De acuerdo a lo programado</v>
      </c>
      <c r="AH358" s="166"/>
      <c r="AI358" s="159">
        <v>20614.88</v>
      </c>
      <c r="AJ358" s="159" t="s">
        <v>5136</v>
      </c>
    </row>
    <row r="359" spans="1:36" ht="39.6" thickTop="1" thickBot="1">
      <c r="A359" s="63">
        <v>344</v>
      </c>
      <c r="B359" s="162" t="s">
        <v>403</v>
      </c>
      <c r="C359" s="162" t="s">
        <v>46</v>
      </c>
      <c r="D359" s="162" t="s">
        <v>123</v>
      </c>
      <c r="E359" s="162" t="s">
        <v>147</v>
      </c>
      <c r="F359" s="162">
        <v>18</v>
      </c>
      <c r="G359" s="231" t="s">
        <v>422</v>
      </c>
      <c r="H359" s="164" t="s">
        <v>5337</v>
      </c>
      <c r="I359" s="231" t="s">
        <v>357</v>
      </c>
      <c r="J359" s="231" t="s">
        <v>336</v>
      </c>
      <c r="K359" s="231">
        <v>22</v>
      </c>
      <c r="L359" s="165" t="s">
        <v>2214</v>
      </c>
      <c r="M359" s="165" t="s">
        <v>2215</v>
      </c>
      <c r="N359" s="64">
        <v>6</v>
      </c>
      <c r="O359" s="64">
        <v>4</v>
      </c>
      <c r="P359" s="64">
        <v>6</v>
      </c>
      <c r="Q359" s="64">
        <v>4</v>
      </c>
      <c r="R359" s="64">
        <f t="shared" si="76"/>
        <v>20</v>
      </c>
      <c r="S359" s="105" t="s">
        <v>5419</v>
      </c>
      <c r="T359" s="105" t="s">
        <v>5497</v>
      </c>
      <c r="U359" s="159">
        <f t="shared" si="69"/>
        <v>10</v>
      </c>
      <c r="V359" s="273">
        <v>10</v>
      </c>
      <c r="W359" s="100">
        <f t="shared" si="77"/>
        <v>1</v>
      </c>
      <c r="X359" s="105" t="str">
        <f t="shared" si="78"/>
        <v>De acuerdo a lo programado</v>
      </c>
      <c r="Y359" s="166"/>
      <c r="Z359" s="159">
        <f t="shared" si="70"/>
        <v>10</v>
      </c>
      <c r="AA359" s="159"/>
      <c r="AB359" s="100" t="str">
        <f t="shared" si="71"/>
        <v>No hay ejecución</v>
      </c>
      <c r="AC359" s="105" t="str">
        <f t="shared" si="72"/>
        <v>NA</v>
      </c>
      <c r="AD359" s="166"/>
      <c r="AE359" s="65">
        <f t="shared" si="73"/>
        <v>10</v>
      </c>
      <c r="AF359" s="100">
        <f t="shared" si="74"/>
        <v>0.5</v>
      </c>
      <c r="AG359" s="105" t="str">
        <f t="shared" si="75"/>
        <v>Incumplimiento</v>
      </c>
      <c r="AH359" s="166"/>
      <c r="AI359" s="159">
        <v>206148.81</v>
      </c>
      <c r="AJ359" s="159" t="s">
        <v>5136</v>
      </c>
    </row>
    <row r="360" spans="1:36" ht="58.8" thickTop="1" thickBot="1">
      <c r="A360" s="63">
        <v>345</v>
      </c>
      <c r="B360" s="162" t="s">
        <v>403</v>
      </c>
      <c r="C360" s="162" t="s">
        <v>46</v>
      </c>
      <c r="D360" s="162" t="s">
        <v>123</v>
      </c>
      <c r="E360" s="162" t="s">
        <v>147</v>
      </c>
      <c r="F360" s="162">
        <v>18</v>
      </c>
      <c r="G360" s="231" t="s">
        <v>422</v>
      </c>
      <c r="H360" s="164" t="s">
        <v>5471</v>
      </c>
      <c r="I360" s="231" t="s">
        <v>357</v>
      </c>
      <c r="J360" s="231" t="s">
        <v>336</v>
      </c>
      <c r="K360" s="231">
        <v>22</v>
      </c>
      <c r="L360" s="165" t="s">
        <v>2214</v>
      </c>
      <c r="M360" s="165" t="s">
        <v>2215</v>
      </c>
      <c r="N360" s="64">
        <v>3</v>
      </c>
      <c r="O360" s="64">
        <v>3</v>
      </c>
      <c r="P360" s="64">
        <v>3</v>
      </c>
      <c r="Q360" s="64">
        <v>3</v>
      </c>
      <c r="R360" s="64">
        <f t="shared" si="76"/>
        <v>12</v>
      </c>
      <c r="S360" s="105" t="s">
        <v>5419</v>
      </c>
      <c r="T360" s="105" t="s">
        <v>5498</v>
      </c>
      <c r="U360" s="159">
        <f t="shared" si="69"/>
        <v>6</v>
      </c>
      <c r="V360" s="273">
        <v>16</v>
      </c>
      <c r="W360" s="100">
        <f t="shared" si="77"/>
        <v>2.6666666666666665</v>
      </c>
      <c r="X360" s="105" t="str">
        <f t="shared" si="78"/>
        <v>De acuerdo a lo programado</v>
      </c>
      <c r="Y360" s="166" t="s">
        <v>5499</v>
      </c>
      <c r="Z360" s="159">
        <f t="shared" si="70"/>
        <v>6</v>
      </c>
      <c r="AA360" s="159"/>
      <c r="AB360" s="100" t="str">
        <f t="shared" si="71"/>
        <v>No hay ejecución</v>
      </c>
      <c r="AC360" s="105" t="str">
        <f t="shared" si="72"/>
        <v>NA</v>
      </c>
      <c r="AD360" s="166"/>
      <c r="AE360" s="65">
        <f t="shared" si="73"/>
        <v>16</v>
      </c>
      <c r="AF360" s="100">
        <f t="shared" si="74"/>
        <v>1.3333333333333333</v>
      </c>
      <c r="AG360" s="105" t="str">
        <f t="shared" si="75"/>
        <v>De acuerdo a lo programado</v>
      </c>
      <c r="AH360" s="166"/>
      <c r="AI360" s="159">
        <v>123689.28</v>
      </c>
      <c r="AJ360" s="159" t="s">
        <v>5136</v>
      </c>
    </row>
    <row r="361" spans="1:36" ht="39.6" thickTop="1" thickBot="1">
      <c r="A361" s="63">
        <v>346</v>
      </c>
      <c r="B361" s="162" t="s">
        <v>403</v>
      </c>
      <c r="C361" s="162" t="s">
        <v>51</v>
      </c>
      <c r="D361" s="162" t="s">
        <v>123</v>
      </c>
      <c r="E361" s="162" t="s">
        <v>151</v>
      </c>
      <c r="F361" s="162">
        <v>18</v>
      </c>
      <c r="G361" s="231" t="s">
        <v>422</v>
      </c>
      <c r="H361" s="164" t="s">
        <v>5395</v>
      </c>
      <c r="I361" s="231" t="s">
        <v>357</v>
      </c>
      <c r="J361" s="231" t="s">
        <v>336</v>
      </c>
      <c r="K361" s="231">
        <v>22</v>
      </c>
      <c r="L361" s="165" t="s">
        <v>2214</v>
      </c>
      <c r="M361" s="165" t="s">
        <v>2215</v>
      </c>
      <c r="N361" s="64">
        <v>1</v>
      </c>
      <c r="O361" s="64">
        <v>2</v>
      </c>
      <c r="P361" s="64">
        <v>1</v>
      </c>
      <c r="Q361" s="64">
        <v>1</v>
      </c>
      <c r="R361" s="64">
        <f t="shared" si="76"/>
        <v>5</v>
      </c>
      <c r="S361" s="105" t="s">
        <v>5419</v>
      </c>
      <c r="T361" s="105" t="s">
        <v>5500</v>
      </c>
      <c r="U361" s="159">
        <f t="shared" si="69"/>
        <v>3</v>
      </c>
      <c r="V361" s="273">
        <v>10</v>
      </c>
      <c r="W361" s="100">
        <f t="shared" si="77"/>
        <v>3.3333333333333335</v>
      </c>
      <c r="X361" s="105" t="str">
        <f t="shared" si="78"/>
        <v>De acuerdo a lo programado</v>
      </c>
      <c r="Y361" s="166" t="s">
        <v>5501</v>
      </c>
      <c r="Z361" s="159">
        <f t="shared" si="70"/>
        <v>2</v>
      </c>
      <c r="AA361" s="159"/>
      <c r="AB361" s="100" t="str">
        <f t="shared" si="71"/>
        <v>No hay ejecución</v>
      </c>
      <c r="AC361" s="105" t="str">
        <f t="shared" si="72"/>
        <v>NA</v>
      </c>
      <c r="AD361" s="166"/>
      <c r="AE361" s="65">
        <f t="shared" si="73"/>
        <v>10</v>
      </c>
      <c r="AF361" s="100">
        <f t="shared" si="74"/>
        <v>2</v>
      </c>
      <c r="AG361" s="105" t="str">
        <f t="shared" si="75"/>
        <v>De acuerdo a lo programado</v>
      </c>
      <c r="AH361" s="166"/>
      <c r="AI361" s="159">
        <v>51537.2</v>
      </c>
      <c r="AJ361" s="159" t="s">
        <v>5136</v>
      </c>
    </row>
    <row r="362" spans="1:36" ht="49.2" thickTop="1" thickBot="1">
      <c r="A362" s="63">
        <v>347</v>
      </c>
      <c r="B362" s="162" t="s">
        <v>403</v>
      </c>
      <c r="C362" s="162" t="s">
        <v>51</v>
      </c>
      <c r="D362" s="162" t="s">
        <v>123</v>
      </c>
      <c r="E362" s="162" t="s">
        <v>151</v>
      </c>
      <c r="F362" s="162">
        <v>18</v>
      </c>
      <c r="G362" s="231" t="s">
        <v>422</v>
      </c>
      <c r="H362" s="164" t="s">
        <v>5395</v>
      </c>
      <c r="I362" s="231" t="s">
        <v>357</v>
      </c>
      <c r="J362" s="231" t="s">
        <v>336</v>
      </c>
      <c r="K362" s="231">
        <v>22</v>
      </c>
      <c r="L362" s="165" t="s">
        <v>2214</v>
      </c>
      <c r="M362" s="165" t="s">
        <v>2215</v>
      </c>
      <c r="N362" s="64">
        <v>2</v>
      </c>
      <c r="O362" s="64">
        <v>3</v>
      </c>
      <c r="P362" s="64">
        <v>2</v>
      </c>
      <c r="Q362" s="64">
        <v>3</v>
      </c>
      <c r="R362" s="64">
        <f t="shared" si="76"/>
        <v>10</v>
      </c>
      <c r="S362" s="105" t="s">
        <v>5419</v>
      </c>
      <c r="T362" s="105" t="s">
        <v>5475</v>
      </c>
      <c r="U362" s="159">
        <f t="shared" si="69"/>
        <v>5</v>
      </c>
      <c r="V362" s="273">
        <v>10</v>
      </c>
      <c r="W362" s="100">
        <f t="shared" si="77"/>
        <v>2</v>
      </c>
      <c r="X362" s="105" t="str">
        <f t="shared" si="78"/>
        <v>De acuerdo a lo programado</v>
      </c>
      <c r="Y362" s="166" t="s">
        <v>5502</v>
      </c>
      <c r="Z362" s="159">
        <f t="shared" si="70"/>
        <v>5</v>
      </c>
      <c r="AA362" s="159"/>
      <c r="AB362" s="100" t="str">
        <f t="shared" si="71"/>
        <v>No hay ejecución</v>
      </c>
      <c r="AC362" s="105" t="str">
        <f t="shared" si="72"/>
        <v>NA</v>
      </c>
      <c r="AD362" s="166"/>
      <c r="AE362" s="65">
        <f t="shared" si="73"/>
        <v>10</v>
      </c>
      <c r="AF362" s="100">
        <f t="shared" si="74"/>
        <v>1</v>
      </c>
      <c r="AG362" s="105" t="str">
        <f t="shared" si="75"/>
        <v>De acuerdo a lo programado</v>
      </c>
      <c r="AH362" s="166"/>
      <c r="AI362" s="159">
        <v>103074.4</v>
      </c>
      <c r="AJ362" s="159" t="s">
        <v>5136</v>
      </c>
    </row>
    <row r="363" spans="1:36" ht="39.6" thickTop="1" thickBot="1">
      <c r="A363" s="63">
        <v>348</v>
      </c>
      <c r="B363" s="162" t="s">
        <v>403</v>
      </c>
      <c r="C363" s="162" t="s">
        <v>51</v>
      </c>
      <c r="D363" s="162" t="s">
        <v>123</v>
      </c>
      <c r="E363" s="162" t="s">
        <v>151</v>
      </c>
      <c r="F363" s="162">
        <v>18</v>
      </c>
      <c r="G363" s="231" t="s">
        <v>422</v>
      </c>
      <c r="H363" s="164" t="s">
        <v>5395</v>
      </c>
      <c r="I363" s="231" t="s">
        <v>357</v>
      </c>
      <c r="J363" s="231" t="s">
        <v>336</v>
      </c>
      <c r="K363" s="231">
        <v>22</v>
      </c>
      <c r="L363" s="165" t="s">
        <v>2214</v>
      </c>
      <c r="M363" s="165" t="s">
        <v>2215</v>
      </c>
      <c r="N363" s="64">
        <v>15</v>
      </c>
      <c r="O363" s="64">
        <v>15</v>
      </c>
      <c r="P363" s="64">
        <v>4</v>
      </c>
      <c r="Q363" s="64">
        <v>0</v>
      </c>
      <c r="R363" s="64">
        <f t="shared" si="76"/>
        <v>34</v>
      </c>
      <c r="S363" s="105" t="s">
        <v>5419</v>
      </c>
      <c r="T363" s="105" t="s">
        <v>5476</v>
      </c>
      <c r="U363" s="159">
        <f t="shared" si="69"/>
        <v>30</v>
      </c>
      <c r="V363" s="273">
        <v>18</v>
      </c>
      <c r="W363" s="100">
        <f t="shared" si="77"/>
        <v>0.6</v>
      </c>
      <c r="X363" s="105" t="str">
        <f t="shared" si="78"/>
        <v>En Riesgo de no Cumplimiento</v>
      </c>
      <c r="Y363" s="166" t="s">
        <v>5219</v>
      </c>
      <c r="Z363" s="159">
        <f t="shared" si="70"/>
        <v>4</v>
      </c>
      <c r="AA363" s="159"/>
      <c r="AB363" s="100" t="str">
        <f t="shared" si="71"/>
        <v>No hay ejecución</v>
      </c>
      <c r="AC363" s="105" t="str">
        <f t="shared" si="72"/>
        <v>NA</v>
      </c>
      <c r="AD363" s="166"/>
      <c r="AE363" s="65">
        <f t="shared" si="73"/>
        <v>18</v>
      </c>
      <c r="AF363" s="100">
        <f t="shared" si="74"/>
        <v>0.52941176470588236</v>
      </c>
      <c r="AG363" s="105" t="str">
        <f t="shared" si="75"/>
        <v>Incumplimiento</v>
      </c>
      <c r="AH363" s="166"/>
      <c r="AI363" s="159">
        <v>350452.97</v>
      </c>
      <c r="AJ363" s="159" t="s">
        <v>5136</v>
      </c>
    </row>
    <row r="364" spans="1:36" ht="39.6" thickTop="1" thickBot="1">
      <c r="A364" s="63">
        <v>349</v>
      </c>
      <c r="B364" s="162" t="s">
        <v>403</v>
      </c>
      <c r="C364" s="162" t="s">
        <v>46</v>
      </c>
      <c r="D364" s="162" t="s">
        <v>123</v>
      </c>
      <c r="E364" s="162" t="s">
        <v>147</v>
      </c>
      <c r="F364" s="162">
        <v>18</v>
      </c>
      <c r="G364" s="231" t="s">
        <v>422</v>
      </c>
      <c r="H364" s="164" t="s">
        <v>5331</v>
      </c>
      <c r="I364" s="231" t="s">
        <v>357</v>
      </c>
      <c r="J364" s="231" t="s">
        <v>336</v>
      </c>
      <c r="K364" s="231">
        <v>22</v>
      </c>
      <c r="L364" s="165" t="s">
        <v>2214</v>
      </c>
      <c r="M364" s="165" t="s">
        <v>2215</v>
      </c>
      <c r="N364" s="64">
        <v>24</v>
      </c>
      <c r="O364" s="64">
        <v>0</v>
      </c>
      <c r="P364" s="64">
        <v>0</v>
      </c>
      <c r="Q364" s="64">
        <v>0</v>
      </c>
      <c r="R364" s="64">
        <f t="shared" si="76"/>
        <v>24</v>
      </c>
      <c r="S364" s="105" t="s">
        <v>5272</v>
      </c>
      <c r="T364" s="105" t="s">
        <v>5503</v>
      </c>
      <c r="U364" s="159">
        <f t="shared" si="69"/>
        <v>24</v>
      </c>
      <c r="V364" s="273">
        <v>24</v>
      </c>
      <c r="W364" s="100">
        <f t="shared" si="77"/>
        <v>1</v>
      </c>
      <c r="X364" s="105" t="str">
        <f t="shared" si="78"/>
        <v>De acuerdo a lo programado</v>
      </c>
      <c r="Y364" s="166" t="s">
        <v>5142</v>
      </c>
      <c r="Z364" s="159">
        <f t="shared" si="70"/>
        <v>0</v>
      </c>
      <c r="AA364" s="159"/>
      <c r="AB364" s="100" t="str">
        <f t="shared" si="71"/>
        <v>No hay ejecución</v>
      </c>
      <c r="AC364" s="105" t="str">
        <f t="shared" si="72"/>
        <v>NA</v>
      </c>
      <c r="AD364" s="166"/>
      <c r="AE364" s="65">
        <f t="shared" si="73"/>
        <v>24</v>
      </c>
      <c r="AF364" s="100">
        <f t="shared" si="74"/>
        <v>1</v>
      </c>
      <c r="AG364" s="105" t="str">
        <f t="shared" si="75"/>
        <v>De acuerdo a lo programado</v>
      </c>
      <c r="AH364" s="166"/>
      <c r="AI364" s="159">
        <v>10307.44</v>
      </c>
      <c r="AJ364" s="159" t="s">
        <v>5136</v>
      </c>
    </row>
    <row r="365" spans="1:36" ht="39.6" thickTop="1" thickBot="1">
      <c r="A365" s="63">
        <v>350</v>
      </c>
      <c r="B365" s="162" t="s">
        <v>403</v>
      </c>
      <c r="C365" s="162" t="s">
        <v>46</v>
      </c>
      <c r="D365" s="162" t="s">
        <v>123</v>
      </c>
      <c r="E365" s="162" t="s">
        <v>147</v>
      </c>
      <c r="F365" s="162">
        <v>18</v>
      </c>
      <c r="G365" s="231" t="s">
        <v>422</v>
      </c>
      <c r="H365" s="164" t="s">
        <v>5156</v>
      </c>
      <c r="I365" s="231" t="s">
        <v>357</v>
      </c>
      <c r="J365" s="231" t="s">
        <v>336</v>
      </c>
      <c r="K365" s="231">
        <v>22</v>
      </c>
      <c r="L365" s="165" t="s">
        <v>2214</v>
      </c>
      <c r="M365" s="165" t="s">
        <v>2215</v>
      </c>
      <c r="N365" s="64">
        <v>24</v>
      </c>
      <c r="O365" s="64">
        <v>0</v>
      </c>
      <c r="P365" s="64">
        <v>0</v>
      </c>
      <c r="Q365" s="64">
        <v>0</v>
      </c>
      <c r="R365" s="64">
        <f t="shared" si="76"/>
        <v>24</v>
      </c>
      <c r="S365" s="105" t="s">
        <v>5272</v>
      </c>
      <c r="T365" s="105" t="s">
        <v>5503</v>
      </c>
      <c r="U365" s="159">
        <f t="shared" si="69"/>
        <v>24</v>
      </c>
      <c r="V365" s="273">
        <v>24</v>
      </c>
      <c r="W365" s="100">
        <f t="shared" si="77"/>
        <v>1</v>
      </c>
      <c r="X365" s="105" t="str">
        <f t="shared" si="78"/>
        <v>De acuerdo a lo programado</v>
      </c>
      <c r="Y365" s="166" t="s">
        <v>5142</v>
      </c>
      <c r="Z365" s="159">
        <f t="shared" si="70"/>
        <v>0</v>
      </c>
      <c r="AA365" s="159"/>
      <c r="AB365" s="100" t="str">
        <f t="shared" si="71"/>
        <v>No hay ejecución</v>
      </c>
      <c r="AC365" s="105" t="str">
        <f t="shared" si="72"/>
        <v>NA</v>
      </c>
      <c r="AD365" s="166"/>
      <c r="AE365" s="65">
        <f t="shared" si="73"/>
        <v>24</v>
      </c>
      <c r="AF365" s="100">
        <f t="shared" si="74"/>
        <v>1</v>
      </c>
      <c r="AG365" s="105" t="str">
        <f t="shared" si="75"/>
        <v>De acuerdo a lo programado</v>
      </c>
      <c r="AH365" s="166"/>
      <c r="AI365" s="159">
        <v>10307.44</v>
      </c>
      <c r="AJ365" s="159" t="s">
        <v>5136</v>
      </c>
    </row>
    <row r="366" spans="1:36" ht="30" thickTop="1" thickBot="1">
      <c r="A366" s="63">
        <v>351</v>
      </c>
      <c r="B366" s="162" t="s">
        <v>403</v>
      </c>
      <c r="C366" s="162" t="s">
        <v>46</v>
      </c>
      <c r="D366" s="162" t="s">
        <v>123</v>
      </c>
      <c r="E366" s="162" t="s">
        <v>147</v>
      </c>
      <c r="F366" s="162">
        <v>18</v>
      </c>
      <c r="G366" s="231" t="s">
        <v>422</v>
      </c>
      <c r="H366" s="164" t="s">
        <v>5385</v>
      </c>
      <c r="I366" s="231" t="s">
        <v>357</v>
      </c>
      <c r="J366" s="231" t="s">
        <v>336</v>
      </c>
      <c r="K366" s="231">
        <v>22</v>
      </c>
      <c r="L366" s="165" t="s">
        <v>3807</v>
      </c>
      <c r="M366" s="165" t="s">
        <v>3764</v>
      </c>
      <c r="N366" s="64">
        <v>6</v>
      </c>
      <c r="O366" s="64">
        <v>6</v>
      </c>
      <c r="P366" s="64">
        <v>6</v>
      </c>
      <c r="Q366" s="64">
        <v>6</v>
      </c>
      <c r="R366" s="64">
        <f t="shared" si="76"/>
        <v>24</v>
      </c>
      <c r="S366" s="105" t="s">
        <v>5272</v>
      </c>
      <c r="T366" s="105" t="s">
        <v>5504</v>
      </c>
      <c r="U366" s="159">
        <f t="shared" si="69"/>
        <v>12</v>
      </c>
      <c r="V366" s="273">
        <v>24</v>
      </c>
      <c r="W366" s="100">
        <f t="shared" si="77"/>
        <v>2</v>
      </c>
      <c r="X366" s="105" t="str">
        <f t="shared" si="78"/>
        <v>De acuerdo a lo programado</v>
      </c>
      <c r="Y366" s="166" t="s">
        <v>5505</v>
      </c>
      <c r="Z366" s="159">
        <f t="shared" si="70"/>
        <v>12</v>
      </c>
      <c r="AA366" s="159"/>
      <c r="AB366" s="100" t="str">
        <f t="shared" si="71"/>
        <v>No hay ejecución</v>
      </c>
      <c r="AC366" s="105" t="str">
        <f t="shared" si="72"/>
        <v>NA</v>
      </c>
      <c r="AD366" s="166"/>
      <c r="AE366" s="65">
        <f t="shared" si="73"/>
        <v>24</v>
      </c>
      <c r="AF366" s="100">
        <f t="shared" si="74"/>
        <v>1</v>
      </c>
      <c r="AG366" s="105" t="str">
        <f t="shared" si="75"/>
        <v>De acuerdo a lo programado</v>
      </c>
      <c r="AH366" s="166"/>
      <c r="AI366" s="159">
        <v>247378.57</v>
      </c>
      <c r="AJ366" s="159" t="s">
        <v>5136</v>
      </c>
    </row>
    <row r="367" spans="1:36" ht="39.6" thickTop="1" thickBot="1">
      <c r="A367" s="63">
        <v>352</v>
      </c>
      <c r="B367" s="162" t="s">
        <v>403</v>
      </c>
      <c r="C367" s="162" t="s">
        <v>46</v>
      </c>
      <c r="D367" s="162" t="s">
        <v>123</v>
      </c>
      <c r="E367" s="162" t="s">
        <v>147</v>
      </c>
      <c r="F367" s="162">
        <v>18</v>
      </c>
      <c r="G367" s="231" t="s">
        <v>430</v>
      </c>
      <c r="H367" s="164" t="s">
        <v>5387</v>
      </c>
      <c r="I367" s="231" t="s">
        <v>357</v>
      </c>
      <c r="J367" s="231" t="s">
        <v>336</v>
      </c>
      <c r="K367" s="231">
        <v>22</v>
      </c>
      <c r="L367" s="165" t="s">
        <v>2214</v>
      </c>
      <c r="M367" s="165" t="s">
        <v>2215</v>
      </c>
      <c r="N367" s="64">
        <v>6</v>
      </c>
      <c r="O367" s="64">
        <v>6</v>
      </c>
      <c r="P367" s="64">
        <v>6</v>
      </c>
      <c r="Q367" s="64">
        <v>3</v>
      </c>
      <c r="R367" s="64">
        <f t="shared" si="76"/>
        <v>21</v>
      </c>
      <c r="S367" s="105" t="s">
        <v>5272</v>
      </c>
      <c r="T367" s="105" t="s">
        <v>5503</v>
      </c>
      <c r="U367" s="159">
        <f t="shared" si="69"/>
        <v>12</v>
      </c>
      <c r="V367" s="273">
        <v>21</v>
      </c>
      <c r="W367" s="100">
        <f t="shared" si="77"/>
        <v>1.75</v>
      </c>
      <c r="X367" s="105" t="str">
        <f t="shared" si="78"/>
        <v>De acuerdo a lo programado</v>
      </c>
      <c r="Y367" s="166" t="s">
        <v>5506</v>
      </c>
      <c r="Z367" s="159">
        <f t="shared" si="70"/>
        <v>9</v>
      </c>
      <c r="AA367" s="159"/>
      <c r="AB367" s="100" t="str">
        <f t="shared" si="71"/>
        <v>No hay ejecución</v>
      </c>
      <c r="AC367" s="105" t="str">
        <f t="shared" si="72"/>
        <v>NA</v>
      </c>
      <c r="AD367" s="166"/>
      <c r="AE367" s="65">
        <f t="shared" si="73"/>
        <v>21</v>
      </c>
      <c r="AF367" s="100">
        <f t="shared" si="74"/>
        <v>1</v>
      </c>
      <c r="AG367" s="105" t="str">
        <f t="shared" si="75"/>
        <v>De acuerdo a lo programado</v>
      </c>
      <c r="AH367" s="166"/>
      <c r="AI367" s="159">
        <v>216456.25</v>
      </c>
      <c r="AJ367" s="159" t="s">
        <v>5136</v>
      </c>
    </row>
    <row r="368" spans="1:36" ht="39.6" thickTop="1" thickBot="1">
      <c r="A368" s="63">
        <v>353</v>
      </c>
      <c r="B368" s="162" t="s">
        <v>403</v>
      </c>
      <c r="C368" s="162" t="s">
        <v>46</v>
      </c>
      <c r="D368" s="162" t="s">
        <v>123</v>
      </c>
      <c r="E368" s="162" t="s">
        <v>147</v>
      </c>
      <c r="F368" s="162">
        <v>18</v>
      </c>
      <c r="G368" s="231" t="s">
        <v>430</v>
      </c>
      <c r="H368" s="164" t="s">
        <v>5507</v>
      </c>
      <c r="I368" s="231" t="s">
        <v>357</v>
      </c>
      <c r="J368" s="231" t="s">
        <v>336</v>
      </c>
      <c r="K368" s="231">
        <v>22</v>
      </c>
      <c r="L368" s="165" t="s">
        <v>2214</v>
      </c>
      <c r="M368" s="165" t="s">
        <v>2215</v>
      </c>
      <c r="N368" s="64">
        <v>1</v>
      </c>
      <c r="O368" s="64">
        <v>1</v>
      </c>
      <c r="P368" s="64">
        <v>1</v>
      </c>
      <c r="Q368" s="64">
        <v>0</v>
      </c>
      <c r="R368" s="64">
        <f t="shared" si="76"/>
        <v>3</v>
      </c>
      <c r="S368" s="105" t="s">
        <v>5272</v>
      </c>
      <c r="T368" s="105" t="s">
        <v>5503</v>
      </c>
      <c r="U368" s="159">
        <f t="shared" si="69"/>
        <v>2</v>
      </c>
      <c r="V368" s="273">
        <v>3</v>
      </c>
      <c r="W368" s="100">
        <f t="shared" si="77"/>
        <v>1.5</v>
      </c>
      <c r="X368" s="105" t="str">
        <f t="shared" si="78"/>
        <v>De acuerdo a lo programado</v>
      </c>
      <c r="Y368" s="166" t="s">
        <v>5508</v>
      </c>
      <c r="Z368" s="159">
        <f t="shared" si="70"/>
        <v>1</v>
      </c>
      <c r="AA368" s="159"/>
      <c r="AB368" s="100" t="str">
        <f t="shared" si="71"/>
        <v>No hay ejecución</v>
      </c>
      <c r="AC368" s="105" t="str">
        <f t="shared" si="72"/>
        <v>NA</v>
      </c>
      <c r="AD368" s="166"/>
      <c r="AE368" s="65">
        <f t="shared" si="73"/>
        <v>3</v>
      </c>
      <c r="AF368" s="100">
        <f t="shared" si="74"/>
        <v>1</v>
      </c>
      <c r="AG368" s="105" t="str">
        <f t="shared" si="75"/>
        <v>De acuerdo a lo programado</v>
      </c>
      <c r="AH368" s="166"/>
      <c r="AI368" s="159">
        <v>30922.32</v>
      </c>
      <c r="AJ368" s="159" t="s">
        <v>5136</v>
      </c>
    </row>
    <row r="369" spans="1:36" ht="30" thickTop="1" thickBot="1">
      <c r="A369" s="63">
        <v>354</v>
      </c>
      <c r="B369" s="162" t="s">
        <v>403</v>
      </c>
      <c r="C369" s="162" t="s">
        <v>46</v>
      </c>
      <c r="D369" s="162" t="s">
        <v>123</v>
      </c>
      <c r="E369" s="162" t="s">
        <v>147</v>
      </c>
      <c r="F369" s="162">
        <v>18</v>
      </c>
      <c r="G369" s="231" t="s">
        <v>422</v>
      </c>
      <c r="H369" s="448" t="s">
        <v>7735</v>
      </c>
      <c r="I369" s="231" t="s">
        <v>357</v>
      </c>
      <c r="J369" s="231" t="s">
        <v>336</v>
      </c>
      <c r="K369" s="231">
        <v>22</v>
      </c>
      <c r="L369" s="165" t="s">
        <v>2233</v>
      </c>
      <c r="M369" s="165" t="s">
        <v>643</v>
      </c>
      <c r="N369" s="64">
        <v>0</v>
      </c>
      <c r="O369" s="64">
        <v>1</v>
      </c>
      <c r="P369" s="64">
        <v>0</v>
      </c>
      <c r="Q369" s="64">
        <v>0</v>
      </c>
      <c r="R369" s="64">
        <f t="shared" si="76"/>
        <v>1</v>
      </c>
      <c r="S369" s="105" t="s">
        <v>5272</v>
      </c>
      <c r="T369" s="105" t="s">
        <v>5509</v>
      </c>
      <c r="U369" s="159">
        <f t="shared" ref="U369:U431" si="79">N369+O369</f>
        <v>1</v>
      </c>
      <c r="V369" s="273">
        <v>0</v>
      </c>
      <c r="W369" s="100">
        <f t="shared" si="77"/>
        <v>0</v>
      </c>
      <c r="X369" s="105" t="str">
        <f t="shared" si="78"/>
        <v>En Riesgo de no Cumplimiento</v>
      </c>
      <c r="Y369" s="166" t="s">
        <v>5510</v>
      </c>
      <c r="Z369" s="159">
        <f t="shared" si="70"/>
        <v>0</v>
      </c>
      <c r="AA369" s="159"/>
      <c r="AB369" s="100" t="str">
        <f t="shared" si="71"/>
        <v>No hay ejecución</v>
      </c>
      <c r="AC369" s="105" t="str">
        <f t="shared" si="72"/>
        <v>NA</v>
      </c>
      <c r="AD369" s="166"/>
      <c r="AE369" s="65">
        <f t="shared" si="73"/>
        <v>0</v>
      </c>
      <c r="AF369" s="100" t="str">
        <f t="shared" si="74"/>
        <v>No hay Programación</v>
      </c>
      <c r="AG369" s="105" t="str">
        <f t="shared" si="75"/>
        <v>De acuerdo a lo programado</v>
      </c>
      <c r="AH369" s="166"/>
      <c r="AI369" s="159">
        <v>10307.44</v>
      </c>
      <c r="AJ369" s="159" t="s">
        <v>5136</v>
      </c>
    </row>
    <row r="370" spans="1:36" ht="39.6" thickTop="1" thickBot="1">
      <c r="A370" s="63">
        <v>355</v>
      </c>
      <c r="B370" s="162" t="s">
        <v>403</v>
      </c>
      <c r="C370" s="162" t="s">
        <v>46</v>
      </c>
      <c r="D370" s="162" t="s">
        <v>123</v>
      </c>
      <c r="E370" s="162" t="s">
        <v>147</v>
      </c>
      <c r="F370" s="162">
        <v>18</v>
      </c>
      <c r="G370" s="231" t="s">
        <v>422</v>
      </c>
      <c r="H370" s="164" t="s">
        <v>5458</v>
      </c>
      <c r="I370" s="231" t="s">
        <v>357</v>
      </c>
      <c r="J370" s="231" t="s">
        <v>336</v>
      </c>
      <c r="K370" s="231">
        <v>22</v>
      </c>
      <c r="L370" s="165" t="s">
        <v>2214</v>
      </c>
      <c r="M370" s="165" t="s">
        <v>2215</v>
      </c>
      <c r="N370" s="64">
        <v>3</v>
      </c>
      <c r="O370" s="64">
        <v>0</v>
      </c>
      <c r="P370" s="64">
        <v>0</v>
      </c>
      <c r="Q370" s="64">
        <v>0</v>
      </c>
      <c r="R370" s="64">
        <f t="shared" si="76"/>
        <v>3</v>
      </c>
      <c r="S370" s="105" t="s">
        <v>5272</v>
      </c>
      <c r="T370" s="105" t="s">
        <v>5503</v>
      </c>
      <c r="U370" s="159">
        <f t="shared" si="79"/>
        <v>3</v>
      </c>
      <c r="V370" s="273">
        <v>3</v>
      </c>
      <c r="W370" s="100">
        <f t="shared" si="77"/>
        <v>1</v>
      </c>
      <c r="X370" s="105" t="str">
        <f t="shared" si="78"/>
        <v>De acuerdo a lo programado</v>
      </c>
      <c r="Y370" s="166" t="s">
        <v>5511</v>
      </c>
      <c r="Z370" s="159">
        <f t="shared" si="70"/>
        <v>0</v>
      </c>
      <c r="AA370" s="159"/>
      <c r="AB370" s="100" t="str">
        <f t="shared" si="71"/>
        <v>No hay ejecución</v>
      </c>
      <c r="AC370" s="105" t="str">
        <f t="shared" si="72"/>
        <v>NA</v>
      </c>
      <c r="AD370" s="166"/>
      <c r="AE370" s="65">
        <f t="shared" si="73"/>
        <v>3</v>
      </c>
      <c r="AF370" s="100">
        <f t="shared" si="74"/>
        <v>1</v>
      </c>
      <c r="AG370" s="105" t="str">
        <f t="shared" si="75"/>
        <v>De acuerdo a lo programado</v>
      </c>
      <c r="AH370" s="166"/>
      <c r="AI370" s="159">
        <v>30922.32</v>
      </c>
      <c r="AJ370" s="159" t="s">
        <v>5136</v>
      </c>
    </row>
    <row r="371" spans="1:36" ht="49.2" thickTop="1" thickBot="1">
      <c r="A371" s="63">
        <v>356</v>
      </c>
      <c r="B371" s="162" t="s">
        <v>403</v>
      </c>
      <c r="C371" s="162" t="s">
        <v>46</v>
      </c>
      <c r="D371" s="162" t="s">
        <v>123</v>
      </c>
      <c r="E371" s="162" t="s">
        <v>147</v>
      </c>
      <c r="F371" s="162">
        <v>18</v>
      </c>
      <c r="G371" s="231" t="s">
        <v>422</v>
      </c>
      <c r="H371" s="164" t="s">
        <v>5461</v>
      </c>
      <c r="I371" s="231" t="s">
        <v>357</v>
      </c>
      <c r="J371" s="231" t="s">
        <v>336</v>
      </c>
      <c r="K371" s="231">
        <v>22</v>
      </c>
      <c r="L371" s="165" t="s">
        <v>2214</v>
      </c>
      <c r="M371" s="165" t="s">
        <v>2215</v>
      </c>
      <c r="N371" s="64">
        <v>1</v>
      </c>
      <c r="O371" s="64">
        <v>2</v>
      </c>
      <c r="P371" s="64">
        <v>1</v>
      </c>
      <c r="Q371" s="64">
        <v>1</v>
      </c>
      <c r="R371" s="64">
        <f t="shared" si="76"/>
        <v>5</v>
      </c>
      <c r="S371" s="105" t="s">
        <v>5272</v>
      </c>
      <c r="T371" s="105" t="s">
        <v>5503</v>
      </c>
      <c r="U371" s="159">
        <f t="shared" si="79"/>
        <v>3</v>
      </c>
      <c r="V371" s="273">
        <v>5</v>
      </c>
      <c r="W371" s="100">
        <f t="shared" si="77"/>
        <v>1.6666666666666667</v>
      </c>
      <c r="X371" s="105" t="str">
        <f t="shared" si="78"/>
        <v>De acuerdo a lo programado</v>
      </c>
      <c r="Y371" s="166" t="s">
        <v>5512</v>
      </c>
      <c r="Z371" s="159">
        <f t="shared" si="70"/>
        <v>2</v>
      </c>
      <c r="AA371" s="159"/>
      <c r="AB371" s="100" t="str">
        <f t="shared" si="71"/>
        <v>No hay ejecución</v>
      </c>
      <c r="AC371" s="105" t="str">
        <f t="shared" si="72"/>
        <v>NA</v>
      </c>
      <c r="AD371" s="166"/>
      <c r="AE371" s="65">
        <f t="shared" si="73"/>
        <v>5</v>
      </c>
      <c r="AF371" s="100">
        <f t="shared" si="74"/>
        <v>1</v>
      </c>
      <c r="AG371" s="105" t="str">
        <f t="shared" si="75"/>
        <v>De acuerdo a lo programado</v>
      </c>
      <c r="AH371" s="166"/>
      <c r="AI371" s="159">
        <v>51537.2</v>
      </c>
      <c r="AJ371" s="159" t="s">
        <v>5136</v>
      </c>
    </row>
    <row r="372" spans="1:36" ht="58.8" thickTop="1" thickBot="1">
      <c r="A372" s="63">
        <v>357</v>
      </c>
      <c r="B372" s="162" t="s">
        <v>403</v>
      </c>
      <c r="C372" s="162" t="s">
        <v>46</v>
      </c>
      <c r="D372" s="162" t="s">
        <v>123</v>
      </c>
      <c r="E372" s="162" t="s">
        <v>147</v>
      </c>
      <c r="F372" s="162">
        <v>18</v>
      </c>
      <c r="G372" s="231" t="s">
        <v>422</v>
      </c>
      <c r="H372" s="164" t="s">
        <v>5334</v>
      </c>
      <c r="I372" s="231" t="s">
        <v>357</v>
      </c>
      <c r="J372" s="231" t="s">
        <v>336</v>
      </c>
      <c r="K372" s="231">
        <v>22</v>
      </c>
      <c r="L372" s="165" t="s">
        <v>2233</v>
      </c>
      <c r="M372" s="165" t="s">
        <v>643</v>
      </c>
      <c r="N372" s="64">
        <v>0</v>
      </c>
      <c r="O372" s="64">
        <v>0</v>
      </c>
      <c r="P372" s="64">
        <v>1</v>
      </c>
      <c r="Q372" s="64">
        <v>0</v>
      </c>
      <c r="R372" s="64">
        <f t="shared" si="76"/>
        <v>1</v>
      </c>
      <c r="S372" s="105" t="s">
        <v>5272</v>
      </c>
      <c r="T372" s="105" t="s">
        <v>5509</v>
      </c>
      <c r="U372" s="159">
        <f t="shared" si="79"/>
        <v>0</v>
      </c>
      <c r="V372" s="273">
        <v>1</v>
      </c>
      <c r="W372" s="100" t="str">
        <f t="shared" si="77"/>
        <v>No hay Programación</v>
      </c>
      <c r="X372" s="105" t="str">
        <f t="shared" si="78"/>
        <v>De acuerdo a lo programado</v>
      </c>
      <c r="Y372" s="166" t="s">
        <v>5513</v>
      </c>
      <c r="Z372" s="159">
        <f t="shared" si="70"/>
        <v>1</v>
      </c>
      <c r="AA372" s="159"/>
      <c r="AB372" s="100" t="str">
        <f t="shared" si="71"/>
        <v>No hay ejecución</v>
      </c>
      <c r="AC372" s="105" t="str">
        <f t="shared" si="72"/>
        <v>NA</v>
      </c>
      <c r="AD372" s="166"/>
      <c r="AE372" s="65">
        <f t="shared" si="73"/>
        <v>1</v>
      </c>
      <c r="AF372" s="100">
        <f t="shared" si="74"/>
        <v>1</v>
      </c>
      <c r="AG372" s="105" t="str">
        <f t="shared" si="75"/>
        <v>De acuerdo a lo programado</v>
      </c>
      <c r="AH372" s="166"/>
      <c r="AI372" s="159">
        <v>10307.44</v>
      </c>
      <c r="AJ372" s="159" t="s">
        <v>5136</v>
      </c>
    </row>
    <row r="373" spans="1:36" ht="39.6" thickTop="1" thickBot="1">
      <c r="A373" s="63">
        <v>358</v>
      </c>
      <c r="B373" s="162" t="s">
        <v>403</v>
      </c>
      <c r="C373" s="162" t="s">
        <v>51</v>
      </c>
      <c r="D373" s="162" t="s">
        <v>123</v>
      </c>
      <c r="E373" s="162" t="s">
        <v>151</v>
      </c>
      <c r="F373" s="162">
        <v>18</v>
      </c>
      <c r="G373" s="231" t="s">
        <v>422</v>
      </c>
      <c r="H373" s="164" t="s">
        <v>5395</v>
      </c>
      <c r="I373" s="231" t="s">
        <v>357</v>
      </c>
      <c r="J373" s="231" t="s">
        <v>336</v>
      </c>
      <c r="K373" s="231">
        <v>22</v>
      </c>
      <c r="L373" s="165" t="s">
        <v>3807</v>
      </c>
      <c r="M373" s="165" t="s">
        <v>3764</v>
      </c>
      <c r="N373" s="64">
        <v>6</v>
      </c>
      <c r="O373" s="64">
        <v>6</v>
      </c>
      <c r="P373" s="64">
        <v>6</v>
      </c>
      <c r="Q373" s="64">
        <v>6</v>
      </c>
      <c r="R373" s="64">
        <f t="shared" si="76"/>
        <v>24</v>
      </c>
      <c r="S373" s="105" t="s">
        <v>5272</v>
      </c>
      <c r="T373" s="105" t="s">
        <v>5514</v>
      </c>
      <c r="U373" s="159">
        <f t="shared" si="79"/>
        <v>12</v>
      </c>
      <c r="V373" s="273">
        <v>18</v>
      </c>
      <c r="W373" s="100">
        <f t="shared" si="77"/>
        <v>1.5</v>
      </c>
      <c r="X373" s="105" t="str">
        <f t="shared" si="78"/>
        <v>De acuerdo a lo programado</v>
      </c>
      <c r="Y373" s="166" t="s">
        <v>5515</v>
      </c>
      <c r="Z373" s="159">
        <f t="shared" si="70"/>
        <v>12</v>
      </c>
      <c r="AA373" s="159"/>
      <c r="AB373" s="100" t="str">
        <f t="shared" si="71"/>
        <v>No hay ejecución</v>
      </c>
      <c r="AC373" s="105" t="str">
        <f t="shared" si="72"/>
        <v>NA</v>
      </c>
      <c r="AD373" s="166"/>
      <c r="AE373" s="65">
        <f t="shared" si="73"/>
        <v>18</v>
      </c>
      <c r="AF373" s="100">
        <f t="shared" si="74"/>
        <v>0.75</v>
      </c>
      <c r="AG373" s="105" t="str">
        <f t="shared" si="75"/>
        <v>Atraso Leve</v>
      </c>
      <c r="AH373" s="166"/>
      <c r="AI373" s="159">
        <v>247378.57</v>
      </c>
      <c r="AJ373" s="159" t="s">
        <v>5136</v>
      </c>
    </row>
    <row r="374" spans="1:36" ht="30" thickTop="1" thickBot="1">
      <c r="A374" s="63">
        <v>359</v>
      </c>
      <c r="B374" s="162" t="s">
        <v>403</v>
      </c>
      <c r="C374" s="162" t="s">
        <v>46</v>
      </c>
      <c r="D374" s="162" t="s">
        <v>123</v>
      </c>
      <c r="E374" s="162" t="s">
        <v>147</v>
      </c>
      <c r="F374" s="162">
        <v>18</v>
      </c>
      <c r="G374" s="231" t="s">
        <v>422</v>
      </c>
      <c r="H374" s="164" t="s">
        <v>5516</v>
      </c>
      <c r="I374" s="231" t="s">
        <v>357</v>
      </c>
      <c r="J374" s="231" t="s">
        <v>336</v>
      </c>
      <c r="K374" s="231">
        <v>22</v>
      </c>
      <c r="L374" s="165" t="s">
        <v>3778</v>
      </c>
      <c r="M374" s="165" t="s">
        <v>643</v>
      </c>
      <c r="N374" s="64">
        <v>5</v>
      </c>
      <c r="O374" s="64">
        <v>0</v>
      </c>
      <c r="P374" s="64">
        <v>0</v>
      </c>
      <c r="Q374" s="64">
        <v>0</v>
      </c>
      <c r="R374" s="64">
        <f t="shared" si="76"/>
        <v>5</v>
      </c>
      <c r="S374" s="105" t="s">
        <v>5282</v>
      </c>
      <c r="T374" s="105" t="s">
        <v>5517</v>
      </c>
      <c r="U374" s="159">
        <f t="shared" si="79"/>
        <v>5</v>
      </c>
      <c r="V374" s="273">
        <v>0</v>
      </c>
      <c r="W374" s="100">
        <f t="shared" si="77"/>
        <v>0</v>
      </c>
      <c r="X374" s="105" t="str">
        <f t="shared" si="78"/>
        <v>En Riesgo de no Cumplimiento</v>
      </c>
      <c r="Y374" s="166"/>
      <c r="Z374" s="159">
        <f t="shared" ref="Z374:Z436" si="80">P374+Q374</f>
        <v>0</v>
      </c>
      <c r="AA374" s="159"/>
      <c r="AB374" s="100" t="str">
        <f t="shared" ref="AB374:AB436" si="81">IF(AA374="","No hay ejecución",IF(AND(Z374&gt;0), AA374/Z374,"No hay Programación"))</f>
        <v>No hay ejecución</v>
      </c>
      <c r="AC374" s="105" t="str">
        <f t="shared" ref="AC374:AC436" si="82">IF(AB374="No hay ejecución","NA",IF(AB374&gt;=90%,"De acuerdo a lo programado",IF(AB374&gt;=70%,"Atraso Leve",IF(AB374&lt;70%,"En Riesgo de no Cumplimiento"))))</f>
        <v>NA</v>
      </c>
      <c r="AD374" s="166"/>
      <c r="AE374" s="65">
        <f t="shared" ref="AE374:AE436" si="83">V374+AA374</f>
        <v>0</v>
      </c>
      <c r="AF374" s="100" t="str">
        <f t="shared" ref="AF374:AF436" si="84">IF(AE374="","No hay ejecución",IF(AND(AE374&gt;0), AE374/R374,"No hay Programación"))</f>
        <v>No hay Programación</v>
      </c>
      <c r="AG374" s="105" t="str">
        <f t="shared" ref="AG374:AG436" si="85">IF(AF374="No hay ejecución","NA",IF(AF374&gt;=90%,"De acuerdo a lo programado",IF(AF374&gt;=70%,"Atraso Leve",IF(AF374&lt;70%,"Incumplimiento"))))</f>
        <v>De acuerdo a lo programado</v>
      </c>
      <c r="AH374" s="166"/>
      <c r="AI374" s="159">
        <v>51537.2</v>
      </c>
      <c r="AJ374" s="159" t="s">
        <v>5136</v>
      </c>
    </row>
    <row r="375" spans="1:36" ht="30" thickTop="1" thickBot="1">
      <c r="A375" s="63">
        <v>360</v>
      </c>
      <c r="B375" s="162" t="s">
        <v>403</v>
      </c>
      <c r="C375" s="162" t="s">
        <v>46</v>
      </c>
      <c r="D375" s="162" t="s">
        <v>123</v>
      </c>
      <c r="E375" s="162" t="s">
        <v>147</v>
      </c>
      <c r="F375" s="162">
        <v>18</v>
      </c>
      <c r="G375" s="231" t="s">
        <v>422</v>
      </c>
      <c r="H375" s="164" t="s">
        <v>5168</v>
      </c>
      <c r="I375" s="231" t="s">
        <v>357</v>
      </c>
      <c r="J375" s="231" t="s">
        <v>336</v>
      </c>
      <c r="K375" s="231">
        <v>22</v>
      </c>
      <c r="L375" s="165" t="s">
        <v>3778</v>
      </c>
      <c r="M375" s="165" t="s">
        <v>643</v>
      </c>
      <c r="N375" s="64">
        <v>5</v>
      </c>
      <c r="O375" s="64">
        <v>0</v>
      </c>
      <c r="P375" s="64">
        <v>0</v>
      </c>
      <c r="Q375" s="64">
        <v>0</v>
      </c>
      <c r="R375" s="64">
        <f t="shared" si="76"/>
        <v>5</v>
      </c>
      <c r="S375" s="105" t="s">
        <v>5282</v>
      </c>
      <c r="T375" s="105" t="s">
        <v>5517</v>
      </c>
      <c r="U375" s="159">
        <f t="shared" si="79"/>
        <v>5</v>
      </c>
      <c r="V375" s="273">
        <v>0</v>
      </c>
      <c r="W375" s="100">
        <f t="shared" si="77"/>
        <v>0</v>
      </c>
      <c r="X375" s="105" t="str">
        <f t="shared" si="78"/>
        <v>En Riesgo de no Cumplimiento</v>
      </c>
      <c r="Y375" s="166"/>
      <c r="Z375" s="159">
        <f t="shared" si="80"/>
        <v>0</v>
      </c>
      <c r="AA375" s="159"/>
      <c r="AB375" s="100" t="str">
        <f t="shared" si="81"/>
        <v>No hay ejecución</v>
      </c>
      <c r="AC375" s="105" t="str">
        <f t="shared" si="82"/>
        <v>NA</v>
      </c>
      <c r="AD375" s="166"/>
      <c r="AE375" s="65">
        <f t="shared" si="83"/>
        <v>0</v>
      </c>
      <c r="AF375" s="100" t="str">
        <f t="shared" si="84"/>
        <v>No hay Programación</v>
      </c>
      <c r="AG375" s="105" t="str">
        <f t="shared" si="85"/>
        <v>De acuerdo a lo programado</v>
      </c>
      <c r="AH375" s="166"/>
      <c r="AI375" s="159">
        <v>51537.2</v>
      </c>
      <c r="AJ375" s="159" t="s">
        <v>5136</v>
      </c>
    </row>
    <row r="376" spans="1:36" ht="30" thickTop="1" thickBot="1">
      <c r="A376" s="63">
        <v>361</v>
      </c>
      <c r="B376" s="162" t="s">
        <v>403</v>
      </c>
      <c r="C376" s="162" t="s">
        <v>46</v>
      </c>
      <c r="D376" s="162" t="s">
        <v>123</v>
      </c>
      <c r="E376" s="162" t="s">
        <v>147</v>
      </c>
      <c r="F376" s="162">
        <v>18</v>
      </c>
      <c r="G376" s="231" t="s">
        <v>422</v>
      </c>
      <c r="H376" s="164" t="s">
        <v>5331</v>
      </c>
      <c r="I376" s="231" t="s">
        <v>357</v>
      </c>
      <c r="J376" s="231" t="s">
        <v>336</v>
      </c>
      <c r="K376" s="231">
        <v>22</v>
      </c>
      <c r="L376" s="165" t="s">
        <v>2214</v>
      </c>
      <c r="M376" s="165" t="s">
        <v>2215</v>
      </c>
      <c r="N376" s="64">
        <v>22</v>
      </c>
      <c r="O376" s="64">
        <v>0</v>
      </c>
      <c r="P376" s="64">
        <v>0</v>
      </c>
      <c r="Q376" s="64">
        <v>0</v>
      </c>
      <c r="R376" s="64">
        <f t="shared" si="76"/>
        <v>22</v>
      </c>
      <c r="S376" s="105" t="s">
        <v>5282</v>
      </c>
      <c r="T376" s="105" t="s">
        <v>5518</v>
      </c>
      <c r="U376" s="159">
        <f t="shared" si="79"/>
        <v>22</v>
      </c>
      <c r="V376" s="273">
        <v>0</v>
      </c>
      <c r="W376" s="100">
        <f t="shared" si="77"/>
        <v>0</v>
      </c>
      <c r="X376" s="105" t="str">
        <f t="shared" si="78"/>
        <v>En Riesgo de no Cumplimiento</v>
      </c>
      <c r="Y376" s="166"/>
      <c r="Z376" s="159">
        <f t="shared" si="80"/>
        <v>0</v>
      </c>
      <c r="AA376" s="159"/>
      <c r="AB376" s="100" t="str">
        <f t="shared" si="81"/>
        <v>No hay ejecución</v>
      </c>
      <c r="AC376" s="105" t="str">
        <f t="shared" si="82"/>
        <v>NA</v>
      </c>
      <c r="AD376" s="166"/>
      <c r="AE376" s="65">
        <f t="shared" si="83"/>
        <v>0</v>
      </c>
      <c r="AF376" s="100" t="str">
        <f t="shared" si="84"/>
        <v>No hay Programación</v>
      </c>
      <c r="AG376" s="105" t="str">
        <f t="shared" si="85"/>
        <v>De acuerdo a lo programado</v>
      </c>
      <c r="AH376" s="166"/>
      <c r="AI376" s="159">
        <v>226763.69</v>
      </c>
      <c r="AJ376" s="159" t="s">
        <v>5136</v>
      </c>
    </row>
    <row r="377" spans="1:36" ht="30" thickTop="1" thickBot="1">
      <c r="A377" s="63">
        <v>362</v>
      </c>
      <c r="B377" s="162" t="s">
        <v>403</v>
      </c>
      <c r="C377" s="162" t="s">
        <v>46</v>
      </c>
      <c r="D377" s="162" t="s">
        <v>123</v>
      </c>
      <c r="E377" s="162" t="s">
        <v>147</v>
      </c>
      <c r="F377" s="162">
        <v>18</v>
      </c>
      <c r="G377" s="231" t="s">
        <v>422</v>
      </c>
      <c r="H377" s="164" t="s">
        <v>5156</v>
      </c>
      <c r="I377" s="231" t="s">
        <v>357</v>
      </c>
      <c r="J377" s="231" t="s">
        <v>336</v>
      </c>
      <c r="K377" s="231">
        <v>22</v>
      </c>
      <c r="L377" s="165" t="s">
        <v>2214</v>
      </c>
      <c r="M377" s="165" t="s">
        <v>2215</v>
      </c>
      <c r="N377" s="64">
        <v>22</v>
      </c>
      <c r="O377" s="64">
        <v>0</v>
      </c>
      <c r="P377" s="64">
        <v>0</v>
      </c>
      <c r="Q377" s="64">
        <v>0</v>
      </c>
      <c r="R377" s="64">
        <f t="shared" si="76"/>
        <v>22</v>
      </c>
      <c r="S377" s="105" t="s">
        <v>5282</v>
      </c>
      <c r="T377" s="105" t="s">
        <v>5518</v>
      </c>
      <c r="U377" s="159">
        <f t="shared" si="79"/>
        <v>22</v>
      </c>
      <c r="V377" s="273">
        <v>0</v>
      </c>
      <c r="W377" s="100">
        <f t="shared" si="77"/>
        <v>0</v>
      </c>
      <c r="X377" s="105" t="str">
        <f t="shared" si="78"/>
        <v>En Riesgo de no Cumplimiento</v>
      </c>
      <c r="Y377" s="166"/>
      <c r="Z377" s="159">
        <f t="shared" si="80"/>
        <v>0</v>
      </c>
      <c r="AA377" s="159"/>
      <c r="AB377" s="100" t="str">
        <f t="shared" si="81"/>
        <v>No hay ejecución</v>
      </c>
      <c r="AC377" s="105" t="str">
        <f t="shared" si="82"/>
        <v>NA</v>
      </c>
      <c r="AD377" s="166"/>
      <c r="AE377" s="65">
        <f t="shared" si="83"/>
        <v>0</v>
      </c>
      <c r="AF377" s="100" t="str">
        <f t="shared" si="84"/>
        <v>No hay Programación</v>
      </c>
      <c r="AG377" s="105" t="str">
        <f t="shared" si="85"/>
        <v>De acuerdo a lo programado</v>
      </c>
      <c r="AH377" s="166"/>
      <c r="AI377" s="159">
        <v>226763.69</v>
      </c>
      <c r="AJ377" s="159" t="s">
        <v>5136</v>
      </c>
    </row>
    <row r="378" spans="1:36" ht="30" thickTop="1" thickBot="1">
      <c r="A378" s="63">
        <v>363</v>
      </c>
      <c r="B378" s="162" t="s">
        <v>403</v>
      </c>
      <c r="C378" s="162" t="s">
        <v>46</v>
      </c>
      <c r="D378" s="162" t="s">
        <v>123</v>
      </c>
      <c r="E378" s="162" t="s">
        <v>147</v>
      </c>
      <c r="F378" s="162">
        <v>18</v>
      </c>
      <c r="G378" s="231" t="s">
        <v>422</v>
      </c>
      <c r="H378" s="164" t="s">
        <v>5519</v>
      </c>
      <c r="I378" s="231" t="s">
        <v>357</v>
      </c>
      <c r="J378" s="231" t="s">
        <v>336</v>
      </c>
      <c r="K378" s="231">
        <v>22</v>
      </c>
      <c r="L378" s="165" t="s">
        <v>2214</v>
      </c>
      <c r="M378" s="165" t="s">
        <v>2215</v>
      </c>
      <c r="N378" s="64">
        <v>0</v>
      </c>
      <c r="O378" s="64">
        <v>1</v>
      </c>
      <c r="P378" s="64">
        <v>0</v>
      </c>
      <c r="Q378" s="64">
        <v>0</v>
      </c>
      <c r="R378" s="64">
        <f t="shared" si="76"/>
        <v>1</v>
      </c>
      <c r="S378" s="105" t="s">
        <v>5282</v>
      </c>
      <c r="T378" s="105" t="s">
        <v>5520</v>
      </c>
      <c r="U378" s="159">
        <f t="shared" si="79"/>
        <v>1</v>
      </c>
      <c r="V378" s="273">
        <v>0</v>
      </c>
      <c r="W378" s="100">
        <f t="shared" si="77"/>
        <v>0</v>
      </c>
      <c r="X378" s="105" t="str">
        <f t="shared" si="78"/>
        <v>En Riesgo de no Cumplimiento</v>
      </c>
      <c r="Y378" s="166"/>
      <c r="Z378" s="159">
        <f t="shared" si="80"/>
        <v>0</v>
      </c>
      <c r="AA378" s="159"/>
      <c r="AB378" s="100" t="str">
        <f t="shared" si="81"/>
        <v>No hay ejecución</v>
      </c>
      <c r="AC378" s="105" t="str">
        <f t="shared" si="82"/>
        <v>NA</v>
      </c>
      <c r="AD378" s="166"/>
      <c r="AE378" s="65">
        <f t="shared" si="83"/>
        <v>0</v>
      </c>
      <c r="AF378" s="100" t="str">
        <f t="shared" si="84"/>
        <v>No hay Programación</v>
      </c>
      <c r="AG378" s="105" t="str">
        <f t="shared" si="85"/>
        <v>De acuerdo a lo programado</v>
      </c>
      <c r="AH378" s="166"/>
      <c r="AI378" s="159">
        <v>10307.44</v>
      </c>
      <c r="AJ378" s="159" t="s">
        <v>5136</v>
      </c>
    </row>
    <row r="379" spans="1:36" ht="30" thickTop="1" thickBot="1">
      <c r="A379" s="63">
        <v>364</v>
      </c>
      <c r="B379" s="162" t="s">
        <v>403</v>
      </c>
      <c r="C379" s="162" t="s">
        <v>46</v>
      </c>
      <c r="D379" s="162" t="s">
        <v>123</v>
      </c>
      <c r="E379" s="162" t="s">
        <v>147</v>
      </c>
      <c r="F379" s="162">
        <v>18</v>
      </c>
      <c r="G379" s="231" t="s">
        <v>422</v>
      </c>
      <c r="H379" s="164" t="s">
        <v>5157</v>
      </c>
      <c r="I379" s="231" t="s">
        <v>357</v>
      </c>
      <c r="J379" s="231" t="s">
        <v>336</v>
      </c>
      <c r="K379" s="231">
        <v>22</v>
      </c>
      <c r="L379" s="165" t="s">
        <v>2214</v>
      </c>
      <c r="M379" s="165" t="s">
        <v>2215</v>
      </c>
      <c r="N379" s="64">
        <v>0</v>
      </c>
      <c r="O379" s="64">
        <v>2</v>
      </c>
      <c r="P379" s="64">
        <v>0</v>
      </c>
      <c r="Q379" s="64">
        <v>0</v>
      </c>
      <c r="R379" s="64">
        <f t="shared" si="76"/>
        <v>2</v>
      </c>
      <c r="S379" s="105" t="s">
        <v>5282</v>
      </c>
      <c r="T379" s="105" t="s">
        <v>5521</v>
      </c>
      <c r="U379" s="159">
        <f t="shared" si="79"/>
        <v>2</v>
      </c>
      <c r="V379" s="273">
        <v>0</v>
      </c>
      <c r="W379" s="100">
        <f t="shared" si="77"/>
        <v>0</v>
      </c>
      <c r="X379" s="105" t="str">
        <f t="shared" si="78"/>
        <v>En Riesgo de no Cumplimiento</v>
      </c>
      <c r="Y379" s="166"/>
      <c r="Z379" s="159">
        <f t="shared" si="80"/>
        <v>0</v>
      </c>
      <c r="AA379" s="159"/>
      <c r="AB379" s="100" t="str">
        <f t="shared" si="81"/>
        <v>No hay ejecución</v>
      </c>
      <c r="AC379" s="105" t="str">
        <f t="shared" si="82"/>
        <v>NA</v>
      </c>
      <c r="AD379" s="166"/>
      <c r="AE379" s="65">
        <f t="shared" si="83"/>
        <v>0</v>
      </c>
      <c r="AF379" s="100" t="str">
        <f t="shared" si="84"/>
        <v>No hay Programación</v>
      </c>
      <c r="AG379" s="105" t="str">
        <f t="shared" si="85"/>
        <v>De acuerdo a lo programado</v>
      </c>
      <c r="AH379" s="166"/>
      <c r="AI379" s="159">
        <v>41229.760000000002</v>
      </c>
      <c r="AJ379" s="159" t="s">
        <v>5136</v>
      </c>
    </row>
    <row r="380" spans="1:36" ht="30" thickTop="1" thickBot="1">
      <c r="A380" s="63">
        <v>365</v>
      </c>
      <c r="B380" s="162" t="s">
        <v>403</v>
      </c>
      <c r="C380" s="162" t="s">
        <v>46</v>
      </c>
      <c r="D380" s="162" t="s">
        <v>123</v>
      </c>
      <c r="E380" s="162" t="s">
        <v>147</v>
      </c>
      <c r="F380" s="162">
        <v>18</v>
      </c>
      <c r="G380" s="231" t="s">
        <v>430</v>
      </c>
      <c r="H380" s="164" t="s">
        <v>5387</v>
      </c>
      <c r="I380" s="231" t="s">
        <v>357</v>
      </c>
      <c r="J380" s="231" t="s">
        <v>336</v>
      </c>
      <c r="K380" s="231">
        <v>22</v>
      </c>
      <c r="L380" s="165" t="s">
        <v>2214</v>
      </c>
      <c r="M380" s="165" t="s">
        <v>2215</v>
      </c>
      <c r="N380" s="64">
        <v>2</v>
      </c>
      <c r="O380" s="64">
        <v>0</v>
      </c>
      <c r="P380" s="64">
        <v>2</v>
      </c>
      <c r="Q380" s="64">
        <v>0</v>
      </c>
      <c r="R380" s="64">
        <f t="shared" si="76"/>
        <v>4</v>
      </c>
      <c r="S380" s="105" t="s">
        <v>5282</v>
      </c>
      <c r="T380" s="105" t="s">
        <v>5522</v>
      </c>
      <c r="U380" s="159">
        <f t="shared" si="79"/>
        <v>2</v>
      </c>
      <c r="V380" s="273">
        <v>0</v>
      </c>
      <c r="W380" s="100">
        <f t="shared" si="77"/>
        <v>0</v>
      </c>
      <c r="X380" s="105" t="str">
        <f t="shared" si="78"/>
        <v>En Riesgo de no Cumplimiento</v>
      </c>
      <c r="Y380" s="166"/>
      <c r="Z380" s="159">
        <f t="shared" si="80"/>
        <v>2</v>
      </c>
      <c r="AA380" s="159"/>
      <c r="AB380" s="100" t="str">
        <f t="shared" si="81"/>
        <v>No hay ejecución</v>
      </c>
      <c r="AC380" s="105" t="str">
        <f t="shared" si="82"/>
        <v>NA</v>
      </c>
      <c r="AD380" s="166"/>
      <c r="AE380" s="65">
        <f t="shared" si="83"/>
        <v>0</v>
      </c>
      <c r="AF380" s="100" t="str">
        <f t="shared" si="84"/>
        <v>No hay Programación</v>
      </c>
      <c r="AG380" s="105" t="str">
        <f t="shared" si="85"/>
        <v>De acuerdo a lo programado</v>
      </c>
      <c r="AH380" s="166"/>
      <c r="AI380" s="159">
        <v>41229.760000000002</v>
      </c>
      <c r="AJ380" s="159" t="s">
        <v>5136</v>
      </c>
    </row>
    <row r="381" spans="1:36" ht="30" thickTop="1" thickBot="1">
      <c r="A381" s="63">
        <v>366</v>
      </c>
      <c r="B381" s="162" t="s">
        <v>403</v>
      </c>
      <c r="C381" s="162" t="s">
        <v>46</v>
      </c>
      <c r="D381" s="162" t="s">
        <v>123</v>
      </c>
      <c r="E381" s="162" t="s">
        <v>147</v>
      </c>
      <c r="F381" s="162">
        <v>18</v>
      </c>
      <c r="G381" s="231" t="s">
        <v>430</v>
      </c>
      <c r="H381" s="164" t="s">
        <v>5523</v>
      </c>
      <c r="I381" s="231" t="s">
        <v>357</v>
      </c>
      <c r="J381" s="231" t="s">
        <v>336</v>
      </c>
      <c r="K381" s="231">
        <v>22</v>
      </c>
      <c r="L381" s="165" t="s">
        <v>2214</v>
      </c>
      <c r="M381" s="165" t="s">
        <v>2215</v>
      </c>
      <c r="N381" s="64">
        <v>3</v>
      </c>
      <c r="O381" s="64">
        <v>0</v>
      </c>
      <c r="P381" s="64">
        <v>0</v>
      </c>
      <c r="Q381" s="64">
        <v>0</v>
      </c>
      <c r="R381" s="64">
        <f t="shared" si="76"/>
        <v>3</v>
      </c>
      <c r="S381" s="105" t="s">
        <v>5282</v>
      </c>
      <c r="T381" s="105" t="s">
        <v>5520</v>
      </c>
      <c r="U381" s="159">
        <f t="shared" si="79"/>
        <v>3</v>
      </c>
      <c r="V381" s="273">
        <v>0</v>
      </c>
      <c r="W381" s="100">
        <f t="shared" si="77"/>
        <v>0</v>
      </c>
      <c r="X381" s="105" t="str">
        <f t="shared" si="78"/>
        <v>En Riesgo de no Cumplimiento</v>
      </c>
      <c r="Y381" s="166"/>
      <c r="Z381" s="159">
        <f t="shared" si="80"/>
        <v>0</v>
      </c>
      <c r="AA381" s="159"/>
      <c r="AB381" s="100" t="str">
        <f t="shared" si="81"/>
        <v>No hay ejecución</v>
      </c>
      <c r="AC381" s="105" t="str">
        <f t="shared" si="82"/>
        <v>NA</v>
      </c>
      <c r="AD381" s="166"/>
      <c r="AE381" s="65">
        <f t="shared" si="83"/>
        <v>0</v>
      </c>
      <c r="AF381" s="100" t="str">
        <f t="shared" si="84"/>
        <v>No hay Programación</v>
      </c>
      <c r="AG381" s="105" t="str">
        <f t="shared" si="85"/>
        <v>De acuerdo a lo programado</v>
      </c>
      <c r="AH381" s="166"/>
      <c r="AI381" s="159">
        <v>30922.32</v>
      </c>
      <c r="AJ381" s="159" t="s">
        <v>5136</v>
      </c>
    </row>
    <row r="382" spans="1:36" ht="30" thickTop="1" thickBot="1">
      <c r="A382" s="63">
        <v>367</v>
      </c>
      <c r="B382" s="162" t="s">
        <v>403</v>
      </c>
      <c r="C382" s="162" t="s">
        <v>46</v>
      </c>
      <c r="D382" s="162" t="s">
        <v>123</v>
      </c>
      <c r="E382" s="162" t="s">
        <v>147</v>
      </c>
      <c r="F382" s="162">
        <v>18</v>
      </c>
      <c r="G382" s="231" t="s">
        <v>430</v>
      </c>
      <c r="H382" s="164" t="s">
        <v>5524</v>
      </c>
      <c r="I382" s="231" t="s">
        <v>357</v>
      </c>
      <c r="J382" s="231" t="s">
        <v>336</v>
      </c>
      <c r="K382" s="231">
        <v>22</v>
      </c>
      <c r="L382" s="165" t="s">
        <v>2214</v>
      </c>
      <c r="M382" s="165" t="s">
        <v>2215</v>
      </c>
      <c r="N382" s="64">
        <v>13</v>
      </c>
      <c r="O382" s="64">
        <v>0</v>
      </c>
      <c r="P382" s="64">
        <v>13</v>
      </c>
      <c r="Q382" s="64">
        <v>0</v>
      </c>
      <c r="R382" s="64">
        <f t="shared" si="76"/>
        <v>26</v>
      </c>
      <c r="S382" s="105" t="s">
        <v>5282</v>
      </c>
      <c r="T382" s="105" t="s">
        <v>5525</v>
      </c>
      <c r="U382" s="159">
        <f t="shared" si="79"/>
        <v>13</v>
      </c>
      <c r="V382" s="273">
        <v>0</v>
      </c>
      <c r="W382" s="100">
        <f t="shared" si="77"/>
        <v>0</v>
      </c>
      <c r="X382" s="105" t="str">
        <f t="shared" si="78"/>
        <v>En Riesgo de no Cumplimiento</v>
      </c>
      <c r="Y382" s="166"/>
      <c r="Z382" s="159">
        <f t="shared" si="80"/>
        <v>13</v>
      </c>
      <c r="AA382" s="159"/>
      <c r="AB382" s="100" t="str">
        <f t="shared" si="81"/>
        <v>No hay ejecución</v>
      </c>
      <c r="AC382" s="105" t="str">
        <f t="shared" si="82"/>
        <v>NA</v>
      </c>
      <c r="AD382" s="166"/>
      <c r="AE382" s="65">
        <f t="shared" si="83"/>
        <v>0</v>
      </c>
      <c r="AF382" s="100" t="str">
        <f t="shared" si="84"/>
        <v>No hay Programación</v>
      </c>
      <c r="AG382" s="105" t="str">
        <f t="shared" si="85"/>
        <v>De acuerdo a lo programado</v>
      </c>
      <c r="AH382" s="166"/>
      <c r="AI382" s="159">
        <v>267993.45</v>
      </c>
      <c r="AJ382" s="159" t="s">
        <v>5136</v>
      </c>
    </row>
    <row r="383" spans="1:36" ht="30" thickTop="1" thickBot="1">
      <c r="A383" s="63">
        <v>368</v>
      </c>
      <c r="B383" s="162" t="s">
        <v>403</v>
      </c>
      <c r="C383" s="162" t="s">
        <v>46</v>
      </c>
      <c r="D383" s="162" t="s">
        <v>123</v>
      </c>
      <c r="E383" s="162" t="s">
        <v>147</v>
      </c>
      <c r="F383" s="162">
        <v>18</v>
      </c>
      <c r="G383" s="231" t="s">
        <v>430</v>
      </c>
      <c r="H383" s="164" t="s">
        <v>5507</v>
      </c>
      <c r="I383" s="231" t="s">
        <v>357</v>
      </c>
      <c r="J383" s="231" t="s">
        <v>336</v>
      </c>
      <c r="K383" s="231">
        <v>22</v>
      </c>
      <c r="L383" s="165" t="s">
        <v>2214</v>
      </c>
      <c r="M383" s="165" t="s">
        <v>2215</v>
      </c>
      <c r="N383" s="64">
        <v>0</v>
      </c>
      <c r="O383" s="64">
        <v>1</v>
      </c>
      <c r="P383" s="64">
        <v>0</v>
      </c>
      <c r="Q383" s="64">
        <v>0</v>
      </c>
      <c r="R383" s="64">
        <f t="shared" si="76"/>
        <v>1</v>
      </c>
      <c r="S383" s="105" t="s">
        <v>5282</v>
      </c>
      <c r="T383" s="105" t="s">
        <v>5520</v>
      </c>
      <c r="U383" s="159">
        <f t="shared" si="79"/>
        <v>1</v>
      </c>
      <c r="V383" s="273">
        <v>0</v>
      </c>
      <c r="W383" s="100">
        <f t="shared" si="77"/>
        <v>0</v>
      </c>
      <c r="X383" s="105" t="str">
        <f t="shared" si="78"/>
        <v>En Riesgo de no Cumplimiento</v>
      </c>
      <c r="Y383" s="166"/>
      <c r="Z383" s="159">
        <f t="shared" si="80"/>
        <v>0</v>
      </c>
      <c r="AA383" s="159"/>
      <c r="AB383" s="100" t="str">
        <f t="shared" si="81"/>
        <v>No hay ejecución</v>
      </c>
      <c r="AC383" s="105" t="str">
        <f t="shared" si="82"/>
        <v>NA</v>
      </c>
      <c r="AD383" s="166"/>
      <c r="AE383" s="65">
        <f t="shared" si="83"/>
        <v>0</v>
      </c>
      <c r="AF383" s="100" t="str">
        <f t="shared" si="84"/>
        <v>No hay Programación</v>
      </c>
      <c r="AG383" s="105" t="str">
        <f t="shared" si="85"/>
        <v>De acuerdo a lo programado</v>
      </c>
      <c r="AH383" s="166"/>
      <c r="AI383" s="159">
        <v>10307.44</v>
      </c>
      <c r="AJ383" s="159" t="s">
        <v>5136</v>
      </c>
    </row>
    <row r="384" spans="1:36" ht="30" thickTop="1" thickBot="1">
      <c r="A384" s="63">
        <v>369</v>
      </c>
      <c r="B384" s="162" t="s">
        <v>403</v>
      </c>
      <c r="C384" s="162" t="s">
        <v>51</v>
      </c>
      <c r="D384" s="162" t="s">
        <v>123</v>
      </c>
      <c r="E384" s="162" t="s">
        <v>151</v>
      </c>
      <c r="F384" s="162">
        <v>18</v>
      </c>
      <c r="G384" s="231" t="s">
        <v>422</v>
      </c>
      <c r="H384" s="164" t="s">
        <v>5390</v>
      </c>
      <c r="I384" s="231" t="s">
        <v>357</v>
      </c>
      <c r="J384" s="231" t="s">
        <v>336</v>
      </c>
      <c r="K384" s="231">
        <v>22</v>
      </c>
      <c r="L384" s="165" t="s">
        <v>2214</v>
      </c>
      <c r="M384" s="165" t="s">
        <v>2215</v>
      </c>
      <c r="N384" s="64">
        <v>5</v>
      </c>
      <c r="O384" s="64">
        <v>0</v>
      </c>
      <c r="P384" s="64">
        <v>0</v>
      </c>
      <c r="Q384" s="64">
        <v>0</v>
      </c>
      <c r="R384" s="64">
        <f t="shared" si="76"/>
        <v>5</v>
      </c>
      <c r="S384" s="105" t="s">
        <v>5282</v>
      </c>
      <c r="T384" s="105" t="s">
        <v>5517</v>
      </c>
      <c r="U384" s="159">
        <f t="shared" si="79"/>
        <v>5</v>
      </c>
      <c r="V384" s="273">
        <v>0</v>
      </c>
      <c r="W384" s="100">
        <f t="shared" si="77"/>
        <v>0</v>
      </c>
      <c r="X384" s="105" t="str">
        <f t="shared" si="78"/>
        <v>En Riesgo de no Cumplimiento</v>
      </c>
      <c r="Y384" s="166"/>
      <c r="Z384" s="159">
        <f t="shared" si="80"/>
        <v>0</v>
      </c>
      <c r="AA384" s="159"/>
      <c r="AB384" s="100" t="str">
        <f t="shared" si="81"/>
        <v>No hay ejecución</v>
      </c>
      <c r="AC384" s="105" t="str">
        <f t="shared" si="82"/>
        <v>NA</v>
      </c>
      <c r="AD384" s="166"/>
      <c r="AE384" s="65">
        <f t="shared" si="83"/>
        <v>0</v>
      </c>
      <c r="AF384" s="100" t="str">
        <f t="shared" si="84"/>
        <v>No hay Programación</v>
      </c>
      <c r="AG384" s="105" t="str">
        <f t="shared" si="85"/>
        <v>De acuerdo a lo programado</v>
      </c>
      <c r="AH384" s="166"/>
      <c r="AI384" s="159">
        <v>51537.2</v>
      </c>
      <c r="AJ384" s="159" t="s">
        <v>5136</v>
      </c>
    </row>
    <row r="385" spans="1:36" ht="30" thickTop="1" thickBot="1">
      <c r="A385" s="63">
        <v>370</v>
      </c>
      <c r="B385" s="162" t="s">
        <v>403</v>
      </c>
      <c r="C385" s="162" t="s">
        <v>46</v>
      </c>
      <c r="D385" s="162" t="s">
        <v>123</v>
      </c>
      <c r="E385" s="162" t="s">
        <v>147</v>
      </c>
      <c r="F385" s="162">
        <v>18</v>
      </c>
      <c r="G385" s="231" t="s">
        <v>422</v>
      </c>
      <c r="H385" s="164" t="s">
        <v>5351</v>
      </c>
      <c r="I385" s="231" t="s">
        <v>357</v>
      </c>
      <c r="J385" s="231" t="s">
        <v>336</v>
      </c>
      <c r="K385" s="231">
        <v>22</v>
      </c>
      <c r="L385" s="165" t="s">
        <v>2214</v>
      </c>
      <c r="M385" s="165" t="s">
        <v>2215</v>
      </c>
      <c r="N385" s="64">
        <v>1</v>
      </c>
      <c r="O385" s="64">
        <v>0</v>
      </c>
      <c r="P385" s="64">
        <v>0</v>
      </c>
      <c r="Q385" s="64">
        <v>0</v>
      </c>
      <c r="R385" s="64">
        <f t="shared" si="76"/>
        <v>1</v>
      </c>
      <c r="S385" s="105" t="s">
        <v>5282</v>
      </c>
      <c r="T385" s="105" t="s">
        <v>5526</v>
      </c>
      <c r="U385" s="159">
        <f t="shared" si="79"/>
        <v>1</v>
      </c>
      <c r="V385" s="273">
        <v>0</v>
      </c>
      <c r="W385" s="100">
        <f t="shared" si="77"/>
        <v>0</v>
      </c>
      <c r="X385" s="105" t="str">
        <f t="shared" si="78"/>
        <v>En Riesgo de no Cumplimiento</v>
      </c>
      <c r="Y385" s="166"/>
      <c r="Z385" s="159">
        <f t="shared" si="80"/>
        <v>0</v>
      </c>
      <c r="AA385" s="159"/>
      <c r="AB385" s="100" t="str">
        <f t="shared" si="81"/>
        <v>No hay ejecución</v>
      </c>
      <c r="AC385" s="105" t="str">
        <f t="shared" si="82"/>
        <v>NA</v>
      </c>
      <c r="AD385" s="166"/>
      <c r="AE385" s="65">
        <f t="shared" si="83"/>
        <v>0</v>
      </c>
      <c r="AF385" s="100" t="str">
        <f t="shared" si="84"/>
        <v>No hay Programación</v>
      </c>
      <c r="AG385" s="105" t="str">
        <f t="shared" si="85"/>
        <v>De acuerdo a lo programado</v>
      </c>
      <c r="AH385" s="166"/>
      <c r="AI385" s="159">
        <v>10307.44</v>
      </c>
      <c r="AJ385" s="159" t="s">
        <v>5136</v>
      </c>
    </row>
    <row r="386" spans="1:36" ht="30" thickTop="1" thickBot="1">
      <c r="A386" s="63">
        <v>371</v>
      </c>
      <c r="B386" s="162" t="s">
        <v>403</v>
      </c>
      <c r="C386" s="162" t="s">
        <v>46</v>
      </c>
      <c r="D386" s="162" t="s">
        <v>123</v>
      </c>
      <c r="E386" s="162" t="s">
        <v>147</v>
      </c>
      <c r="F386" s="162">
        <v>18</v>
      </c>
      <c r="G386" s="231" t="s">
        <v>422</v>
      </c>
      <c r="H386" s="164" t="s">
        <v>5453</v>
      </c>
      <c r="I386" s="231" t="s">
        <v>357</v>
      </c>
      <c r="J386" s="231" t="s">
        <v>336</v>
      </c>
      <c r="K386" s="231">
        <v>22</v>
      </c>
      <c r="L386" s="165" t="s">
        <v>2214</v>
      </c>
      <c r="M386" s="165" t="s">
        <v>2215</v>
      </c>
      <c r="N386" s="64">
        <v>0</v>
      </c>
      <c r="O386" s="64">
        <v>22</v>
      </c>
      <c r="P386" s="64">
        <v>0</v>
      </c>
      <c r="Q386" s="64">
        <v>0</v>
      </c>
      <c r="R386" s="64">
        <f t="shared" si="76"/>
        <v>22</v>
      </c>
      <c r="S386" s="105" t="s">
        <v>5282</v>
      </c>
      <c r="T386" s="105" t="s">
        <v>5517</v>
      </c>
      <c r="U386" s="159">
        <f t="shared" si="79"/>
        <v>22</v>
      </c>
      <c r="V386" s="273">
        <v>0</v>
      </c>
      <c r="W386" s="100">
        <f t="shared" si="77"/>
        <v>0</v>
      </c>
      <c r="X386" s="105" t="str">
        <f t="shared" si="78"/>
        <v>En Riesgo de no Cumplimiento</v>
      </c>
      <c r="Y386" s="166"/>
      <c r="Z386" s="159">
        <f t="shared" si="80"/>
        <v>0</v>
      </c>
      <c r="AA386" s="159"/>
      <c r="AB386" s="100" t="str">
        <f t="shared" si="81"/>
        <v>No hay ejecución</v>
      </c>
      <c r="AC386" s="105" t="str">
        <f t="shared" si="82"/>
        <v>NA</v>
      </c>
      <c r="AD386" s="166"/>
      <c r="AE386" s="65">
        <f t="shared" si="83"/>
        <v>0</v>
      </c>
      <c r="AF386" s="100" t="str">
        <f t="shared" si="84"/>
        <v>No hay Programación</v>
      </c>
      <c r="AG386" s="105" t="str">
        <f t="shared" si="85"/>
        <v>De acuerdo a lo programado</v>
      </c>
      <c r="AH386" s="166"/>
      <c r="AI386" s="159">
        <v>226763.69</v>
      </c>
      <c r="AJ386" s="159" t="s">
        <v>5136</v>
      </c>
    </row>
    <row r="387" spans="1:36" ht="30" thickTop="1" thickBot="1">
      <c r="A387" s="63">
        <v>372</v>
      </c>
      <c r="B387" s="162" t="s">
        <v>403</v>
      </c>
      <c r="C387" s="162" t="s">
        <v>46</v>
      </c>
      <c r="D387" s="162" t="s">
        <v>123</v>
      </c>
      <c r="E387" s="162" t="s">
        <v>147</v>
      </c>
      <c r="F387" s="162">
        <v>18</v>
      </c>
      <c r="G387" s="231" t="s">
        <v>442</v>
      </c>
      <c r="H387" s="164" t="s">
        <v>5455</v>
      </c>
      <c r="I387" s="231" t="s">
        <v>357</v>
      </c>
      <c r="J387" s="231" t="s">
        <v>336</v>
      </c>
      <c r="K387" s="231">
        <v>22</v>
      </c>
      <c r="L387" s="165" t="s">
        <v>2214</v>
      </c>
      <c r="M387" s="165" t="s">
        <v>2215</v>
      </c>
      <c r="N387" s="64">
        <v>0</v>
      </c>
      <c r="O387" s="64">
        <v>3</v>
      </c>
      <c r="P387" s="64">
        <v>4</v>
      </c>
      <c r="Q387" s="64">
        <v>3</v>
      </c>
      <c r="R387" s="64">
        <f t="shared" si="76"/>
        <v>10</v>
      </c>
      <c r="S387" s="105" t="s">
        <v>5282</v>
      </c>
      <c r="T387" s="105" t="s">
        <v>5522</v>
      </c>
      <c r="U387" s="159">
        <f t="shared" si="79"/>
        <v>3</v>
      </c>
      <c r="V387" s="273">
        <v>0</v>
      </c>
      <c r="W387" s="100">
        <f t="shared" si="77"/>
        <v>0</v>
      </c>
      <c r="X387" s="105" t="str">
        <f t="shared" si="78"/>
        <v>En Riesgo de no Cumplimiento</v>
      </c>
      <c r="Y387" s="166"/>
      <c r="Z387" s="159">
        <f t="shared" si="80"/>
        <v>7</v>
      </c>
      <c r="AA387" s="159"/>
      <c r="AB387" s="100" t="str">
        <f t="shared" si="81"/>
        <v>No hay ejecución</v>
      </c>
      <c r="AC387" s="105" t="str">
        <f t="shared" si="82"/>
        <v>NA</v>
      </c>
      <c r="AD387" s="166"/>
      <c r="AE387" s="65">
        <f t="shared" si="83"/>
        <v>0</v>
      </c>
      <c r="AF387" s="100" t="str">
        <f t="shared" si="84"/>
        <v>No hay Programación</v>
      </c>
      <c r="AG387" s="105" t="str">
        <f t="shared" si="85"/>
        <v>De acuerdo a lo programado</v>
      </c>
      <c r="AH387" s="166"/>
      <c r="AI387" s="159">
        <v>103074.4</v>
      </c>
      <c r="AJ387" s="159" t="s">
        <v>5136</v>
      </c>
    </row>
    <row r="388" spans="1:36" ht="30" thickTop="1" thickBot="1">
      <c r="A388" s="63">
        <v>373</v>
      </c>
      <c r="B388" s="162" t="s">
        <v>403</v>
      </c>
      <c r="C388" s="162" t="s">
        <v>46</v>
      </c>
      <c r="D388" s="162" t="s">
        <v>123</v>
      </c>
      <c r="E388" s="162" t="s">
        <v>147</v>
      </c>
      <c r="F388" s="162">
        <v>18</v>
      </c>
      <c r="G388" s="231" t="s">
        <v>422</v>
      </c>
      <c r="H388" s="164" t="s">
        <v>5334</v>
      </c>
      <c r="I388" s="231" t="s">
        <v>357</v>
      </c>
      <c r="J388" s="231" t="s">
        <v>336</v>
      </c>
      <c r="K388" s="231">
        <v>22</v>
      </c>
      <c r="L388" s="165" t="s">
        <v>2233</v>
      </c>
      <c r="M388" s="165" t="s">
        <v>643</v>
      </c>
      <c r="N388" s="64">
        <v>0</v>
      </c>
      <c r="O388" s="64">
        <v>0</v>
      </c>
      <c r="P388" s="64">
        <v>1</v>
      </c>
      <c r="Q388" s="64">
        <v>0</v>
      </c>
      <c r="R388" s="64">
        <f t="shared" si="76"/>
        <v>1</v>
      </c>
      <c r="S388" s="105" t="s">
        <v>5282</v>
      </c>
      <c r="T388" s="105" t="s">
        <v>5527</v>
      </c>
      <c r="U388" s="159">
        <f t="shared" si="79"/>
        <v>0</v>
      </c>
      <c r="V388" s="273">
        <v>0</v>
      </c>
      <c r="W388" s="100" t="str">
        <f t="shared" si="77"/>
        <v>No hay Programación</v>
      </c>
      <c r="X388" s="105" t="str">
        <f t="shared" si="78"/>
        <v>De acuerdo a lo programado</v>
      </c>
      <c r="Y388" s="166"/>
      <c r="Z388" s="159">
        <f t="shared" si="80"/>
        <v>1</v>
      </c>
      <c r="AA388" s="159"/>
      <c r="AB388" s="100" t="str">
        <f t="shared" si="81"/>
        <v>No hay ejecución</v>
      </c>
      <c r="AC388" s="105" t="str">
        <f t="shared" si="82"/>
        <v>NA</v>
      </c>
      <c r="AD388" s="166"/>
      <c r="AE388" s="65">
        <f t="shared" si="83"/>
        <v>0</v>
      </c>
      <c r="AF388" s="100" t="str">
        <f t="shared" si="84"/>
        <v>No hay Programación</v>
      </c>
      <c r="AG388" s="105" t="str">
        <f t="shared" si="85"/>
        <v>De acuerdo a lo programado</v>
      </c>
      <c r="AH388" s="166"/>
      <c r="AI388" s="159">
        <v>10307.44</v>
      </c>
      <c r="AJ388" s="159" t="s">
        <v>5136</v>
      </c>
    </row>
    <row r="389" spans="1:36" ht="30" thickTop="1" thickBot="1">
      <c r="A389" s="63">
        <v>374</v>
      </c>
      <c r="B389" s="162" t="s">
        <v>403</v>
      </c>
      <c r="C389" s="162" t="s">
        <v>46</v>
      </c>
      <c r="D389" s="162" t="s">
        <v>123</v>
      </c>
      <c r="E389" s="162" t="s">
        <v>147</v>
      </c>
      <c r="F389" s="162">
        <v>18</v>
      </c>
      <c r="G389" s="231" t="s">
        <v>422</v>
      </c>
      <c r="H389" s="164" t="s">
        <v>5471</v>
      </c>
      <c r="I389" s="231" t="s">
        <v>357</v>
      </c>
      <c r="J389" s="231" t="s">
        <v>336</v>
      </c>
      <c r="K389" s="231">
        <v>22</v>
      </c>
      <c r="L389" s="165" t="s">
        <v>3778</v>
      </c>
      <c r="M389" s="165" t="s">
        <v>643</v>
      </c>
      <c r="N389" s="64">
        <v>3</v>
      </c>
      <c r="O389" s="64">
        <v>0</v>
      </c>
      <c r="P389" s="64">
        <v>0</v>
      </c>
      <c r="Q389" s="64">
        <v>3</v>
      </c>
      <c r="R389" s="64">
        <f t="shared" si="76"/>
        <v>6</v>
      </c>
      <c r="S389" s="105" t="s">
        <v>5282</v>
      </c>
      <c r="T389" s="105" t="s">
        <v>5520</v>
      </c>
      <c r="U389" s="159">
        <f t="shared" si="79"/>
        <v>3</v>
      </c>
      <c r="V389" s="273">
        <v>0</v>
      </c>
      <c r="W389" s="100">
        <f t="shared" si="77"/>
        <v>0</v>
      </c>
      <c r="X389" s="105" t="str">
        <f t="shared" si="78"/>
        <v>En Riesgo de no Cumplimiento</v>
      </c>
      <c r="Y389" s="166"/>
      <c r="Z389" s="159">
        <f t="shared" si="80"/>
        <v>3</v>
      </c>
      <c r="AA389" s="159"/>
      <c r="AB389" s="100" t="str">
        <f t="shared" si="81"/>
        <v>No hay ejecución</v>
      </c>
      <c r="AC389" s="105" t="str">
        <f t="shared" si="82"/>
        <v>NA</v>
      </c>
      <c r="AD389" s="166"/>
      <c r="AE389" s="65">
        <f t="shared" si="83"/>
        <v>0</v>
      </c>
      <c r="AF389" s="100" t="str">
        <f t="shared" si="84"/>
        <v>No hay Programación</v>
      </c>
      <c r="AG389" s="105" t="str">
        <f t="shared" si="85"/>
        <v>De acuerdo a lo programado</v>
      </c>
      <c r="AH389" s="166"/>
      <c r="AI389" s="159">
        <v>61844.639999999999</v>
      </c>
      <c r="AJ389" s="159" t="s">
        <v>5136</v>
      </c>
    </row>
    <row r="390" spans="1:36" ht="30" thickTop="1" thickBot="1">
      <c r="A390" s="63">
        <v>375</v>
      </c>
      <c r="B390" s="162" t="s">
        <v>403</v>
      </c>
      <c r="C390" s="162" t="s">
        <v>51</v>
      </c>
      <c r="D390" s="162" t="s">
        <v>123</v>
      </c>
      <c r="E390" s="162" t="s">
        <v>151</v>
      </c>
      <c r="F390" s="162">
        <v>18</v>
      </c>
      <c r="G390" s="231" t="s">
        <v>422</v>
      </c>
      <c r="H390" s="164" t="s">
        <v>5395</v>
      </c>
      <c r="I390" s="231" t="s">
        <v>357</v>
      </c>
      <c r="J390" s="231" t="s">
        <v>336</v>
      </c>
      <c r="K390" s="231">
        <v>22</v>
      </c>
      <c r="L390" s="165" t="s">
        <v>2214</v>
      </c>
      <c r="M390" s="165" t="s">
        <v>2215</v>
      </c>
      <c r="N390" s="64">
        <v>0</v>
      </c>
      <c r="O390" s="64">
        <v>14</v>
      </c>
      <c r="P390" s="64">
        <v>0</v>
      </c>
      <c r="Q390" s="64">
        <v>1</v>
      </c>
      <c r="R390" s="64">
        <f t="shared" si="76"/>
        <v>15</v>
      </c>
      <c r="S390" s="105" t="s">
        <v>5282</v>
      </c>
      <c r="T390" s="105" t="s">
        <v>172</v>
      </c>
      <c r="U390" s="159">
        <f t="shared" si="79"/>
        <v>14</v>
      </c>
      <c r="V390" s="273">
        <v>0</v>
      </c>
      <c r="W390" s="100">
        <f t="shared" si="77"/>
        <v>0</v>
      </c>
      <c r="X390" s="105" t="str">
        <f t="shared" si="78"/>
        <v>En Riesgo de no Cumplimiento</v>
      </c>
      <c r="Y390" s="166"/>
      <c r="Z390" s="159">
        <f t="shared" si="80"/>
        <v>1</v>
      </c>
      <c r="AA390" s="159"/>
      <c r="AB390" s="100" t="str">
        <f t="shared" si="81"/>
        <v>No hay ejecución</v>
      </c>
      <c r="AC390" s="105" t="str">
        <f t="shared" si="82"/>
        <v>NA</v>
      </c>
      <c r="AD390" s="166"/>
      <c r="AE390" s="65">
        <f t="shared" si="83"/>
        <v>0</v>
      </c>
      <c r="AF390" s="100" t="str">
        <f t="shared" si="84"/>
        <v>No hay Programación</v>
      </c>
      <c r="AG390" s="105" t="str">
        <f t="shared" si="85"/>
        <v>De acuerdo a lo programado</v>
      </c>
      <c r="AH390" s="166"/>
      <c r="AI390" s="159">
        <v>288608.33</v>
      </c>
      <c r="AJ390" s="159" t="s">
        <v>5136</v>
      </c>
    </row>
    <row r="391" spans="1:36" ht="30" thickTop="1" thickBot="1">
      <c r="A391" s="63">
        <v>376</v>
      </c>
      <c r="B391" s="162" t="s">
        <v>403</v>
      </c>
      <c r="C391" s="162" t="s">
        <v>46</v>
      </c>
      <c r="D391" s="162" t="s">
        <v>123</v>
      </c>
      <c r="E391" s="162" t="s">
        <v>147</v>
      </c>
      <c r="F391" s="162">
        <v>18</v>
      </c>
      <c r="G391" s="231" t="s">
        <v>422</v>
      </c>
      <c r="H391" s="164" t="s">
        <v>5331</v>
      </c>
      <c r="I391" s="231" t="s">
        <v>357</v>
      </c>
      <c r="J391" s="231" t="s">
        <v>336</v>
      </c>
      <c r="K391" s="231">
        <v>22</v>
      </c>
      <c r="L391" s="165" t="s">
        <v>2214</v>
      </c>
      <c r="M391" s="165" t="s">
        <v>2215</v>
      </c>
      <c r="N391" s="64">
        <v>25</v>
      </c>
      <c r="O391" s="64">
        <v>0</v>
      </c>
      <c r="P391" s="64">
        <v>0</v>
      </c>
      <c r="Q391" s="64">
        <v>0</v>
      </c>
      <c r="R391" s="64">
        <f t="shared" si="76"/>
        <v>25</v>
      </c>
      <c r="S391" s="105" t="s">
        <v>5310</v>
      </c>
      <c r="T391" s="105" t="s">
        <v>172</v>
      </c>
      <c r="U391" s="159">
        <f t="shared" si="79"/>
        <v>25</v>
      </c>
      <c r="V391" s="273">
        <v>23</v>
      </c>
      <c r="W391" s="100">
        <f t="shared" si="77"/>
        <v>0.92</v>
      </c>
      <c r="X391" s="105" t="str">
        <f t="shared" si="78"/>
        <v>De acuerdo a lo programado</v>
      </c>
      <c r="Y391" s="166" t="s">
        <v>5219</v>
      </c>
      <c r="Z391" s="159">
        <f t="shared" si="80"/>
        <v>0</v>
      </c>
      <c r="AA391" s="159"/>
      <c r="AB391" s="100" t="str">
        <f t="shared" si="81"/>
        <v>No hay ejecución</v>
      </c>
      <c r="AC391" s="105" t="str">
        <f t="shared" si="82"/>
        <v>NA</v>
      </c>
      <c r="AD391" s="166"/>
      <c r="AE391" s="65">
        <f t="shared" si="83"/>
        <v>23</v>
      </c>
      <c r="AF391" s="100">
        <f t="shared" si="84"/>
        <v>0.92</v>
      </c>
      <c r="AG391" s="105" t="str">
        <f t="shared" si="85"/>
        <v>De acuerdo a lo programado</v>
      </c>
      <c r="AH391" s="166"/>
      <c r="AI391" s="159">
        <v>257686.01</v>
      </c>
      <c r="AJ391" s="159" t="s">
        <v>5136</v>
      </c>
    </row>
    <row r="392" spans="1:36" ht="30" thickTop="1" thickBot="1">
      <c r="A392" s="63">
        <v>377</v>
      </c>
      <c r="B392" s="162" t="s">
        <v>403</v>
      </c>
      <c r="C392" s="162" t="s">
        <v>46</v>
      </c>
      <c r="D392" s="162" t="s">
        <v>123</v>
      </c>
      <c r="E392" s="162" t="s">
        <v>147</v>
      </c>
      <c r="F392" s="162">
        <v>18</v>
      </c>
      <c r="G392" s="231" t="s">
        <v>422</v>
      </c>
      <c r="H392" s="164" t="s">
        <v>5156</v>
      </c>
      <c r="I392" s="231" t="s">
        <v>357</v>
      </c>
      <c r="J392" s="231" t="s">
        <v>336</v>
      </c>
      <c r="K392" s="231">
        <v>22</v>
      </c>
      <c r="L392" s="165" t="s">
        <v>2214</v>
      </c>
      <c r="M392" s="165" t="s">
        <v>2215</v>
      </c>
      <c r="N392" s="64">
        <v>25</v>
      </c>
      <c r="O392" s="64">
        <v>0</v>
      </c>
      <c r="P392" s="64">
        <v>0</v>
      </c>
      <c r="Q392" s="64">
        <v>0</v>
      </c>
      <c r="R392" s="64">
        <f t="shared" si="76"/>
        <v>25</v>
      </c>
      <c r="S392" s="105" t="s">
        <v>5310</v>
      </c>
      <c r="T392" s="105" t="s">
        <v>5491</v>
      </c>
      <c r="U392" s="159">
        <f t="shared" si="79"/>
        <v>25</v>
      </c>
      <c r="V392" s="273">
        <v>23</v>
      </c>
      <c r="W392" s="100">
        <f t="shared" si="77"/>
        <v>0.92</v>
      </c>
      <c r="X392" s="105" t="str">
        <f t="shared" si="78"/>
        <v>De acuerdo a lo programado</v>
      </c>
      <c r="Y392" s="166" t="s">
        <v>5219</v>
      </c>
      <c r="Z392" s="159">
        <f t="shared" si="80"/>
        <v>0</v>
      </c>
      <c r="AA392" s="159"/>
      <c r="AB392" s="100" t="str">
        <f t="shared" si="81"/>
        <v>No hay ejecución</v>
      </c>
      <c r="AC392" s="105" t="str">
        <f t="shared" si="82"/>
        <v>NA</v>
      </c>
      <c r="AD392" s="166"/>
      <c r="AE392" s="65">
        <f t="shared" si="83"/>
        <v>23</v>
      </c>
      <c r="AF392" s="100">
        <f t="shared" si="84"/>
        <v>0.92</v>
      </c>
      <c r="AG392" s="105" t="str">
        <f t="shared" si="85"/>
        <v>De acuerdo a lo programado</v>
      </c>
      <c r="AH392" s="166"/>
      <c r="AI392" s="159">
        <v>257686.01</v>
      </c>
      <c r="AJ392" s="159" t="s">
        <v>5136</v>
      </c>
    </row>
    <row r="393" spans="1:36" ht="30" thickTop="1" thickBot="1">
      <c r="A393" s="63">
        <v>378</v>
      </c>
      <c r="B393" s="162" t="s">
        <v>403</v>
      </c>
      <c r="C393" s="162" t="s">
        <v>46</v>
      </c>
      <c r="D393" s="162" t="s">
        <v>123</v>
      </c>
      <c r="E393" s="162" t="s">
        <v>147</v>
      </c>
      <c r="F393" s="162">
        <v>18</v>
      </c>
      <c r="G393" s="231" t="s">
        <v>422</v>
      </c>
      <c r="H393" s="164" t="s">
        <v>5385</v>
      </c>
      <c r="I393" s="231" t="s">
        <v>357</v>
      </c>
      <c r="J393" s="231" t="s">
        <v>336</v>
      </c>
      <c r="K393" s="231">
        <v>22</v>
      </c>
      <c r="L393" s="165" t="s">
        <v>2214</v>
      </c>
      <c r="M393" s="165" t="s">
        <v>2215</v>
      </c>
      <c r="N393" s="64">
        <v>25</v>
      </c>
      <c r="O393" s="64">
        <v>0</v>
      </c>
      <c r="P393" s="64">
        <v>0</v>
      </c>
      <c r="Q393" s="64">
        <v>0</v>
      </c>
      <c r="R393" s="64">
        <f t="shared" si="76"/>
        <v>25</v>
      </c>
      <c r="S393" s="105" t="s">
        <v>5310</v>
      </c>
      <c r="T393" s="105" t="s">
        <v>172</v>
      </c>
      <c r="U393" s="159">
        <f t="shared" si="79"/>
        <v>25</v>
      </c>
      <c r="V393" s="273">
        <v>24</v>
      </c>
      <c r="W393" s="100">
        <f t="shared" si="77"/>
        <v>0.96</v>
      </c>
      <c r="X393" s="105" t="str">
        <f t="shared" si="78"/>
        <v>De acuerdo a lo programado</v>
      </c>
      <c r="Y393" s="166" t="s">
        <v>5219</v>
      </c>
      <c r="Z393" s="159">
        <f t="shared" si="80"/>
        <v>0</v>
      </c>
      <c r="AA393" s="159"/>
      <c r="AB393" s="100" t="str">
        <f t="shared" si="81"/>
        <v>No hay ejecución</v>
      </c>
      <c r="AC393" s="105" t="str">
        <f t="shared" si="82"/>
        <v>NA</v>
      </c>
      <c r="AD393" s="166"/>
      <c r="AE393" s="65">
        <f t="shared" si="83"/>
        <v>24</v>
      </c>
      <c r="AF393" s="100">
        <f t="shared" si="84"/>
        <v>0.96</v>
      </c>
      <c r="AG393" s="105" t="str">
        <f t="shared" si="85"/>
        <v>De acuerdo a lo programado</v>
      </c>
      <c r="AH393" s="166"/>
      <c r="AI393" s="159">
        <v>257686.01</v>
      </c>
      <c r="AJ393" s="159" t="s">
        <v>5136</v>
      </c>
    </row>
    <row r="394" spans="1:36" ht="78" thickTop="1" thickBot="1">
      <c r="A394" s="63">
        <v>379</v>
      </c>
      <c r="B394" s="162" t="s">
        <v>403</v>
      </c>
      <c r="C394" s="162" t="s">
        <v>46</v>
      </c>
      <c r="D394" s="162" t="s">
        <v>123</v>
      </c>
      <c r="E394" s="162" t="s">
        <v>147</v>
      </c>
      <c r="F394" s="162">
        <v>18</v>
      </c>
      <c r="G394" s="231" t="s">
        <v>430</v>
      </c>
      <c r="H394" s="164" t="s">
        <v>5387</v>
      </c>
      <c r="I394" s="231" t="s">
        <v>357</v>
      </c>
      <c r="J394" s="231" t="s">
        <v>336</v>
      </c>
      <c r="K394" s="231">
        <v>22</v>
      </c>
      <c r="L394" s="165" t="s">
        <v>2214</v>
      </c>
      <c r="M394" s="165" t="s">
        <v>2215</v>
      </c>
      <c r="N394" s="64">
        <v>5</v>
      </c>
      <c r="O394" s="64">
        <v>5</v>
      </c>
      <c r="P394" s="64">
        <v>10</v>
      </c>
      <c r="Q394" s="64">
        <v>5</v>
      </c>
      <c r="R394" s="64">
        <f t="shared" si="76"/>
        <v>25</v>
      </c>
      <c r="S394" s="105" t="s">
        <v>5310</v>
      </c>
      <c r="T394" s="105" t="s">
        <v>172</v>
      </c>
      <c r="U394" s="159">
        <f t="shared" si="79"/>
        <v>10</v>
      </c>
      <c r="V394" s="273">
        <v>12</v>
      </c>
      <c r="W394" s="100">
        <f t="shared" si="77"/>
        <v>1.2</v>
      </c>
      <c r="X394" s="105" t="str">
        <f t="shared" si="78"/>
        <v>De acuerdo a lo programado</v>
      </c>
      <c r="Y394" s="166" t="s">
        <v>5528</v>
      </c>
      <c r="Z394" s="159">
        <f t="shared" si="80"/>
        <v>15</v>
      </c>
      <c r="AA394" s="159"/>
      <c r="AB394" s="100" t="str">
        <f t="shared" si="81"/>
        <v>No hay ejecución</v>
      </c>
      <c r="AC394" s="105" t="str">
        <f t="shared" si="82"/>
        <v>NA</v>
      </c>
      <c r="AD394" s="166"/>
      <c r="AE394" s="65">
        <f t="shared" si="83"/>
        <v>12</v>
      </c>
      <c r="AF394" s="100">
        <f t="shared" si="84"/>
        <v>0.48</v>
      </c>
      <c r="AG394" s="105" t="str">
        <f t="shared" si="85"/>
        <v>Incumplimiento</v>
      </c>
      <c r="AH394" s="166"/>
      <c r="AI394" s="159">
        <v>257686.01</v>
      </c>
      <c r="AJ394" s="159" t="s">
        <v>5136</v>
      </c>
    </row>
    <row r="395" spans="1:36" ht="193.2" thickTop="1" thickBot="1">
      <c r="A395" s="63">
        <v>380</v>
      </c>
      <c r="B395" s="162" t="s">
        <v>403</v>
      </c>
      <c r="C395" s="162" t="s">
        <v>46</v>
      </c>
      <c r="D395" s="162" t="s">
        <v>123</v>
      </c>
      <c r="E395" s="162" t="s">
        <v>147</v>
      </c>
      <c r="F395" s="162">
        <v>18</v>
      </c>
      <c r="G395" s="231" t="s">
        <v>422</v>
      </c>
      <c r="H395" s="164" t="s">
        <v>5458</v>
      </c>
      <c r="I395" s="231" t="s">
        <v>357</v>
      </c>
      <c r="J395" s="231" t="s">
        <v>336</v>
      </c>
      <c r="K395" s="231">
        <v>22</v>
      </c>
      <c r="L395" s="165" t="s">
        <v>2214</v>
      </c>
      <c r="M395" s="165" t="s">
        <v>2215</v>
      </c>
      <c r="N395" s="64">
        <v>25</v>
      </c>
      <c r="O395" s="64">
        <v>0</v>
      </c>
      <c r="P395" s="64">
        <v>0</v>
      </c>
      <c r="Q395" s="64">
        <v>0</v>
      </c>
      <c r="R395" s="64">
        <f t="shared" si="76"/>
        <v>25</v>
      </c>
      <c r="S395" s="105" t="s">
        <v>5310</v>
      </c>
      <c r="T395" s="105" t="s">
        <v>172</v>
      </c>
      <c r="U395" s="159">
        <f t="shared" si="79"/>
        <v>25</v>
      </c>
      <c r="V395" s="273">
        <v>18</v>
      </c>
      <c r="W395" s="100">
        <f t="shared" si="77"/>
        <v>0.72</v>
      </c>
      <c r="X395" s="105" t="str">
        <f t="shared" si="78"/>
        <v>Atraso Leve</v>
      </c>
      <c r="Y395" s="166" t="s">
        <v>5529</v>
      </c>
      <c r="Z395" s="159">
        <f t="shared" si="80"/>
        <v>0</v>
      </c>
      <c r="AA395" s="159"/>
      <c r="AB395" s="100" t="str">
        <f t="shared" si="81"/>
        <v>No hay ejecución</v>
      </c>
      <c r="AC395" s="105" t="str">
        <f t="shared" si="82"/>
        <v>NA</v>
      </c>
      <c r="AD395" s="166"/>
      <c r="AE395" s="65">
        <f t="shared" si="83"/>
        <v>18</v>
      </c>
      <c r="AF395" s="100">
        <f t="shared" si="84"/>
        <v>0.72</v>
      </c>
      <c r="AG395" s="105" t="str">
        <f t="shared" si="85"/>
        <v>Atraso Leve</v>
      </c>
      <c r="AH395" s="166"/>
      <c r="AI395" s="159">
        <v>257686.01</v>
      </c>
      <c r="AJ395" s="159" t="s">
        <v>5136</v>
      </c>
    </row>
    <row r="396" spans="1:36" ht="39.6" thickTop="1" thickBot="1">
      <c r="A396" s="63">
        <v>381</v>
      </c>
      <c r="B396" s="162" t="s">
        <v>403</v>
      </c>
      <c r="C396" s="162" t="s">
        <v>46</v>
      </c>
      <c r="D396" s="162" t="s">
        <v>123</v>
      </c>
      <c r="E396" s="162" t="s">
        <v>147</v>
      </c>
      <c r="F396" s="162">
        <v>18</v>
      </c>
      <c r="G396" s="231" t="s">
        <v>422</v>
      </c>
      <c r="H396" s="164" t="s">
        <v>5482</v>
      </c>
      <c r="I396" s="231" t="s">
        <v>357</v>
      </c>
      <c r="J396" s="231" t="s">
        <v>336</v>
      </c>
      <c r="K396" s="231">
        <v>22</v>
      </c>
      <c r="L396" s="165" t="s">
        <v>2214</v>
      </c>
      <c r="M396" s="165" t="s">
        <v>2215</v>
      </c>
      <c r="N396" s="64">
        <v>10</v>
      </c>
      <c r="O396" s="64">
        <v>10</v>
      </c>
      <c r="P396" s="64">
        <v>5</v>
      </c>
      <c r="Q396" s="64">
        <v>0</v>
      </c>
      <c r="R396" s="64">
        <f t="shared" si="76"/>
        <v>25</v>
      </c>
      <c r="S396" s="105" t="s">
        <v>5310</v>
      </c>
      <c r="T396" s="105" t="s">
        <v>172</v>
      </c>
      <c r="U396" s="159">
        <f t="shared" si="79"/>
        <v>20</v>
      </c>
      <c r="V396" s="273">
        <v>24</v>
      </c>
      <c r="W396" s="100">
        <f t="shared" si="77"/>
        <v>1.2</v>
      </c>
      <c r="X396" s="105" t="str">
        <f t="shared" si="78"/>
        <v>De acuerdo a lo programado</v>
      </c>
      <c r="Y396" s="166" t="s">
        <v>5530</v>
      </c>
      <c r="Z396" s="159">
        <f t="shared" si="80"/>
        <v>5</v>
      </c>
      <c r="AA396" s="159"/>
      <c r="AB396" s="100" t="str">
        <f t="shared" si="81"/>
        <v>No hay ejecución</v>
      </c>
      <c r="AC396" s="105" t="str">
        <f t="shared" si="82"/>
        <v>NA</v>
      </c>
      <c r="AD396" s="166"/>
      <c r="AE396" s="65">
        <f t="shared" si="83"/>
        <v>24</v>
      </c>
      <c r="AF396" s="100">
        <f t="shared" si="84"/>
        <v>0.96</v>
      </c>
      <c r="AG396" s="105" t="str">
        <f t="shared" si="85"/>
        <v>De acuerdo a lo programado</v>
      </c>
      <c r="AH396" s="166"/>
      <c r="AI396" s="159">
        <v>257686.01</v>
      </c>
      <c r="AJ396" s="159" t="s">
        <v>5136</v>
      </c>
    </row>
    <row r="397" spans="1:36" ht="106.8" thickTop="1" thickBot="1">
      <c r="A397" s="63">
        <v>382</v>
      </c>
      <c r="B397" s="162" t="s">
        <v>403</v>
      </c>
      <c r="C397" s="162" t="s">
        <v>46</v>
      </c>
      <c r="D397" s="162" t="s">
        <v>123</v>
      </c>
      <c r="E397" s="162" t="s">
        <v>147</v>
      </c>
      <c r="F397" s="162">
        <v>18</v>
      </c>
      <c r="G397" s="231" t="s">
        <v>422</v>
      </c>
      <c r="H397" s="164" t="s">
        <v>5453</v>
      </c>
      <c r="I397" s="231" t="s">
        <v>357</v>
      </c>
      <c r="J397" s="231" t="s">
        <v>336</v>
      </c>
      <c r="K397" s="231">
        <v>22</v>
      </c>
      <c r="L397" s="165" t="s">
        <v>2214</v>
      </c>
      <c r="M397" s="165" t="s">
        <v>2215</v>
      </c>
      <c r="N397" s="64">
        <v>5</v>
      </c>
      <c r="O397" s="64">
        <v>10</v>
      </c>
      <c r="P397" s="64">
        <v>5</v>
      </c>
      <c r="Q397" s="64">
        <v>5</v>
      </c>
      <c r="R397" s="64">
        <f t="shared" ref="R397:R459" si="86">N397+O397+P397+Q397</f>
        <v>25</v>
      </c>
      <c r="S397" s="105" t="s">
        <v>5310</v>
      </c>
      <c r="T397" s="105" t="s">
        <v>172</v>
      </c>
      <c r="U397" s="159">
        <f t="shared" si="79"/>
        <v>15</v>
      </c>
      <c r="V397" s="273">
        <v>11</v>
      </c>
      <c r="W397" s="100">
        <f t="shared" si="77"/>
        <v>0.73333333333333328</v>
      </c>
      <c r="X397" s="105" t="str">
        <f t="shared" si="78"/>
        <v>Atraso Leve</v>
      </c>
      <c r="Y397" s="166" t="s">
        <v>5531</v>
      </c>
      <c r="Z397" s="159">
        <f t="shared" si="80"/>
        <v>10</v>
      </c>
      <c r="AA397" s="159"/>
      <c r="AB397" s="100" t="str">
        <f t="shared" si="81"/>
        <v>No hay ejecución</v>
      </c>
      <c r="AC397" s="105" t="str">
        <f t="shared" si="82"/>
        <v>NA</v>
      </c>
      <c r="AD397" s="166"/>
      <c r="AE397" s="65">
        <f t="shared" si="83"/>
        <v>11</v>
      </c>
      <c r="AF397" s="100">
        <f t="shared" si="84"/>
        <v>0.44</v>
      </c>
      <c r="AG397" s="105" t="str">
        <f t="shared" si="85"/>
        <v>Incumplimiento</v>
      </c>
      <c r="AH397" s="166"/>
      <c r="AI397" s="159">
        <v>257686.01</v>
      </c>
      <c r="AJ397" s="159" t="s">
        <v>5136</v>
      </c>
    </row>
    <row r="398" spans="1:36" ht="30" thickTop="1" thickBot="1">
      <c r="A398" s="63">
        <v>383</v>
      </c>
      <c r="B398" s="162" t="s">
        <v>403</v>
      </c>
      <c r="C398" s="162" t="s">
        <v>51</v>
      </c>
      <c r="D398" s="162" t="s">
        <v>123</v>
      </c>
      <c r="E398" s="162" t="s">
        <v>151</v>
      </c>
      <c r="F398" s="162">
        <v>18</v>
      </c>
      <c r="G398" s="231" t="s">
        <v>422</v>
      </c>
      <c r="H398" s="164" t="s">
        <v>5395</v>
      </c>
      <c r="I398" s="231" t="s">
        <v>357</v>
      </c>
      <c r="J398" s="231" t="s">
        <v>336</v>
      </c>
      <c r="K398" s="231">
        <v>22</v>
      </c>
      <c r="L398" s="165" t="s">
        <v>2214</v>
      </c>
      <c r="M398" s="165" t="s">
        <v>2215</v>
      </c>
      <c r="N398" s="64">
        <v>10</v>
      </c>
      <c r="O398" s="64">
        <v>0</v>
      </c>
      <c r="P398" s="64">
        <v>10</v>
      </c>
      <c r="Q398" s="64">
        <v>5</v>
      </c>
      <c r="R398" s="64">
        <f t="shared" si="86"/>
        <v>25</v>
      </c>
      <c r="S398" s="105" t="s">
        <v>5310</v>
      </c>
      <c r="T398" s="105" t="s">
        <v>5532</v>
      </c>
      <c r="U398" s="159">
        <f t="shared" si="79"/>
        <v>10</v>
      </c>
      <c r="V398" s="273">
        <v>10</v>
      </c>
      <c r="W398" s="100">
        <f t="shared" si="77"/>
        <v>1</v>
      </c>
      <c r="X398" s="105" t="str">
        <f t="shared" si="78"/>
        <v>De acuerdo a lo programado</v>
      </c>
      <c r="Y398" s="166" t="s">
        <v>5533</v>
      </c>
      <c r="Z398" s="159">
        <f t="shared" si="80"/>
        <v>15</v>
      </c>
      <c r="AA398" s="159"/>
      <c r="AB398" s="100" t="str">
        <f t="shared" si="81"/>
        <v>No hay ejecución</v>
      </c>
      <c r="AC398" s="105" t="str">
        <f t="shared" si="82"/>
        <v>NA</v>
      </c>
      <c r="AD398" s="166"/>
      <c r="AE398" s="65">
        <f t="shared" si="83"/>
        <v>10</v>
      </c>
      <c r="AF398" s="100">
        <f t="shared" si="84"/>
        <v>0.4</v>
      </c>
      <c r="AG398" s="105" t="str">
        <f t="shared" si="85"/>
        <v>Incumplimiento</v>
      </c>
      <c r="AH398" s="166"/>
      <c r="AI398" s="159">
        <v>257686.01</v>
      </c>
      <c r="AJ398" s="159" t="s">
        <v>5136</v>
      </c>
    </row>
    <row r="399" spans="1:36" ht="30" thickTop="1" thickBot="1">
      <c r="A399" s="63">
        <v>384</v>
      </c>
      <c r="B399" s="162" t="s">
        <v>403</v>
      </c>
      <c r="C399" s="162" t="s">
        <v>51</v>
      </c>
      <c r="D399" s="162" t="s">
        <v>123</v>
      </c>
      <c r="E399" s="162" t="s">
        <v>151</v>
      </c>
      <c r="F399" s="162">
        <v>18</v>
      </c>
      <c r="G399" s="231" t="s">
        <v>422</v>
      </c>
      <c r="H399" s="164" t="s">
        <v>5395</v>
      </c>
      <c r="I399" s="231" t="s">
        <v>357</v>
      </c>
      <c r="J399" s="231" t="s">
        <v>336</v>
      </c>
      <c r="K399" s="231">
        <v>22</v>
      </c>
      <c r="L399" s="165" t="s">
        <v>3778</v>
      </c>
      <c r="M399" s="165" t="s">
        <v>643</v>
      </c>
      <c r="N399" s="64">
        <v>1</v>
      </c>
      <c r="O399" s="64">
        <v>0</v>
      </c>
      <c r="P399" s="64">
        <v>0</v>
      </c>
      <c r="Q399" s="64">
        <v>0</v>
      </c>
      <c r="R399" s="64">
        <f t="shared" si="86"/>
        <v>1</v>
      </c>
      <c r="S399" s="105" t="s">
        <v>5310</v>
      </c>
      <c r="T399" s="105" t="s">
        <v>5534</v>
      </c>
      <c r="U399" s="159">
        <f t="shared" si="79"/>
        <v>1</v>
      </c>
      <c r="V399" s="273">
        <v>12</v>
      </c>
      <c r="W399" s="100">
        <f t="shared" si="77"/>
        <v>12</v>
      </c>
      <c r="X399" s="105" t="str">
        <f t="shared" si="78"/>
        <v>De acuerdo a lo programado</v>
      </c>
      <c r="Y399" s="166" t="s">
        <v>5533</v>
      </c>
      <c r="Z399" s="159">
        <f t="shared" si="80"/>
        <v>0</v>
      </c>
      <c r="AA399" s="159"/>
      <c r="AB399" s="100" t="str">
        <f t="shared" si="81"/>
        <v>No hay ejecución</v>
      </c>
      <c r="AC399" s="105" t="str">
        <f t="shared" si="82"/>
        <v>NA</v>
      </c>
      <c r="AD399" s="166"/>
      <c r="AE399" s="65">
        <f t="shared" si="83"/>
        <v>12</v>
      </c>
      <c r="AF399" s="100">
        <f t="shared" si="84"/>
        <v>12</v>
      </c>
      <c r="AG399" s="105" t="str">
        <f t="shared" si="85"/>
        <v>De acuerdo a lo programado</v>
      </c>
      <c r="AH399" s="166"/>
      <c r="AI399" s="159">
        <v>10307.44</v>
      </c>
      <c r="AJ399" s="159" t="s">
        <v>5136</v>
      </c>
    </row>
    <row r="400" spans="1:36" ht="106.8" thickTop="1" thickBot="1">
      <c r="A400" s="63">
        <v>385</v>
      </c>
      <c r="B400" s="162" t="s">
        <v>403</v>
      </c>
      <c r="C400" s="162" t="s">
        <v>46</v>
      </c>
      <c r="D400" s="162" t="s">
        <v>123</v>
      </c>
      <c r="E400" s="162" t="s">
        <v>147</v>
      </c>
      <c r="F400" s="162">
        <v>18</v>
      </c>
      <c r="G400" s="231" t="s">
        <v>422</v>
      </c>
      <c r="H400" s="164" t="s">
        <v>5168</v>
      </c>
      <c r="I400" s="231" t="s">
        <v>357</v>
      </c>
      <c r="J400" s="231" t="s">
        <v>336</v>
      </c>
      <c r="K400" s="231">
        <v>22</v>
      </c>
      <c r="L400" s="165" t="s">
        <v>3778</v>
      </c>
      <c r="M400" s="165" t="s">
        <v>643</v>
      </c>
      <c r="N400" s="64">
        <v>0</v>
      </c>
      <c r="O400" s="64">
        <v>1</v>
      </c>
      <c r="P400" s="64">
        <v>0</v>
      </c>
      <c r="Q400" s="64">
        <v>0</v>
      </c>
      <c r="R400" s="64">
        <f t="shared" si="86"/>
        <v>1</v>
      </c>
      <c r="S400" s="105" t="s">
        <v>5327</v>
      </c>
      <c r="T400" s="105" t="s">
        <v>5535</v>
      </c>
      <c r="U400" s="159">
        <f t="shared" si="79"/>
        <v>1</v>
      </c>
      <c r="V400" s="273">
        <v>2</v>
      </c>
      <c r="W400" s="100">
        <f t="shared" si="77"/>
        <v>2</v>
      </c>
      <c r="X400" s="105" t="str">
        <f t="shared" si="78"/>
        <v>De acuerdo a lo programado</v>
      </c>
      <c r="Y400" s="166" t="s">
        <v>5536</v>
      </c>
      <c r="Z400" s="159">
        <f t="shared" si="80"/>
        <v>0</v>
      </c>
      <c r="AA400" s="159"/>
      <c r="AB400" s="100" t="str">
        <f t="shared" si="81"/>
        <v>No hay ejecución</v>
      </c>
      <c r="AC400" s="105" t="str">
        <f t="shared" si="82"/>
        <v>NA</v>
      </c>
      <c r="AD400" s="166"/>
      <c r="AE400" s="65">
        <f t="shared" si="83"/>
        <v>2</v>
      </c>
      <c r="AF400" s="100">
        <f t="shared" si="84"/>
        <v>2</v>
      </c>
      <c r="AG400" s="105" t="str">
        <f t="shared" si="85"/>
        <v>De acuerdo a lo programado</v>
      </c>
      <c r="AH400" s="166"/>
      <c r="AI400" s="159">
        <v>10307.44</v>
      </c>
      <c r="AJ400" s="159" t="s">
        <v>5136</v>
      </c>
    </row>
    <row r="401" spans="1:36" ht="145.19999999999999" thickTop="1" thickBot="1">
      <c r="A401" s="63">
        <v>386</v>
      </c>
      <c r="B401" s="162" t="s">
        <v>403</v>
      </c>
      <c r="C401" s="162" t="s">
        <v>46</v>
      </c>
      <c r="D401" s="162" t="s">
        <v>123</v>
      </c>
      <c r="E401" s="162" t="s">
        <v>147</v>
      </c>
      <c r="F401" s="162">
        <v>18</v>
      </c>
      <c r="G401" s="231" t="s">
        <v>422</v>
      </c>
      <c r="H401" s="164" t="s">
        <v>5168</v>
      </c>
      <c r="I401" s="231" t="s">
        <v>357</v>
      </c>
      <c r="J401" s="231" t="s">
        <v>336</v>
      </c>
      <c r="K401" s="231">
        <v>22</v>
      </c>
      <c r="L401" s="165" t="s">
        <v>3778</v>
      </c>
      <c r="M401" s="165" t="s">
        <v>643</v>
      </c>
      <c r="N401" s="64">
        <v>1</v>
      </c>
      <c r="O401" s="64">
        <v>1</v>
      </c>
      <c r="P401" s="64">
        <v>0</v>
      </c>
      <c r="Q401" s="64">
        <v>0</v>
      </c>
      <c r="R401" s="64">
        <f t="shared" si="86"/>
        <v>2</v>
      </c>
      <c r="S401" s="105" t="s">
        <v>5327</v>
      </c>
      <c r="T401" s="105" t="s">
        <v>172</v>
      </c>
      <c r="U401" s="159">
        <f t="shared" si="79"/>
        <v>2</v>
      </c>
      <c r="V401" s="273">
        <v>10</v>
      </c>
      <c r="W401" s="100">
        <f t="shared" ref="W401:W463" si="87">IF(V401="","No hay ejecución",IF(AND(U401&gt;0), V401/U401,"No hay Programación"))</f>
        <v>5</v>
      </c>
      <c r="X401" s="105" t="str">
        <f t="shared" ref="X401:X463" si="88">IF(W401="No hay ejecución","NA",IF(W401&gt;=90%,"De acuerdo a lo programado",IF(W401&gt;=70%,"Atraso Leve",IF(W401&lt;70%,"En Riesgo de no Cumplimiento"))))</f>
        <v>De acuerdo a lo programado</v>
      </c>
      <c r="Y401" s="166" t="s">
        <v>5537</v>
      </c>
      <c r="Z401" s="159">
        <f t="shared" si="80"/>
        <v>0</v>
      </c>
      <c r="AA401" s="159"/>
      <c r="AB401" s="100" t="str">
        <f t="shared" si="81"/>
        <v>No hay ejecución</v>
      </c>
      <c r="AC401" s="105" t="str">
        <f t="shared" si="82"/>
        <v>NA</v>
      </c>
      <c r="AD401" s="166"/>
      <c r="AE401" s="65">
        <f t="shared" si="83"/>
        <v>10</v>
      </c>
      <c r="AF401" s="100">
        <f t="shared" si="84"/>
        <v>5</v>
      </c>
      <c r="AG401" s="105" t="str">
        <f t="shared" si="85"/>
        <v>De acuerdo a lo programado</v>
      </c>
      <c r="AH401" s="166"/>
      <c r="AI401" s="159">
        <v>133996.73000000001</v>
      </c>
      <c r="AJ401" s="159" t="s">
        <v>5136</v>
      </c>
    </row>
    <row r="402" spans="1:36" ht="30" thickTop="1" thickBot="1">
      <c r="A402" s="63">
        <v>387</v>
      </c>
      <c r="B402" s="162" t="s">
        <v>403</v>
      </c>
      <c r="C402" s="162" t="s">
        <v>46</v>
      </c>
      <c r="D402" s="162" t="s">
        <v>123</v>
      </c>
      <c r="E402" s="162" t="s">
        <v>147</v>
      </c>
      <c r="F402" s="162">
        <v>18</v>
      </c>
      <c r="G402" s="231" t="s">
        <v>422</v>
      </c>
      <c r="H402" s="164" t="s">
        <v>5331</v>
      </c>
      <c r="I402" s="231" t="s">
        <v>357</v>
      </c>
      <c r="J402" s="231" t="s">
        <v>336</v>
      </c>
      <c r="K402" s="231">
        <v>22</v>
      </c>
      <c r="L402" s="165" t="s">
        <v>2214</v>
      </c>
      <c r="M402" s="165" t="s">
        <v>2215</v>
      </c>
      <c r="N402" s="64">
        <v>0</v>
      </c>
      <c r="O402" s="64">
        <v>0</v>
      </c>
      <c r="P402" s="64">
        <v>0</v>
      </c>
      <c r="Q402" s="64">
        <v>18</v>
      </c>
      <c r="R402" s="64">
        <f t="shared" si="86"/>
        <v>18</v>
      </c>
      <c r="S402" s="105" t="s">
        <v>5327</v>
      </c>
      <c r="T402" s="105" t="s">
        <v>5332</v>
      </c>
      <c r="U402" s="159">
        <f t="shared" si="79"/>
        <v>0</v>
      </c>
      <c r="V402" s="273">
        <v>0</v>
      </c>
      <c r="W402" s="100" t="str">
        <f t="shared" si="87"/>
        <v>No hay Programación</v>
      </c>
      <c r="X402" s="105" t="str">
        <f t="shared" si="88"/>
        <v>De acuerdo a lo programado</v>
      </c>
      <c r="Y402" s="166"/>
      <c r="Z402" s="159">
        <f t="shared" si="80"/>
        <v>18</v>
      </c>
      <c r="AA402" s="159"/>
      <c r="AB402" s="100" t="str">
        <f t="shared" si="81"/>
        <v>No hay ejecución</v>
      </c>
      <c r="AC402" s="105" t="str">
        <f t="shared" si="82"/>
        <v>NA</v>
      </c>
      <c r="AD402" s="166"/>
      <c r="AE402" s="65">
        <f t="shared" si="83"/>
        <v>0</v>
      </c>
      <c r="AF402" s="100" t="str">
        <f t="shared" si="84"/>
        <v>No hay Programación</v>
      </c>
      <c r="AG402" s="105" t="str">
        <f t="shared" si="85"/>
        <v>De acuerdo a lo programado</v>
      </c>
      <c r="AH402" s="166"/>
      <c r="AI402" s="159">
        <v>206148.81</v>
      </c>
      <c r="AJ402" s="159" t="s">
        <v>5136</v>
      </c>
    </row>
    <row r="403" spans="1:36" ht="30" thickTop="1" thickBot="1">
      <c r="A403" s="63">
        <v>388</v>
      </c>
      <c r="B403" s="162" t="s">
        <v>403</v>
      </c>
      <c r="C403" s="162" t="s">
        <v>46</v>
      </c>
      <c r="D403" s="162" t="s">
        <v>123</v>
      </c>
      <c r="E403" s="162" t="s">
        <v>147</v>
      </c>
      <c r="F403" s="162">
        <v>18</v>
      </c>
      <c r="G403" s="231" t="s">
        <v>422</v>
      </c>
      <c r="H403" s="164" t="s">
        <v>5156</v>
      </c>
      <c r="I403" s="231" t="s">
        <v>357</v>
      </c>
      <c r="J403" s="231" t="s">
        <v>336</v>
      </c>
      <c r="K403" s="231">
        <v>22</v>
      </c>
      <c r="L403" s="165" t="s">
        <v>2214</v>
      </c>
      <c r="M403" s="165" t="s">
        <v>2215</v>
      </c>
      <c r="N403" s="64">
        <v>0</v>
      </c>
      <c r="O403" s="64">
        <v>0</v>
      </c>
      <c r="P403" s="64">
        <v>0</v>
      </c>
      <c r="Q403" s="64">
        <v>18</v>
      </c>
      <c r="R403" s="64">
        <f t="shared" si="86"/>
        <v>18</v>
      </c>
      <c r="S403" s="105" t="s">
        <v>5327</v>
      </c>
      <c r="T403" s="105" t="s">
        <v>5333</v>
      </c>
      <c r="U403" s="159">
        <f t="shared" si="79"/>
        <v>0</v>
      </c>
      <c r="V403" s="273">
        <v>0</v>
      </c>
      <c r="W403" s="100" t="str">
        <f t="shared" si="87"/>
        <v>No hay Programación</v>
      </c>
      <c r="X403" s="105" t="str">
        <f t="shared" si="88"/>
        <v>De acuerdo a lo programado</v>
      </c>
      <c r="Y403" s="166"/>
      <c r="Z403" s="159">
        <f t="shared" si="80"/>
        <v>18</v>
      </c>
      <c r="AA403" s="159"/>
      <c r="AB403" s="100" t="str">
        <f t="shared" si="81"/>
        <v>No hay ejecución</v>
      </c>
      <c r="AC403" s="105" t="str">
        <f t="shared" si="82"/>
        <v>NA</v>
      </c>
      <c r="AD403" s="166"/>
      <c r="AE403" s="65">
        <f t="shared" si="83"/>
        <v>0</v>
      </c>
      <c r="AF403" s="100" t="str">
        <f t="shared" si="84"/>
        <v>No hay Programación</v>
      </c>
      <c r="AG403" s="105" t="str">
        <f t="shared" si="85"/>
        <v>De acuerdo a lo programado</v>
      </c>
      <c r="AH403" s="166"/>
      <c r="AI403" s="159">
        <v>206148.81</v>
      </c>
      <c r="AJ403" s="159" t="s">
        <v>5136</v>
      </c>
    </row>
    <row r="404" spans="1:36" ht="58.8" thickTop="1" thickBot="1">
      <c r="A404" s="63">
        <v>389</v>
      </c>
      <c r="B404" s="162" t="s">
        <v>403</v>
      </c>
      <c r="C404" s="162" t="s">
        <v>46</v>
      </c>
      <c r="D404" s="162" t="s">
        <v>123</v>
      </c>
      <c r="E404" s="162" t="s">
        <v>147</v>
      </c>
      <c r="F404" s="162">
        <v>18</v>
      </c>
      <c r="G404" s="231" t="s">
        <v>422</v>
      </c>
      <c r="H404" s="164" t="s">
        <v>5334</v>
      </c>
      <c r="I404" s="231" t="s">
        <v>357</v>
      </c>
      <c r="J404" s="231" t="s">
        <v>336</v>
      </c>
      <c r="K404" s="231">
        <v>22</v>
      </c>
      <c r="L404" s="165" t="s">
        <v>2214</v>
      </c>
      <c r="M404" s="165" t="s">
        <v>2215</v>
      </c>
      <c r="N404" s="64">
        <v>3</v>
      </c>
      <c r="O404" s="64">
        <v>0</v>
      </c>
      <c r="P404" s="64">
        <v>0</v>
      </c>
      <c r="Q404" s="64">
        <v>0</v>
      </c>
      <c r="R404" s="64">
        <f t="shared" si="86"/>
        <v>3</v>
      </c>
      <c r="S404" s="105" t="s">
        <v>5327</v>
      </c>
      <c r="T404" s="105" t="s">
        <v>5335</v>
      </c>
      <c r="U404" s="159">
        <f t="shared" si="79"/>
        <v>3</v>
      </c>
      <c r="V404" s="273">
        <v>10</v>
      </c>
      <c r="W404" s="100">
        <f t="shared" si="87"/>
        <v>3.3333333333333335</v>
      </c>
      <c r="X404" s="105" t="str">
        <f t="shared" si="88"/>
        <v>De acuerdo a lo programado</v>
      </c>
      <c r="Y404" s="166" t="s">
        <v>5538</v>
      </c>
      <c r="Z404" s="159">
        <f t="shared" si="80"/>
        <v>0</v>
      </c>
      <c r="AA404" s="159"/>
      <c r="AB404" s="100" t="str">
        <f t="shared" si="81"/>
        <v>No hay ejecución</v>
      </c>
      <c r="AC404" s="105" t="str">
        <f t="shared" si="82"/>
        <v>NA</v>
      </c>
      <c r="AD404" s="166"/>
      <c r="AE404" s="65">
        <f t="shared" si="83"/>
        <v>10</v>
      </c>
      <c r="AF404" s="100">
        <f t="shared" si="84"/>
        <v>3.3333333333333335</v>
      </c>
      <c r="AG404" s="105" t="str">
        <f t="shared" si="85"/>
        <v>De acuerdo a lo programado</v>
      </c>
      <c r="AH404" s="166"/>
      <c r="AI404" s="159">
        <v>30922.32</v>
      </c>
      <c r="AJ404" s="159" t="s">
        <v>5136</v>
      </c>
    </row>
    <row r="405" spans="1:36" ht="87.6" thickTop="1" thickBot="1">
      <c r="A405" s="63">
        <v>390</v>
      </c>
      <c r="B405" s="162" t="s">
        <v>403</v>
      </c>
      <c r="C405" s="162" t="s">
        <v>46</v>
      </c>
      <c r="D405" s="162" t="s">
        <v>123</v>
      </c>
      <c r="E405" s="162" t="s">
        <v>147</v>
      </c>
      <c r="F405" s="162">
        <v>18</v>
      </c>
      <c r="G405" s="231" t="s">
        <v>422</v>
      </c>
      <c r="H405" s="164" t="s">
        <v>5334</v>
      </c>
      <c r="I405" s="231" t="s">
        <v>357</v>
      </c>
      <c r="J405" s="231" t="s">
        <v>336</v>
      </c>
      <c r="K405" s="231">
        <v>22</v>
      </c>
      <c r="L405" s="165" t="s">
        <v>685</v>
      </c>
      <c r="M405" s="165" t="s">
        <v>643</v>
      </c>
      <c r="N405" s="64">
        <v>1</v>
      </c>
      <c r="O405" s="64">
        <v>2</v>
      </c>
      <c r="P405" s="64">
        <v>0</v>
      </c>
      <c r="Q405" s="64">
        <v>0</v>
      </c>
      <c r="R405" s="64">
        <f t="shared" si="86"/>
        <v>3</v>
      </c>
      <c r="S405" s="105" t="s">
        <v>5327</v>
      </c>
      <c r="T405" s="105" t="s">
        <v>5539</v>
      </c>
      <c r="U405" s="159">
        <f t="shared" si="79"/>
        <v>3</v>
      </c>
      <c r="V405" s="273">
        <v>3</v>
      </c>
      <c r="W405" s="100">
        <f t="shared" si="87"/>
        <v>1</v>
      </c>
      <c r="X405" s="105" t="str">
        <f t="shared" si="88"/>
        <v>De acuerdo a lo programado</v>
      </c>
      <c r="Y405" s="166" t="s">
        <v>5540</v>
      </c>
      <c r="Z405" s="159">
        <f t="shared" si="80"/>
        <v>0</v>
      </c>
      <c r="AA405" s="159"/>
      <c r="AB405" s="100" t="str">
        <f t="shared" si="81"/>
        <v>No hay ejecución</v>
      </c>
      <c r="AC405" s="105" t="str">
        <f t="shared" si="82"/>
        <v>NA</v>
      </c>
      <c r="AD405" s="166"/>
      <c r="AE405" s="65">
        <f t="shared" si="83"/>
        <v>3</v>
      </c>
      <c r="AF405" s="100">
        <f t="shared" si="84"/>
        <v>1</v>
      </c>
      <c r="AG405" s="105" t="str">
        <f t="shared" si="85"/>
        <v>De acuerdo a lo programado</v>
      </c>
      <c r="AH405" s="166"/>
      <c r="AI405" s="159">
        <v>30922.32</v>
      </c>
      <c r="AJ405" s="159" t="s">
        <v>5136</v>
      </c>
    </row>
    <row r="406" spans="1:36" ht="78" thickTop="1" thickBot="1">
      <c r="A406" s="63">
        <v>391</v>
      </c>
      <c r="B406" s="162" t="s">
        <v>403</v>
      </c>
      <c r="C406" s="162" t="s">
        <v>46</v>
      </c>
      <c r="D406" s="162" t="s">
        <v>123</v>
      </c>
      <c r="E406" s="162" t="s">
        <v>147</v>
      </c>
      <c r="F406" s="162">
        <v>18</v>
      </c>
      <c r="G406" s="231" t="s">
        <v>422</v>
      </c>
      <c r="H406" s="164" t="s">
        <v>5337</v>
      </c>
      <c r="I406" s="231" t="s">
        <v>357</v>
      </c>
      <c r="J406" s="231" t="s">
        <v>336</v>
      </c>
      <c r="K406" s="231">
        <v>22</v>
      </c>
      <c r="L406" s="165" t="s">
        <v>685</v>
      </c>
      <c r="M406" s="165" t="s">
        <v>643</v>
      </c>
      <c r="N406" s="64">
        <v>0</v>
      </c>
      <c r="O406" s="64">
        <v>1</v>
      </c>
      <c r="P406" s="64">
        <v>1</v>
      </c>
      <c r="Q406" s="64">
        <v>1</v>
      </c>
      <c r="R406" s="64">
        <f t="shared" si="86"/>
        <v>3</v>
      </c>
      <c r="S406" s="105" t="s">
        <v>5327</v>
      </c>
      <c r="T406" s="105" t="s">
        <v>5329</v>
      </c>
      <c r="U406" s="159">
        <f t="shared" si="79"/>
        <v>1</v>
      </c>
      <c r="V406" s="273">
        <v>1</v>
      </c>
      <c r="W406" s="100">
        <f t="shared" si="87"/>
        <v>1</v>
      </c>
      <c r="X406" s="105" t="str">
        <f t="shared" si="88"/>
        <v>De acuerdo a lo programado</v>
      </c>
      <c r="Y406" s="166" t="s">
        <v>5541</v>
      </c>
      <c r="Z406" s="159">
        <f t="shared" si="80"/>
        <v>2</v>
      </c>
      <c r="AA406" s="159"/>
      <c r="AB406" s="100" t="str">
        <f t="shared" si="81"/>
        <v>No hay ejecución</v>
      </c>
      <c r="AC406" s="105" t="str">
        <f t="shared" si="82"/>
        <v>NA</v>
      </c>
      <c r="AD406" s="166"/>
      <c r="AE406" s="65">
        <f t="shared" si="83"/>
        <v>1</v>
      </c>
      <c r="AF406" s="100">
        <f t="shared" si="84"/>
        <v>0.33333333333333331</v>
      </c>
      <c r="AG406" s="105" t="str">
        <f t="shared" si="85"/>
        <v>Incumplimiento</v>
      </c>
      <c r="AH406" s="166"/>
      <c r="AI406" s="159">
        <v>30922.32</v>
      </c>
      <c r="AJ406" s="159" t="s">
        <v>5136</v>
      </c>
    </row>
    <row r="407" spans="1:36" ht="30" thickTop="1" thickBot="1">
      <c r="A407" s="63">
        <v>392</v>
      </c>
      <c r="B407" s="162" t="s">
        <v>403</v>
      </c>
      <c r="C407" s="162" t="s">
        <v>46</v>
      </c>
      <c r="D407" s="162" t="s">
        <v>123</v>
      </c>
      <c r="E407" s="162" t="s">
        <v>147</v>
      </c>
      <c r="F407" s="162">
        <v>18</v>
      </c>
      <c r="G407" s="231" t="s">
        <v>422</v>
      </c>
      <c r="H407" s="164" t="s">
        <v>5337</v>
      </c>
      <c r="I407" s="231" t="s">
        <v>357</v>
      </c>
      <c r="J407" s="231" t="s">
        <v>336</v>
      </c>
      <c r="K407" s="231">
        <v>22</v>
      </c>
      <c r="L407" s="165" t="s">
        <v>2214</v>
      </c>
      <c r="M407" s="165" t="s">
        <v>2215</v>
      </c>
      <c r="N407" s="64">
        <v>10</v>
      </c>
      <c r="O407" s="64">
        <v>10</v>
      </c>
      <c r="P407" s="64">
        <v>10</v>
      </c>
      <c r="Q407" s="64">
        <v>6</v>
      </c>
      <c r="R407" s="64">
        <f t="shared" si="86"/>
        <v>36</v>
      </c>
      <c r="S407" s="105" t="s">
        <v>5327</v>
      </c>
      <c r="T407" s="105" t="s">
        <v>4289</v>
      </c>
      <c r="U407" s="159">
        <f t="shared" si="79"/>
        <v>20</v>
      </c>
      <c r="V407" s="273">
        <v>32</v>
      </c>
      <c r="W407" s="100">
        <f t="shared" si="87"/>
        <v>1.6</v>
      </c>
      <c r="X407" s="105" t="str">
        <f t="shared" si="88"/>
        <v>De acuerdo a lo programado</v>
      </c>
      <c r="Y407" s="166" t="s">
        <v>5542</v>
      </c>
      <c r="Z407" s="159">
        <f t="shared" si="80"/>
        <v>16</v>
      </c>
      <c r="AA407" s="159"/>
      <c r="AB407" s="100" t="str">
        <f t="shared" si="81"/>
        <v>No hay ejecución</v>
      </c>
      <c r="AC407" s="105" t="str">
        <f t="shared" si="82"/>
        <v>NA</v>
      </c>
      <c r="AD407" s="166"/>
      <c r="AE407" s="65">
        <f t="shared" si="83"/>
        <v>32</v>
      </c>
      <c r="AF407" s="100">
        <f t="shared" si="84"/>
        <v>0.88888888888888884</v>
      </c>
      <c r="AG407" s="105" t="str">
        <f t="shared" si="85"/>
        <v>Atraso Leve</v>
      </c>
      <c r="AH407" s="166"/>
      <c r="AI407" s="159">
        <v>618446.42000000004</v>
      </c>
      <c r="AJ407" s="159" t="s">
        <v>5136</v>
      </c>
    </row>
    <row r="408" spans="1:36" ht="30" thickTop="1" thickBot="1">
      <c r="A408" s="63">
        <v>393</v>
      </c>
      <c r="B408" s="162" t="s">
        <v>403</v>
      </c>
      <c r="C408" s="162" t="s">
        <v>46</v>
      </c>
      <c r="D408" s="162" t="s">
        <v>123</v>
      </c>
      <c r="E408" s="162" t="s">
        <v>147</v>
      </c>
      <c r="F408" s="162">
        <v>18</v>
      </c>
      <c r="G408" s="231" t="s">
        <v>422</v>
      </c>
      <c r="H408" s="164" t="s">
        <v>5156</v>
      </c>
      <c r="I408" s="231" t="s">
        <v>357</v>
      </c>
      <c r="J408" s="231" t="s">
        <v>336</v>
      </c>
      <c r="K408" s="231">
        <v>22</v>
      </c>
      <c r="L408" s="165" t="s">
        <v>2214</v>
      </c>
      <c r="M408" s="165" t="s">
        <v>2215</v>
      </c>
      <c r="N408" s="64">
        <v>0</v>
      </c>
      <c r="O408" s="64">
        <v>0</v>
      </c>
      <c r="P408" s="64">
        <v>1</v>
      </c>
      <c r="Q408" s="64">
        <v>0</v>
      </c>
      <c r="R408" s="64">
        <f t="shared" si="86"/>
        <v>1</v>
      </c>
      <c r="S408" s="105" t="s">
        <v>5360</v>
      </c>
      <c r="T408" s="105" t="s">
        <v>172</v>
      </c>
      <c r="U408" s="159">
        <f t="shared" si="79"/>
        <v>0</v>
      </c>
      <c r="V408" s="273">
        <v>1</v>
      </c>
      <c r="W408" s="100" t="str">
        <f t="shared" si="87"/>
        <v>No hay Programación</v>
      </c>
      <c r="X408" s="105" t="str">
        <f t="shared" si="88"/>
        <v>De acuerdo a lo programado</v>
      </c>
      <c r="Y408" s="166" t="s">
        <v>5383</v>
      </c>
      <c r="Z408" s="159">
        <f t="shared" si="80"/>
        <v>1</v>
      </c>
      <c r="AA408" s="159"/>
      <c r="AB408" s="100" t="str">
        <f t="shared" si="81"/>
        <v>No hay ejecución</v>
      </c>
      <c r="AC408" s="105" t="str">
        <f t="shared" si="82"/>
        <v>NA</v>
      </c>
      <c r="AD408" s="166"/>
      <c r="AE408" s="65">
        <f t="shared" si="83"/>
        <v>1</v>
      </c>
      <c r="AF408" s="100">
        <f t="shared" si="84"/>
        <v>1</v>
      </c>
      <c r="AG408" s="105" t="str">
        <f t="shared" si="85"/>
        <v>De acuerdo a lo programado</v>
      </c>
      <c r="AH408" s="166"/>
      <c r="AI408" s="159">
        <v>10307.44</v>
      </c>
      <c r="AJ408" s="159" t="s">
        <v>5136</v>
      </c>
    </row>
    <row r="409" spans="1:36" ht="49.2" thickTop="1" thickBot="1">
      <c r="A409" s="63">
        <v>394</v>
      </c>
      <c r="B409" s="162" t="s">
        <v>403</v>
      </c>
      <c r="C409" s="162" t="s">
        <v>46</v>
      </c>
      <c r="D409" s="162" t="s">
        <v>123</v>
      </c>
      <c r="E409" s="162" t="s">
        <v>147</v>
      </c>
      <c r="F409" s="162">
        <v>18</v>
      </c>
      <c r="G409" s="231" t="s">
        <v>422</v>
      </c>
      <c r="H409" s="164" t="s">
        <v>5385</v>
      </c>
      <c r="I409" s="231" t="s">
        <v>357</v>
      </c>
      <c r="J409" s="231" t="s">
        <v>336</v>
      </c>
      <c r="K409" s="231">
        <v>22</v>
      </c>
      <c r="L409" s="165" t="s">
        <v>3807</v>
      </c>
      <c r="M409" s="165" t="s">
        <v>3764</v>
      </c>
      <c r="N409" s="64">
        <v>3</v>
      </c>
      <c r="O409" s="64">
        <v>3</v>
      </c>
      <c r="P409" s="64">
        <v>3</v>
      </c>
      <c r="Q409" s="64">
        <v>1</v>
      </c>
      <c r="R409" s="64">
        <f t="shared" si="86"/>
        <v>10</v>
      </c>
      <c r="S409" s="105" t="s">
        <v>5360</v>
      </c>
      <c r="T409" s="105" t="s">
        <v>172</v>
      </c>
      <c r="U409" s="159">
        <f t="shared" si="79"/>
        <v>6</v>
      </c>
      <c r="V409" s="273">
        <v>10</v>
      </c>
      <c r="W409" s="100">
        <f t="shared" si="87"/>
        <v>1.6666666666666667</v>
      </c>
      <c r="X409" s="105" t="str">
        <f t="shared" si="88"/>
        <v>De acuerdo a lo programado</v>
      </c>
      <c r="Y409" s="166" t="s">
        <v>5386</v>
      </c>
      <c r="Z409" s="159">
        <f t="shared" si="80"/>
        <v>4</v>
      </c>
      <c r="AA409" s="159"/>
      <c r="AB409" s="100" t="str">
        <f t="shared" si="81"/>
        <v>No hay ejecución</v>
      </c>
      <c r="AC409" s="105" t="str">
        <f t="shared" si="82"/>
        <v>NA</v>
      </c>
      <c r="AD409" s="166"/>
      <c r="AE409" s="65">
        <f t="shared" si="83"/>
        <v>10</v>
      </c>
      <c r="AF409" s="100">
        <f t="shared" si="84"/>
        <v>1</v>
      </c>
      <c r="AG409" s="105" t="str">
        <f t="shared" si="85"/>
        <v>De acuerdo a lo programado</v>
      </c>
      <c r="AH409" s="166"/>
      <c r="AI409" s="159">
        <v>103074.4</v>
      </c>
      <c r="AJ409" s="159" t="s">
        <v>5136</v>
      </c>
    </row>
    <row r="410" spans="1:36" ht="49.2" thickTop="1" thickBot="1">
      <c r="A410" s="63">
        <v>395</v>
      </c>
      <c r="B410" s="162" t="s">
        <v>403</v>
      </c>
      <c r="C410" s="162" t="s">
        <v>46</v>
      </c>
      <c r="D410" s="162" t="s">
        <v>123</v>
      </c>
      <c r="E410" s="162" t="s">
        <v>147</v>
      </c>
      <c r="F410" s="162">
        <v>18</v>
      </c>
      <c r="G410" s="231" t="s">
        <v>430</v>
      </c>
      <c r="H410" s="164" t="s">
        <v>5387</v>
      </c>
      <c r="I410" s="231" t="s">
        <v>357</v>
      </c>
      <c r="J410" s="231" t="s">
        <v>336</v>
      </c>
      <c r="K410" s="231">
        <v>22</v>
      </c>
      <c r="L410" s="165" t="s">
        <v>685</v>
      </c>
      <c r="M410" s="165" t="s">
        <v>643</v>
      </c>
      <c r="N410" s="64">
        <v>0</v>
      </c>
      <c r="O410" s="64">
        <v>1</v>
      </c>
      <c r="P410" s="64">
        <v>0</v>
      </c>
      <c r="Q410" s="64">
        <v>0</v>
      </c>
      <c r="R410" s="64">
        <f t="shared" si="86"/>
        <v>1</v>
      </c>
      <c r="S410" s="105" t="s">
        <v>5360</v>
      </c>
      <c r="T410" s="105" t="s">
        <v>5543</v>
      </c>
      <c r="U410" s="159">
        <f t="shared" si="79"/>
        <v>1</v>
      </c>
      <c r="V410" s="273">
        <v>3</v>
      </c>
      <c r="W410" s="100">
        <f t="shared" si="87"/>
        <v>3</v>
      </c>
      <c r="X410" s="105" t="str">
        <f t="shared" si="88"/>
        <v>De acuerdo a lo programado</v>
      </c>
      <c r="Y410" s="166" t="s">
        <v>5389</v>
      </c>
      <c r="Z410" s="159">
        <f t="shared" si="80"/>
        <v>0</v>
      </c>
      <c r="AA410" s="159"/>
      <c r="AB410" s="100" t="str">
        <f t="shared" si="81"/>
        <v>No hay ejecución</v>
      </c>
      <c r="AC410" s="105" t="str">
        <f t="shared" si="82"/>
        <v>NA</v>
      </c>
      <c r="AD410" s="166"/>
      <c r="AE410" s="65">
        <f t="shared" si="83"/>
        <v>3</v>
      </c>
      <c r="AF410" s="100">
        <f t="shared" si="84"/>
        <v>3</v>
      </c>
      <c r="AG410" s="105" t="str">
        <f t="shared" si="85"/>
        <v>De acuerdo a lo programado</v>
      </c>
      <c r="AH410" s="166"/>
      <c r="AI410" s="159">
        <v>10307.44</v>
      </c>
      <c r="AJ410" s="159" t="s">
        <v>5136</v>
      </c>
    </row>
    <row r="411" spans="1:36" ht="30" thickTop="1" thickBot="1">
      <c r="A411" s="63">
        <v>396</v>
      </c>
      <c r="B411" s="162" t="s">
        <v>403</v>
      </c>
      <c r="C411" s="162" t="s">
        <v>51</v>
      </c>
      <c r="D411" s="162" t="s">
        <v>123</v>
      </c>
      <c r="E411" s="162" t="s">
        <v>151</v>
      </c>
      <c r="F411" s="162">
        <v>18</v>
      </c>
      <c r="G411" s="231" t="s">
        <v>422</v>
      </c>
      <c r="H411" s="164" t="s">
        <v>5390</v>
      </c>
      <c r="I411" s="231" t="s">
        <v>357</v>
      </c>
      <c r="J411" s="231" t="s">
        <v>336</v>
      </c>
      <c r="K411" s="231">
        <v>22</v>
      </c>
      <c r="L411" s="165" t="s">
        <v>2214</v>
      </c>
      <c r="M411" s="165" t="s">
        <v>2215</v>
      </c>
      <c r="N411" s="64">
        <v>1</v>
      </c>
      <c r="O411" s="64">
        <v>1</v>
      </c>
      <c r="P411" s="64">
        <v>1</v>
      </c>
      <c r="Q411" s="64">
        <v>1</v>
      </c>
      <c r="R411" s="64">
        <f t="shared" si="86"/>
        <v>4</v>
      </c>
      <c r="S411" s="105" t="s">
        <v>5360</v>
      </c>
      <c r="T411" s="105" t="s">
        <v>172</v>
      </c>
      <c r="U411" s="159">
        <f t="shared" si="79"/>
        <v>2</v>
      </c>
      <c r="V411" s="273">
        <v>0</v>
      </c>
      <c r="W411" s="100">
        <f t="shared" si="87"/>
        <v>0</v>
      </c>
      <c r="X411" s="105" t="str">
        <f t="shared" si="88"/>
        <v>En Riesgo de no Cumplimiento</v>
      </c>
      <c r="Y411" s="166" t="s">
        <v>5219</v>
      </c>
      <c r="Z411" s="159">
        <f t="shared" si="80"/>
        <v>2</v>
      </c>
      <c r="AA411" s="159"/>
      <c r="AB411" s="100" t="str">
        <f t="shared" si="81"/>
        <v>No hay ejecución</v>
      </c>
      <c r="AC411" s="105" t="str">
        <f t="shared" si="82"/>
        <v>NA</v>
      </c>
      <c r="AD411" s="166"/>
      <c r="AE411" s="65">
        <f t="shared" si="83"/>
        <v>0</v>
      </c>
      <c r="AF411" s="100" t="str">
        <f t="shared" si="84"/>
        <v>No hay Programación</v>
      </c>
      <c r="AG411" s="105" t="str">
        <f t="shared" si="85"/>
        <v>De acuerdo a lo programado</v>
      </c>
      <c r="AH411" s="166"/>
      <c r="AI411" s="159">
        <v>41229.760000000002</v>
      </c>
      <c r="AJ411" s="159" t="s">
        <v>5136</v>
      </c>
    </row>
    <row r="412" spans="1:36" ht="39.6" thickTop="1" thickBot="1">
      <c r="A412" s="63">
        <v>397</v>
      </c>
      <c r="B412" s="162" t="s">
        <v>403</v>
      </c>
      <c r="C412" s="162" t="s">
        <v>46</v>
      </c>
      <c r="D412" s="162" t="s">
        <v>123</v>
      </c>
      <c r="E412" s="162" t="s">
        <v>147</v>
      </c>
      <c r="F412" s="162">
        <v>18</v>
      </c>
      <c r="G412" s="231" t="s">
        <v>425</v>
      </c>
      <c r="H412" s="164" t="s">
        <v>5392</v>
      </c>
      <c r="I412" s="231" t="s">
        <v>357</v>
      </c>
      <c r="J412" s="231" t="s">
        <v>336</v>
      </c>
      <c r="K412" s="231">
        <v>22</v>
      </c>
      <c r="L412" s="165" t="s">
        <v>2214</v>
      </c>
      <c r="M412" s="165" t="s">
        <v>2215</v>
      </c>
      <c r="N412" s="64">
        <v>1</v>
      </c>
      <c r="O412" s="64">
        <v>1</v>
      </c>
      <c r="P412" s="64">
        <v>1</v>
      </c>
      <c r="Q412" s="64">
        <v>1</v>
      </c>
      <c r="R412" s="64">
        <f t="shared" si="86"/>
        <v>4</v>
      </c>
      <c r="S412" s="105" t="s">
        <v>5360</v>
      </c>
      <c r="T412" s="105" t="s">
        <v>172</v>
      </c>
      <c r="U412" s="159">
        <f t="shared" si="79"/>
        <v>2</v>
      </c>
      <c r="V412" s="273">
        <v>5</v>
      </c>
      <c r="W412" s="100">
        <f t="shared" si="87"/>
        <v>2.5</v>
      </c>
      <c r="X412" s="105" t="str">
        <f t="shared" si="88"/>
        <v>De acuerdo a lo programado</v>
      </c>
      <c r="Y412" s="166" t="s">
        <v>5393</v>
      </c>
      <c r="Z412" s="159">
        <f t="shared" si="80"/>
        <v>2</v>
      </c>
      <c r="AA412" s="159"/>
      <c r="AB412" s="100" t="str">
        <f t="shared" si="81"/>
        <v>No hay ejecución</v>
      </c>
      <c r="AC412" s="105" t="str">
        <f t="shared" si="82"/>
        <v>NA</v>
      </c>
      <c r="AD412" s="166"/>
      <c r="AE412" s="65">
        <f t="shared" si="83"/>
        <v>5</v>
      </c>
      <c r="AF412" s="100">
        <f t="shared" si="84"/>
        <v>1.25</v>
      </c>
      <c r="AG412" s="105" t="str">
        <f t="shared" si="85"/>
        <v>De acuerdo a lo programado</v>
      </c>
      <c r="AH412" s="166"/>
      <c r="AI412" s="159">
        <v>41229.760000000002</v>
      </c>
      <c r="AJ412" s="159" t="s">
        <v>5136</v>
      </c>
    </row>
    <row r="413" spans="1:36" ht="49.2" thickTop="1" thickBot="1">
      <c r="A413" s="63">
        <v>398</v>
      </c>
      <c r="B413" s="162" t="s">
        <v>403</v>
      </c>
      <c r="C413" s="162" t="s">
        <v>46</v>
      </c>
      <c r="D413" s="162" t="s">
        <v>123</v>
      </c>
      <c r="E413" s="162" t="s">
        <v>147</v>
      </c>
      <c r="F413" s="162">
        <v>18</v>
      </c>
      <c r="G413" s="231" t="s">
        <v>422</v>
      </c>
      <c r="H413" s="164" t="s">
        <v>5334</v>
      </c>
      <c r="I413" s="231" t="s">
        <v>357</v>
      </c>
      <c r="J413" s="231" t="s">
        <v>336</v>
      </c>
      <c r="K413" s="231">
        <v>22</v>
      </c>
      <c r="L413" s="165" t="s">
        <v>2214</v>
      </c>
      <c r="M413" s="165" t="s">
        <v>2215</v>
      </c>
      <c r="N413" s="64">
        <v>1</v>
      </c>
      <c r="O413" s="64">
        <v>1</v>
      </c>
      <c r="P413" s="64">
        <v>1</v>
      </c>
      <c r="Q413" s="64">
        <v>1</v>
      </c>
      <c r="R413" s="64">
        <f t="shared" si="86"/>
        <v>4</v>
      </c>
      <c r="S413" s="105" t="s">
        <v>5360</v>
      </c>
      <c r="T413" s="105" t="s">
        <v>172</v>
      </c>
      <c r="U413" s="159">
        <f t="shared" si="79"/>
        <v>2</v>
      </c>
      <c r="V413" s="273">
        <v>4</v>
      </c>
      <c r="W413" s="100">
        <f t="shared" si="87"/>
        <v>2</v>
      </c>
      <c r="X413" s="105" t="str">
        <f t="shared" si="88"/>
        <v>De acuerdo a lo programado</v>
      </c>
      <c r="Y413" s="166" t="s">
        <v>5386</v>
      </c>
      <c r="Z413" s="159">
        <f t="shared" si="80"/>
        <v>2</v>
      </c>
      <c r="AA413" s="159"/>
      <c r="AB413" s="100" t="str">
        <f t="shared" si="81"/>
        <v>No hay ejecución</v>
      </c>
      <c r="AC413" s="105" t="str">
        <f t="shared" si="82"/>
        <v>NA</v>
      </c>
      <c r="AD413" s="166"/>
      <c r="AE413" s="65">
        <f t="shared" si="83"/>
        <v>4</v>
      </c>
      <c r="AF413" s="100">
        <f t="shared" si="84"/>
        <v>1</v>
      </c>
      <c r="AG413" s="105" t="str">
        <f t="shared" si="85"/>
        <v>De acuerdo a lo programado</v>
      </c>
      <c r="AH413" s="166"/>
      <c r="AI413" s="159">
        <v>41229.760000000002</v>
      </c>
      <c r="AJ413" s="159" t="s">
        <v>5136</v>
      </c>
    </row>
    <row r="414" spans="1:36" ht="30" thickTop="1" thickBot="1">
      <c r="A414" s="63">
        <v>399</v>
      </c>
      <c r="B414" s="162" t="s">
        <v>403</v>
      </c>
      <c r="C414" s="162" t="s">
        <v>51</v>
      </c>
      <c r="D414" s="162" t="s">
        <v>123</v>
      </c>
      <c r="E414" s="162" t="s">
        <v>151</v>
      </c>
      <c r="F414" s="162">
        <v>18</v>
      </c>
      <c r="G414" s="231" t="s">
        <v>422</v>
      </c>
      <c r="H414" s="164" t="s">
        <v>5395</v>
      </c>
      <c r="I414" s="231" t="s">
        <v>357</v>
      </c>
      <c r="J414" s="231" t="s">
        <v>336</v>
      </c>
      <c r="K414" s="231">
        <v>22</v>
      </c>
      <c r="L414" s="165" t="s">
        <v>2214</v>
      </c>
      <c r="M414" s="165" t="s">
        <v>2215</v>
      </c>
      <c r="N414" s="64">
        <v>1</v>
      </c>
      <c r="O414" s="64">
        <v>1</v>
      </c>
      <c r="P414" s="64">
        <v>1</v>
      </c>
      <c r="Q414" s="64">
        <v>1</v>
      </c>
      <c r="R414" s="64">
        <f t="shared" si="86"/>
        <v>4</v>
      </c>
      <c r="S414" s="105" t="s">
        <v>5360</v>
      </c>
      <c r="T414" s="105" t="s">
        <v>172</v>
      </c>
      <c r="U414" s="159">
        <f t="shared" si="79"/>
        <v>2</v>
      </c>
      <c r="V414" s="273">
        <v>2</v>
      </c>
      <c r="W414" s="100">
        <f t="shared" si="87"/>
        <v>1</v>
      </c>
      <c r="X414" s="105" t="str">
        <f t="shared" si="88"/>
        <v>De acuerdo a lo programado</v>
      </c>
      <c r="Y414" s="166"/>
      <c r="Z414" s="159">
        <f t="shared" si="80"/>
        <v>2</v>
      </c>
      <c r="AA414" s="159"/>
      <c r="AB414" s="100" t="str">
        <f t="shared" si="81"/>
        <v>No hay ejecución</v>
      </c>
      <c r="AC414" s="105" t="str">
        <f t="shared" si="82"/>
        <v>NA</v>
      </c>
      <c r="AD414" s="166"/>
      <c r="AE414" s="65">
        <f t="shared" si="83"/>
        <v>2</v>
      </c>
      <c r="AF414" s="100">
        <f t="shared" si="84"/>
        <v>0.5</v>
      </c>
      <c r="AG414" s="105" t="str">
        <f t="shared" si="85"/>
        <v>Incumplimiento</v>
      </c>
      <c r="AH414" s="166"/>
      <c r="AI414" s="159">
        <v>41229.760000000002</v>
      </c>
      <c r="AJ414" s="159" t="s">
        <v>5136</v>
      </c>
    </row>
    <row r="415" spans="1:36" ht="30" thickTop="1" thickBot="1">
      <c r="A415" s="63">
        <v>400</v>
      </c>
      <c r="B415" s="162" t="s">
        <v>388</v>
      </c>
      <c r="C415" s="162">
        <v>0</v>
      </c>
      <c r="D415" s="162" t="s">
        <v>99</v>
      </c>
      <c r="E415" s="162" t="s">
        <v>78</v>
      </c>
      <c r="F415" s="162">
        <v>17</v>
      </c>
      <c r="G415" s="231" t="s">
        <v>439</v>
      </c>
      <c r="H415" s="164" t="s">
        <v>5168</v>
      </c>
      <c r="I415" s="231" t="s">
        <v>18</v>
      </c>
      <c r="J415" s="231" t="s">
        <v>338</v>
      </c>
      <c r="K415" s="231">
        <v>10</v>
      </c>
      <c r="L415" s="165" t="s">
        <v>2214</v>
      </c>
      <c r="M415" s="165" t="s">
        <v>2215</v>
      </c>
      <c r="N415" s="64">
        <v>0</v>
      </c>
      <c r="O415" s="64">
        <v>0</v>
      </c>
      <c r="P415" s="64">
        <v>0</v>
      </c>
      <c r="Q415" s="64">
        <v>1</v>
      </c>
      <c r="R415" s="64">
        <f t="shared" si="86"/>
        <v>1</v>
      </c>
      <c r="S415" s="105" t="s">
        <v>5134</v>
      </c>
      <c r="T415" s="105" t="s">
        <v>5544</v>
      </c>
      <c r="U415" s="159">
        <f t="shared" si="79"/>
        <v>0</v>
      </c>
      <c r="V415" s="273">
        <v>1</v>
      </c>
      <c r="W415" s="100" t="str">
        <f t="shared" si="87"/>
        <v>No hay Programación</v>
      </c>
      <c r="X415" s="105" t="str">
        <f t="shared" si="88"/>
        <v>De acuerdo a lo programado</v>
      </c>
      <c r="Y415" s="166"/>
      <c r="Z415" s="159">
        <f t="shared" si="80"/>
        <v>1</v>
      </c>
      <c r="AA415" s="159"/>
      <c r="AB415" s="100" t="str">
        <f t="shared" si="81"/>
        <v>No hay ejecución</v>
      </c>
      <c r="AC415" s="105" t="str">
        <f t="shared" si="82"/>
        <v>NA</v>
      </c>
      <c r="AD415" s="166"/>
      <c r="AE415" s="65">
        <f t="shared" si="83"/>
        <v>1</v>
      </c>
      <c r="AF415" s="100">
        <f t="shared" si="84"/>
        <v>1</v>
      </c>
      <c r="AG415" s="105" t="str">
        <f t="shared" si="85"/>
        <v>De acuerdo a lo programado</v>
      </c>
      <c r="AH415" s="166"/>
      <c r="AI415" s="159">
        <v>10307.44</v>
      </c>
      <c r="AJ415" s="159" t="s">
        <v>5136</v>
      </c>
    </row>
    <row r="416" spans="1:36" ht="58.8" thickTop="1" thickBot="1">
      <c r="A416" s="63">
        <v>401</v>
      </c>
      <c r="B416" s="162" t="s">
        <v>388</v>
      </c>
      <c r="C416" s="162">
        <v>0</v>
      </c>
      <c r="D416" s="162" t="s">
        <v>99</v>
      </c>
      <c r="E416" s="162" t="s">
        <v>78</v>
      </c>
      <c r="F416" s="162">
        <v>17</v>
      </c>
      <c r="G416" s="231" t="s">
        <v>439</v>
      </c>
      <c r="H416" s="164" t="s">
        <v>5545</v>
      </c>
      <c r="I416" s="231" t="s">
        <v>18</v>
      </c>
      <c r="J416" s="231" t="s">
        <v>338</v>
      </c>
      <c r="K416" s="231">
        <v>10</v>
      </c>
      <c r="L416" s="165" t="s">
        <v>2214</v>
      </c>
      <c r="M416" s="165" t="s">
        <v>2215</v>
      </c>
      <c r="N416" s="64">
        <v>0</v>
      </c>
      <c r="O416" s="64">
        <v>1</v>
      </c>
      <c r="P416" s="64">
        <v>0</v>
      </c>
      <c r="Q416" s="64">
        <v>0</v>
      </c>
      <c r="R416" s="64">
        <f t="shared" si="86"/>
        <v>1</v>
      </c>
      <c r="S416" s="105" t="s">
        <v>5134</v>
      </c>
      <c r="T416" s="105" t="s">
        <v>5544</v>
      </c>
      <c r="U416" s="159">
        <f t="shared" si="79"/>
        <v>1</v>
      </c>
      <c r="V416" s="273">
        <v>2</v>
      </c>
      <c r="W416" s="100">
        <f t="shared" si="87"/>
        <v>2</v>
      </c>
      <c r="X416" s="105" t="str">
        <f t="shared" si="88"/>
        <v>De acuerdo a lo programado</v>
      </c>
      <c r="Y416" s="166" t="s">
        <v>5546</v>
      </c>
      <c r="Z416" s="159">
        <f t="shared" si="80"/>
        <v>0</v>
      </c>
      <c r="AA416" s="159"/>
      <c r="AB416" s="100" t="str">
        <f t="shared" si="81"/>
        <v>No hay ejecución</v>
      </c>
      <c r="AC416" s="105" t="str">
        <f t="shared" si="82"/>
        <v>NA</v>
      </c>
      <c r="AD416" s="166"/>
      <c r="AE416" s="65">
        <f t="shared" si="83"/>
        <v>2</v>
      </c>
      <c r="AF416" s="100">
        <f t="shared" si="84"/>
        <v>2</v>
      </c>
      <c r="AG416" s="105" t="str">
        <f t="shared" si="85"/>
        <v>De acuerdo a lo programado</v>
      </c>
      <c r="AH416" s="166"/>
      <c r="AI416" s="159">
        <v>10307.44</v>
      </c>
      <c r="AJ416" s="159" t="s">
        <v>5136</v>
      </c>
    </row>
    <row r="417" spans="1:36" ht="30" thickTop="1" thickBot="1">
      <c r="A417" s="63">
        <v>402</v>
      </c>
      <c r="B417" s="162" t="s">
        <v>388</v>
      </c>
      <c r="C417" s="162">
        <v>0</v>
      </c>
      <c r="D417" s="162" t="s">
        <v>99</v>
      </c>
      <c r="E417" s="162" t="s">
        <v>78</v>
      </c>
      <c r="F417" s="162">
        <v>17</v>
      </c>
      <c r="G417" s="231" t="s">
        <v>557</v>
      </c>
      <c r="H417" s="164" t="s">
        <v>5547</v>
      </c>
      <c r="I417" s="231" t="s">
        <v>18</v>
      </c>
      <c r="J417" s="231" t="s">
        <v>338</v>
      </c>
      <c r="K417" s="231">
        <v>10</v>
      </c>
      <c r="L417" s="165" t="s">
        <v>2214</v>
      </c>
      <c r="M417" s="165" t="s">
        <v>2215</v>
      </c>
      <c r="N417" s="64">
        <v>1</v>
      </c>
      <c r="O417" s="64">
        <v>0</v>
      </c>
      <c r="P417" s="64">
        <v>0</v>
      </c>
      <c r="Q417" s="64">
        <v>0</v>
      </c>
      <c r="R417" s="64">
        <f t="shared" si="86"/>
        <v>1</v>
      </c>
      <c r="S417" s="105" t="s">
        <v>5134</v>
      </c>
      <c r="T417" s="105" t="s">
        <v>5544</v>
      </c>
      <c r="U417" s="159">
        <f t="shared" si="79"/>
        <v>1</v>
      </c>
      <c r="V417" s="273">
        <v>1</v>
      </c>
      <c r="W417" s="100">
        <f t="shared" si="87"/>
        <v>1</v>
      </c>
      <c r="X417" s="105" t="str">
        <f t="shared" si="88"/>
        <v>De acuerdo a lo programado</v>
      </c>
      <c r="Y417" s="166"/>
      <c r="Z417" s="159">
        <f t="shared" si="80"/>
        <v>0</v>
      </c>
      <c r="AA417" s="159"/>
      <c r="AB417" s="100" t="str">
        <f t="shared" si="81"/>
        <v>No hay ejecución</v>
      </c>
      <c r="AC417" s="105" t="str">
        <f t="shared" si="82"/>
        <v>NA</v>
      </c>
      <c r="AD417" s="166"/>
      <c r="AE417" s="65">
        <f t="shared" si="83"/>
        <v>1</v>
      </c>
      <c r="AF417" s="100">
        <f t="shared" si="84"/>
        <v>1</v>
      </c>
      <c r="AG417" s="105" t="str">
        <f t="shared" si="85"/>
        <v>De acuerdo a lo programado</v>
      </c>
      <c r="AH417" s="166"/>
      <c r="AI417" s="159">
        <v>10307.44</v>
      </c>
      <c r="AJ417" s="159" t="s">
        <v>5136</v>
      </c>
    </row>
    <row r="418" spans="1:36" ht="30" thickTop="1" thickBot="1">
      <c r="A418" s="63">
        <v>403</v>
      </c>
      <c r="B418" s="162" t="s">
        <v>388</v>
      </c>
      <c r="C418" s="162">
        <v>0</v>
      </c>
      <c r="D418" s="162" t="s">
        <v>99</v>
      </c>
      <c r="E418" s="162" t="s">
        <v>78</v>
      </c>
      <c r="F418" s="162">
        <v>17</v>
      </c>
      <c r="G418" s="231" t="s">
        <v>557</v>
      </c>
      <c r="H418" s="164" t="s">
        <v>5548</v>
      </c>
      <c r="I418" s="231" t="s">
        <v>18</v>
      </c>
      <c r="J418" s="231" t="s">
        <v>338</v>
      </c>
      <c r="K418" s="231">
        <v>10</v>
      </c>
      <c r="L418" s="165" t="s">
        <v>2214</v>
      </c>
      <c r="M418" s="165" t="s">
        <v>2215</v>
      </c>
      <c r="N418" s="64">
        <v>1</v>
      </c>
      <c r="O418" s="64">
        <v>0</v>
      </c>
      <c r="P418" s="64">
        <v>0</v>
      </c>
      <c r="Q418" s="64">
        <v>0</v>
      </c>
      <c r="R418" s="64">
        <f t="shared" si="86"/>
        <v>1</v>
      </c>
      <c r="S418" s="105" t="s">
        <v>5134</v>
      </c>
      <c r="T418" s="105" t="s">
        <v>5544</v>
      </c>
      <c r="U418" s="159">
        <f t="shared" si="79"/>
        <v>1</v>
      </c>
      <c r="V418" s="273">
        <v>1</v>
      </c>
      <c r="W418" s="100">
        <f t="shared" si="87"/>
        <v>1</v>
      </c>
      <c r="X418" s="105" t="str">
        <f t="shared" si="88"/>
        <v>De acuerdo a lo programado</v>
      </c>
      <c r="Y418" s="166"/>
      <c r="Z418" s="159">
        <f t="shared" si="80"/>
        <v>0</v>
      </c>
      <c r="AA418" s="159"/>
      <c r="AB418" s="100" t="str">
        <f t="shared" si="81"/>
        <v>No hay ejecución</v>
      </c>
      <c r="AC418" s="105" t="str">
        <f t="shared" si="82"/>
        <v>NA</v>
      </c>
      <c r="AD418" s="166"/>
      <c r="AE418" s="65">
        <f t="shared" si="83"/>
        <v>1</v>
      </c>
      <c r="AF418" s="100">
        <f t="shared" si="84"/>
        <v>1</v>
      </c>
      <c r="AG418" s="105" t="str">
        <f t="shared" si="85"/>
        <v>De acuerdo a lo programado</v>
      </c>
      <c r="AH418" s="166"/>
      <c r="AI418" s="159">
        <v>10307.44</v>
      </c>
      <c r="AJ418" s="159" t="s">
        <v>5136</v>
      </c>
    </row>
    <row r="419" spans="1:36" ht="68.400000000000006" thickTop="1" thickBot="1">
      <c r="A419" s="63">
        <v>404</v>
      </c>
      <c r="B419" s="162" t="s">
        <v>388</v>
      </c>
      <c r="C419" s="162">
        <v>0</v>
      </c>
      <c r="D419" s="162" t="s">
        <v>99</v>
      </c>
      <c r="E419" s="162" t="s">
        <v>78</v>
      </c>
      <c r="F419" s="162">
        <v>17</v>
      </c>
      <c r="G419" s="231" t="s">
        <v>439</v>
      </c>
      <c r="H419" s="164" t="s">
        <v>5549</v>
      </c>
      <c r="I419" s="231" t="s">
        <v>18</v>
      </c>
      <c r="J419" s="231" t="s">
        <v>338</v>
      </c>
      <c r="K419" s="231">
        <v>10</v>
      </c>
      <c r="L419" s="165" t="s">
        <v>3778</v>
      </c>
      <c r="M419" s="165" t="s">
        <v>643</v>
      </c>
      <c r="N419" s="64">
        <v>0</v>
      </c>
      <c r="O419" s="64">
        <v>0</v>
      </c>
      <c r="P419" s="64">
        <v>1</v>
      </c>
      <c r="Q419" s="64">
        <v>0</v>
      </c>
      <c r="R419" s="64">
        <f t="shared" si="86"/>
        <v>1</v>
      </c>
      <c r="S419" s="105" t="s">
        <v>5134</v>
      </c>
      <c r="T419" s="105" t="s">
        <v>5544</v>
      </c>
      <c r="U419" s="159">
        <f t="shared" si="79"/>
        <v>0</v>
      </c>
      <c r="V419" s="273">
        <v>2</v>
      </c>
      <c r="W419" s="100" t="str">
        <f t="shared" si="87"/>
        <v>No hay Programación</v>
      </c>
      <c r="X419" s="105" t="str">
        <f t="shared" si="88"/>
        <v>De acuerdo a lo programado</v>
      </c>
      <c r="Y419" s="166" t="s">
        <v>5550</v>
      </c>
      <c r="Z419" s="159">
        <f t="shared" si="80"/>
        <v>1</v>
      </c>
      <c r="AA419" s="159"/>
      <c r="AB419" s="100" t="str">
        <f t="shared" si="81"/>
        <v>No hay ejecución</v>
      </c>
      <c r="AC419" s="105" t="str">
        <f t="shared" si="82"/>
        <v>NA</v>
      </c>
      <c r="AD419" s="166"/>
      <c r="AE419" s="65">
        <f t="shared" si="83"/>
        <v>2</v>
      </c>
      <c r="AF419" s="100">
        <f t="shared" si="84"/>
        <v>2</v>
      </c>
      <c r="AG419" s="105" t="str">
        <f t="shared" si="85"/>
        <v>De acuerdo a lo programado</v>
      </c>
      <c r="AH419" s="166"/>
      <c r="AI419" s="159">
        <v>10307.44</v>
      </c>
      <c r="AJ419" s="159" t="s">
        <v>5136</v>
      </c>
    </row>
    <row r="420" spans="1:36" ht="30" thickTop="1" thickBot="1">
      <c r="A420" s="63">
        <v>405</v>
      </c>
      <c r="B420" s="162" t="s">
        <v>388</v>
      </c>
      <c r="C420" s="162">
        <v>0</v>
      </c>
      <c r="D420" s="162" t="s">
        <v>99</v>
      </c>
      <c r="E420" s="162" t="s">
        <v>78</v>
      </c>
      <c r="F420" s="162">
        <v>17</v>
      </c>
      <c r="G420" s="231" t="s">
        <v>439</v>
      </c>
      <c r="H420" s="164" t="s">
        <v>5153</v>
      </c>
      <c r="I420" s="231" t="s">
        <v>18</v>
      </c>
      <c r="J420" s="231" t="s">
        <v>338</v>
      </c>
      <c r="K420" s="231">
        <v>10</v>
      </c>
      <c r="L420" s="165" t="s">
        <v>2214</v>
      </c>
      <c r="M420" s="165" t="s">
        <v>2215</v>
      </c>
      <c r="N420" s="64">
        <v>0</v>
      </c>
      <c r="O420" s="64">
        <v>1</v>
      </c>
      <c r="P420" s="64">
        <v>0</v>
      </c>
      <c r="Q420" s="64">
        <v>0</v>
      </c>
      <c r="R420" s="64">
        <f t="shared" si="86"/>
        <v>1</v>
      </c>
      <c r="S420" s="105" t="s">
        <v>5134</v>
      </c>
      <c r="T420" s="105" t="s">
        <v>5544</v>
      </c>
      <c r="U420" s="159">
        <f t="shared" si="79"/>
        <v>1</v>
      </c>
      <c r="V420" s="273">
        <v>1</v>
      </c>
      <c r="W420" s="100">
        <f t="shared" si="87"/>
        <v>1</v>
      </c>
      <c r="X420" s="105" t="str">
        <f t="shared" si="88"/>
        <v>De acuerdo a lo programado</v>
      </c>
      <c r="Y420" s="166"/>
      <c r="Z420" s="159">
        <f t="shared" si="80"/>
        <v>0</v>
      </c>
      <c r="AA420" s="159"/>
      <c r="AB420" s="100" t="str">
        <f t="shared" si="81"/>
        <v>No hay ejecución</v>
      </c>
      <c r="AC420" s="105" t="str">
        <f t="shared" si="82"/>
        <v>NA</v>
      </c>
      <c r="AD420" s="166"/>
      <c r="AE420" s="65">
        <f t="shared" si="83"/>
        <v>1</v>
      </c>
      <c r="AF420" s="100">
        <f t="shared" si="84"/>
        <v>1</v>
      </c>
      <c r="AG420" s="105" t="str">
        <f t="shared" si="85"/>
        <v>De acuerdo a lo programado</v>
      </c>
      <c r="AH420" s="166"/>
      <c r="AI420" s="159">
        <v>10307.44</v>
      </c>
      <c r="AJ420" s="159" t="s">
        <v>5136</v>
      </c>
    </row>
    <row r="421" spans="1:36" ht="68.400000000000006" thickTop="1" thickBot="1">
      <c r="A421" s="63">
        <v>406</v>
      </c>
      <c r="B421" s="162" t="s">
        <v>388</v>
      </c>
      <c r="C421" s="162">
        <v>0</v>
      </c>
      <c r="D421" s="162" t="s">
        <v>99</v>
      </c>
      <c r="E421" s="162" t="s">
        <v>78</v>
      </c>
      <c r="F421" s="162">
        <v>17</v>
      </c>
      <c r="G421" s="231" t="s">
        <v>557</v>
      </c>
      <c r="H421" s="164" t="s">
        <v>5547</v>
      </c>
      <c r="I421" s="231" t="s">
        <v>18</v>
      </c>
      <c r="J421" s="231" t="s">
        <v>338</v>
      </c>
      <c r="K421" s="231">
        <v>10</v>
      </c>
      <c r="L421" s="165" t="s">
        <v>2214</v>
      </c>
      <c r="M421" s="165" t="s">
        <v>2215</v>
      </c>
      <c r="N421" s="64">
        <v>1</v>
      </c>
      <c r="O421" s="64">
        <v>0</v>
      </c>
      <c r="P421" s="64">
        <v>0</v>
      </c>
      <c r="Q421" s="64">
        <v>0</v>
      </c>
      <c r="R421" s="64">
        <f t="shared" si="86"/>
        <v>1</v>
      </c>
      <c r="S421" s="105" t="s">
        <v>5134</v>
      </c>
      <c r="T421" s="105" t="s">
        <v>5551</v>
      </c>
      <c r="U421" s="159">
        <f t="shared" si="79"/>
        <v>1</v>
      </c>
      <c r="V421" s="273">
        <v>4</v>
      </c>
      <c r="W421" s="100">
        <f t="shared" si="87"/>
        <v>4</v>
      </c>
      <c r="X421" s="105" t="str">
        <f t="shared" si="88"/>
        <v>De acuerdo a lo programado</v>
      </c>
      <c r="Y421" s="166" t="s">
        <v>5552</v>
      </c>
      <c r="Z421" s="159">
        <f t="shared" si="80"/>
        <v>0</v>
      </c>
      <c r="AA421" s="159"/>
      <c r="AB421" s="100" t="str">
        <f t="shared" si="81"/>
        <v>No hay ejecución</v>
      </c>
      <c r="AC421" s="105" t="str">
        <f t="shared" si="82"/>
        <v>NA</v>
      </c>
      <c r="AD421" s="166"/>
      <c r="AE421" s="65">
        <f t="shared" si="83"/>
        <v>4</v>
      </c>
      <c r="AF421" s="100">
        <f t="shared" si="84"/>
        <v>4</v>
      </c>
      <c r="AG421" s="105" t="str">
        <f t="shared" si="85"/>
        <v>De acuerdo a lo programado</v>
      </c>
      <c r="AH421" s="166"/>
      <c r="AI421" s="159">
        <v>10307.44</v>
      </c>
      <c r="AJ421" s="159" t="s">
        <v>5136</v>
      </c>
    </row>
    <row r="422" spans="1:36" ht="68.400000000000006" thickTop="1" thickBot="1">
      <c r="A422" s="63">
        <v>407</v>
      </c>
      <c r="B422" s="162" t="s">
        <v>388</v>
      </c>
      <c r="C422" s="162">
        <v>0</v>
      </c>
      <c r="D422" s="162" t="s">
        <v>99</v>
      </c>
      <c r="E422" s="162" t="s">
        <v>78</v>
      </c>
      <c r="F422" s="162">
        <v>17</v>
      </c>
      <c r="G422" s="231" t="s">
        <v>557</v>
      </c>
      <c r="H422" s="164" t="s">
        <v>5548</v>
      </c>
      <c r="I422" s="231" t="s">
        <v>18</v>
      </c>
      <c r="J422" s="231" t="s">
        <v>338</v>
      </c>
      <c r="K422" s="231">
        <v>10</v>
      </c>
      <c r="L422" s="165" t="s">
        <v>2214</v>
      </c>
      <c r="M422" s="165" t="s">
        <v>2215</v>
      </c>
      <c r="N422" s="64">
        <v>1</v>
      </c>
      <c r="O422" s="64">
        <v>0</v>
      </c>
      <c r="P422" s="64">
        <v>0</v>
      </c>
      <c r="Q422" s="64">
        <v>0</v>
      </c>
      <c r="R422" s="64">
        <f t="shared" si="86"/>
        <v>1</v>
      </c>
      <c r="S422" s="105" t="s">
        <v>5134</v>
      </c>
      <c r="T422" s="105" t="s">
        <v>5551</v>
      </c>
      <c r="U422" s="159">
        <f t="shared" si="79"/>
        <v>1</v>
      </c>
      <c r="V422" s="273">
        <v>4</v>
      </c>
      <c r="W422" s="100">
        <f t="shared" si="87"/>
        <v>4</v>
      </c>
      <c r="X422" s="105" t="str">
        <f t="shared" si="88"/>
        <v>De acuerdo a lo programado</v>
      </c>
      <c r="Y422" s="166" t="s">
        <v>5552</v>
      </c>
      <c r="Z422" s="159">
        <f t="shared" si="80"/>
        <v>0</v>
      </c>
      <c r="AA422" s="159"/>
      <c r="AB422" s="100" t="str">
        <f t="shared" si="81"/>
        <v>No hay ejecución</v>
      </c>
      <c r="AC422" s="105" t="str">
        <f t="shared" si="82"/>
        <v>NA</v>
      </c>
      <c r="AD422" s="166"/>
      <c r="AE422" s="65">
        <f t="shared" si="83"/>
        <v>4</v>
      </c>
      <c r="AF422" s="100">
        <f t="shared" si="84"/>
        <v>4</v>
      </c>
      <c r="AG422" s="105" t="str">
        <f t="shared" si="85"/>
        <v>De acuerdo a lo programado</v>
      </c>
      <c r="AH422" s="166"/>
      <c r="AI422" s="159">
        <v>10307.44</v>
      </c>
      <c r="AJ422" s="159" t="s">
        <v>5136</v>
      </c>
    </row>
    <row r="423" spans="1:36" ht="49.2" thickTop="1" thickBot="1">
      <c r="A423" s="63">
        <v>408</v>
      </c>
      <c r="B423" s="162" t="s">
        <v>388</v>
      </c>
      <c r="C423" s="162">
        <v>0</v>
      </c>
      <c r="D423" s="162" t="s">
        <v>99</v>
      </c>
      <c r="E423" s="162" t="s">
        <v>78</v>
      </c>
      <c r="F423" s="162">
        <v>17</v>
      </c>
      <c r="G423" s="231" t="s">
        <v>541</v>
      </c>
      <c r="H423" s="164" t="s">
        <v>5553</v>
      </c>
      <c r="I423" s="231" t="s">
        <v>20</v>
      </c>
      <c r="J423" s="231" t="s">
        <v>338</v>
      </c>
      <c r="K423" s="231">
        <v>5</v>
      </c>
      <c r="L423" s="165" t="s">
        <v>3778</v>
      </c>
      <c r="M423" s="165" t="s">
        <v>643</v>
      </c>
      <c r="N423" s="64">
        <v>0</v>
      </c>
      <c r="O423" s="64">
        <v>1</v>
      </c>
      <c r="P423" s="64">
        <v>0</v>
      </c>
      <c r="Q423" s="64">
        <v>1</v>
      </c>
      <c r="R423" s="64">
        <f t="shared" si="86"/>
        <v>2</v>
      </c>
      <c r="S423" s="105" t="s">
        <v>5134</v>
      </c>
      <c r="T423" s="105" t="s">
        <v>5551</v>
      </c>
      <c r="U423" s="159">
        <f t="shared" si="79"/>
        <v>1</v>
      </c>
      <c r="V423" s="273">
        <v>4</v>
      </c>
      <c r="W423" s="100">
        <f t="shared" si="87"/>
        <v>4</v>
      </c>
      <c r="X423" s="105" t="str">
        <f t="shared" si="88"/>
        <v>De acuerdo a lo programado</v>
      </c>
      <c r="Y423" s="166" t="s">
        <v>5554</v>
      </c>
      <c r="Z423" s="159">
        <f t="shared" si="80"/>
        <v>1</v>
      </c>
      <c r="AA423" s="159"/>
      <c r="AB423" s="100" t="str">
        <f t="shared" si="81"/>
        <v>No hay ejecución</v>
      </c>
      <c r="AC423" s="105" t="str">
        <f t="shared" si="82"/>
        <v>NA</v>
      </c>
      <c r="AD423" s="166"/>
      <c r="AE423" s="65">
        <f t="shared" si="83"/>
        <v>4</v>
      </c>
      <c r="AF423" s="100">
        <f t="shared" si="84"/>
        <v>2</v>
      </c>
      <c r="AG423" s="105" t="str">
        <f t="shared" si="85"/>
        <v>De acuerdo a lo programado</v>
      </c>
      <c r="AH423" s="166"/>
      <c r="AI423" s="159">
        <v>20614.88</v>
      </c>
      <c r="AJ423" s="159" t="s">
        <v>5136</v>
      </c>
    </row>
    <row r="424" spans="1:36" ht="30" thickTop="1" thickBot="1">
      <c r="A424" s="63">
        <v>409</v>
      </c>
      <c r="B424" s="162" t="s">
        <v>388</v>
      </c>
      <c r="C424" s="162">
        <v>0</v>
      </c>
      <c r="D424" s="162" t="s">
        <v>99</v>
      </c>
      <c r="E424" s="162" t="s">
        <v>78</v>
      </c>
      <c r="F424" s="162">
        <v>17</v>
      </c>
      <c r="G424" s="231" t="s">
        <v>439</v>
      </c>
      <c r="H424" s="164" t="s">
        <v>5153</v>
      </c>
      <c r="I424" s="231" t="s">
        <v>18</v>
      </c>
      <c r="J424" s="231" t="s">
        <v>338</v>
      </c>
      <c r="K424" s="231">
        <v>10</v>
      </c>
      <c r="L424" s="165" t="s">
        <v>3778</v>
      </c>
      <c r="M424" s="165" t="s">
        <v>643</v>
      </c>
      <c r="N424" s="64">
        <v>1</v>
      </c>
      <c r="O424" s="64">
        <v>0</v>
      </c>
      <c r="P424" s="64">
        <v>1</v>
      </c>
      <c r="Q424" s="64">
        <v>0</v>
      </c>
      <c r="R424" s="64">
        <f t="shared" si="86"/>
        <v>2</v>
      </c>
      <c r="S424" s="105" t="s">
        <v>5134</v>
      </c>
      <c r="T424" s="105" t="s">
        <v>5551</v>
      </c>
      <c r="U424" s="159">
        <f t="shared" si="79"/>
        <v>1</v>
      </c>
      <c r="V424" s="273">
        <v>1</v>
      </c>
      <c r="W424" s="100">
        <f t="shared" si="87"/>
        <v>1</v>
      </c>
      <c r="X424" s="105" t="str">
        <f t="shared" si="88"/>
        <v>De acuerdo a lo programado</v>
      </c>
      <c r="Y424" s="166"/>
      <c r="Z424" s="159">
        <f t="shared" si="80"/>
        <v>1</v>
      </c>
      <c r="AA424" s="159"/>
      <c r="AB424" s="100" t="str">
        <f t="shared" si="81"/>
        <v>No hay ejecución</v>
      </c>
      <c r="AC424" s="105" t="str">
        <f t="shared" si="82"/>
        <v>NA</v>
      </c>
      <c r="AD424" s="166"/>
      <c r="AE424" s="65">
        <f t="shared" si="83"/>
        <v>1</v>
      </c>
      <c r="AF424" s="100">
        <f t="shared" si="84"/>
        <v>0.5</v>
      </c>
      <c r="AG424" s="105" t="str">
        <f t="shared" si="85"/>
        <v>Incumplimiento</v>
      </c>
      <c r="AH424" s="166"/>
      <c r="AI424" s="159">
        <v>20614.88</v>
      </c>
      <c r="AJ424" s="159" t="s">
        <v>5136</v>
      </c>
    </row>
    <row r="425" spans="1:36" ht="30" thickTop="1" thickBot="1">
      <c r="A425" s="63">
        <v>410</v>
      </c>
      <c r="B425" s="162" t="s">
        <v>388</v>
      </c>
      <c r="C425" s="162">
        <v>0</v>
      </c>
      <c r="D425" s="162" t="s">
        <v>99</v>
      </c>
      <c r="E425" s="162" t="s">
        <v>78</v>
      </c>
      <c r="F425" s="162">
        <v>17</v>
      </c>
      <c r="G425" s="231" t="s">
        <v>541</v>
      </c>
      <c r="H425" s="164" t="s">
        <v>5553</v>
      </c>
      <c r="I425" s="231" t="s">
        <v>20</v>
      </c>
      <c r="J425" s="231" t="s">
        <v>338</v>
      </c>
      <c r="K425" s="231">
        <v>5</v>
      </c>
      <c r="L425" s="165" t="s">
        <v>642</v>
      </c>
      <c r="M425" s="165" t="s">
        <v>674</v>
      </c>
      <c r="N425" s="64">
        <v>0</v>
      </c>
      <c r="O425" s="64">
        <v>2</v>
      </c>
      <c r="P425" s="64">
        <v>2</v>
      </c>
      <c r="Q425" s="64">
        <v>2</v>
      </c>
      <c r="R425" s="64">
        <f t="shared" si="86"/>
        <v>6</v>
      </c>
      <c r="S425" s="105" t="s">
        <v>5134</v>
      </c>
      <c r="T425" s="105" t="s">
        <v>5555</v>
      </c>
      <c r="U425" s="159">
        <f t="shared" si="79"/>
        <v>2</v>
      </c>
      <c r="V425" s="273">
        <v>3</v>
      </c>
      <c r="W425" s="100">
        <f t="shared" si="87"/>
        <v>1.5</v>
      </c>
      <c r="X425" s="105" t="str">
        <f t="shared" si="88"/>
        <v>De acuerdo a lo programado</v>
      </c>
      <c r="Y425" s="166" t="s">
        <v>5556</v>
      </c>
      <c r="Z425" s="159">
        <f t="shared" si="80"/>
        <v>4</v>
      </c>
      <c r="AA425" s="159"/>
      <c r="AB425" s="100" t="str">
        <f t="shared" si="81"/>
        <v>No hay ejecución</v>
      </c>
      <c r="AC425" s="105" t="str">
        <f t="shared" si="82"/>
        <v>NA</v>
      </c>
      <c r="AD425" s="166"/>
      <c r="AE425" s="65">
        <f t="shared" si="83"/>
        <v>3</v>
      </c>
      <c r="AF425" s="100">
        <f t="shared" si="84"/>
        <v>0.5</v>
      </c>
      <c r="AG425" s="105" t="str">
        <f t="shared" si="85"/>
        <v>Incumplimiento</v>
      </c>
      <c r="AH425" s="166"/>
      <c r="AI425" s="159">
        <v>61844.639999999999</v>
      </c>
      <c r="AJ425" s="159" t="s">
        <v>5136</v>
      </c>
    </row>
    <row r="426" spans="1:36" ht="30" thickTop="1" thickBot="1">
      <c r="A426" s="63">
        <v>411</v>
      </c>
      <c r="B426" s="162" t="s">
        <v>388</v>
      </c>
      <c r="C426" s="162">
        <v>0</v>
      </c>
      <c r="D426" s="162" t="s">
        <v>99</v>
      </c>
      <c r="E426" s="162" t="s">
        <v>78</v>
      </c>
      <c r="F426" s="162">
        <v>17</v>
      </c>
      <c r="G426" s="231" t="s">
        <v>541</v>
      </c>
      <c r="H426" s="164" t="s">
        <v>5553</v>
      </c>
      <c r="I426" s="231" t="s">
        <v>20</v>
      </c>
      <c r="J426" s="231" t="s">
        <v>338</v>
      </c>
      <c r="K426" s="231">
        <v>5</v>
      </c>
      <c r="L426" s="165" t="s">
        <v>642</v>
      </c>
      <c r="M426" s="165" t="s">
        <v>674</v>
      </c>
      <c r="N426" s="64">
        <v>0</v>
      </c>
      <c r="O426" s="64">
        <v>2</v>
      </c>
      <c r="P426" s="64">
        <v>2</v>
      </c>
      <c r="Q426" s="64">
        <v>2</v>
      </c>
      <c r="R426" s="64">
        <f t="shared" si="86"/>
        <v>6</v>
      </c>
      <c r="S426" s="105" t="s">
        <v>5134</v>
      </c>
      <c r="T426" s="105" t="s">
        <v>5557</v>
      </c>
      <c r="U426" s="159">
        <f t="shared" si="79"/>
        <v>2</v>
      </c>
      <c r="V426" s="273">
        <v>3</v>
      </c>
      <c r="W426" s="100">
        <f t="shared" si="87"/>
        <v>1.5</v>
      </c>
      <c r="X426" s="105" t="str">
        <f t="shared" si="88"/>
        <v>De acuerdo a lo programado</v>
      </c>
      <c r="Y426" s="166" t="s">
        <v>5556</v>
      </c>
      <c r="Z426" s="159">
        <f t="shared" si="80"/>
        <v>4</v>
      </c>
      <c r="AA426" s="159"/>
      <c r="AB426" s="100" t="str">
        <f t="shared" si="81"/>
        <v>No hay ejecución</v>
      </c>
      <c r="AC426" s="105" t="str">
        <f t="shared" si="82"/>
        <v>NA</v>
      </c>
      <c r="AD426" s="166"/>
      <c r="AE426" s="65">
        <f t="shared" si="83"/>
        <v>3</v>
      </c>
      <c r="AF426" s="100">
        <f t="shared" si="84"/>
        <v>0.5</v>
      </c>
      <c r="AG426" s="105" t="str">
        <f t="shared" si="85"/>
        <v>Incumplimiento</v>
      </c>
      <c r="AH426" s="166"/>
      <c r="AI426" s="159">
        <v>61844.639999999999</v>
      </c>
      <c r="AJ426" s="159" t="s">
        <v>5136</v>
      </c>
    </row>
    <row r="427" spans="1:36" ht="30" thickTop="1" thickBot="1">
      <c r="A427" s="63">
        <v>412</v>
      </c>
      <c r="B427" s="162" t="s">
        <v>388</v>
      </c>
      <c r="C427" s="162">
        <v>0</v>
      </c>
      <c r="D427" s="162" t="s">
        <v>99</v>
      </c>
      <c r="E427" s="162" t="s">
        <v>78</v>
      </c>
      <c r="F427" s="162">
        <v>17</v>
      </c>
      <c r="G427" s="231" t="s">
        <v>439</v>
      </c>
      <c r="H427" s="164" t="s">
        <v>5545</v>
      </c>
      <c r="I427" s="231" t="s">
        <v>18</v>
      </c>
      <c r="J427" s="231" t="s">
        <v>338</v>
      </c>
      <c r="K427" s="231">
        <v>10</v>
      </c>
      <c r="L427" s="165" t="s">
        <v>2214</v>
      </c>
      <c r="M427" s="165" t="s">
        <v>2215</v>
      </c>
      <c r="N427" s="64">
        <v>0</v>
      </c>
      <c r="O427" s="64">
        <v>1</v>
      </c>
      <c r="P427" s="64">
        <v>0</v>
      </c>
      <c r="Q427" s="64">
        <v>0</v>
      </c>
      <c r="R427" s="64">
        <f t="shared" si="86"/>
        <v>1</v>
      </c>
      <c r="S427" s="105" t="s">
        <v>5134</v>
      </c>
      <c r="T427" s="105" t="s">
        <v>5558</v>
      </c>
      <c r="U427" s="159">
        <f t="shared" si="79"/>
        <v>1</v>
      </c>
      <c r="V427" s="273">
        <v>1</v>
      </c>
      <c r="W427" s="100">
        <f t="shared" si="87"/>
        <v>1</v>
      </c>
      <c r="X427" s="105" t="str">
        <f t="shared" si="88"/>
        <v>De acuerdo a lo programado</v>
      </c>
      <c r="Y427" s="166"/>
      <c r="Z427" s="159">
        <f t="shared" si="80"/>
        <v>0</v>
      </c>
      <c r="AA427" s="159"/>
      <c r="AB427" s="100" t="str">
        <f t="shared" si="81"/>
        <v>No hay ejecución</v>
      </c>
      <c r="AC427" s="105" t="str">
        <f t="shared" si="82"/>
        <v>NA</v>
      </c>
      <c r="AD427" s="166"/>
      <c r="AE427" s="65">
        <f t="shared" si="83"/>
        <v>1</v>
      </c>
      <c r="AF427" s="100">
        <f t="shared" si="84"/>
        <v>1</v>
      </c>
      <c r="AG427" s="105" t="str">
        <f t="shared" si="85"/>
        <v>De acuerdo a lo programado</v>
      </c>
      <c r="AH427" s="166"/>
      <c r="AI427" s="159">
        <v>10307.44</v>
      </c>
      <c r="AJ427" s="159" t="s">
        <v>5136</v>
      </c>
    </row>
    <row r="428" spans="1:36" ht="30" thickTop="1" thickBot="1">
      <c r="A428" s="63">
        <v>413</v>
      </c>
      <c r="B428" s="162" t="s">
        <v>388</v>
      </c>
      <c r="C428" s="162">
        <v>0</v>
      </c>
      <c r="D428" s="162" t="s">
        <v>99</v>
      </c>
      <c r="E428" s="162" t="s">
        <v>78</v>
      </c>
      <c r="F428" s="162">
        <v>17</v>
      </c>
      <c r="G428" s="231" t="s">
        <v>557</v>
      </c>
      <c r="H428" s="164" t="s">
        <v>5547</v>
      </c>
      <c r="I428" s="231" t="s">
        <v>18</v>
      </c>
      <c r="J428" s="231" t="s">
        <v>338</v>
      </c>
      <c r="K428" s="231">
        <v>10</v>
      </c>
      <c r="L428" s="165" t="s">
        <v>2214</v>
      </c>
      <c r="M428" s="165" t="s">
        <v>2215</v>
      </c>
      <c r="N428" s="64">
        <v>1</v>
      </c>
      <c r="O428" s="64">
        <v>0</v>
      </c>
      <c r="P428" s="64">
        <v>0</v>
      </c>
      <c r="Q428" s="64">
        <v>0</v>
      </c>
      <c r="R428" s="64">
        <f t="shared" si="86"/>
        <v>1</v>
      </c>
      <c r="S428" s="105" t="s">
        <v>5134</v>
      </c>
      <c r="T428" s="105" t="s">
        <v>5558</v>
      </c>
      <c r="U428" s="159">
        <f t="shared" si="79"/>
        <v>1</v>
      </c>
      <c r="V428" s="273">
        <v>1</v>
      </c>
      <c r="W428" s="100">
        <f t="shared" si="87"/>
        <v>1</v>
      </c>
      <c r="X428" s="105" t="str">
        <f t="shared" si="88"/>
        <v>De acuerdo a lo programado</v>
      </c>
      <c r="Y428" s="166"/>
      <c r="Z428" s="159">
        <f t="shared" si="80"/>
        <v>0</v>
      </c>
      <c r="AA428" s="159"/>
      <c r="AB428" s="100" t="str">
        <f t="shared" si="81"/>
        <v>No hay ejecución</v>
      </c>
      <c r="AC428" s="105" t="str">
        <f t="shared" si="82"/>
        <v>NA</v>
      </c>
      <c r="AD428" s="166"/>
      <c r="AE428" s="65">
        <f t="shared" si="83"/>
        <v>1</v>
      </c>
      <c r="AF428" s="100">
        <f t="shared" si="84"/>
        <v>1</v>
      </c>
      <c r="AG428" s="105" t="str">
        <f t="shared" si="85"/>
        <v>De acuerdo a lo programado</v>
      </c>
      <c r="AH428" s="166"/>
      <c r="AI428" s="159">
        <v>10307.44</v>
      </c>
      <c r="AJ428" s="159" t="s">
        <v>5136</v>
      </c>
    </row>
    <row r="429" spans="1:36" ht="30" thickTop="1" thickBot="1">
      <c r="A429" s="63">
        <v>414</v>
      </c>
      <c r="B429" s="162" t="s">
        <v>388</v>
      </c>
      <c r="C429" s="162">
        <v>0</v>
      </c>
      <c r="D429" s="162" t="s">
        <v>99</v>
      </c>
      <c r="E429" s="162" t="s">
        <v>78</v>
      </c>
      <c r="F429" s="162">
        <v>17</v>
      </c>
      <c r="G429" s="231" t="s">
        <v>557</v>
      </c>
      <c r="H429" s="164" t="s">
        <v>5548</v>
      </c>
      <c r="I429" s="231" t="s">
        <v>18</v>
      </c>
      <c r="J429" s="231" t="s">
        <v>338</v>
      </c>
      <c r="K429" s="231">
        <v>10</v>
      </c>
      <c r="L429" s="165" t="s">
        <v>2214</v>
      </c>
      <c r="M429" s="165" t="s">
        <v>2215</v>
      </c>
      <c r="N429" s="64">
        <v>1</v>
      </c>
      <c r="O429" s="64">
        <v>0</v>
      </c>
      <c r="P429" s="64">
        <v>0</v>
      </c>
      <c r="Q429" s="64">
        <v>0</v>
      </c>
      <c r="R429" s="64">
        <f t="shared" si="86"/>
        <v>1</v>
      </c>
      <c r="S429" s="105" t="s">
        <v>5134</v>
      </c>
      <c r="T429" s="105" t="s">
        <v>5558</v>
      </c>
      <c r="U429" s="159">
        <f t="shared" si="79"/>
        <v>1</v>
      </c>
      <c r="V429" s="273">
        <v>1</v>
      </c>
      <c r="W429" s="100">
        <f t="shared" si="87"/>
        <v>1</v>
      </c>
      <c r="X429" s="105" t="str">
        <f t="shared" si="88"/>
        <v>De acuerdo a lo programado</v>
      </c>
      <c r="Y429" s="166"/>
      <c r="Z429" s="159">
        <f t="shared" si="80"/>
        <v>0</v>
      </c>
      <c r="AA429" s="159"/>
      <c r="AB429" s="100" t="str">
        <f t="shared" si="81"/>
        <v>No hay ejecución</v>
      </c>
      <c r="AC429" s="105" t="str">
        <f t="shared" si="82"/>
        <v>NA</v>
      </c>
      <c r="AD429" s="166"/>
      <c r="AE429" s="65">
        <f t="shared" si="83"/>
        <v>1</v>
      </c>
      <c r="AF429" s="100">
        <f t="shared" si="84"/>
        <v>1</v>
      </c>
      <c r="AG429" s="105" t="str">
        <f t="shared" si="85"/>
        <v>De acuerdo a lo programado</v>
      </c>
      <c r="AH429" s="166"/>
      <c r="AI429" s="159">
        <v>10307.44</v>
      </c>
      <c r="AJ429" s="159" t="s">
        <v>5136</v>
      </c>
    </row>
    <row r="430" spans="1:36" ht="30" thickTop="1" thickBot="1">
      <c r="A430" s="63">
        <v>415</v>
      </c>
      <c r="B430" s="162" t="s">
        <v>388</v>
      </c>
      <c r="C430" s="162">
        <v>0</v>
      </c>
      <c r="D430" s="162" t="s">
        <v>99</v>
      </c>
      <c r="E430" s="162" t="s">
        <v>78</v>
      </c>
      <c r="F430" s="162">
        <v>17</v>
      </c>
      <c r="G430" s="231" t="s">
        <v>439</v>
      </c>
      <c r="H430" s="164" t="s">
        <v>5549</v>
      </c>
      <c r="I430" s="231" t="s">
        <v>18</v>
      </c>
      <c r="J430" s="231" t="s">
        <v>338</v>
      </c>
      <c r="K430" s="231">
        <v>10</v>
      </c>
      <c r="L430" s="165" t="s">
        <v>3778</v>
      </c>
      <c r="M430" s="165" t="s">
        <v>643</v>
      </c>
      <c r="N430" s="64">
        <v>0</v>
      </c>
      <c r="O430" s="64">
        <v>0</v>
      </c>
      <c r="P430" s="64">
        <v>1</v>
      </c>
      <c r="Q430" s="64">
        <v>0</v>
      </c>
      <c r="R430" s="64">
        <f t="shared" si="86"/>
        <v>1</v>
      </c>
      <c r="S430" s="105" t="s">
        <v>5134</v>
      </c>
      <c r="T430" s="105" t="s">
        <v>5558</v>
      </c>
      <c r="U430" s="159">
        <f t="shared" si="79"/>
        <v>0</v>
      </c>
      <c r="V430" s="273">
        <v>0</v>
      </c>
      <c r="W430" s="100" t="str">
        <f t="shared" si="87"/>
        <v>No hay Programación</v>
      </c>
      <c r="X430" s="105" t="str">
        <f t="shared" si="88"/>
        <v>De acuerdo a lo programado</v>
      </c>
      <c r="Y430" s="166" t="s">
        <v>5154</v>
      </c>
      <c r="Z430" s="159">
        <f t="shared" si="80"/>
        <v>1</v>
      </c>
      <c r="AA430" s="159"/>
      <c r="AB430" s="100" t="str">
        <f t="shared" si="81"/>
        <v>No hay ejecución</v>
      </c>
      <c r="AC430" s="105" t="str">
        <f t="shared" si="82"/>
        <v>NA</v>
      </c>
      <c r="AD430" s="166"/>
      <c r="AE430" s="65">
        <f t="shared" si="83"/>
        <v>0</v>
      </c>
      <c r="AF430" s="100" t="str">
        <f t="shared" si="84"/>
        <v>No hay Programación</v>
      </c>
      <c r="AG430" s="105" t="str">
        <f t="shared" si="85"/>
        <v>De acuerdo a lo programado</v>
      </c>
      <c r="AH430" s="166"/>
      <c r="AI430" s="159">
        <v>10307.44</v>
      </c>
      <c r="AJ430" s="159" t="s">
        <v>5136</v>
      </c>
    </row>
    <row r="431" spans="1:36" ht="30" thickTop="1" thickBot="1">
      <c r="A431" s="63">
        <v>416</v>
      </c>
      <c r="B431" s="162" t="s">
        <v>388</v>
      </c>
      <c r="C431" s="162">
        <v>0</v>
      </c>
      <c r="D431" s="162" t="s">
        <v>99</v>
      </c>
      <c r="E431" s="162" t="s">
        <v>78</v>
      </c>
      <c r="F431" s="162">
        <v>17</v>
      </c>
      <c r="G431" s="231" t="s">
        <v>439</v>
      </c>
      <c r="H431" s="164" t="s">
        <v>5559</v>
      </c>
      <c r="I431" s="231" t="s">
        <v>18</v>
      </c>
      <c r="J431" s="231" t="s">
        <v>338</v>
      </c>
      <c r="K431" s="231">
        <v>10</v>
      </c>
      <c r="L431" s="165" t="s">
        <v>2214</v>
      </c>
      <c r="M431" s="165" t="s">
        <v>2215</v>
      </c>
      <c r="N431" s="64">
        <v>0</v>
      </c>
      <c r="O431" s="64">
        <v>0</v>
      </c>
      <c r="P431" s="64">
        <v>0</v>
      </c>
      <c r="Q431" s="64">
        <v>1</v>
      </c>
      <c r="R431" s="64">
        <f t="shared" si="86"/>
        <v>1</v>
      </c>
      <c r="S431" s="105" t="s">
        <v>5134</v>
      </c>
      <c r="T431" s="105" t="s">
        <v>5558</v>
      </c>
      <c r="U431" s="159">
        <f t="shared" si="79"/>
        <v>0</v>
      </c>
      <c r="V431" s="273">
        <v>0</v>
      </c>
      <c r="W431" s="100" t="str">
        <f t="shared" si="87"/>
        <v>No hay Programación</v>
      </c>
      <c r="X431" s="105" t="str">
        <f t="shared" si="88"/>
        <v>De acuerdo a lo programado</v>
      </c>
      <c r="Y431" s="166" t="s">
        <v>5154</v>
      </c>
      <c r="Z431" s="159">
        <f t="shared" si="80"/>
        <v>1</v>
      </c>
      <c r="AA431" s="159"/>
      <c r="AB431" s="100" t="str">
        <f t="shared" si="81"/>
        <v>No hay ejecución</v>
      </c>
      <c r="AC431" s="105" t="str">
        <f t="shared" si="82"/>
        <v>NA</v>
      </c>
      <c r="AD431" s="166"/>
      <c r="AE431" s="65">
        <f t="shared" si="83"/>
        <v>0</v>
      </c>
      <c r="AF431" s="100" t="str">
        <f t="shared" si="84"/>
        <v>No hay Programación</v>
      </c>
      <c r="AG431" s="105" t="str">
        <f t="shared" si="85"/>
        <v>De acuerdo a lo programado</v>
      </c>
      <c r="AH431" s="166"/>
      <c r="AI431" s="159">
        <v>10307.44</v>
      </c>
      <c r="AJ431" s="159" t="s">
        <v>5136</v>
      </c>
    </row>
    <row r="432" spans="1:36" ht="30" thickTop="1" thickBot="1">
      <c r="A432" s="63">
        <v>417</v>
      </c>
      <c r="B432" s="162" t="s">
        <v>388</v>
      </c>
      <c r="C432" s="162">
        <v>0</v>
      </c>
      <c r="D432" s="162" t="s">
        <v>99</v>
      </c>
      <c r="E432" s="162" t="s">
        <v>78</v>
      </c>
      <c r="F432" s="162">
        <v>17</v>
      </c>
      <c r="G432" s="231" t="s">
        <v>439</v>
      </c>
      <c r="H432" s="164" t="s">
        <v>5153</v>
      </c>
      <c r="I432" s="231" t="s">
        <v>18</v>
      </c>
      <c r="J432" s="231" t="s">
        <v>338</v>
      </c>
      <c r="K432" s="231">
        <v>10</v>
      </c>
      <c r="L432" s="165" t="s">
        <v>2214</v>
      </c>
      <c r="M432" s="165" t="s">
        <v>2215</v>
      </c>
      <c r="N432" s="64">
        <v>0</v>
      </c>
      <c r="O432" s="64">
        <v>1</v>
      </c>
      <c r="P432" s="64">
        <v>0</v>
      </c>
      <c r="Q432" s="64">
        <v>0</v>
      </c>
      <c r="R432" s="64">
        <f t="shared" si="86"/>
        <v>1</v>
      </c>
      <c r="S432" s="105" t="s">
        <v>5134</v>
      </c>
      <c r="T432" s="105" t="s">
        <v>5558</v>
      </c>
      <c r="U432" s="159">
        <f t="shared" ref="U432:U486" si="89">N432+O432</f>
        <v>1</v>
      </c>
      <c r="V432" s="273">
        <v>1</v>
      </c>
      <c r="W432" s="100">
        <f t="shared" si="87"/>
        <v>1</v>
      </c>
      <c r="X432" s="105" t="str">
        <f t="shared" si="88"/>
        <v>De acuerdo a lo programado</v>
      </c>
      <c r="Y432" s="166"/>
      <c r="Z432" s="159">
        <f t="shared" si="80"/>
        <v>0</v>
      </c>
      <c r="AA432" s="159"/>
      <c r="AB432" s="100" t="str">
        <f t="shared" si="81"/>
        <v>No hay ejecución</v>
      </c>
      <c r="AC432" s="105" t="str">
        <f t="shared" si="82"/>
        <v>NA</v>
      </c>
      <c r="AD432" s="166"/>
      <c r="AE432" s="65">
        <f t="shared" si="83"/>
        <v>1</v>
      </c>
      <c r="AF432" s="100">
        <f t="shared" si="84"/>
        <v>1</v>
      </c>
      <c r="AG432" s="105" t="str">
        <f t="shared" si="85"/>
        <v>De acuerdo a lo programado</v>
      </c>
      <c r="AH432" s="166"/>
      <c r="AI432" s="159">
        <v>10307.44</v>
      </c>
      <c r="AJ432" s="159" t="s">
        <v>5136</v>
      </c>
    </row>
    <row r="433" spans="1:36" ht="30" thickTop="1" thickBot="1">
      <c r="A433" s="63">
        <v>418</v>
      </c>
      <c r="B433" s="162" t="s">
        <v>388</v>
      </c>
      <c r="C433" s="162">
        <v>0</v>
      </c>
      <c r="D433" s="162" t="s">
        <v>99</v>
      </c>
      <c r="E433" s="162" t="s">
        <v>78</v>
      </c>
      <c r="F433" s="162">
        <v>17</v>
      </c>
      <c r="G433" s="231" t="s">
        <v>439</v>
      </c>
      <c r="H433" s="164" t="s">
        <v>5168</v>
      </c>
      <c r="I433" s="231" t="s">
        <v>18</v>
      </c>
      <c r="J433" s="231" t="s">
        <v>338</v>
      </c>
      <c r="K433" s="231">
        <v>10</v>
      </c>
      <c r="L433" s="165" t="s">
        <v>2214</v>
      </c>
      <c r="M433" s="165" t="s">
        <v>2215</v>
      </c>
      <c r="N433" s="64">
        <v>0</v>
      </c>
      <c r="O433" s="64">
        <v>0</v>
      </c>
      <c r="P433" s="64">
        <v>0</v>
      </c>
      <c r="Q433" s="64">
        <v>1</v>
      </c>
      <c r="R433" s="64">
        <f t="shared" si="86"/>
        <v>1</v>
      </c>
      <c r="S433" s="105" t="s">
        <v>5134</v>
      </c>
      <c r="T433" s="105" t="s">
        <v>5560</v>
      </c>
      <c r="U433" s="159">
        <f t="shared" si="89"/>
        <v>0</v>
      </c>
      <c r="V433" s="273">
        <v>0</v>
      </c>
      <c r="W433" s="100" t="str">
        <f t="shared" si="87"/>
        <v>No hay Programación</v>
      </c>
      <c r="X433" s="105" t="str">
        <f t="shared" si="88"/>
        <v>De acuerdo a lo programado</v>
      </c>
      <c r="Y433" s="166" t="s">
        <v>5154</v>
      </c>
      <c r="Z433" s="159">
        <f t="shared" si="80"/>
        <v>1</v>
      </c>
      <c r="AA433" s="159"/>
      <c r="AB433" s="100" t="str">
        <f t="shared" si="81"/>
        <v>No hay ejecución</v>
      </c>
      <c r="AC433" s="105" t="str">
        <f t="shared" si="82"/>
        <v>NA</v>
      </c>
      <c r="AD433" s="166"/>
      <c r="AE433" s="65">
        <f t="shared" si="83"/>
        <v>0</v>
      </c>
      <c r="AF433" s="100" t="str">
        <f t="shared" si="84"/>
        <v>No hay Programación</v>
      </c>
      <c r="AG433" s="105" t="str">
        <f t="shared" si="85"/>
        <v>De acuerdo a lo programado</v>
      </c>
      <c r="AH433" s="166"/>
      <c r="AI433" s="159">
        <v>10307.44</v>
      </c>
      <c r="AJ433" s="159" t="s">
        <v>5136</v>
      </c>
    </row>
    <row r="434" spans="1:36" ht="30" thickTop="1" thickBot="1">
      <c r="A434" s="63">
        <v>419</v>
      </c>
      <c r="B434" s="162" t="s">
        <v>388</v>
      </c>
      <c r="C434" s="162">
        <v>0</v>
      </c>
      <c r="D434" s="162" t="s">
        <v>99</v>
      </c>
      <c r="E434" s="162" t="s">
        <v>78</v>
      </c>
      <c r="F434" s="162">
        <v>17</v>
      </c>
      <c r="G434" s="231" t="s">
        <v>439</v>
      </c>
      <c r="H434" s="164" t="s">
        <v>5545</v>
      </c>
      <c r="I434" s="231" t="s">
        <v>18</v>
      </c>
      <c r="J434" s="231" t="s">
        <v>338</v>
      </c>
      <c r="K434" s="231">
        <v>10</v>
      </c>
      <c r="L434" s="165" t="s">
        <v>3778</v>
      </c>
      <c r="M434" s="165" t="s">
        <v>643</v>
      </c>
      <c r="N434" s="64">
        <v>0</v>
      </c>
      <c r="O434" s="64">
        <v>1</v>
      </c>
      <c r="P434" s="64">
        <v>0</v>
      </c>
      <c r="Q434" s="64">
        <v>0</v>
      </c>
      <c r="R434" s="64">
        <f t="shared" si="86"/>
        <v>1</v>
      </c>
      <c r="S434" s="105" t="s">
        <v>5134</v>
      </c>
      <c r="T434" s="105" t="s">
        <v>5560</v>
      </c>
      <c r="U434" s="159">
        <f t="shared" si="89"/>
        <v>1</v>
      </c>
      <c r="V434" s="273">
        <v>1</v>
      </c>
      <c r="W434" s="100">
        <f t="shared" si="87"/>
        <v>1</v>
      </c>
      <c r="X434" s="105" t="str">
        <f t="shared" si="88"/>
        <v>De acuerdo a lo programado</v>
      </c>
      <c r="Y434" s="166"/>
      <c r="Z434" s="159">
        <f t="shared" si="80"/>
        <v>0</v>
      </c>
      <c r="AA434" s="159"/>
      <c r="AB434" s="100" t="str">
        <f t="shared" si="81"/>
        <v>No hay ejecución</v>
      </c>
      <c r="AC434" s="105" t="str">
        <f t="shared" si="82"/>
        <v>NA</v>
      </c>
      <c r="AD434" s="166"/>
      <c r="AE434" s="65">
        <f t="shared" si="83"/>
        <v>1</v>
      </c>
      <c r="AF434" s="100">
        <f t="shared" si="84"/>
        <v>1</v>
      </c>
      <c r="AG434" s="105" t="str">
        <f t="shared" si="85"/>
        <v>De acuerdo a lo programado</v>
      </c>
      <c r="AH434" s="166"/>
      <c r="AI434" s="159">
        <v>10307.44</v>
      </c>
      <c r="AJ434" s="159" t="s">
        <v>5136</v>
      </c>
    </row>
    <row r="435" spans="1:36" ht="30" thickTop="1" thickBot="1">
      <c r="A435" s="63">
        <v>420</v>
      </c>
      <c r="B435" s="162" t="s">
        <v>388</v>
      </c>
      <c r="C435" s="162">
        <v>0</v>
      </c>
      <c r="D435" s="162" t="s">
        <v>99</v>
      </c>
      <c r="E435" s="162" t="s">
        <v>78</v>
      </c>
      <c r="F435" s="162">
        <v>17</v>
      </c>
      <c r="G435" s="231" t="s">
        <v>557</v>
      </c>
      <c r="H435" s="164" t="s">
        <v>5547</v>
      </c>
      <c r="I435" s="231" t="s">
        <v>18</v>
      </c>
      <c r="J435" s="231" t="s">
        <v>338</v>
      </c>
      <c r="K435" s="231">
        <v>10</v>
      </c>
      <c r="L435" s="165" t="s">
        <v>2214</v>
      </c>
      <c r="M435" s="165" t="s">
        <v>2215</v>
      </c>
      <c r="N435" s="64">
        <v>1</v>
      </c>
      <c r="O435" s="64">
        <v>0</v>
      </c>
      <c r="P435" s="64">
        <v>0</v>
      </c>
      <c r="Q435" s="64">
        <v>0</v>
      </c>
      <c r="R435" s="64">
        <f t="shared" si="86"/>
        <v>1</v>
      </c>
      <c r="S435" s="105" t="s">
        <v>5134</v>
      </c>
      <c r="T435" s="105" t="s">
        <v>5560</v>
      </c>
      <c r="U435" s="159">
        <f t="shared" si="89"/>
        <v>1</v>
      </c>
      <c r="V435" s="273">
        <v>1</v>
      </c>
      <c r="W435" s="100">
        <f t="shared" si="87"/>
        <v>1</v>
      </c>
      <c r="X435" s="105" t="str">
        <f t="shared" si="88"/>
        <v>De acuerdo a lo programado</v>
      </c>
      <c r="Y435" s="166"/>
      <c r="Z435" s="159">
        <f t="shared" si="80"/>
        <v>0</v>
      </c>
      <c r="AA435" s="159"/>
      <c r="AB435" s="100" t="str">
        <f t="shared" si="81"/>
        <v>No hay ejecución</v>
      </c>
      <c r="AC435" s="105" t="str">
        <f t="shared" si="82"/>
        <v>NA</v>
      </c>
      <c r="AD435" s="166"/>
      <c r="AE435" s="65">
        <f t="shared" si="83"/>
        <v>1</v>
      </c>
      <c r="AF435" s="100">
        <f t="shared" si="84"/>
        <v>1</v>
      </c>
      <c r="AG435" s="105" t="str">
        <f t="shared" si="85"/>
        <v>De acuerdo a lo programado</v>
      </c>
      <c r="AH435" s="166"/>
      <c r="AI435" s="159">
        <v>10307.44</v>
      </c>
      <c r="AJ435" s="159" t="s">
        <v>5136</v>
      </c>
    </row>
    <row r="436" spans="1:36" ht="30" thickTop="1" thickBot="1">
      <c r="A436" s="63">
        <v>421</v>
      </c>
      <c r="B436" s="162" t="s">
        <v>388</v>
      </c>
      <c r="C436" s="162">
        <v>0</v>
      </c>
      <c r="D436" s="162" t="s">
        <v>99</v>
      </c>
      <c r="E436" s="162" t="s">
        <v>78</v>
      </c>
      <c r="F436" s="162">
        <v>17</v>
      </c>
      <c r="G436" s="231" t="s">
        <v>557</v>
      </c>
      <c r="H436" s="164" t="s">
        <v>5548</v>
      </c>
      <c r="I436" s="231" t="s">
        <v>18</v>
      </c>
      <c r="J436" s="231" t="s">
        <v>338</v>
      </c>
      <c r="K436" s="231">
        <v>10</v>
      </c>
      <c r="L436" s="165" t="s">
        <v>2214</v>
      </c>
      <c r="M436" s="165" t="s">
        <v>2215</v>
      </c>
      <c r="N436" s="64">
        <v>1</v>
      </c>
      <c r="O436" s="64">
        <v>0</v>
      </c>
      <c r="P436" s="64">
        <v>0</v>
      </c>
      <c r="Q436" s="64">
        <v>0</v>
      </c>
      <c r="R436" s="64">
        <f t="shared" si="86"/>
        <v>1</v>
      </c>
      <c r="S436" s="105" t="s">
        <v>5134</v>
      </c>
      <c r="T436" s="105" t="s">
        <v>5560</v>
      </c>
      <c r="U436" s="159">
        <f t="shared" si="89"/>
        <v>1</v>
      </c>
      <c r="V436" s="273">
        <v>1</v>
      </c>
      <c r="W436" s="100">
        <f t="shared" si="87"/>
        <v>1</v>
      </c>
      <c r="X436" s="105" t="str">
        <f t="shared" si="88"/>
        <v>De acuerdo a lo programado</v>
      </c>
      <c r="Y436" s="166"/>
      <c r="Z436" s="159">
        <f t="shared" si="80"/>
        <v>0</v>
      </c>
      <c r="AA436" s="159"/>
      <c r="AB436" s="100" t="str">
        <f t="shared" si="81"/>
        <v>No hay ejecución</v>
      </c>
      <c r="AC436" s="105" t="str">
        <f t="shared" si="82"/>
        <v>NA</v>
      </c>
      <c r="AD436" s="166"/>
      <c r="AE436" s="65">
        <f t="shared" si="83"/>
        <v>1</v>
      </c>
      <c r="AF436" s="100">
        <f t="shared" si="84"/>
        <v>1</v>
      </c>
      <c r="AG436" s="105" t="str">
        <f t="shared" si="85"/>
        <v>De acuerdo a lo programado</v>
      </c>
      <c r="AH436" s="166"/>
      <c r="AI436" s="159">
        <v>10307.44</v>
      </c>
      <c r="AJ436" s="159" t="s">
        <v>5136</v>
      </c>
    </row>
    <row r="437" spans="1:36" ht="30" thickTop="1" thickBot="1">
      <c r="A437" s="63">
        <v>422</v>
      </c>
      <c r="B437" s="162" t="s">
        <v>388</v>
      </c>
      <c r="C437" s="162">
        <v>0</v>
      </c>
      <c r="D437" s="162" t="s">
        <v>99</v>
      </c>
      <c r="E437" s="162" t="s">
        <v>78</v>
      </c>
      <c r="F437" s="162">
        <v>17</v>
      </c>
      <c r="G437" s="231" t="s">
        <v>439</v>
      </c>
      <c r="H437" s="164" t="s">
        <v>5549</v>
      </c>
      <c r="I437" s="231" t="s">
        <v>18</v>
      </c>
      <c r="J437" s="231" t="s">
        <v>338</v>
      </c>
      <c r="K437" s="231">
        <v>10</v>
      </c>
      <c r="L437" s="165" t="s">
        <v>3778</v>
      </c>
      <c r="M437" s="165" t="s">
        <v>643</v>
      </c>
      <c r="N437" s="64">
        <v>0</v>
      </c>
      <c r="O437" s="64">
        <v>0</v>
      </c>
      <c r="P437" s="64">
        <v>1</v>
      </c>
      <c r="Q437" s="64">
        <v>0</v>
      </c>
      <c r="R437" s="64">
        <f t="shared" si="86"/>
        <v>1</v>
      </c>
      <c r="S437" s="105" t="s">
        <v>5134</v>
      </c>
      <c r="T437" s="105" t="s">
        <v>5560</v>
      </c>
      <c r="U437" s="159">
        <f t="shared" si="89"/>
        <v>0</v>
      </c>
      <c r="V437" s="273">
        <v>0</v>
      </c>
      <c r="W437" s="100" t="str">
        <f t="shared" si="87"/>
        <v>No hay Programación</v>
      </c>
      <c r="X437" s="105" t="str">
        <f t="shared" si="88"/>
        <v>De acuerdo a lo programado</v>
      </c>
      <c r="Y437" s="166"/>
      <c r="Z437" s="159">
        <f t="shared" ref="Z437:Z490" si="90">P437+Q437</f>
        <v>1</v>
      </c>
      <c r="AA437" s="159"/>
      <c r="AB437" s="100" t="str">
        <f t="shared" ref="AB437:AB490" si="91">IF(AA437="","No hay ejecución",IF(AND(Z437&gt;0), AA437/Z437,"No hay Programación"))</f>
        <v>No hay ejecución</v>
      </c>
      <c r="AC437" s="105" t="str">
        <f t="shared" ref="AC437:AC490" si="92">IF(AB437="No hay ejecución","NA",IF(AB437&gt;=90%,"De acuerdo a lo programado",IF(AB437&gt;=70%,"Atraso Leve",IF(AB437&lt;70%,"En Riesgo de no Cumplimiento"))))</f>
        <v>NA</v>
      </c>
      <c r="AD437" s="166"/>
      <c r="AE437" s="65">
        <f t="shared" ref="AE437:AE490" si="93">V437+AA437</f>
        <v>0</v>
      </c>
      <c r="AF437" s="100" t="str">
        <f t="shared" ref="AF437:AF490" si="94">IF(AE437="","No hay ejecución",IF(AND(AE437&gt;0), AE437/R437,"No hay Programación"))</f>
        <v>No hay Programación</v>
      </c>
      <c r="AG437" s="105" t="str">
        <f t="shared" ref="AG437:AG490" si="95">IF(AF437="No hay ejecución","NA",IF(AF437&gt;=90%,"De acuerdo a lo programado",IF(AF437&gt;=70%,"Atraso Leve",IF(AF437&lt;70%,"Incumplimiento"))))</f>
        <v>De acuerdo a lo programado</v>
      </c>
      <c r="AH437" s="166"/>
      <c r="AI437" s="159">
        <v>10307.44</v>
      </c>
      <c r="AJ437" s="159" t="s">
        <v>5136</v>
      </c>
    </row>
    <row r="438" spans="1:36" ht="30" thickTop="1" thickBot="1">
      <c r="A438" s="63">
        <v>423</v>
      </c>
      <c r="B438" s="162" t="s">
        <v>388</v>
      </c>
      <c r="C438" s="162">
        <v>0</v>
      </c>
      <c r="D438" s="162" t="s">
        <v>99</v>
      </c>
      <c r="E438" s="162" t="s">
        <v>78</v>
      </c>
      <c r="F438" s="162">
        <v>17</v>
      </c>
      <c r="G438" s="231" t="s">
        <v>439</v>
      </c>
      <c r="H438" s="164" t="s">
        <v>5153</v>
      </c>
      <c r="I438" s="231" t="s">
        <v>18</v>
      </c>
      <c r="J438" s="231" t="s">
        <v>338</v>
      </c>
      <c r="K438" s="231">
        <v>10</v>
      </c>
      <c r="L438" s="165" t="s">
        <v>2214</v>
      </c>
      <c r="M438" s="165" t="s">
        <v>2215</v>
      </c>
      <c r="N438" s="64">
        <v>0</v>
      </c>
      <c r="O438" s="64">
        <v>1</v>
      </c>
      <c r="P438" s="64">
        <v>0</v>
      </c>
      <c r="Q438" s="64">
        <v>0</v>
      </c>
      <c r="R438" s="64">
        <f t="shared" si="86"/>
        <v>1</v>
      </c>
      <c r="S438" s="105" t="s">
        <v>5134</v>
      </c>
      <c r="T438" s="105" t="s">
        <v>5560</v>
      </c>
      <c r="U438" s="159">
        <f t="shared" si="89"/>
        <v>1</v>
      </c>
      <c r="V438" s="273">
        <v>1</v>
      </c>
      <c r="W438" s="100">
        <f t="shared" si="87"/>
        <v>1</v>
      </c>
      <c r="X438" s="105" t="str">
        <f t="shared" si="88"/>
        <v>De acuerdo a lo programado</v>
      </c>
      <c r="Y438" s="166"/>
      <c r="Z438" s="159">
        <f t="shared" si="90"/>
        <v>0</v>
      </c>
      <c r="AA438" s="159"/>
      <c r="AB438" s="100" t="str">
        <f t="shared" si="91"/>
        <v>No hay ejecución</v>
      </c>
      <c r="AC438" s="105" t="str">
        <f t="shared" si="92"/>
        <v>NA</v>
      </c>
      <c r="AD438" s="166"/>
      <c r="AE438" s="65">
        <f t="shared" si="93"/>
        <v>1</v>
      </c>
      <c r="AF438" s="100">
        <f t="shared" si="94"/>
        <v>1</v>
      </c>
      <c r="AG438" s="105" t="str">
        <f t="shared" si="95"/>
        <v>De acuerdo a lo programado</v>
      </c>
      <c r="AH438" s="166"/>
      <c r="AI438" s="159">
        <v>10307.44</v>
      </c>
      <c r="AJ438" s="159" t="s">
        <v>5136</v>
      </c>
    </row>
    <row r="439" spans="1:36" ht="30" thickTop="1" thickBot="1">
      <c r="A439" s="63">
        <v>424</v>
      </c>
      <c r="B439" s="162" t="s">
        <v>388</v>
      </c>
      <c r="C439" s="162">
        <v>0</v>
      </c>
      <c r="D439" s="162" t="s">
        <v>99</v>
      </c>
      <c r="E439" s="162" t="s">
        <v>78</v>
      </c>
      <c r="F439" s="162">
        <v>17</v>
      </c>
      <c r="G439" s="231" t="s">
        <v>557</v>
      </c>
      <c r="H439" s="164" t="s">
        <v>5547</v>
      </c>
      <c r="I439" s="231" t="s">
        <v>18</v>
      </c>
      <c r="J439" s="231" t="s">
        <v>338</v>
      </c>
      <c r="K439" s="231">
        <v>10</v>
      </c>
      <c r="L439" s="165" t="s">
        <v>2214</v>
      </c>
      <c r="M439" s="165" t="s">
        <v>2215</v>
      </c>
      <c r="N439" s="64">
        <v>1</v>
      </c>
      <c r="O439" s="64">
        <v>0</v>
      </c>
      <c r="P439" s="64">
        <v>0</v>
      </c>
      <c r="Q439" s="64">
        <v>0</v>
      </c>
      <c r="R439" s="64">
        <f t="shared" si="86"/>
        <v>1</v>
      </c>
      <c r="S439" s="105" t="s">
        <v>5134</v>
      </c>
      <c r="T439" s="105" t="s">
        <v>5561</v>
      </c>
      <c r="U439" s="159">
        <f t="shared" si="89"/>
        <v>1</v>
      </c>
      <c r="V439" s="273">
        <v>1</v>
      </c>
      <c r="W439" s="100">
        <f t="shared" si="87"/>
        <v>1</v>
      </c>
      <c r="X439" s="105" t="str">
        <f t="shared" si="88"/>
        <v>De acuerdo a lo programado</v>
      </c>
      <c r="Y439" s="166"/>
      <c r="Z439" s="159">
        <f t="shared" si="90"/>
        <v>0</v>
      </c>
      <c r="AA439" s="159"/>
      <c r="AB439" s="100" t="str">
        <f t="shared" si="91"/>
        <v>No hay ejecución</v>
      </c>
      <c r="AC439" s="105" t="str">
        <f t="shared" si="92"/>
        <v>NA</v>
      </c>
      <c r="AD439" s="166"/>
      <c r="AE439" s="65">
        <f t="shared" si="93"/>
        <v>1</v>
      </c>
      <c r="AF439" s="100">
        <f t="shared" si="94"/>
        <v>1</v>
      </c>
      <c r="AG439" s="105" t="str">
        <f t="shared" si="95"/>
        <v>De acuerdo a lo programado</v>
      </c>
      <c r="AH439" s="166"/>
      <c r="AI439" s="159">
        <v>10307.44</v>
      </c>
      <c r="AJ439" s="159" t="s">
        <v>5136</v>
      </c>
    </row>
    <row r="440" spans="1:36" ht="30" thickTop="1" thickBot="1">
      <c r="A440" s="63">
        <v>425</v>
      </c>
      <c r="B440" s="162" t="s">
        <v>388</v>
      </c>
      <c r="C440" s="162">
        <v>0</v>
      </c>
      <c r="D440" s="162" t="s">
        <v>99</v>
      </c>
      <c r="E440" s="162" t="s">
        <v>78</v>
      </c>
      <c r="F440" s="162">
        <v>17</v>
      </c>
      <c r="G440" s="231" t="s">
        <v>557</v>
      </c>
      <c r="H440" s="164" t="s">
        <v>5548</v>
      </c>
      <c r="I440" s="231" t="s">
        <v>18</v>
      </c>
      <c r="J440" s="231" t="s">
        <v>338</v>
      </c>
      <c r="K440" s="231">
        <v>10</v>
      </c>
      <c r="L440" s="165" t="s">
        <v>2214</v>
      </c>
      <c r="M440" s="165" t="s">
        <v>2215</v>
      </c>
      <c r="N440" s="64">
        <v>1</v>
      </c>
      <c r="O440" s="64">
        <v>0</v>
      </c>
      <c r="P440" s="64">
        <v>0</v>
      </c>
      <c r="Q440" s="64">
        <v>0</v>
      </c>
      <c r="R440" s="64">
        <f t="shared" si="86"/>
        <v>1</v>
      </c>
      <c r="S440" s="105" t="s">
        <v>5134</v>
      </c>
      <c r="T440" s="105" t="s">
        <v>5561</v>
      </c>
      <c r="U440" s="159">
        <f t="shared" si="89"/>
        <v>1</v>
      </c>
      <c r="V440" s="273">
        <v>1</v>
      </c>
      <c r="W440" s="100">
        <f t="shared" si="87"/>
        <v>1</v>
      </c>
      <c r="X440" s="105" t="str">
        <f t="shared" si="88"/>
        <v>De acuerdo a lo programado</v>
      </c>
      <c r="Y440" s="166"/>
      <c r="Z440" s="159">
        <f t="shared" si="90"/>
        <v>0</v>
      </c>
      <c r="AA440" s="159"/>
      <c r="AB440" s="100" t="str">
        <f t="shared" si="91"/>
        <v>No hay ejecución</v>
      </c>
      <c r="AC440" s="105" t="str">
        <f t="shared" si="92"/>
        <v>NA</v>
      </c>
      <c r="AD440" s="166"/>
      <c r="AE440" s="65">
        <f t="shared" si="93"/>
        <v>1</v>
      </c>
      <c r="AF440" s="100">
        <f t="shared" si="94"/>
        <v>1</v>
      </c>
      <c r="AG440" s="105" t="str">
        <f t="shared" si="95"/>
        <v>De acuerdo a lo programado</v>
      </c>
      <c r="AH440" s="166"/>
      <c r="AI440" s="159">
        <v>10307.44</v>
      </c>
      <c r="AJ440" s="159" t="s">
        <v>5136</v>
      </c>
    </row>
    <row r="441" spans="1:36" ht="30" thickTop="1" thickBot="1">
      <c r="A441" s="63">
        <v>426</v>
      </c>
      <c r="B441" s="162" t="s">
        <v>388</v>
      </c>
      <c r="C441" s="162">
        <v>0</v>
      </c>
      <c r="D441" s="162" t="s">
        <v>99</v>
      </c>
      <c r="E441" s="162" t="s">
        <v>78</v>
      </c>
      <c r="F441" s="162">
        <v>17</v>
      </c>
      <c r="G441" s="231" t="s">
        <v>541</v>
      </c>
      <c r="H441" s="164" t="s">
        <v>5562</v>
      </c>
      <c r="I441" s="231" t="s">
        <v>20</v>
      </c>
      <c r="J441" s="231" t="s">
        <v>338</v>
      </c>
      <c r="K441" s="231">
        <v>5</v>
      </c>
      <c r="L441" s="165" t="s">
        <v>2214</v>
      </c>
      <c r="M441" s="165" t="s">
        <v>2215</v>
      </c>
      <c r="N441" s="64">
        <v>1</v>
      </c>
      <c r="O441" s="64">
        <v>1</v>
      </c>
      <c r="P441" s="64">
        <v>1</v>
      </c>
      <c r="Q441" s="64">
        <v>1</v>
      </c>
      <c r="R441" s="64">
        <f t="shared" si="86"/>
        <v>4</v>
      </c>
      <c r="S441" s="105" t="s">
        <v>5134</v>
      </c>
      <c r="T441" s="105" t="s">
        <v>5561</v>
      </c>
      <c r="U441" s="159">
        <f t="shared" si="89"/>
        <v>2</v>
      </c>
      <c r="V441" s="273">
        <v>2</v>
      </c>
      <c r="W441" s="100">
        <f t="shared" si="87"/>
        <v>1</v>
      </c>
      <c r="X441" s="105" t="str">
        <f t="shared" si="88"/>
        <v>De acuerdo a lo programado</v>
      </c>
      <c r="Y441" s="166"/>
      <c r="Z441" s="159">
        <f t="shared" si="90"/>
        <v>2</v>
      </c>
      <c r="AA441" s="159"/>
      <c r="AB441" s="100" t="str">
        <f t="shared" si="91"/>
        <v>No hay ejecución</v>
      </c>
      <c r="AC441" s="105" t="str">
        <f t="shared" si="92"/>
        <v>NA</v>
      </c>
      <c r="AD441" s="166"/>
      <c r="AE441" s="65">
        <f t="shared" si="93"/>
        <v>2</v>
      </c>
      <c r="AF441" s="100">
        <f t="shared" si="94"/>
        <v>0.5</v>
      </c>
      <c r="AG441" s="105" t="str">
        <f t="shared" si="95"/>
        <v>Incumplimiento</v>
      </c>
      <c r="AH441" s="166"/>
      <c r="AI441" s="159">
        <v>41229.760000000002</v>
      </c>
      <c r="AJ441" s="159" t="s">
        <v>5136</v>
      </c>
    </row>
    <row r="442" spans="1:36" ht="30" thickTop="1" thickBot="1">
      <c r="A442" s="63">
        <v>427</v>
      </c>
      <c r="B442" s="162" t="s">
        <v>388</v>
      </c>
      <c r="C442" s="162">
        <v>0</v>
      </c>
      <c r="D442" s="162" t="s">
        <v>99</v>
      </c>
      <c r="E442" s="162" t="s">
        <v>78</v>
      </c>
      <c r="F442" s="162">
        <v>17</v>
      </c>
      <c r="G442" s="231" t="s">
        <v>541</v>
      </c>
      <c r="H442" s="164" t="s">
        <v>5563</v>
      </c>
      <c r="I442" s="231" t="s">
        <v>20</v>
      </c>
      <c r="J442" s="231" t="s">
        <v>338</v>
      </c>
      <c r="K442" s="231">
        <v>5</v>
      </c>
      <c r="L442" s="165" t="s">
        <v>2214</v>
      </c>
      <c r="M442" s="165" t="s">
        <v>2215</v>
      </c>
      <c r="N442" s="64">
        <v>1</v>
      </c>
      <c r="O442" s="64">
        <v>1</v>
      </c>
      <c r="P442" s="64">
        <v>1</v>
      </c>
      <c r="Q442" s="64">
        <v>1</v>
      </c>
      <c r="R442" s="64">
        <f t="shared" si="86"/>
        <v>4</v>
      </c>
      <c r="S442" s="105" t="s">
        <v>5134</v>
      </c>
      <c r="T442" s="105" t="s">
        <v>5561</v>
      </c>
      <c r="U442" s="159">
        <f t="shared" si="89"/>
        <v>2</v>
      </c>
      <c r="V442" s="273">
        <v>2</v>
      </c>
      <c r="W442" s="100">
        <f t="shared" si="87"/>
        <v>1</v>
      </c>
      <c r="X442" s="105" t="str">
        <f t="shared" si="88"/>
        <v>De acuerdo a lo programado</v>
      </c>
      <c r="Y442" s="166"/>
      <c r="Z442" s="159">
        <f t="shared" si="90"/>
        <v>2</v>
      </c>
      <c r="AA442" s="159"/>
      <c r="AB442" s="100" t="str">
        <f t="shared" si="91"/>
        <v>No hay ejecución</v>
      </c>
      <c r="AC442" s="105" t="str">
        <f t="shared" si="92"/>
        <v>NA</v>
      </c>
      <c r="AD442" s="166"/>
      <c r="AE442" s="65">
        <f t="shared" si="93"/>
        <v>2</v>
      </c>
      <c r="AF442" s="100">
        <f t="shared" si="94"/>
        <v>0.5</v>
      </c>
      <c r="AG442" s="105" t="str">
        <f t="shared" si="95"/>
        <v>Incumplimiento</v>
      </c>
      <c r="AH442" s="166"/>
      <c r="AI442" s="159">
        <v>41229.760000000002</v>
      </c>
      <c r="AJ442" s="159" t="s">
        <v>5136</v>
      </c>
    </row>
    <row r="443" spans="1:36" ht="30" thickTop="1" thickBot="1">
      <c r="A443" s="63">
        <v>428</v>
      </c>
      <c r="B443" s="162" t="s">
        <v>388</v>
      </c>
      <c r="C443" s="162">
        <v>0</v>
      </c>
      <c r="D443" s="162" t="s">
        <v>99</v>
      </c>
      <c r="E443" s="162" t="s">
        <v>78</v>
      </c>
      <c r="F443" s="162">
        <v>17</v>
      </c>
      <c r="G443" s="231" t="s">
        <v>541</v>
      </c>
      <c r="H443" s="164" t="s">
        <v>5553</v>
      </c>
      <c r="I443" s="231" t="s">
        <v>20</v>
      </c>
      <c r="J443" s="231" t="s">
        <v>338</v>
      </c>
      <c r="K443" s="231">
        <v>5</v>
      </c>
      <c r="L443" s="165" t="s">
        <v>3778</v>
      </c>
      <c r="M443" s="165" t="s">
        <v>643</v>
      </c>
      <c r="N443" s="64">
        <v>0</v>
      </c>
      <c r="O443" s="64">
        <v>1</v>
      </c>
      <c r="P443" s="64">
        <v>0</v>
      </c>
      <c r="Q443" s="64">
        <v>0</v>
      </c>
      <c r="R443" s="64">
        <f t="shared" si="86"/>
        <v>1</v>
      </c>
      <c r="S443" s="105" t="s">
        <v>5134</v>
      </c>
      <c r="T443" s="105" t="s">
        <v>5561</v>
      </c>
      <c r="U443" s="159">
        <f t="shared" si="89"/>
        <v>1</v>
      </c>
      <c r="V443" s="273">
        <v>1</v>
      </c>
      <c r="W443" s="100">
        <f t="shared" si="87"/>
        <v>1</v>
      </c>
      <c r="X443" s="105" t="str">
        <f t="shared" si="88"/>
        <v>De acuerdo a lo programado</v>
      </c>
      <c r="Y443" s="166"/>
      <c r="Z443" s="159">
        <f t="shared" si="90"/>
        <v>0</v>
      </c>
      <c r="AA443" s="159"/>
      <c r="AB443" s="100" t="str">
        <f t="shared" si="91"/>
        <v>No hay ejecución</v>
      </c>
      <c r="AC443" s="105" t="str">
        <f t="shared" si="92"/>
        <v>NA</v>
      </c>
      <c r="AD443" s="166"/>
      <c r="AE443" s="65">
        <f t="shared" si="93"/>
        <v>1</v>
      </c>
      <c r="AF443" s="100">
        <f t="shared" si="94"/>
        <v>1</v>
      </c>
      <c r="AG443" s="105" t="str">
        <f t="shared" si="95"/>
        <v>De acuerdo a lo programado</v>
      </c>
      <c r="AH443" s="166"/>
      <c r="AI443" s="159">
        <v>10307.44</v>
      </c>
      <c r="AJ443" s="159" t="s">
        <v>5136</v>
      </c>
    </row>
    <row r="444" spans="1:36" ht="30" thickTop="1" thickBot="1">
      <c r="A444" s="63">
        <v>429</v>
      </c>
      <c r="B444" s="162" t="s">
        <v>388</v>
      </c>
      <c r="C444" s="162">
        <v>0</v>
      </c>
      <c r="D444" s="162" t="s">
        <v>99</v>
      </c>
      <c r="E444" s="162" t="s">
        <v>78</v>
      </c>
      <c r="F444" s="162">
        <v>17</v>
      </c>
      <c r="G444" s="231" t="s">
        <v>439</v>
      </c>
      <c r="H444" s="164" t="s">
        <v>5549</v>
      </c>
      <c r="I444" s="231" t="s">
        <v>18</v>
      </c>
      <c r="J444" s="231" t="s">
        <v>338</v>
      </c>
      <c r="K444" s="231">
        <v>10</v>
      </c>
      <c r="L444" s="165" t="s">
        <v>2214</v>
      </c>
      <c r="M444" s="165" t="s">
        <v>2215</v>
      </c>
      <c r="N444" s="64">
        <v>2</v>
      </c>
      <c r="O444" s="64">
        <v>2</v>
      </c>
      <c r="P444" s="64">
        <v>2</v>
      </c>
      <c r="Q444" s="64">
        <v>2</v>
      </c>
      <c r="R444" s="64">
        <f t="shared" si="86"/>
        <v>8</v>
      </c>
      <c r="S444" s="105" t="s">
        <v>5134</v>
      </c>
      <c r="T444" s="105" t="s">
        <v>5561</v>
      </c>
      <c r="U444" s="159">
        <f t="shared" si="89"/>
        <v>4</v>
      </c>
      <c r="V444" s="273">
        <v>4</v>
      </c>
      <c r="W444" s="100">
        <f t="shared" si="87"/>
        <v>1</v>
      </c>
      <c r="X444" s="105" t="str">
        <f t="shared" si="88"/>
        <v>De acuerdo a lo programado</v>
      </c>
      <c r="Y444" s="166"/>
      <c r="Z444" s="159">
        <f t="shared" si="90"/>
        <v>4</v>
      </c>
      <c r="AA444" s="159"/>
      <c r="AB444" s="100" t="str">
        <f t="shared" si="91"/>
        <v>No hay ejecución</v>
      </c>
      <c r="AC444" s="105" t="str">
        <f t="shared" si="92"/>
        <v>NA</v>
      </c>
      <c r="AD444" s="166"/>
      <c r="AE444" s="65">
        <f t="shared" si="93"/>
        <v>4</v>
      </c>
      <c r="AF444" s="100">
        <f t="shared" si="94"/>
        <v>0.5</v>
      </c>
      <c r="AG444" s="105" t="str">
        <f t="shared" si="95"/>
        <v>Incumplimiento</v>
      </c>
      <c r="AH444" s="166"/>
      <c r="AI444" s="159">
        <v>82459.520000000004</v>
      </c>
      <c r="AJ444" s="159" t="s">
        <v>5136</v>
      </c>
    </row>
    <row r="445" spans="1:36" ht="49.2" thickTop="1" thickBot="1">
      <c r="A445" s="63">
        <v>430</v>
      </c>
      <c r="B445" s="162" t="s">
        <v>388</v>
      </c>
      <c r="C445" s="162">
        <v>0</v>
      </c>
      <c r="D445" s="162" t="s">
        <v>99</v>
      </c>
      <c r="E445" s="162" t="s">
        <v>78</v>
      </c>
      <c r="F445" s="162">
        <v>17</v>
      </c>
      <c r="G445" s="231" t="s">
        <v>541</v>
      </c>
      <c r="H445" s="164" t="s">
        <v>5564</v>
      </c>
      <c r="I445" s="231" t="s">
        <v>20</v>
      </c>
      <c r="J445" s="231" t="s">
        <v>338</v>
      </c>
      <c r="K445" s="231">
        <v>5</v>
      </c>
      <c r="L445" s="165" t="s">
        <v>642</v>
      </c>
      <c r="M445" s="165" t="s">
        <v>674</v>
      </c>
      <c r="N445" s="64">
        <v>2</v>
      </c>
      <c r="O445" s="64">
        <v>0</v>
      </c>
      <c r="P445" s="64">
        <v>2</v>
      </c>
      <c r="Q445" s="64">
        <v>2</v>
      </c>
      <c r="R445" s="64">
        <f t="shared" si="86"/>
        <v>6</v>
      </c>
      <c r="S445" s="105" t="s">
        <v>5134</v>
      </c>
      <c r="T445" s="105" t="s">
        <v>5565</v>
      </c>
      <c r="U445" s="159">
        <f t="shared" si="89"/>
        <v>2</v>
      </c>
      <c r="V445" s="273">
        <v>5</v>
      </c>
      <c r="W445" s="100">
        <f t="shared" si="87"/>
        <v>2.5</v>
      </c>
      <c r="X445" s="105" t="str">
        <f t="shared" si="88"/>
        <v>De acuerdo a lo programado</v>
      </c>
      <c r="Y445" s="166" t="s">
        <v>5566</v>
      </c>
      <c r="Z445" s="159">
        <f t="shared" si="90"/>
        <v>4</v>
      </c>
      <c r="AA445" s="159"/>
      <c r="AB445" s="100" t="str">
        <f t="shared" si="91"/>
        <v>No hay ejecución</v>
      </c>
      <c r="AC445" s="105" t="str">
        <f t="shared" si="92"/>
        <v>NA</v>
      </c>
      <c r="AD445" s="166"/>
      <c r="AE445" s="65">
        <f t="shared" si="93"/>
        <v>5</v>
      </c>
      <c r="AF445" s="100">
        <f t="shared" si="94"/>
        <v>0.83333333333333337</v>
      </c>
      <c r="AG445" s="105" t="str">
        <f t="shared" si="95"/>
        <v>Atraso Leve</v>
      </c>
      <c r="AH445" s="166"/>
      <c r="AI445" s="159">
        <v>61844.639999999999</v>
      </c>
      <c r="AJ445" s="159" t="s">
        <v>5136</v>
      </c>
    </row>
    <row r="446" spans="1:36" ht="30" thickTop="1" thickBot="1">
      <c r="A446" s="63">
        <v>431</v>
      </c>
      <c r="B446" s="162" t="s">
        <v>388</v>
      </c>
      <c r="C446" s="162">
        <v>0</v>
      </c>
      <c r="D446" s="162" t="s">
        <v>99</v>
      </c>
      <c r="E446" s="162" t="s">
        <v>78</v>
      </c>
      <c r="F446" s="162">
        <v>17</v>
      </c>
      <c r="G446" s="231" t="s">
        <v>557</v>
      </c>
      <c r="H446" s="164" t="s">
        <v>5548</v>
      </c>
      <c r="I446" s="231" t="s">
        <v>18</v>
      </c>
      <c r="J446" s="231" t="s">
        <v>338</v>
      </c>
      <c r="K446" s="231">
        <v>10</v>
      </c>
      <c r="L446" s="165" t="s">
        <v>2214</v>
      </c>
      <c r="M446" s="165" t="s">
        <v>2215</v>
      </c>
      <c r="N446" s="64">
        <v>2</v>
      </c>
      <c r="O446" s="64">
        <v>0</v>
      </c>
      <c r="P446" s="64">
        <v>0</v>
      </c>
      <c r="Q446" s="64">
        <v>0</v>
      </c>
      <c r="R446" s="64">
        <f t="shared" si="86"/>
        <v>2</v>
      </c>
      <c r="S446" s="105" t="s">
        <v>5134</v>
      </c>
      <c r="T446" s="105" t="s">
        <v>5567</v>
      </c>
      <c r="U446" s="159">
        <f t="shared" si="89"/>
        <v>2</v>
      </c>
      <c r="V446" s="273">
        <v>1</v>
      </c>
      <c r="W446" s="100">
        <f t="shared" si="87"/>
        <v>0.5</v>
      </c>
      <c r="X446" s="105" t="str">
        <f t="shared" si="88"/>
        <v>En Riesgo de no Cumplimiento</v>
      </c>
      <c r="Y446" s="166"/>
      <c r="Z446" s="159">
        <f t="shared" si="90"/>
        <v>0</v>
      </c>
      <c r="AA446" s="159"/>
      <c r="AB446" s="100" t="str">
        <f t="shared" si="91"/>
        <v>No hay ejecución</v>
      </c>
      <c r="AC446" s="105" t="str">
        <f t="shared" si="92"/>
        <v>NA</v>
      </c>
      <c r="AD446" s="166"/>
      <c r="AE446" s="65">
        <f t="shared" si="93"/>
        <v>1</v>
      </c>
      <c r="AF446" s="100">
        <f t="shared" si="94"/>
        <v>0.5</v>
      </c>
      <c r="AG446" s="105" t="str">
        <f t="shared" si="95"/>
        <v>Incumplimiento</v>
      </c>
      <c r="AH446" s="166"/>
      <c r="AI446" s="159">
        <v>10307.44</v>
      </c>
      <c r="AJ446" s="159" t="s">
        <v>5136</v>
      </c>
    </row>
    <row r="447" spans="1:36" ht="30" thickTop="1" thickBot="1">
      <c r="A447" s="63">
        <v>432</v>
      </c>
      <c r="B447" s="162" t="s">
        <v>388</v>
      </c>
      <c r="C447" s="162">
        <v>0</v>
      </c>
      <c r="D447" s="162" t="s">
        <v>99</v>
      </c>
      <c r="E447" s="162" t="s">
        <v>78</v>
      </c>
      <c r="F447" s="162">
        <v>17</v>
      </c>
      <c r="G447" s="231" t="s">
        <v>439</v>
      </c>
      <c r="H447" s="164" t="s">
        <v>5549</v>
      </c>
      <c r="I447" s="231" t="s">
        <v>18</v>
      </c>
      <c r="J447" s="231" t="s">
        <v>338</v>
      </c>
      <c r="K447" s="231">
        <v>10</v>
      </c>
      <c r="L447" s="165" t="s">
        <v>2214</v>
      </c>
      <c r="M447" s="165" t="s">
        <v>2215</v>
      </c>
      <c r="N447" s="64">
        <v>0</v>
      </c>
      <c r="O447" s="64">
        <v>2</v>
      </c>
      <c r="P447" s="64">
        <v>0</v>
      </c>
      <c r="Q447" s="64">
        <v>2</v>
      </c>
      <c r="R447" s="64">
        <f t="shared" si="86"/>
        <v>4</v>
      </c>
      <c r="S447" s="105" t="s">
        <v>5134</v>
      </c>
      <c r="T447" s="105" t="s">
        <v>5567</v>
      </c>
      <c r="U447" s="159">
        <f t="shared" si="89"/>
        <v>2</v>
      </c>
      <c r="V447" s="273">
        <v>2</v>
      </c>
      <c r="W447" s="100">
        <f t="shared" si="87"/>
        <v>1</v>
      </c>
      <c r="X447" s="105" t="str">
        <f t="shared" si="88"/>
        <v>De acuerdo a lo programado</v>
      </c>
      <c r="Y447" s="166"/>
      <c r="Z447" s="159">
        <f t="shared" si="90"/>
        <v>2</v>
      </c>
      <c r="AA447" s="159"/>
      <c r="AB447" s="100" t="str">
        <f t="shared" si="91"/>
        <v>No hay ejecución</v>
      </c>
      <c r="AC447" s="105" t="str">
        <f t="shared" si="92"/>
        <v>NA</v>
      </c>
      <c r="AD447" s="166"/>
      <c r="AE447" s="65">
        <f t="shared" si="93"/>
        <v>2</v>
      </c>
      <c r="AF447" s="100">
        <f t="shared" si="94"/>
        <v>0.5</v>
      </c>
      <c r="AG447" s="105" t="str">
        <f t="shared" si="95"/>
        <v>Incumplimiento</v>
      </c>
      <c r="AH447" s="166"/>
      <c r="AI447" s="159">
        <v>41229.760000000002</v>
      </c>
      <c r="AJ447" s="159" t="s">
        <v>5136</v>
      </c>
    </row>
    <row r="448" spans="1:36" ht="30" thickTop="1" thickBot="1">
      <c r="A448" s="63">
        <v>433</v>
      </c>
      <c r="B448" s="162" t="s">
        <v>388</v>
      </c>
      <c r="C448" s="162">
        <v>0</v>
      </c>
      <c r="D448" s="162" t="s">
        <v>99</v>
      </c>
      <c r="E448" s="162" t="s">
        <v>78</v>
      </c>
      <c r="F448" s="162">
        <v>17</v>
      </c>
      <c r="G448" s="231" t="s">
        <v>557</v>
      </c>
      <c r="H448" s="164" t="s">
        <v>5547</v>
      </c>
      <c r="I448" s="231" t="s">
        <v>18</v>
      </c>
      <c r="J448" s="231" t="s">
        <v>338</v>
      </c>
      <c r="K448" s="231">
        <v>10</v>
      </c>
      <c r="L448" s="165" t="s">
        <v>2214</v>
      </c>
      <c r="M448" s="165" t="s">
        <v>2215</v>
      </c>
      <c r="N448" s="64">
        <v>2</v>
      </c>
      <c r="O448" s="64">
        <v>0</v>
      </c>
      <c r="P448" s="64">
        <v>0</v>
      </c>
      <c r="Q448" s="64">
        <v>0</v>
      </c>
      <c r="R448" s="64">
        <f t="shared" si="86"/>
        <v>2</v>
      </c>
      <c r="S448" s="105" t="s">
        <v>5134</v>
      </c>
      <c r="T448" s="105" t="s">
        <v>5567</v>
      </c>
      <c r="U448" s="159">
        <f t="shared" si="89"/>
        <v>2</v>
      </c>
      <c r="V448" s="273">
        <v>1</v>
      </c>
      <c r="W448" s="100">
        <f t="shared" si="87"/>
        <v>0.5</v>
      </c>
      <c r="X448" s="105" t="str">
        <f t="shared" si="88"/>
        <v>En Riesgo de no Cumplimiento</v>
      </c>
      <c r="Y448" s="166"/>
      <c r="Z448" s="159">
        <f t="shared" si="90"/>
        <v>0</v>
      </c>
      <c r="AA448" s="159"/>
      <c r="AB448" s="100" t="str">
        <f t="shared" si="91"/>
        <v>No hay ejecución</v>
      </c>
      <c r="AC448" s="105" t="str">
        <f t="shared" si="92"/>
        <v>NA</v>
      </c>
      <c r="AD448" s="166"/>
      <c r="AE448" s="65">
        <f t="shared" si="93"/>
        <v>1</v>
      </c>
      <c r="AF448" s="100">
        <f t="shared" si="94"/>
        <v>0.5</v>
      </c>
      <c r="AG448" s="105" t="str">
        <f t="shared" si="95"/>
        <v>Incumplimiento</v>
      </c>
      <c r="AH448" s="166"/>
      <c r="AI448" s="159">
        <v>10307.44</v>
      </c>
      <c r="AJ448" s="159" t="s">
        <v>5136</v>
      </c>
    </row>
    <row r="449" spans="1:36" ht="30" thickTop="1" thickBot="1">
      <c r="A449" s="63">
        <v>434</v>
      </c>
      <c r="B449" s="162" t="s">
        <v>388</v>
      </c>
      <c r="C449" s="162">
        <v>0</v>
      </c>
      <c r="D449" s="162" t="s">
        <v>99</v>
      </c>
      <c r="E449" s="162" t="s">
        <v>78</v>
      </c>
      <c r="F449" s="162">
        <v>17</v>
      </c>
      <c r="G449" s="231" t="s">
        <v>439</v>
      </c>
      <c r="H449" s="164" t="s">
        <v>5549</v>
      </c>
      <c r="I449" s="231" t="s">
        <v>18</v>
      </c>
      <c r="J449" s="231" t="s">
        <v>338</v>
      </c>
      <c r="K449" s="231">
        <v>10</v>
      </c>
      <c r="L449" s="165" t="s">
        <v>2214</v>
      </c>
      <c r="M449" s="165" t="s">
        <v>2215</v>
      </c>
      <c r="N449" s="64">
        <v>2</v>
      </c>
      <c r="O449" s="64">
        <v>0</v>
      </c>
      <c r="P449" s="64">
        <v>2</v>
      </c>
      <c r="Q449" s="64">
        <v>0</v>
      </c>
      <c r="R449" s="64">
        <f t="shared" si="86"/>
        <v>4</v>
      </c>
      <c r="S449" s="105" t="s">
        <v>5134</v>
      </c>
      <c r="T449" s="105" t="s">
        <v>5567</v>
      </c>
      <c r="U449" s="159">
        <f t="shared" si="89"/>
        <v>2</v>
      </c>
      <c r="V449" s="273">
        <v>0</v>
      </c>
      <c r="W449" s="100">
        <f t="shared" si="87"/>
        <v>0</v>
      </c>
      <c r="X449" s="105" t="str">
        <f t="shared" si="88"/>
        <v>En Riesgo de no Cumplimiento</v>
      </c>
      <c r="Y449" s="166"/>
      <c r="Z449" s="159">
        <f t="shared" si="90"/>
        <v>2</v>
      </c>
      <c r="AA449" s="159"/>
      <c r="AB449" s="100" t="str">
        <f t="shared" si="91"/>
        <v>No hay ejecución</v>
      </c>
      <c r="AC449" s="105" t="str">
        <f t="shared" si="92"/>
        <v>NA</v>
      </c>
      <c r="AD449" s="166"/>
      <c r="AE449" s="65">
        <f t="shared" si="93"/>
        <v>0</v>
      </c>
      <c r="AF449" s="100" t="str">
        <f t="shared" si="94"/>
        <v>No hay Programación</v>
      </c>
      <c r="AG449" s="105" t="str">
        <f t="shared" si="95"/>
        <v>De acuerdo a lo programado</v>
      </c>
      <c r="AH449" s="166"/>
      <c r="AI449" s="159">
        <v>41229.760000000002</v>
      </c>
      <c r="AJ449" s="159" t="s">
        <v>5136</v>
      </c>
    </row>
    <row r="450" spans="1:36" ht="30" thickTop="1" thickBot="1">
      <c r="A450" s="63">
        <v>435</v>
      </c>
      <c r="B450" s="162" t="s">
        <v>388</v>
      </c>
      <c r="C450" s="162">
        <v>0</v>
      </c>
      <c r="D450" s="162" t="s">
        <v>99</v>
      </c>
      <c r="E450" s="162" t="s">
        <v>78</v>
      </c>
      <c r="F450" s="162">
        <v>17</v>
      </c>
      <c r="G450" s="231" t="s">
        <v>439</v>
      </c>
      <c r="H450" s="164" t="s">
        <v>5549</v>
      </c>
      <c r="I450" s="231" t="s">
        <v>18</v>
      </c>
      <c r="J450" s="231" t="s">
        <v>338</v>
      </c>
      <c r="K450" s="231">
        <v>10</v>
      </c>
      <c r="L450" s="165" t="s">
        <v>3778</v>
      </c>
      <c r="M450" s="165" t="s">
        <v>643</v>
      </c>
      <c r="N450" s="64">
        <v>0</v>
      </c>
      <c r="O450" s="64">
        <v>1</v>
      </c>
      <c r="P450" s="64">
        <v>0</v>
      </c>
      <c r="Q450" s="64">
        <v>0</v>
      </c>
      <c r="R450" s="64">
        <f t="shared" si="86"/>
        <v>1</v>
      </c>
      <c r="S450" s="105" t="s">
        <v>5134</v>
      </c>
      <c r="T450" s="105" t="s">
        <v>5567</v>
      </c>
      <c r="U450" s="159">
        <f t="shared" si="89"/>
        <v>1</v>
      </c>
      <c r="V450" s="273">
        <v>0</v>
      </c>
      <c r="W450" s="100">
        <f t="shared" si="87"/>
        <v>0</v>
      </c>
      <c r="X450" s="105" t="str">
        <f t="shared" si="88"/>
        <v>En Riesgo de no Cumplimiento</v>
      </c>
      <c r="Y450" s="166"/>
      <c r="Z450" s="159">
        <f t="shared" si="90"/>
        <v>0</v>
      </c>
      <c r="AA450" s="159"/>
      <c r="AB450" s="100" t="str">
        <f t="shared" si="91"/>
        <v>No hay ejecución</v>
      </c>
      <c r="AC450" s="105" t="str">
        <f t="shared" si="92"/>
        <v>NA</v>
      </c>
      <c r="AD450" s="166"/>
      <c r="AE450" s="65">
        <f t="shared" si="93"/>
        <v>0</v>
      </c>
      <c r="AF450" s="100" t="str">
        <f t="shared" si="94"/>
        <v>No hay Programación</v>
      </c>
      <c r="AG450" s="105" t="str">
        <f t="shared" si="95"/>
        <v>De acuerdo a lo programado</v>
      </c>
      <c r="AH450" s="166"/>
      <c r="AI450" s="159">
        <v>10307.44</v>
      </c>
      <c r="AJ450" s="159" t="s">
        <v>5136</v>
      </c>
    </row>
    <row r="451" spans="1:36" ht="30" thickTop="1" thickBot="1">
      <c r="A451" s="63">
        <v>436</v>
      </c>
      <c r="B451" s="162" t="s">
        <v>388</v>
      </c>
      <c r="C451" s="162">
        <v>0</v>
      </c>
      <c r="D451" s="162" t="s">
        <v>99</v>
      </c>
      <c r="E451" s="162" t="s">
        <v>78</v>
      </c>
      <c r="F451" s="162">
        <v>17</v>
      </c>
      <c r="G451" s="231" t="s">
        <v>439</v>
      </c>
      <c r="H451" s="164" t="s">
        <v>5549</v>
      </c>
      <c r="I451" s="231" t="s">
        <v>18</v>
      </c>
      <c r="J451" s="231" t="s">
        <v>338</v>
      </c>
      <c r="K451" s="231">
        <v>10</v>
      </c>
      <c r="L451" s="165" t="s">
        <v>3834</v>
      </c>
      <c r="M451" s="165" t="s">
        <v>643</v>
      </c>
      <c r="N451" s="64">
        <v>1</v>
      </c>
      <c r="O451" s="64">
        <v>0</v>
      </c>
      <c r="P451" s="64">
        <v>0</v>
      </c>
      <c r="Q451" s="64">
        <v>0</v>
      </c>
      <c r="R451" s="64">
        <f t="shared" si="86"/>
        <v>1</v>
      </c>
      <c r="S451" s="105" t="s">
        <v>5134</v>
      </c>
      <c r="T451" s="105" t="s">
        <v>5567</v>
      </c>
      <c r="U451" s="159">
        <f t="shared" si="89"/>
        <v>1</v>
      </c>
      <c r="V451" s="273">
        <v>0</v>
      </c>
      <c r="W451" s="100">
        <f t="shared" si="87"/>
        <v>0</v>
      </c>
      <c r="X451" s="105" t="str">
        <f t="shared" si="88"/>
        <v>En Riesgo de no Cumplimiento</v>
      </c>
      <c r="Y451" s="166"/>
      <c r="Z451" s="159">
        <f t="shared" si="90"/>
        <v>0</v>
      </c>
      <c r="AA451" s="159"/>
      <c r="AB451" s="100" t="str">
        <f t="shared" si="91"/>
        <v>No hay ejecución</v>
      </c>
      <c r="AC451" s="105" t="str">
        <f t="shared" si="92"/>
        <v>NA</v>
      </c>
      <c r="AD451" s="166"/>
      <c r="AE451" s="65">
        <f t="shared" si="93"/>
        <v>0</v>
      </c>
      <c r="AF451" s="100" t="str">
        <f t="shared" si="94"/>
        <v>No hay Programación</v>
      </c>
      <c r="AG451" s="105" t="str">
        <f t="shared" si="95"/>
        <v>De acuerdo a lo programado</v>
      </c>
      <c r="AH451" s="166"/>
      <c r="AI451" s="159">
        <v>20614.88</v>
      </c>
      <c r="AJ451" s="159" t="s">
        <v>5136</v>
      </c>
    </row>
    <row r="452" spans="1:36" ht="30" thickTop="1" thickBot="1">
      <c r="A452" s="63">
        <v>437</v>
      </c>
      <c r="B452" s="162" t="s">
        <v>388</v>
      </c>
      <c r="C452" s="162">
        <v>0</v>
      </c>
      <c r="D452" s="162" t="s">
        <v>99</v>
      </c>
      <c r="E452" s="162" t="s">
        <v>78</v>
      </c>
      <c r="F452" s="162">
        <v>17</v>
      </c>
      <c r="G452" s="231" t="s">
        <v>557</v>
      </c>
      <c r="H452" s="164" t="s">
        <v>5547</v>
      </c>
      <c r="I452" s="231" t="s">
        <v>18</v>
      </c>
      <c r="J452" s="231" t="s">
        <v>338</v>
      </c>
      <c r="K452" s="231">
        <v>10</v>
      </c>
      <c r="L452" s="165" t="s">
        <v>2214</v>
      </c>
      <c r="M452" s="165" t="s">
        <v>2215</v>
      </c>
      <c r="N452" s="64">
        <v>2</v>
      </c>
      <c r="O452" s="64">
        <v>0</v>
      </c>
      <c r="P452" s="64">
        <v>0</v>
      </c>
      <c r="Q452" s="64">
        <v>0</v>
      </c>
      <c r="R452" s="64">
        <f t="shared" si="86"/>
        <v>2</v>
      </c>
      <c r="S452" s="105" t="s">
        <v>5134</v>
      </c>
      <c r="T452" s="105" t="s">
        <v>5568</v>
      </c>
      <c r="U452" s="159">
        <f t="shared" si="89"/>
        <v>2</v>
      </c>
      <c r="V452" s="273">
        <v>1</v>
      </c>
      <c r="W452" s="100">
        <f t="shared" si="87"/>
        <v>0.5</v>
      </c>
      <c r="X452" s="105" t="str">
        <f t="shared" si="88"/>
        <v>En Riesgo de no Cumplimiento</v>
      </c>
      <c r="Y452" s="166"/>
      <c r="Z452" s="159">
        <f t="shared" si="90"/>
        <v>0</v>
      </c>
      <c r="AA452" s="159"/>
      <c r="AB452" s="100" t="str">
        <f t="shared" si="91"/>
        <v>No hay ejecución</v>
      </c>
      <c r="AC452" s="105" t="str">
        <f t="shared" si="92"/>
        <v>NA</v>
      </c>
      <c r="AD452" s="166"/>
      <c r="AE452" s="65">
        <f t="shared" si="93"/>
        <v>1</v>
      </c>
      <c r="AF452" s="100">
        <f t="shared" si="94"/>
        <v>0.5</v>
      </c>
      <c r="AG452" s="105" t="str">
        <f t="shared" si="95"/>
        <v>Incumplimiento</v>
      </c>
      <c r="AH452" s="166"/>
      <c r="AI452" s="159">
        <v>10307.44</v>
      </c>
      <c r="AJ452" s="159" t="s">
        <v>5136</v>
      </c>
    </row>
    <row r="453" spans="1:36" ht="30" thickTop="1" thickBot="1">
      <c r="A453" s="63">
        <v>438</v>
      </c>
      <c r="B453" s="162" t="s">
        <v>388</v>
      </c>
      <c r="C453" s="162">
        <v>0</v>
      </c>
      <c r="D453" s="162" t="s">
        <v>99</v>
      </c>
      <c r="E453" s="162" t="s">
        <v>78</v>
      </c>
      <c r="F453" s="162">
        <v>17</v>
      </c>
      <c r="G453" s="231" t="s">
        <v>557</v>
      </c>
      <c r="H453" s="164" t="s">
        <v>5548</v>
      </c>
      <c r="I453" s="231" t="s">
        <v>18</v>
      </c>
      <c r="J453" s="231" t="s">
        <v>338</v>
      </c>
      <c r="K453" s="231">
        <v>10</v>
      </c>
      <c r="L453" s="165" t="s">
        <v>2214</v>
      </c>
      <c r="M453" s="165" t="s">
        <v>2215</v>
      </c>
      <c r="N453" s="64">
        <v>2</v>
      </c>
      <c r="O453" s="64">
        <v>0</v>
      </c>
      <c r="P453" s="64">
        <v>0</v>
      </c>
      <c r="Q453" s="64">
        <v>0</v>
      </c>
      <c r="R453" s="64">
        <f t="shared" si="86"/>
        <v>2</v>
      </c>
      <c r="S453" s="105" t="s">
        <v>5134</v>
      </c>
      <c r="T453" s="105" t="s">
        <v>5568</v>
      </c>
      <c r="U453" s="159">
        <f t="shared" si="89"/>
        <v>2</v>
      </c>
      <c r="V453" s="273">
        <v>1</v>
      </c>
      <c r="W453" s="100">
        <f t="shared" si="87"/>
        <v>0.5</v>
      </c>
      <c r="X453" s="105" t="str">
        <f t="shared" si="88"/>
        <v>En Riesgo de no Cumplimiento</v>
      </c>
      <c r="Y453" s="166"/>
      <c r="Z453" s="159">
        <f t="shared" si="90"/>
        <v>0</v>
      </c>
      <c r="AA453" s="159"/>
      <c r="AB453" s="100" t="str">
        <f t="shared" si="91"/>
        <v>No hay ejecución</v>
      </c>
      <c r="AC453" s="105" t="str">
        <f t="shared" si="92"/>
        <v>NA</v>
      </c>
      <c r="AD453" s="166"/>
      <c r="AE453" s="65">
        <f t="shared" si="93"/>
        <v>1</v>
      </c>
      <c r="AF453" s="100">
        <f t="shared" si="94"/>
        <v>0.5</v>
      </c>
      <c r="AG453" s="105" t="str">
        <f t="shared" si="95"/>
        <v>Incumplimiento</v>
      </c>
      <c r="AH453" s="166"/>
      <c r="AI453" s="159">
        <v>10307.44</v>
      </c>
      <c r="AJ453" s="159" t="s">
        <v>5136</v>
      </c>
    </row>
    <row r="454" spans="1:36" ht="30" thickTop="1" thickBot="1">
      <c r="A454" s="63">
        <v>439</v>
      </c>
      <c r="B454" s="162" t="s">
        <v>388</v>
      </c>
      <c r="C454" s="162">
        <v>0</v>
      </c>
      <c r="D454" s="162" t="s">
        <v>99</v>
      </c>
      <c r="E454" s="162" t="s">
        <v>78</v>
      </c>
      <c r="F454" s="162">
        <v>17</v>
      </c>
      <c r="G454" s="231" t="s">
        <v>439</v>
      </c>
      <c r="H454" s="164" t="s">
        <v>5549</v>
      </c>
      <c r="I454" s="231" t="s">
        <v>18</v>
      </c>
      <c r="J454" s="231" t="s">
        <v>338</v>
      </c>
      <c r="K454" s="231">
        <v>10</v>
      </c>
      <c r="L454" s="165" t="s">
        <v>2214</v>
      </c>
      <c r="M454" s="165" t="s">
        <v>2215</v>
      </c>
      <c r="N454" s="64">
        <v>2</v>
      </c>
      <c r="O454" s="64">
        <v>0</v>
      </c>
      <c r="P454" s="64">
        <v>2</v>
      </c>
      <c r="Q454" s="64">
        <v>0</v>
      </c>
      <c r="R454" s="64">
        <f t="shared" si="86"/>
        <v>4</v>
      </c>
      <c r="S454" s="105" t="s">
        <v>5134</v>
      </c>
      <c r="T454" s="105" t="s">
        <v>5568</v>
      </c>
      <c r="U454" s="159">
        <f t="shared" si="89"/>
        <v>2</v>
      </c>
      <c r="V454" s="273">
        <v>2</v>
      </c>
      <c r="W454" s="100">
        <f t="shared" si="87"/>
        <v>1</v>
      </c>
      <c r="X454" s="105" t="str">
        <f t="shared" si="88"/>
        <v>De acuerdo a lo programado</v>
      </c>
      <c r="Y454" s="166"/>
      <c r="Z454" s="159">
        <f t="shared" si="90"/>
        <v>2</v>
      </c>
      <c r="AA454" s="159"/>
      <c r="AB454" s="100" t="str">
        <f t="shared" si="91"/>
        <v>No hay ejecución</v>
      </c>
      <c r="AC454" s="105" t="str">
        <f t="shared" si="92"/>
        <v>NA</v>
      </c>
      <c r="AD454" s="166"/>
      <c r="AE454" s="65">
        <f t="shared" si="93"/>
        <v>2</v>
      </c>
      <c r="AF454" s="100">
        <f t="shared" si="94"/>
        <v>0.5</v>
      </c>
      <c r="AG454" s="105" t="str">
        <f t="shared" si="95"/>
        <v>Incumplimiento</v>
      </c>
      <c r="AH454" s="166"/>
      <c r="AI454" s="159">
        <v>41229.760000000002</v>
      </c>
      <c r="AJ454" s="159" t="s">
        <v>5136</v>
      </c>
    </row>
    <row r="455" spans="1:36" ht="30" thickTop="1" thickBot="1">
      <c r="A455" s="63">
        <v>440</v>
      </c>
      <c r="B455" s="162" t="s">
        <v>388</v>
      </c>
      <c r="C455" s="162">
        <v>0</v>
      </c>
      <c r="D455" s="162" t="s">
        <v>99</v>
      </c>
      <c r="E455" s="162" t="s">
        <v>78</v>
      </c>
      <c r="F455" s="162">
        <v>17</v>
      </c>
      <c r="G455" s="231" t="s">
        <v>439</v>
      </c>
      <c r="H455" s="164" t="s">
        <v>5549</v>
      </c>
      <c r="I455" s="231" t="s">
        <v>18</v>
      </c>
      <c r="J455" s="231" t="s">
        <v>338</v>
      </c>
      <c r="K455" s="231">
        <v>10</v>
      </c>
      <c r="L455" s="165" t="s">
        <v>3778</v>
      </c>
      <c r="M455" s="165" t="s">
        <v>643</v>
      </c>
      <c r="N455" s="64">
        <v>0</v>
      </c>
      <c r="O455" s="64">
        <v>1</v>
      </c>
      <c r="P455" s="64">
        <v>0</v>
      </c>
      <c r="Q455" s="64">
        <v>0</v>
      </c>
      <c r="R455" s="64">
        <f t="shared" si="86"/>
        <v>1</v>
      </c>
      <c r="S455" s="105" t="s">
        <v>5134</v>
      </c>
      <c r="T455" s="105" t="s">
        <v>5568</v>
      </c>
      <c r="U455" s="159">
        <f t="shared" si="89"/>
        <v>1</v>
      </c>
      <c r="V455" s="273">
        <v>0</v>
      </c>
      <c r="W455" s="100">
        <f t="shared" si="87"/>
        <v>0</v>
      </c>
      <c r="X455" s="105" t="str">
        <f t="shared" si="88"/>
        <v>En Riesgo de no Cumplimiento</v>
      </c>
      <c r="Y455" s="166"/>
      <c r="Z455" s="159">
        <f t="shared" si="90"/>
        <v>0</v>
      </c>
      <c r="AA455" s="159"/>
      <c r="AB455" s="100" t="str">
        <f t="shared" si="91"/>
        <v>No hay ejecución</v>
      </c>
      <c r="AC455" s="105" t="str">
        <f t="shared" si="92"/>
        <v>NA</v>
      </c>
      <c r="AD455" s="166"/>
      <c r="AE455" s="65">
        <f t="shared" si="93"/>
        <v>0</v>
      </c>
      <c r="AF455" s="100" t="str">
        <f t="shared" si="94"/>
        <v>No hay Programación</v>
      </c>
      <c r="AG455" s="105" t="str">
        <f t="shared" si="95"/>
        <v>De acuerdo a lo programado</v>
      </c>
      <c r="AH455" s="166"/>
      <c r="AI455" s="159">
        <v>10307.44</v>
      </c>
      <c r="AJ455" s="159" t="s">
        <v>5136</v>
      </c>
    </row>
    <row r="456" spans="1:36" ht="30" thickTop="1" thickBot="1">
      <c r="A456" s="63">
        <v>441</v>
      </c>
      <c r="B456" s="162" t="s">
        <v>388</v>
      </c>
      <c r="C456" s="162">
        <v>0</v>
      </c>
      <c r="D456" s="162" t="s">
        <v>99</v>
      </c>
      <c r="E456" s="162" t="s">
        <v>78</v>
      </c>
      <c r="F456" s="162">
        <v>17</v>
      </c>
      <c r="G456" s="231" t="s">
        <v>439</v>
      </c>
      <c r="H456" s="164" t="s">
        <v>5549</v>
      </c>
      <c r="I456" s="231" t="s">
        <v>18</v>
      </c>
      <c r="J456" s="231" t="s">
        <v>338</v>
      </c>
      <c r="K456" s="231">
        <v>10</v>
      </c>
      <c r="L456" s="165" t="s">
        <v>3834</v>
      </c>
      <c r="M456" s="165" t="s">
        <v>643</v>
      </c>
      <c r="N456" s="64">
        <v>1</v>
      </c>
      <c r="O456" s="64">
        <v>1</v>
      </c>
      <c r="P456" s="64">
        <v>0</v>
      </c>
      <c r="Q456" s="64">
        <v>0</v>
      </c>
      <c r="R456" s="64">
        <f t="shared" si="86"/>
        <v>2</v>
      </c>
      <c r="S456" s="105" t="s">
        <v>5134</v>
      </c>
      <c r="T456" s="105" t="s">
        <v>5568</v>
      </c>
      <c r="U456" s="159">
        <f t="shared" si="89"/>
        <v>2</v>
      </c>
      <c r="V456" s="273">
        <v>0</v>
      </c>
      <c r="W456" s="100">
        <f t="shared" si="87"/>
        <v>0</v>
      </c>
      <c r="X456" s="105" t="str">
        <f t="shared" si="88"/>
        <v>En Riesgo de no Cumplimiento</v>
      </c>
      <c r="Y456" s="166"/>
      <c r="Z456" s="159">
        <f t="shared" si="90"/>
        <v>0</v>
      </c>
      <c r="AA456" s="159"/>
      <c r="AB456" s="100" t="str">
        <f t="shared" si="91"/>
        <v>No hay ejecución</v>
      </c>
      <c r="AC456" s="105" t="str">
        <f t="shared" si="92"/>
        <v>NA</v>
      </c>
      <c r="AD456" s="166"/>
      <c r="AE456" s="65">
        <f t="shared" si="93"/>
        <v>0</v>
      </c>
      <c r="AF456" s="100" t="str">
        <f t="shared" si="94"/>
        <v>No hay Programación</v>
      </c>
      <c r="AG456" s="105" t="str">
        <f t="shared" si="95"/>
        <v>De acuerdo a lo programado</v>
      </c>
      <c r="AH456" s="166"/>
      <c r="AI456" s="159">
        <v>20614.88</v>
      </c>
      <c r="AJ456" s="159" t="s">
        <v>5136</v>
      </c>
    </row>
    <row r="457" spans="1:36" ht="30" thickTop="1" thickBot="1">
      <c r="A457" s="63">
        <v>442</v>
      </c>
      <c r="B457" s="162" t="s">
        <v>388</v>
      </c>
      <c r="C457" s="162">
        <v>0</v>
      </c>
      <c r="D457" s="162" t="s">
        <v>99</v>
      </c>
      <c r="E457" s="162" t="s">
        <v>78</v>
      </c>
      <c r="F457" s="162">
        <v>17</v>
      </c>
      <c r="G457" s="231" t="s">
        <v>557</v>
      </c>
      <c r="H457" s="164" t="s">
        <v>5548</v>
      </c>
      <c r="I457" s="231" t="s">
        <v>18</v>
      </c>
      <c r="J457" s="231" t="s">
        <v>338</v>
      </c>
      <c r="K457" s="231">
        <v>10</v>
      </c>
      <c r="L457" s="165" t="s">
        <v>2214</v>
      </c>
      <c r="M457" s="165" t="s">
        <v>2215</v>
      </c>
      <c r="N457" s="64">
        <v>2</v>
      </c>
      <c r="O457" s="64">
        <v>0</v>
      </c>
      <c r="P457" s="64">
        <v>2</v>
      </c>
      <c r="Q457" s="64">
        <v>0</v>
      </c>
      <c r="R457" s="64">
        <f t="shared" si="86"/>
        <v>4</v>
      </c>
      <c r="S457" s="105" t="s">
        <v>5134</v>
      </c>
      <c r="T457" s="105" t="s">
        <v>5568</v>
      </c>
      <c r="U457" s="159">
        <f t="shared" si="89"/>
        <v>2</v>
      </c>
      <c r="V457" s="273">
        <v>0</v>
      </c>
      <c r="W457" s="100">
        <f t="shared" si="87"/>
        <v>0</v>
      </c>
      <c r="X457" s="105" t="str">
        <f t="shared" si="88"/>
        <v>En Riesgo de no Cumplimiento</v>
      </c>
      <c r="Y457" s="166"/>
      <c r="Z457" s="159">
        <f t="shared" si="90"/>
        <v>2</v>
      </c>
      <c r="AA457" s="159"/>
      <c r="AB457" s="100" t="str">
        <f t="shared" si="91"/>
        <v>No hay ejecución</v>
      </c>
      <c r="AC457" s="105" t="str">
        <f t="shared" si="92"/>
        <v>NA</v>
      </c>
      <c r="AD457" s="166"/>
      <c r="AE457" s="65">
        <f t="shared" si="93"/>
        <v>0</v>
      </c>
      <c r="AF457" s="100" t="str">
        <f t="shared" si="94"/>
        <v>No hay Programación</v>
      </c>
      <c r="AG457" s="105" t="str">
        <f t="shared" si="95"/>
        <v>De acuerdo a lo programado</v>
      </c>
      <c r="AH457" s="166"/>
      <c r="AI457" s="159">
        <v>20614.88</v>
      </c>
      <c r="AJ457" s="159" t="s">
        <v>5136</v>
      </c>
    </row>
    <row r="458" spans="1:36" ht="30" thickTop="1" thickBot="1">
      <c r="A458" s="63">
        <v>443</v>
      </c>
      <c r="B458" s="162" t="s">
        <v>388</v>
      </c>
      <c r="C458" s="162">
        <v>0</v>
      </c>
      <c r="D458" s="162" t="s">
        <v>99</v>
      </c>
      <c r="E458" s="162" t="s">
        <v>78</v>
      </c>
      <c r="F458" s="162">
        <v>17</v>
      </c>
      <c r="G458" s="231" t="s">
        <v>541</v>
      </c>
      <c r="H458" s="164" t="s">
        <v>5569</v>
      </c>
      <c r="I458" s="231" t="s">
        <v>20</v>
      </c>
      <c r="J458" s="231" t="s">
        <v>338</v>
      </c>
      <c r="K458" s="231">
        <v>5</v>
      </c>
      <c r="L458" s="165" t="s">
        <v>3778</v>
      </c>
      <c r="M458" s="165" t="s">
        <v>643</v>
      </c>
      <c r="N458" s="64">
        <v>0</v>
      </c>
      <c r="O458" s="64">
        <v>1</v>
      </c>
      <c r="P458" s="64">
        <v>0</v>
      </c>
      <c r="Q458" s="64">
        <v>0</v>
      </c>
      <c r="R458" s="64">
        <f t="shared" si="86"/>
        <v>1</v>
      </c>
      <c r="S458" s="105" t="s">
        <v>5172</v>
      </c>
      <c r="T458" s="105" t="s">
        <v>5570</v>
      </c>
      <c r="U458" s="159">
        <f t="shared" si="89"/>
        <v>1</v>
      </c>
      <c r="V458" s="273">
        <v>0</v>
      </c>
      <c r="W458" s="100">
        <f t="shared" si="87"/>
        <v>0</v>
      </c>
      <c r="X458" s="105" t="str">
        <f t="shared" si="88"/>
        <v>En Riesgo de no Cumplimiento</v>
      </c>
      <c r="Y458" s="166" t="s">
        <v>5219</v>
      </c>
      <c r="Z458" s="159">
        <f t="shared" si="90"/>
        <v>0</v>
      </c>
      <c r="AA458" s="159"/>
      <c r="AB458" s="100" t="str">
        <f t="shared" si="91"/>
        <v>No hay ejecución</v>
      </c>
      <c r="AC458" s="105" t="str">
        <f t="shared" si="92"/>
        <v>NA</v>
      </c>
      <c r="AD458" s="166"/>
      <c r="AE458" s="65">
        <f t="shared" si="93"/>
        <v>0</v>
      </c>
      <c r="AF458" s="100" t="str">
        <f t="shared" si="94"/>
        <v>No hay Programación</v>
      </c>
      <c r="AG458" s="105" t="str">
        <f t="shared" si="95"/>
        <v>De acuerdo a lo programado</v>
      </c>
      <c r="AH458" s="166"/>
      <c r="AI458" s="159">
        <v>10307.44</v>
      </c>
      <c r="AJ458" s="159" t="s">
        <v>5136</v>
      </c>
    </row>
    <row r="459" spans="1:36" ht="30" thickTop="1" thickBot="1">
      <c r="A459" s="63">
        <v>444</v>
      </c>
      <c r="B459" s="162" t="s">
        <v>388</v>
      </c>
      <c r="C459" s="162">
        <v>0</v>
      </c>
      <c r="D459" s="162" t="s">
        <v>99</v>
      </c>
      <c r="E459" s="162" t="s">
        <v>78</v>
      </c>
      <c r="F459" s="162">
        <v>17</v>
      </c>
      <c r="G459" s="231" t="s">
        <v>541</v>
      </c>
      <c r="H459" s="164" t="s">
        <v>5571</v>
      </c>
      <c r="I459" s="231" t="s">
        <v>20</v>
      </c>
      <c r="J459" s="231" t="s">
        <v>338</v>
      </c>
      <c r="K459" s="231">
        <v>5</v>
      </c>
      <c r="L459" s="165" t="s">
        <v>685</v>
      </c>
      <c r="M459" s="165" t="s">
        <v>643</v>
      </c>
      <c r="N459" s="64">
        <v>1</v>
      </c>
      <c r="O459" s="64">
        <v>1</v>
      </c>
      <c r="P459" s="64">
        <v>1</v>
      </c>
      <c r="Q459" s="64">
        <v>1</v>
      </c>
      <c r="R459" s="64">
        <f t="shared" si="86"/>
        <v>4</v>
      </c>
      <c r="S459" s="105" t="s">
        <v>5172</v>
      </c>
      <c r="T459" s="105" t="s">
        <v>5570</v>
      </c>
      <c r="U459" s="159">
        <f t="shared" si="89"/>
        <v>2</v>
      </c>
      <c r="V459" s="273">
        <v>1</v>
      </c>
      <c r="W459" s="100">
        <f t="shared" si="87"/>
        <v>0.5</v>
      </c>
      <c r="X459" s="105" t="str">
        <f t="shared" si="88"/>
        <v>En Riesgo de no Cumplimiento</v>
      </c>
      <c r="Y459" s="166" t="s">
        <v>5572</v>
      </c>
      <c r="Z459" s="159">
        <f t="shared" si="90"/>
        <v>2</v>
      </c>
      <c r="AA459" s="159"/>
      <c r="AB459" s="100" t="str">
        <f t="shared" si="91"/>
        <v>No hay ejecución</v>
      </c>
      <c r="AC459" s="105" t="str">
        <f t="shared" si="92"/>
        <v>NA</v>
      </c>
      <c r="AD459" s="166"/>
      <c r="AE459" s="65">
        <f t="shared" si="93"/>
        <v>1</v>
      </c>
      <c r="AF459" s="100">
        <f t="shared" si="94"/>
        <v>0.25</v>
      </c>
      <c r="AG459" s="105" t="str">
        <f t="shared" si="95"/>
        <v>Incumplimiento</v>
      </c>
      <c r="AH459" s="166"/>
      <c r="AI459" s="159">
        <v>41229.760000000002</v>
      </c>
      <c r="AJ459" s="159" t="s">
        <v>5136</v>
      </c>
    </row>
    <row r="460" spans="1:36" ht="30" thickTop="1" thickBot="1">
      <c r="A460" s="63">
        <v>445</v>
      </c>
      <c r="B460" s="162" t="s">
        <v>388</v>
      </c>
      <c r="C460" s="162">
        <v>0</v>
      </c>
      <c r="D460" s="162" t="s">
        <v>99</v>
      </c>
      <c r="E460" s="162" t="s">
        <v>78</v>
      </c>
      <c r="F460" s="162">
        <v>17</v>
      </c>
      <c r="G460" s="231" t="s">
        <v>541</v>
      </c>
      <c r="H460" s="164" t="s">
        <v>5573</v>
      </c>
      <c r="I460" s="231" t="s">
        <v>20</v>
      </c>
      <c r="J460" s="231" t="s">
        <v>338</v>
      </c>
      <c r="K460" s="231">
        <v>5</v>
      </c>
      <c r="L460" s="165" t="s">
        <v>685</v>
      </c>
      <c r="M460" s="165" t="s">
        <v>643</v>
      </c>
      <c r="N460" s="64">
        <v>0</v>
      </c>
      <c r="O460" s="64">
        <v>0</v>
      </c>
      <c r="P460" s="64">
        <v>0</v>
      </c>
      <c r="Q460" s="64">
        <v>1</v>
      </c>
      <c r="R460" s="64">
        <f t="shared" ref="R460:R511" si="96">N460+O460+P460+Q460</f>
        <v>1</v>
      </c>
      <c r="S460" s="105" t="s">
        <v>5172</v>
      </c>
      <c r="T460" s="105" t="s">
        <v>5570</v>
      </c>
      <c r="U460" s="159">
        <f t="shared" si="89"/>
        <v>0</v>
      </c>
      <c r="V460" s="273">
        <v>1</v>
      </c>
      <c r="W460" s="100" t="str">
        <f t="shared" si="87"/>
        <v>No hay Programación</v>
      </c>
      <c r="X460" s="105" t="str">
        <f t="shared" si="88"/>
        <v>De acuerdo a lo programado</v>
      </c>
      <c r="Y460" s="166" t="s">
        <v>5574</v>
      </c>
      <c r="Z460" s="159">
        <f t="shared" si="90"/>
        <v>1</v>
      </c>
      <c r="AA460" s="159"/>
      <c r="AB460" s="100" t="str">
        <f t="shared" si="91"/>
        <v>No hay ejecución</v>
      </c>
      <c r="AC460" s="105" t="str">
        <f t="shared" si="92"/>
        <v>NA</v>
      </c>
      <c r="AD460" s="166"/>
      <c r="AE460" s="65">
        <f t="shared" si="93"/>
        <v>1</v>
      </c>
      <c r="AF460" s="100">
        <f t="shared" si="94"/>
        <v>1</v>
      </c>
      <c r="AG460" s="105" t="str">
        <f t="shared" si="95"/>
        <v>De acuerdo a lo programado</v>
      </c>
      <c r="AH460" s="166"/>
      <c r="AI460" s="159">
        <v>10307.44</v>
      </c>
      <c r="AJ460" s="159" t="s">
        <v>5136</v>
      </c>
    </row>
    <row r="461" spans="1:36" ht="58.8" thickTop="1" thickBot="1">
      <c r="A461" s="63">
        <v>446</v>
      </c>
      <c r="B461" s="162" t="s">
        <v>388</v>
      </c>
      <c r="C461" s="162">
        <v>0</v>
      </c>
      <c r="D461" s="162" t="s">
        <v>99</v>
      </c>
      <c r="E461" s="162" t="s">
        <v>78</v>
      </c>
      <c r="F461" s="162">
        <v>17</v>
      </c>
      <c r="G461" s="231" t="s">
        <v>541</v>
      </c>
      <c r="H461" s="164" t="s">
        <v>5553</v>
      </c>
      <c r="I461" s="231" t="s">
        <v>20</v>
      </c>
      <c r="J461" s="231" t="s">
        <v>338</v>
      </c>
      <c r="K461" s="231">
        <v>5</v>
      </c>
      <c r="L461" s="165" t="s">
        <v>2214</v>
      </c>
      <c r="M461" s="165" t="s">
        <v>2215</v>
      </c>
      <c r="N461" s="64">
        <v>1</v>
      </c>
      <c r="O461" s="64">
        <v>1</v>
      </c>
      <c r="P461" s="64">
        <v>1</v>
      </c>
      <c r="Q461" s="64">
        <v>1</v>
      </c>
      <c r="R461" s="64">
        <f t="shared" si="96"/>
        <v>4</v>
      </c>
      <c r="S461" s="105" t="s">
        <v>5172</v>
      </c>
      <c r="T461" s="105" t="s">
        <v>5570</v>
      </c>
      <c r="U461" s="159">
        <f t="shared" si="89"/>
        <v>2</v>
      </c>
      <c r="V461" s="273">
        <v>4</v>
      </c>
      <c r="W461" s="100">
        <f t="shared" si="87"/>
        <v>2</v>
      </c>
      <c r="X461" s="105" t="str">
        <f t="shared" si="88"/>
        <v>De acuerdo a lo programado</v>
      </c>
      <c r="Y461" s="166" t="s">
        <v>5575</v>
      </c>
      <c r="Z461" s="159">
        <f t="shared" si="90"/>
        <v>2</v>
      </c>
      <c r="AA461" s="159"/>
      <c r="AB461" s="100" t="str">
        <f t="shared" si="91"/>
        <v>No hay ejecución</v>
      </c>
      <c r="AC461" s="105" t="str">
        <f t="shared" si="92"/>
        <v>NA</v>
      </c>
      <c r="AD461" s="166"/>
      <c r="AE461" s="65">
        <f t="shared" si="93"/>
        <v>4</v>
      </c>
      <c r="AF461" s="100">
        <f t="shared" si="94"/>
        <v>1</v>
      </c>
      <c r="AG461" s="105" t="str">
        <f t="shared" si="95"/>
        <v>De acuerdo a lo programado</v>
      </c>
      <c r="AH461" s="166"/>
      <c r="AI461" s="159">
        <v>41229.760000000002</v>
      </c>
      <c r="AJ461" s="159" t="s">
        <v>5136</v>
      </c>
    </row>
    <row r="462" spans="1:36" ht="30" thickTop="1" thickBot="1">
      <c r="A462" s="63">
        <v>447</v>
      </c>
      <c r="B462" s="162" t="s">
        <v>388</v>
      </c>
      <c r="C462" s="162">
        <v>0</v>
      </c>
      <c r="D462" s="162" t="s">
        <v>99</v>
      </c>
      <c r="E462" s="162" t="s">
        <v>78</v>
      </c>
      <c r="F462" s="162">
        <v>17</v>
      </c>
      <c r="G462" s="231" t="s">
        <v>541</v>
      </c>
      <c r="H462" s="164" t="s">
        <v>5576</v>
      </c>
      <c r="I462" s="231" t="s">
        <v>20</v>
      </c>
      <c r="J462" s="231" t="s">
        <v>338</v>
      </c>
      <c r="K462" s="231">
        <v>5</v>
      </c>
      <c r="L462" s="165" t="s">
        <v>2214</v>
      </c>
      <c r="M462" s="165" t="s">
        <v>2215</v>
      </c>
      <c r="N462" s="64">
        <v>2</v>
      </c>
      <c r="O462" s="64">
        <v>2</v>
      </c>
      <c r="P462" s="64">
        <v>0</v>
      </c>
      <c r="Q462" s="64">
        <v>0</v>
      </c>
      <c r="R462" s="64">
        <f t="shared" si="96"/>
        <v>4</v>
      </c>
      <c r="S462" s="105" t="s">
        <v>5172</v>
      </c>
      <c r="T462" s="105" t="s">
        <v>5577</v>
      </c>
      <c r="U462" s="159">
        <f t="shared" si="89"/>
        <v>4</v>
      </c>
      <c r="V462" s="273">
        <v>2</v>
      </c>
      <c r="W462" s="100">
        <f t="shared" si="87"/>
        <v>0.5</v>
      </c>
      <c r="X462" s="105" t="str">
        <f t="shared" si="88"/>
        <v>En Riesgo de no Cumplimiento</v>
      </c>
      <c r="Y462" s="166"/>
      <c r="Z462" s="159">
        <f t="shared" si="90"/>
        <v>0</v>
      </c>
      <c r="AA462" s="159"/>
      <c r="AB462" s="100" t="str">
        <f t="shared" si="91"/>
        <v>No hay ejecución</v>
      </c>
      <c r="AC462" s="105" t="str">
        <f t="shared" si="92"/>
        <v>NA</v>
      </c>
      <c r="AD462" s="166"/>
      <c r="AE462" s="65">
        <f t="shared" si="93"/>
        <v>2</v>
      </c>
      <c r="AF462" s="100">
        <f t="shared" si="94"/>
        <v>0.5</v>
      </c>
      <c r="AG462" s="105" t="str">
        <f t="shared" si="95"/>
        <v>Incumplimiento</v>
      </c>
      <c r="AH462" s="166"/>
      <c r="AI462" s="159">
        <v>41229.760000000002</v>
      </c>
      <c r="AJ462" s="159" t="s">
        <v>5136</v>
      </c>
    </row>
    <row r="463" spans="1:36" ht="30" thickTop="1" thickBot="1">
      <c r="A463" s="63">
        <v>448</v>
      </c>
      <c r="B463" s="162" t="s">
        <v>388</v>
      </c>
      <c r="C463" s="162">
        <v>0</v>
      </c>
      <c r="D463" s="162" t="s">
        <v>99</v>
      </c>
      <c r="E463" s="162" t="s">
        <v>78</v>
      </c>
      <c r="F463" s="162">
        <v>17</v>
      </c>
      <c r="G463" s="231" t="s">
        <v>541</v>
      </c>
      <c r="H463" s="164" t="s">
        <v>5157</v>
      </c>
      <c r="I463" s="231" t="s">
        <v>20</v>
      </c>
      <c r="J463" s="231" t="s">
        <v>338</v>
      </c>
      <c r="K463" s="231">
        <v>5</v>
      </c>
      <c r="L463" s="165" t="s">
        <v>2214</v>
      </c>
      <c r="M463" s="165" t="s">
        <v>2215</v>
      </c>
      <c r="N463" s="64">
        <v>0</v>
      </c>
      <c r="O463" s="64">
        <v>1</v>
      </c>
      <c r="P463" s="64">
        <v>0</v>
      </c>
      <c r="Q463" s="64">
        <v>1</v>
      </c>
      <c r="R463" s="64">
        <f t="shared" si="96"/>
        <v>2</v>
      </c>
      <c r="S463" s="105" t="s">
        <v>5172</v>
      </c>
      <c r="T463" s="105" t="s">
        <v>5577</v>
      </c>
      <c r="U463" s="159">
        <f t="shared" si="89"/>
        <v>1</v>
      </c>
      <c r="V463" s="273">
        <v>0</v>
      </c>
      <c r="W463" s="100">
        <f t="shared" si="87"/>
        <v>0</v>
      </c>
      <c r="X463" s="105" t="str">
        <f t="shared" si="88"/>
        <v>En Riesgo de no Cumplimiento</v>
      </c>
      <c r="Y463" s="166"/>
      <c r="Z463" s="159">
        <f t="shared" si="90"/>
        <v>1</v>
      </c>
      <c r="AA463" s="159"/>
      <c r="AB463" s="100" t="str">
        <f t="shared" si="91"/>
        <v>No hay ejecución</v>
      </c>
      <c r="AC463" s="105" t="str">
        <f t="shared" si="92"/>
        <v>NA</v>
      </c>
      <c r="AD463" s="166"/>
      <c r="AE463" s="65">
        <f t="shared" si="93"/>
        <v>0</v>
      </c>
      <c r="AF463" s="100" t="str">
        <f t="shared" si="94"/>
        <v>No hay Programación</v>
      </c>
      <c r="AG463" s="105" t="str">
        <f t="shared" si="95"/>
        <v>De acuerdo a lo programado</v>
      </c>
      <c r="AH463" s="166"/>
      <c r="AI463" s="159">
        <v>20614.88</v>
      </c>
      <c r="AJ463" s="159" t="s">
        <v>5136</v>
      </c>
    </row>
    <row r="464" spans="1:36" ht="39.6" thickTop="1" thickBot="1">
      <c r="A464" s="63">
        <v>449</v>
      </c>
      <c r="B464" s="162" t="s">
        <v>388</v>
      </c>
      <c r="C464" s="162">
        <v>0</v>
      </c>
      <c r="D464" s="162" t="s">
        <v>99</v>
      </c>
      <c r="E464" s="162" t="s">
        <v>78</v>
      </c>
      <c r="F464" s="162">
        <v>17</v>
      </c>
      <c r="G464" s="231" t="s">
        <v>541</v>
      </c>
      <c r="H464" s="164" t="s">
        <v>5578</v>
      </c>
      <c r="I464" s="231" t="s">
        <v>20</v>
      </c>
      <c r="J464" s="231" t="s">
        <v>338</v>
      </c>
      <c r="K464" s="231">
        <v>5</v>
      </c>
      <c r="L464" s="165" t="s">
        <v>2214</v>
      </c>
      <c r="M464" s="165" t="s">
        <v>2215</v>
      </c>
      <c r="N464" s="64">
        <v>0</v>
      </c>
      <c r="O464" s="64">
        <v>1</v>
      </c>
      <c r="P464" s="64">
        <v>0</v>
      </c>
      <c r="Q464" s="64">
        <v>1</v>
      </c>
      <c r="R464" s="64">
        <f t="shared" si="96"/>
        <v>2</v>
      </c>
      <c r="S464" s="105" t="s">
        <v>5172</v>
      </c>
      <c r="T464" s="105" t="s">
        <v>5577</v>
      </c>
      <c r="U464" s="159">
        <f t="shared" si="89"/>
        <v>1</v>
      </c>
      <c r="V464" s="273">
        <v>2</v>
      </c>
      <c r="W464" s="100">
        <f t="shared" ref="W464:W515" si="97">IF(V464="","No hay ejecución",IF(AND(U464&gt;0), V464/U464,"No hay Programación"))</f>
        <v>2</v>
      </c>
      <c r="X464" s="105" t="str">
        <f t="shared" ref="X464:X515" si="98">IF(W464="No hay ejecución","NA",IF(W464&gt;=90%,"De acuerdo a lo programado",IF(W464&gt;=70%,"Atraso Leve",IF(W464&lt;70%,"En Riesgo de no Cumplimiento"))))</f>
        <v>De acuerdo a lo programado</v>
      </c>
      <c r="Y464" s="166" t="s">
        <v>5579</v>
      </c>
      <c r="Z464" s="159">
        <f t="shared" si="90"/>
        <v>1</v>
      </c>
      <c r="AA464" s="159"/>
      <c r="AB464" s="100" t="str">
        <f t="shared" si="91"/>
        <v>No hay ejecución</v>
      </c>
      <c r="AC464" s="105" t="str">
        <f t="shared" si="92"/>
        <v>NA</v>
      </c>
      <c r="AD464" s="166"/>
      <c r="AE464" s="65">
        <f t="shared" si="93"/>
        <v>2</v>
      </c>
      <c r="AF464" s="100">
        <f t="shared" si="94"/>
        <v>1</v>
      </c>
      <c r="AG464" s="105" t="str">
        <f t="shared" si="95"/>
        <v>De acuerdo a lo programado</v>
      </c>
      <c r="AH464" s="166"/>
      <c r="AI464" s="159">
        <v>20614.88</v>
      </c>
      <c r="AJ464" s="159" t="s">
        <v>5136</v>
      </c>
    </row>
    <row r="465" spans="1:36" ht="30" thickTop="1" thickBot="1">
      <c r="A465" s="63">
        <v>450</v>
      </c>
      <c r="B465" s="162" t="s">
        <v>388</v>
      </c>
      <c r="C465" s="162">
        <v>0</v>
      </c>
      <c r="D465" s="162" t="s">
        <v>99</v>
      </c>
      <c r="E465" s="162" t="s">
        <v>78</v>
      </c>
      <c r="F465" s="162">
        <v>17</v>
      </c>
      <c r="G465" s="231" t="s">
        <v>541</v>
      </c>
      <c r="H465" s="164" t="s">
        <v>5553</v>
      </c>
      <c r="I465" s="231" t="s">
        <v>20</v>
      </c>
      <c r="J465" s="231" t="s">
        <v>338</v>
      </c>
      <c r="K465" s="231">
        <v>5</v>
      </c>
      <c r="L465" s="165" t="s">
        <v>2214</v>
      </c>
      <c r="M465" s="165" t="s">
        <v>2215</v>
      </c>
      <c r="N465" s="64">
        <v>1</v>
      </c>
      <c r="O465" s="64">
        <v>1</v>
      </c>
      <c r="P465" s="64">
        <v>1</v>
      </c>
      <c r="Q465" s="64">
        <v>1</v>
      </c>
      <c r="R465" s="64">
        <f t="shared" si="96"/>
        <v>4</v>
      </c>
      <c r="S465" s="105" t="s">
        <v>5172</v>
      </c>
      <c r="T465" s="105" t="s">
        <v>5577</v>
      </c>
      <c r="U465" s="159">
        <f t="shared" si="89"/>
        <v>2</v>
      </c>
      <c r="V465" s="273">
        <v>2</v>
      </c>
      <c r="W465" s="100">
        <f t="shared" si="97"/>
        <v>1</v>
      </c>
      <c r="X465" s="105" t="str">
        <f t="shared" si="98"/>
        <v>De acuerdo a lo programado</v>
      </c>
      <c r="Y465" s="166" t="s">
        <v>5580</v>
      </c>
      <c r="Z465" s="159">
        <f t="shared" si="90"/>
        <v>2</v>
      </c>
      <c r="AA465" s="159"/>
      <c r="AB465" s="100" t="str">
        <f t="shared" si="91"/>
        <v>No hay ejecución</v>
      </c>
      <c r="AC465" s="105" t="str">
        <f t="shared" si="92"/>
        <v>NA</v>
      </c>
      <c r="AD465" s="166"/>
      <c r="AE465" s="65">
        <f t="shared" si="93"/>
        <v>2</v>
      </c>
      <c r="AF465" s="100">
        <f t="shared" si="94"/>
        <v>0.5</v>
      </c>
      <c r="AG465" s="105" t="str">
        <f t="shared" si="95"/>
        <v>Incumplimiento</v>
      </c>
      <c r="AH465" s="166"/>
      <c r="AI465" s="159">
        <v>41229.760000000002</v>
      </c>
      <c r="AJ465" s="159" t="s">
        <v>5136</v>
      </c>
    </row>
    <row r="466" spans="1:36" ht="30" thickTop="1" thickBot="1">
      <c r="A466" s="63">
        <v>451</v>
      </c>
      <c r="B466" s="162" t="s">
        <v>388</v>
      </c>
      <c r="C466" s="162">
        <v>0</v>
      </c>
      <c r="D466" s="162" t="s">
        <v>99</v>
      </c>
      <c r="E466" s="162" t="s">
        <v>78</v>
      </c>
      <c r="F466" s="162">
        <v>17</v>
      </c>
      <c r="G466" s="231" t="s">
        <v>541</v>
      </c>
      <c r="H466" s="164" t="s">
        <v>5581</v>
      </c>
      <c r="I466" s="231" t="s">
        <v>20</v>
      </c>
      <c r="J466" s="231" t="s">
        <v>338</v>
      </c>
      <c r="K466" s="231">
        <v>5</v>
      </c>
      <c r="L466" s="165" t="s">
        <v>2214</v>
      </c>
      <c r="M466" s="165" t="s">
        <v>2215</v>
      </c>
      <c r="N466" s="64">
        <v>0</v>
      </c>
      <c r="O466" s="64">
        <v>0</v>
      </c>
      <c r="P466" s="64">
        <v>1</v>
      </c>
      <c r="Q466" s="64">
        <v>1</v>
      </c>
      <c r="R466" s="64">
        <f t="shared" si="96"/>
        <v>2</v>
      </c>
      <c r="S466" s="105" t="s">
        <v>5172</v>
      </c>
      <c r="T466" s="105" t="s">
        <v>5582</v>
      </c>
      <c r="U466" s="159">
        <f t="shared" si="89"/>
        <v>0</v>
      </c>
      <c r="V466" s="273">
        <v>1</v>
      </c>
      <c r="W466" s="100" t="str">
        <f t="shared" si="97"/>
        <v>No hay Programación</v>
      </c>
      <c r="X466" s="105" t="str">
        <f t="shared" si="98"/>
        <v>De acuerdo a lo programado</v>
      </c>
      <c r="Y466" s="166"/>
      <c r="Z466" s="159">
        <f t="shared" si="90"/>
        <v>2</v>
      </c>
      <c r="AA466" s="159"/>
      <c r="AB466" s="100" t="str">
        <f t="shared" si="91"/>
        <v>No hay ejecución</v>
      </c>
      <c r="AC466" s="105" t="str">
        <f t="shared" si="92"/>
        <v>NA</v>
      </c>
      <c r="AD466" s="166"/>
      <c r="AE466" s="65">
        <f t="shared" si="93"/>
        <v>1</v>
      </c>
      <c r="AF466" s="100">
        <f t="shared" si="94"/>
        <v>0.5</v>
      </c>
      <c r="AG466" s="105" t="str">
        <f t="shared" si="95"/>
        <v>Incumplimiento</v>
      </c>
      <c r="AH466" s="166"/>
      <c r="AI466" s="159">
        <v>20614.88</v>
      </c>
      <c r="AJ466" s="159" t="s">
        <v>5136</v>
      </c>
    </row>
    <row r="467" spans="1:36" ht="30" thickTop="1" thickBot="1">
      <c r="A467" s="63">
        <v>452</v>
      </c>
      <c r="B467" s="162" t="s">
        <v>388</v>
      </c>
      <c r="C467" s="162">
        <v>0</v>
      </c>
      <c r="D467" s="162" t="s">
        <v>99</v>
      </c>
      <c r="E467" s="162" t="s">
        <v>78</v>
      </c>
      <c r="F467" s="162">
        <v>17</v>
      </c>
      <c r="G467" s="231" t="s">
        <v>541</v>
      </c>
      <c r="H467" s="164" t="s">
        <v>5571</v>
      </c>
      <c r="I467" s="231" t="s">
        <v>20</v>
      </c>
      <c r="J467" s="231" t="s">
        <v>338</v>
      </c>
      <c r="K467" s="231">
        <v>5</v>
      </c>
      <c r="L467" s="165" t="s">
        <v>3778</v>
      </c>
      <c r="M467" s="165" t="s">
        <v>643</v>
      </c>
      <c r="N467" s="64">
        <v>0</v>
      </c>
      <c r="O467" s="64">
        <v>1</v>
      </c>
      <c r="P467" s="64">
        <v>1</v>
      </c>
      <c r="Q467" s="64">
        <v>0</v>
      </c>
      <c r="R467" s="64">
        <f t="shared" si="96"/>
        <v>2</v>
      </c>
      <c r="S467" s="105" t="s">
        <v>5172</v>
      </c>
      <c r="T467" s="105" t="s">
        <v>5583</v>
      </c>
      <c r="U467" s="159">
        <f t="shared" si="89"/>
        <v>1</v>
      </c>
      <c r="V467" s="273">
        <v>0</v>
      </c>
      <c r="W467" s="100">
        <f t="shared" si="97"/>
        <v>0</v>
      </c>
      <c r="X467" s="105" t="str">
        <f t="shared" si="98"/>
        <v>En Riesgo de no Cumplimiento</v>
      </c>
      <c r="Y467" s="166"/>
      <c r="Z467" s="159">
        <f t="shared" si="90"/>
        <v>1</v>
      </c>
      <c r="AA467" s="159"/>
      <c r="AB467" s="100" t="str">
        <f t="shared" si="91"/>
        <v>No hay ejecución</v>
      </c>
      <c r="AC467" s="105" t="str">
        <f t="shared" si="92"/>
        <v>NA</v>
      </c>
      <c r="AD467" s="166"/>
      <c r="AE467" s="65">
        <f t="shared" si="93"/>
        <v>0</v>
      </c>
      <c r="AF467" s="100" t="str">
        <f t="shared" si="94"/>
        <v>No hay Programación</v>
      </c>
      <c r="AG467" s="105" t="str">
        <f t="shared" si="95"/>
        <v>De acuerdo a lo programado</v>
      </c>
      <c r="AH467" s="166"/>
      <c r="AI467" s="159">
        <v>20614.88</v>
      </c>
      <c r="AJ467" s="159" t="s">
        <v>5136</v>
      </c>
    </row>
    <row r="468" spans="1:36" ht="39.6" thickTop="1" thickBot="1">
      <c r="A468" s="63">
        <v>453</v>
      </c>
      <c r="B468" s="162" t="s">
        <v>388</v>
      </c>
      <c r="C468" s="162">
        <v>0</v>
      </c>
      <c r="D468" s="162" t="s">
        <v>99</v>
      </c>
      <c r="E468" s="162" t="s">
        <v>78</v>
      </c>
      <c r="F468" s="162">
        <v>17</v>
      </c>
      <c r="G468" s="231" t="s">
        <v>541</v>
      </c>
      <c r="H468" s="164" t="s">
        <v>5571</v>
      </c>
      <c r="I468" s="231" t="s">
        <v>20</v>
      </c>
      <c r="J468" s="231" t="s">
        <v>338</v>
      </c>
      <c r="K468" s="231">
        <v>5</v>
      </c>
      <c r="L468" s="165" t="s">
        <v>685</v>
      </c>
      <c r="M468" s="165" t="s">
        <v>643</v>
      </c>
      <c r="N468" s="64">
        <v>0</v>
      </c>
      <c r="O468" s="64">
        <v>1</v>
      </c>
      <c r="P468" s="64">
        <v>0</v>
      </c>
      <c r="Q468" s="64">
        <v>1</v>
      </c>
      <c r="R468" s="64">
        <f t="shared" si="96"/>
        <v>2</v>
      </c>
      <c r="S468" s="105" t="s">
        <v>5172</v>
      </c>
      <c r="T468" s="105" t="s">
        <v>5584</v>
      </c>
      <c r="U468" s="159">
        <f t="shared" si="89"/>
        <v>1</v>
      </c>
      <c r="V468" s="273">
        <v>1</v>
      </c>
      <c r="W468" s="100">
        <f t="shared" si="97"/>
        <v>1</v>
      </c>
      <c r="X468" s="105" t="str">
        <f t="shared" si="98"/>
        <v>De acuerdo a lo programado</v>
      </c>
      <c r="Y468" s="166" t="s">
        <v>5585</v>
      </c>
      <c r="Z468" s="159">
        <f t="shared" si="90"/>
        <v>1</v>
      </c>
      <c r="AA468" s="159"/>
      <c r="AB468" s="100" t="str">
        <f t="shared" si="91"/>
        <v>No hay ejecución</v>
      </c>
      <c r="AC468" s="105" t="str">
        <f t="shared" si="92"/>
        <v>NA</v>
      </c>
      <c r="AD468" s="166"/>
      <c r="AE468" s="65">
        <f t="shared" si="93"/>
        <v>1</v>
      </c>
      <c r="AF468" s="100">
        <f t="shared" si="94"/>
        <v>0.5</v>
      </c>
      <c r="AG468" s="105" t="str">
        <f t="shared" si="95"/>
        <v>Incumplimiento</v>
      </c>
      <c r="AH468" s="166"/>
      <c r="AI468" s="159">
        <v>20614.88</v>
      </c>
      <c r="AJ468" s="159" t="s">
        <v>5136</v>
      </c>
    </row>
    <row r="469" spans="1:36" ht="39.6" thickTop="1" thickBot="1">
      <c r="A469" s="63">
        <v>454</v>
      </c>
      <c r="B469" s="162" t="s">
        <v>388</v>
      </c>
      <c r="C469" s="162">
        <v>0</v>
      </c>
      <c r="D469" s="162" t="s">
        <v>99</v>
      </c>
      <c r="E469" s="162" t="s">
        <v>78</v>
      </c>
      <c r="F469" s="162">
        <v>17</v>
      </c>
      <c r="G469" s="231" t="s">
        <v>541</v>
      </c>
      <c r="H469" s="164" t="s">
        <v>5576</v>
      </c>
      <c r="I469" s="231" t="s">
        <v>20</v>
      </c>
      <c r="J469" s="231" t="s">
        <v>338</v>
      </c>
      <c r="K469" s="231">
        <v>5</v>
      </c>
      <c r="L469" s="165" t="s">
        <v>2214</v>
      </c>
      <c r="M469" s="165" t="s">
        <v>2215</v>
      </c>
      <c r="N469" s="64">
        <v>3</v>
      </c>
      <c r="O469" s="64">
        <v>3</v>
      </c>
      <c r="P469" s="64">
        <v>0</v>
      </c>
      <c r="Q469" s="64">
        <v>0</v>
      </c>
      <c r="R469" s="64">
        <f t="shared" si="96"/>
        <v>6</v>
      </c>
      <c r="S469" s="105" t="s">
        <v>5172</v>
      </c>
      <c r="T469" s="105" t="s">
        <v>5584</v>
      </c>
      <c r="U469" s="159">
        <f t="shared" si="89"/>
        <v>6</v>
      </c>
      <c r="V469" s="273">
        <v>3</v>
      </c>
      <c r="W469" s="100">
        <f t="shared" si="97"/>
        <v>0.5</v>
      </c>
      <c r="X469" s="105" t="str">
        <f t="shared" si="98"/>
        <v>En Riesgo de no Cumplimiento</v>
      </c>
      <c r="Y469" s="166" t="s">
        <v>5586</v>
      </c>
      <c r="Z469" s="159">
        <f t="shared" si="90"/>
        <v>0</v>
      </c>
      <c r="AA469" s="159"/>
      <c r="AB469" s="100" t="str">
        <f t="shared" si="91"/>
        <v>No hay ejecución</v>
      </c>
      <c r="AC469" s="105" t="str">
        <f t="shared" si="92"/>
        <v>NA</v>
      </c>
      <c r="AD469" s="166"/>
      <c r="AE469" s="65">
        <f t="shared" si="93"/>
        <v>3</v>
      </c>
      <c r="AF469" s="100">
        <f t="shared" si="94"/>
        <v>0.5</v>
      </c>
      <c r="AG469" s="105" t="str">
        <f t="shared" si="95"/>
        <v>Incumplimiento</v>
      </c>
      <c r="AH469" s="166"/>
      <c r="AI469" s="159">
        <v>61844.639999999999</v>
      </c>
      <c r="AJ469" s="159" t="s">
        <v>5136</v>
      </c>
    </row>
    <row r="470" spans="1:36" ht="30" thickTop="1" thickBot="1">
      <c r="A470" s="63">
        <v>455</v>
      </c>
      <c r="B470" s="162" t="s">
        <v>388</v>
      </c>
      <c r="C470" s="162">
        <v>0</v>
      </c>
      <c r="D470" s="162" t="s">
        <v>99</v>
      </c>
      <c r="E470" s="162" t="s">
        <v>78</v>
      </c>
      <c r="F470" s="162">
        <v>17</v>
      </c>
      <c r="G470" s="231" t="s">
        <v>541</v>
      </c>
      <c r="H470" s="164" t="s">
        <v>5581</v>
      </c>
      <c r="I470" s="231" t="s">
        <v>20</v>
      </c>
      <c r="J470" s="231" t="s">
        <v>338</v>
      </c>
      <c r="K470" s="231">
        <v>5</v>
      </c>
      <c r="L470" s="165" t="s">
        <v>2214</v>
      </c>
      <c r="M470" s="165" t="s">
        <v>2215</v>
      </c>
      <c r="N470" s="64">
        <v>0</v>
      </c>
      <c r="O470" s="64">
        <v>1</v>
      </c>
      <c r="P470" s="64">
        <v>1</v>
      </c>
      <c r="Q470" s="64">
        <v>1</v>
      </c>
      <c r="R470" s="64">
        <f t="shared" si="96"/>
        <v>3</v>
      </c>
      <c r="S470" s="105" t="s">
        <v>5172</v>
      </c>
      <c r="T470" s="105" t="s">
        <v>5584</v>
      </c>
      <c r="U470" s="159">
        <f t="shared" si="89"/>
        <v>1</v>
      </c>
      <c r="V470" s="273">
        <v>2</v>
      </c>
      <c r="W470" s="100">
        <f t="shared" si="97"/>
        <v>2</v>
      </c>
      <c r="X470" s="105" t="str">
        <f t="shared" si="98"/>
        <v>De acuerdo a lo programado</v>
      </c>
      <c r="Y470" s="166" t="s">
        <v>5587</v>
      </c>
      <c r="Z470" s="159">
        <f t="shared" si="90"/>
        <v>2</v>
      </c>
      <c r="AA470" s="159"/>
      <c r="AB470" s="100" t="str">
        <f t="shared" si="91"/>
        <v>No hay ejecución</v>
      </c>
      <c r="AC470" s="105" t="str">
        <f t="shared" si="92"/>
        <v>NA</v>
      </c>
      <c r="AD470" s="166"/>
      <c r="AE470" s="65">
        <f t="shared" si="93"/>
        <v>2</v>
      </c>
      <c r="AF470" s="100">
        <f t="shared" si="94"/>
        <v>0.66666666666666663</v>
      </c>
      <c r="AG470" s="105" t="str">
        <f t="shared" si="95"/>
        <v>Incumplimiento</v>
      </c>
      <c r="AH470" s="166"/>
      <c r="AI470" s="159">
        <v>30922.32</v>
      </c>
      <c r="AJ470" s="159" t="s">
        <v>5136</v>
      </c>
    </row>
    <row r="471" spans="1:36" ht="58.8" thickTop="1" thickBot="1">
      <c r="A471" s="63">
        <v>456</v>
      </c>
      <c r="B471" s="162" t="s">
        <v>388</v>
      </c>
      <c r="C471" s="162">
        <v>0</v>
      </c>
      <c r="D471" s="162" t="s">
        <v>99</v>
      </c>
      <c r="E471" s="162" t="s">
        <v>78</v>
      </c>
      <c r="F471" s="162">
        <v>17</v>
      </c>
      <c r="G471" s="231" t="s">
        <v>541</v>
      </c>
      <c r="H471" s="164" t="s">
        <v>5562</v>
      </c>
      <c r="I471" s="231" t="s">
        <v>20</v>
      </c>
      <c r="J471" s="231" t="s">
        <v>338</v>
      </c>
      <c r="K471" s="231">
        <v>5</v>
      </c>
      <c r="L471" s="165" t="s">
        <v>2214</v>
      </c>
      <c r="M471" s="165" t="s">
        <v>2215</v>
      </c>
      <c r="N471" s="64">
        <v>1</v>
      </c>
      <c r="O471" s="64">
        <v>1</v>
      </c>
      <c r="P471" s="64">
        <v>1</v>
      </c>
      <c r="Q471" s="64">
        <v>1</v>
      </c>
      <c r="R471" s="64">
        <f t="shared" si="96"/>
        <v>4</v>
      </c>
      <c r="S471" s="105" t="s">
        <v>5172</v>
      </c>
      <c r="T471" s="105" t="s">
        <v>5588</v>
      </c>
      <c r="U471" s="159">
        <f t="shared" si="89"/>
        <v>2</v>
      </c>
      <c r="V471" s="273">
        <v>1</v>
      </c>
      <c r="W471" s="100">
        <f t="shared" si="97"/>
        <v>0.5</v>
      </c>
      <c r="X471" s="105" t="str">
        <f t="shared" si="98"/>
        <v>En Riesgo de no Cumplimiento</v>
      </c>
      <c r="Y471" s="166" t="s">
        <v>5589</v>
      </c>
      <c r="Z471" s="159">
        <f t="shared" si="90"/>
        <v>2</v>
      </c>
      <c r="AA471" s="159"/>
      <c r="AB471" s="100" t="str">
        <f t="shared" si="91"/>
        <v>No hay ejecución</v>
      </c>
      <c r="AC471" s="105" t="str">
        <f t="shared" si="92"/>
        <v>NA</v>
      </c>
      <c r="AD471" s="166"/>
      <c r="AE471" s="65">
        <f t="shared" si="93"/>
        <v>1</v>
      </c>
      <c r="AF471" s="100">
        <f t="shared" si="94"/>
        <v>0.25</v>
      </c>
      <c r="AG471" s="105" t="str">
        <f t="shared" si="95"/>
        <v>Incumplimiento</v>
      </c>
      <c r="AH471" s="166"/>
      <c r="AI471" s="159">
        <v>41229.760000000002</v>
      </c>
      <c r="AJ471" s="159" t="s">
        <v>5136</v>
      </c>
    </row>
    <row r="472" spans="1:36" ht="78" thickTop="1" thickBot="1">
      <c r="A472" s="63">
        <v>457</v>
      </c>
      <c r="B472" s="162" t="s">
        <v>388</v>
      </c>
      <c r="C472" s="162">
        <v>0</v>
      </c>
      <c r="D472" s="162" t="s">
        <v>99</v>
      </c>
      <c r="E472" s="162" t="s">
        <v>78</v>
      </c>
      <c r="F472" s="162">
        <v>17</v>
      </c>
      <c r="G472" s="231" t="s">
        <v>541</v>
      </c>
      <c r="H472" s="164" t="s">
        <v>5581</v>
      </c>
      <c r="I472" s="231" t="s">
        <v>20</v>
      </c>
      <c r="J472" s="231" t="s">
        <v>338</v>
      </c>
      <c r="K472" s="231">
        <v>5</v>
      </c>
      <c r="L472" s="165" t="s">
        <v>2214</v>
      </c>
      <c r="M472" s="165" t="s">
        <v>2215</v>
      </c>
      <c r="N472" s="64">
        <v>1</v>
      </c>
      <c r="O472" s="64">
        <v>1</v>
      </c>
      <c r="P472" s="64">
        <v>1</v>
      </c>
      <c r="Q472" s="64">
        <v>1</v>
      </c>
      <c r="R472" s="64">
        <f t="shared" si="96"/>
        <v>4</v>
      </c>
      <c r="S472" s="105" t="s">
        <v>5172</v>
      </c>
      <c r="T472" s="105" t="s">
        <v>5588</v>
      </c>
      <c r="U472" s="159">
        <f t="shared" si="89"/>
        <v>2</v>
      </c>
      <c r="V472" s="273">
        <v>4</v>
      </c>
      <c r="W472" s="100">
        <f t="shared" si="97"/>
        <v>2</v>
      </c>
      <c r="X472" s="105" t="str">
        <f t="shared" si="98"/>
        <v>De acuerdo a lo programado</v>
      </c>
      <c r="Y472" s="166" t="s">
        <v>5590</v>
      </c>
      <c r="Z472" s="159">
        <f t="shared" si="90"/>
        <v>2</v>
      </c>
      <c r="AA472" s="159"/>
      <c r="AB472" s="100" t="str">
        <f t="shared" si="91"/>
        <v>No hay ejecución</v>
      </c>
      <c r="AC472" s="105" t="str">
        <f t="shared" si="92"/>
        <v>NA</v>
      </c>
      <c r="AD472" s="166"/>
      <c r="AE472" s="65">
        <f t="shared" si="93"/>
        <v>4</v>
      </c>
      <c r="AF472" s="100">
        <f t="shared" si="94"/>
        <v>1</v>
      </c>
      <c r="AG472" s="105" t="str">
        <f t="shared" si="95"/>
        <v>De acuerdo a lo programado</v>
      </c>
      <c r="AH472" s="166"/>
      <c r="AI472" s="159">
        <v>41229.760000000002</v>
      </c>
      <c r="AJ472" s="159" t="s">
        <v>5136</v>
      </c>
    </row>
    <row r="473" spans="1:36" ht="68.400000000000006" thickTop="1" thickBot="1">
      <c r="A473" s="63">
        <v>458</v>
      </c>
      <c r="B473" s="162" t="s">
        <v>388</v>
      </c>
      <c r="C473" s="162">
        <v>0</v>
      </c>
      <c r="D473" s="162" t="s">
        <v>99</v>
      </c>
      <c r="E473" s="162" t="s">
        <v>78</v>
      </c>
      <c r="F473" s="162">
        <v>17</v>
      </c>
      <c r="G473" s="231" t="s">
        <v>547</v>
      </c>
      <c r="H473" s="164" t="s">
        <v>5186</v>
      </c>
      <c r="I473" s="231" t="s">
        <v>18</v>
      </c>
      <c r="J473" s="231" t="s">
        <v>338</v>
      </c>
      <c r="K473" s="231">
        <v>10</v>
      </c>
      <c r="L473" s="165" t="s">
        <v>3778</v>
      </c>
      <c r="M473" s="165" t="s">
        <v>643</v>
      </c>
      <c r="N473" s="64">
        <v>0</v>
      </c>
      <c r="O473" s="64">
        <v>1</v>
      </c>
      <c r="P473" s="64">
        <v>1</v>
      </c>
      <c r="Q473" s="64">
        <v>0</v>
      </c>
      <c r="R473" s="64">
        <f t="shared" si="96"/>
        <v>2</v>
      </c>
      <c r="S473" s="105" t="s">
        <v>5172</v>
      </c>
      <c r="T473" s="105" t="s">
        <v>5591</v>
      </c>
      <c r="U473" s="159">
        <f t="shared" si="89"/>
        <v>1</v>
      </c>
      <c r="V473" s="273">
        <v>0</v>
      </c>
      <c r="W473" s="100">
        <f t="shared" si="97"/>
        <v>0</v>
      </c>
      <c r="X473" s="105" t="str">
        <f t="shared" si="98"/>
        <v>En Riesgo de no Cumplimiento</v>
      </c>
      <c r="Y473" s="166" t="s">
        <v>5592</v>
      </c>
      <c r="Z473" s="159">
        <f t="shared" si="90"/>
        <v>1</v>
      </c>
      <c r="AA473" s="159"/>
      <c r="AB473" s="100" t="str">
        <f t="shared" si="91"/>
        <v>No hay ejecución</v>
      </c>
      <c r="AC473" s="105" t="str">
        <f t="shared" si="92"/>
        <v>NA</v>
      </c>
      <c r="AD473" s="166"/>
      <c r="AE473" s="65">
        <f t="shared" si="93"/>
        <v>0</v>
      </c>
      <c r="AF473" s="100" t="str">
        <f t="shared" si="94"/>
        <v>No hay Programación</v>
      </c>
      <c r="AG473" s="105" t="str">
        <f t="shared" si="95"/>
        <v>De acuerdo a lo programado</v>
      </c>
      <c r="AH473" s="166"/>
      <c r="AI473" s="159">
        <v>20614.88</v>
      </c>
      <c r="AJ473" s="159" t="s">
        <v>5136</v>
      </c>
    </row>
    <row r="474" spans="1:36" ht="30" thickTop="1" thickBot="1">
      <c r="A474" s="63">
        <v>459</v>
      </c>
      <c r="B474" s="162" t="s">
        <v>388</v>
      </c>
      <c r="C474" s="162">
        <v>0</v>
      </c>
      <c r="D474" s="162" t="s">
        <v>99</v>
      </c>
      <c r="E474" s="162" t="s">
        <v>78</v>
      </c>
      <c r="F474" s="162">
        <v>17</v>
      </c>
      <c r="G474" s="231" t="s">
        <v>541</v>
      </c>
      <c r="H474" s="164" t="s">
        <v>5593</v>
      </c>
      <c r="I474" s="231" t="s">
        <v>20</v>
      </c>
      <c r="J474" s="231" t="s">
        <v>338</v>
      </c>
      <c r="K474" s="231">
        <v>5</v>
      </c>
      <c r="L474" s="165" t="s">
        <v>2214</v>
      </c>
      <c r="M474" s="165" t="s">
        <v>2215</v>
      </c>
      <c r="N474" s="64">
        <v>0</v>
      </c>
      <c r="O474" s="64">
        <v>1</v>
      </c>
      <c r="P474" s="64">
        <v>1</v>
      </c>
      <c r="Q474" s="64">
        <v>0</v>
      </c>
      <c r="R474" s="64">
        <f t="shared" si="96"/>
        <v>2</v>
      </c>
      <c r="S474" s="105" t="s">
        <v>5172</v>
      </c>
      <c r="T474" s="105" t="s">
        <v>5591</v>
      </c>
      <c r="U474" s="159">
        <f t="shared" si="89"/>
        <v>1</v>
      </c>
      <c r="V474" s="273">
        <v>2</v>
      </c>
      <c r="W474" s="100">
        <f t="shared" si="97"/>
        <v>2</v>
      </c>
      <c r="X474" s="105" t="str">
        <f t="shared" si="98"/>
        <v>De acuerdo a lo programado</v>
      </c>
      <c r="Y474" s="166" t="s">
        <v>5594</v>
      </c>
      <c r="Z474" s="159">
        <f t="shared" si="90"/>
        <v>1</v>
      </c>
      <c r="AA474" s="159"/>
      <c r="AB474" s="100" t="str">
        <f t="shared" si="91"/>
        <v>No hay ejecución</v>
      </c>
      <c r="AC474" s="105" t="str">
        <f t="shared" si="92"/>
        <v>NA</v>
      </c>
      <c r="AD474" s="166"/>
      <c r="AE474" s="65">
        <f t="shared" si="93"/>
        <v>2</v>
      </c>
      <c r="AF474" s="100">
        <f t="shared" si="94"/>
        <v>1</v>
      </c>
      <c r="AG474" s="105" t="str">
        <f t="shared" si="95"/>
        <v>De acuerdo a lo programado</v>
      </c>
      <c r="AH474" s="166"/>
      <c r="AI474" s="159">
        <v>20614.88</v>
      </c>
      <c r="AJ474" s="159" t="s">
        <v>5136</v>
      </c>
    </row>
    <row r="475" spans="1:36" ht="68.400000000000006" thickTop="1" thickBot="1">
      <c r="A475" s="63">
        <v>460</v>
      </c>
      <c r="B475" s="162" t="s">
        <v>388</v>
      </c>
      <c r="C475" s="162">
        <v>0</v>
      </c>
      <c r="D475" s="162" t="s">
        <v>99</v>
      </c>
      <c r="E475" s="162" t="s">
        <v>78</v>
      </c>
      <c r="F475" s="162">
        <v>17</v>
      </c>
      <c r="G475" s="231" t="s">
        <v>439</v>
      </c>
      <c r="H475" s="164" t="s">
        <v>5264</v>
      </c>
      <c r="I475" s="231" t="s">
        <v>18</v>
      </c>
      <c r="J475" s="231" t="s">
        <v>338</v>
      </c>
      <c r="K475" s="231">
        <v>10</v>
      </c>
      <c r="L475" s="165" t="s">
        <v>2214</v>
      </c>
      <c r="M475" s="165" t="s">
        <v>2215</v>
      </c>
      <c r="N475" s="64">
        <v>0</v>
      </c>
      <c r="O475" s="64">
        <v>1</v>
      </c>
      <c r="P475" s="64">
        <v>1</v>
      </c>
      <c r="Q475" s="64">
        <v>1</v>
      </c>
      <c r="R475" s="64">
        <f t="shared" si="96"/>
        <v>3</v>
      </c>
      <c r="S475" s="105" t="s">
        <v>5172</v>
      </c>
      <c r="T475" s="105" t="s">
        <v>5591</v>
      </c>
      <c r="U475" s="159">
        <f t="shared" si="89"/>
        <v>1</v>
      </c>
      <c r="V475" s="273">
        <v>2</v>
      </c>
      <c r="W475" s="100">
        <f t="shared" si="97"/>
        <v>2</v>
      </c>
      <c r="X475" s="105" t="str">
        <f t="shared" si="98"/>
        <v>De acuerdo a lo programado</v>
      </c>
      <c r="Y475" s="166" t="s">
        <v>5595</v>
      </c>
      <c r="Z475" s="159">
        <f t="shared" si="90"/>
        <v>2</v>
      </c>
      <c r="AA475" s="159"/>
      <c r="AB475" s="100" t="str">
        <f t="shared" si="91"/>
        <v>No hay ejecución</v>
      </c>
      <c r="AC475" s="105" t="str">
        <f t="shared" si="92"/>
        <v>NA</v>
      </c>
      <c r="AD475" s="166"/>
      <c r="AE475" s="65">
        <f t="shared" si="93"/>
        <v>2</v>
      </c>
      <c r="AF475" s="100">
        <f t="shared" si="94"/>
        <v>0.66666666666666663</v>
      </c>
      <c r="AG475" s="105" t="str">
        <f t="shared" si="95"/>
        <v>Incumplimiento</v>
      </c>
      <c r="AH475" s="166"/>
      <c r="AI475" s="159">
        <v>30922.32</v>
      </c>
      <c r="AJ475" s="159" t="s">
        <v>5136</v>
      </c>
    </row>
    <row r="476" spans="1:36" ht="30" thickTop="1" thickBot="1">
      <c r="A476" s="63">
        <v>461</v>
      </c>
      <c r="B476" s="162" t="s">
        <v>388</v>
      </c>
      <c r="C476" s="162">
        <v>0</v>
      </c>
      <c r="D476" s="162" t="s">
        <v>99</v>
      </c>
      <c r="E476" s="162" t="s">
        <v>78</v>
      </c>
      <c r="F476" s="162">
        <v>17</v>
      </c>
      <c r="G476" s="231" t="s">
        <v>541</v>
      </c>
      <c r="H476" s="164" t="s">
        <v>5593</v>
      </c>
      <c r="I476" s="231" t="s">
        <v>20</v>
      </c>
      <c r="J476" s="231" t="s">
        <v>338</v>
      </c>
      <c r="K476" s="231">
        <v>5</v>
      </c>
      <c r="L476" s="165" t="s">
        <v>2214</v>
      </c>
      <c r="M476" s="165" t="s">
        <v>2215</v>
      </c>
      <c r="N476" s="64">
        <v>1</v>
      </c>
      <c r="O476" s="64">
        <v>1</v>
      </c>
      <c r="P476" s="64">
        <v>1</v>
      </c>
      <c r="Q476" s="64">
        <v>1</v>
      </c>
      <c r="R476" s="64">
        <f t="shared" si="96"/>
        <v>4</v>
      </c>
      <c r="S476" s="105" t="s">
        <v>5172</v>
      </c>
      <c r="T476" s="105" t="s">
        <v>5596</v>
      </c>
      <c r="U476" s="159">
        <f t="shared" si="89"/>
        <v>2</v>
      </c>
      <c r="V476" s="273">
        <v>1</v>
      </c>
      <c r="W476" s="100">
        <f t="shared" si="97"/>
        <v>0.5</v>
      </c>
      <c r="X476" s="105" t="str">
        <f t="shared" si="98"/>
        <v>En Riesgo de no Cumplimiento</v>
      </c>
      <c r="Y476" s="166" t="s">
        <v>5597</v>
      </c>
      <c r="Z476" s="159">
        <f t="shared" si="90"/>
        <v>2</v>
      </c>
      <c r="AA476" s="159"/>
      <c r="AB476" s="100" t="str">
        <f t="shared" si="91"/>
        <v>No hay ejecución</v>
      </c>
      <c r="AC476" s="105" t="str">
        <f t="shared" si="92"/>
        <v>NA</v>
      </c>
      <c r="AD476" s="166"/>
      <c r="AE476" s="65">
        <f t="shared" si="93"/>
        <v>1</v>
      </c>
      <c r="AF476" s="100">
        <f t="shared" si="94"/>
        <v>0.25</v>
      </c>
      <c r="AG476" s="105" t="str">
        <f t="shared" si="95"/>
        <v>Incumplimiento</v>
      </c>
      <c r="AH476" s="166"/>
      <c r="AI476" s="159">
        <v>41229.760000000002</v>
      </c>
      <c r="AJ476" s="159" t="s">
        <v>5136</v>
      </c>
    </row>
    <row r="477" spans="1:36" ht="30" thickTop="1" thickBot="1">
      <c r="A477" s="63">
        <v>462</v>
      </c>
      <c r="B477" s="162" t="s">
        <v>388</v>
      </c>
      <c r="C477" s="162">
        <v>0</v>
      </c>
      <c r="D477" s="162" t="s">
        <v>99</v>
      </c>
      <c r="E477" s="162" t="s">
        <v>78</v>
      </c>
      <c r="F477" s="162">
        <v>17</v>
      </c>
      <c r="G477" s="231" t="s">
        <v>541</v>
      </c>
      <c r="H477" s="164" t="s">
        <v>5593</v>
      </c>
      <c r="I477" s="231" t="s">
        <v>20</v>
      </c>
      <c r="J477" s="231" t="s">
        <v>338</v>
      </c>
      <c r="K477" s="231">
        <v>5</v>
      </c>
      <c r="L477" s="165" t="s">
        <v>2233</v>
      </c>
      <c r="M477" s="165" t="s">
        <v>643</v>
      </c>
      <c r="N477" s="64">
        <v>1</v>
      </c>
      <c r="O477" s="64">
        <v>1</v>
      </c>
      <c r="P477" s="64">
        <v>0</v>
      </c>
      <c r="Q477" s="64">
        <v>0</v>
      </c>
      <c r="R477" s="64">
        <f t="shared" si="96"/>
        <v>2</v>
      </c>
      <c r="S477" s="105" t="s">
        <v>5172</v>
      </c>
      <c r="T477" s="105" t="s">
        <v>5596</v>
      </c>
      <c r="U477" s="159">
        <f t="shared" si="89"/>
        <v>2</v>
      </c>
      <c r="V477" s="273">
        <v>2</v>
      </c>
      <c r="W477" s="100">
        <f t="shared" si="97"/>
        <v>1</v>
      </c>
      <c r="X477" s="105" t="str">
        <f t="shared" si="98"/>
        <v>De acuerdo a lo programado</v>
      </c>
      <c r="Y477" s="166"/>
      <c r="Z477" s="159">
        <f t="shared" si="90"/>
        <v>0</v>
      </c>
      <c r="AA477" s="159"/>
      <c r="AB477" s="100" t="str">
        <f t="shared" si="91"/>
        <v>No hay ejecución</v>
      </c>
      <c r="AC477" s="105" t="str">
        <f t="shared" si="92"/>
        <v>NA</v>
      </c>
      <c r="AD477" s="166"/>
      <c r="AE477" s="65">
        <f t="shared" si="93"/>
        <v>2</v>
      </c>
      <c r="AF477" s="100">
        <f t="shared" si="94"/>
        <v>1</v>
      </c>
      <c r="AG477" s="105" t="str">
        <f t="shared" si="95"/>
        <v>De acuerdo a lo programado</v>
      </c>
      <c r="AH477" s="166"/>
      <c r="AI477" s="159">
        <v>20614.88</v>
      </c>
      <c r="AJ477" s="159" t="s">
        <v>5136</v>
      </c>
    </row>
    <row r="478" spans="1:36" ht="106.8" thickTop="1" thickBot="1">
      <c r="A478" s="63">
        <v>463</v>
      </c>
      <c r="B478" s="162" t="s">
        <v>388</v>
      </c>
      <c r="C478" s="162">
        <v>0</v>
      </c>
      <c r="D478" s="162" t="s">
        <v>99</v>
      </c>
      <c r="E478" s="162" t="s">
        <v>78</v>
      </c>
      <c r="F478" s="162">
        <v>17</v>
      </c>
      <c r="G478" s="231" t="s">
        <v>439</v>
      </c>
      <c r="H478" s="164" t="s">
        <v>5264</v>
      </c>
      <c r="I478" s="231" t="s">
        <v>20</v>
      </c>
      <c r="J478" s="231" t="s">
        <v>338</v>
      </c>
      <c r="K478" s="231">
        <v>10</v>
      </c>
      <c r="L478" s="165" t="s">
        <v>2214</v>
      </c>
      <c r="M478" s="165" t="s">
        <v>2215</v>
      </c>
      <c r="N478" s="64">
        <v>1</v>
      </c>
      <c r="O478" s="64">
        <v>1</v>
      </c>
      <c r="P478" s="64">
        <v>1</v>
      </c>
      <c r="Q478" s="64">
        <v>1</v>
      </c>
      <c r="R478" s="64">
        <f t="shared" si="96"/>
        <v>4</v>
      </c>
      <c r="S478" s="105" t="s">
        <v>5172</v>
      </c>
      <c r="T478" s="105" t="s">
        <v>5596</v>
      </c>
      <c r="U478" s="159">
        <f t="shared" si="89"/>
        <v>2</v>
      </c>
      <c r="V478" s="273">
        <v>1</v>
      </c>
      <c r="W478" s="100">
        <f t="shared" si="97"/>
        <v>0.5</v>
      </c>
      <c r="X478" s="105" t="str">
        <f t="shared" si="98"/>
        <v>En Riesgo de no Cumplimiento</v>
      </c>
      <c r="Y478" s="166" t="s">
        <v>5598</v>
      </c>
      <c r="Z478" s="159">
        <f t="shared" si="90"/>
        <v>2</v>
      </c>
      <c r="AA478" s="159"/>
      <c r="AB478" s="100" t="str">
        <f t="shared" si="91"/>
        <v>No hay ejecución</v>
      </c>
      <c r="AC478" s="105" t="str">
        <f t="shared" si="92"/>
        <v>NA</v>
      </c>
      <c r="AD478" s="166"/>
      <c r="AE478" s="65">
        <f t="shared" si="93"/>
        <v>1</v>
      </c>
      <c r="AF478" s="100">
        <f t="shared" si="94"/>
        <v>0.25</v>
      </c>
      <c r="AG478" s="105" t="str">
        <f t="shared" si="95"/>
        <v>Incumplimiento</v>
      </c>
      <c r="AH478" s="166"/>
      <c r="AI478" s="159">
        <v>41229.760000000002</v>
      </c>
      <c r="AJ478" s="159" t="s">
        <v>5136</v>
      </c>
    </row>
    <row r="479" spans="1:36" ht="30" thickTop="1" thickBot="1">
      <c r="A479" s="63">
        <v>464</v>
      </c>
      <c r="B479" s="162" t="s">
        <v>388</v>
      </c>
      <c r="C479" s="162">
        <v>0</v>
      </c>
      <c r="D479" s="162" t="s">
        <v>99</v>
      </c>
      <c r="E479" s="162" t="s">
        <v>78</v>
      </c>
      <c r="F479" s="162">
        <v>17</v>
      </c>
      <c r="G479" s="231" t="s">
        <v>541</v>
      </c>
      <c r="H479" s="164" t="s">
        <v>5578</v>
      </c>
      <c r="I479" s="231" t="s">
        <v>20</v>
      </c>
      <c r="J479" s="231" t="s">
        <v>338</v>
      </c>
      <c r="K479" s="231">
        <v>5</v>
      </c>
      <c r="L479" s="165" t="s">
        <v>2214</v>
      </c>
      <c r="M479" s="165" t="s">
        <v>2215</v>
      </c>
      <c r="N479" s="64">
        <v>0</v>
      </c>
      <c r="O479" s="64">
        <v>2</v>
      </c>
      <c r="P479" s="64">
        <v>0</v>
      </c>
      <c r="Q479" s="64">
        <v>0</v>
      </c>
      <c r="R479" s="64">
        <f t="shared" si="96"/>
        <v>2</v>
      </c>
      <c r="S479" s="105" t="s">
        <v>5172</v>
      </c>
      <c r="T479" s="105" t="s">
        <v>5599</v>
      </c>
      <c r="U479" s="159">
        <f t="shared" si="89"/>
        <v>2</v>
      </c>
      <c r="V479" s="273">
        <v>2</v>
      </c>
      <c r="W479" s="100">
        <f t="shared" si="97"/>
        <v>1</v>
      </c>
      <c r="X479" s="105" t="str">
        <f t="shared" si="98"/>
        <v>De acuerdo a lo programado</v>
      </c>
      <c r="Y479" s="166"/>
      <c r="Z479" s="159">
        <f t="shared" si="90"/>
        <v>0</v>
      </c>
      <c r="AA479" s="159"/>
      <c r="AB479" s="100" t="str">
        <f t="shared" si="91"/>
        <v>No hay ejecución</v>
      </c>
      <c r="AC479" s="105" t="str">
        <f t="shared" si="92"/>
        <v>NA</v>
      </c>
      <c r="AD479" s="166"/>
      <c r="AE479" s="65">
        <f t="shared" si="93"/>
        <v>2</v>
      </c>
      <c r="AF479" s="100">
        <f t="shared" si="94"/>
        <v>1</v>
      </c>
      <c r="AG479" s="105" t="str">
        <f t="shared" si="95"/>
        <v>De acuerdo a lo programado</v>
      </c>
      <c r="AH479" s="166"/>
      <c r="AI479" s="159">
        <v>20614.88</v>
      </c>
      <c r="AJ479" s="159" t="s">
        <v>5136</v>
      </c>
    </row>
    <row r="480" spans="1:36" ht="30" thickTop="1" thickBot="1">
      <c r="A480" s="63">
        <v>465</v>
      </c>
      <c r="B480" s="162" t="s">
        <v>388</v>
      </c>
      <c r="C480" s="162">
        <v>0</v>
      </c>
      <c r="D480" s="162" t="s">
        <v>99</v>
      </c>
      <c r="E480" s="162" t="s">
        <v>78</v>
      </c>
      <c r="F480" s="162">
        <v>17</v>
      </c>
      <c r="G480" s="231" t="s">
        <v>557</v>
      </c>
      <c r="H480" s="164" t="s">
        <v>5547</v>
      </c>
      <c r="I480" s="231" t="s">
        <v>18</v>
      </c>
      <c r="J480" s="231" t="s">
        <v>338</v>
      </c>
      <c r="K480" s="231">
        <v>10</v>
      </c>
      <c r="L480" s="165" t="s">
        <v>685</v>
      </c>
      <c r="M480" s="165" t="s">
        <v>643</v>
      </c>
      <c r="N480" s="64">
        <v>1</v>
      </c>
      <c r="O480" s="64">
        <v>0</v>
      </c>
      <c r="P480" s="64">
        <v>0</v>
      </c>
      <c r="Q480" s="64">
        <v>0</v>
      </c>
      <c r="R480" s="64">
        <f t="shared" si="96"/>
        <v>1</v>
      </c>
      <c r="S480" s="105" t="s">
        <v>5402</v>
      </c>
      <c r="T480" s="105" t="s">
        <v>5600</v>
      </c>
      <c r="U480" s="159">
        <f t="shared" si="89"/>
        <v>1</v>
      </c>
      <c r="V480" s="273">
        <v>0</v>
      </c>
      <c r="W480" s="100">
        <f t="shared" si="97"/>
        <v>0</v>
      </c>
      <c r="X480" s="105" t="str">
        <f t="shared" si="98"/>
        <v>En Riesgo de no Cumplimiento</v>
      </c>
      <c r="Y480" s="166"/>
      <c r="Z480" s="159">
        <f t="shared" si="90"/>
        <v>0</v>
      </c>
      <c r="AA480" s="159"/>
      <c r="AB480" s="100" t="str">
        <f t="shared" si="91"/>
        <v>No hay ejecución</v>
      </c>
      <c r="AC480" s="105" t="str">
        <f t="shared" si="92"/>
        <v>NA</v>
      </c>
      <c r="AD480" s="166"/>
      <c r="AE480" s="65">
        <f t="shared" si="93"/>
        <v>0</v>
      </c>
      <c r="AF480" s="100" t="str">
        <f t="shared" si="94"/>
        <v>No hay Programación</v>
      </c>
      <c r="AG480" s="105" t="str">
        <f t="shared" si="95"/>
        <v>De acuerdo a lo programado</v>
      </c>
      <c r="AH480" s="166"/>
      <c r="AI480" s="159">
        <v>10307.44</v>
      </c>
      <c r="AJ480" s="159" t="s">
        <v>5136</v>
      </c>
    </row>
    <row r="481" spans="1:36" ht="30" thickTop="1" thickBot="1">
      <c r="A481" s="63">
        <v>466</v>
      </c>
      <c r="B481" s="162" t="s">
        <v>388</v>
      </c>
      <c r="C481" s="162">
        <v>0</v>
      </c>
      <c r="D481" s="162" t="s">
        <v>99</v>
      </c>
      <c r="E481" s="162" t="s">
        <v>78</v>
      </c>
      <c r="F481" s="162">
        <v>17</v>
      </c>
      <c r="G481" s="231" t="s">
        <v>557</v>
      </c>
      <c r="H481" s="164" t="s">
        <v>5548</v>
      </c>
      <c r="I481" s="231" t="s">
        <v>18</v>
      </c>
      <c r="J481" s="231" t="s">
        <v>338</v>
      </c>
      <c r="K481" s="231">
        <v>10</v>
      </c>
      <c r="L481" s="165" t="s">
        <v>685</v>
      </c>
      <c r="M481" s="165" t="s">
        <v>643</v>
      </c>
      <c r="N481" s="64">
        <v>1</v>
      </c>
      <c r="O481" s="64">
        <v>0</v>
      </c>
      <c r="P481" s="64">
        <v>0</v>
      </c>
      <c r="Q481" s="64">
        <v>0</v>
      </c>
      <c r="R481" s="64">
        <f t="shared" si="96"/>
        <v>1</v>
      </c>
      <c r="S481" s="105" t="s">
        <v>5402</v>
      </c>
      <c r="T481" s="105" t="s">
        <v>5600</v>
      </c>
      <c r="U481" s="159">
        <f t="shared" si="89"/>
        <v>1</v>
      </c>
      <c r="V481" s="273">
        <v>0</v>
      </c>
      <c r="W481" s="100">
        <f t="shared" si="97"/>
        <v>0</v>
      </c>
      <c r="X481" s="105" t="str">
        <f t="shared" si="98"/>
        <v>En Riesgo de no Cumplimiento</v>
      </c>
      <c r="Y481" s="166"/>
      <c r="Z481" s="159">
        <f t="shared" si="90"/>
        <v>0</v>
      </c>
      <c r="AA481" s="159"/>
      <c r="AB481" s="100" t="str">
        <f t="shared" si="91"/>
        <v>No hay ejecución</v>
      </c>
      <c r="AC481" s="105" t="str">
        <f t="shared" si="92"/>
        <v>NA</v>
      </c>
      <c r="AD481" s="166"/>
      <c r="AE481" s="65">
        <f t="shared" si="93"/>
        <v>0</v>
      </c>
      <c r="AF481" s="100" t="str">
        <f t="shared" si="94"/>
        <v>No hay Programación</v>
      </c>
      <c r="AG481" s="105" t="str">
        <f t="shared" si="95"/>
        <v>De acuerdo a lo programado</v>
      </c>
      <c r="AH481" s="166"/>
      <c r="AI481" s="159">
        <v>41229.760000000002</v>
      </c>
      <c r="AJ481" s="159" t="s">
        <v>5136</v>
      </c>
    </row>
    <row r="482" spans="1:36" ht="30" thickTop="1" thickBot="1">
      <c r="A482" s="63">
        <v>467</v>
      </c>
      <c r="B482" s="162" t="s">
        <v>388</v>
      </c>
      <c r="C482" s="162">
        <v>0</v>
      </c>
      <c r="D482" s="162" t="s">
        <v>99</v>
      </c>
      <c r="E482" s="162" t="s">
        <v>78</v>
      </c>
      <c r="F482" s="162">
        <v>17</v>
      </c>
      <c r="G482" s="231" t="s">
        <v>541</v>
      </c>
      <c r="H482" s="164" t="s">
        <v>5576</v>
      </c>
      <c r="I482" s="231" t="s">
        <v>20</v>
      </c>
      <c r="J482" s="231" t="s">
        <v>338</v>
      </c>
      <c r="K482" s="231">
        <v>5</v>
      </c>
      <c r="L482" s="165" t="s">
        <v>2214</v>
      </c>
      <c r="M482" s="165" t="s">
        <v>2215</v>
      </c>
      <c r="N482" s="64">
        <v>0</v>
      </c>
      <c r="O482" s="64">
        <v>2</v>
      </c>
      <c r="P482" s="64">
        <v>0</v>
      </c>
      <c r="Q482" s="64">
        <v>0</v>
      </c>
      <c r="R482" s="64">
        <f t="shared" si="96"/>
        <v>2</v>
      </c>
      <c r="S482" s="105" t="s">
        <v>5402</v>
      </c>
      <c r="T482" s="105" t="s">
        <v>5600</v>
      </c>
      <c r="U482" s="159">
        <f t="shared" si="89"/>
        <v>2</v>
      </c>
      <c r="V482" s="273">
        <v>0</v>
      </c>
      <c r="W482" s="100">
        <f t="shared" si="97"/>
        <v>0</v>
      </c>
      <c r="X482" s="105" t="str">
        <f t="shared" si="98"/>
        <v>En Riesgo de no Cumplimiento</v>
      </c>
      <c r="Y482" s="166"/>
      <c r="Z482" s="159">
        <f t="shared" si="90"/>
        <v>0</v>
      </c>
      <c r="AA482" s="159"/>
      <c r="AB482" s="100" t="str">
        <f t="shared" si="91"/>
        <v>No hay ejecución</v>
      </c>
      <c r="AC482" s="105" t="str">
        <f t="shared" si="92"/>
        <v>NA</v>
      </c>
      <c r="AD482" s="166"/>
      <c r="AE482" s="65">
        <f t="shared" si="93"/>
        <v>0</v>
      </c>
      <c r="AF482" s="100" t="str">
        <f t="shared" si="94"/>
        <v>No hay Programación</v>
      </c>
      <c r="AG482" s="105" t="str">
        <f t="shared" si="95"/>
        <v>De acuerdo a lo programado</v>
      </c>
      <c r="AH482" s="166"/>
      <c r="AI482" s="159">
        <v>20614.88</v>
      </c>
      <c r="AJ482" s="159" t="s">
        <v>5136</v>
      </c>
    </row>
    <row r="483" spans="1:36" ht="30" thickTop="1" thickBot="1">
      <c r="A483" s="63">
        <v>468</v>
      </c>
      <c r="B483" s="162" t="s">
        <v>388</v>
      </c>
      <c r="C483" s="162">
        <v>0</v>
      </c>
      <c r="D483" s="162" t="s">
        <v>99</v>
      </c>
      <c r="E483" s="162" t="s">
        <v>78</v>
      </c>
      <c r="F483" s="162">
        <v>17</v>
      </c>
      <c r="G483" s="231" t="s">
        <v>541</v>
      </c>
      <c r="H483" s="164" t="s">
        <v>5576</v>
      </c>
      <c r="I483" s="231" t="s">
        <v>20</v>
      </c>
      <c r="J483" s="231" t="s">
        <v>338</v>
      </c>
      <c r="K483" s="231">
        <v>5</v>
      </c>
      <c r="L483" s="165" t="s">
        <v>2214</v>
      </c>
      <c r="M483" s="165" t="s">
        <v>2215</v>
      </c>
      <c r="N483" s="64">
        <v>0</v>
      </c>
      <c r="O483" s="64">
        <v>2</v>
      </c>
      <c r="P483" s="64">
        <v>0</v>
      </c>
      <c r="Q483" s="64">
        <v>0</v>
      </c>
      <c r="R483" s="64">
        <f t="shared" si="96"/>
        <v>2</v>
      </c>
      <c r="S483" s="105" t="s">
        <v>5402</v>
      </c>
      <c r="T483" s="105" t="s">
        <v>5600</v>
      </c>
      <c r="U483" s="159">
        <f t="shared" si="89"/>
        <v>2</v>
      </c>
      <c r="V483" s="273">
        <v>0</v>
      </c>
      <c r="W483" s="100">
        <f t="shared" si="97"/>
        <v>0</v>
      </c>
      <c r="X483" s="105" t="str">
        <f t="shared" si="98"/>
        <v>En Riesgo de no Cumplimiento</v>
      </c>
      <c r="Y483" s="166"/>
      <c r="Z483" s="159">
        <f t="shared" si="90"/>
        <v>0</v>
      </c>
      <c r="AA483" s="159"/>
      <c r="AB483" s="100" t="str">
        <f t="shared" si="91"/>
        <v>No hay ejecución</v>
      </c>
      <c r="AC483" s="105" t="str">
        <f t="shared" si="92"/>
        <v>NA</v>
      </c>
      <c r="AD483" s="166"/>
      <c r="AE483" s="65">
        <f t="shared" si="93"/>
        <v>0</v>
      </c>
      <c r="AF483" s="100" t="str">
        <f t="shared" si="94"/>
        <v>No hay Programación</v>
      </c>
      <c r="AG483" s="105" t="str">
        <f t="shared" si="95"/>
        <v>De acuerdo a lo programado</v>
      </c>
      <c r="AH483" s="166"/>
      <c r="AI483" s="159">
        <v>20614.88</v>
      </c>
      <c r="AJ483" s="159" t="s">
        <v>5136</v>
      </c>
    </row>
    <row r="484" spans="1:36" ht="30" thickTop="1" thickBot="1">
      <c r="A484" s="63">
        <v>469</v>
      </c>
      <c r="B484" s="162" t="s">
        <v>388</v>
      </c>
      <c r="C484" s="162">
        <v>0</v>
      </c>
      <c r="D484" s="162" t="s">
        <v>99</v>
      </c>
      <c r="E484" s="162" t="s">
        <v>78</v>
      </c>
      <c r="F484" s="162">
        <v>17</v>
      </c>
      <c r="G484" s="231" t="s">
        <v>541</v>
      </c>
      <c r="H484" s="164" t="s">
        <v>5602</v>
      </c>
      <c r="I484" s="231" t="s">
        <v>20</v>
      </c>
      <c r="J484" s="231" t="s">
        <v>338</v>
      </c>
      <c r="K484" s="231">
        <v>5</v>
      </c>
      <c r="L484" s="165" t="s">
        <v>685</v>
      </c>
      <c r="M484" s="165" t="s">
        <v>643</v>
      </c>
      <c r="N484" s="64">
        <v>1</v>
      </c>
      <c r="O484" s="64">
        <v>1</v>
      </c>
      <c r="P484" s="64">
        <v>0</v>
      </c>
      <c r="Q484" s="64">
        <v>0</v>
      </c>
      <c r="R484" s="64">
        <f t="shared" si="96"/>
        <v>2</v>
      </c>
      <c r="S484" s="105" t="s">
        <v>5402</v>
      </c>
      <c r="T484" s="105" t="s">
        <v>5600</v>
      </c>
      <c r="U484" s="159">
        <f t="shared" si="89"/>
        <v>2</v>
      </c>
      <c r="V484" s="273">
        <v>0</v>
      </c>
      <c r="W484" s="100">
        <f t="shared" si="97"/>
        <v>0</v>
      </c>
      <c r="X484" s="105" t="str">
        <f t="shared" si="98"/>
        <v>En Riesgo de no Cumplimiento</v>
      </c>
      <c r="Y484" s="166"/>
      <c r="Z484" s="159">
        <f t="shared" si="90"/>
        <v>0</v>
      </c>
      <c r="AA484" s="159"/>
      <c r="AB484" s="100" t="str">
        <f t="shared" si="91"/>
        <v>No hay ejecución</v>
      </c>
      <c r="AC484" s="105" t="str">
        <f t="shared" si="92"/>
        <v>NA</v>
      </c>
      <c r="AD484" s="166"/>
      <c r="AE484" s="65">
        <f t="shared" si="93"/>
        <v>0</v>
      </c>
      <c r="AF484" s="100" t="str">
        <f t="shared" si="94"/>
        <v>No hay Programación</v>
      </c>
      <c r="AG484" s="105" t="str">
        <f t="shared" si="95"/>
        <v>De acuerdo a lo programado</v>
      </c>
      <c r="AH484" s="166"/>
      <c r="AI484" s="159">
        <v>20614.88</v>
      </c>
      <c r="AJ484" s="159" t="s">
        <v>5136</v>
      </c>
    </row>
    <row r="485" spans="1:36" ht="30" thickTop="1" thickBot="1">
      <c r="A485" s="63">
        <v>470</v>
      </c>
      <c r="B485" s="162" t="s">
        <v>388</v>
      </c>
      <c r="C485" s="162">
        <v>0</v>
      </c>
      <c r="D485" s="162" t="s">
        <v>99</v>
      </c>
      <c r="E485" s="162" t="s">
        <v>78</v>
      </c>
      <c r="F485" s="162">
        <v>17</v>
      </c>
      <c r="G485" s="231" t="s">
        <v>541</v>
      </c>
      <c r="H485" s="164" t="s">
        <v>5603</v>
      </c>
      <c r="I485" s="231" t="s">
        <v>20</v>
      </c>
      <c r="J485" s="231" t="s">
        <v>338</v>
      </c>
      <c r="K485" s="231">
        <v>5</v>
      </c>
      <c r="L485" s="165" t="s">
        <v>685</v>
      </c>
      <c r="M485" s="165" t="s">
        <v>643</v>
      </c>
      <c r="N485" s="64">
        <v>0</v>
      </c>
      <c r="O485" s="64">
        <v>1</v>
      </c>
      <c r="P485" s="64">
        <v>0</v>
      </c>
      <c r="Q485" s="64">
        <v>0</v>
      </c>
      <c r="R485" s="64">
        <f t="shared" si="96"/>
        <v>1</v>
      </c>
      <c r="S485" s="105" t="s">
        <v>5402</v>
      </c>
      <c r="T485" s="105" t="s">
        <v>5600</v>
      </c>
      <c r="U485" s="159">
        <f t="shared" si="89"/>
        <v>1</v>
      </c>
      <c r="V485" s="273">
        <v>0</v>
      </c>
      <c r="W485" s="100">
        <f t="shared" si="97"/>
        <v>0</v>
      </c>
      <c r="X485" s="105" t="str">
        <f t="shared" si="98"/>
        <v>En Riesgo de no Cumplimiento</v>
      </c>
      <c r="Y485" s="166"/>
      <c r="Z485" s="159">
        <f t="shared" si="90"/>
        <v>0</v>
      </c>
      <c r="AA485" s="159"/>
      <c r="AB485" s="100" t="str">
        <f t="shared" si="91"/>
        <v>No hay ejecución</v>
      </c>
      <c r="AC485" s="105" t="str">
        <f t="shared" si="92"/>
        <v>NA</v>
      </c>
      <c r="AD485" s="166"/>
      <c r="AE485" s="65">
        <f t="shared" si="93"/>
        <v>0</v>
      </c>
      <c r="AF485" s="100" t="str">
        <f t="shared" si="94"/>
        <v>No hay Programación</v>
      </c>
      <c r="AG485" s="105" t="str">
        <f t="shared" si="95"/>
        <v>De acuerdo a lo programado</v>
      </c>
      <c r="AH485" s="166"/>
      <c r="AI485" s="159">
        <v>20614.88</v>
      </c>
      <c r="AJ485" s="159" t="s">
        <v>5136</v>
      </c>
    </row>
    <row r="486" spans="1:36" ht="30" thickTop="1" thickBot="1">
      <c r="A486" s="63">
        <v>471</v>
      </c>
      <c r="B486" s="162" t="s">
        <v>388</v>
      </c>
      <c r="C486" s="162">
        <v>0</v>
      </c>
      <c r="D486" s="162" t="s">
        <v>99</v>
      </c>
      <c r="E486" s="162" t="s">
        <v>78</v>
      </c>
      <c r="F486" s="162">
        <v>17</v>
      </c>
      <c r="G486" s="231" t="s">
        <v>541</v>
      </c>
      <c r="H486" s="164" t="s">
        <v>5581</v>
      </c>
      <c r="I486" s="231" t="s">
        <v>20</v>
      </c>
      <c r="J486" s="231" t="s">
        <v>338</v>
      </c>
      <c r="K486" s="231">
        <v>5</v>
      </c>
      <c r="L486" s="165" t="s">
        <v>2214</v>
      </c>
      <c r="M486" s="165" t="s">
        <v>2215</v>
      </c>
      <c r="N486" s="64">
        <v>0</v>
      </c>
      <c r="O486" s="64">
        <v>2</v>
      </c>
      <c r="P486" s="64">
        <v>0</v>
      </c>
      <c r="Q486" s="64">
        <v>0</v>
      </c>
      <c r="R486" s="64">
        <f t="shared" si="96"/>
        <v>2</v>
      </c>
      <c r="S486" s="105" t="s">
        <v>5402</v>
      </c>
      <c r="T486" s="105" t="s">
        <v>5600</v>
      </c>
      <c r="U486" s="159">
        <f t="shared" si="89"/>
        <v>2</v>
      </c>
      <c r="V486" s="273">
        <v>0</v>
      </c>
      <c r="W486" s="100">
        <f t="shared" si="97"/>
        <v>0</v>
      </c>
      <c r="X486" s="105" t="str">
        <f t="shared" si="98"/>
        <v>En Riesgo de no Cumplimiento</v>
      </c>
      <c r="Y486" s="166"/>
      <c r="Z486" s="159">
        <f t="shared" si="90"/>
        <v>0</v>
      </c>
      <c r="AA486" s="159"/>
      <c r="AB486" s="100" t="str">
        <f t="shared" si="91"/>
        <v>No hay ejecución</v>
      </c>
      <c r="AC486" s="105" t="str">
        <f t="shared" si="92"/>
        <v>NA</v>
      </c>
      <c r="AD486" s="166"/>
      <c r="AE486" s="65">
        <f t="shared" si="93"/>
        <v>0</v>
      </c>
      <c r="AF486" s="100" t="str">
        <f t="shared" si="94"/>
        <v>No hay Programación</v>
      </c>
      <c r="AG486" s="105" t="str">
        <f t="shared" si="95"/>
        <v>De acuerdo a lo programado</v>
      </c>
      <c r="AH486" s="166"/>
      <c r="AI486" s="159">
        <v>20614.88</v>
      </c>
      <c r="AJ486" s="159" t="s">
        <v>5136</v>
      </c>
    </row>
    <row r="487" spans="1:36" ht="30" thickTop="1" thickBot="1">
      <c r="A487" s="63">
        <v>472</v>
      </c>
      <c r="B487" s="162" t="s">
        <v>388</v>
      </c>
      <c r="C487" s="162">
        <v>0</v>
      </c>
      <c r="D487" s="162" t="s">
        <v>99</v>
      </c>
      <c r="E487" s="162" t="s">
        <v>78</v>
      </c>
      <c r="F487" s="162">
        <v>17</v>
      </c>
      <c r="G487" s="231" t="s">
        <v>513</v>
      </c>
      <c r="H487" s="164" t="s">
        <v>5385</v>
      </c>
      <c r="I487" s="231"/>
      <c r="J487" s="231" t="s">
        <v>338</v>
      </c>
      <c r="K487" s="231">
        <v>5</v>
      </c>
      <c r="L487" s="165" t="s">
        <v>2214</v>
      </c>
      <c r="M487" s="165" t="s">
        <v>2215</v>
      </c>
      <c r="N487" s="64">
        <v>0</v>
      </c>
      <c r="O487" s="64">
        <v>1</v>
      </c>
      <c r="P487" s="64">
        <v>1</v>
      </c>
      <c r="Q487" s="64">
        <v>0</v>
      </c>
      <c r="R487" s="64">
        <f t="shared" si="96"/>
        <v>2</v>
      </c>
      <c r="S487" s="105" t="s">
        <v>5402</v>
      </c>
      <c r="T487" s="105" t="s">
        <v>5600</v>
      </c>
      <c r="U487" s="159">
        <f t="shared" ref="U487:U547" si="99">N487+O487</f>
        <v>1</v>
      </c>
      <c r="V487" s="273">
        <v>0</v>
      </c>
      <c r="W487" s="100">
        <f t="shared" si="97"/>
        <v>0</v>
      </c>
      <c r="X487" s="105" t="str">
        <f t="shared" si="98"/>
        <v>En Riesgo de no Cumplimiento</v>
      </c>
      <c r="Y487" s="166"/>
      <c r="Z487" s="159">
        <f t="shared" si="90"/>
        <v>1</v>
      </c>
      <c r="AA487" s="159"/>
      <c r="AB487" s="100" t="str">
        <f t="shared" si="91"/>
        <v>No hay ejecución</v>
      </c>
      <c r="AC487" s="105" t="str">
        <f t="shared" si="92"/>
        <v>NA</v>
      </c>
      <c r="AD487" s="166"/>
      <c r="AE487" s="65">
        <f t="shared" si="93"/>
        <v>0</v>
      </c>
      <c r="AF487" s="100" t="str">
        <f t="shared" si="94"/>
        <v>No hay Programación</v>
      </c>
      <c r="AG487" s="105" t="str">
        <f t="shared" si="95"/>
        <v>De acuerdo a lo programado</v>
      </c>
      <c r="AH487" s="166"/>
      <c r="AI487" s="159">
        <v>20614.88</v>
      </c>
      <c r="AJ487" s="159" t="s">
        <v>5136</v>
      </c>
    </row>
    <row r="488" spans="1:36" ht="30" thickTop="1" thickBot="1">
      <c r="A488" s="63">
        <v>473</v>
      </c>
      <c r="B488" s="162" t="s">
        <v>388</v>
      </c>
      <c r="C488" s="162">
        <v>0</v>
      </c>
      <c r="D488" s="162" t="s">
        <v>99</v>
      </c>
      <c r="E488" s="162" t="s">
        <v>78</v>
      </c>
      <c r="F488" s="162">
        <v>17</v>
      </c>
      <c r="G488" s="231" t="s">
        <v>557</v>
      </c>
      <c r="H488" s="164" t="s">
        <v>5547</v>
      </c>
      <c r="I488" s="231" t="s">
        <v>18</v>
      </c>
      <c r="J488" s="231" t="s">
        <v>338</v>
      </c>
      <c r="K488" s="231">
        <v>10</v>
      </c>
      <c r="L488" s="165" t="s">
        <v>685</v>
      </c>
      <c r="M488" s="165" t="s">
        <v>643</v>
      </c>
      <c r="N488" s="64">
        <v>1</v>
      </c>
      <c r="O488" s="64">
        <v>0</v>
      </c>
      <c r="P488" s="64">
        <v>0</v>
      </c>
      <c r="Q488" s="64">
        <v>0</v>
      </c>
      <c r="R488" s="64">
        <f t="shared" si="96"/>
        <v>1</v>
      </c>
      <c r="S488" s="105" t="s">
        <v>5402</v>
      </c>
      <c r="T488" s="105" t="s">
        <v>5604</v>
      </c>
      <c r="U488" s="159">
        <f t="shared" si="99"/>
        <v>1</v>
      </c>
      <c r="V488" s="273">
        <v>0</v>
      </c>
      <c r="W488" s="100">
        <f t="shared" si="97"/>
        <v>0</v>
      </c>
      <c r="X488" s="105" t="str">
        <f t="shared" si="98"/>
        <v>En Riesgo de no Cumplimiento</v>
      </c>
      <c r="Y488" s="166"/>
      <c r="Z488" s="159">
        <f t="shared" si="90"/>
        <v>0</v>
      </c>
      <c r="AA488" s="159"/>
      <c r="AB488" s="100" t="str">
        <f t="shared" si="91"/>
        <v>No hay ejecución</v>
      </c>
      <c r="AC488" s="105" t="str">
        <f t="shared" si="92"/>
        <v>NA</v>
      </c>
      <c r="AD488" s="166"/>
      <c r="AE488" s="65">
        <f t="shared" si="93"/>
        <v>0</v>
      </c>
      <c r="AF488" s="100" t="str">
        <f t="shared" si="94"/>
        <v>No hay Programación</v>
      </c>
      <c r="AG488" s="105" t="str">
        <f t="shared" si="95"/>
        <v>De acuerdo a lo programado</v>
      </c>
      <c r="AH488" s="166"/>
      <c r="AI488" s="159">
        <v>10307.44</v>
      </c>
      <c r="AJ488" s="159" t="s">
        <v>5136</v>
      </c>
    </row>
    <row r="489" spans="1:36" ht="30" thickTop="1" thickBot="1">
      <c r="A489" s="63">
        <v>474</v>
      </c>
      <c r="B489" s="162" t="s">
        <v>388</v>
      </c>
      <c r="C489" s="162">
        <v>0</v>
      </c>
      <c r="D489" s="162" t="s">
        <v>99</v>
      </c>
      <c r="E489" s="162" t="s">
        <v>78</v>
      </c>
      <c r="F489" s="162">
        <v>17</v>
      </c>
      <c r="G489" s="231" t="s">
        <v>557</v>
      </c>
      <c r="H489" s="164" t="s">
        <v>5547</v>
      </c>
      <c r="I489" s="231" t="s">
        <v>18</v>
      </c>
      <c r="J489" s="231" t="s">
        <v>338</v>
      </c>
      <c r="K489" s="231">
        <v>10</v>
      </c>
      <c r="L489" s="165" t="s">
        <v>2214</v>
      </c>
      <c r="M489" s="165" t="s">
        <v>2215</v>
      </c>
      <c r="N489" s="64">
        <v>0</v>
      </c>
      <c r="O489" s="64">
        <v>1</v>
      </c>
      <c r="P489" s="64">
        <v>0</v>
      </c>
      <c r="Q489" s="64">
        <v>0</v>
      </c>
      <c r="R489" s="64">
        <f t="shared" si="96"/>
        <v>1</v>
      </c>
      <c r="S489" s="105" t="s">
        <v>5402</v>
      </c>
      <c r="T489" s="105" t="s">
        <v>5604</v>
      </c>
      <c r="U489" s="159">
        <f t="shared" si="99"/>
        <v>1</v>
      </c>
      <c r="V489" s="273">
        <v>0</v>
      </c>
      <c r="W489" s="100">
        <f t="shared" si="97"/>
        <v>0</v>
      </c>
      <c r="X489" s="105" t="str">
        <f t="shared" si="98"/>
        <v>En Riesgo de no Cumplimiento</v>
      </c>
      <c r="Y489" s="166"/>
      <c r="Z489" s="159">
        <f t="shared" si="90"/>
        <v>0</v>
      </c>
      <c r="AA489" s="159"/>
      <c r="AB489" s="100" t="str">
        <f t="shared" si="91"/>
        <v>No hay ejecución</v>
      </c>
      <c r="AC489" s="105" t="str">
        <f t="shared" si="92"/>
        <v>NA</v>
      </c>
      <c r="AD489" s="166"/>
      <c r="AE489" s="65">
        <f t="shared" si="93"/>
        <v>0</v>
      </c>
      <c r="AF489" s="100" t="str">
        <f t="shared" si="94"/>
        <v>No hay Programación</v>
      </c>
      <c r="AG489" s="105" t="str">
        <f t="shared" si="95"/>
        <v>De acuerdo a lo programado</v>
      </c>
      <c r="AH489" s="166"/>
      <c r="AI489" s="159">
        <v>10307.44</v>
      </c>
      <c r="AJ489" s="159" t="s">
        <v>5136</v>
      </c>
    </row>
    <row r="490" spans="1:36" ht="30" thickTop="1" thickBot="1">
      <c r="A490" s="63">
        <v>475</v>
      </c>
      <c r="B490" s="162" t="s">
        <v>388</v>
      </c>
      <c r="C490" s="162">
        <v>0</v>
      </c>
      <c r="D490" s="162" t="s">
        <v>99</v>
      </c>
      <c r="E490" s="162" t="s">
        <v>78</v>
      </c>
      <c r="F490" s="162">
        <v>17</v>
      </c>
      <c r="G490" s="231" t="s">
        <v>557</v>
      </c>
      <c r="H490" s="164" t="s">
        <v>5548</v>
      </c>
      <c r="I490" s="231" t="s">
        <v>18</v>
      </c>
      <c r="J490" s="231" t="s">
        <v>338</v>
      </c>
      <c r="K490" s="231">
        <v>10</v>
      </c>
      <c r="L490" s="165" t="s">
        <v>685</v>
      </c>
      <c r="M490" s="165" t="s">
        <v>643</v>
      </c>
      <c r="N490" s="64">
        <v>1</v>
      </c>
      <c r="O490" s="64">
        <v>1</v>
      </c>
      <c r="P490" s="64">
        <v>0</v>
      </c>
      <c r="Q490" s="64">
        <v>0</v>
      </c>
      <c r="R490" s="64">
        <f t="shared" si="96"/>
        <v>2</v>
      </c>
      <c r="S490" s="105" t="s">
        <v>5402</v>
      </c>
      <c r="T490" s="105" t="s">
        <v>5604</v>
      </c>
      <c r="U490" s="159">
        <f t="shared" si="99"/>
        <v>2</v>
      </c>
      <c r="V490" s="273">
        <v>0</v>
      </c>
      <c r="W490" s="100">
        <f t="shared" si="97"/>
        <v>0</v>
      </c>
      <c r="X490" s="105" t="str">
        <f t="shared" si="98"/>
        <v>En Riesgo de no Cumplimiento</v>
      </c>
      <c r="Y490" s="166"/>
      <c r="Z490" s="159">
        <f t="shared" si="90"/>
        <v>0</v>
      </c>
      <c r="AA490" s="159"/>
      <c r="AB490" s="100" t="str">
        <f t="shared" si="91"/>
        <v>No hay ejecución</v>
      </c>
      <c r="AC490" s="105" t="str">
        <f t="shared" si="92"/>
        <v>NA</v>
      </c>
      <c r="AD490" s="166"/>
      <c r="AE490" s="65">
        <f t="shared" si="93"/>
        <v>0</v>
      </c>
      <c r="AF490" s="100" t="str">
        <f t="shared" si="94"/>
        <v>No hay Programación</v>
      </c>
      <c r="AG490" s="105" t="str">
        <f t="shared" si="95"/>
        <v>De acuerdo a lo programado</v>
      </c>
      <c r="AH490" s="166"/>
      <c r="AI490" s="159">
        <v>20614.88</v>
      </c>
      <c r="AJ490" s="159" t="s">
        <v>5136</v>
      </c>
    </row>
    <row r="491" spans="1:36" ht="30" thickTop="1" thickBot="1">
      <c r="A491" s="63">
        <v>476</v>
      </c>
      <c r="B491" s="162" t="s">
        <v>388</v>
      </c>
      <c r="C491" s="162">
        <v>0</v>
      </c>
      <c r="D491" s="162" t="s">
        <v>99</v>
      </c>
      <c r="E491" s="162" t="s">
        <v>78</v>
      </c>
      <c r="F491" s="162">
        <v>17</v>
      </c>
      <c r="G491" s="231" t="s">
        <v>541</v>
      </c>
      <c r="H491" s="164" t="s">
        <v>5601</v>
      </c>
      <c r="I491" s="231" t="s">
        <v>20</v>
      </c>
      <c r="J491" s="231" t="s">
        <v>338</v>
      </c>
      <c r="K491" s="231">
        <v>5</v>
      </c>
      <c r="L491" s="165" t="s">
        <v>2214</v>
      </c>
      <c r="M491" s="165" t="s">
        <v>2215</v>
      </c>
      <c r="N491" s="64">
        <v>0</v>
      </c>
      <c r="O491" s="64">
        <v>2</v>
      </c>
      <c r="P491" s="64">
        <v>0</v>
      </c>
      <c r="Q491" s="64">
        <v>0</v>
      </c>
      <c r="R491" s="64">
        <f t="shared" si="96"/>
        <v>2</v>
      </c>
      <c r="S491" s="105" t="s">
        <v>5402</v>
      </c>
      <c r="T491" s="105" t="s">
        <v>5604</v>
      </c>
      <c r="U491" s="159">
        <f t="shared" si="99"/>
        <v>2</v>
      </c>
      <c r="V491" s="273">
        <v>0</v>
      </c>
      <c r="W491" s="100">
        <f t="shared" si="97"/>
        <v>0</v>
      </c>
      <c r="X491" s="105" t="str">
        <f t="shared" si="98"/>
        <v>En Riesgo de no Cumplimiento</v>
      </c>
      <c r="Y491" s="166"/>
      <c r="Z491" s="159">
        <f t="shared" ref="Z491:Z552" si="100">P491+Q491</f>
        <v>0</v>
      </c>
      <c r="AA491" s="159"/>
      <c r="AB491" s="100" t="str">
        <f t="shared" ref="AB491:AB552" si="101">IF(AA491="","No hay ejecución",IF(AND(Z491&gt;0), AA491/Z491,"No hay Programación"))</f>
        <v>No hay ejecución</v>
      </c>
      <c r="AC491" s="105" t="str">
        <f t="shared" ref="AC491:AC552" si="102">IF(AB491="No hay ejecución","NA",IF(AB491&gt;=90%,"De acuerdo a lo programado",IF(AB491&gt;=70%,"Atraso Leve",IF(AB491&lt;70%,"En Riesgo de no Cumplimiento"))))</f>
        <v>NA</v>
      </c>
      <c r="AD491" s="166"/>
      <c r="AE491" s="65">
        <f t="shared" ref="AE491:AE552" si="103">V491+AA491</f>
        <v>0</v>
      </c>
      <c r="AF491" s="100" t="str">
        <f t="shared" ref="AF491:AF552" si="104">IF(AE491="","No hay ejecución",IF(AND(AE491&gt;0), AE491/R491,"No hay Programación"))</f>
        <v>No hay Programación</v>
      </c>
      <c r="AG491" s="105" t="str">
        <f t="shared" ref="AG491:AG552" si="105">IF(AF491="No hay ejecución","NA",IF(AF491&gt;=90%,"De acuerdo a lo programado",IF(AF491&gt;=70%,"Atraso Leve",IF(AF491&lt;70%,"Incumplimiento"))))</f>
        <v>De acuerdo a lo programado</v>
      </c>
      <c r="AH491" s="166"/>
      <c r="AI491" s="159">
        <v>20614.88</v>
      </c>
      <c r="AJ491" s="159" t="s">
        <v>5136</v>
      </c>
    </row>
    <row r="492" spans="1:36" ht="30" thickTop="1" thickBot="1">
      <c r="A492" s="63">
        <v>477</v>
      </c>
      <c r="B492" s="162" t="s">
        <v>388</v>
      </c>
      <c r="C492" s="162">
        <v>0</v>
      </c>
      <c r="D492" s="162" t="s">
        <v>99</v>
      </c>
      <c r="E492" s="162" t="s">
        <v>78</v>
      </c>
      <c r="F492" s="162">
        <v>17</v>
      </c>
      <c r="G492" s="231" t="s">
        <v>541</v>
      </c>
      <c r="H492" s="164" t="s">
        <v>5601</v>
      </c>
      <c r="I492" s="231" t="s">
        <v>20</v>
      </c>
      <c r="J492" s="231" t="s">
        <v>338</v>
      </c>
      <c r="K492" s="231">
        <v>5</v>
      </c>
      <c r="L492" s="165" t="s">
        <v>2214</v>
      </c>
      <c r="M492" s="165" t="s">
        <v>2215</v>
      </c>
      <c r="N492" s="64">
        <v>0</v>
      </c>
      <c r="O492" s="64">
        <v>1</v>
      </c>
      <c r="P492" s="64">
        <v>0</v>
      </c>
      <c r="Q492" s="64">
        <v>0</v>
      </c>
      <c r="R492" s="64">
        <f t="shared" si="96"/>
        <v>1</v>
      </c>
      <c r="S492" s="105" t="s">
        <v>5402</v>
      </c>
      <c r="T492" s="105" t="s">
        <v>5604</v>
      </c>
      <c r="U492" s="159">
        <f t="shared" si="99"/>
        <v>1</v>
      </c>
      <c r="V492" s="273">
        <v>0</v>
      </c>
      <c r="W492" s="100">
        <f t="shared" si="97"/>
        <v>0</v>
      </c>
      <c r="X492" s="105" t="str">
        <f t="shared" si="98"/>
        <v>En Riesgo de no Cumplimiento</v>
      </c>
      <c r="Y492" s="166"/>
      <c r="Z492" s="159">
        <f t="shared" si="100"/>
        <v>0</v>
      </c>
      <c r="AA492" s="159"/>
      <c r="AB492" s="100" t="str">
        <f t="shared" si="101"/>
        <v>No hay ejecución</v>
      </c>
      <c r="AC492" s="105" t="str">
        <f t="shared" si="102"/>
        <v>NA</v>
      </c>
      <c r="AD492" s="166"/>
      <c r="AE492" s="65">
        <f t="shared" si="103"/>
        <v>0</v>
      </c>
      <c r="AF492" s="100" t="str">
        <f t="shared" si="104"/>
        <v>No hay Programación</v>
      </c>
      <c r="AG492" s="105" t="str">
        <f t="shared" si="105"/>
        <v>De acuerdo a lo programado</v>
      </c>
      <c r="AH492" s="166"/>
      <c r="AI492" s="159">
        <v>10307.44</v>
      </c>
      <c r="AJ492" s="159" t="s">
        <v>5136</v>
      </c>
    </row>
    <row r="493" spans="1:36" ht="30" thickTop="1" thickBot="1">
      <c r="A493" s="63">
        <v>478</v>
      </c>
      <c r="B493" s="162" t="s">
        <v>388</v>
      </c>
      <c r="C493" s="162">
        <v>0</v>
      </c>
      <c r="D493" s="162" t="s">
        <v>99</v>
      </c>
      <c r="E493" s="162" t="s">
        <v>78</v>
      </c>
      <c r="F493" s="162">
        <v>17</v>
      </c>
      <c r="G493" s="231" t="s">
        <v>541</v>
      </c>
      <c r="H493" s="164" t="s">
        <v>5562</v>
      </c>
      <c r="I493" s="231" t="s">
        <v>20</v>
      </c>
      <c r="J493" s="231" t="s">
        <v>338</v>
      </c>
      <c r="K493" s="231">
        <v>5</v>
      </c>
      <c r="L493" s="165" t="s">
        <v>2214</v>
      </c>
      <c r="M493" s="165" t="s">
        <v>2215</v>
      </c>
      <c r="N493" s="64">
        <v>1</v>
      </c>
      <c r="O493" s="64">
        <v>2</v>
      </c>
      <c r="P493" s="64">
        <v>0</v>
      </c>
      <c r="Q493" s="64">
        <v>0</v>
      </c>
      <c r="R493" s="64">
        <f t="shared" si="96"/>
        <v>3</v>
      </c>
      <c r="S493" s="105" t="s">
        <v>5402</v>
      </c>
      <c r="T493" s="105" t="s">
        <v>5604</v>
      </c>
      <c r="U493" s="159">
        <f t="shared" si="99"/>
        <v>3</v>
      </c>
      <c r="V493" s="273">
        <v>0</v>
      </c>
      <c r="W493" s="100">
        <f t="shared" si="97"/>
        <v>0</v>
      </c>
      <c r="X493" s="105" t="str">
        <f t="shared" si="98"/>
        <v>En Riesgo de no Cumplimiento</v>
      </c>
      <c r="Y493" s="166"/>
      <c r="Z493" s="159">
        <f t="shared" si="100"/>
        <v>0</v>
      </c>
      <c r="AA493" s="159"/>
      <c r="AB493" s="100" t="str">
        <f t="shared" si="101"/>
        <v>No hay ejecución</v>
      </c>
      <c r="AC493" s="105" t="str">
        <f t="shared" si="102"/>
        <v>NA</v>
      </c>
      <c r="AD493" s="166"/>
      <c r="AE493" s="65">
        <f t="shared" si="103"/>
        <v>0</v>
      </c>
      <c r="AF493" s="100" t="str">
        <f t="shared" si="104"/>
        <v>No hay Programación</v>
      </c>
      <c r="AG493" s="105" t="str">
        <f t="shared" si="105"/>
        <v>De acuerdo a lo programado</v>
      </c>
      <c r="AH493" s="166"/>
      <c r="AI493" s="159">
        <v>30922.32</v>
      </c>
      <c r="AJ493" s="159" t="s">
        <v>5136</v>
      </c>
    </row>
    <row r="494" spans="1:36" ht="30" thickTop="1" thickBot="1">
      <c r="A494" s="63">
        <v>479</v>
      </c>
      <c r="B494" s="162" t="s">
        <v>388</v>
      </c>
      <c r="C494" s="162">
        <v>0</v>
      </c>
      <c r="D494" s="162" t="s">
        <v>99</v>
      </c>
      <c r="E494" s="162" t="s">
        <v>78</v>
      </c>
      <c r="F494" s="162">
        <v>17</v>
      </c>
      <c r="G494" s="231" t="s">
        <v>541</v>
      </c>
      <c r="H494" s="164" t="s">
        <v>5562</v>
      </c>
      <c r="I494" s="231" t="s">
        <v>20</v>
      </c>
      <c r="J494" s="231" t="s">
        <v>338</v>
      </c>
      <c r="K494" s="231">
        <v>5</v>
      </c>
      <c r="L494" s="165" t="s">
        <v>685</v>
      </c>
      <c r="M494" s="165" t="s">
        <v>643</v>
      </c>
      <c r="N494" s="64">
        <v>0</v>
      </c>
      <c r="O494" s="64">
        <v>1</v>
      </c>
      <c r="P494" s="64">
        <v>0</v>
      </c>
      <c r="Q494" s="64">
        <v>0</v>
      </c>
      <c r="R494" s="64">
        <f t="shared" si="96"/>
        <v>1</v>
      </c>
      <c r="S494" s="105" t="s">
        <v>5402</v>
      </c>
      <c r="T494" s="105" t="s">
        <v>5604</v>
      </c>
      <c r="U494" s="159">
        <f t="shared" si="99"/>
        <v>1</v>
      </c>
      <c r="V494" s="273">
        <v>0</v>
      </c>
      <c r="W494" s="100">
        <f t="shared" si="97"/>
        <v>0</v>
      </c>
      <c r="X494" s="105" t="str">
        <f t="shared" si="98"/>
        <v>En Riesgo de no Cumplimiento</v>
      </c>
      <c r="Y494" s="166"/>
      <c r="Z494" s="159">
        <f t="shared" si="100"/>
        <v>0</v>
      </c>
      <c r="AA494" s="159"/>
      <c r="AB494" s="100" t="str">
        <f t="shared" si="101"/>
        <v>No hay ejecución</v>
      </c>
      <c r="AC494" s="105" t="str">
        <f t="shared" si="102"/>
        <v>NA</v>
      </c>
      <c r="AD494" s="166"/>
      <c r="AE494" s="65">
        <f t="shared" si="103"/>
        <v>0</v>
      </c>
      <c r="AF494" s="100" t="str">
        <f t="shared" si="104"/>
        <v>No hay Programación</v>
      </c>
      <c r="AG494" s="105" t="str">
        <f t="shared" si="105"/>
        <v>De acuerdo a lo programado</v>
      </c>
      <c r="AH494" s="166"/>
      <c r="AI494" s="159">
        <v>10307.44</v>
      </c>
      <c r="AJ494" s="159" t="s">
        <v>5136</v>
      </c>
    </row>
    <row r="495" spans="1:36" ht="30" thickTop="1" thickBot="1">
      <c r="A495" s="63">
        <v>480</v>
      </c>
      <c r="B495" s="162" t="s">
        <v>388</v>
      </c>
      <c r="C495" s="162">
        <v>0</v>
      </c>
      <c r="D495" s="162" t="s">
        <v>99</v>
      </c>
      <c r="E495" s="162" t="s">
        <v>78</v>
      </c>
      <c r="F495" s="162">
        <v>17</v>
      </c>
      <c r="G495" s="231" t="s">
        <v>541</v>
      </c>
      <c r="H495" s="164" t="s">
        <v>5562</v>
      </c>
      <c r="I495" s="231" t="s">
        <v>20</v>
      </c>
      <c r="J495" s="231" t="s">
        <v>338</v>
      </c>
      <c r="K495" s="231">
        <v>5</v>
      </c>
      <c r="L495" s="165" t="s">
        <v>2214</v>
      </c>
      <c r="M495" s="165" t="s">
        <v>2215</v>
      </c>
      <c r="N495" s="64">
        <v>1</v>
      </c>
      <c r="O495" s="64">
        <v>0</v>
      </c>
      <c r="P495" s="64">
        <v>0</v>
      </c>
      <c r="Q495" s="64">
        <v>0</v>
      </c>
      <c r="R495" s="64">
        <f t="shared" si="96"/>
        <v>1</v>
      </c>
      <c r="S495" s="105" t="s">
        <v>5402</v>
      </c>
      <c r="T495" s="105" t="s">
        <v>5604</v>
      </c>
      <c r="U495" s="159">
        <f t="shared" si="99"/>
        <v>1</v>
      </c>
      <c r="V495" s="273">
        <v>0</v>
      </c>
      <c r="W495" s="100">
        <f t="shared" si="97"/>
        <v>0</v>
      </c>
      <c r="X495" s="105" t="str">
        <f t="shared" si="98"/>
        <v>En Riesgo de no Cumplimiento</v>
      </c>
      <c r="Y495" s="166"/>
      <c r="Z495" s="159">
        <f t="shared" si="100"/>
        <v>0</v>
      </c>
      <c r="AA495" s="159"/>
      <c r="AB495" s="100" t="str">
        <f t="shared" si="101"/>
        <v>No hay ejecución</v>
      </c>
      <c r="AC495" s="105" t="str">
        <f t="shared" si="102"/>
        <v>NA</v>
      </c>
      <c r="AD495" s="166"/>
      <c r="AE495" s="65">
        <f t="shared" si="103"/>
        <v>0</v>
      </c>
      <c r="AF495" s="100" t="str">
        <f t="shared" si="104"/>
        <v>No hay Programación</v>
      </c>
      <c r="AG495" s="105" t="str">
        <f t="shared" si="105"/>
        <v>De acuerdo a lo programado</v>
      </c>
      <c r="AH495" s="166"/>
      <c r="AI495" s="159">
        <v>10307.44</v>
      </c>
      <c r="AJ495" s="159" t="s">
        <v>5136</v>
      </c>
    </row>
    <row r="496" spans="1:36" ht="30" thickTop="1" thickBot="1">
      <c r="A496" s="63">
        <v>481</v>
      </c>
      <c r="B496" s="162" t="s">
        <v>388</v>
      </c>
      <c r="C496" s="162">
        <v>0</v>
      </c>
      <c r="D496" s="162" t="s">
        <v>99</v>
      </c>
      <c r="E496" s="162" t="s">
        <v>78</v>
      </c>
      <c r="F496" s="162">
        <v>17</v>
      </c>
      <c r="G496" s="231" t="s">
        <v>541</v>
      </c>
      <c r="H496" s="164" t="s">
        <v>5576</v>
      </c>
      <c r="I496" s="231" t="s">
        <v>20</v>
      </c>
      <c r="J496" s="231" t="s">
        <v>338</v>
      </c>
      <c r="K496" s="231">
        <v>5</v>
      </c>
      <c r="L496" s="165" t="s">
        <v>2214</v>
      </c>
      <c r="M496" s="165" t="s">
        <v>2215</v>
      </c>
      <c r="N496" s="64">
        <v>0</v>
      </c>
      <c r="O496" s="64">
        <v>2</v>
      </c>
      <c r="P496" s="64">
        <v>0</v>
      </c>
      <c r="Q496" s="64">
        <v>0</v>
      </c>
      <c r="R496" s="64">
        <f t="shared" si="96"/>
        <v>2</v>
      </c>
      <c r="S496" s="105" t="s">
        <v>5402</v>
      </c>
      <c r="T496" s="105" t="s">
        <v>5604</v>
      </c>
      <c r="U496" s="159">
        <f t="shared" si="99"/>
        <v>2</v>
      </c>
      <c r="V496" s="273">
        <v>0</v>
      </c>
      <c r="W496" s="100">
        <f t="shared" si="97"/>
        <v>0</v>
      </c>
      <c r="X496" s="105" t="str">
        <f t="shared" si="98"/>
        <v>En Riesgo de no Cumplimiento</v>
      </c>
      <c r="Y496" s="166"/>
      <c r="Z496" s="159">
        <f t="shared" si="100"/>
        <v>0</v>
      </c>
      <c r="AA496" s="159"/>
      <c r="AB496" s="100" t="str">
        <f t="shared" si="101"/>
        <v>No hay ejecución</v>
      </c>
      <c r="AC496" s="105" t="str">
        <f t="shared" si="102"/>
        <v>NA</v>
      </c>
      <c r="AD496" s="166"/>
      <c r="AE496" s="65">
        <f t="shared" si="103"/>
        <v>0</v>
      </c>
      <c r="AF496" s="100" t="str">
        <f t="shared" si="104"/>
        <v>No hay Programación</v>
      </c>
      <c r="AG496" s="105" t="str">
        <f t="shared" si="105"/>
        <v>De acuerdo a lo programado</v>
      </c>
      <c r="AH496" s="166"/>
      <c r="AI496" s="159">
        <v>20614.88</v>
      </c>
      <c r="AJ496" s="159" t="s">
        <v>5136</v>
      </c>
    </row>
    <row r="497" spans="1:36" ht="30" thickTop="1" thickBot="1">
      <c r="A497" s="63">
        <v>482</v>
      </c>
      <c r="B497" s="162" t="s">
        <v>388</v>
      </c>
      <c r="C497" s="162">
        <v>0</v>
      </c>
      <c r="D497" s="162" t="s">
        <v>99</v>
      </c>
      <c r="E497" s="162" t="s">
        <v>78</v>
      </c>
      <c r="F497" s="162">
        <v>17</v>
      </c>
      <c r="G497" s="231" t="s">
        <v>541</v>
      </c>
      <c r="H497" s="164" t="s">
        <v>5576</v>
      </c>
      <c r="I497" s="231" t="s">
        <v>20</v>
      </c>
      <c r="J497" s="231" t="s">
        <v>338</v>
      </c>
      <c r="K497" s="231">
        <v>5</v>
      </c>
      <c r="L497" s="165" t="s">
        <v>2214</v>
      </c>
      <c r="M497" s="165" t="s">
        <v>2215</v>
      </c>
      <c r="N497" s="64">
        <v>0</v>
      </c>
      <c r="O497" s="64">
        <v>2</v>
      </c>
      <c r="P497" s="64">
        <v>0</v>
      </c>
      <c r="Q497" s="64">
        <v>0</v>
      </c>
      <c r="R497" s="64">
        <f t="shared" si="96"/>
        <v>2</v>
      </c>
      <c r="S497" s="105" t="s">
        <v>5402</v>
      </c>
      <c r="T497" s="105" t="s">
        <v>5604</v>
      </c>
      <c r="U497" s="159">
        <f t="shared" si="99"/>
        <v>2</v>
      </c>
      <c r="V497" s="273">
        <v>0</v>
      </c>
      <c r="W497" s="100">
        <f t="shared" si="97"/>
        <v>0</v>
      </c>
      <c r="X497" s="105" t="str">
        <f t="shared" si="98"/>
        <v>En Riesgo de no Cumplimiento</v>
      </c>
      <c r="Y497" s="166"/>
      <c r="Z497" s="159">
        <f t="shared" si="100"/>
        <v>0</v>
      </c>
      <c r="AA497" s="159"/>
      <c r="AB497" s="100" t="str">
        <f t="shared" si="101"/>
        <v>No hay ejecución</v>
      </c>
      <c r="AC497" s="105" t="str">
        <f t="shared" si="102"/>
        <v>NA</v>
      </c>
      <c r="AD497" s="166"/>
      <c r="AE497" s="65">
        <f t="shared" si="103"/>
        <v>0</v>
      </c>
      <c r="AF497" s="100" t="str">
        <f t="shared" si="104"/>
        <v>No hay Programación</v>
      </c>
      <c r="AG497" s="105" t="str">
        <f t="shared" si="105"/>
        <v>De acuerdo a lo programado</v>
      </c>
      <c r="AH497" s="166"/>
      <c r="AI497" s="159">
        <v>20614.88</v>
      </c>
      <c r="AJ497" s="159" t="s">
        <v>5136</v>
      </c>
    </row>
    <row r="498" spans="1:36" ht="30" thickTop="1" thickBot="1">
      <c r="A498" s="63">
        <v>483</v>
      </c>
      <c r="B498" s="162" t="s">
        <v>388</v>
      </c>
      <c r="C498" s="162">
        <v>0</v>
      </c>
      <c r="D498" s="162" t="s">
        <v>99</v>
      </c>
      <c r="E498" s="162" t="s">
        <v>78</v>
      </c>
      <c r="F498" s="162">
        <v>17</v>
      </c>
      <c r="G498" s="231" t="s">
        <v>541</v>
      </c>
      <c r="H498" s="164" t="s">
        <v>5576</v>
      </c>
      <c r="I498" s="231" t="s">
        <v>20</v>
      </c>
      <c r="J498" s="231" t="s">
        <v>338</v>
      </c>
      <c r="K498" s="231">
        <v>5</v>
      </c>
      <c r="L498" s="165" t="s">
        <v>2214</v>
      </c>
      <c r="M498" s="165" t="s">
        <v>2215</v>
      </c>
      <c r="N498" s="64">
        <v>0</v>
      </c>
      <c r="O498" s="64">
        <v>1</v>
      </c>
      <c r="P498" s="64">
        <v>0</v>
      </c>
      <c r="Q498" s="64">
        <v>0</v>
      </c>
      <c r="R498" s="64">
        <f t="shared" si="96"/>
        <v>1</v>
      </c>
      <c r="S498" s="105" t="s">
        <v>5402</v>
      </c>
      <c r="T498" s="105" t="s">
        <v>5604</v>
      </c>
      <c r="U498" s="159">
        <f t="shared" si="99"/>
        <v>1</v>
      </c>
      <c r="V498" s="273">
        <v>0</v>
      </c>
      <c r="W498" s="100">
        <f t="shared" si="97"/>
        <v>0</v>
      </c>
      <c r="X498" s="105" t="str">
        <f t="shared" si="98"/>
        <v>En Riesgo de no Cumplimiento</v>
      </c>
      <c r="Y498" s="166"/>
      <c r="Z498" s="159">
        <f t="shared" si="100"/>
        <v>0</v>
      </c>
      <c r="AA498" s="159"/>
      <c r="AB498" s="100" t="str">
        <f t="shared" si="101"/>
        <v>No hay ejecución</v>
      </c>
      <c r="AC498" s="105" t="str">
        <f t="shared" si="102"/>
        <v>NA</v>
      </c>
      <c r="AD498" s="166"/>
      <c r="AE498" s="65">
        <f t="shared" si="103"/>
        <v>0</v>
      </c>
      <c r="AF498" s="100" t="str">
        <f t="shared" si="104"/>
        <v>No hay Programación</v>
      </c>
      <c r="AG498" s="105" t="str">
        <f t="shared" si="105"/>
        <v>De acuerdo a lo programado</v>
      </c>
      <c r="AH498" s="166"/>
      <c r="AI498" s="159">
        <v>10307.44</v>
      </c>
      <c r="AJ498" s="159" t="s">
        <v>5136</v>
      </c>
    </row>
    <row r="499" spans="1:36" ht="30" thickTop="1" thickBot="1">
      <c r="A499" s="63">
        <v>484</v>
      </c>
      <c r="B499" s="162" t="s">
        <v>388</v>
      </c>
      <c r="C499" s="162">
        <v>0</v>
      </c>
      <c r="D499" s="162" t="s">
        <v>99</v>
      </c>
      <c r="E499" s="162" t="s">
        <v>78</v>
      </c>
      <c r="F499" s="162">
        <v>17</v>
      </c>
      <c r="G499" s="231" t="s">
        <v>541</v>
      </c>
      <c r="H499" s="164" t="s">
        <v>5602</v>
      </c>
      <c r="I499" s="231" t="s">
        <v>20</v>
      </c>
      <c r="J499" s="231" t="s">
        <v>338</v>
      </c>
      <c r="K499" s="231">
        <v>5</v>
      </c>
      <c r="L499" s="165" t="s">
        <v>685</v>
      </c>
      <c r="M499" s="165" t="s">
        <v>643</v>
      </c>
      <c r="N499" s="64">
        <v>1</v>
      </c>
      <c r="O499" s="64">
        <v>0</v>
      </c>
      <c r="P499" s="64">
        <v>0</v>
      </c>
      <c r="Q499" s="64">
        <v>0</v>
      </c>
      <c r="R499" s="64">
        <f t="shared" si="96"/>
        <v>1</v>
      </c>
      <c r="S499" s="105" t="s">
        <v>5402</v>
      </c>
      <c r="T499" s="105" t="s">
        <v>5604</v>
      </c>
      <c r="U499" s="159">
        <f t="shared" si="99"/>
        <v>1</v>
      </c>
      <c r="V499" s="273">
        <v>0</v>
      </c>
      <c r="W499" s="100">
        <f t="shared" si="97"/>
        <v>0</v>
      </c>
      <c r="X499" s="105" t="str">
        <f t="shared" si="98"/>
        <v>En Riesgo de no Cumplimiento</v>
      </c>
      <c r="Y499" s="166"/>
      <c r="Z499" s="159">
        <f t="shared" si="100"/>
        <v>0</v>
      </c>
      <c r="AA499" s="159"/>
      <c r="AB499" s="100" t="str">
        <f t="shared" si="101"/>
        <v>No hay ejecución</v>
      </c>
      <c r="AC499" s="105" t="str">
        <f t="shared" si="102"/>
        <v>NA</v>
      </c>
      <c r="AD499" s="166"/>
      <c r="AE499" s="65">
        <f t="shared" si="103"/>
        <v>0</v>
      </c>
      <c r="AF499" s="100" t="str">
        <f t="shared" si="104"/>
        <v>No hay Programación</v>
      </c>
      <c r="AG499" s="105" t="str">
        <f t="shared" si="105"/>
        <v>De acuerdo a lo programado</v>
      </c>
      <c r="AH499" s="166"/>
      <c r="AI499" s="159">
        <v>10307.44</v>
      </c>
      <c r="AJ499" s="159" t="s">
        <v>5136</v>
      </c>
    </row>
    <row r="500" spans="1:36" ht="30" thickTop="1" thickBot="1">
      <c r="A500" s="63">
        <v>485</v>
      </c>
      <c r="B500" s="162" t="s">
        <v>388</v>
      </c>
      <c r="C500" s="162">
        <v>0</v>
      </c>
      <c r="D500" s="162" t="s">
        <v>99</v>
      </c>
      <c r="E500" s="162" t="s">
        <v>78</v>
      </c>
      <c r="F500" s="162">
        <v>17</v>
      </c>
      <c r="G500" s="231" t="s">
        <v>541</v>
      </c>
      <c r="H500" s="164" t="s">
        <v>5603</v>
      </c>
      <c r="I500" s="231" t="s">
        <v>20</v>
      </c>
      <c r="J500" s="231" t="s">
        <v>338</v>
      </c>
      <c r="K500" s="231">
        <v>5</v>
      </c>
      <c r="L500" s="165" t="s">
        <v>685</v>
      </c>
      <c r="M500" s="165" t="s">
        <v>643</v>
      </c>
      <c r="N500" s="64">
        <v>0</v>
      </c>
      <c r="O500" s="64">
        <v>1</v>
      </c>
      <c r="P500" s="64">
        <v>0</v>
      </c>
      <c r="Q500" s="64">
        <v>0</v>
      </c>
      <c r="R500" s="64">
        <f t="shared" si="96"/>
        <v>1</v>
      </c>
      <c r="S500" s="105" t="s">
        <v>5402</v>
      </c>
      <c r="T500" s="105" t="s">
        <v>5604</v>
      </c>
      <c r="U500" s="159">
        <f t="shared" si="99"/>
        <v>1</v>
      </c>
      <c r="V500" s="273">
        <v>0</v>
      </c>
      <c r="W500" s="100">
        <f t="shared" si="97"/>
        <v>0</v>
      </c>
      <c r="X500" s="105" t="str">
        <f t="shared" si="98"/>
        <v>En Riesgo de no Cumplimiento</v>
      </c>
      <c r="Y500" s="166"/>
      <c r="Z500" s="159">
        <f t="shared" si="100"/>
        <v>0</v>
      </c>
      <c r="AA500" s="159"/>
      <c r="AB500" s="100" t="str">
        <f t="shared" si="101"/>
        <v>No hay ejecución</v>
      </c>
      <c r="AC500" s="105" t="str">
        <f t="shared" si="102"/>
        <v>NA</v>
      </c>
      <c r="AD500" s="166"/>
      <c r="AE500" s="65">
        <f t="shared" si="103"/>
        <v>0</v>
      </c>
      <c r="AF500" s="100" t="str">
        <f t="shared" si="104"/>
        <v>No hay Programación</v>
      </c>
      <c r="AG500" s="105" t="str">
        <f t="shared" si="105"/>
        <v>De acuerdo a lo programado</v>
      </c>
      <c r="AH500" s="166"/>
      <c r="AI500" s="159">
        <v>10307.44</v>
      </c>
      <c r="AJ500" s="159" t="s">
        <v>5136</v>
      </c>
    </row>
    <row r="501" spans="1:36" ht="30" thickTop="1" thickBot="1">
      <c r="A501" s="63">
        <v>486</v>
      </c>
      <c r="B501" s="162" t="s">
        <v>388</v>
      </c>
      <c r="C501" s="162">
        <v>0</v>
      </c>
      <c r="D501" s="162" t="s">
        <v>99</v>
      </c>
      <c r="E501" s="162" t="s">
        <v>78</v>
      </c>
      <c r="F501" s="162">
        <v>17</v>
      </c>
      <c r="G501" s="231" t="s">
        <v>541</v>
      </c>
      <c r="H501" s="164" t="s">
        <v>5581</v>
      </c>
      <c r="I501" s="231" t="s">
        <v>20</v>
      </c>
      <c r="J501" s="231" t="s">
        <v>338</v>
      </c>
      <c r="K501" s="231">
        <v>5</v>
      </c>
      <c r="L501" s="165" t="s">
        <v>2214</v>
      </c>
      <c r="M501" s="165" t="s">
        <v>2215</v>
      </c>
      <c r="N501" s="64">
        <v>2</v>
      </c>
      <c r="O501" s="64">
        <v>0</v>
      </c>
      <c r="P501" s="64">
        <v>0</v>
      </c>
      <c r="Q501" s="64">
        <v>0</v>
      </c>
      <c r="R501" s="64">
        <f t="shared" si="96"/>
        <v>2</v>
      </c>
      <c r="S501" s="105" t="s">
        <v>5402</v>
      </c>
      <c r="T501" s="105" t="s">
        <v>5604</v>
      </c>
      <c r="U501" s="159">
        <f t="shared" si="99"/>
        <v>2</v>
      </c>
      <c r="V501" s="273">
        <v>0</v>
      </c>
      <c r="W501" s="100">
        <f t="shared" si="97"/>
        <v>0</v>
      </c>
      <c r="X501" s="105" t="str">
        <f t="shared" si="98"/>
        <v>En Riesgo de no Cumplimiento</v>
      </c>
      <c r="Y501" s="166"/>
      <c r="Z501" s="159">
        <f t="shared" si="100"/>
        <v>0</v>
      </c>
      <c r="AA501" s="159"/>
      <c r="AB501" s="100" t="str">
        <f t="shared" si="101"/>
        <v>No hay ejecución</v>
      </c>
      <c r="AC501" s="105" t="str">
        <f t="shared" si="102"/>
        <v>NA</v>
      </c>
      <c r="AD501" s="166"/>
      <c r="AE501" s="65">
        <f t="shared" si="103"/>
        <v>0</v>
      </c>
      <c r="AF501" s="100" t="str">
        <f t="shared" si="104"/>
        <v>No hay Programación</v>
      </c>
      <c r="AG501" s="105" t="str">
        <f t="shared" si="105"/>
        <v>De acuerdo a lo programado</v>
      </c>
      <c r="AH501" s="166"/>
      <c r="AI501" s="159">
        <v>20614.88</v>
      </c>
      <c r="AJ501" s="159" t="s">
        <v>5136</v>
      </c>
    </row>
    <row r="502" spans="1:36" ht="30" thickTop="1" thickBot="1">
      <c r="A502" s="63">
        <v>487</v>
      </c>
      <c r="B502" s="162" t="s">
        <v>388</v>
      </c>
      <c r="C502" s="162">
        <v>0</v>
      </c>
      <c r="D502" s="162" t="s">
        <v>99</v>
      </c>
      <c r="E502" s="162" t="s">
        <v>78</v>
      </c>
      <c r="F502" s="162">
        <v>17</v>
      </c>
      <c r="G502" s="231" t="s">
        <v>541</v>
      </c>
      <c r="H502" s="164" t="s">
        <v>5581</v>
      </c>
      <c r="I502" s="231" t="s">
        <v>20</v>
      </c>
      <c r="J502" s="231" t="s">
        <v>338</v>
      </c>
      <c r="K502" s="231">
        <v>5</v>
      </c>
      <c r="L502" s="165" t="s">
        <v>2214</v>
      </c>
      <c r="M502" s="165" t="s">
        <v>2215</v>
      </c>
      <c r="N502" s="64">
        <v>0</v>
      </c>
      <c r="O502" s="64">
        <v>2</v>
      </c>
      <c r="P502" s="64">
        <v>0</v>
      </c>
      <c r="Q502" s="64">
        <v>0</v>
      </c>
      <c r="R502" s="64">
        <f t="shared" si="96"/>
        <v>2</v>
      </c>
      <c r="S502" s="105" t="s">
        <v>5402</v>
      </c>
      <c r="T502" s="105" t="s">
        <v>5604</v>
      </c>
      <c r="U502" s="159">
        <f t="shared" si="99"/>
        <v>2</v>
      </c>
      <c r="V502" s="273">
        <v>0</v>
      </c>
      <c r="W502" s="100">
        <f t="shared" si="97"/>
        <v>0</v>
      </c>
      <c r="X502" s="105" t="str">
        <f t="shared" si="98"/>
        <v>En Riesgo de no Cumplimiento</v>
      </c>
      <c r="Y502" s="166"/>
      <c r="Z502" s="159">
        <f t="shared" si="100"/>
        <v>0</v>
      </c>
      <c r="AA502" s="159"/>
      <c r="AB502" s="100" t="str">
        <f t="shared" si="101"/>
        <v>No hay ejecución</v>
      </c>
      <c r="AC502" s="105" t="str">
        <f t="shared" si="102"/>
        <v>NA</v>
      </c>
      <c r="AD502" s="166"/>
      <c r="AE502" s="65">
        <f t="shared" si="103"/>
        <v>0</v>
      </c>
      <c r="AF502" s="100" t="str">
        <f t="shared" si="104"/>
        <v>No hay Programación</v>
      </c>
      <c r="AG502" s="105" t="str">
        <f t="shared" si="105"/>
        <v>De acuerdo a lo programado</v>
      </c>
      <c r="AH502" s="166"/>
      <c r="AI502" s="159">
        <v>20614.88</v>
      </c>
      <c r="AJ502" s="159" t="s">
        <v>5136</v>
      </c>
    </row>
    <row r="503" spans="1:36" ht="30" thickTop="1" thickBot="1">
      <c r="A503" s="63">
        <v>488</v>
      </c>
      <c r="B503" s="162" t="s">
        <v>388</v>
      </c>
      <c r="C503" s="162">
        <v>0</v>
      </c>
      <c r="D503" s="162" t="s">
        <v>99</v>
      </c>
      <c r="E503" s="162" t="s">
        <v>78</v>
      </c>
      <c r="F503" s="162">
        <v>17</v>
      </c>
      <c r="G503" s="231" t="s">
        <v>541</v>
      </c>
      <c r="H503" s="164" t="s">
        <v>5553</v>
      </c>
      <c r="I503" s="231" t="s">
        <v>20</v>
      </c>
      <c r="J503" s="231" t="s">
        <v>338</v>
      </c>
      <c r="K503" s="231">
        <v>5</v>
      </c>
      <c r="L503" s="165" t="s">
        <v>2214</v>
      </c>
      <c r="M503" s="165" t="s">
        <v>2215</v>
      </c>
      <c r="N503" s="64">
        <v>2</v>
      </c>
      <c r="O503" s="64">
        <v>0</v>
      </c>
      <c r="P503" s="64">
        <v>0</v>
      </c>
      <c r="Q503" s="64">
        <v>0</v>
      </c>
      <c r="R503" s="64">
        <f t="shared" si="96"/>
        <v>2</v>
      </c>
      <c r="S503" s="105" t="s">
        <v>5402</v>
      </c>
      <c r="T503" s="105" t="s">
        <v>5604</v>
      </c>
      <c r="U503" s="159">
        <f t="shared" si="99"/>
        <v>2</v>
      </c>
      <c r="V503" s="273">
        <v>0</v>
      </c>
      <c r="W503" s="100">
        <f t="shared" si="97"/>
        <v>0</v>
      </c>
      <c r="X503" s="105" t="str">
        <f t="shared" si="98"/>
        <v>En Riesgo de no Cumplimiento</v>
      </c>
      <c r="Y503" s="166"/>
      <c r="Z503" s="159">
        <f t="shared" si="100"/>
        <v>0</v>
      </c>
      <c r="AA503" s="159"/>
      <c r="AB503" s="100" t="str">
        <f t="shared" si="101"/>
        <v>No hay ejecución</v>
      </c>
      <c r="AC503" s="105" t="str">
        <f t="shared" si="102"/>
        <v>NA</v>
      </c>
      <c r="AD503" s="166"/>
      <c r="AE503" s="65">
        <f t="shared" si="103"/>
        <v>0</v>
      </c>
      <c r="AF503" s="100" t="str">
        <f t="shared" si="104"/>
        <v>No hay Programación</v>
      </c>
      <c r="AG503" s="105" t="str">
        <f t="shared" si="105"/>
        <v>De acuerdo a lo programado</v>
      </c>
      <c r="AH503" s="166"/>
      <c r="AI503" s="159">
        <v>20614.88</v>
      </c>
      <c r="AJ503" s="159" t="s">
        <v>5136</v>
      </c>
    </row>
    <row r="504" spans="1:36" ht="30" thickTop="1" thickBot="1">
      <c r="A504" s="63">
        <v>489</v>
      </c>
      <c r="B504" s="162" t="s">
        <v>388</v>
      </c>
      <c r="C504" s="162">
        <v>0</v>
      </c>
      <c r="D504" s="162" t="s">
        <v>99</v>
      </c>
      <c r="E504" s="162" t="s">
        <v>78</v>
      </c>
      <c r="F504" s="162">
        <v>17</v>
      </c>
      <c r="G504" s="231" t="s">
        <v>541</v>
      </c>
      <c r="H504" s="164" t="s">
        <v>5553</v>
      </c>
      <c r="I504" s="231" t="s">
        <v>20</v>
      </c>
      <c r="J504" s="231" t="s">
        <v>338</v>
      </c>
      <c r="K504" s="231">
        <v>5</v>
      </c>
      <c r="L504" s="165" t="s">
        <v>2214</v>
      </c>
      <c r="M504" s="165" t="s">
        <v>2215</v>
      </c>
      <c r="N504" s="64">
        <v>2</v>
      </c>
      <c r="O504" s="64">
        <v>0</v>
      </c>
      <c r="P504" s="64">
        <v>0</v>
      </c>
      <c r="Q504" s="64">
        <v>0</v>
      </c>
      <c r="R504" s="64">
        <f t="shared" si="96"/>
        <v>2</v>
      </c>
      <c r="S504" s="105" t="s">
        <v>5402</v>
      </c>
      <c r="T504" s="105" t="s">
        <v>5604</v>
      </c>
      <c r="U504" s="159">
        <f t="shared" si="99"/>
        <v>2</v>
      </c>
      <c r="V504" s="273">
        <v>0</v>
      </c>
      <c r="W504" s="100">
        <f t="shared" si="97"/>
        <v>0</v>
      </c>
      <c r="X504" s="105" t="str">
        <f t="shared" si="98"/>
        <v>En Riesgo de no Cumplimiento</v>
      </c>
      <c r="Y504" s="166"/>
      <c r="Z504" s="159">
        <f t="shared" si="100"/>
        <v>0</v>
      </c>
      <c r="AA504" s="159"/>
      <c r="AB504" s="100" t="str">
        <f t="shared" si="101"/>
        <v>No hay ejecución</v>
      </c>
      <c r="AC504" s="105" t="str">
        <f t="shared" si="102"/>
        <v>NA</v>
      </c>
      <c r="AD504" s="166"/>
      <c r="AE504" s="65">
        <f t="shared" si="103"/>
        <v>0</v>
      </c>
      <c r="AF504" s="100" t="str">
        <f t="shared" si="104"/>
        <v>No hay Programación</v>
      </c>
      <c r="AG504" s="105" t="str">
        <f t="shared" si="105"/>
        <v>De acuerdo a lo programado</v>
      </c>
      <c r="AH504" s="166"/>
      <c r="AI504" s="159">
        <v>20614.88</v>
      </c>
      <c r="AJ504" s="159" t="s">
        <v>5136</v>
      </c>
    </row>
    <row r="505" spans="1:36" ht="30" thickTop="1" thickBot="1">
      <c r="A505" s="63">
        <v>490</v>
      </c>
      <c r="B505" s="162" t="s">
        <v>388</v>
      </c>
      <c r="C505" s="162">
        <v>0</v>
      </c>
      <c r="D505" s="162" t="s">
        <v>99</v>
      </c>
      <c r="E505" s="162" t="s">
        <v>78</v>
      </c>
      <c r="F505" s="162">
        <v>17</v>
      </c>
      <c r="G505" s="231" t="s">
        <v>541</v>
      </c>
      <c r="H505" s="164" t="s">
        <v>5553</v>
      </c>
      <c r="I505" s="231" t="s">
        <v>20</v>
      </c>
      <c r="J505" s="231" t="s">
        <v>338</v>
      </c>
      <c r="K505" s="231">
        <v>5</v>
      </c>
      <c r="L505" s="165" t="s">
        <v>2214</v>
      </c>
      <c r="M505" s="165" t="s">
        <v>2215</v>
      </c>
      <c r="N505" s="64">
        <v>0</v>
      </c>
      <c r="O505" s="64">
        <v>1</v>
      </c>
      <c r="P505" s="64">
        <v>0</v>
      </c>
      <c r="Q505" s="64">
        <v>0</v>
      </c>
      <c r="R505" s="64">
        <f t="shared" si="96"/>
        <v>1</v>
      </c>
      <c r="S505" s="105" t="s">
        <v>5402</v>
      </c>
      <c r="T505" s="105" t="s">
        <v>5604</v>
      </c>
      <c r="U505" s="159">
        <f t="shared" si="99"/>
        <v>1</v>
      </c>
      <c r="V505" s="273">
        <v>0</v>
      </c>
      <c r="W505" s="100">
        <f t="shared" si="97"/>
        <v>0</v>
      </c>
      <c r="X505" s="105" t="str">
        <f t="shared" si="98"/>
        <v>En Riesgo de no Cumplimiento</v>
      </c>
      <c r="Y505" s="166"/>
      <c r="Z505" s="159">
        <f t="shared" si="100"/>
        <v>0</v>
      </c>
      <c r="AA505" s="159"/>
      <c r="AB505" s="100" t="str">
        <f t="shared" si="101"/>
        <v>No hay ejecución</v>
      </c>
      <c r="AC505" s="105" t="str">
        <f t="shared" si="102"/>
        <v>NA</v>
      </c>
      <c r="AD505" s="166"/>
      <c r="AE505" s="65">
        <f t="shared" si="103"/>
        <v>0</v>
      </c>
      <c r="AF505" s="100" t="str">
        <f t="shared" si="104"/>
        <v>No hay Programación</v>
      </c>
      <c r="AG505" s="105" t="str">
        <f t="shared" si="105"/>
        <v>De acuerdo a lo programado</v>
      </c>
      <c r="AH505" s="166"/>
      <c r="AI505" s="159">
        <v>10307.44</v>
      </c>
      <c r="AJ505" s="159" t="s">
        <v>5136</v>
      </c>
    </row>
    <row r="506" spans="1:36" ht="30" thickTop="1" thickBot="1">
      <c r="A506" s="63">
        <v>491</v>
      </c>
      <c r="B506" s="162" t="s">
        <v>388</v>
      </c>
      <c r="C506" s="162">
        <v>0</v>
      </c>
      <c r="D506" s="162" t="s">
        <v>99</v>
      </c>
      <c r="E506" s="162" t="s">
        <v>78</v>
      </c>
      <c r="F506" s="162">
        <v>17</v>
      </c>
      <c r="G506" s="231" t="s">
        <v>513</v>
      </c>
      <c r="H506" s="164" t="s">
        <v>5385</v>
      </c>
      <c r="I506" s="231" t="s">
        <v>20</v>
      </c>
      <c r="J506" s="231" t="s">
        <v>338</v>
      </c>
      <c r="K506" s="231">
        <v>5</v>
      </c>
      <c r="L506" s="165" t="s">
        <v>2214</v>
      </c>
      <c r="M506" s="165" t="s">
        <v>2215</v>
      </c>
      <c r="N506" s="64">
        <v>0</v>
      </c>
      <c r="O506" s="64">
        <v>1</v>
      </c>
      <c r="P506" s="64">
        <v>1</v>
      </c>
      <c r="Q506" s="64">
        <v>0</v>
      </c>
      <c r="R506" s="64">
        <f t="shared" si="96"/>
        <v>2</v>
      </c>
      <c r="S506" s="105" t="s">
        <v>5402</v>
      </c>
      <c r="T506" s="105" t="s">
        <v>5604</v>
      </c>
      <c r="U506" s="159">
        <f t="shared" si="99"/>
        <v>1</v>
      </c>
      <c r="V506" s="273">
        <v>0</v>
      </c>
      <c r="W506" s="100">
        <f t="shared" si="97"/>
        <v>0</v>
      </c>
      <c r="X506" s="105" t="str">
        <f t="shared" si="98"/>
        <v>En Riesgo de no Cumplimiento</v>
      </c>
      <c r="Y506" s="166"/>
      <c r="Z506" s="159">
        <f t="shared" si="100"/>
        <v>1</v>
      </c>
      <c r="AA506" s="159"/>
      <c r="AB506" s="100" t="str">
        <f t="shared" si="101"/>
        <v>No hay ejecución</v>
      </c>
      <c r="AC506" s="105" t="str">
        <f t="shared" si="102"/>
        <v>NA</v>
      </c>
      <c r="AD506" s="166"/>
      <c r="AE506" s="65">
        <f t="shared" si="103"/>
        <v>0</v>
      </c>
      <c r="AF506" s="100" t="str">
        <f t="shared" si="104"/>
        <v>No hay Programación</v>
      </c>
      <c r="AG506" s="105" t="str">
        <f t="shared" si="105"/>
        <v>De acuerdo a lo programado</v>
      </c>
      <c r="AH506" s="166"/>
      <c r="AI506" s="159">
        <v>20614.88</v>
      </c>
      <c r="AJ506" s="159" t="s">
        <v>5136</v>
      </c>
    </row>
    <row r="507" spans="1:36" ht="30" thickTop="1" thickBot="1">
      <c r="A507" s="63">
        <v>492</v>
      </c>
      <c r="B507" s="162" t="s">
        <v>388</v>
      </c>
      <c r="C507" s="162">
        <v>0</v>
      </c>
      <c r="D507" s="162" t="s">
        <v>99</v>
      </c>
      <c r="E507" s="162" t="s">
        <v>78</v>
      </c>
      <c r="F507" s="162">
        <v>17</v>
      </c>
      <c r="G507" s="231" t="s">
        <v>557</v>
      </c>
      <c r="H507" s="164" t="s">
        <v>5547</v>
      </c>
      <c r="I507" s="231" t="s">
        <v>18</v>
      </c>
      <c r="J507" s="231" t="s">
        <v>338</v>
      </c>
      <c r="K507" s="231">
        <v>10</v>
      </c>
      <c r="L507" s="165" t="s">
        <v>2214</v>
      </c>
      <c r="M507" s="165" t="s">
        <v>2215</v>
      </c>
      <c r="N507" s="64">
        <v>1</v>
      </c>
      <c r="O507" s="64">
        <v>0</v>
      </c>
      <c r="P507" s="64">
        <v>0</v>
      </c>
      <c r="Q507" s="64">
        <v>0</v>
      </c>
      <c r="R507" s="64">
        <f t="shared" si="96"/>
        <v>1</v>
      </c>
      <c r="S507" s="105" t="s">
        <v>5402</v>
      </c>
      <c r="T507" s="105" t="s">
        <v>5605</v>
      </c>
      <c r="U507" s="159">
        <f t="shared" si="99"/>
        <v>1</v>
      </c>
      <c r="V507" s="273">
        <v>0</v>
      </c>
      <c r="W507" s="100">
        <f t="shared" si="97"/>
        <v>0</v>
      </c>
      <c r="X507" s="105" t="str">
        <f t="shared" si="98"/>
        <v>En Riesgo de no Cumplimiento</v>
      </c>
      <c r="Y507" s="166"/>
      <c r="Z507" s="159">
        <f t="shared" si="100"/>
        <v>0</v>
      </c>
      <c r="AA507" s="159"/>
      <c r="AB507" s="100" t="str">
        <f t="shared" si="101"/>
        <v>No hay ejecución</v>
      </c>
      <c r="AC507" s="105" t="str">
        <f t="shared" si="102"/>
        <v>NA</v>
      </c>
      <c r="AD507" s="166"/>
      <c r="AE507" s="65">
        <f t="shared" si="103"/>
        <v>0</v>
      </c>
      <c r="AF507" s="100" t="str">
        <f t="shared" si="104"/>
        <v>No hay Programación</v>
      </c>
      <c r="AG507" s="105" t="str">
        <f t="shared" si="105"/>
        <v>De acuerdo a lo programado</v>
      </c>
      <c r="AH507" s="166"/>
      <c r="AI507" s="159">
        <v>10307.44</v>
      </c>
      <c r="AJ507" s="159" t="s">
        <v>5136</v>
      </c>
    </row>
    <row r="508" spans="1:36" ht="30" thickTop="1" thickBot="1">
      <c r="A508" s="63">
        <v>493</v>
      </c>
      <c r="B508" s="162" t="s">
        <v>388</v>
      </c>
      <c r="C508" s="162">
        <v>0</v>
      </c>
      <c r="D508" s="162" t="s">
        <v>99</v>
      </c>
      <c r="E508" s="162" t="s">
        <v>78</v>
      </c>
      <c r="F508" s="162">
        <v>17</v>
      </c>
      <c r="G508" s="231" t="s">
        <v>541</v>
      </c>
      <c r="H508" s="164" t="s">
        <v>5606</v>
      </c>
      <c r="I508" s="231" t="s">
        <v>20</v>
      </c>
      <c r="J508" s="231" t="s">
        <v>338</v>
      </c>
      <c r="K508" s="231">
        <v>5</v>
      </c>
      <c r="L508" s="165" t="s">
        <v>2214</v>
      </c>
      <c r="M508" s="165" t="s">
        <v>2215</v>
      </c>
      <c r="N508" s="64">
        <v>1</v>
      </c>
      <c r="O508" s="64">
        <v>0</v>
      </c>
      <c r="P508" s="64">
        <v>0</v>
      </c>
      <c r="Q508" s="64">
        <v>0</v>
      </c>
      <c r="R508" s="64">
        <f t="shared" si="96"/>
        <v>1</v>
      </c>
      <c r="S508" s="105" t="s">
        <v>5402</v>
      </c>
      <c r="T508" s="105" t="s">
        <v>5605</v>
      </c>
      <c r="U508" s="159">
        <f t="shared" si="99"/>
        <v>1</v>
      </c>
      <c r="V508" s="273">
        <v>0</v>
      </c>
      <c r="W508" s="100">
        <f t="shared" si="97"/>
        <v>0</v>
      </c>
      <c r="X508" s="105" t="str">
        <f t="shared" si="98"/>
        <v>En Riesgo de no Cumplimiento</v>
      </c>
      <c r="Y508" s="166"/>
      <c r="Z508" s="159">
        <f t="shared" si="100"/>
        <v>0</v>
      </c>
      <c r="AA508" s="159"/>
      <c r="AB508" s="100" t="str">
        <f t="shared" si="101"/>
        <v>No hay ejecución</v>
      </c>
      <c r="AC508" s="105" t="str">
        <f t="shared" si="102"/>
        <v>NA</v>
      </c>
      <c r="AD508" s="166"/>
      <c r="AE508" s="65">
        <f t="shared" si="103"/>
        <v>0</v>
      </c>
      <c r="AF508" s="100" t="str">
        <f t="shared" si="104"/>
        <v>No hay Programación</v>
      </c>
      <c r="AG508" s="105" t="str">
        <f t="shared" si="105"/>
        <v>De acuerdo a lo programado</v>
      </c>
      <c r="AH508" s="166"/>
      <c r="AI508" s="159">
        <v>10307.44</v>
      </c>
      <c r="AJ508" s="159" t="s">
        <v>5136</v>
      </c>
    </row>
    <row r="509" spans="1:36" ht="30" thickTop="1" thickBot="1">
      <c r="A509" s="63">
        <v>494</v>
      </c>
      <c r="B509" s="162" t="s">
        <v>388</v>
      </c>
      <c r="C509" s="162">
        <v>0</v>
      </c>
      <c r="D509" s="162" t="s">
        <v>99</v>
      </c>
      <c r="E509" s="162" t="s">
        <v>78</v>
      </c>
      <c r="F509" s="162">
        <v>17</v>
      </c>
      <c r="G509" s="231" t="s">
        <v>557</v>
      </c>
      <c r="H509" s="164" t="s">
        <v>5547</v>
      </c>
      <c r="I509" s="231" t="s">
        <v>18</v>
      </c>
      <c r="J509" s="231" t="s">
        <v>338</v>
      </c>
      <c r="K509" s="231">
        <v>10</v>
      </c>
      <c r="L509" s="165" t="s">
        <v>2214</v>
      </c>
      <c r="M509" s="165" t="s">
        <v>2215</v>
      </c>
      <c r="N509" s="64">
        <v>1</v>
      </c>
      <c r="O509" s="64">
        <v>0</v>
      </c>
      <c r="P509" s="64">
        <v>0</v>
      </c>
      <c r="Q509" s="64">
        <v>0</v>
      </c>
      <c r="R509" s="64">
        <f t="shared" si="96"/>
        <v>1</v>
      </c>
      <c r="S509" s="105" t="s">
        <v>5402</v>
      </c>
      <c r="T509" s="105" t="s">
        <v>5607</v>
      </c>
      <c r="U509" s="159">
        <f t="shared" si="99"/>
        <v>1</v>
      </c>
      <c r="V509" s="273">
        <v>0</v>
      </c>
      <c r="W509" s="100">
        <f t="shared" si="97"/>
        <v>0</v>
      </c>
      <c r="X509" s="105" t="str">
        <f t="shared" si="98"/>
        <v>En Riesgo de no Cumplimiento</v>
      </c>
      <c r="Y509" s="166"/>
      <c r="Z509" s="159">
        <f t="shared" si="100"/>
        <v>0</v>
      </c>
      <c r="AA509" s="159"/>
      <c r="AB509" s="100" t="str">
        <f t="shared" si="101"/>
        <v>No hay ejecución</v>
      </c>
      <c r="AC509" s="105" t="str">
        <f t="shared" si="102"/>
        <v>NA</v>
      </c>
      <c r="AD509" s="166"/>
      <c r="AE509" s="65">
        <f t="shared" si="103"/>
        <v>0</v>
      </c>
      <c r="AF509" s="100" t="str">
        <f t="shared" si="104"/>
        <v>No hay Programación</v>
      </c>
      <c r="AG509" s="105" t="str">
        <f t="shared" si="105"/>
        <v>De acuerdo a lo programado</v>
      </c>
      <c r="AH509" s="166"/>
      <c r="AI509" s="159">
        <v>10307.44</v>
      </c>
      <c r="AJ509" s="159" t="s">
        <v>5136</v>
      </c>
    </row>
    <row r="510" spans="1:36" ht="30" thickTop="1" thickBot="1">
      <c r="A510" s="63">
        <v>495</v>
      </c>
      <c r="B510" s="162" t="s">
        <v>388</v>
      </c>
      <c r="C510" s="162">
        <v>0</v>
      </c>
      <c r="D510" s="162" t="s">
        <v>99</v>
      </c>
      <c r="E510" s="162" t="s">
        <v>78</v>
      </c>
      <c r="F510" s="162">
        <v>17</v>
      </c>
      <c r="G510" s="231" t="s">
        <v>541</v>
      </c>
      <c r="H510" s="164" t="s">
        <v>5553</v>
      </c>
      <c r="I510" s="231" t="s">
        <v>20</v>
      </c>
      <c r="J510" s="231" t="s">
        <v>338</v>
      </c>
      <c r="K510" s="231">
        <v>5</v>
      </c>
      <c r="L510" s="165" t="s">
        <v>2214</v>
      </c>
      <c r="M510" s="165" t="s">
        <v>2215</v>
      </c>
      <c r="N510" s="64">
        <v>1</v>
      </c>
      <c r="O510" s="64">
        <v>1</v>
      </c>
      <c r="P510" s="64">
        <v>0</v>
      </c>
      <c r="Q510" s="64">
        <v>0</v>
      </c>
      <c r="R510" s="64">
        <f t="shared" si="96"/>
        <v>2</v>
      </c>
      <c r="S510" s="105" t="s">
        <v>5402</v>
      </c>
      <c r="T510" s="105" t="s">
        <v>5607</v>
      </c>
      <c r="U510" s="159">
        <f t="shared" si="99"/>
        <v>2</v>
      </c>
      <c r="V510" s="273">
        <v>0</v>
      </c>
      <c r="W510" s="100">
        <f t="shared" si="97"/>
        <v>0</v>
      </c>
      <c r="X510" s="105" t="str">
        <f t="shared" si="98"/>
        <v>En Riesgo de no Cumplimiento</v>
      </c>
      <c r="Y510" s="166"/>
      <c r="Z510" s="159">
        <f t="shared" si="100"/>
        <v>0</v>
      </c>
      <c r="AA510" s="159"/>
      <c r="AB510" s="100" t="str">
        <f t="shared" si="101"/>
        <v>No hay ejecución</v>
      </c>
      <c r="AC510" s="105" t="str">
        <f t="shared" si="102"/>
        <v>NA</v>
      </c>
      <c r="AD510" s="166"/>
      <c r="AE510" s="65">
        <f t="shared" si="103"/>
        <v>0</v>
      </c>
      <c r="AF510" s="100" t="str">
        <f t="shared" si="104"/>
        <v>No hay Programación</v>
      </c>
      <c r="AG510" s="105" t="str">
        <f t="shared" si="105"/>
        <v>De acuerdo a lo programado</v>
      </c>
      <c r="AH510" s="166"/>
      <c r="AI510" s="159">
        <v>30922.32</v>
      </c>
      <c r="AJ510" s="159" t="s">
        <v>5136</v>
      </c>
    </row>
    <row r="511" spans="1:36" ht="30" thickTop="1" thickBot="1">
      <c r="A511" s="63">
        <v>496</v>
      </c>
      <c r="B511" s="162" t="s">
        <v>388</v>
      </c>
      <c r="C511" s="162">
        <v>0</v>
      </c>
      <c r="D511" s="162" t="s">
        <v>99</v>
      </c>
      <c r="E511" s="162" t="s">
        <v>78</v>
      </c>
      <c r="F511" s="162">
        <v>17</v>
      </c>
      <c r="G511" s="231" t="s">
        <v>557</v>
      </c>
      <c r="H511" s="164" t="s">
        <v>5547</v>
      </c>
      <c r="I511" s="231" t="s">
        <v>18</v>
      </c>
      <c r="J511" s="231" t="s">
        <v>338</v>
      </c>
      <c r="K511" s="231">
        <v>10</v>
      </c>
      <c r="L511" s="447" t="s">
        <v>2214</v>
      </c>
      <c r="M511" s="447" t="s">
        <v>7731</v>
      </c>
      <c r="N511" s="64">
        <v>1</v>
      </c>
      <c r="O511" s="64">
        <v>0</v>
      </c>
      <c r="P511" s="64">
        <v>0</v>
      </c>
      <c r="Q511" s="64">
        <v>0</v>
      </c>
      <c r="R511" s="64">
        <f t="shared" si="96"/>
        <v>1</v>
      </c>
      <c r="S511" s="105" t="s">
        <v>5218</v>
      </c>
      <c r="T511" s="105" t="s">
        <v>5608</v>
      </c>
      <c r="U511" s="159">
        <f t="shared" si="99"/>
        <v>1</v>
      </c>
      <c r="V511" s="273">
        <v>1</v>
      </c>
      <c r="W511" s="100">
        <f t="shared" si="97"/>
        <v>1</v>
      </c>
      <c r="X511" s="105" t="str">
        <f t="shared" si="98"/>
        <v>De acuerdo a lo programado</v>
      </c>
      <c r="Y511" s="166"/>
      <c r="Z511" s="159">
        <f t="shared" si="100"/>
        <v>0</v>
      </c>
      <c r="AA511" s="159"/>
      <c r="AB511" s="100" t="str">
        <f t="shared" si="101"/>
        <v>No hay ejecución</v>
      </c>
      <c r="AC511" s="105" t="str">
        <f t="shared" si="102"/>
        <v>NA</v>
      </c>
      <c r="AD511" s="166"/>
      <c r="AE511" s="65">
        <f t="shared" si="103"/>
        <v>1</v>
      </c>
      <c r="AF511" s="100">
        <f t="shared" si="104"/>
        <v>1</v>
      </c>
      <c r="AG511" s="105" t="str">
        <f t="shared" si="105"/>
        <v>De acuerdo a lo programado</v>
      </c>
      <c r="AH511" s="166"/>
      <c r="AI511" s="159">
        <v>10307.44</v>
      </c>
      <c r="AJ511" s="159" t="s">
        <v>5136</v>
      </c>
    </row>
    <row r="512" spans="1:36" ht="30" thickTop="1" thickBot="1">
      <c r="A512" s="63">
        <v>497</v>
      </c>
      <c r="B512" s="162" t="s">
        <v>388</v>
      </c>
      <c r="C512" s="162">
        <v>0</v>
      </c>
      <c r="D512" s="162" t="s">
        <v>99</v>
      </c>
      <c r="E512" s="162" t="s">
        <v>78</v>
      </c>
      <c r="F512" s="162">
        <v>17</v>
      </c>
      <c r="G512" s="231" t="s">
        <v>557</v>
      </c>
      <c r="H512" s="164" t="s">
        <v>5548</v>
      </c>
      <c r="I512" s="231" t="s">
        <v>18</v>
      </c>
      <c r="J512" s="231" t="s">
        <v>338</v>
      </c>
      <c r="K512" s="231">
        <v>10</v>
      </c>
      <c r="L512" s="447" t="s">
        <v>2214</v>
      </c>
      <c r="M512" s="447" t="s">
        <v>7731</v>
      </c>
      <c r="N512" s="64">
        <v>1</v>
      </c>
      <c r="O512" s="64">
        <v>0</v>
      </c>
      <c r="P512" s="64">
        <v>0</v>
      </c>
      <c r="Q512" s="64">
        <v>0</v>
      </c>
      <c r="R512" s="64">
        <f t="shared" ref="R512:R575" si="106">N512+O512+P512+Q512</f>
        <v>1</v>
      </c>
      <c r="S512" s="105" t="s">
        <v>5218</v>
      </c>
      <c r="T512" s="105" t="s">
        <v>5608</v>
      </c>
      <c r="U512" s="159">
        <f t="shared" si="99"/>
        <v>1</v>
      </c>
      <c r="V512" s="273">
        <v>1</v>
      </c>
      <c r="W512" s="100">
        <f t="shared" si="97"/>
        <v>1</v>
      </c>
      <c r="X512" s="105" t="str">
        <f t="shared" si="98"/>
        <v>De acuerdo a lo programado</v>
      </c>
      <c r="Y512" s="166"/>
      <c r="Z512" s="159">
        <f t="shared" si="100"/>
        <v>0</v>
      </c>
      <c r="AA512" s="159"/>
      <c r="AB512" s="100" t="str">
        <f t="shared" si="101"/>
        <v>No hay ejecución</v>
      </c>
      <c r="AC512" s="105" t="str">
        <f t="shared" si="102"/>
        <v>NA</v>
      </c>
      <c r="AD512" s="166"/>
      <c r="AE512" s="65">
        <f t="shared" si="103"/>
        <v>1</v>
      </c>
      <c r="AF512" s="100">
        <f t="shared" si="104"/>
        <v>1</v>
      </c>
      <c r="AG512" s="105" t="str">
        <f t="shared" si="105"/>
        <v>De acuerdo a lo programado</v>
      </c>
      <c r="AH512" s="166"/>
      <c r="AI512" s="159">
        <v>10307.44</v>
      </c>
      <c r="AJ512" s="159" t="s">
        <v>5136</v>
      </c>
    </row>
    <row r="513" spans="1:36" ht="30" thickTop="1" thickBot="1">
      <c r="A513" s="63">
        <v>498</v>
      </c>
      <c r="B513" s="162" t="s">
        <v>388</v>
      </c>
      <c r="C513" s="162">
        <v>0</v>
      </c>
      <c r="D513" s="162" t="s">
        <v>99</v>
      </c>
      <c r="E513" s="162" t="s">
        <v>78</v>
      </c>
      <c r="F513" s="162">
        <v>17</v>
      </c>
      <c r="G513" s="231" t="s">
        <v>541</v>
      </c>
      <c r="H513" s="164" t="s">
        <v>5571</v>
      </c>
      <c r="I513" s="231" t="s">
        <v>20</v>
      </c>
      <c r="J513" s="231" t="s">
        <v>338</v>
      </c>
      <c r="K513" s="231">
        <v>5</v>
      </c>
      <c r="L513" s="165" t="s">
        <v>685</v>
      </c>
      <c r="M513" s="165" t="s">
        <v>643</v>
      </c>
      <c r="N513" s="64">
        <v>1</v>
      </c>
      <c r="O513" s="64">
        <v>0</v>
      </c>
      <c r="P513" s="64">
        <v>0</v>
      </c>
      <c r="Q513" s="64">
        <v>0</v>
      </c>
      <c r="R513" s="64">
        <f t="shared" si="106"/>
        <v>1</v>
      </c>
      <c r="S513" s="105" t="s">
        <v>5218</v>
      </c>
      <c r="T513" s="105" t="s">
        <v>5608</v>
      </c>
      <c r="U513" s="159">
        <f t="shared" si="99"/>
        <v>1</v>
      </c>
      <c r="V513" s="273">
        <v>1</v>
      </c>
      <c r="W513" s="100">
        <f t="shared" si="97"/>
        <v>1</v>
      </c>
      <c r="X513" s="105" t="str">
        <f t="shared" si="98"/>
        <v>De acuerdo a lo programado</v>
      </c>
      <c r="Y513" s="166" t="s">
        <v>5609</v>
      </c>
      <c r="Z513" s="159">
        <f t="shared" si="100"/>
        <v>0</v>
      </c>
      <c r="AA513" s="159"/>
      <c r="AB513" s="100" t="str">
        <f t="shared" si="101"/>
        <v>No hay ejecución</v>
      </c>
      <c r="AC513" s="105" t="str">
        <f t="shared" si="102"/>
        <v>NA</v>
      </c>
      <c r="AD513" s="166"/>
      <c r="AE513" s="65">
        <f t="shared" si="103"/>
        <v>1</v>
      </c>
      <c r="AF513" s="100">
        <f t="shared" si="104"/>
        <v>1</v>
      </c>
      <c r="AG513" s="105" t="str">
        <f t="shared" si="105"/>
        <v>De acuerdo a lo programado</v>
      </c>
      <c r="AH513" s="166"/>
      <c r="AI513" s="159">
        <v>10307.44</v>
      </c>
      <c r="AJ513" s="159" t="s">
        <v>5136</v>
      </c>
    </row>
    <row r="514" spans="1:36" ht="87.6" thickTop="1" thickBot="1">
      <c r="A514" s="63">
        <v>499</v>
      </c>
      <c r="B514" s="162" t="s">
        <v>388</v>
      </c>
      <c r="C514" s="162">
        <v>0</v>
      </c>
      <c r="D514" s="162" t="s">
        <v>99</v>
      </c>
      <c r="E514" s="162" t="s">
        <v>78</v>
      </c>
      <c r="F514" s="162">
        <v>17</v>
      </c>
      <c r="G514" s="231" t="s">
        <v>541</v>
      </c>
      <c r="H514" s="164" t="s">
        <v>5576</v>
      </c>
      <c r="I514" s="231" t="s">
        <v>20</v>
      </c>
      <c r="J514" s="231" t="s">
        <v>338</v>
      </c>
      <c r="K514" s="231">
        <v>5</v>
      </c>
      <c r="L514" s="165" t="s">
        <v>2214</v>
      </c>
      <c r="M514" s="165" t="s">
        <v>2215</v>
      </c>
      <c r="N514" s="64">
        <v>0</v>
      </c>
      <c r="O514" s="64">
        <v>1</v>
      </c>
      <c r="P514" s="64">
        <v>1</v>
      </c>
      <c r="Q514" s="64">
        <v>0</v>
      </c>
      <c r="R514" s="64">
        <f t="shared" si="106"/>
        <v>2</v>
      </c>
      <c r="S514" s="105" t="s">
        <v>5218</v>
      </c>
      <c r="T514" s="105" t="s">
        <v>5608</v>
      </c>
      <c r="U514" s="159">
        <f t="shared" si="99"/>
        <v>1</v>
      </c>
      <c r="V514" s="273">
        <v>2</v>
      </c>
      <c r="W514" s="100">
        <f t="shared" si="97"/>
        <v>2</v>
      </c>
      <c r="X514" s="105" t="str">
        <f t="shared" si="98"/>
        <v>De acuerdo a lo programado</v>
      </c>
      <c r="Y514" s="166" t="s">
        <v>5610</v>
      </c>
      <c r="Z514" s="159">
        <f t="shared" si="100"/>
        <v>1</v>
      </c>
      <c r="AA514" s="159"/>
      <c r="AB514" s="100" t="str">
        <f t="shared" si="101"/>
        <v>No hay ejecución</v>
      </c>
      <c r="AC514" s="105" t="str">
        <f t="shared" si="102"/>
        <v>NA</v>
      </c>
      <c r="AD514" s="166"/>
      <c r="AE514" s="65">
        <f t="shared" si="103"/>
        <v>2</v>
      </c>
      <c r="AF514" s="100">
        <f t="shared" si="104"/>
        <v>1</v>
      </c>
      <c r="AG514" s="105" t="str">
        <f t="shared" si="105"/>
        <v>De acuerdo a lo programado</v>
      </c>
      <c r="AH514" s="166"/>
      <c r="AI514" s="159">
        <v>20614.88</v>
      </c>
      <c r="AJ514" s="159" t="s">
        <v>5136</v>
      </c>
    </row>
    <row r="515" spans="1:36" ht="39.6" thickTop="1" thickBot="1">
      <c r="A515" s="63">
        <v>500</v>
      </c>
      <c r="B515" s="162" t="s">
        <v>388</v>
      </c>
      <c r="C515" s="162">
        <v>0</v>
      </c>
      <c r="D515" s="162" t="s">
        <v>99</v>
      </c>
      <c r="E515" s="162" t="s">
        <v>78</v>
      </c>
      <c r="F515" s="162">
        <v>17</v>
      </c>
      <c r="G515" s="231" t="s">
        <v>541</v>
      </c>
      <c r="H515" s="164" t="s">
        <v>5563</v>
      </c>
      <c r="I515" s="231" t="s">
        <v>20</v>
      </c>
      <c r="J515" s="231" t="s">
        <v>338</v>
      </c>
      <c r="K515" s="231">
        <v>5</v>
      </c>
      <c r="L515" s="165" t="s">
        <v>2214</v>
      </c>
      <c r="M515" s="165" t="s">
        <v>2215</v>
      </c>
      <c r="N515" s="64">
        <v>0</v>
      </c>
      <c r="O515" s="64">
        <v>0</v>
      </c>
      <c r="P515" s="64">
        <v>0</v>
      </c>
      <c r="Q515" s="64">
        <v>1</v>
      </c>
      <c r="R515" s="64">
        <f t="shared" si="106"/>
        <v>1</v>
      </c>
      <c r="S515" s="105" t="s">
        <v>5218</v>
      </c>
      <c r="T515" s="105" t="s">
        <v>5608</v>
      </c>
      <c r="U515" s="159">
        <f t="shared" si="99"/>
        <v>0</v>
      </c>
      <c r="V515" s="273">
        <v>1</v>
      </c>
      <c r="W515" s="100" t="str">
        <f t="shared" si="97"/>
        <v>No hay Programación</v>
      </c>
      <c r="X515" s="105" t="str">
        <f t="shared" si="98"/>
        <v>De acuerdo a lo programado</v>
      </c>
      <c r="Y515" s="166" t="s">
        <v>5611</v>
      </c>
      <c r="Z515" s="159">
        <f t="shared" si="100"/>
        <v>1</v>
      </c>
      <c r="AA515" s="159"/>
      <c r="AB515" s="100" t="str">
        <f t="shared" si="101"/>
        <v>No hay ejecución</v>
      </c>
      <c r="AC515" s="105" t="str">
        <f t="shared" si="102"/>
        <v>NA</v>
      </c>
      <c r="AD515" s="166"/>
      <c r="AE515" s="65">
        <f t="shared" si="103"/>
        <v>1</v>
      </c>
      <c r="AF515" s="100">
        <f t="shared" si="104"/>
        <v>1</v>
      </c>
      <c r="AG515" s="105" t="str">
        <f t="shared" si="105"/>
        <v>De acuerdo a lo programado</v>
      </c>
      <c r="AH515" s="166"/>
      <c r="AI515" s="159">
        <v>10307.44</v>
      </c>
      <c r="AJ515" s="159" t="s">
        <v>5136</v>
      </c>
    </row>
    <row r="516" spans="1:36" ht="30" thickTop="1" thickBot="1">
      <c r="A516" s="63">
        <v>501</v>
      </c>
      <c r="B516" s="162" t="s">
        <v>388</v>
      </c>
      <c r="C516" s="162">
        <v>0</v>
      </c>
      <c r="D516" s="162" t="s">
        <v>99</v>
      </c>
      <c r="E516" s="162" t="s">
        <v>78</v>
      </c>
      <c r="F516" s="162">
        <v>17</v>
      </c>
      <c r="G516" s="231" t="s">
        <v>541</v>
      </c>
      <c r="H516" s="164" t="s">
        <v>5576</v>
      </c>
      <c r="I516" s="231" t="s">
        <v>20</v>
      </c>
      <c r="J516" s="231" t="s">
        <v>338</v>
      </c>
      <c r="K516" s="231">
        <v>5</v>
      </c>
      <c r="L516" s="165" t="s">
        <v>2214</v>
      </c>
      <c r="M516" s="165" t="s">
        <v>2215</v>
      </c>
      <c r="N516" s="64">
        <v>1</v>
      </c>
      <c r="O516" s="64">
        <v>0</v>
      </c>
      <c r="P516" s="64">
        <v>1</v>
      </c>
      <c r="Q516" s="64">
        <v>0</v>
      </c>
      <c r="R516" s="64">
        <f t="shared" si="106"/>
        <v>2</v>
      </c>
      <c r="S516" s="105" t="s">
        <v>5218</v>
      </c>
      <c r="T516" s="105" t="s">
        <v>5612</v>
      </c>
      <c r="U516" s="159">
        <f t="shared" si="99"/>
        <v>1</v>
      </c>
      <c r="V516" s="273">
        <v>1</v>
      </c>
      <c r="W516" s="100">
        <f t="shared" ref="W516:W579" si="107">IF(V516="","No hay ejecución",IF(AND(U516&gt;0), V516/U516,"No hay Programación"))</f>
        <v>1</v>
      </c>
      <c r="X516" s="105" t="str">
        <f t="shared" ref="X516:X579" si="108">IF(W516="No hay ejecución","NA",IF(W516&gt;=90%,"De acuerdo a lo programado",IF(W516&gt;=70%,"Atraso Leve",IF(W516&lt;70%,"En Riesgo de no Cumplimiento"))))</f>
        <v>De acuerdo a lo programado</v>
      </c>
      <c r="Y516" s="166" t="s">
        <v>5609</v>
      </c>
      <c r="Z516" s="159">
        <f t="shared" si="100"/>
        <v>1</v>
      </c>
      <c r="AA516" s="159"/>
      <c r="AB516" s="100" t="str">
        <f t="shared" si="101"/>
        <v>No hay ejecución</v>
      </c>
      <c r="AC516" s="105" t="str">
        <f t="shared" si="102"/>
        <v>NA</v>
      </c>
      <c r="AD516" s="166"/>
      <c r="AE516" s="65">
        <f t="shared" si="103"/>
        <v>1</v>
      </c>
      <c r="AF516" s="100">
        <f t="shared" si="104"/>
        <v>0.5</v>
      </c>
      <c r="AG516" s="105" t="str">
        <f t="shared" si="105"/>
        <v>Incumplimiento</v>
      </c>
      <c r="AH516" s="166"/>
      <c r="AI516" s="159">
        <v>20614.88</v>
      </c>
      <c r="AJ516" s="159" t="s">
        <v>5136</v>
      </c>
    </row>
    <row r="517" spans="1:36" ht="30" thickTop="1" thickBot="1">
      <c r="A517" s="63">
        <v>502</v>
      </c>
      <c r="B517" s="162" t="s">
        <v>388</v>
      </c>
      <c r="C517" s="162">
        <v>0</v>
      </c>
      <c r="D517" s="162" t="s">
        <v>99</v>
      </c>
      <c r="E517" s="162" t="s">
        <v>78</v>
      </c>
      <c r="F517" s="162">
        <v>17</v>
      </c>
      <c r="G517" s="231" t="s">
        <v>439</v>
      </c>
      <c r="H517" s="164" t="s">
        <v>5549</v>
      </c>
      <c r="I517" s="231" t="s">
        <v>18</v>
      </c>
      <c r="J517" s="231" t="s">
        <v>338</v>
      </c>
      <c r="K517" s="231">
        <v>10</v>
      </c>
      <c r="L517" s="165" t="s">
        <v>3778</v>
      </c>
      <c r="M517" s="165" t="s">
        <v>643</v>
      </c>
      <c r="N517" s="64">
        <v>0</v>
      </c>
      <c r="O517" s="64">
        <v>1</v>
      </c>
      <c r="P517" s="64">
        <v>0</v>
      </c>
      <c r="Q517" s="64">
        <v>1</v>
      </c>
      <c r="R517" s="64">
        <f t="shared" si="106"/>
        <v>2</v>
      </c>
      <c r="S517" s="105" t="s">
        <v>5218</v>
      </c>
      <c r="T517" s="105" t="s">
        <v>5612</v>
      </c>
      <c r="U517" s="159">
        <f t="shared" si="99"/>
        <v>1</v>
      </c>
      <c r="V517" s="273">
        <v>0</v>
      </c>
      <c r="W517" s="100">
        <f t="shared" si="107"/>
        <v>0</v>
      </c>
      <c r="X517" s="105" t="str">
        <f t="shared" si="108"/>
        <v>En Riesgo de no Cumplimiento</v>
      </c>
      <c r="Y517" s="166" t="s">
        <v>5219</v>
      </c>
      <c r="Z517" s="159">
        <f t="shared" si="100"/>
        <v>1</v>
      </c>
      <c r="AA517" s="159"/>
      <c r="AB517" s="100" t="str">
        <f t="shared" si="101"/>
        <v>No hay ejecución</v>
      </c>
      <c r="AC517" s="105" t="str">
        <f t="shared" si="102"/>
        <v>NA</v>
      </c>
      <c r="AD517" s="166"/>
      <c r="AE517" s="65">
        <f t="shared" si="103"/>
        <v>0</v>
      </c>
      <c r="AF517" s="100" t="str">
        <f t="shared" si="104"/>
        <v>No hay Programación</v>
      </c>
      <c r="AG517" s="105" t="str">
        <f t="shared" si="105"/>
        <v>De acuerdo a lo programado</v>
      </c>
      <c r="AH517" s="166"/>
      <c r="AI517" s="159">
        <v>20614.88</v>
      </c>
      <c r="AJ517" s="159" t="s">
        <v>5136</v>
      </c>
    </row>
    <row r="518" spans="1:36" ht="30" thickTop="1" thickBot="1">
      <c r="A518" s="63">
        <v>503</v>
      </c>
      <c r="B518" s="162" t="s">
        <v>388</v>
      </c>
      <c r="C518" s="162">
        <v>0</v>
      </c>
      <c r="D518" s="162" t="s">
        <v>99</v>
      </c>
      <c r="E518" s="162" t="s">
        <v>78</v>
      </c>
      <c r="F518" s="162">
        <v>17</v>
      </c>
      <c r="G518" s="231" t="s">
        <v>439</v>
      </c>
      <c r="H518" s="164" t="s">
        <v>5559</v>
      </c>
      <c r="I518" s="231" t="s">
        <v>18</v>
      </c>
      <c r="J518" s="231" t="s">
        <v>338</v>
      </c>
      <c r="K518" s="231">
        <v>10</v>
      </c>
      <c r="L518" s="165" t="s">
        <v>2214</v>
      </c>
      <c r="M518" s="165" t="s">
        <v>2215</v>
      </c>
      <c r="N518" s="64">
        <v>0</v>
      </c>
      <c r="O518" s="64">
        <v>0</v>
      </c>
      <c r="P518" s="64">
        <v>1</v>
      </c>
      <c r="Q518" s="64">
        <v>0</v>
      </c>
      <c r="R518" s="64">
        <f t="shared" si="106"/>
        <v>1</v>
      </c>
      <c r="S518" s="105" t="s">
        <v>5218</v>
      </c>
      <c r="T518" s="105" t="s">
        <v>5612</v>
      </c>
      <c r="U518" s="159">
        <f t="shared" si="99"/>
        <v>0</v>
      </c>
      <c r="V518" s="273">
        <v>1</v>
      </c>
      <c r="W518" s="100" t="str">
        <f t="shared" si="107"/>
        <v>No hay Programación</v>
      </c>
      <c r="X518" s="105" t="str">
        <f t="shared" si="108"/>
        <v>De acuerdo a lo programado</v>
      </c>
      <c r="Y518" s="166" t="s">
        <v>5613</v>
      </c>
      <c r="Z518" s="159">
        <f t="shared" si="100"/>
        <v>1</v>
      </c>
      <c r="AA518" s="159"/>
      <c r="AB518" s="100" t="str">
        <f t="shared" si="101"/>
        <v>No hay ejecución</v>
      </c>
      <c r="AC518" s="105" t="str">
        <f t="shared" si="102"/>
        <v>NA</v>
      </c>
      <c r="AD518" s="166"/>
      <c r="AE518" s="65">
        <f t="shared" si="103"/>
        <v>1</v>
      </c>
      <c r="AF518" s="100">
        <f t="shared" si="104"/>
        <v>1</v>
      </c>
      <c r="AG518" s="105" t="str">
        <f t="shared" si="105"/>
        <v>De acuerdo a lo programado</v>
      </c>
      <c r="AH518" s="166"/>
      <c r="AI518" s="159">
        <v>10307.44</v>
      </c>
      <c r="AJ518" s="159" t="s">
        <v>5136</v>
      </c>
    </row>
    <row r="519" spans="1:36" ht="30" thickTop="1" thickBot="1">
      <c r="A519" s="63">
        <v>504</v>
      </c>
      <c r="B519" s="162" t="s">
        <v>388</v>
      </c>
      <c r="C519" s="162">
        <v>0</v>
      </c>
      <c r="D519" s="162" t="s">
        <v>99</v>
      </c>
      <c r="E519" s="162" t="s">
        <v>78</v>
      </c>
      <c r="F519" s="162">
        <v>17</v>
      </c>
      <c r="G519" s="231" t="s">
        <v>557</v>
      </c>
      <c r="H519" s="164" t="s">
        <v>5548</v>
      </c>
      <c r="I519" s="231" t="s">
        <v>18</v>
      </c>
      <c r="J519" s="231" t="s">
        <v>338</v>
      </c>
      <c r="K519" s="231">
        <v>10</v>
      </c>
      <c r="L519" s="447" t="s">
        <v>2214</v>
      </c>
      <c r="M519" s="447" t="s">
        <v>7731</v>
      </c>
      <c r="N519" s="64">
        <v>1</v>
      </c>
      <c r="O519" s="64">
        <v>0</v>
      </c>
      <c r="P519" s="64">
        <v>0</v>
      </c>
      <c r="Q519" s="64">
        <v>0</v>
      </c>
      <c r="R519" s="64">
        <f t="shared" si="106"/>
        <v>1</v>
      </c>
      <c r="S519" s="105" t="s">
        <v>5218</v>
      </c>
      <c r="T519" s="105" t="s">
        <v>5614</v>
      </c>
      <c r="U519" s="159">
        <f t="shared" si="99"/>
        <v>1</v>
      </c>
      <c r="V519" s="273">
        <v>1</v>
      </c>
      <c r="W519" s="100">
        <f t="shared" si="107"/>
        <v>1</v>
      </c>
      <c r="X519" s="105" t="str">
        <f t="shared" si="108"/>
        <v>De acuerdo a lo programado</v>
      </c>
      <c r="Y519" s="166"/>
      <c r="Z519" s="159">
        <f t="shared" si="100"/>
        <v>0</v>
      </c>
      <c r="AA519" s="159"/>
      <c r="AB519" s="100" t="str">
        <f t="shared" si="101"/>
        <v>No hay ejecución</v>
      </c>
      <c r="AC519" s="105" t="str">
        <f t="shared" si="102"/>
        <v>NA</v>
      </c>
      <c r="AD519" s="166"/>
      <c r="AE519" s="65">
        <f t="shared" si="103"/>
        <v>1</v>
      </c>
      <c r="AF519" s="100">
        <f t="shared" si="104"/>
        <v>1</v>
      </c>
      <c r="AG519" s="105" t="str">
        <f t="shared" si="105"/>
        <v>De acuerdo a lo programado</v>
      </c>
      <c r="AH519" s="166"/>
      <c r="AI519" s="159">
        <v>10307.44</v>
      </c>
      <c r="AJ519" s="159" t="s">
        <v>5136</v>
      </c>
    </row>
    <row r="520" spans="1:36" ht="30" thickTop="1" thickBot="1">
      <c r="A520" s="63">
        <v>505</v>
      </c>
      <c r="B520" s="162" t="s">
        <v>388</v>
      </c>
      <c r="C520" s="162">
        <v>0</v>
      </c>
      <c r="D520" s="162" t="s">
        <v>99</v>
      </c>
      <c r="E520" s="162" t="s">
        <v>78</v>
      </c>
      <c r="F520" s="162">
        <v>17</v>
      </c>
      <c r="G520" s="231" t="s">
        <v>541</v>
      </c>
      <c r="H520" s="164" t="s">
        <v>5549</v>
      </c>
      <c r="I520" s="231" t="s">
        <v>18</v>
      </c>
      <c r="J520" s="231" t="s">
        <v>338</v>
      </c>
      <c r="K520" s="231">
        <v>0</v>
      </c>
      <c r="L520" s="165" t="s">
        <v>2214</v>
      </c>
      <c r="M520" s="165" t="s">
        <v>2215</v>
      </c>
      <c r="N520" s="64">
        <v>0</v>
      </c>
      <c r="O520" s="64">
        <v>0</v>
      </c>
      <c r="P520" s="64">
        <v>1</v>
      </c>
      <c r="Q520" s="64">
        <v>1</v>
      </c>
      <c r="R520" s="64">
        <f t="shared" si="106"/>
        <v>2</v>
      </c>
      <c r="S520" s="105" t="s">
        <v>5218</v>
      </c>
      <c r="T520" s="105" t="s">
        <v>5614</v>
      </c>
      <c r="U520" s="159">
        <f t="shared" si="99"/>
        <v>0</v>
      </c>
      <c r="V520" s="273">
        <v>0</v>
      </c>
      <c r="W520" s="100" t="str">
        <f t="shared" si="107"/>
        <v>No hay Programación</v>
      </c>
      <c r="X520" s="105" t="str">
        <f t="shared" si="108"/>
        <v>De acuerdo a lo programado</v>
      </c>
      <c r="Y520" s="166"/>
      <c r="Z520" s="159">
        <f t="shared" si="100"/>
        <v>2</v>
      </c>
      <c r="AA520" s="159"/>
      <c r="AB520" s="100" t="str">
        <f t="shared" si="101"/>
        <v>No hay ejecución</v>
      </c>
      <c r="AC520" s="105" t="str">
        <f t="shared" si="102"/>
        <v>NA</v>
      </c>
      <c r="AD520" s="166"/>
      <c r="AE520" s="65">
        <f t="shared" si="103"/>
        <v>0</v>
      </c>
      <c r="AF520" s="100" t="str">
        <f t="shared" si="104"/>
        <v>No hay Programación</v>
      </c>
      <c r="AG520" s="105" t="str">
        <f t="shared" si="105"/>
        <v>De acuerdo a lo programado</v>
      </c>
      <c r="AH520" s="166"/>
      <c r="AI520" s="159">
        <v>20614.88</v>
      </c>
      <c r="AJ520" s="159" t="s">
        <v>5136</v>
      </c>
    </row>
    <row r="521" spans="1:36" ht="30" thickTop="1" thickBot="1">
      <c r="A521" s="63">
        <v>506</v>
      </c>
      <c r="B521" s="162" t="s">
        <v>388</v>
      </c>
      <c r="C521" s="162">
        <v>0</v>
      </c>
      <c r="D521" s="162" t="s">
        <v>99</v>
      </c>
      <c r="E521" s="162" t="s">
        <v>78</v>
      </c>
      <c r="F521" s="162">
        <v>17</v>
      </c>
      <c r="G521" s="231" t="s">
        <v>541</v>
      </c>
      <c r="H521" s="164" t="s">
        <v>5571</v>
      </c>
      <c r="I521" s="231" t="s">
        <v>18</v>
      </c>
      <c r="J521" s="231" t="s">
        <v>338</v>
      </c>
      <c r="K521" s="231">
        <v>10</v>
      </c>
      <c r="L521" s="165" t="s">
        <v>685</v>
      </c>
      <c r="M521" s="165" t="s">
        <v>643</v>
      </c>
      <c r="N521" s="64">
        <v>1</v>
      </c>
      <c r="O521" s="64">
        <v>0</v>
      </c>
      <c r="P521" s="64">
        <v>0</v>
      </c>
      <c r="Q521" s="64">
        <v>0</v>
      </c>
      <c r="R521" s="64">
        <f t="shared" si="106"/>
        <v>1</v>
      </c>
      <c r="S521" s="105" t="s">
        <v>5218</v>
      </c>
      <c r="T521" s="105" t="s">
        <v>5614</v>
      </c>
      <c r="U521" s="159">
        <f t="shared" si="99"/>
        <v>1</v>
      </c>
      <c r="V521" s="273">
        <v>1</v>
      </c>
      <c r="W521" s="100">
        <f t="shared" si="107"/>
        <v>1</v>
      </c>
      <c r="X521" s="105" t="str">
        <f t="shared" si="108"/>
        <v>De acuerdo a lo programado</v>
      </c>
      <c r="Y521" s="166" t="s">
        <v>5609</v>
      </c>
      <c r="Z521" s="159">
        <f t="shared" si="100"/>
        <v>0</v>
      </c>
      <c r="AA521" s="159"/>
      <c r="AB521" s="100" t="str">
        <f t="shared" si="101"/>
        <v>No hay ejecución</v>
      </c>
      <c r="AC521" s="105" t="str">
        <f t="shared" si="102"/>
        <v>NA</v>
      </c>
      <c r="AD521" s="166"/>
      <c r="AE521" s="65">
        <f t="shared" si="103"/>
        <v>1</v>
      </c>
      <c r="AF521" s="100">
        <f t="shared" si="104"/>
        <v>1</v>
      </c>
      <c r="AG521" s="105" t="str">
        <f t="shared" si="105"/>
        <v>De acuerdo a lo programado</v>
      </c>
      <c r="AH521" s="166"/>
      <c r="AI521" s="159">
        <v>10307.44</v>
      </c>
      <c r="AJ521" s="159" t="s">
        <v>5136</v>
      </c>
    </row>
    <row r="522" spans="1:36" ht="49.2" thickTop="1" thickBot="1">
      <c r="A522" s="63">
        <v>507</v>
      </c>
      <c r="B522" s="162" t="s">
        <v>388</v>
      </c>
      <c r="C522" s="162">
        <v>0</v>
      </c>
      <c r="D522" s="162" t="s">
        <v>99</v>
      </c>
      <c r="E522" s="162" t="s">
        <v>78</v>
      </c>
      <c r="F522" s="162">
        <v>17</v>
      </c>
      <c r="G522" s="231" t="s">
        <v>541</v>
      </c>
      <c r="H522" s="164" t="s">
        <v>5576</v>
      </c>
      <c r="I522" s="231" t="s">
        <v>20</v>
      </c>
      <c r="J522" s="231" t="s">
        <v>338</v>
      </c>
      <c r="K522" s="231">
        <v>5</v>
      </c>
      <c r="L522" s="165" t="s">
        <v>2214</v>
      </c>
      <c r="M522" s="165" t="s">
        <v>2215</v>
      </c>
      <c r="N522" s="64">
        <v>1</v>
      </c>
      <c r="O522" s="64">
        <v>0</v>
      </c>
      <c r="P522" s="64">
        <v>1</v>
      </c>
      <c r="Q522" s="64">
        <v>0</v>
      </c>
      <c r="R522" s="64">
        <f t="shared" si="106"/>
        <v>2</v>
      </c>
      <c r="S522" s="105" t="s">
        <v>5218</v>
      </c>
      <c r="T522" s="105" t="s">
        <v>5614</v>
      </c>
      <c r="U522" s="159">
        <f t="shared" si="99"/>
        <v>1</v>
      </c>
      <c r="V522" s="273">
        <v>1</v>
      </c>
      <c r="W522" s="100">
        <f t="shared" si="107"/>
        <v>1</v>
      </c>
      <c r="X522" s="105" t="str">
        <f t="shared" si="108"/>
        <v>De acuerdo a lo programado</v>
      </c>
      <c r="Y522" s="166" t="s">
        <v>5615</v>
      </c>
      <c r="Z522" s="159">
        <f t="shared" si="100"/>
        <v>1</v>
      </c>
      <c r="AA522" s="159"/>
      <c r="AB522" s="100" t="str">
        <f t="shared" si="101"/>
        <v>No hay ejecución</v>
      </c>
      <c r="AC522" s="105" t="str">
        <f t="shared" si="102"/>
        <v>NA</v>
      </c>
      <c r="AD522" s="166"/>
      <c r="AE522" s="65">
        <f t="shared" si="103"/>
        <v>1</v>
      </c>
      <c r="AF522" s="100">
        <f t="shared" si="104"/>
        <v>0.5</v>
      </c>
      <c r="AG522" s="105" t="str">
        <f t="shared" si="105"/>
        <v>Incumplimiento</v>
      </c>
      <c r="AH522" s="166"/>
      <c r="AI522" s="159">
        <v>20614.88</v>
      </c>
      <c r="AJ522" s="159" t="s">
        <v>5136</v>
      </c>
    </row>
    <row r="523" spans="1:36" ht="39.6" thickTop="1" thickBot="1">
      <c r="A523" s="63">
        <v>508</v>
      </c>
      <c r="B523" s="162" t="s">
        <v>388</v>
      </c>
      <c r="C523" s="162">
        <v>0</v>
      </c>
      <c r="D523" s="162" t="s">
        <v>99</v>
      </c>
      <c r="E523" s="162" t="s">
        <v>78</v>
      </c>
      <c r="F523" s="162">
        <v>17</v>
      </c>
      <c r="G523" s="231" t="s">
        <v>541</v>
      </c>
      <c r="H523" s="164" t="s">
        <v>5602</v>
      </c>
      <c r="I523" s="231" t="s">
        <v>20</v>
      </c>
      <c r="J523" s="231" t="s">
        <v>338</v>
      </c>
      <c r="K523" s="231">
        <v>5</v>
      </c>
      <c r="L523" s="165" t="s">
        <v>2214</v>
      </c>
      <c r="M523" s="165" t="s">
        <v>2215</v>
      </c>
      <c r="N523" s="64">
        <v>0</v>
      </c>
      <c r="O523" s="64">
        <v>1</v>
      </c>
      <c r="P523" s="64">
        <v>0</v>
      </c>
      <c r="Q523" s="64">
        <v>0</v>
      </c>
      <c r="R523" s="64">
        <f t="shared" si="106"/>
        <v>1</v>
      </c>
      <c r="S523" s="105" t="s">
        <v>5218</v>
      </c>
      <c r="T523" s="105" t="s">
        <v>5614</v>
      </c>
      <c r="U523" s="159">
        <f t="shared" si="99"/>
        <v>1</v>
      </c>
      <c r="V523" s="273">
        <v>1</v>
      </c>
      <c r="W523" s="100">
        <f t="shared" si="107"/>
        <v>1</v>
      </c>
      <c r="X523" s="105" t="str">
        <f t="shared" si="108"/>
        <v>De acuerdo a lo programado</v>
      </c>
      <c r="Y523" s="166" t="s">
        <v>5616</v>
      </c>
      <c r="Z523" s="159">
        <f t="shared" si="100"/>
        <v>0</v>
      </c>
      <c r="AA523" s="159"/>
      <c r="AB523" s="100" t="str">
        <f t="shared" si="101"/>
        <v>No hay ejecución</v>
      </c>
      <c r="AC523" s="105" t="str">
        <f t="shared" si="102"/>
        <v>NA</v>
      </c>
      <c r="AD523" s="166"/>
      <c r="AE523" s="65">
        <f t="shared" si="103"/>
        <v>1</v>
      </c>
      <c r="AF523" s="100">
        <f t="shared" si="104"/>
        <v>1</v>
      </c>
      <c r="AG523" s="105" t="str">
        <f t="shared" si="105"/>
        <v>De acuerdo a lo programado</v>
      </c>
      <c r="AH523" s="166"/>
      <c r="AI523" s="159">
        <v>10307.44</v>
      </c>
      <c r="AJ523" s="159" t="s">
        <v>5136</v>
      </c>
    </row>
    <row r="524" spans="1:36" ht="30" thickTop="1" thickBot="1">
      <c r="A524" s="63">
        <v>509</v>
      </c>
      <c r="B524" s="162" t="s">
        <v>388</v>
      </c>
      <c r="C524" s="162">
        <v>0</v>
      </c>
      <c r="D524" s="162" t="s">
        <v>99</v>
      </c>
      <c r="E524" s="162" t="s">
        <v>78</v>
      </c>
      <c r="F524" s="162">
        <v>17</v>
      </c>
      <c r="G524" s="231" t="s">
        <v>541</v>
      </c>
      <c r="H524" s="164" t="s">
        <v>5571</v>
      </c>
      <c r="I524" s="231" t="s">
        <v>20</v>
      </c>
      <c r="J524" s="231" t="s">
        <v>338</v>
      </c>
      <c r="K524" s="231">
        <v>5</v>
      </c>
      <c r="L524" s="165" t="s">
        <v>685</v>
      </c>
      <c r="M524" s="165" t="s">
        <v>643</v>
      </c>
      <c r="N524" s="64">
        <v>1</v>
      </c>
      <c r="O524" s="64">
        <v>0</v>
      </c>
      <c r="P524" s="64">
        <v>0</v>
      </c>
      <c r="Q524" s="64">
        <v>0</v>
      </c>
      <c r="R524" s="64">
        <f t="shared" si="106"/>
        <v>1</v>
      </c>
      <c r="S524" s="105" t="s">
        <v>5218</v>
      </c>
      <c r="T524" s="105" t="s">
        <v>5617</v>
      </c>
      <c r="U524" s="159">
        <f t="shared" si="99"/>
        <v>1</v>
      </c>
      <c r="V524" s="273">
        <v>1</v>
      </c>
      <c r="W524" s="100">
        <f t="shared" si="107"/>
        <v>1</v>
      </c>
      <c r="X524" s="105" t="str">
        <f t="shared" si="108"/>
        <v>De acuerdo a lo programado</v>
      </c>
      <c r="Y524" s="166" t="s">
        <v>5609</v>
      </c>
      <c r="Z524" s="159">
        <f t="shared" si="100"/>
        <v>0</v>
      </c>
      <c r="AA524" s="159"/>
      <c r="AB524" s="100" t="str">
        <f t="shared" si="101"/>
        <v>No hay ejecución</v>
      </c>
      <c r="AC524" s="105" t="str">
        <f t="shared" si="102"/>
        <v>NA</v>
      </c>
      <c r="AD524" s="166"/>
      <c r="AE524" s="65">
        <f t="shared" si="103"/>
        <v>1</v>
      </c>
      <c r="AF524" s="100">
        <f t="shared" si="104"/>
        <v>1</v>
      </c>
      <c r="AG524" s="105" t="str">
        <f t="shared" si="105"/>
        <v>De acuerdo a lo programado</v>
      </c>
      <c r="AH524" s="166"/>
      <c r="AI524" s="159">
        <v>10307.44</v>
      </c>
      <c r="AJ524" s="159" t="s">
        <v>5136</v>
      </c>
    </row>
    <row r="525" spans="1:36" ht="30" thickTop="1" thickBot="1">
      <c r="A525" s="63">
        <v>510</v>
      </c>
      <c r="B525" s="162" t="s">
        <v>388</v>
      </c>
      <c r="C525" s="162">
        <v>0</v>
      </c>
      <c r="D525" s="162" t="s">
        <v>99</v>
      </c>
      <c r="E525" s="162" t="s">
        <v>78</v>
      </c>
      <c r="F525" s="162">
        <v>17</v>
      </c>
      <c r="G525" s="231" t="s">
        <v>541</v>
      </c>
      <c r="H525" s="164" t="s">
        <v>5576</v>
      </c>
      <c r="I525" s="231" t="s">
        <v>20</v>
      </c>
      <c r="J525" s="231" t="s">
        <v>338</v>
      </c>
      <c r="K525" s="231">
        <v>5</v>
      </c>
      <c r="L525" s="165" t="s">
        <v>2214</v>
      </c>
      <c r="M525" s="165" t="s">
        <v>2215</v>
      </c>
      <c r="N525" s="64">
        <v>0</v>
      </c>
      <c r="O525" s="64">
        <v>1</v>
      </c>
      <c r="P525" s="64">
        <v>0</v>
      </c>
      <c r="Q525" s="64">
        <v>0</v>
      </c>
      <c r="R525" s="64">
        <f t="shared" si="106"/>
        <v>1</v>
      </c>
      <c r="S525" s="105" t="s">
        <v>5218</v>
      </c>
      <c r="T525" s="105" t="s">
        <v>5617</v>
      </c>
      <c r="U525" s="159">
        <f t="shared" si="99"/>
        <v>1</v>
      </c>
      <c r="V525" s="273">
        <v>0</v>
      </c>
      <c r="W525" s="100">
        <f t="shared" si="107"/>
        <v>0</v>
      </c>
      <c r="X525" s="105" t="str">
        <f t="shared" si="108"/>
        <v>En Riesgo de no Cumplimiento</v>
      </c>
      <c r="Y525" s="166" t="s">
        <v>5219</v>
      </c>
      <c r="Z525" s="159">
        <f t="shared" si="100"/>
        <v>0</v>
      </c>
      <c r="AA525" s="159"/>
      <c r="AB525" s="100" t="str">
        <f t="shared" si="101"/>
        <v>No hay ejecución</v>
      </c>
      <c r="AC525" s="105" t="str">
        <f t="shared" si="102"/>
        <v>NA</v>
      </c>
      <c r="AD525" s="166"/>
      <c r="AE525" s="65">
        <f t="shared" si="103"/>
        <v>0</v>
      </c>
      <c r="AF525" s="100" t="str">
        <f t="shared" si="104"/>
        <v>No hay Programación</v>
      </c>
      <c r="AG525" s="105" t="str">
        <f t="shared" si="105"/>
        <v>De acuerdo a lo programado</v>
      </c>
      <c r="AH525" s="166"/>
      <c r="AI525" s="159">
        <v>10307.44</v>
      </c>
      <c r="AJ525" s="159" t="s">
        <v>5136</v>
      </c>
    </row>
    <row r="526" spans="1:36" ht="30" thickTop="1" thickBot="1">
      <c r="A526" s="63">
        <v>511</v>
      </c>
      <c r="B526" s="162" t="s">
        <v>388</v>
      </c>
      <c r="C526" s="162">
        <v>0</v>
      </c>
      <c r="D526" s="162" t="s">
        <v>99</v>
      </c>
      <c r="E526" s="162" t="s">
        <v>78</v>
      </c>
      <c r="F526" s="162">
        <v>17</v>
      </c>
      <c r="G526" s="231" t="s">
        <v>439</v>
      </c>
      <c r="H526" s="164" t="s">
        <v>5549</v>
      </c>
      <c r="I526" s="231" t="s">
        <v>18</v>
      </c>
      <c r="J526" s="231" t="s">
        <v>338</v>
      </c>
      <c r="K526" s="231">
        <v>10</v>
      </c>
      <c r="L526" s="165" t="s">
        <v>3778</v>
      </c>
      <c r="M526" s="165" t="s">
        <v>643</v>
      </c>
      <c r="N526" s="64">
        <v>0</v>
      </c>
      <c r="O526" s="64">
        <v>1</v>
      </c>
      <c r="P526" s="64">
        <v>0</v>
      </c>
      <c r="Q526" s="64">
        <v>1</v>
      </c>
      <c r="R526" s="64">
        <f t="shared" si="106"/>
        <v>2</v>
      </c>
      <c r="S526" s="105" t="s">
        <v>5218</v>
      </c>
      <c r="T526" s="105" t="s">
        <v>5617</v>
      </c>
      <c r="U526" s="159">
        <f t="shared" si="99"/>
        <v>1</v>
      </c>
      <c r="V526" s="273">
        <v>2</v>
      </c>
      <c r="W526" s="100">
        <f t="shared" si="107"/>
        <v>2</v>
      </c>
      <c r="X526" s="105" t="str">
        <f t="shared" si="108"/>
        <v>De acuerdo a lo programado</v>
      </c>
      <c r="Y526" s="166" t="s">
        <v>5618</v>
      </c>
      <c r="Z526" s="159">
        <f t="shared" si="100"/>
        <v>1</v>
      </c>
      <c r="AA526" s="159"/>
      <c r="AB526" s="100" t="str">
        <f t="shared" si="101"/>
        <v>No hay ejecución</v>
      </c>
      <c r="AC526" s="105" t="str">
        <f t="shared" si="102"/>
        <v>NA</v>
      </c>
      <c r="AD526" s="166"/>
      <c r="AE526" s="65">
        <f t="shared" si="103"/>
        <v>2</v>
      </c>
      <c r="AF526" s="100">
        <f t="shared" si="104"/>
        <v>1</v>
      </c>
      <c r="AG526" s="105" t="str">
        <f t="shared" si="105"/>
        <v>De acuerdo a lo programado</v>
      </c>
      <c r="AH526" s="166"/>
      <c r="AI526" s="159">
        <v>20614.88</v>
      </c>
      <c r="AJ526" s="159" t="s">
        <v>5136</v>
      </c>
    </row>
    <row r="527" spans="1:36" ht="30" thickTop="1" thickBot="1">
      <c r="A527" s="63">
        <v>512</v>
      </c>
      <c r="B527" s="162" t="s">
        <v>388</v>
      </c>
      <c r="C527" s="162">
        <v>0</v>
      </c>
      <c r="D527" s="162" t="s">
        <v>99</v>
      </c>
      <c r="E527" s="162" t="s">
        <v>78</v>
      </c>
      <c r="F527" s="162">
        <v>17</v>
      </c>
      <c r="G527" s="231" t="s">
        <v>541</v>
      </c>
      <c r="H527" s="164" t="s">
        <v>5571</v>
      </c>
      <c r="I527" s="231" t="s">
        <v>20</v>
      </c>
      <c r="J527" s="231" t="s">
        <v>338</v>
      </c>
      <c r="K527" s="231">
        <v>5</v>
      </c>
      <c r="L527" s="165" t="s">
        <v>685</v>
      </c>
      <c r="M527" s="165" t="s">
        <v>643</v>
      </c>
      <c r="N527" s="64">
        <v>0</v>
      </c>
      <c r="O527" s="64">
        <v>1</v>
      </c>
      <c r="P527" s="64">
        <v>0</v>
      </c>
      <c r="Q527" s="64">
        <v>0</v>
      </c>
      <c r="R527" s="64">
        <f t="shared" si="106"/>
        <v>1</v>
      </c>
      <c r="S527" s="105" t="s">
        <v>5218</v>
      </c>
      <c r="T527" s="105" t="s">
        <v>5619</v>
      </c>
      <c r="U527" s="159">
        <f t="shared" si="99"/>
        <v>1</v>
      </c>
      <c r="V527" s="273">
        <v>1</v>
      </c>
      <c r="W527" s="100">
        <f t="shared" si="107"/>
        <v>1</v>
      </c>
      <c r="X527" s="105" t="str">
        <f t="shared" si="108"/>
        <v>De acuerdo a lo programado</v>
      </c>
      <c r="Y527" s="166" t="s">
        <v>5609</v>
      </c>
      <c r="Z527" s="159">
        <f t="shared" si="100"/>
        <v>0</v>
      </c>
      <c r="AA527" s="159"/>
      <c r="AB527" s="100" t="str">
        <f t="shared" si="101"/>
        <v>No hay ejecución</v>
      </c>
      <c r="AC527" s="105" t="str">
        <f t="shared" si="102"/>
        <v>NA</v>
      </c>
      <c r="AD527" s="166"/>
      <c r="AE527" s="65">
        <f t="shared" si="103"/>
        <v>1</v>
      </c>
      <c r="AF527" s="100">
        <f t="shared" si="104"/>
        <v>1</v>
      </c>
      <c r="AG527" s="105" t="str">
        <f t="shared" si="105"/>
        <v>De acuerdo a lo programado</v>
      </c>
      <c r="AH527" s="166"/>
      <c r="AI527" s="159">
        <v>10307.44</v>
      </c>
      <c r="AJ527" s="159" t="s">
        <v>5136</v>
      </c>
    </row>
    <row r="528" spans="1:36" ht="30" thickTop="1" thickBot="1">
      <c r="A528" s="63">
        <v>513</v>
      </c>
      <c r="B528" s="162" t="s">
        <v>388</v>
      </c>
      <c r="C528" s="162">
        <v>0</v>
      </c>
      <c r="D528" s="162" t="s">
        <v>99</v>
      </c>
      <c r="E528" s="162" t="s">
        <v>78</v>
      </c>
      <c r="F528" s="162">
        <v>17</v>
      </c>
      <c r="G528" s="231" t="s">
        <v>541</v>
      </c>
      <c r="H528" s="164" t="s">
        <v>5576</v>
      </c>
      <c r="I528" s="231" t="s">
        <v>20</v>
      </c>
      <c r="J528" s="231" t="s">
        <v>338</v>
      </c>
      <c r="K528" s="231">
        <v>5</v>
      </c>
      <c r="L528" s="165" t="s">
        <v>2214</v>
      </c>
      <c r="M528" s="165" t="s">
        <v>2215</v>
      </c>
      <c r="N528" s="64">
        <v>1</v>
      </c>
      <c r="O528" s="64">
        <v>0</v>
      </c>
      <c r="P528" s="64">
        <v>0</v>
      </c>
      <c r="Q528" s="64">
        <v>1</v>
      </c>
      <c r="R528" s="64">
        <f t="shared" si="106"/>
        <v>2</v>
      </c>
      <c r="S528" s="105" t="s">
        <v>5218</v>
      </c>
      <c r="T528" s="105" t="s">
        <v>5619</v>
      </c>
      <c r="U528" s="159">
        <f t="shared" si="99"/>
        <v>1</v>
      </c>
      <c r="V528" s="273">
        <v>1</v>
      </c>
      <c r="W528" s="100">
        <f t="shared" si="107"/>
        <v>1</v>
      </c>
      <c r="X528" s="105" t="str">
        <f t="shared" si="108"/>
        <v>De acuerdo a lo programado</v>
      </c>
      <c r="Y528" s="166" t="s">
        <v>5620</v>
      </c>
      <c r="Z528" s="159">
        <f t="shared" si="100"/>
        <v>1</v>
      </c>
      <c r="AA528" s="159"/>
      <c r="AB528" s="100" t="str">
        <f t="shared" si="101"/>
        <v>No hay ejecución</v>
      </c>
      <c r="AC528" s="105" t="str">
        <f t="shared" si="102"/>
        <v>NA</v>
      </c>
      <c r="AD528" s="166"/>
      <c r="AE528" s="65">
        <f t="shared" si="103"/>
        <v>1</v>
      </c>
      <c r="AF528" s="100">
        <f t="shared" si="104"/>
        <v>0.5</v>
      </c>
      <c r="AG528" s="105" t="str">
        <f t="shared" si="105"/>
        <v>Incumplimiento</v>
      </c>
      <c r="AH528" s="166"/>
      <c r="AI528" s="159">
        <v>20614.88</v>
      </c>
      <c r="AJ528" s="159" t="s">
        <v>5136</v>
      </c>
    </row>
    <row r="529" spans="1:36" ht="39.6" thickTop="1" thickBot="1">
      <c r="A529" s="63">
        <v>514</v>
      </c>
      <c r="B529" s="162" t="s">
        <v>388</v>
      </c>
      <c r="C529" s="162">
        <v>0</v>
      </c>
      <c r="D529" s="162" t="s">
        <v>99</v>
      </c>
      <c r="E529" s="162" t="s">
        <v>78</v>
      </c>
      <c r="F529" s="162">
        <v>17</v>
      </c>
      <c r="G529" s="231" t="s">
        <v>541</v>
      </c>
      <c r="H529" s="164" t="s">
        <v>5563</v>
      </c>
      <c r="I529" s="231" t="s">
        <v>20</v>
      </c>
      <c r="J529" s="231" t="s">
        <v>338</v>
      </c>
      <c r="K529" s="231">
        <v>5</v>
      </c>
      <c r="L529" s="165" t="s">
        <v>3778</v>
      </c>
      <c r="M529" s="165" t="s">
        <v>643</v>
      </c>
      <c r="N529" s="64">
        <v>0</v>
      </c>
      <c r="O529" s="64">
        <v>0</v>
      </c>
      <c r="P529" s="64">
        <v>1</v>
      </c>
      <c r="Q529" s="64">
        <v>0</v>
      </c>
      <c r="R529" s="64">
        <f t="shared" si="106"/>
        <v>1</v>
      </c>
      <c r="S529" s="105" t="s">
        <v>5218</v>
      </c>
      <c r="T529" s="105" t="s">
        <v>5619</v>
      </c>
      <c r="U529" s="159">
        <f t="shared" si="99"/>
        <v>0</v>
      </c>
      <c r="V529" s="273">
        <v>1</v>
      </c>
      <c r="W529" s="100" t="str">
        <f t="shared" si="107"/>
        <v>No hay Programación</v>
      </c>
      <c r="X529" s="105" t="str">
        <f t="shared" si="108"/>
        <v>De acuerdo a lo programado</v>
      </c>
      <c r="Y529" s="166" t="s">
        <v>5616</v>
      </c>
      <c r="Z529" s="159">
        <f t="shared" si="100"/>
        <v>1</v>
      </c>
      <c r="AA529" s="159"/>
      <c r="AB529" s="100" t="str">
        <f t="shared" si="101"/>
        <v>No hay ejecución</v>
      </c>
      <c r="AC529" s="105" t="str">
        <f t="shared" si="102"/>
        <v>NA</v>
      </c>
      <c r="AD529" s="166"/>
      <c r="AE529" s="65">
        <f t="shared" si="103"/>
        <v>1</v>
      </c>
      <c r="AF529" s="100">
        <f t="shared" si="104"/>
        <v>1</v>
      </c>
      <c r="AG529" s="105" t="str">
        <f t="shared" si="105"/>
        <v>De acuerdo a lo programado</v>
      </c>
      <c r="AH529" s="166"/>
      <c r="AI529" s="159">
        <v>10307.44</v>
      </c>
      <c r="AJ529" s="159" t="s">
        <v>5136</v>
      </c>
    </row>
    <row r="530" spans="1:36" ht="30" thickTop="1" thickBot="1">
      <c r="A530" s="63">
        <v>515</v>
      </c>
      <c r="B530" s="162" t="s">
        <v>388</v>
      </c>
      <c r="C530" s="162">
        <v>0</v>
      </c>
      <c r="D530" s="162" t="s">
        <v>99</v>
      </c>
      <c r="E530" s="162" t="s">
        <v>78</v>
      </c>
      <c r="F530" s="162">
        <v>17</v>
      </c>
      <c r="G530" s="231" t="s">
        <v>439</v>
      </c>
      <c r="H530" s="164" t="s">
        <v>5153</v>
      </c>
      <c r="I530" s="231" t="s">
        <v>18</v>
      </c>
      <c r="J530" s="231" t="s">
        <v>338</v>
      </c>
      <c r="K530" s="231">
        <v>10</v>
      </c>
      <c r="L530" s="165" t="s">
        <v>4086</v>
      </c>
      <c r="M530" s="165" t="s">
        <v>636</v>
      </c>
      <c r="N530" s="64">
        <v>0</v>
      </c>
      <c r="O530" s="64">
        <v>0</v>
      </c>
      <c r="P530" s="64">
        <v>1</v>
      </c>
      <c r="Q530" s="64">
        <v>0</v>
      </c>
      <c r="R530" s="64">
        <f t="shared" si="106"/>
        <v>1</v>
      </c>
      <c r="S530" s="105" t="s">
        <v>5218</v>
      </c>
      <c r="T530" s="105" t="s">
        <v>5619</v>
      </c>
      <c r="U530" s="159">
        <f t="shared" si="99"/>
        <v>0</v>
      </c>
      <c r="V530" s="273">
        <v>0</v>
      </c>
      <c r="W530" s="100" t="str">
        <f t="shared" si="107"/>
        <v>No hay Programación</v>
      </c>
      <c r="X530" s="105" t="str">
        <f t="shared" si="108"/>
        <v>De acuerdo a lo programado</v>
      </c>
      <c r="Y530" s="166"/>
      <c r="Z530" s="159">
        <f t="shared" si="100"/>
        <v>1</v>
      </c>
      <c r="AA530" s="159"/>
      <c r="AB530" s="100" t="str">
        <f t="shared" si="101"/>
        <v>No hay ejecución</v>
      </c>
      <c r="AC530" s="105" t="str">
        <f t="shared" si="102"/>
        <v>NA</v>
      </c>
      <c r="AD530" s="166"/>
      <c r="AE530" s="65">
        <f t="shared" si="103"/>
        <v>0</v>
      </c>
      <c r="AF530" s="100" t="str">
        <f t="shared" si="104"/>
        <v>No hay Programación</v>
      </c>
      <c r="AG530" s="105" t="str">
        <f t="shared" si="105"/>
        <v>De acuerdo a lo programado</v>
      </c>
      <c r="AH530" s="166"/>
      <c r="AI530" s="159">
        <v>10307.44</v>
      </c>
      <c r="AJ530" s="159" t="s">
        <v>5136</v>
      </c>
    </row>
    <row r="531" spans="1:36" ht="30" thickTop="1" thickBot="1">
      <c r="A531" s="63">
        <v>516</v>
      </c>
      <c r="B531" s="162" t="s">
        <v>388</v>
      </c>
      <c r="C531" s="162">
        <v>0</v>
      </c>
      <c r="D531" s="162" t="s">
        <v>99</v>
      </c>
      <c r="E531" s="162" t="s">
        <v>78</v>
      </c>
      <c r="F531" s="162">
        <v>17</v>
      </c>
      <c r="G531" s="231" t="s">
        <v>557</v>
      </c>
      <c r="H531" s="164" t="s">
        <v>5548</v>
      </c>
      <c r="I531" s="231" t="s">
        <v>18</v>
      </c>
      <c r="J531" s="231" t="s">
        <v>338</v>
      </c>
      <c r="K531" s="231">
        <v>10</v>
      </c>
      <c r="L531" s="447" t="s">
        <v>2214</v>
      </c>
      <c r="M531" s="447" t="s">
        <v>7731</v>
      </c>
      <c r="N531" s="64">
        <v>1</v>
      </c>
      <c r="O531" s="64">
        <v>0</v>
      </c>
      <c r="P531" s="64">
        <v>0</v>
      </c>
      <c r="Q531" s="64">
        <v>1</v>
      </c>
      <c r="R531" s="64">
        <f t="shared" si="106"/>
        <v>2</v>
      </c>
      <c r="S531" s="105" t="s">
        <v>5218</v>
      </c>
      <c r="T531" s="105" t="s">
        <v>5621</v>
      </c>
      <c r="U531" s="159">
        <f t="shared" si="99"/>
        <v>1</v>
      </c>
      <c r="V531" s="273">
        <v>2</v>
      </c>
      <c r="W531" s="100">
        <f t="shared" si="107"/>
        <v>2</v>
      </c>
      <c r="X531" s="105" t="str">
        <f t="shared" si="108"/>
        <v>De acuerdo a lo programado</v>
      </c>
      <c r="Y531" s="166" t="s">
        <v>5622</v>
      </c>
      <c r="Z531" s="159">
        <f t="shared" si="100"/>
        <v>1</v>
      </c>
      <c r="AA531" s="159"/>
      <c r="AB531" s="100" t="str">
        <f t="shared" si="101"/>
        <v>No hay ejecución</v>
      </c>
      <c r="AC531" s="105" t="str">
        <f t="shared" si="102"/>
        <v>NA</v>
      </c>
      <c r="AD531" s="166"/>
      <c r="AE531" s="65">
        <f t="shared" si="103"/>
        <v>2</v>
      </c>
      <c r="AF531" s="100">
        <f t="shared" si="104"/>
        <v>1</v>
      </c>
      <c r="AG531" s="105" t="str">
        <f t="shared" si="105"/>
        <v>De acuerdo a lo programado</v>
      </c>
      <c r="AH531" s="166"/>
      <c r="AI531" s="159">
        <v>20614.88</v>
      </c>
      <c r="AJ531" s="159" t="s">
        <v>5136</v>
      </c>
    </row>
    <row r="532" spans="1:36" ht="49.2" thickTop="1" thickBot="1">
      <c r="A532" s="63">
        <v>517</v>
      </c>
      <c r="B532" s="162" t="s">
        <v>388</v>
      </c>
      <c r="C532" s="162">
        <v>0</v>
      </c>
      <c r="D532" s="162" t="s">
        <v>99</v>
      </c>
      <c r="E532" s="162" t="s">
        <v>78</v>
      </c>
      <c r="F532" s="162">
        <v>17</v>
      </c>
      <c r="G532" s="231" t="s">
        <v>541</v>
      </c>
      <c r="H532" s="164" t="s">
        <v>5576</v>
      </c>
      <c r="I532" s="231" t="s">
        <v>20</v>
      </c>
      <c r="J532" s="231" t="s">
        <v>338</v>
      </c>
      <c r="K532" s="231">
        <v>5</v>
      </c>
      <c r="L532" s="165" t="s">
        <v>2214</v>
      </c>
      <c r="M532" s="165" t="s">
        <v>2215</v>
      </c>
      <c r="N532" s="64">
        <v>1</v>
      </c>
      <c r="O532" s="64">
        <v>0</v>
      </c>
      <c r="P532" s="64">
        <v>1</v>
      </c>
      <c r="Q532" s="64">
        <v>0</v>
      </c>
      <c r="R532" s="64">
        <f t="shared" si="106"/>
        <v>2</v>
      </c>
      <c r="S532" s="105" t="s">
        <v>5218</v>
      </c>
      <c r="T532" s="105" t="s">
        <v>5621</v>
      </c>
      <c r="U532" s="159">
        <f t="shared" si="99"/>
        <v>1</v>
      </c>
      <c r="V532" s="273">
        <v>2</v>
      </c>
      <c r="W532" s="100">
        <f t="shared" si="107"/>
        <v>2</v>
      </c>
      <c r="X532" s="105" t="str">
        <f t="shared" si="108"/>
        <v>De acuerdo a lo programado</v>
      </c>
      <c r="Y532" s="166" t="s">
        <v>5615</v>
      </c>
      <c r="Z532" s="159">
        <f t="shared" si="100"/>
        <v>1</v>
      </c>
      <c r="AA532" s="159"/>
      <c r="AB532" s="100" t="str">
        <f t="shared" si="101"/>
        <v>No hay ejecución</v>
      </c>
      <c r="AC532" s="105" t="str">
        <f t="shared" si="102"/>
        <v>NA</v>
      </c>
      <c r="AD532" s="166"/>
      <c r="AE532" s="65">
        <f t="shared" si="103"/>
        <v>2</v>
      </c>
      <c r="AF532" s="100">
        <f t="shared" si="104"/>
        <v>1</v>
      </c>
      <c r="AG532" s="105" t="str">
        <f t="shared" si="105"/>
        <v>De acuerdo a lo programado</v>
      </c>
      <c r="AH532" s="166"/>
      <c r="AI532" s="159">
        <v>20614.88</v>
      </c>
      <c r="AJ532" s="159" t="s">
        <v>5136</v>
      </c>
    </row>
    <row r="533" spans="1:36" ht="39.6" thickTop="1" thickBot="1">
      <c r="A533" s="63">
        <v>518</v>
      </c>
      <c r="B533" s="162" t="s">
        <v>388</v>
      </c>
      <c r="C533" s="162">
        <v>0</v>
      </c>
      <c r="D533" s="162" t="s">
        <v>99</v>
      </c>
      <c r="E533" s="162" t="s">
        <v>78</v>
      </c>
      <c r="F533" s="162">
        <v>17</v>
      </c>
      <c r="G533" s="231" t="s">
        <v>541</v>
      </c>
      <c r="H533" s="164" t="s">
        <v>5602</v>
      </c>
      <c r="I533" s="231" t="s">
        <v>20</v>
      </c>
      <c r="J533" s="231" t="s">
        <v>338</v>
      </c>
      <c r="K533" s="231">
        <v>5</v>
      </c>
      <c r="L533" s="165" t="s">
        <v>2214</v>
      </c>
      <c r="M533" s="165" t="s">
        <v>2215</v>
      </c>
      <c r="N533" s="64">
        <v>0</v>
      </c>
      <c r="O533" s="64">
        <v>1</v>
      </c>
      <c r="P533" s="64">
        <v>0</v>
      </c>
      <c r="Q533" s="64">
        <v>0</v>
      </c>
      <c r="R533" s="64">
        <f t="shared" si="106"/>
        <v>1</v>
      </c>
      <c r="S533" s="105" t="s">
        <v>5218</v>
      </c>
      <c r="T533" s="105" t="s">
        <v>5621</v>
      </c>
      <c r="U533" s="159">
        <f t="shared" si="99"/>
        <v>1</v>
      </c>
      <c r="V533" s="273">
        <v>1</v>
      </c>
      <c r="W533" s="100">
        <f t="shared" si="107"/>
        <v>1</v>
      </c>
      <c r="X533" s="105" t="str">
        <f t="shared" si="108"/>
        <v>De acuerdo a lo programado</v>
      </c>
      <c r="Y533" s="166" t="s">
        <v>5616</v>
      </c>
      <c r="Z533" s="159">
        <f t="shared" si="100"/>
        <v>0</v>
      </c>
      <c r="AA533" s="159"/>
      <c r="AB533" s="100" t="str">
        <f t="shared" si="101"/>
        <v>No hay ejecución</v>
      </c>
      <c r="AC533" s="105" t="str">
        <f t="shared" si="102"/>
        <v>NA</v>
      </c>
      <c r="AD533" s="166"/>
      <c r="AE533" s="65">
        <f t="shared" si="103"/>
        <v>1</v>
      </c>
      <c r="AF533" s="100">
        <f t="shared" si="104"/>
        <v>1</v>
      </c>
      <c r="AG533" s="105" t="str">
        <f t="shared" si="105"/>
        <v>De acuerdo a lo programado</v>
      </c>
      <c r="AH533" s="166"/>
      <c r="AI533" s="159">
        <v>10307.44</v>
      </c>
      <c r="AJ533" s="159" t="s">
        <v>5136</v>
      </c>
    </row>
    <row r="534" spans="1:36" ht="30" thickTop="1" thickBot="1">
      <c r="A534" s="63">
        <v>519</v>
      </c>
      <c r="B534" s="162" t="s">
        <v>388</v>
      </c>
      <c r="C534" s="162">
        <v>0</v>
      </c>
      <c r="D534" s="162" t="s">
        <v>99</v>
      </c>
      <c r="E534" s="162" t="s">
        <v>78</v>
      </c>
      <c r="F534" s="162">
        <v>17</v>
      </c>
      <c r="G534" s="231" t="s">
        <v>439</v>
      </c>
      <c r="H534" s="164" t="s">
        <v>5549</v>
      </c>
      <c r="I534" s="231" t="s">
        <v>18</v>
      </c>
      <c r="J534" s="231" t="s">
        <v>338</v>
      </c>
      <c r="K534" s="231">
        <v>10</v>
      </c>
      <c r="L534" s="165" t="s">
        <v>2214</v>
      </c>
      <c r="M534" s="165" t="s">
        <v>2215</v>
      </c>
      <c r="N534" s="64">
        <v>0</v>
      </c>
      <c r="O534" s="64">
        <v>1</v>
      </c>
      <c r="P534" s="64">
        <v>1</v>
      </c>
      <c r="Q534" s="64">
        <v>0</v>
      </c>
      <c r="R534" s="64">
        <f t="shared" si="106"/>
        <v>2</v>
      </c>
      <c r="S534" s="105" t="s">
        <v>5218</v>
      </c>
      <c r="T534" s="105" t="s">
        <v>5621</v>
      </c>
      <c r="U534" s="159">
        <f t="shared" si="99"/>
        <v>1</v>
      </c>
      <c r="V534" s="273">
        <v>0</v>
      </c>
      <c r="W534" s="100">
        <f t="shared" si="107"/>
        <v>0</v>
      </c>
      <c r="X534" s="105" t="str">
        <f t="shared" si="108"/>
        <v>En Riesgo de no Cumplimiento</v>
      </c>
      <c r="Y534" s="166" t="s">
        <v>5219</v>
      </c>
      <c r="Z534" s="159">
        <f t="shared" si="100"/>
        <v>1</v>
      </c>
      <c r="AA534" s="159"/>
      <c r="AB534" s="100" t="str">
        <f t="shared" si="101"/>
        <v>No hay ejecución</v>
      </c>
      <c r="AC534" s="105" t="str">
        <f t="shared" si="102"/>
        <v>NA</v>
      </c>
      <c r="AD534" s="166"/>
      <c r="AE534" s="65">
        <f t="shared" si="103"/>
        <v>0</v>
      </c>
      <c r="AF534" s="100" t="str">
        <f t="shared" si="104"/>
        <v>No hay Programación</v>
      </c>
      <c r="AG534" s="105" t="str">
        <f t="shared" si="105"/>
        <v>De acuerdo a lo programado</v>
      </c>
      <c r="AH534" s="166"/>
      <c r="AI534" s="159">
        <v>20614.88</v>
      </c>
      <c r="AJ534" s="159" t="s">
        <v>5136</v>
      </c>
    </row>
    <row r="535" spans="1:36" ht="30" thickTop="1" thickBot="1">
      <c r="A535" s="63">
        <v>520</v>
      </c>
      <c r="B535" s="162" t="s">
        <v>388</v>
      </c>
      <c r="C535" s="162">
        <v>0</v>
      </c>
      <c r="D535" s="162" t="s">
        <v>99</v>
      </c>
      <c r="E535" s="162" t="s">
        <v>78</v>
      </c>
      <c r="F535" s="162">
        <v>17</v>
      </c>
      <c r="G535" s="231" t="s">
        <v>439</v>
      </c>
      <c r="H535" s="164" t="s">
        <v>5168</v>
      </c>
      <c r="I535" s="231" t="s">
        <v>18</v>
      </c>
      <c r="J535" s="231" t="s">
        <v>338</v>
      </c>
      <c r="K535" s="231">
        <v>10</v>
      </c>
      <c r="L535" s="165" t="s">
        <v>3778</v>
      </c>
      <c r="M535" s="165" t="s">
        <v>643</v>
      </c>
      <c r="N535" s="64">
        <v>1</v>
      </c>
      <c r="O535" s="64">
        <v>0</v>
      </c>
      <c r="P535" s="64">
        <v>1</v>
      </c>
      <c r="Q535" s="64">
        <v>0</v>
      </c>
      <c r="R535" s="64">
        <f t="shared" si="106"/>
        <v>2</v>
      </c>
      <c r="S535" s="105" t="s">
        <v>5218</v>
      </c>
      <c r="T535" s="105" t="s">
        <v>5623</v>
      </c>
      <c r="U535" s="159">
        <f t="shared" si="99"/>
        <v>1</v>
      </c>
      <c r="V535" s="273">
        <v>1</v>
      </c>
      <c r="W535" s="100">
        <f t="shared" si="107"/>
        <v>1</v>
      </c>
      <c r="X535" s="105" t="str">
        <f t="shared" si="108"/>
        <v>De acuerdo a lo programado</v>
      </c>
      <c r="Y535" s="166" t="s">
        <v>5624</v>
      </c>
      <c r="Z535" s="159">
        <f t="shared" si="100"/>
        <v>1</v>
      </c>
      <c r="AA535" s="159"/>
      <c r="AB535" s="100" t="str">
        <f t="shared" si="101"/>
        <v>No hay ejecución</v>
      </c>
      <c r="AC535" s="105" t="str">
        <f t="shared" si="102"/>
        <v>NA</v>
      </c>
      <c r="AD535" s="166"/>
      <c r="AE535" s="65">
        <f t="shared" si="103"/>
        <v>1</v>
      </c>
      <c r="AF535" s="100">
        <f t="shared" si="104"/>
        <v>0.5</v>
      </c>
      <c r="AG535" s="105" t="str">
        <f t="shared" si="105"/>
        <v>Incumplimiento</v>
      </c>
      <c r="AH535" s="166"/>
      <c r="AI535" s="159">
        <v>20614.88</v>
      </c>
      <c r="AJ535" s="159" t="s">
        <v>5136</v>
      </c>
    </row>
    <row r="536" spans="1:36" ht="30" thickTop="1" thickBot="1">
      <c r="A536" s="63">
        <v>521</v>
      </c>
      <c r="B536" s="162" t="s">
        <v>388</v>
      </c>
      <c r="C536" s="162">
        <v>0</v>
      </c>
      <c r="D536" s="162" t="s">
        <v>99</v>
      </c>
      <c r="E536" s="162" t="s">
        <v>78</v>
      </c>
      <c r="F536" s="162">
        <v>17</v>
      </c>
      <c r="G536" s="231" t="s">
        <v>439</v>
      </c>
      <c r="H536" s="164" t="s">
        <v>5549</v>
      </c>
      <c r="I536" s="231" t="s">
        <v>18</v>
      </c>
      <c r="J536" s="231" t="s">
        <v>338</v>
      </c>
      <c r="K536" s="231">
        <v>10</v>
      </c>
      <c r="L536" s="165" t="s">
        <v>3778</v>
      </c>
      <c r="M536" s="165" t="s">
        <v>643</v>
      </c>
      <c r="N536" s="64">
        <v>0</v>
      </c>
      <c r="O536" s="64">
        <v>1</v>
      </c>
      <c r="P536" s="64">
        <v>1</v>
      </c>
      <c r="Q536" s="64">
        <v>0</v>
      </c>
      <c r="R536" s="64">
        <f t="shared" si="106"/>
        <v>2</v>
      </c>
      <c r="S536" s="105" t="s">
        <v>5218</v>
      </c>
      <c r="T536" s="105" t="s">
        <v>5623</v>
      </c>
      <c r="U536" s="159">
        <f t="shared" si="99"/>
        <v>1</v>
      </c>
      <c r="V536" s="273">
        <v>1</v>
      </c>
      <c r="W536" s="100">
        <f t="shared" si="107"/>
        <v>1</v>
      </c>
      <c r="X536" s="105" t="str">
        <f t="shared" si="108"/>
        <v>De acuerdo a lo programado</v>
      </c>
      <c r="Y536" s="166" t="s">
        <v>5625</v>
      </c>
      <c r="Z536" s="159">
        <f t="shared" si="100"/>
        <v>1</v>
      </c>
      <c r="AA536" s="159"/>
      <c r="AB536" s="100" t="str">
        <f t="shared" si="101"/>
        <v>No hay ejecución</v>
      </c>
      <c r="AC536" s="105" t="str">
        <f t="shared" si="102"/>
        <v>NA</v>
      </c>
      <c r="AD536" s="166"/>
      <c r="AE536" s="65">
        <f t="shared" si="103"/>
        <v>1</v>
      </c>
      <c r="AF536" s="100">
        <f t="shared" si="104"/>
        <v>0.5</v>
      </c>
      <c r="AG536" s="105" t="str">
        <f t="shared" si="105"/>
        <v>Incumplimiento</v>
      </c>
      <c r="AH536" s="166"/>
      <c r="AI536" s="159">
        <v>20614.88</v>
      </c>
      <c r="AJ536" s="159" t="s">
        <v>5136</v>
      </c>
    </row>
    <row r="537" spans="1:36" ht="30" thickTop="1" thickBot="1">
      <c r="A537" s="63">
        <v>522</v>
      </c>
      <c r="B537" s="162" t="s">
        <v>388</v>
      </c>
      <c r="C537" s="162">
        <v>0</v>
      </c>
      <c r="D537" s="162" t="s">
        <v>99</v>
      </c>
      <c r="E537" s="162" t="s">
        <v>78</v>
      </c>
      <c r="F537" s="162">
        <v>17</v>
      </c>
      <c r="G537" s="231" t="s">
        <v>439</v>
      </c>
      <c r="H537" s="164" t="s">
        <v>5559</v>
      </c>
      <c r="I537" s="231" t="s">
        <v>18</v>
      </c>
      <c r="J537" s="231" t="s">
        <v>338</v>
      </c>
      <c r="K537" s="231">
        <v>10</v>
      </c>
      <c r="L537" s="165" t="s">
        <v>3778</v>
      </c>
      <c r="M537" s="165" t="s">
        <v>643</v>
      </c>
      <c r="N537" s="64">
        <v>0</v>
      </c>
      <c r="O537" s="64">
        <v>1</v>
      </c>
      <c r="P537" s="64">
        <v>0</v>
      </c>
      <c r="Q537" s="64">
        <v>0</v>
      </c>
      <c r="R537" s="64">
        <f t="shared" si="106"/>
        <v>1</v>
      </c>
      <c r="S537" s="105" t="s">
        <v>5218</v>
      </c>
      <c r="T537" s="105" t="s">
        <v>5623</v>
      </c>
      <c r="U537" s="159">
        <f t="shared" si="99"/>
        <v>1</v>
      </c>
      <c r="V537" s="273">
        <v>0</v>
      </c>
      <c r="W537" s="100">
        <f t="shared" si="107"/>
        <v>0</v>
      </c>
      <c r="X537" s="105" t="str">
        <f t="shared" si="108"/>
        <v>En Riesgo de no Cumplimiento</v>
      </c>
      <c r="Y537" s="166" t="s">
        <v>5219</v>
      </c>
      <c r="Z537" s="159">
        <f t="shared" si="100"/>
        <v>0</v>
      </c>
      <c r="AA537" s="159"/>
      <c r="AB537" s="100" t="str">
        <f t="shared" si="101"/>
        <v>No hay ejecución</v>
      </c>
      <c r="AC537" s="105" t="str">
        <f t="shared" si="102"/>
        <v>NA</v>
      </c>
      <c r="AD537" s="166"/>
      <c r="AE537" s="65">
        <f t="shared" si="103"/>
        <v>0</v>
      </c>
      <c r="AF537" s="100" t="str">
        <f t="shared" si="104"/>
        <v>No hay Programación</v>
      </c>
      <c r="AG537" s="105" t="str">
        <f t="shared" si="105"/>
        <v>De acuerdo a lo programado</v>
      </c>
      <c r="AH537" s="166"/>
      <c r="AI537" s="159">
        <v>10307.44</v>
      </c>
      <c r="AJ537" s="159" t="s">
        <v>5136</v>
      </c>
    </row>
    <row r="538" spans="1:36" ht="30" thickTop="1" thickBot="1">
      <c r="A538" s="63">
        <v>523</v>
      </c>
      <c r="B538" s="162" t="s">
        <v>388</v>
      </c>
      <c r="C538" s="162">
        <v>0</v>
      </c>
      <c r="D538" s="162" t="s">
        <v>99</v>
      </c>
      <c r="E538" s="162" t="s">
        <v>78</v>
      </c>
      <c r="F538" s="162">
        <v>17</v>
      </c>
      <c r="G538" s="231" t="s">
        <v>439</v>
      </c>
      <c r="H538" s="164" t="s">
        <v>5168</v>
      </c>
      <c r="I538" s="231" t="s">
        <v>18</v>
      </c>
      <c r="J538" s="231" t="s">
        <v>338</v>
      </c>
      <c r="K538" s="231">
        <v>10</v>
      </c>
      <c r="L538" s="165" t="s">
        <v>3778</v>
      </c>
      <c r="M538" s="165" t="s">
        <v>643</v>
      </c>
      <c r="N538" s="64">
        <v>1</v>
      </c>
      <c r="O538" s="64">
        <v>0</v>
      </c>
      <c r="P538" s="64">
        <v>1</v>
      </c>
      <c r="Q538" s="64">
        <v>0</v>
      </c>
      <c r="R538" s="64">
        <f t="shared" si="106"/>
        <v>2</v>
      </c>
      <c r="S538" s="105" t="s">
        <v>5218</v>
      </c>
      <c r="T538" s="105" t="s">
        <v>5626</v>
      </c>
      <c r="U538" s="159">
        <f t="shared" si="99"/>
        <v>1</v>
      </c>
      <c r="V538" s="273">
        <v>1</v>
      </c>
      <c r="W538" s="100">
        <f t="shared" si="107"/>
        <v>1</v>
      </c>
      <c r="X538" s="105" t="str">
        <f t="shared" si="108"/>
        <v>De acuerdo a lo programado</v>
      </c>
      <c r="Y538" s="166" t="s">
        <v>5627</v>
      </c>
      <c r="Z538" s="159">
        <f t="shared" si="100"/>
        <v>1</v>
      </c>
      <c r="AA538" s="159"/>
      <c r="AB538" s="100" t="str">
        <f t="shared" si="101"/>
        <v>No hay ejecución</v>
      </c>
      <c r="AC538" s="105" t="str">
        <f t="shared" si="102"/>
        <v>NA</v>
      </c>
      <c r="AD538" s="166"/>
      <c r="AE538" s="65">
        <f t="shared" si="103"/>
        <v>1</v>
      </c>
      <c r="AF538" s="100">
        <f t="shared" si="104"/>
        <v>0.5</v>
      </c>
      <c r="AG538" s="105" t="str">
        <f t="shared" si="105"/>
        <v>Incumplimiento</v>
      </c>
      <c r="AH538" s="166"/>
      <c r="AI538" s="159">
        <v>20614.88</v>
      </c>
      <c r="AJ538" s="159" t="s">
        <v>5136</v>
      </c>
    </row>
    <row r="539" spans="1:36" ht="30" thickTop="1" thickBot="1">
      <c r="A539" s="63">
        <v>524</v>
      </c>
      <c r="B539" s="162" t="s">
        <v>388</v>
      </c>
      <c r="C539" s="162">
        <v>0</v>
      </c>
      <c r="D539" s="162" t="s">
        <v>99</v>
      </c>
      <c r="E539" s="162" t="s">
        <v>78</v>
      </c>
      <c r="F539" s="162">
        <v>17</v>
      </c>
      <c r="G539" s="231" t="s">
        <v>439</v>
      </c>
      <c r="H539" s="164" t="s">
        <v>5549</v>
      </c>
      <c r="I539" s="231" t="s">
        <v>18</v>
      </c>
      <c r="J539" s="231" t="s">
        <v>338</v>
      </c>
      <c r="K539" s="231">
        <v>10</v>
      </c>
      <c r="L539" s="165" t="s">
        <v>3778</v>
      </c>
      <c r="M539" s="165" t="s">
        <v>643</v>
      </c>
      <c r="N539" s="64">
        <v>0</v>
      </c>
      <c r="O539" s="64">
        <v>1</v>
      </c>
      <c r="P539" s="64">
        <v>1</v>
      </c>
      <c r="Q539" s="64">
        <v>0</v>
      </c>
      <c r="R539" s="64">
        <f t="shared" si="106"/>
        <v>2</v>
      </c>
      <c r="S539" s="105" t="s">
        <v>5218</v>
      </c>
      <c r="T539" s="105" t="s">
        <v>5626</v>
      </c>
      <c r="U539" s="159">
        <f t="shared" si="99"/>
        <v>1</v>
      </c>
      <c r="V539" s="273">
        <v>0</v>
      </c>
      <c r="W539" s="100">
        <f t="shared" si="107"/>
        <v>0</v>
      </c>
      <c r="X539" s="105" t="str">
        <f t="shared" si="108"/>
        <v>En Riesgo de no Cumplimiento</v>
      </c>
      <c r="Y539" s="166" t="s">
        <v>5219</v>
      </c>
      <c r="Z539" s="159">
        <f t="shared" si="100"/>
        <v>1</v>
      </c>
      <c r="AA539" s="159"/>
      <c r="AB539" s="100" t="str">
        <f t="shared" si="101"/>
        <v>No hay ejecución</v>
      </c>
      <c r="AC539" s="105" t="str">
        <f t="shared" si="102"/>
        <v>NA</v>
      </c>
      <c r="AD539" s="166"/>
      <c r="AE539" s="65">
        <f t="shared" si="103"/>
        <v>0</v>
      </c>
      <c r="AF539" s="100" t="str">
        <f t="shared" si="104"/>
        <v>No hay Programación</v>
      </c>
      <c r="AG539" s="105" t="str">
        <f t="shared" si="105"/>
        <v>De acuerdo a lo programado</v>
      </c>
      <c r="AH539" s="166"/>
      <c r="AI539" s="159">
        <v>20614.88</v>
      </c>
      <c r="AJ539" s="159" t="s">
        <v>5136</v>
      </c>
    </row>
    <row r="540" spans="1:36" ht="30" thickTop="1" thickBot="1">
      <c r="A540" s="63">
        <v>525</v>
      </c>
      <c r="B540" s="162" t="s">
        <v>388</v>
      </c>
      <c r="C540" s="162">
        <v>0</v>
      </c>
      <c r="D540" s="162" t="s">
        <v>99</v>
      </c>
      <c r="E540" s="162" t="s">
        <v>78</v>
      </c>
      <c r="F540" s="162">
        <v>17</v>
      </c>
      <c r="G540" s="231" t="s">
        <v>439</v>
      </c>
      <c r="H540" s="164" t="s">
        <v>5559</v>
      </c>
      <c r="I540" s="231" t="s">
        <v>18</v>
      </c>
      <c r="J540" s="231" t="s">
        <v>338</v>
      </c>
      <c r="K540" s="231">
        <v>10</v>
      </c>
      <c r="L540" s="165" t="s">
        <v>3778</v>
      </c>
      <c r="M540" s="165" t="s">
        <v>643</v>
      </c>
      <c r="N540" s="64">
        <v>0</v>
      </c>
      <c r="O540" s="64">
        <v>1</v>
      </c>
      <c r="P540" s="64">
        <v>0</v>
      </c>
      <c r="Q540" s="64">
        <v>0</v>
      </c>
      <c r="R540" s="64">
        <f t="shared" si="106"/>
        <v>1</v>
      </c>
      <c r="S540" s="105" t="s">
        <v>5218</v>
      </c>
      <c r="T540" s="105" t="s">
        <v>5626</v>
      </c>
      <c r="U540" s="159">
        <f t="shared" si="99"/>
        <v>1</v>
      </c>
      <c r="V540" s="273">
        <v>1</v>
      </c>
      <c r="W540" s="100">
        <f t="shared" si="107"/>
        <v>1</v>
      </c>
      <c r="X540" s="105" t="str">
        <f t="shared" si="108"/>
        <v>De acuerdo a lo programado</v>
      </c>
      <c r="Y540" s="166" t="s">
        <v>5628</v>
      </c>
      <c r="Z540" s="159">
        <f t="shared" si="100"/>
        <v>0</v>
      </c>
      <c r="AA540" s="159"/>
      <c r="AB540" s="100" t="str">
        <f t="shared" si="101"/>
        <v>No hay ejecución</v>
      </c>
      <c r="AC540" s="105" t="str">
        <f t="shared" si="102"/>
        <v>NA</v>
      </c>
      <c r="AD540" s="166"/>
      <c r="AE540" s="65">
        <f t="shared" si="103"/>
        <v>1</v>
      </c>
      <c r="AF540" s="100">
        <f t="shared" si="104"/>
        <v>1</v>
      </c>
      <c r="AG540" s="105" t="str">
        <f t="shared" si="105"/>
        <v>De acuerdo a lo programado</v>
      </c>
      <c r="AH540" s="166"/>
      <c r="AI540" s="159">
        <v>10307.44</v>
      </c>
      <c r="AJ540" s="159" t="s">
        <v>5136</v>
      </c>
    </row>
    <row r="541" spans="1:36" ht="30" thickTop="1" thickBot="1">
      <c r="A541" s="63">
        <v>526</v>
      </c>
      <c r="B541" s="162" t="s">
        <v>388</v>
      </c>
      <c r="C541" s="162">
        <v>0</v>
      </c>
      <c r="D541" s="162" t="s">
        <v>99</v>
      </c>
      <c r="E541" s="162" t="s">
        <v>78</v>
      </c>
      <c r="F541" s="162">
        <v>17</v>
      </c>
      <c r="G541" s="231" t="s">
        <v>541</v>
      </c>
      <c r="H541" s="164" t="s">
        <v>5564</v>
      </c>
      <c r="I541" s="231" t="s">
        <v>20</v>
      </c>
      <c r="J541" s="231" t="s">
        <v>338</v>
      </c>
      <c r="K541" s="231">
        <v>5</v>
      </c>
      <c r="L541" s="165" t="s">
        <v>3778</v>
      </c>
      <c r="M541" s="165" t="s">
        <v>643</v>
      </c>
      <c r="N541" s="64">
        <v>1</v>
      </c>
      <c r="O541" s="64">
        <v>0</v>
      </c>
      <c r="P541" s="64">
        <v>1</v>
      </c>
      <c r="Q541" s="64">
        <v>0</v>
      </c>
      <c r="R541" s="64">
        <f t="shared" si="106"/>
        <v>2</v>
      </c>
      <c r="S541" s="105" t="s">
        <v>5218</v>
      </c>
      <c r="T541" s="105" t="s">
        <v>5629</v>
      </c>
      <c r="U541" s="159">
        <f t="shared" si="99"/>
        <v>1</v>
      </c>
      <c r="V541" s="273">
        <v>2</v>
      </c>
      <c r="W541" s="100">
        <f t="shared" si="107"/>
        <v>2</v>
      </c>
      <c r="X541" s="105" t="str">
        <f t="shared" si="108"/>
        <v>De acuerdo a lo programado</v>
      </c>
      <c r="Y541" s="166" t="s">
        <v>5630</v>
      </c>
      <c r="Z541" s="159">
        <f t="shared" si="100"/>
        <v>1</v>
      </c>
      <c r="AA541" s="159"/>
      <c r="AB541" s="100" t="str">
        <f t="shared" si="101"/>
        <v>No hay ejecución</v>
      </c>
      <c r="AC541" s="105" t="str">
        <f t="shared" si="102"/>
        <v>NA</v>
      </c>
      <c r="AD541" s="166"/>
      <c r="AE541" s="65">
        <f t="shared" si="103"/>
        <v>2</v>
      </c>
      <c r="AF541" s="100">
        <f t="shared" si="104"/>
        <v>1</v>
      </c>
      <c r="AG541" s="105" t="str">
        <f t="shared" si="105"/>
        <v>De acuerdo a lo programado</v>
      </c>
      <c r="AH541" s="166"/>
      <c r="AI541" s="159">
        <v>20614.88</v>
      </c>
      <c r="AJ541" s="159" t="s">
        <v>5136</v>
      </c>
    </row>
    <row r="542" spans="1:36" ht="49.2" thickTop="1" thickBot="1">
      <c r="A542" s="63">
        <v>527</v>
      </c>
      <c r="B542" s="162" t="s">
        <v>388</v>
      </c>
      <c r="C542" s="162">
        <v>0</v>
      </c>
      <c r="D542" s="162" t="s">
        <v>99</v>
      </c>
      <c r="E542" s="162" t="s">
        <v>78</v>
      </c>
      <c r="F542" s="162">
        <v>17</v>
      </c>
      <c r="G542" s="231" t="s">
        <v>541</v>
      </c>
      <c r="H542" s="164" t="s">
        <v>5576</v>
      </c>
      <c r="I542" s="231" t="s">
        <v>20</v>
      </c>
      <c r="J542" s="231" t="s">
        <v>338</v>
      </c>
      <c r="K542" s="231">
        <v>5</v>
      </c>
      <c r="L542" s="165" t="s">
        <v>2214</v>
      </c>
      <c r="M542" s="165" t="s">
        <v>2215</v>
      </c>
      <c r="N542" s="64">
        <v>0</v>
      </c>
      <c r="O542" s="64">
        <v>0</v>
      </c>
      <c r="P542" s="64">
        <v>1</v>
      </c>
      <c r="Q542" s="64">
        <v>0</v>
      </c>
      <c r="R542" s="64">
        <f t="shared" si="106"/>
        <v>1</v>
      </c>
      <c r="S542" s="105" t="s">
        <v>5218</v>
      </c>
      <c r="T542" s="105" t="s">
        <v>5629</v>
      </c>
      <c r="U542" s="159">
        <f t="shared" si="99"/>
        <v>0</v>
      </c>
      <c r="V542" s="273">
        <v>1</v>
      </c>
      <c r="W542" s="100" t="str">
        <f t="shared" si="107"/>
        <v>No hay Programación</v>
      </c>
      <c r="X542" s="105" t="str">
        <f t="shared" si="108"/>
        <v>De acuerdo a lo programado</v>
      </c>
      <c r="Y542" s="166" t="s">
        <v>5631</v>
      </c>
      <c r="Z542" s="159">
        <f t="shared" si="100"/>
        <v>1</v>
      </c>
      <c r="AA542" s="159"/>
      <c r="AB542" s="100" t="str">
        <f t="shared" si="101"/>
        <v>No hay ejecución</v>
      </c>
      <c r="AC542" s="105" t="str">
        <f t="shared" si="102"/>
        <v>NA</v>
      </c>
      <c r="AD542" s="166"/>
      <c r="AE542" s="65">
        <f t="shared" si="103"/>
        <v>1</v>
      </c>
      <c r="AF542" s="100">
        <f t="shared" si="104"/>
        <v>1</v>
      </c>
      <c r="AG542" s="105" t="str">
        <f t="shared" si="105"/>
        <v>De acuerdo a lo programado</v>
      </c>
      <c r="AH542" s="166"/>
      <c r="AI542" s="159">
        <v>10307.44</v>
      </c>
      <c r="AJ542" s="159" t="s">
        <v>5136</v>
      </c>
    </row>
    <row r="543" spans="1:36" ht="30" thickTop="1" thickBot="1">
      <c r="A543" s="63">
        <v>528</v>
      </c>
      <c r="B543" s="162" t="s">
        <v>388</v>
      </c>
      <c r="C543" s="162">
        <v>0</v>
      </c>
      <c r="D543" s="162" t="s">
        <v>99</v>
      </c>
      <c r="E543" s="162" t="s">
        <v>78</v>
      </c>
      <c r="F543" s="162">
        <v>17</v>
      </c>
      <c r="G543" s="231" t="s">
        <v>439</v>
      </c>
      <c r="H543" s="164" t="s">
        <v>5559</v>
      </c>
      <c r="I543" s="231" t="s">
        <v>18</v>
      </c>
      <c r="J543" s="231" t="s">
        <v>338</v>
      </c>
      <c r="K543" s="231">
        <v>10</v>
      </c>
      <c r="L543" s="165" t="s">
        <v>3834</v>
      </c>
      <c r="M543" s="165" t="s">
        <v>643</v>
      </c>
      <c r="N543" s="64">
        <v>0</v>
      </c>
      <c r="O543" s="64">
        <v>1</v>
      </c>
      <c r="P543" s="64">
        <v>0</v>
      </c>
      <c r="Q543" s="64">
        <v>1</v>
      </c>
      <c r="R543" s="64">
        <f t="shared" si="106"/>
        <v>2</v>
      </c>
      <c r="S543" s="105" t="s">
        <v>5218</v>
      </c>
      <c r="T543" s="105" t="s">
        <v>5629</v>
      </c>
      <c r="U543" s="159">
        <f t="shared" si="99"/>
        <v>1</v>
      </c>
      <c r="V543" s="273">
        <v>2</v>
      </c>
      <c r="W543" s="100">
        <f t="shared" si="107"/>
        <v>2</v>
      </c>
      <c r="X543" s="105" t="str">
        <f t="shared" si="108"/>
        <v>De acuerdo a lo programado</v>
      </c>
      <c r="Y543" s="166" t="s">
        <v>5632</v>
      </c>
      <c r="Z543" s="159">
        <f t="shared" si="100"/>
        <v>1</v>
      </c>
      <c r="AA543" s="159"/>
      <c r="AB543" s="100" t="str">
        <f t="shared" si="101"/>
        <v>No hay ejecución</v>
      </c>
      <c r="AC543" s="105" t="str">
        <f t="shared" si="102"/>
        <v>NA</v>
      </c>
      <c r="AD543" s="166"/>
      <c r="AE543" s="65">
        <f t="shared" si="103"/>
        <v>2</v>
      </c>
      <c r="AF543" s="100">
        <f t="shared" si="104"/>
        <v>1</v>
      </c>
      <c r="AG543" s="105" t="str">
        <f t="shared" si="105"/>
        <v>De acuerdo a lo programado</v>
      </c>
      <c r="AH543" s="166"/>
      <c r="AI543" s="159">
        <v>20614.88</v>
      </c>
      <c r="AJ543" s="159" t="s">
        <v>5136</v>
      </c>
    </row>
    <row r="544" spans="1:36" ht="78" thickTop="1" thickBot="1">
      <c r="A544" s="63">
        <v>529</v>
      </c>
      <c r="B544" s="162" t="s">
        <v>388</v>
      </c>
      <c r="C544" s="162">
        <v>0</v>
      </c>
      <c r="D544" s="162" t="s">
        <v>99</v>
      </c>
      <c r="E544" s="162" t="s">
        <v>78</v>
      </c>
      <c r="F544" s="162">
        <v>17</v>
      </c>
      <c r="G544" s="231" t="s">
        <v>541</v>
      </c>
      <c r="H544" s="164" t="s">
        <v>5581</v>
      </c>
      <c r="I544" s="231" t="s">
        <v>20</v>
      </c>
      <c r="J544" s="231" t="s">
        <v>338</v>
      </c>
      <c r="K544" s="231">
        <v>5</v>
      </c>
      <c r="L544" s="165" t="s">
        <v>2214</v>
      </c>
      <c r="M544" s="165" t="s">
        <v>2215</v>
      </c>
      <c r="N544" s="64">
        <v>2</v>
      </c>
      <c r="O544" s="64">
        <v>2</v>
      </c>
      <c r="P544" s="64">
        <v>2</v>
      </c>
      <c r="Q544" s="64">
        <v>2</v>
      </c>
      <c r="R544" s="64">
        <f t="shared" si="106"/>
        <v>8</v>
      </c>
      <c r="S544" s="105" t="s">
        <v>5218</v>
      </c>
      <c r="T544" s="105" t="s">
        <v>5633</v>
      </c>
      <c r="U544" s="159">
        <f t="shared" si="99"/>
        <v>4</v>
      </c>
      <c r="V544" s="273">
        <v>7</v>
      </c>
      <c r="W544" s="100">
        <f t="shared" si="107"/>
        <v>1.75</v>
      </c>
      <c r="X544" s="105" t="str">
        <f t="shared" si="108"/>
        <v>De acuerdo a lo programado</v>
      </c>
      <c r="Y544" s="166" t="s">
        <v>5634</v>
      </c>
      <c r="Z544" s="159">
        <f t="shared" si="100"/>
        <v>4</v>
      </c>
      <c r="AA544" s="159"/>
      <c r="AB544" s="100" t="str">
        <f t="shared" si="101"/>
        <v>No hay ejecución</v>
      </c>
      <c r="AC544" s="105" t="str">
        <f t="shared" si="102"/>
        <v>NA</v>
      </c>
      <c r="AD544" s="166"/>
      <c r="AE544" s="65">
        <f t="shared" si="103"/>
        <v>7</v>
      </c>
      <c r="AF544" s="100">
        <f t="shared" si="104"/>
        <v>0.875</v>
      </c>
      <c r="AG544" s="105" t="str">
        <f t="shared" si="105"/>
        <v>Atraso Leve</v>
      </c>
      <c r="AH544" s="166"/>
      <c r="AI544" s="159">
        <v>82459.520000000004</v>
      </c>
      <c r="AJ544" s="159" t="s">
        <v>5136</v>
      </c>
    </row>
    <row r="545" spans="1:36" ht="30" thickTop="1" thickBot="1">
      <c r="A545" s="63">
        <v>530</v>
      </c>
      <c r="B545" s="162" t="s">
        <v>388</v>
      </c>
      <c r="C545" s="162">
        <v>0</v>
      </c>
      <c r="D545" s="162" t="s">
        <v>99</v>
      </c>
      <c r="E545" s="162" t="s">
        <v>78</v>
      </c>
      <c r="F545" s="162">
        <v>17</v>
      </c>
      <c r="G545" s="231" t="s">
        <v>557</v>
      </c>
      <c r="H545" s="164" t="s">
        <v>5548</v>
      </c>
      <c r="I545" s="231" t="s">
        <v>18</v>
      </c>
      <c r="J545" s="231" t="s">
        <v>338</v>
      </c>
      <c r="K545" s="231">
        <v>10</v>
      </c>
      <c r="L545" s="447" t="s">
        <v>2214</v>
      </c>
      <c r="M545" s="447" t="s">
        <v>7731</v>
      </c>
      <c r="N545" s="64">
        <v>1</v>
      </c>
      <c r="O545" s="64">
        <v>0</v>
      </c>
      <c r="P545" s="64">
        <v>0</v>
      </c>
      <c r="Q545" s="64">
        <v>0</v>
      </c>
      <c r="R545" s="64">
        <f t="shared" si="106"/>
        <v>1</v>
      </c>
      <c r="S545" s="105" t="s">
        <v>5218</v>
      </c>
      <c r="T545" s="105" t="s">
        <v>5635</v>
      </c>
      <c r="U545" s="159">
        <f t="shared" si="99"/>
        <v>1</v>
      </c>
      <c r="V545" s="273">
        <v>1</v>
      </c>
      <c r="W545" s="100">
        <f t="shared" si="107"/>
        <v>1</v>
      </c>
      <c r="X545" s="105" t="str">
        <f t="shared" si="108"/>
        <v>De acuerdo a lo programado</v>
      </c>
      <c r="Y545" s="166" t="s">
        <v>5636</v>
      </c>
      <c r="Z545" s="159">
        <f t="shared" si="100"/>
        <v>0</v>
      </c>
      <c r="AA545" s="159"/>
      <c r="AB545" s="100" t="str">
        <f t="shared" si="101"/>
        <v>No hay ejecución</v>
      </c>
      <c r="AC545" s="105" t="str">
        <f t="shared" si="102"/>
        <v>NA</v>
      </c>
      <c r="AD545" s="166"/>
      <c r="AE545" s="65">
        <f t="shared" si="103"/>
        <v>1</v>
      </c>
      <c r="AF545" s="100">
        <f t="shared" si="104"/>
        <v>1</v>
      </c>
      <c r="AG545" s="105" t="str">
        <f t="shared" si="105"/>
        <v>De acuerdo a lo programado</v>
      </c>
      <c r="AH545" s="166"/>
      <c r="AI545" s="159">
        <v>10307.44</v>
      </c>
      <c r="AJ545" s="159" t="s">
        <v>5136</v>
      </c>
    </row>
    <row r="546" spans="1:36" ht="30" thickTop="1" thickBot="1">
      <c r="A546" s="63">
        <v>531</v>
      </c>
      <c r="B546" s="162" t="s">
        <v>388</v>
      </c>
      <c r="C546" s="162">
        <v>0</v>
      </c>
      <c r="D546" s="162" t="s">
        <v>99</v>
      </c>
      <c r="E546" s="162" t="s">
        <v>78</v>
      </c>
      <c r="F546" s="162">
        <v>17</v>
      </c>
      <c r="G546" s="231" t="s">
        <v>541</v>
      </c>
      <c r="H546" s="164" t="s">
        <v>5576</v>
      </c>
      <c r="I546" s="231" t="s">
        <v>20</v>
      </c>
      <c r="J546" s="231" t="s">
        <v>338</v>
      </c>
      <c r="K546" s="231">
        <v>5</v>
      </c>
      <c r="L546" s="165" t="s">
        <v>2214</v>
      </c>
      <c r="M546" s="165" t="s">
        <v>2215</v>
      </c>
      <c r="N546" s="64">
        <v>0</v>
      </c>
      <c r="O546" s="64">
        <v>1</v>
      </c>
      <c r="P546" s="64">
        <v>0</v>
      </c>
      <c r="Q546" s="64">
        <v>0</v>
      </c>
      <c r="R546" s="64">
        <f t="shared" si="106"/>
        <v>1</v>
      </c>
      <c r="S546" s="105" t="s">
        <v>5218</v>
      </c>
      <c r="T546" s="105" t="s">
        <v>5635</v>
      </c>
      <c r="U546" s="159">
        <f t="shared" si="99"/>
        <v>1</v>
      </c>
      <c r="V546" s="273">
        <v>1</v>
      </c>
      <c r="W546" s="100">
        <f t="shared" si="107"/>
        <v>1</v>
      </c>
      <c r="X546" s="105" t="str">
        <f t="shared" si="108"/>
        <v>De acuerdo a lo programado</v>
      </c>
      <c r="Y546" s="166" t="s">
        <v>5637</v>
      </c>
      <c r="Z546" s="159">
        <f t="shared" si="100"/>
        <v>0</v>
      </c>
      <c r="AA546" s="159"/>
      <c r="AB546" s="100" t="str">
        <f t="shared" si="101"/>
        <v>No hay ejecución</v>
      </c>
      <c r="AC546" s="105" t="str">
        <f t="shared" si="102"/>
        <v>NA</v>
      </c>
      <c r="AD546" s="166"/>
      <c r="AE546" s="65">
        <f t="shared" si="103"/>
        <v>1</v>
      </c>
      <c r="AF546" s="100">
        <f t="shared" si="104"/>
        <v>1</v>
      </c>
      <c r="AG546" s="105" t="str">
        <f t="shared" si="105"/>
        <v>De acuerdo a lo programado</v>
      </c>
      <c r="AH546" s="166"/>
      <c r="AI546" s="159">
        <v>10307.44</v>
      </c>
      <c r="AJ546" s="159" t="s">
        <v>5136</v>
      </c>
    </row>
    <row r="547" spans="1:36" ht="30" thickTop="1" thickBot="1">
      <c r="A547" s="63">
        <v>532</v>
      </c>
      <c r="B547" s="162" t="s">
        <v>388</v>
      </c>
      <c r="C547" s="162">
        <v>0</v>
      </c>
      <c r="D547" s="162" t="s">
        <v>99</v>
      </c>
      <c r="E547" s="162" t="s">
        <v>78</v>
      </c>
      <c r="F547" s="162">
        <v>17</v>
      </c>
      <c r="G547" s="231" t="s">
        <v>541</v>
      </c>
      <c r="H547" s="164" t="s">
        <v>5602</v>
      </c>
      <c r="I547" s="231" t="s">
        <v>20</v>
      </c>
      <c r="J547" s="231" t="s">
        <v>338</v>
      </c>
      <c r="K547" s="231">
        <v>5</v>
      </c>
      <c r="L547" s="165" t="s">
        <v>2214</v>
      </c>
      <c r="M547" s="165" t="s">
        <v>2215</v>
      </c>
      <c r="N547" s="64">
        <v>0</v>
      </c>
      <c r="O547" s="64">
        <v>0</v>
      </c>
      <c r="P547" s="64">
        <v>1</v>
      </c>
      <c r="Q547" s="64">
        <v>0</v>
      </c>
      <c r="R547" s="64">
        <f t="shared" si="106"/>
        <v>1</v>
      </c>
      <c r="S547" s="105" t="s">
        <v>5218</v>
      </c>
      <c r="T547" s="105" t="s">
        <v>5635</v>
      </c>
      <c r="U547" s="159">
        <f t="shared" si="99"/>
        <v>0</v>
      </c>
      <c r="V547" s="273">
        <v>0</v>
      </c>
      <c r="W547" s="100" t="str">
        <f t="shared" si="107"/>
        <v>No hay Programación</v>
      </c>
      <c r="X547" s="105" t="str">
        <f t="shared" si="108"/>
        <v>De acuerdo a lo programado</v>
      </c>
      <c r="Y547" s="166"/>
      <c r="Z547" s="159">
        <f t="shared" si="100"/>
        <v>1</v>
      </c>
      <c r="AA547" s="159"/>
      <c r="AB547" s="100" t="str">
        <f t="shared" si="101"/>
        <v>No hay ejecución</v>
      </c>
      <c r="AC547" s="105" t="str">
        <f t="shared" si="102"/>
        <v>NA</v>
      </c>
      <c r="AD547" s="166"/>
      <c r="AE547" s="65">
        <f t="shared" si="103"/>
        <v>0</v>
      </c>
      <c r="AF547" s="100" t="str">
        <f t="shared" si="104"/>
        <v>No hay Programación</v>
      </c>
      <c r="AG547" s="105" t="str">
        <f t="shared" si="105"/>
        <v>De acuerdo a lo programado</v>
      </c>
      <c r="AH547" s="166"/>
      <c r="AI547" s="159">
        <v>10307.44</v>
      </c>
      <c r="AJ547" s="159" t="s">
        <v>5136</v>
      </c>
    </row>
    <row r="548" spans="1:36" ht="30" thickTop="1" thickBot="1">
      <c r="A548" s="63">
        <v>533</v>
      </c>
      <c r="B548" s="162" t="s">
        <v>388</v>
      </c>
      <c r="C548" s="162">
        <v>0</v>
      </c>
      <c r="D548" s="162" t="s">
        <v>99</v>
      </c>
      <c r="E548" s="162" t="s">
        <v>78</v>
      </c>
      <c r="F548" s="162">
        <v>17</v>
      </c>
      <c r="G548" s="231" t="s">
        <v>439</v>
      </c>
      <c r="H548" s="164" t="s">
        <v>5549</v>
      </c>
      <c r="I548" s="231" t="s">
        <v>18</v>
      </c>
      <c r="J548" s="231" t="s">
        <v>338</v>
      </c>
      <c r="K548" s="231">
        <v>10</v>
      </c>
      <c r="L548" s="165" t="s">
        <v>2214</v>
      </c>
      <c r="M548" s="165" t="s">
        <v>2215</v>
      </c>
      <c r="N548" s="64">
        <v>0</v>
      </c>
      <c r="O548" s="64">
        <v>1</v>
      </c>
      <c r="P548" s="64">
        <v>0</v>
      </c>
      <c r="Q548" s="64">
        <v>1</v>
      </c>
      <c r="R548" s="64">
        <f t="shared" si="106"/>
        <v>2</v>
      </c>
      <c r="S548" s="105" t="s">
        <v>5218</v>
      </c>
      <c r="T548" s="105" t="s">
        <v>5635</v>
      </c>
      <c r="U548" s="159">
        <f t="shared" ref="U548:U611" si="109">N548+O548</f>
        <v>1</v>
      </c>
      <c r="V548" s="273">
        <v>1</v>
      </c>
      <c r="W548" s="100">
        <f t="shared" si="107"/>
        <v>1</v>
      </c>
      <c r="X548" s="105" t="str">
        <f t="shared" si="108"/>
        <v>De acuerdo a lo programado</v>
      </c>
      <c r="Y548" s="166" t="s">
        <v>5638</v>
      </c>
      <c r="Z548" s="159">
        <f t="shared" si="100"/>
        <v>1</v>
      </c>
      <c r="AA548" s="159"/>
      <c r="AB548" s="100" t="str">
        <f t="shared" si="101"/>
        <v>No hay ejecución</v>
      </c>
      <c r="AC548" s="105" t="str">
        <f t="shared" si="102"/>
        <v>NA</v>
      </c>
      <c r="AD548" s="166"/>
      <c r="AE548" s="65">
        <f t="shared" si="103"/>
        <v>1</v>
      </c>
      <c r="AF548" s="100">
        <f t="shared" si="104"/>
        <v>0.5</v>
      </c>
      <c r="AG548" s="105" t="str">
        <f t="shared" si="105"/>
        <v>Incumplimiento</v>
      </c>
      <c r="AH548" s="166"/>
      <c r="AI548" s="159">
        <v>20614.88</v>
      </c>
      <c r="AJ548" s="159" t="s">
        <v>5136</v>
      </c>
    </row>
    <row r="549" spans="1:36" ht="30" thickTop="1" thickBot="1">
      <c r="A549" s="63">
        <v>534</v>
      </c>
      <c r="B549" s="162" t="s">
        <v>388</v>
      </c>
      <c r="C549" s="162">
        <v>0</v>
      </c>
      <c r="D549" s="162" t="s">
        <v>99</v>
      </c>
      <c r="E549" s="162" t="s">
        <v>78</v>
      </c>
      <c r="F549" s="162">
        <v>17</v>
      </c>
      <c r="G549" s="231" t="s">
        <v>557</v>
      </c>
      <c r="H549" s="164" t="s">
        <v>5547</v>
      </c>
      <c r="I549" s="231" t="s">
        <v>18</v>
      </c>
      <c r="J549" s="231" t="s">
        <v>338</v>
      </c>
      <c r="K549" s="231">
        <v>10</v>
      </c>
      <c r="L549" s="165" t="s">
        <v>2214</v>
      </c>
      <c r="M549" s="165" t="s">
        <v>2215</v>
      </c>
      <c r="N549" s="64">
        <v>0</v>
      </c>
      <c r="O549" s="64">
        <v>0</v>
      </c>
      <c r="P549" s="64">
        <v>0</v>
      </c>
      <c r="Q549" s="64">
        <v>7</v>
      </c>
      <c r="R549" s="64">
        <f t="shared" si="106"/>
        <v>7</v>
      </c>
      <c r="S549" s="105" t="s">
        <v>5419</v>
      </c>
      <c r="T549" s="105" t="s">
        <v>5639</v>
      </c>
      <c r="U549" s="159">
        <f t="shared" si="109"/>
        <v>0</v>
      </c>
      <c r="V549" s="273">
        <v>7</v>
      </c>
      <c r="W549" s="100" t="str">
        <f t="shared" si="107"/>
        <v>No hay Programación</v>
      </c>
      <c r="X549" s="105" t="str">
        <f t="shared" si="108"/>
        <v>De acuerdo a lo programado</v>
      </c>
      <c r="Y549" s="166"/>
      <c r="Z549" s="159">
        <f t="shared" si="100"/>
        <v>7</v>
      </c>
      <c r="AA549" s="159"/>
      <c r="AB549" s="100" t="str">
        <f t="shared" si="101"/>
        <v>No hay ejecución</v>
      </c>
      <c r="AC549" s="105" t="str">
        <f t="shared" si="102"/>
        <v>NA</v>
      </c>
      <c r="AD549" s="166"/>
      <c r="AE549" s="65">
        <f t="shared" si="103"/>
        <v>7</v>
      </c>
      <c r="AF549" s="100">
        <f t="shared" si="104"/>
        <v>1</v>
      </c>
      <c r="AG549" s="105" t="str">
        <f t="shared" si="105"/>
        <v>De acuerdo a lo programado</v>
      </c>
      <c r="AH549" s="166"/>
      <c r="AI549" s="159">
        <v>72152.08</v>
      </c>
      <c r="AJ549" s="159" t="s">
        <v>5136</v>
      </c>
    </row>
    <row r="550" spans="1:36" ht="30" thickTop="1" thickBot="1">
      <c r="A550" s="63">
        <v>535</v>
      </c>
      <c r="B550" s="162" t="s">
        <v>388</v>
      </c>
      <c r="C550" s="162">
        <v>0</v>
      </c>
      <c r="D550" s="162" t="s">
        <v>99</v>
      </c>
      <c r="E550" s="162" t="s">
        <v>78</v>
      </c>
      <c r="F550" s="162">
        <v>17</v>
      </c>
      <c r="G550" s="231" t="s">
        <v>557</v>
      </c>
      <c r="H550" s="164" t="s">
        <v>5548</v>
      </c>
      <c r="I550" s="231" t="s">
        <v>18</v>
      </c>
      <c r="J550" s="231" t="s">
        <v>338</v>
      </c>
      <c r="K550" s="231">
        <v>10</v>
      </c>
      <c r="L550" s="165" t="s">
        <v>2214</v>
      </c>
      <c r="M550" s="165" t="s">
        <v>2215</v>
      </c>
      <c r="N550" s="64">
        <v>0</v>
      </c>
      <c r="O550" s="64">
        <v>0</v>
      </c>
      <c r="P550" s="64">
        <v>0</v>
      </c>
      <c r="Q550" s="64">
        <v>7</v>
      </c>
      <c r="R550" s="64">
        <f t="shared" si="106"/>
        <v>7</v>
      </c>
      <c r="S550" s="105" t="s">
        <v>5419</v>
      </c>
      <c r="T550" s="105" t="s">
        <v>5640</v>
      </c>
      <c r="U550" s="159">
        <f t="shared" si="109"/>
        <v>0</v>
      </c>
      <c r="V550" s="273">
        <v>7</v>
      </c>
      <c r="W550" s="100" t="str">
        <f t="shared" si="107"/>
        <v>No hay Programación</v>
      </c>
      <c r="X550" s="105" t="str">
        <f t="shared" si="108"/>
        <v>De acuerdo a lo programado</v>
      </c>
      <c r="Y550" s="166"/>
      <c r="Z550" s="159">
        <f t="shared" si="100"/>
        <v>7</v>
      </c>
      <c r="AA550" s="159"/>
      <c r="AB550" s="100" t="str">
        <f t="shared" si="101"/>
        <v>No hay ejecución</v>
      </c>
      <c r="AC550" s="105" t="str">
        <f t="shared" si="102"/>
        <v>NA</v>
      </c>
      <c r="AD550" s="166"/>
      <c r="AE550" s="65">
        <f t="shared" si="103"/>
        <v>7</v>
      </c>
      <c r="AF550" s="100">
        <f t="shared" si="104"/>
        <v>1</v>
      </c>
      <c r="AG550" s="105" t="str">
        <f t="shared" si="105"/>
        <v>De acuerdo a lo programado</v>
      </c>
      <c r="AH550" s="166"/>
      <c r="AI550" s="159">
        <v>72152.08</v>
      </c>
      <c r="AJ550" s="159" t="s">
        <v>5136</v>
      </c>
    </row>
    <row r="551" spans="1:36" ht="30" thickTop="1" thickBot="1">
      <c r="A551" s="63">
        <v>536</v>
      </c>
      <c r="B551" s="162" t="s">
        <v>388</v>
      </c>
      <c r="C551" s="162">
        <v>0</v>
      </c>
      <c r="D551" s="162" t="s">
        <v>99</v>
      </c>
      <c r="E551" s="162" t="s">
        <v>78</v>
      </c>
      <c r="F551" s="162">
        <v>17</v>
      </c>
      <c r="G551" s="231" t="s">
        <v>557</v>
      </c>
      <c r="H551" s="164" t="s">
        <v>5547</v>
      </c>
      <c r="I551" s="231" t="s">
        <v>18</v>
      </c>
      <c r="J551" s="231" t="s">
        <v>338</v>
      </c>
      <c r="K551" s="231">
        <v>10</v>
      </c>
      <c r="L551" s="165" t="s">
        <v>2214</v>
      </c>
      <c r="M551" s="165" t="s">
        <v>2215</v>
      </c>
      <c r="N551" s="64">
        <v>0</v>
      </c>
      <c r="O551" s="64">
        <v>0</v>
      </c>
      <c r="P551" s="64">
        <v>0</v>
      </c>
      <c r="Q551" s="64">
        <v>1</v>
      </c>
      <c r="R551" s="64">
        <f t="shared" si="106"/>
        <v>1</v>
      </c>
      <c r="S551" s="105" t="s">
        <v>5419</v>
      </c>
      <c r="T551" s="105" t="s">
        <v>5641</v>
      </c>
      <c r="U551" s="159">
        <f t="shared" si="109"/>
        <v>0</v>
      </c>
      <c r="V551" s="273">
        <v>1</v>
      </c>
      <c r="W551" s="100" t="str">
        <f t="shared" si="107"/>
        <v>No hay Programación</v>
      </c>
      <c r="X551" s="105" t="str">
        <f t="shared" si="108"/>
        <v>De acuerdo a lo programado</v>
      </c>
      <c r="Y551" s="166" t="s">
        <v>5642</v>
      </c>
      <c r="Z551" s="159">
        <f t="shared" si="100"/>
        <v>1</v>
      </c>
      <c r="AA551" s="159"/>
      <c r="AB551" s="100" t="str">
        <f t="shared" si="101"/>
        <v>No hay ejecución</v>
      </c>
      <c r="AC551" s="105" t="str">
        <f t="shared" si="102"/>
        <v>NA</v>
      </c>
      <c r="AD551" s="166"/>
      <c r="AE551" s="65">
        <f t="shared" si="103"/>
        <v>1</v>
      </c>
      <c r="AF551" s="100">
        <f t="shared" si="104"/>
        <v>1</v>
      </c>
      <c r="AG551" s="105" t="str">
        <f t="shared" si="105"/>
        <v>De acuerdo a lo programado</v>
      </c>
      <c r="AH551" s="166"/>
      <c r="AI551" s="159">
        <v>20614.88</v>
      </c>
      <c r="AJ551" s="159" t="s">
        <v>5136</v>
      </c>
    </row>
    <row r="552" spans="1:36" ht="30" thickTop="1" thickBot="1">
      <c r="A552" s="63">
        <v>537</v>
      </c>
      <c r="B552" s="162" t="s">
        <v>388</v>
      </c>
      <c r="C552" s="162">
        <v>0</v>
      </c>
      <c r="D552" s="162" t="s">
        <v>99</v>
      </c>
      <c r="E552" s="162" t="s">
        <v>78</v>
      </c>
      <c r="F552" s="162">
        <v>17</v>
      </c>
      <c r="G552" s="231" t="s">
        <v>557</v>
      </c>
      <c r="H552" s="164" t="s">
        <v>5548</v>
      </c>
      <c r="I552" s="231" t="s">
        <v>18</v>
      </c>
      <c r="J552" s="231" t="s">
        <v>338</v>
      </c>
      <c r="K552" s="231">
        <v>10</v>
      </c>
      <c r="L552" s="165" t="s">
        <v>2214</v>
      </c>
      <c r="M552" s="165" t="s">
        <v>2215</v>
      </c>
      <c r="N552" s="64">
        <v>0</v>
      </c>
      <c r="O552" s="64">
        <v>0</v>
      </c>
      <c r="P552" s="64">
        <v>0</v>
      </c>
      <c r="Q552" s="64">
        <v>1</v>
      </c>
      <c r="R552" s="64">
        <f t="shared" si="106"/>
        <v>1</v>
      </c>
      <c r="S552" s="105" t="s">
        <v>5419</v>
      </c>
      <c r="T552" s="105" t="s">
        <v>5643</v>
      </c>
      <c r="U552" s="159">
        <f t="shared" si="109"/>
        <v>0</v>
      </c>
      <c r="V552" s="273">
        <v>1</v>
      </c>
      <c r="W552" s="100" t="str">
        <f t="shared" si="107"/>
        <v>No hay Programación</v>
      </c>
      <c r="X552" s="105" t="str">
        <f t="shared" si="108"/>
        <v>De acuerdo a lo programado</v>
      </c>
      <c r="Y552" s="166" t="s">
        <v>5644</v>
      </c>
      <c r="Z552" s="159">
        <f t="shared" si="100"/>
        <v>1</v>
      </c>
      <c r="AA552" s="159"/>
      <c r="AB552" s="100" t="str">
        <f t="shared" si="101"/>
        <v>No hay ejecución</v>
      </c>
      <c r="AC552" s="105" t="str">
        <f t="shared" si="102"/>
        <v>NA</v>
      </c>
      <c r="AD552" s="166"/>
      <c r="AE552" s="65">
        <f t="shared" si="103"/>
        <v>1</v>
      </c>
      <c r="AF552" s="100">
        <f t="shared" si="104"/>
        <v>1</v>
      </c>
      <c r="AG552" s="105" t="str">
        <f t="shared" si="105"/>
        <v>De acuerdo a lo programado</v>
      </c>
      <c r="AH552" s="166"/>
      <c r="AI552" s="159">
        <v>20614.88</v>
      </c>
      <c r="AJ552" s="159" t="s">
        <v>5136</v>
      </c>
    </row>
    <row r="553" spans="1:36" ht="58.8" thickTop="1" thickBot="1">
      <c r="A553" s="63">
        <v>538</v>
      </c>
      <c r="B553" s="162" t="s">
        <v>388</v>
      </c>
      <c r="C553" s="162">
        <v>0</v>
      </c>
      <c r="D553" s="162" t="s">
        <v>99</v>
      </c>
      <c r="E553" s="162" t="s">
        <v>78</v>
      </c>
      <c r="F553" s="162">
        <v>17</v>
      </c>
      <c r="G553" s="231" t="s">
        <v>541</v>
      </c>
      <c r="H553" s="164" t="s">
        <v>5157</v>
      </c>
      <c r="I553" s="231" t="s">
        <v>20</v>
      </c>
      <c r="J553" s="231" t="s">
        <v>338</v>
      </c>
      <c r="K553" s="231">
        <v>5</v>
      </c>
      <c r="L553" s="165" t="s">
        <v>2214</v>
      </c>
      <c r="M553" s="165" t="s">
        <v>2215</v>
      </c>
      <c r="N553" s="64">
        <v>0</v>
      </c>
      <c r="O553" s="64">
        <v>1</v>
      </c>
      <c r="P553" s="64">
        <v>1</v>
      </c>
      <c r="Q553" s="64">
        <v>1</v>
      </c>
      <c r="R553" s="64">
        <f t="shared" si="106"/>
        <v>3</v>
      </c>
      <c r="S553" s="105" t="s">
        <v>5419</v>
      </c>
      <c r="T553" s="105" t="s">
        <v>5643</v>
      </c>
      <c r="U553" s="159">
        <f t="shared" si="109"/>
        <v>1</v>
      </c>
      <c r="V553" s="273">
        <v>3</v>
      </c>
      <c r="W553" s="100">
        <f t="shared" si="107"/>
        <v>3</v>
      </c>
      <c r="X553" s="105" t="str">
        <f t="shared" si="108"/>
        <v>De acuerdo a lo programado</v>
      </c>
      <c r="Y553" s="166" t="s">
        <v>5645</v>
      </c>
      <c r="Z553" s="159">
        <f t="shared" ref="Z553:Z616" si="110">P553+Q553</f>
        <v>2</v>
      </c>
      <c r="AA553" s="159"/>
      <c r="AB553" s="100" t="str">
        <f t="shared" ref="AB553:AB616" si="111">IF(AA553="","No hay ejecución",IF(AND(Z553&gt;0), AA553/Z553,"No hay Programación"))</f>
        <v>No hay ejecución</v>
      </c>
      <c r="AC553" s="105" t="str">
        <f t="shared" ref="AC553:AC616" si="112">IF(AB553="No hay ejecución","NA",IF(AB553&gt;=90%,"De acuerdo a lo programado",IF(AB553&gt;=70%,"Atraso Leve",IF(AB553&lt;70%,"En Riesgo de no Cumplimiento"))))</f>
        <v>NA</v>
      </c>
      <c r="AD553" s="166"/>
      <c r="AE553" s="65">
        <f t="shared" ref="AE553:AE616" si="113">V553+AA553</f>
        <v>3</v>
      </c>
      <c r="AF553" s="100">
        <f t="shared" ref="AF553:AF616" si="114">IF(AE553="","No hay ejecución",IF(AND(AE553&gt;0), AE553/R553,"No hay Programación"))</f>
        <v>1</v>
      </c>
      <c r="AG553" s="105" t="str">
        <f t="shared" ref="AG553:AG616" si="115">IF(AF553="No hay ejecución","NA",IF(AF553&gt;=90%,"De acuerdo a lo programado",IF(AF553&gt;=70%,"Atraso Leve",IF(AF553&lt;70%,"Incumplimiento"))))</f>
        <v>De acuerdo a lo programado</v>
      </c>
      <c r="AH553" s="166"/>
      <c r="AI553" s="159">
        <v>30922.32</v>
      </c>
      <c r="AJ553" s="159" t="s">
        <v>5136</v>
      </c>
    </row>
    <row r="554" spans="1:36" ht="58.8" thickTop="1" thickBot="1">
      <c r="A554" s="63">
        <v>539</v>
      </c>
      <c r="B554" s="162" t="s">
        <v>388</v>
      </c>
      <c r="C554" s="162">
        <v>0</v>
      </c>
      <c r="D554" s="162" t="s">
        <v>99</v>
      </c>
      <c r="E554" s="162" t="s">
        <v>78</v>
      </c>
      <c r="F554" s="162">
        <v>17</v>
      </c>
      <c r="G554" s="231" t="s">
        <v>541</v>
      </c>
      <c r="H554" s="164" t="s">
        <v>5563</v>
      </c>
      <c r="I554" s="231" t="s">
        <v>20</v>
      </c>
      <c r="J554" s="231" t="s">
        <v>338</v>
      </c>
      <c r="K554" s="231">
        <v>5</v>
      </c>
      <c r="L554" s="165" t="s">
        <v>2214</v>
      </c>
      <c r="M554" s="165" t="s">
        <v>2215</v>
      </c>
      <c r="N554" s="64">
        <v>1</v>
      </c>
      <c r="O554" s="64">
        <v>1</v>
      </c>
      <c r="P554" s="64">
        <v>0</v>
      </c>
      <c r="Q554" s="64">
        <v>0</v>
      </c>
      <c r="R554" s="64">
        <f t="shared" si="106"/>
        <v>2</v>
      </c>
      <c r="S554" s="105" t="s">
        <v>5419</v>
      </c>
      <c r="T554" s="105" t="s">
        <v>5643</v>
      </c>
      <c r="U554" s="159">
        <f t="shared" si="109"/>
        <v>2</v>
      </c>
      <c r="V554" s="273">
        <v>2</v>
      </c>
      <c r="W554" s="100">
        <f t="shared" si="107"/>
        <v>1</v>
      </c>
      <c r="X554" s="105" t="str">
        <f t="shared" si="108"/>
        <v>De acuerdo a lo programado</v>
      </c>
      <c r="Y554" s="166" t="s">
        <v>5646</v>
      </c>
      <c r="Z554" s="159">
        <f t="shared" si="110"/>
        <v>0</v>
      </c>
      <c r="AA554" s="159"/>
      <c r="AB554" s="100" t="str">
        <f t="shared" si="111"/>
        <v>No hay ejecución</v>
      </c>
      <c r="AC554" s="105" t="str">
        <f t="shared" si="112"/>
        <v>NA</v>
      </c>
      <c r="AD554" s="166"/>
      <c r="AE554" s="65">
        <f t="shared" si="113"/>
        <v>2</v>
      </c>
      <c r="AF554" s="100">
        <f t="shared" si="114"/>
        <v>1</v>
      </c>
      <c r="AG554" s="105" t="str">
        <f t="shared" si="115"/>
        <v>De acuerdo a lo programado</v>
      </c>
      <c r="AH554" s="166"/>
      <c r="AI554" s="159">
        <v>20614.88</v>
      </c>
      <c r="AJ554" s="159" t="s">
        <v>5136</v>
      </c>
    </row>
    <row r="555" spans="1:36" ht="68.400000000000006" thickTop="1" thickBot="1">
      <c r="A555" s="63">
        <v>540</v>
      </c>
      <c r="B555" s="162" t="s">
        <v>388</v>
      </c>
      <c r="C555" s="162">
        <v>0</v>
      </c>
      <c r="D555" s="162" t="s">
        <v>99</v>
      </c>
      <c r="E555" s="162" t="s">
        <v>78</v>
      </c>
      <c r="F555" s="162">
        <v>17</v>
      </c>
      <c r="G555" s="231" t="s">
        <v>541</v>
      </c>
      <c r="H555" s="164" t="s">
        <v>5576</v>
      </c>
      <c r="I555" s="231" t="s">
        <v>20</v>
      </c>
      <c r="J555" s="231" t="s">
        <v>338</v>
      </c>
      <c r="K555" s="231">
        <v>5</v>
      </c>
      <c r="L555" s="165" t="s">
        <v>3778</v>
      </c>
      <c r="M555" s="165" t="s">
        <v>643</v>
      </c>
      <c r="N555" s="64">
        <v>0</v>
      </c>
      <c r="O555" s="64">
        <v>1</v>
      </c>
      <c r="P555" s="64">
        <v>0</v>
      </c>
      <c r="Q555" s="64">
        <v>1</v>
      </c>
      <c r="R555" s="64">
        <f t="shared" si="106"/>
        <v>2</v>
      </c>
      <c r="S555" s="105" t="s">
        <v>5419</v>
      </c>
      <c r="T555" s="105" t="s">
        <v>5643</v>
      </c>
      <c r="U555" s="159">
        <f t="shared" si="109"/>
        <v>1</v>
      </c>
      <c r="V555" s="273">
        <v>1</v>
      </c>
      <c r="W555" s="100">
        <f t="shared" si="107"/>
        <v>1</v>
      </c>
      <c r="X555" s="105" t="str">
        <f t="shared" si="108"/>
        <v>De acuerdo a lo programado</v>
      </c>
      <c r="Y555" s="166" t="s">
        <v>5647</v>
      </c>
      <c r="Z555" s="159">
        <f t="shared" si="110"/>
        <v>1</v>
      </c>
      <c r="AA555" s="159"/>
      <c r="AB555" s="100" t="str">
        <f t="shared" si="111"/>
        <v>No hay ejecución</v>
      </c>
      <c r="AC555" s="105" t="str">
        <f t="shared" si="112"/>
        <v>NA</v>
      </c>
      <c r="AD555" s="166"/>
      <c r="AE555" s="65">
        <f t="shared" si="113"/>
        <v>1</v>
      </c>
      <c r="AF555" s="100">
        <f t="shared" si="114"/>
        <v>0.5</v>
      </c>
      <c r="AG555" s="105" t="str">
        <f t="shared" si="115"/>
        <v>Incumplimiento</v>
      </c>
      <c r="AH555" s="166"/>
      <c r="AI555" s="159">
        <v>20614.88</v>
      </c>
      <c r="AJ555" s="159" t="s">
        <v>5136</v>
      </c>
    </row>
    <row r="556" spans="1:36" ht="58.8" thickTop="1" thickBot="1">
      <c r="A556" s="63">
        <v>541</v>
      </c>
      <c r="B556" s="162" t="s">
        <v>388</v>
      </c>
      <c r="C556" s="162">
        <v>0</v>
      </c>
      <c r="D556" s="162" t="s">
        <v>99</v>
      </c>
      <c r="E556" s="162" t="s">
        <v>78</v>
      </c>
      <c r="F556" s="162">
        <v>17</v>
      </c>
      <c r="G556" s="231" t="s">
        <v>541</v>
      </c>
      <c r="H556" s="164" t="s">
        <v>5553</v>
      </c>
      <c r="I556" s="231" t="s">
        <v>20</v>
      </c>
      <c r="J556" s="231" t="s">
        <v>338</v>
      </c>
      <c r="K556" s="231">
        <v>5</v>
      </c>
      <c r="L556" s="165" t="s">
        <v>3778</v>
      </c>
      <c r="M556" s="165" t="s">
        <v>643</v>
      </c>
      <c r="N556" s="64">
        <v>0</v>
      </c>
      <c r="O556" s="64">
        <v>1</v>
      </c>
      <c r="P556" s="64">
        <v>1</v>
      </c>
      <c r="Q556" s="64">
        <v>1</v>
      </c>
      <c r="R556" s="64">
        <f t="shared" si="106"/>
        <v>3</v>
      </c>
      <c r="S556" s="105" t="s">
        <v>5419</v>
      </c>
      <c r="T556" s="105" t="s">
        <v>5643</v>
      </c>
      <c r="U556" s="159">
        <f t="shared" si="109"/>
        <v>1</v>
      </c>
      <c r="V556" s="273">
        <v>1</v>
      </c>
      <c r="W556" s="100">
        <f t="shared" si="107"/>
        <v>1</v>
      </c>
      <c r="X556" s="105" t="str">
        <f t="shared" si="108"/>
        <v>De acuerdo a lo programado</v>
      </c>
      <c r="Y556" s="166" t="s">
        <v>5648</v>
      </c>
      <c r="Z556" s="159">
        <f t="shared" si="110"/>
        <v>2</v>
      </c>
      <c r="AA556" s="159"/>
      <c r="AB556" s="100" t="str">
        <f t="shared" si="111"/>
        <v>No hay ejecución</v>
      </c>
      <c r="AC556" s="105" t="str">
        <f t="shared" si="112"/>
        <v>NA</v>
      </c>
      <c r="AD556" s="166"/>
      <c r="AE556" s="65">
        <f t="shared" si="113"/>
        <v>1</v>
      </c>
      <c r="AF556" s="100">
        <f t="shared" si="114"/>
        <v>0.33333333333333331</v>
      </c>
      <c r="AG556" s="105" t="str">
        <f t="shared" si="115"/>
        <v>Incumplimiento</v>
      </c>
      <c r="AH556" s="166"/>
      <c r="AI556" s="159">
        <v>30922.32</v>
      </c>
      <c r="AJ556" s="159" t="s">
        <v>5136</v>
      </c>
    </row>
    <row r="557" spans="1:36" ht="58.8" thickTop="1" thickBot="1">
      <c r="A557" s="63">
        <v>542</v>
      </c>
      <c r="B557" s="162" t="s">
        <v>388</v>
      </c>
      <c r="C557" s="162">
        <v>0</v>
      </c>
      <c r="D557" s="162" t="s">
        <v>99</v>
      </c>
      <c r="E557" s="162" t="s">
        <v>78</v>
      </c>
      <c r="F557" s="162">
        <v>17</v>
      </c>
      <c r="G557" s="231" t="s">
        <v>541</v>
      </c>
      <c r="H557" s="164" t="s">
        <v>5649</v>
      </c>
      <c r="I557" s="231" t="s">
        <v>20</v>
      </c>
      <c r="J557" s="231" t="s">
        <v>338</v>
      </c>
      <c r="K557" s="231">
        <v>5</v>
      </c>
      <c r="L557" s="165" t="s">
        <v>2214</v>
      </c>
      <c r="M557" s="165" t="s">
        <v>2215</v>
      </c>
      <c r="N557" s="64">
        <v>1</v>
      </c>
      <c r="O557" s="64">
        <v>1</v>
      </c>
      <c r="P557" s="64">
        <v>0</v>
      </c>
      <c r="Q557" s="64">
        <v>0</v>
      </c>
      <c r="R557" s="64">
        <f t="shared" si="106"/>
        <v>2</v>
      </c>
      <c r="S557" s="105" t="s">
        <v>5419</v>
      </c>
      <c r="T557" s="105" t="s">
        <v>5650</v>
      </c>
      <c r="U557" s="159">
        <f t="shared" si="109"/>
        <v>2</v>
      </c>
      <c r="V557" s="273">
        <v>6</v>
      </c>
      <c r="W557" s="100">
        <f t="shared" si="107"/>
        <v>3</v>
      </c>
      <c r="X557" s="105" t="str">
        <f t="shared" si="108"/>
        <v>De acuerdo a lo programado</v>
      </c>
      <c r="Y557" s="166" t="s">
        <v>5651</v>
      </c>
      <c r="Z557" s="159">
        <f t="shared" si="110"/>
        <v>0</v>
      </c>
      <c r="AA557" s="159"/>
      <c r="AB557" s="100" t="str">
        <f t="shared" si="111"/>
        <v>No hay ejecución</v>
      </c>
      <c r="AC557" s="105" t="str">
        <f t="shared" si="112"/>
        <v>NA</v>
      </c>
      <c r="AD557" s="166"/>
      <c r="AE557" s="65">
        <f t="shared" si="113"/>
        <v>6</v>
      </c>
      <c r="AF557" s="100">
        <f t="shared" si="114"/>
        <v>3</v>
      </c>
      <c r="AG557" s="105" t="str">
        <f t="shared" si="115"/>
        <v>De acuerdo a lo programado</v>
      </c>
      <c r="AH557" s="166"/>
      <c r="AI557" s="159">
        <v>20614.88</v>
      </c>
      <c r="AJ557" s="159" t="s">
        <v>5136</v>
      </c>
    </row>
    <row r="558" spans="1:36" ht="30" thickTop="1" thickBot="1">
      <c r="A558" s="63">
        <v>543</v>
      </c>
      <c r="B558" s="162" t="s">
        <v>388</v>
      </c>
      <c r="C558" s="162">
        <v>0</v>
      </c>
      <c r="D558" s="162" t="s">
        <v>99</v>
      </c>
      <c r="E558" s="162" t="s">
        <v>78</v>
      </c>
      <c r="F558" s="162">
        <v>17</v>
      </c>
      <c r="G558" s="231" t="s">
        <v>541</v>
      </c>
      <c r="H558" s="164" t="s">
        <v>5562</v>
      </c>
      <c r="I558" s="231" t="s">
        <v>20</v>
      </c>
      <c r="J558" s="231" t="s">
        <v>338</v>
      </c>
      <c r="K558" s="231">
        <v>5</v>
      </c>
      <c r="L558" s="165" t="s">
        <v>3778</v>
      </c>
      <c r="M558" s="165" t="s">
        <v>643</v>
      </c>
      <c r="N558" s="64">
        <v>1</v>
      </c>
      <c r="O558" s="64">
        <v>1</v>
      </c>
      <c r="P558" s="64">
        <v>0</v>
      </c>
      <c r="Q558" s="64">
        <v>0</v>
      </c>
      <c r="R558" s="64">
        <f t="shared" si="106"/>
        <v>2</v>
      </c>
      <c r="S558" s="105" t="s">
        <v>5419</v>
      </c>
      <c r="T558" s="105" t="s">
        <v>5652</v>
      </c>
      <c r="U558" s="159">
        <f t="shared" si="109"/>
        <v>2</v>
      </c>
      <c r="V558" s="273">
        <v>2</v>
      </c>
      <c r="W558" s="100">
        <f t="shared" si="107"/>
        <v>1</v>
      </c>
      <c r="X558" s="105" t="str">
        <f t="shared" si="108"/>
        <v>De acuerdo a lo programado</v>
      </c>
      <c r="Y558" s="166" t="s">
        <v>5653</v>
      </c>
      <c r="Z558" s="159">
        <f t="shared" si="110"/>
        <v>0</v>
      </c>
      <c r="AA558" s="159"/>
      <c r="AB558" s="100" t="str">
        <f t="shared" si="111"/>
        <v>No hay ejecución</v>
      </c>
      <c r="AC558" s="105" t="str">
        <f t="shared" si="112"/>
        <v>NA</v>
      </c>
      <c r="AD558" s="166"/>
      <c r="AE558" s="65">
        <f t="shared" si="113"/>
        <v>2</v>
      </c>
      <c r="AF558" s="100">
        <f t="shared" si="114"/>
        <v>1</v>
      </c>
      <c r="AG558" s="105" t="str">
        <f t="shared" si="115"/>
        <v>De acuerdo a lo programado</v>
      </c>
      <c r="AH558" s="166"/>
      <c r="AI558" s="159">
        <v>20614.88</v>
      </c>
      <c r="AJ558" s="159" t="s">
        <v>5136</v>
      </c>
    </row>
    <row r="559" spans="1:36" ht="58.8" thickTop="1" thickBot="1">
      <c r="A559" s="63">
        <v>544</v>
      </c>
      <c r="B559" s="162" t="s">
        <v>388</v>
      </c>
      <c r="C559" s="162">
        <v>0</v>
      </c>
      <c r="D559" s="162" t="s">
        <v>99</v>
      </c>
      <c r="E559" s="162" t="s">
        <v>78</v>
      </c>
      <c r="F559" s="162">
        <v>17</v>
      </c>
      <c r="G559" s="231" t="s">
        <v>541</v>
      </c>
      <c r="H559" s="164" t="s">
        <v>5602</v>
      </c>
      <c r="I559" s="231" t="s">
        <v>20</v>
      </c>
      <c r="J559" s="231" t="s">
        <v>338</v>
      </c>
      <c r="K559" s="231">
        <v>5</v>
      </c>
      <c r="L559" s="165" t="s">
        <v>3778</v>
      </c>
      <c r="M559" s="165" t="s">
        <v>643</v>
      </c>
      <c r="N559" s="64">
        <v>1</v>
      </c>
      <c r="O559" s="64">
        <v>0</v>
      </c>
      <c r="P559" s="64">
        <v>0</v>
      </c>
      <c r="Q559" s="64">
        <v>0</v>
      </c>
      <c r="R559" s="64">
        <f t="shared" si="106"/>
        <v>1</v>
      </c>
      <c r="S559" s="105" t="s">
        <v>5419</v>
      </c>
      <c r="T559" s="105" t="s">
        <v>5654</v>
      </c>
      <c r="U559" s="159">
        <f t="shared" si="109"/>
        <v>1</v>
      </c>
      <c r="V559" s="273">
        <v>1</v>
      </c>
      <c r="W559" s="100">
        <f t="shared" si="107"/>
        <v>1</v>
      </c>
      <c r="X559" s="105" t="str">
        <f t="shared" si="108"/>
        <v>De acuerdo a lo programado</v>
      </c>
      <c r="Y559" s="166" t="s">
        <v>5655</v>
      </c>
      <c r="Z559" s="159">
        <f t="shared" si="110"/>
        <v>0</v>
      </c>
      <c r="AA559" s="159"/>
      <c r="AB559" s="100" t="str">
        <f t="shared" si="111"/>
        <v>No hay ejecución</v>
      </c>
      <c r="AC559" s="105" t="str">
        <f t="shared" si="112"/>
        <v>NA</v>
      </c>
      <c r="AD559" s="166"/>
      <c r="AE559" s="65">
        <f t="shared" si="113"/>
        <v>1</v>
      </c>
      <c r="AF559" s="100">
        <f t="shared" si="114"/>
        <v>1</v>
      </c>
      <c r="AG559" s="105" t="str">
        <f t="shared" si="115"/>
        <v>De acuerdo a lo programado</v>
      </c>
      <c r="AH559" s="166"/>
      <c r="AI559" s="159">
        <v>10307.44</v>
      </c>
      <c r="AJ559" s="159" t="s">
        <v>5136</v>
      </c>
    </row>
    <row r="560" spans="1:36" ht="58.8" thickTop="1" thickBot="1">
      <c r="A560" s="63">
        <v>545</v>
      </c>
      <c r="B560" s="162" t="s">
        <v>388</v>
      </c>
      <c r="C560" s="162">
        <v>0</v>
      </c>
      <c r="D560" s="162" t="s">
        <v>99</v>
      </c>
      <c r="E560" s="162" t="s">
        <v>78</v>
      </c>
      <c r="F560" s="162">
        <v>17</v>
      </c>
      <c r="G560" s="231" t="s">
        <v>541</v>
      </c>
      <c r="H560" s="164" t="s">
        <v>5571</v>
      </c>
      <c r="I560" s="231" t="s">
        <v>20</v>
      </c>
      <c r="J560" s="231" t="s">
        <v>338</v>
      </c>
      <c r="K560" s="231">
        <v>5</v>
      </c>
      <c r="L560" s="165" t="s">
        <v>3778</v>
      </c>
      <c r="M560" s="165" t="s">
        <v>643</v>
      </c>
      <c r="N560" s="64">
        <v>1</v>
      </c>
      <c r="O560" s="64">
        <v>2</v>
      </c>
      <c r="P560" s="64">
        <v>2</v>
      </c>
      <c r="Q560" s="64">
        <v>0</v>
      </c>
      <c r="R560" s="64">
        <f t="shared" si="106"/>
        <v>5</v>
      </c>
      <c r="S560" s="105" t="s">
        <v>5419</v>
      </c>
      <c r="T560" s="105" t="s">
        <v>5656</v>
      </c>
      <c r="U560" s="159">
        <f t="shared" si="109"/>
        <v>3</v>
      </c>
      <c r="V560" s="273">
        <v>3</v>
      </c>
      <c r="W560" s="100">
        <f t="shared" si="107"/>
        <v>1</v>
      </c>
      <c r="X560" s="105" t="str">
        <f t="shared" si="108"/>
        <v>De acuerdo a lo programado</v>
      </c>
      <c r="Y560" s="166" t="s">
        <v>5657</v>
      </c>
      <c r="Z560" s="159">
        <f t="shared" si="110"/>
        <v>2</v>
      </c>
      <c r="AA560" s="159"/>
      <c r="AB560" s="100" t="str">
        <f t="shared" si="111"/>
        <v>No hay ejecución</v>
      </c>
      <c r="AC560" s="105" t="str">
        <f t="shared" si="112"/>
        <v>NA</v>
      </c>
      <c r="AD560" s="166"/>
      <c r="AE560" s="65">
        <f t="shared" si="113"/>
        <v>3</v>
      </c>
      <c r="AF560" s="100">
        <f t="shared" si="114"/>
        <v>0.6</v>
      </c>
      <c r="AG560" s="105" t="str">
        <f t="shared" si="115"/>
        <v>Incumplimiento</v>
      </c>
      <c r="AH560" s="166"/>
      <c r="AI560" s="159">
        <v>51537.2</v>
      </c>
      <c r="AJ560" s="159" t="s">
        <v>5136</v>
      </c>
    </row>
    <row r="561" spans="1:36" ht="39.6" thickTop="1" thickBot="1">
      <c r="A561" s="63">
        <v>546</v>
      </c>
      <c r="B561" s="162" t="s">
        <v>388</v>
      </c>
      <c r="C561" s="162">
        <v>0</v>
      </c>
      <c r="D561" s="162" t="s">
        <v>99</v>
      </c>
      <c r="E561" s="162" t="s">
        <v>78</v>
      </c>
      <c r="F561" s="162">
        <v>17</v>
      </c>
      <c r="G561" s="231" t="s">
        <v>541</v>
      </c>
      <c r="H561" s="164" t="s">
        <v>5562</v>
      </c>
      <c r="I561" s="231" t="s">
        <v>20</v>
      </c>
      <c r="J561" s="231" t="s">
        <v>338</v>
      </c>
      <c r="K561" s="231">
        <v>5</v>
      </c>
      <c r="L561" s="165" t="s">
        <v>2214</v>
      </c>
      <c r="M561" s="165" t="s">
        <v>2215</v>
      </c>
      <c r="N561" s="64">
        <v>3</v>
      </c>
      <c r="O561" s="64">
        <v>3</v>
      </c>
      <c r="P561" s="64">
        <v>3</v>
      </c>
      <c r="Q561" s="64">
        <v>3</v>
      </c>
      <c r="R561" s="64">
        <f t="shared" si="106"/>
        <v>12</v>
      </c>
      <c r="S561" s="105" t="s">
        <v>5419</v>
      </c>
      <c r="T561" s="105" t="s">
        <v>5658</v>
      </c>
      <c r="U561" s="159">
        <f t="shared" si="109"/>
        <v>6</v>
      </c>
      <c r="V561" s="273">
        <v>6</v>
      </c>
      <c r="W561" s="100">
        <f t="shared" si="107"/>
        <v>1</v>
      </c>
      <c r="X561" s="105" t="str">
        <f t="shared" si="108"/>
        <v>De acuerdo a lo programado</v>
      </c>
      <c r="Y561" s="166" t="s">
        <v>5659</v>
      </c>
      <c r="Z561" s="159">
        <f t="shared" si="110"/>
        <v>6</v>
      </c>
      <c r="AA561" s="159"/>
      <c r="AB561" s="100" t="str">
        <f t="shared" si="111"/>
        <v>No hay ejecución</v>
      </c>
      <c r="AC561" s="105" t="str">
        <f t="shared" si="112"/>
        <v>NA</v>
      </c>
      <c r="AD561" s="166"/>
      <c r="AE561" s="65">
        <f t="shared" si="113"/>
        <v>6</v>
      </c>
      <c r="AF561" s="100">
        <f t="shared" si="114"/>
        <v>0.5</v>
      </c>
      <c r="AG561" s="105" t="str">
        <f t="shared" si="115"/>
        <v>Incumplimiento</v>
      </c>
      <c r="AH561" s="166"/>
      <c r="AI561" s="159">
        <v>123689.28</v>
      </c>
      <c r="AJ561" s="159" t="s">
        <v>5136</v>
      </c>
    </row>
    <row r="562" spans="1:36" ht="30" thickTop="1" thickBot="1">
      <c r="A562" s="63">
        <v>547</v>
      </c>
      <c r="B562" s="162" t="s">
        <v>388</v>
      </c>
      <c r="C562" s="162">
        <v>0</v>
      </c>
      <c r="D562" s="162" t="s">
        <v>99</v>
      </c>
      <c r="E562" s="162" t="s">
        <v>78</v>
      </c>
      <c r="F562" s="162">
        <v>17</v>
      </c>
      <c r="G562" s="231" t="s">
        <v>541</v>
      </c>
      <c r="H562" s="164" t="s">
        <v>5649</v>
      </c>
      <c r="I562" s="231" t="s">
        <v>20</v>
      </c>
      <c r="J562" s="231" t="s">
        <v>338</v>
      </c>
      <c r="K562" s="231">
        <v>5</v>
      </c>
      <c r="L562" s="165" t="s">
        <v>2214</v>
      </c>
      <c r="M562" s="165" t="s">
        <v>2215</v>
      </c>
      <c r="N562" s="64">
        <v>3</v>
      </c>
      <c r="O562" s="64">
        <v>3</v>
      </c>
      <c r="P562" s="64">
        <v>3</v>
      </c>
      <c r="Q562" s="64">
        <v>3</v>
      </c>
      <c r="R562" s="64">
        <f t="shared" si="106"/>
        <v>12</v>
      </c>
      <c r="S562" s="105" t="s">
        <v>5419</v>
      </c>
      <c r="T562" s="105" t="s">
        <v>5660</v>
      </c>
      <c r="U562" s="159">
        <f t="shared" si="109"/>
        <v>6</v>
      </c>
      <c r="V562" s="273">
        <v>12</v>
      </c>
      <c r="W562" s="100">
        <f t="shared" si="107"/>
        <v>2</v>
      </c>
      <c r="X562" s="105" t="str">
        <f t="shared" si="108"/>
        <v>De acuerdo a lo programado</v>
      </c>
      <c r="Y562" s="166" t="s">
        <v>5661</v>
      </c>
      <c r="Z562" s="159">
        <f t="shared" si="110"/>
        <v>6</v>
      </c>
      <c r="AA562" s="159"/>
      <c r="AB562" s="100" t="str">
        <f t="shared" si="111"/>
        <v>No hay ejecución</v>
      </c>
      <c r="AC562" s="105" t="str">
        <f t="shared" si="112"/>
        <v>NA</v>
      </c>
      <c r="AD562" s="166"/>
      <c r="AE562" s="65">
        <f t="shared" si="113"/>
        <v>12</v>
      </c>
      <c r="AF562" s="100">
        <f t="shared" si="114"/>
        <v>1</v>
      </c>
      <c r="AG562" s="105" t="str">
        <f t="shared" si="115"/>
        <v>De acuerdo a lo programado</v>
      </c>
      <c r="AH562" s="166"/>
      <c r="AI562" s="159">
        <v>123689.28</v>
      </c>
      <c r="AJ562" s="159" t="s">
        <v>5136</v>
      </c>
    </row>
    <row r="563" spans="1:36" ht="30" thickTop="1" thickBot="1">
      <c r="A563" s="63">
        <v>548</v>
      </c>
      <c r="B563" s="162" t="s">
        <v>388</v>
      </c>
      <c r="C563" s="162">
        <v>0</v>
      </c>
      <c r="D563" s="162" t="s">
        <v>99</v>
      </c>
      <c r="E563" s="162" t="s">
        <v>78</v>
      </c>
      <c r="F563" s="162">
        <v>17</v>
      </c>
      <c r="G563" s="231" t="s">
        <v>541</v>
      </c>
      <c r="H563" s="164" t="s">
        <v>5576</v>
      </c>
      <c r="I563" s="231" t="s">
        <v>20</v>
      </c>
      <c r="J563" s="231" t="s">
        <v>338</v>
      </c>
      <c r="K563" s="231">
        <v>5</v>
      </c>
      <c r="L563" s="165" t="s">
        <v>3778</v>
      </c>
      <c r="M563" s="165" t="s">
        <v>643</v>
      </c>
      <c r="N563" s="64">
        <v>1</v>
      </c>
      <c r="O563" s="64">
        <v>1</v>
      </c>
      <c r="P563" s="64">
        <v>1</v>
      </c>
      <c r="Q563" s="64">
        <v>1</v>
      </c>
      <c r="R563" s="64">
        <f t="shared" si="106"/>
        <v>4</v>
      </c>
      <c r="S563" s="105" t="s">
        <v>5419</v>
      </c>
      <c r="T563" s="105" t="s">
        <v>5660</v>
      </c>
      <c r="U563" s="159">
        <f t="shared" si="109"/>
        <v>2</v>
      </c>
      <c r="V563" s="273">
        <v>4</v>
      </c>
      <c r="W563" s="100">
        <f t="shared" si="107"/>
        <v>2</v>
      </c>
      <c r="X563" s="105" t="str">
        <f t="shared" si="108"/>
        <v>De acuerdo a lo programado</v>
      </c>
      <c r="Y563" s="166" t="s">
        <v>5662</v>
      </c>
      <c r="Z563" s="159">
        <f t="shared" si="110"/>
        <v>2</v>
      </c>
      <c r="AA563" s="159"/>
      <c r="AB563" s="100" t="str">
        <f t="shared" si="111"/>
        <v>No hay ejecución</v>
      </c>
      <c r="AC563" s="105" t="str">
        <f t="shared" si="112"/>
        <v>NA</v>
      </c>
      <c r="AD563" s="166"/>
      <c r="AE563" s="65">
        <f t="shared" si="113"/>
        <v>4</v>
      </c>
      <c r="AF563" s="100">
        <f t="shared" si="114"/>
        <v>1</v>
      </c>
      <c r="AG563" s="105" t="str">
        <f t="shared" si="115"/>
        <v>De acuerdo a lo programado</v>
      </c>
      <c r="AH563" s="166"/>
      <c r="AI563" s="159">
        <v>41229.760000000002</v>
      </c>
      <c r="AJ563" s="159" t="s">
        <v>5136</v>
      </c>
    </row>
    <row r="564" spans="1:36" ht="30" thickTop="1" thickBot="1">
      <c r="A564" s="63">
        <v>549</v>
      </c>
      <c r="B564" s="162" t="s">
        <v>388</v>
      </c>
      <c r="C564" s="162">
        <v>0</v>
      </c>
      <c r="D564" s="162" t="s">
        <v>99</v>
      </c>
      <c r="E564" s="162" t="s">
        <v>78</v>
      </c>
      <c r="F564" s="162">
        <v>17</v>
      </c>
      <c r="G564" s="231" t="s">
        <v>541</v>
      </c>
      <c r="H564" s="164" t="s">
        <v>5563</v>
      </c>
      <c r="I564" s="231" t="s">
        <v>20</v>
      </c>
      <c r="J564" s="231" t="s">
        <v>338</v>
      </c>
      <c r="K564" s="231">
        <v>5</v>
      </c>
      <c r="L564" s="165" t="s">
        <v>3778</v>
      </c>
      <c r="M564" s="165" t="s">
        <v>643</v>
      </c>
      <c r="N564" s="64">
        <v>1</v>
      </c>
      <c r="O564" s="64">
        <v>1</v>
      </c>
      <c r="P564" s="64">
        <v>1</v>
      </c>
      <c r="Q564" s="64">
        <v>1</v>
      </c>
      <c r="R564" s="64">
        <f t="shared" si="106"/>
        <v>4</v>
      </c>
      <c r="S564" s="105" t="s">
        <v>5419</v>
      </c>
      <c r="T564" s="105" t="s">
        <v>5660</v>
      </c>
      <c r="U564" s="159">
        <f t="shared" si="109"/>
        <v>2</v>
      </c>
      <c r="V564" s="273">
        <v>4</v>
      </c>
      <c r="W564" s="100">
        <f t="shared" si="107"/>
        <v>2</v>
      </c>
      <c r="X564" s="105" t="str">
        <f t="shared" si="108"/>
        <v>De acuerdo a lo programado</v>
      </c>
      <c r="Y564" s="166" t="s">
        <v>5662</v>
      </c>
      <c r="Z564" s="159">
        <f t="shared" si="110"/>
        <v>2</v>
      </c>
      <c r="AA564" s="159"/>
      <c r="AB564" s="100" t="str">
        <f t="shared" si="111"/>
        <v>No hay ejecución</v>
      </c>
      <c r="AC564" s="105" t="str">
        <f t="shared" si="112"/>
        <v>NA</v>
      </c>
      <c r="AD564" s="166"/>
      <c r="AE564" s="65">
        <f t="shared" si="113"/>
        <v>4</v>
      </c>
      <c r="AF564" s="100">
        <f t="shared" si="114"/>
        <v>1</v>
      </c>
      <c r="AG564" s="105" t="str">
        <f t="shared" si="115"/>
        <v>De acuerdo a lo programado</v>
      </c>
      <c r="AH564" s="166"/>
      <c r="AI564" s="159">
        <v>41229.760000000002</v>
      </c>
      <c r="AJ564" s="159" t="s">
        <v>5136</v>
      </c>
    </row>
    <row r="565" spans="1:36" ht="39.6" thickTop="1" thickBot="1">
      <c r="A565" s="63">
        <v>550</v>
      </c>
      <c r="B565" s="162" t="s">
        <v>388</v>
      </c>
      <c r="C565" s="162">
        <v>0</v>
      </c>
      <c r="D565" s="162" t="s">
        <v>99</v>
      </c>
      <c r="E565" s="162" t="s">
        <v>78</v>
      </c>
      <c r="F565" s="162">
        <v>17</v>
      </c>
      <c r="G565" s="231" t="s">
        <v>541</v>
      </c>
      <c r="H565" s="164" t="s">
        <v>5581</v>
      </c>
      <c r="I565" s="231" t="s">
        <v>20</v>
      </c>
      <c r="J565" s="231" t="s">
        <v>338</v>
      </c>
      <c r="K565" s="231">
        <v>5</v>
      </c>
      <c r="L565" s="165" t="s">
        <v>3778</v>
      </c>
      <c r="M565" s="165" t="s">
        <v>643</v>
      </c>
      <c r="N565" s="64">
        <v>3</v>
      </c>
      <c r="O565" s="64">
        <v>3</v>
      </c>
      <c r="P565" s="64">
        <v>3</v>
      </c>
      <c r="Q565" s="64">
        <v>3</v>
      </c>
      <c r="R565" s="64">
        <f t="shared" si="106"/>
        <v>12</v>
      </c>
      <c r="S565" s="105" t="s">
        <v>5419</v>
      </c>
      <c r="T565" s="105" t="s">
        <v>5660</v>
      </c>
      <c r="U565" s="159">
        <f t="shared" si="109"/>
        <v>6</v>
      </c>
      <c r="V565" s="273">
        <v>12</v>
      </c>
      <c r="W565" s="100">
        <f t="shared" si="107"/>
        <v>2</v>
      </c>
      <c r="X565" s="105" t="str">
        <f t="shared" si="108"/>
        <v>De acuerdo a lo programado</v>
      </c>
      <c r="Y565" s="166" t="s">
        <v>5659</v>
      </c>
      <c r="Z565" s="159">
        <f t="shared" si="110"/>
        <v>6</v>
      </c>
      <c r="AA565" s="159"/>
      <c r="AB565" s="100" t="str">
        <f t="shared" si="111"/>
        <v>No hay ejecución</v>
      </c>
      <c r="AC565" s="105" t="str">
        <f t="shared" si="112"/>
        <v>NA</v>
      </c>
      <c r="AD565" s="166"/>
      <c r="AE565" s="65">
        <f t="shared" si="113"/>
        <v>12</v>
      </c>
      <c r="AF565" s="100">
        <f t="shared" si="114"/>
        <v>1</v>
      </c>
      <c r="AG565" s="105" t="str">
        <f t="shared" si="115"/>
        <v>De acuerdo a lo programado</v>
      </c>
      <c r="AH565" s="166"/>
      <c r="AI565" s="159">
        <v>92766.96</v>
      </c>
      <c r="AJ565" s="159" t="s">
        <v>5136</v>
      </c>
    </row>
    <row r="566" spans="1:36" ht="30" thickTop="1" thickBot="1">
      <c r="A566" s="63">
        <v>551</v>
      </c>
      <c r="B566" s="162" t="s">
        <v>388</v>
      </c>
      <c r="C566" s="162">
        <v>0</v>
      </c>
      <c r="D566" s="162" t="s">
        <v>99</v>
      </c>
      <c r="E566" s="162" t="s">
        <v>78</v>
      </c>
      <c r="F566" s="162">
        <v>17</v>
      </c>
      <c r="G566" s="231" t="s">
        <v>541</v>
      </c>
      <c r="H566" s="164" t="s">
        <v>5601</v>
      </c>
      <c r="I566" s="231" t="s">
        <v>20</v>
      </c>
      <c r="J566" s="231" t="s">
        <v>338</v>
      </c>
      <c r="K566" s="231">
        <v>5</v>
      </c>
      <c r="L566" s="165" t="s">
        <v>3778</v>
      </c>
      <c r="M566" s="165" t="s">
        <v>643</v>
      </c>
      <c r="N566" s="64">
        <v>0</v>
      </c>
      <c r="O566" s="64">
        <v>1</v>
      </c>
      <c r="P566" s="64">
        <v>0</v>
      </c>
      <c r="Q566" s="64">
        <v>0</v>
      </c>
      <c r="R566" s="64">
        <f t="shared" si="106"/>
        <v>1</v>
      </c>
      <c r="S566" s="105" t="s">
        <v>5419</v>
      </c>
      <c r="T566" s="105" t="s">
        <v>5663</v>
      </c>
      <c r="U566" s="159">
        <f t="shared" si="109"/>
        <v>1</v>
      </c>
      <c r="V566" s="273">
        <v>6</v>
      </c>
      <c r="W566" s="100">
        <f t="shared" si="107"/>
        <v>6</v>
      </c>
      <c r="X566" s="105" t="str">
        <f t="shared" si="108"/>
        <v>De acuerdo a lo programado</v>
      </c>
      <c r="Y566" s="166" t="s">
        <v>5664</v>
      </c>
      <c r="Z566" s="159">
        <f t="shared" si="110"/>
        <v>0</v>
      </c>
      <c r="AA566" s="159"/>
      <c r="AB566" s="100" t="str">
        <f t="shared" si="111"/>
        <v>No hay ejecución</v>
      </c>
      <c r="AC566" s="105" t="str">
        <f t="shared" si="112"/>
        <v>NA</v>
      </c>
      <c r="AD566" s="166"/>
      <c r="AE566" s="65">
        <f t="shared" si="113"/>
        <v>6</v>
      </c>
      <c r="AF566" s="100">
        <f t="shared" si="114"/>
        <v>6</v>
      </c>
      <c r="AG566" s="105" t="str">
        <f t="shared" si="115"/>
        <v>De acuerdo a lo programado</v>
      </c>
      <c r="AH566" s="166"/>
      <c r="AI566" s="159">
        <v>10307.44</v>
      </c>
      <c r="AJ566" s="159" t="s">
        <v>5136</v>
      </c>
    </row>
    <row r="567" spans="1:36" ht="30" thickTop="1" thickBot="1">
      <c r="A567" s="63">
        <v>552</v>
      </c>
      <c r="B567" s="162" t="s">
        <v>388</v>
      </c>
      <c r="C567" s="162">
        <v>0</v>
      </c>
      <c r="D567" s="162" t="s">
        <v>99</v>
      </c>
      <c r="E567" s="162" t="s">
        <v>78</v>
      </c>
      <c r="F567" s="162">
        <v>17</v>
      </c>
      <c r="G567" s="231" t="s">
        <v>557</v>
      </c>
      <c r="H567" s="164" t="s">
        <v>5547</v>
      </c>
      <c r="I567" s="231" t="s">
        <v>18</v>
      </c>
      <c r="J567" s="231" t="s">
        <v>338</v>
      </c>
      <c r="K567" s="231">
        <v>10</v>
      </c>
      <c r="L567" s="165" t="s">
        <v>2214</v>
      </c>
      <c r="M567" s="165" t="s">
        <v>2215</v>
      </c>
      <c r="N567" s="64">
        <v>0</v>
      </c>
      <c r="O567" s="64">
        <v>0</v>
      </c>
      <c r="P567" s="64">
        <v>0</v>
      </c>
      <c r="Q567" s="64">
        <v>2</v>
      </c>
      <c r="R567" s="64">
        <f t="shared" si="106"/>
        <v>2</v>
      </c>
      <c r="S567" s="105" t="s">
        <v>5419</v>
      </c>
      <c r="T567" s="105" t="s">
        <v>5665</v>
      </c>
      <c r="U567" s="159">
        <f t="shared" si="109"/>
        <v>0</v>
      </c>
      <c r="V567" s="273">
        <v>2</v>
      </c>
      <c r="W567" s="100" t="str">
        <f t="shared" si="107"/>
        <v>No hay Programación</v>
      </c>
      <c r="X567" s="105" t="str">
        <f t="shared" si="108"/>
        <v>De acuerdo a lo programado</v>
      </c>
      <c r="Y567" s="166" t="s">
        <v>5666</v>
      </c>
      <c r="Z567" s="159">
        <f t="shared" si="110"/>
        <v>2</v>
      </c>
      <c r="AA567" s="159"/>
      <c r="AB567" s="100" t="str">
        <f t="shared" si="111"/>
        <v>No hay ejecución</v>
      </c>
      <c r="AC567" s="105" t="str">
        <f t="shared" si="112"/>
        <v>NA</v>
      </c>
      <c r="AD567" s="166"/>
      <c r="AE567" s="65">
        <f t="shared" si="113"/>
        <v>2</v>
      </c>
      <c r="AF567" s="100">
        <f t="shared" si="114"/>
        <v>1</v>
      </c>
      <c r="AG567" s="105" t="str">
        <f t="shared" si="115"/>
        <v>De acuerdo a lo programado</v>
      </c>
      <c r="AH567" s="166"/>
      <c r="AI567" s="159">
        <v>20614.88</v>
      </c>
      <c r="AJ567" s="159" t="s">
        <v>5136</v>
      </c>
    </row>
    <row r="568" spans="1:36" ht="30" thickTop="1" thickBot="1">
      <c r="A568" s="63">
        <v>553</v>
      </c>
      <c r="B568" s="162" t="s">
        <v>388</v>
      </c>
      <c r="C568" s="162">
        <v>0</v>
      </c>
      <c r="D568" s="162" t="s">
        <v>99</v>
      </c>
      <c r="E568" s="162" t="s">
        <v>78</v>
      </c>
      <c r="F568" s="162">
        <v>17</v>
      </c>
      <c r="G568" s="231" t="s">
        <v>557</v>
      </c>
      <c r="H568" s="164" t="s">
        <v>5548</v>
      </c>
      <c r="I568" s="231" t="s">
        <v>18</v>
      </c>
      <c r="J568" s="231" t="s">
        <v>338</v>
      </c>
      <c r="K568" s="231">
        <v>10</v>
      </c>
      <c r="L568" s="165" t="s">
        <v>2214</v>
      </c>
      <c r="M568" s="165" t="s">
        <v>2215</v>
      </c>
      <c r="N568" s="64">
        <v>0</v>
      </c>
      <c r="O568" s="64">
        <v>0</v>
      </c>
      <c r="P568" s="64">
        <v>0</v>
      </c>
      <c r="Q568" s="64">
        <v>2</v>
      </c>
      <c r="R568" s="64">
        <f t="shared" si="106"/>
        <v>2</v>
      </c>
      <c r="S568" s="105" t="s">
        <v>5419</v>
      </c>
      <c r="T568" s="105" t="s">
        <v>5665</v>
      </c>
      <c r="U568" s="159">
        <f t="shared" si="109"/>
        <v>0</v>
      </c>
      <c r="V568" s="273">
        <v>2</v>
      </c>
      <c r="W568" s="100" t="str">
        <f t="shared" si="107"/>
        <v>No hay Programación</v>
      </c>
      <c r="X568" s="105" t="str">
        <f t="shared" si="108"/>
        <v>De acuerdo a lo programado</v>
      </c>
      <c r="Y568" s="166" t="s">
        <v>5667</v>
      </c>
      <c r="Z568" s="159">
        <f t="shared" si="110"/>
        <v>2</v>
      </c>
      <c r="AA568" s="159"/>
      <c r="AB568" s="100" t="str">
        <f t="shared" si="111"/>
        <v>No hay ejecución</v>
      </c>
      <c r="AC568" s="105" t="str">
        <f t="shared" si="112"/>
        <v>NA</v>
      </c>
      <c r="AD568" s="166"/>
      <c r="AE568" s="65">
        <f t="shared" si="113"/>
        <v>2</v>
      </c>
      <c r="AF568" s="100">
        <f t="shared" si="114"/>
        <v>1</v>
      </c>
      <c r="AG568" s="105" t="str">
        <f t="shared" si="115"/>
        <v>De acuerdo a lo programado</v>
      </c>
      <c r="AH568" s="166"/>
      <c r="AI568" s="159">
        <v>20614.88</v>
      </c>
      <c r="AJ568" s="159" t="s">
        <v>5136</v>
      </c>
    </row>
    <row r="569" spans="1:36" ht="30" thickTop="1" thickBot="1">
      <c r="A569" s="63">
        <v>554</v>
      </c>
      <c r="B569" s="162" t="s">
        <v>388</v>
      </c>
      <c r="C569" s="162">
        <v>0</v>
      </c>
      <c r="D569" s="162" t="s">
        <v>99</v>
      </c>
      <c r="E569" s="162" t="s">
        <v>78</v>
      </c>
      <c r="F569" s="162">
        <v>17</v>
      </c>
      <c r="G569" s="231" t="s">
        <v>541</v>
      </c>
      <c r="H569" s="164" t="s">
        <v>5553</v>
      </c>
      <c r="I569" s="231" t="s">
        <v>20</v>
      </c>
      <c r="J569" s="231" t="s">
        <v>338</v>
      </c>
      <c r="K569" s="231">
        <v>5</v>
      </c>
      <c r="L569" s="165" t="s">
        <v>2214</v>
      </c>
      <c r="M569" s="165" t="s">
        <v>2215</v>
      </c>
      <c r="N569" s="64">
        <v>1</v>
      </c>
      <c r="O569" s="64">
        <v>2</v>
      </c>
      <c r="P569" s="64">
        <v>1</v>
      </c>
      <c r="Q569" s="64">
        <v>1</v>
      </c>
      <c r="R569" s="64">
        <f t="shared" si="106"/>
        <v>5</v>
      </c>
      <c r="S569" s="105" t="s">
        <v>5419</v>
      </c>
      <c r="T569" s="105" t="s">
        <v>5665</v>
      </c>
      <c r="U569" s="159">
        <f t="shared" si="109"/>
        <v>3</v>
      </c>
      <c r="V569" s="273">
        <v>5</v>
      </c>
      <c r="W569" s="100">
        <f t="shared" si="107"/>
        <v>1.6666666666666667</v>
      </c>
      <c r="X569" s="105" t="str">
        <f t="shared" si="108"/>
        <v>De acuerdo a lo programado</v>
      </c>
      <c r="Y569" s="166" t="s">
        <v>5668</v>
      </c>
      <c r="Z569" s="159">
        <f t="shared" si="110"/>
        <v>2</v>
      </c>
      <c r="AA569" s="159"/>
      <c r="AB569" s="100" t="str">
        <f t="shared" si="111"/>
        <v>No hay ejecución</v>
      </c>
      <c r="AC569" s="105" t="str">
        <f t="shared" si="112"/>
        <v>NA</v>
      </c>
      <c r="AD569" s="166"/>
      <c r="AE569" s="65">
        <f t="shared" si="113"/>
        <v>5</v>
      </c>
      <c r="AF569" s="100">
        <f t="shared" si="114"/>
        <v>1</v>
      </c>
      <c r="AG569" s="105" t="str">
        <f t="shared" si="115"/>
        <v>De acuerdo a lo programado</v>
      </c>
      <c r="AH569" s="166"/>
      <c r="AI569" s="159">
        <v>51537.2</v>
      </c>
      <c r="AJ569" s="159" t="s">
        <v>5136</v>
      </c>
    </row>
    <row r="570" spans="1:36" ht="49.2" thickTop="1" thickBot="1">
      <c r="A570" s="63">
        <v>555</v>
      </c>
      <c r="B570" s="162" t="s">
        <v>388</v>
      </c>
      <c r="C570" s="162">
        <v>0</v>
      </c>
      <c r="D570" s="162" t="s">
        <v>99</v>
      </c>
      <c r="E570" s="162" t="s">
        <v>78</v>
      </c>
      <c r="F570" s="162">
        <v>17</v>
      </c>
      <c r="G570" s="231" t="s">
        <v>541</v>
      </c>
      <c r="H570" s="164" t="s">
        <v>5581</v>
      </c>
      <c r="I570" s="231" t="s">
        <v>20</v>
      </c>
      <c r="J570" s="231" t="s">
        <v>338</v>
      </c>
      <c r="K570" s="231">
        <v>5</v>
      </c>
      <c r="L570" s="165" t="s">
        <v>2214</v>
      </c>
      <c r="M570" s="165" t="s">
        <v>2215</v>
      </c>
      <c r="N570" s="64">
        <v>1</v>
      </c>
      <c r="O570" s="64">
        <v>1</v>
      </c>
      <c r="P570" s="64">
        <v>1</v>
      </c>
      <c r="Q570" s="64">
        <v>1</v>
      </c>
      <c r="R570" s="64">
        <f t="shared" si="106"/>
        <v>4</v>
      </c>
      <c r="S570" s="105" t="s">
        <v>5419</v>
      </c>
      <c r="T570" s="105" t="s">
        <v>5665</v>
      </c>
      <c r="U570" s="159">
        <f t="shared" si="109"/>
        <v>2</v>
      </c>
      <c r="V570" s="273">
        <v>3</v>
      </c>
      <c r="W570" s="100">
        <f t="shared" si="107"/>
        <v>1.5</v>
      </c>
      <c r="X570" s="105" t="str">
        <f t="shared" si="108"/>
        <v>De acuerdo a lo programado</v>
      </c>
      <c r="Y570" s="166" t="s">
        <v>5669</v>
      </c>
      <c r="Z570" s="159">
        <f t="shared" si="110"/>
        <v>2</v>
      </c>
      <c r="AA570" s="159"/>
      <c r="AB570" s="100" t="str">
        <f t="shared" si="111"/>
        <v>No hay ejecución</v>
      </c>
      <c r="AC570" s="105" t="str">
        <f t="shared" si="112"/>
        <v>NA</v>
      </c>
      <c r="AD570" s="166"/>
      <c r="AE570" s="65">
        <f t="shared" si="113"/>
        <v>3</v>
      </c>
      <c r="AF570" s="100">
        <f t="shared" si="114"/>
        <v>0.75</v>
      </c>
      <c r="AG570" s="105" t="str">
        <f t="shared" si="115"/>
        <v>Atraso Leve</v>
      </c>
      <c r="AH570" s="166"/>
      <c r="AI570" s="159">
        <v>41229.760000000002</v>
      </c>
      <c r="AJ570" s="159" t="s">
        <v>5136</v>
      </c>
    </row>
    <row r="571" spans="1:36" ht="30" thickTop="1" thickBot="1">
      <c r="A571" s="63">
        <v>556</v>
      </c>
      <c r="B571" s="162" t="s">
        <v>388</v>
      </c>
      <c r="C571" s="162">
        <v>0</v>
      </c>
      <c r="D571" s="162" t="s">
        <v>99</v>
      </c>
      <c r="E571" s="162" t="s">
        <v>78</v>
      </c>
      <c r="F571" s="162">
        <v>17</v>
      </c>
      <c r="G571" s="231" t="s">
        <v>557</v>
      </c>
      <c r="H571" s="164" t="s">
        <v>5547</v>
      </c>
      <c r="I571" s="231" t="s">
        <v>18</v>
      </c>
      <c r="J571" s="231" t="s">
        <v>338</v>
      </c>
      <c r="K571" s="231">
        <v>10</v>
      </c>
      <c r="L571" s="165" t="s">
        <v>2214</v>
      </c>
      <c r="M571" s="165" t="s">
        <v>2215</v>
      </c>
      <c r="N571" s="64">
        <v>0</v>
      </c>
      <c r="O571" s="64">
        <v>0</v>
      </c>
      <c r="P571" s="64">
        <v>0</v>
      </c>
      <c r="Q571" s="64">
        <v>2</v>
      </c>
      <c r="R571" s="64">
        <f t="shared" si="106"/>
        <v>2</v>
      </c>
      <c r="S571" s="105" t="s">
        <v>5419</v>
      </c>
      <c r="T571" s="105" t="s">
        <v>5670</v>
      </c>
      <c r="U571" s="159">
        <f t="shared" si="109"/>
        <v>0</v>
      </c>
      <c r="V571" s="273">
        <v>2</v>
      </c>
      <c r="W571" s="100" t="str">
        <f t="shared" si="107"/>
        <v>No hay Programación</v>
      </c>
      <c r="X571" s="105" t="str">
        <f t="shared" si="108"/>
        <v>De acuerdo a lo programado</v>
      </c>
      <c r="Y571" s="166" t="s">
        <v>5671</v>
      </c>
      <c r="Z571" s="159">
        <f t="shared" si="110"/>
        <v>2</v>
      </c>
      <c r="AA571" s="159"/>
      <c r="AB571" s="100" t="str">
        <f t="shared" si="111"/>
        <v>No hay ejecución</v>
      </c>
      <c r="AC571" s="105" t="str">
        <f t="shared" si="112"/>
        <v>NA</v>
      </c>
      <c r="AD571" s="166"/>
      <c r="AE571" s="65">
        <f t="shared" si="113"/>
        <v>2</v>
      </c>
      <c r="AF571" s="100">
        <f t="shared" si="114"/>
        <v>1</v>
      </c>
      <c r="AG571" s="105" t="str">
        <f t="shared" si="115"/>
        <v>De acuerdo a lo programado</v>
      </c>
      <c r="AH571" s="166"/>
      <c r="AI571" s="159">
        <v>20614.88</v>
      </c>
      <c r="AJ571" s="159" t="s">
        <v>5136</v>
      </c>
    </row>
    <row r="572" spans="1:36" ht="30" thickTop="1" thickBot="1">
      <c r="A572" s="63">
        <v>557</v>
      </c>
      <c r="B572" s="162" t="s">
        <v>388</v>
      </c>
      <c r="C572" s="162">
        <v>0</v>
      </c>
      <c r="D572" s="162" t="s">
        <v>99</v>
      </c>
      <c r="E572" s="162" t="s">
        <v>78</v>
      </c>
      <c r="F572" s="162">
        <v>17</v>
      </c>
      <c r="G572" s="231" t="s">
        <v>557</v>
      </c>
      <c r="H572" s="164" t="s">
        <v>5548</v>
      </c>
      <c r="I572" s="231" t="s">
        <v>18</v>
      </c>
      <c r="J572" s="231" t="s">
        <v>338</v>
      </c>
      <c r="K572" s="231">
        <v>10</v>
      </c>
      <c r="L572" s="165" t="s">
        <v>2214</v>
      </c>
      <c r="M572" s="165" t="s">
        <v>2215</v>
      </c>
      <c r="N572" s="64">
        <v>0</v>
      </c>
      <c r="O572" s="64">
        <v>0</v>
      </c>
      <c r="P572" s="64">
        <v>0</v>
      </c>
      <c r="Q572" s="64">
        <v>2</v>
      </c>
      <c r="R572" s="64">
        <f t="shared" si="106"/>
        <v>2</v>
      </c>
      <c r="S572" s="105" t="s">
        <v>5419</v>
      </c>
      <c r="T572" s="105" t="s">
        <v>5670</v>
      </c>
      <c r="U572" s="159">
        <f t="shared" si="109"/>
        <v>0</v>
      </c>
      <c r="V572" s="273">
        <v>2</v>
      </c>
      <c r="W572" s="100" t="str">
        <f t="shared" si="107"/>
        <v>No hay Programación</v>
      </c>
      <c r="X572" s="105" t="str">
        <f t="shared" si="108"/>
        <v>De acuerdo a lo programado</v>
      </c>
      <c r="Y572" s="166" t="s">
        <v>5671</v>
      </c>
      <c r="Z572" s="159">
        <f t="shared" si="110"/>
        <v>2</v>
      </c>
      <c r="AA572" s="159"/>
      <c r="AB572" s="100" t="str">
        <f t="shared" si="111"/>
        <v>No hay ejecución</v>
      </c>
      <c r="AC572" s="105" t="str">
        <f t="shared" si="112"/>
        <v>NA</v>
      </c>
      <c r="AD572" s="166"/>
      <c r="AE572" s="65">
        <f t="shared" si="113"/>
        <v>2</v>
      </c>
      <c r="AF572" s="100">
        <f t="shared" si="114"/>
        <v>1</v>
      </c>
      <c r="AG572" s="105" t="str">
        <f t="shared" si="115"/>
        <v>De acuerdo a lo programado</v>
      </c>
      <c r="AH572" s="166"/>
      <c r="AI572" s="159">
        <v>20614.88</v>
      </c>
      <c r="AJ572" s="159" t="s">
        <v>5136</v>
      </c>
    </row>
    <row r="573" spans="1:36" ht="39.6" thickTop="1" thickBot="1">
      <c r="A573" s="63">
        <v>558</v>
      </c>
      <c r="B573" s="162" t="s">
        <v>388</v>
      </c>
      <c r="C573" s="162">
        <v>0</v>
      </c>
      <c r="D573" s="162" t="s">
        <v>99</v>
      </c>
      <c r="E573" s="162" t="s">
        <v>78</v>
      </c>
      <c r="F573" s="162">
        <v>17</v>
      </c>
      <c r="G573" s="231" t="s">
        <v>541</v>
      </c>
      <c r="H573" s="164" t="s">
        <v>5606</v>
      </c>
      <c r="I573" s="231" t="s">
        <v>20</v>
      </c>
      <c r="J573" s="231" t="s">
        <v>338</v>
      </c>
      <c r="K573" s="231">
        <v>5</v>
      </c>
      <c r="L573" s="165" t="s">
        <v>2214</v>
      </c>
      <c r="M573" s="165" t="s">
        <v>2215</v>
      </c>
      <c r="N573" s="64">
        <v>0</v>
      </c>
      <c r="O573" s="64">
        <v>0</v>
      </c>
      <c r="P573" s="64">
        <v>0</v>
      </c>
      <c r="Q573" s="64">
        <v>2</v>
      </c>
      <c r="R573" s="64">
        <f t="shared" si="106"/>
        <v>2</v>
      </c>
      <c r="S573" s="105" t="s">
        <v>5419</v>
      </c>
      <c r="T573" s="105" t="s">
        <v>5670</v>
      </c>
      <c r="U573" s="159">
        <f t="shared" si="109"/>
        <v>0</v>
      </c>
      <c r="V573" s="273">
        <v>2</v>
      </c>
      <c r="W573" s="100" t="str">
        <f t="shared" si="107"/>
        <v>No hay Programación</v>
      </c>
      <c r="X573" s="105" t="str">
        <f t="shared" si="108"/>
        <v>De acuerdo a lo programado</v>
      </c>
      <c r="Y573" s="166" t="s">
        <v>5672</v>
      </c>
      <c r="Z573" s="159">
        <f t="shared" si="110"/>
        <v>2</v>
      </c>
      <c r="AA573" s="159"/>
      <c r="AB573" s="100" t="str">
        <f t="shared" si="111"/>
        <v>No hay ejecución</v>
      </c>
      <c r="AC573" s="105" t="str">
        <f t="shared" si="112"/>
        <v>NA</v>
      </c>
      <c r="AD573" s="166"/>
      <c r="AE573" s="65">
        <f t="shared" si="113"/>
        <v>2</v>
      </c>
      <c r="AF573" s="100">
        <f t="shared" si="114"/>
        <v>1</v>
      </c>
      <c r="AG573" s="105" t="str">
        <f t="shared" si="115"/>
        <v>De acuerdo a lo programado</v>
      </c>
      <c r="AH573" s="166"/>
      <c r="AI573" s="159">
        <v>20614.88</v>
      </c>
      <c r="AJ573" s="159" t="s">
        <v>5136</v>
      </c>
    </row>
    <row r="574" spans="1:36" ht="87.6" thickTop="1" thickBot="1">
      <c r="A574" s="63">
        <v>559</v>
      </c>
      <c r="B574" s="162" t="s">
        <v>388</v>
      </c>
      <c r="C574" s="162">
        <v>0</v>
      </c>
      <c r="D574" s="162" t="s">
        <v>99</v>
      </c>
      <c r="E574" s="162" t="s">
        <v>78</v>
      </c>
      <c r="F574" s="162">
        <v>17</v>
      </c>
      <c r="G574" s="231" t="s">
        <v>557</v>
      </c>
      <c r="H574" s="164" t="s">
        <v>5548</v>
      </c>
      <c r="I574" s="231" t="s">
        <v>18</v>
      </c>
      <c r="J574" s="231" t="s">
        <v>338</v>
      </c>
      <c r="K574" s="231">
        <v>10</v>
      </c>
      <c r="L574" s="165" t="s">
        <v>2214</v>
      </c>
      <c r="M574" s="165" t="s">
        <v>2215</v>
      </c>
      <c r="N574" s="64">
        <v>1</v>
      </c>
      <c r="O574" s="64">
        <v>1</v>
      </c>
      <c r="P574" s="64">
        <v>1</v>
      </c>
      <c r="Q574" s="64">
        <v>1</v>
      </c>
      <c r="R574" s="64">
        <f t="shared" si="106"/>
        <v>4</v>
      </c>
      <c r="S574" s="105" t="s">
        <v>5272</v>
      </c>
      <c r="T574" s="105" t="s">
        <v>5673</v>
      </c>
      <c r="U574" s="159">
        <f t="shared" si="109"/>
        <v>2</v>
      </c>
      <c r="V574" s="273">
        <v>0</v>
      </c>
      <c r="W574" s="100">
        <f t="shared" si="107"/>
        <v>0</v>
      </c>
      <c r="X574" s="105" t="str">
        <f t="shared" si="108"/>
        <v>En Riesgo de no Cumplimiento</v>
      </c>
      <c r="Y574" s="166" t="s">
        <v>5674</v>
      </c>
      <c r="Z574" s="159">
        <f t="shared" si="110"/>
        <v>2</v>
      </c>
      <c r="AA574" s="159"/>
      <c r="AB574" s="100" t="str">
        <f t="shared" si="111"/>
        <v>No hay ejecución</v>
      </c>
      <c r="AC574" s="105" t="str">
        <f t="shared" si="112"/>
        <v>NA</v>
      </c>
      <c r="AD574" s="166"/>
      <c r="AE574" s="65">
        <f t="shared" si="113"/>
        <v>0</v>
      </c>
      <c r="AF574" s="100" t="str">
        <f t="shared" si="114"/>
        <v>No hay Programación</v>
      </c>
      <c r="AG574" s="105" t="str">
        <f t="shared" si="115"/>
        <v>De acuerdo a lo programado</v>
      </c>
      <c r="AH574" s="166"/>
      <c r="AI574" s="159">
        <v>41229.760000000002</v>
      </c>
      <c r="AJ574" s="159" t="s">
        <v>5136</v>
      </c>
    </row>
    <row r="575" spans="1:36" ht="126" thickTop="1" thickBot="1">
      <c r="A575" s="63">
        <v>560</v>
      </c>
      <c r="B575" s="162" t="s">
        <v>388</v>
      </c>
      <c r="C575" s="162">
        <v>0</v>
      </c>
      <c r="D575" s="162" t="s">
        <v>99</v>
      </c>
      <c r="E575" s="162" t="s">
        <v>78</v>
      </c>
      <c r="F575" s="162">
        <v>17</v>
      </c>
      <c r="G575" s="231" t="s">
        <v>541</v>
      </c>
      <c r="H575" s="164" t="s">
        <v>5576</v>
      </c>
      <c r="I575" s="231" t="s">
        <v>18</v>
      </c>
      <c r="J575" s="231" t="s">
        <v>338</v>
      </c>
      <c r="K575" s="231">
        <v>10</v>
      </c>
      <c r="L575" s="165" t="s">
        <v>2233</v>
      </c>
      <c r="M575" s="165" t="s">
        <v>643</v>
      </c>
      <c r="N575" s="64">
        <v>1</v>
      </c>
      <c r="O575" s="64">
        <v>0</v>
      </c>
      <c r="P575" s="64">
        <v>0</v>
      </c>
      <c r="Q575" s="64">
        <v>0</v>
      </c>
      <c r="R575" s="64">
        <f t="shared" si="106"/>
        <v>1</v>
      </c>
      <c r="S575" s="105" t="s">
        <v>5272</v>
      </c>
      <c r="T575" s="105" t="s">
        <v>5675</v>
      </c>
      <c r="U575" s="159">
        <f t="shared" si="109"/>
        <v>1</v>
      </c>
      <c r="V575" s="273">
        <v>2</v>
      </c>
      <c r="W575" s="100">
        <f t="shared" si="107"/>
        <v>2</v>
      </c>
      <c r="X575" s="105" t="str">
        <f t="shared" si="108"/>
        <v>De acuerdo a lo programado</v>
      </c>
      <c r="Y575" s="166" t="s">
        <v>5676</v>
      </c>
      <c r="Z575" s="159">
        <f t="shared" si="110"/>
        <v>0</v>
      </c>
      <c r="AA575" s="159"/>
      <c r="AB575" s="100" t="str">
        <f t="shared" si="111"/>
        <v>No hay ejecución</v>
      </c>
      <c r="AC575" s="105" t="str">
        <f t="shared" si="112"/>
        <v>NA</v>
      </c>
      <c r="AD575" s="166"/>
      <c r="AE575" s="65">
        <f t="shared" si="113"/>
        <v>2</v>
      </c>
      <c r="AF575" s="100">
        <f t="shared" si="114"/>
        <v>2</v>
      </c>
      <c r="AG575" s="105" t="str">
        <f t="shared" si="115"/>
        <v>De acuerdo a lo programado</v>
      </c>
      <c r="AH575" s="166"/>
      <c r="AI575" s="159">
        <v>10307.44</v>
      </c>
      <c r="AJ575" s="159" t="s">
        <v>5136</v>
      </c>
    </row>
    <row r="576" spans="1:36" ht="116.4" thickTop="1" thickBot="1">
      <c r="A576" s="63">
        <v>561</v>
      </c>
      <c r="B576" s="162" t="s">
        <v>388</v>
      </c>
      <c r="C576" s="162">
        <v>0</v>
      </c>
      <c r="D576" s="162" t="s">
        <v>99</v>
      </c>
      <c r="E576" s="162" t="s">
        <v>78</v>
      </c>
      <c r="F576" s="162">
        <v>17</v>
      </c>
      <c r="G576" s="231" t="s">
        <v>557</v>
      </c>
      <c r="H576" s="164" t="s">
        <v>5548</v>
      </c>
      <c r="I576" s="231" t="s">
        <v>18</v>
      </c>
      <c r="J576" s="231" t="s">
        <v>338</v>
      </c>
      <c r="K576" s="231">
        <v>10</v>
      </c>
      <c r="L576" s="165" t="s">
        <v>2214</v>
      </c>
      <c r="M576" s="165" t="s">
        <v>2215</v>
      </c>
      <c r="N576" s="64">
        <v>1</v>
      </c>
      <c r="O576" s="64">
        <v>1</v>
      </c>
      <c r="P576" s="64">
        <v>1</v>
      </c>
      <c r="Q576" s="64">
        <v>1</v>
      </c>
      <c r="R576" s="64">
        <f t="shared" ref="R576:R585" si="116">N576+O576+P576+Q576</f>
        <v>4</v>
      </c>
      <c r="S576" s="105" t="s">
        <v>5272</v>
      </c>
      <c r="T576" s="105" t="s">
        <v>5677</v>
      </c>
      <c r="U576" s="159">
        <f t="shared" si="109"/>
        <v>2</v>
      </c>
      <c r="V576" s="273">
        <v>0</v>
      </c>
      <c r="W576" s="100">
        <f t="shared" si="107"/>
        <v>0</v>
      </c>
      <c r="X576" s="105" t="str">
        <f t="shared" si="108"/>
        <v>En Riesgo de no Cumplimiento</v>
      </c>
      <c r="Y576" s="166" t="s">
        <v>5678</v>
      </c>
      <c r="Z576" s="159">
        <f t="shared" si="110"/>
        <v>2</v>
      </c>
      <c r="AA576" s="159"/>
      <c r="AB576" s="100" t="str">
        <f t="shared" si="111"/>
        <v>No hay ejecución</v>
      </c>
      <c r="AC576" s="105" t="str">
        <f t="shared" si="112"/>
        <v>NA</v>
      </c>
      <c r="AD576" s="166"/>
      <c r="AE576" s="65">
        <f t="shared" si="113"/>
        <v>0</v>
      </c>
      <c r="AF576" s="100" t="str">
        <f t="shared" si="114"/>
        <v>No hay Programación</v>
      </c>
      <c r="AG576" s="105" t="str">
        <f t="shared" si="115"/>
        <v>De acuerdo a lo programado</v>
      </c>
      <c r="AH576" s="166"/>
      <c r="AI576" s="159">
        <v>41229.760000000002</v>
      </c>
      <c r="AJ576" s="159" t="s">
        <v>5136</v>
      </c>
    </row>
    <row r="577" spans="1:36" ht="78" thickTop="1" thickBot="1">
      <c r="A577" s="63">
        <v>562</v>
      </c>
      <c r="B577" s="162" t="s">
        <v>388</v>
      </c>
      <c r="C577" s="162">
        <v>0</v>
      </c>
      <c r="D577" s="162" t="s">
        <v>99</v>
      </c>
      <c r="E577" s="162" t="s">
        <v>78</v>
      </c>
      <c r="F577" s="162">
        <v>17</v>
      </c>
      <c r="G577" s="231" t="s">
        <v>439</v>
      </c>
      <c r="H577" s="164" t="s">
        <v>5133</v>
      </c>
      <c r="I577" s="231" t="s">
        <v>18</v>
      </c>
      <c r="J577" s="231" t="s">
        <v>338</v>
      </c>
      <c r="K577" s="231">
        <v>10</v>
      </c>
      <c r="L577" s="165" t="s">
        <v>685</v>
      </c>
      <c r="M577" s="165" t="s">
        <v>643</v>
      </c>
      <c r="N577" s="64">
        <v>0</v>
      </c>
      <c r="O577" s="64">
        <v>1</v>
      </c>
      <c r="P577" s="64">
        <v>0</v>
      </c>
      <c r="Q577" s="64">
        <v>0</v>
      </c>
      <c r="R577" s="64">
        <f t="shared" si="116"/>
        <v>1</v>
      </c>
      <c r="S577" s="105" t="s">
        <v>5282</v>
      </c>
      <c r="T577" s="105" t="s">
        <v>5679</v>
      </c>
      <c r="U577" s="159">
        <f t="shared" si="109"/>
        <v>1</v>
      </c>
      <c r="V577" s="273">
        <v>0</v>
      </c>
      <c r="W577" s="100">
        <f t="shared" si="107"/>
        <v>0</v>
      </c>
      <c r="X577" s="105" t="str">
        <f t="shared" si="108"/>
        <v>En Riesgo de no Cumplimiento</v>
      </c>
      <c r="Y577" s="166" t="s">
        <v>5680</v>
      </c>
      <c r="Z577" s="159">
        <f t="shared" si="110"/>
        <v>0</v>
      </c>
      <c r="AA577" s="159"/>
      <c r="AB577" s="100" t="str">
        <f t="shared" si="111"/>
        <v>No hay ejecución</v>
      </c>
      <c r="AC577" s="105" t="str">
        <f t="shared" si="112"/>
        <v>NA</v>
      </c>
      <c r="AD577" s="166"/>
      <c r="AE577" s="65">
        <f t="shared" si="113"/>
        <v>0</v>
      </c>
      <c r="AF577" s="100" t="str">
        <f t="shared" si="114"/>
        <v>No hay Programación</v>
      </c>
      <c r="AG577" s="105" t="str">
        <f t="shared" si="115"/>
        <v>De acuerdo a lo programado</v>
      </c>
      <c r="AH577" s="166"/>
      <c r="AI577" s="159">
        <v>10307.44</v>
      </c>
      <c r="AJ577" s="159" t="s">
        <v>5136</v>
      </c>
    </row>
    <row r="578" spans="1:36" ht="30" thickTop="1" thickBot="1">
      <c r="A578" s="63">
        <v>563</v>
      </c>
      <c r="B578" s="162" t="s">
        <v>388</v>
      </c>
      <c r="C578" s="162">
        <v>0</v>
      </c>
      <c r="D578" s="162" t="s">
        <v>99</v>
      </c>
      <c r="E578" s="162" t="s">
        <v>78</v>
      </c>
      <c r="F578" s="162">
        <v>17</v>
      </c>
      <c r="G578" s="231" t="s">
        <v>439</v>
      </c>
      <c r="H578" s="164" t="s">
        <v>5302</v>
      </c>
      <c r="I578" s="231" t="s">
        <v>18</v>
      </c>
      <c r="J578" s="231" t="s">
        <v>338</v>
      </c>
      <c r="K578" s="231">
        <v>10</v>
      </c>
      <c r="L578" s="165" t="s">
        <v>3778</v>
      </c>
      <c r="M578" s="165" t="s">
        <v>643</v>
      </c>
      <c r="N578" s="64">
        <v>1</v>
      </c>
      <c r="O578" s="64">
        <v>0</v>
      </c>
      <c r="P578" s="64">
        <v>0</v>
      </c>
      <c r="Q578" s="64">
        <v>0</v>
      </c>
      <c r="R578" s="64">
        <f t="shared" si="116"/>
        <v>1</v>
      </c>
      <c r="S578" s="105" t="s">
        <v>5282</v>
      </c>
      <c r="T578" s="105" t="s">
        <v>5679</v>
      </c>
      <c r="U578" s="159">
        <f t="shared" si="109"/>
        <v>1</v>
      </c>
      <c r="V578" s="273">
        <v>1</v>
      </c>
      <c r="W578" s="100">
        <f t="shared" si="107"/>
        <v>1</v>
      </c>
      <c r="X578" s="105" t="str">
        <f t="shared" si="108"/>
        <v>De acuerdo a lo programado</v>
      </c>
      <c r="Y578" s="166" t="s">
        <v>5681</v>
      </c>
      <c r="Z578" s="159">
        <f t="shared" si="110"/>
        <v>0</v>
      </c>
      <c r="AA578" s="159"/>
      <c r="AB578" s="100" t="str">
        <f t="shared" si="111"/>
        <v>No hay ejecución</v>
      </c>
      <c r="AC578" s="105" t="str">
        <f t="shared" si="112"/>
        <v>NA</v>
      </c>
      <c r="AD578" s="166"/>
      <c r="AE578" s="65">
        <f t="shared" si="113"/>
        <v>1</v>
      </c>
      <c r="AF578" s="100">
        <f t="shared" si="114"/>
        <v>1</v>
      </c>
      <c r="AG578" s="105" t="str">
        <f t="shared" si="115"/>
        <v>De acuerdo a lo programado</v>
      </c>
      <c r="AH578" s="166"/>
      <c r="AI578" s="159">
        <v>10307.44</v>
      </c>
      <c r="AJ578" s="159" t="s">
        <v>5136</v>
      </c>
    </row>
    <row r="579" spans="1:36" ht="87.6" thickTop="1" thickBot="1">
      <c r="A579" s="63">
        <v>564</v>
      </c>
      <c r="B579" s="162" t="s">
        <v>388</v>
      </c>
      <c r="C579" s="162">
        <v>0</v>
      </c>
      <c r="D579" s="162" t="s">
        <v>99</v>
      </c>
      <c r="E579" s="162" t="s">
        <v>78</v>
      </c>
      <c r="F579" s="162">
        <v>17</v>
      </c>
      <c r="G579" s="231" t="s">
        <v>439</v>
      </c>
      <c r="H579" s="164" t="s">
        <v>5682</v>
      </c>
      <c r="I579" s="231" t="s">
        <v>18</v>
      </c>
      <c r="J579" s="231" t="s">
        <v>338</v>
      </c>
      <c r="K579" s="231">
        <v>10</v>
      </c>
      <c r="L579" s="165" t="s">
        <v>3778</v>
      </c>
      <c r="M579" s="165" t="s">
        <v>643</v>
      </c>
      <c r="N579" s="64">
        <v>1</v>
      </c>
      <c r="O579" s="64">
        <v>0</v>
      </c>
      <c r="P579" s="64">
        <v>0</v>
      </c>
      <c r="Q579" s="64">
        <v>0</v>
      </c>
      <c r="R579" s="64">
        <f t="shared" si="116"/>
        <v>1</v>
      </c>
      <c r="S579" s="105" t="s">
        <v>5282</v>
      </c>
      <c r="T579" s="105" t="s">
        <v>5679</v>
      </c>
      <c r="U579" s="159">
        <f t="shared" si="109"/>
        <v>1</v>
      </c>
      <c r="V579" s="273">
        <v>1</v>
      </c>
      <c r="W579" s="100">
        <f t="shared" si="107"/>
        <v>1</v>
      </c>
      <c r="X579" s="105" t="str">
        <f t="shared" si="108"/>
        <v>De acuerdo a lo programado</v>
      </c>
      <c r="Y579" s="166" t="s">
        <v>5287</v>
      </c>
      <c r="Z579" s="159">
        <f t="shared" si="110"/>
        <v>0</v>
      </c>
      <c r="AA579" s="159"/>
      <c r="AB579" s="100" t="str">
        <f t="shared" si="111"/>
        <v>No hay ejecución</v>
      </c>
      <c r="AC579" s="105" t="str">
        <f t="shared" si="112"/>
        <v>NA</v>
      </c>
      <c r="AD579" s="166"/>
      <c r="AE579" s="65">
        <f t="shared" si="113"/>
        <v>1</v>
      </c>
      <c r="AF579" s="100">
        <f t="shared" si="114"/>
        <v>1</v>
      </c>
      <c r="AG579" s="105" t="str">
        <f t="shared" si="115"/>
        <v>De acuerdo a lo programado</v>
      </c>
      <c r="AH579" s="166"/>
      <c r="AI579" s="159">
        <v>10307.44</v>
      </c>
      <c r="AJ579" s="159" t="s">
        <v>5136</v>
      </c>
    </row>
    <row r="580" spans="1:36" ht="30" thickTop="1" thickBot="1">
      <c r="A580" s="63">
        <v>565</v>
      </c>
      <c r="B580" s="162" t="s">
        <v>388</v>
      </c>
      <c r="C580" s="162">
        <v>0</v>
      </c>
      <c r="D580" s="162" t="s">
        <v>99</v>
      </c>
      <c r="E580" s="162" t="s">
        <v>78</v>
      </c>
      <c r="F580" s="162">
        <v>17</v>
      </c>
      <c r="G580" s="231" t="s">
        <v>557</v>
      </c>
      <c r="H580" s="164" t="s">
        <v>5206</v>
      </c>
      <c r="I580" s="231" t="s">
        <v>18</v>
      </c>
      <c r="J580" s="231" t="s">
        <v>338</v>
      </c>
      <c r="K580" s="231">
        <v>10</v>
      </c>
      <c r="L580" s="165" t="s">
        <v>685</v>
      </c>
      <c r="M580" s="165" t="s">
        <v>643</v>
      </c>
      <c r="N580" s="64">
        <v>1</v>
      </c>
      <c r="O580" s="64">
        <v>0</v>
      </c>
      <c r="P580" s="64">
        <v>0</v>
      </c>
      <c r="Q580" s="64">
        <v>0</v>
      </c>
      <c r="R580" s="64">
        <f t="shared" si="116"/>
        <v>1</v>
      </c>
      <c r="S580" s="105" t="s">
        <v>5282</v>
      </c>
      <c r="T580" s="105" t="s">
        <v>5679</v>
      </c>
      <c r="U580" s="159">
        <f t="shared" si="109"/>
        <v>1</v>
      </c>
      <c r="V580" s="273">
        <v>1</v>
      </c>
      <c r="W580" s="100">
        <f t="shared" ref="W580:W643" si="117">IF(V580="","No hay ejecución",IF(AND(U580&gt;0), V580/U580,"No hay Programación"))</f>
        <v>1</v>
      </c>
      <c r="X580" s="105" t="str">
        <f t="shared" ref="X580:X643" si="118">IF(W580="No hay ejecución","NA",IF(W580&gt;=90%,"De acuerdo a lo programado",IF(W580&gt;=70%,"Atraso Leve",IF(W580&lt;70%,"En Riesgo de no Cumplimiento"))))</f>
        <v>De acuerdo a lo programado</v>
      </c>
      <c r="Y580" s="166"/>
      <c r="Z580" s="159">
        <f t="shared" si="110"/>
        <v>0</v>
      </c>
      <c r="AA580" s="159"/>
      <c r="AB580" s="100" t="str">
        <f t="shared" si="111"/>
        <v>No hay ejecución</v>
      </c>
      <c r="AC580" s="105" t="str">
        <f t="shared" si="112"/>
        <v>NA</v>
      </c>
      <c r="AD580" s="166"/>
      <c r="AE580" s="65">
        <f t="shared" si="113"/>
        <v>1</v>
      </c>
      <c r="AF580" s="100">
        <f t="shared" si="114"/>
        <v>1</v>
      </c>
      <c r="AG580" s="105" t="str">
        <f t="shared" si="115"/>
        <v>De acuerdo a lo programado</v>
      </c>
      <c r="AH580" s="166"/>
      <c r="AI580" s="159">
        <v>10307.44</v>
      </c>
      <c r="AJ580" s="159" t="s">
        <v>5136</v>
      </c>
    </row>
    <row r="581" spans="1:36" ht="30" thickTop="1" thickBot="1">
      <c r="A581" s="63">
        <v>566</v>
      </c>
      <c r="B581" s="162" t="s">
        <v>388</v>
      </c>
      <c r="C581" s="162">
        <v>0</v>
      </c>
      <c r="D581" s="162" t="s">
        <v>99</v>
      </c>
      <c r="E581" s="162" t="s">
        <v>78</v>
      </c>
      <c r="F581" s="162">
        <v>17</v>
      </c>
      <c r="G581" s="231" t="s">
        <v>557</v>
      </c>
      <c r="H581" s="164" t="s">
        <v>5182</v>
      </c>
      <c r="I581" s="231" t="s">
        <v>18</v>
      </c>
      <c r="J581" s="231" t="s">
        <v>338</v>
      </c>
      <c r="K581" s="231">
        <v>10</v>
      </c>
      <c r="L581" s="165" t="s">
        <v>2214</v>
      </c>
      <c r="M581" s="165" t="s">
        <v>2215</v>
      </c>
      <c r="N581" s="64">
        <v>1</v>
      </c>
      <c r="O581" s="64">
        <v>0</v>
      </c>
      <c r="P581" s="64">
        <v>0</v>
      </c>
      <c r="Q581" s="64">
        <v>0</v>
      </c>
      <c r="R581" s="64">
        <f t="shared" si="116"/>
        <v>1</v>
      </c>
      <c r="S581" s="105" t="s">
        <v>5282</v>
      </c>
      <c r="T581" s="105" t="s">
        <v>5679</v>
      </c>
      <c r="U581" s="159">
        <f t="shared" si="109"/>
        <v>1</v>
      </c>
      <c r="V581" s="273">
        <v>1</v>
      </c>
      <c r="W581" s="100">
        <f t="shared" si="117"/>
        <v>1</v>
      </c>
      <c r="X581" s="105" t="str">
        <f t="shared" si="118"/>
        <v>De acuerdo a lo programado</v>
      </c>
      <c r="Y581" s="166"/>
      <c r="Z581" s="159">
        <f t="shared" si="110"/>
        <v>0</v>
      </c>
      <c r="AA581" s="159"/>
      <c r="AB581" s="100" t="str">
        <f t="shared" si="111"/>
        <v>No hay ejecución</v>
      </c>
      <c r="AC581" s="105" t="str">
        <f t="shared" si="112"/>
        <v>NA</v>
      </c>
      <c r="AD581" s="166"/>
      <c r="AE581" s="65">
        <f t="shared" si="113"/>
        <v>1</v>
      </c>
      <c r="AF581" s="100">
        <f t="shared" si="114"/>
        <v>1</v>
      </c>
      <c r="AG581" s="105" t="str">
        <f t="shared" si="115"/>
        <v>De acuerdo a lo programado</v>
      </c>
      <c r="AH581" s="166"/>
      <c r="AI581" s="159">
        <v>10307.44</v>
      </c>
      <c r="AJ581" s="159" t="s">
        <v>5136</v>
      </c>
    </row>
    <row r="582" spans="1:36" ht="58.8" thickTop="1" thickBot="1">
      <c r="A582" s="63">
        <v>567</v>
      </c>
      <c r="B582" s="162" t="s">
        <v>388</v>
      </c>
      <c r="C582" s="162">
        <v>0</v>
      </c>
      <c r="D582" s="162" t="s">
        <v>99</v>
      </c>
      <c r="E582" s="162" t="s">
        <v>78</v>
      </c>
      <c r="F582" s="162">
        <v>17</v>
      </c>
      <c r="G582" s="231" t="s">
        <v>547</v>
      </c>
      <c r="H582" s="164" t="s">
        <v>5143</v>
      </c>
      <c r="I582" s="231" t="s">
        <v>18</v>
      </c>
      <c r="J582" s="231" t="s">
        <v>338</v>
      </c>
      <c r="K582" s="231">
        <v>10</v>
      </c>
      <c r="L582" s="165" t="s">
        <v>3778</v>
      </c>
      <c r="M582" s="165" t="s">
        <v>643</v>
      </c>
      <c r="N582" s="64">
        <v>1</v>
      </c>
      <c r="O582" s="64">
        <v>0</v>
      </c>
      <c r="P582" s="64">
        <v>0</v>
      </c>
      <c r="Q582" s="64">
        <v>0</v>
      </c>
      <c r="R582" s="64">
        <f t="shared" si="116"/>
        <v>1</v>
      </c>
      <c r="S582" s="105" t="s">
        <v>5282</v>
      </c>
      <c r="T582" s="105" t="s">
        <v>5679</v>
      </c>
      <c r="U582" s="159">
        <f t="shared" si="109"/>
        <v>1</v>
      </c>
      <c r="V582" s="273">
        <v>0</v>
      </c>
      <c r="W582" s="100">
        <f t="shared" si="117"/>
        <v>0</v>
      </c>
      <c r="X582" s="105" t="str">
        <f t="shared" si="118"/>
        <v>En Riesgo de no Cumplimiento</v>
      </c>
      <c r="Y582" s="166" t="s">
        <v>5683</v>
      </c>
      <c r="Z582" s="159">
        <f t="shared" si="110"/>
        <v>0</v>
      </c>
      <c r="AA582" s="159"/>
      <c r="AB582" s="100" t="str">
        <f t="shared" si="111"/>
        <v>No hay ejecución</v>
      </c>
      <c r="AC582" s="105" t="str">
        <f t="shared" si="112"/>
        <v>NA</v>
      </c>
      <c r="AD582" s="166"/>
      <c r="AE582" s="65">
        <f t="shared" si="113"/>
        <v>0</v>
      </c>
      <c r="AF582" s="100" t="str">
        <f t="shared" si="114"/>
        <v>No hay Programación</v>
      </c>
      <c r="AG582" s="105" t="str">
        <f t="shared" si="115"/>
        <v>De acuerdo a lo programado</v>
      </c>
      <c r="AH582" s="166"/>
      <c r="AI582" s="159">
        <v>10307.44</v>
      </c>
      <c r="AJ582" s="159" t="s">
        <v>5136</v>
      </c>
    </row>
    <row r="583" spans="1:36" ht="49.2" thickTop="1" thickBot="1">
      <c r="A583" s="63">
        <v>568</v>
      </c>
      <c r="B583" s="162" t="s">
        <v>388</v>
      </c>
      <c r="C583" s="162">
        <v>0</v>
      </c>
      <c r="D583" s="162" t="s">
        <v>99</v>
      </c>
      <c r="E583" s="162" t="s">
        <v>78</v>
      </c>
      <c r="F583" s="162">
        <v>17</v>
      </c>
      <c r="G583" s="231" t="s">
        <v>547</v>
      </c>
      <c r="H583" s="164" t="s">
        <v>5186</v>
      </c>
      <c r="I583" s="231" t="s">
        <v>18</v>
      </c>
      <c r="J583" s="231" t="s">
        <v>338</v>
      </c>
      <c r="K583" s="231">
        <v>10</v>
      </c>
      <c r="L583" s="165" t="s">
        <v>3778</v>
      </c>
      <c r="M583" s="165" t="s">
        <v>643</v>
      </c>
      <c r="N583" s="64">
        <v>1</v>
      </c>
      <c r="O583" s="64">
        <v>0</v>
      </c>
      <c r="P583" s="64">
        <v>0</v>
      </c>
      <c r="Q583" s="64">
        <v>0</v>
      </c>
      <c r="R583" s="64">
        <f t="shared" si="116"/>
        <v>1</v>
      </c>
      <c r="S583" s="105" t="s">
        <v>5282</v>
      </c>
      <c r="T583" s="105" t="s">
        <v>5679</v>
      </c>
      <c r="U583" s="159">
        <f t="shared" si="109"/>
        <v>1</v>
      </c>
      <c r="V583" s="273">
        <v>0</v>
      </c>
      <c r="W583" s="100">
        <f t="shared" si="117"/>
        <v>0</v>
      </c>
      <c r="X583" s="105" t="str">
        <f t="shared" si="118"/>
        <v>En Riesgo de no Cumplimiento</v>
      </c>
      <c r="Y583" s="166" t="s">
        <v>5309</v>
      </c>
      <c r="Z583" s="159">
        <f t="shared" si="110"/>
        <v>0</v>
      </c>
      <c r="AA583" s="159"/>
      <c r="AB583" s="100" t="str">
        <f t="shared" si="111"/>
        <v>No hay ejecución</v>
      </c>
      <c r="AC583" s="105" t="str">
        <f t="shared" si="112"/>
        <v>NA</v>
      </c>
      <c r="AD583" s="166"/>
      <c r="AE583" s="65">
        <f t="shared" si="113"/>
        <v>0</v>
      </c>
      <c r="AF583" s="100" t="str">
        <f t="shared" si="114"/>
        <v>No hay Programación</v>
      </c>
      <c r="AG583" s="105" t="str">
        <f t="shared" si="115"/>
        <v>De acuerdo a lo programado</v>
      </c>
      <c r="AH583" s="166"/>
      <c r="AI583" s="159">
        <v>10307.44</v>
      </c>
      <c r="AJ583" s="159" t="s">
        <v>5136</v>
      </c>
    </row>
    <row r="584" spans="1:36" ht="58.8" thickTop="1" thickBot="1">
      <c r="A584" s="63">
        <v>569</v>
      </c>
      <c r="B584" s="162" t="s">
        <v>388</v>
      </c>
      <c r="C584" s="162">
        <v>0</v>
      </c>
      <c r="D584" s="162" t="s">
        <v>99</v>
      </c>
      <c r="E584" s="162" t="s">
        <v>78</v>
      </c>
      <c r="F584" s="162">
        <v>17</v>
      </c>
      <c r="G584" s="231" t="s">
        <v>541</v>
      </c>
      <c r="H584" s="164" t="s">
        <v>5519</v>
      </c>
      <c r="I584" s="231" t="s">
        <v>20</v>
      </c>
      <c r="J584" s="231" t="s">
        <v>338</v>
      </c>
      <c r="K584" s="231">
        <v>5</v>
      </c>
      <c r="L584" s="165" t="s">
        <v>685</v>
      </c>
      <c r="M584" s="165" t="s">
        <v>643</v>
      </c>
      <c r="N584" s="64">
        <v>1</v>
      </c>
      <c r="O584" s="64">
        <v>1</v>
      </c>
      <c r="P584" s="64">
        <v>0</v>
      </c>
      <c r="Q584" s="64">
        <v>0</v>
      </c>
      <c r="R584" s="64">
        <f t="shared" si="116"/>
        <v>2</v>
      </c>
      <c r="S584" s="105" t="s">
        <v>5282</v>
      </c>
      <c r="T584" s="105" t="s">
        <v>5679</v>
      </c>
      <c r="U584" s="159">
        <f t="shared" si="109"/>
        <v>2</v>
      </c>
      <c r="V584" s="273">
        <v>0</v>
      </c>
      <c r="W584" s="100">
        <f t="shared" si="117"/>
        <v>0</v>
      </c>
      <c r="X584" s="105" t="str">
        <f t="shared" si="118"/>
        <v>En Riesgo de no Cumplimiento</v>
      </c>
      <c r="Y584" s="166" t="s">
        <v>5684</v>
      </c>
      <c r="Z584" s="159">
        <f t="shared" si="110"/>
        <v>0</v>
      </c>
      <c r="AA584" s="159"/>
      <c r="AB584" s="100" t="str">
        <f t="shared" si="111"/>
        <v>No hay ejecución</v>
      </c>
      <c r="AC584" s="105" t="str">
        <f t="shared" si="112"/>
        <v>NA</v>
      </c>
      <c r="AD584" s="166"/>
      <c r="AE584" s="65">
        <f t="shared" si="113"/>
        <v>0</v>
      </c>
      <c r="AF584" s="100" t="str">
        <f t="shared" si="114"/>
        <v>No hay Programación</v>
      </c>
      <c r="AG584" s="105" t="str">
        <f t="shared" si="115"/>
        <v>De acuerdo a lo programado</v>
      </c>
      <c r="AH584" s="166"/>
      <c r="AI584" s="159">
        <v>20614.88</v>
      </c>
      <c r="AJ584" s="159" t="s">
        <v>5136</v>
      </c>
    </row>
    <row r="585" spans="1:36" ht="39.6" thickTop="1" thickBot="1">
      <c r="A585" s="63">
        <v>570</v>
      </c>
      <c r="B585" s="162" t="s">
        <v>388</v>
      </c>
      <c r="C585" s="162">
        <v>0</v>
      </c>
      <c r="D585" s="162" t="s">
        <v>99</v>
      </c>
      <c r="E585" s="162" t="s">
        <v>78</v>
      </c>
      <c r="F585" s="162">
        <v>17</v>
      </c>
      <c r="G585" s="231" t="s">
        <v>541</v>
      </c>
      <c r="H585" s="164" t="s">
        <v>5593</v>
      </c>
      <c r="I585" s="231" t="s">
        <v>20</v>
      </c>
      <c r="J585" s="231" t="s">
        <v>338</v>
      </c>
      <c r="K585" s="231">
        <v>5</v>
      </c>
      <c r="L585" s="165" t="s">
        <v>685</v>
      </c>
      <c r="M585" s="165" t="s">
        <v>643</v>
      </c>
      <c r="N585" s="64">
        <v>1</v>
      </c>
      <c r="O585" s="64">
        <v>0</v>
      </c>
      <c r="P585" s="64">
        <v>0</v>
      </c>
      <c r="Q585" s="64">
        <v>0</v>
      </c>
      <c r="R585" s="64">
        <f t="shared" si="116"/>
        <v>1</v>
      </c>
      <c r="S585" s="105" t="s">
        <v>5282</v>
      </c>
      <c r="T585" s="105" t="s">
        <v>5679</v>
      </c>
      <c r="U585" s="159">
        <f t="shared" si="109"/>
        <v>1</v>
      </c>
      <c r="V585" s="273">
        <v>0</v>
      </c>
      <c r="W585" s="100">
        <f t="shared" si="117"/>
        <v>0</v>
      </c>
      <c r="X585" s="105" t="str">
        <f t="shared" si="118"/>
        <v>En Riesgo de no Cumplimiento</v>
      </c>
      <c r="Y585" s="166" t="s">
        <v>5685</v>
      </c>
      <c r="Z585" s="159">
        <f t="shared" si="110"/>
        <v>0</v>
      </c>
      <c r="AA585" s="159"/>
      <c r="AB585" s="100" t="str">
        <f t="shared" si="111"/>
        <v>No hay ejecución</v>
      </c>
      <c r="AC585" s="105" t="str">
        <f t="shared" si="112"/>
        <v>NA</v>
      </c>
      <c r="AD585" s="166"/>
      <c r="AE585" s="65">
        <f t="shared" si="113"/>
        <v>0</v>
      </c>
      <c r="AF585" s="100" t="str">
        <f t="shared" si="114"/>
        <v>No hay Programación</v>
      </c>
      <c r="AG585" s="105" t="str">
        <f t="shared" si="115"/>
        <v>De acuerdo a lo programado</v>
      </c>
      <c r="AH585" s="166"/>
      <c r="AI585" s="159">
        <v>10307.44</v>
      </c>
      <c r="AJ585" s="159" t="s">
        <v>5136</v>
      </c>
    </row>
    <row r="586" spans="1:36" ht="58.8" thickTop="1" thickBot="1">
      <c r="A586" s="63">
        <v>571</v>
      </c>
      <c r="B586" s="162" t="s">
        <v>388</v>
      </c>
      <c r="C586" s="162">
        <v>0</v>
      </c>
      <c r="D586" s="162" t="s">
        <v>99</v>
      </c>
      <c r="E586" s="162" t="s">
        <v>78</v>
      </c>
      <c r="F586" s="162">
        <v>17</v>
      </c>
      <c r="G586" s="231" t="s">
        <v>541</v>
      </c>
      <c r="H586" s="164" t="s">
        <v>5553</v>
      </c>
      <c r="I586" s="231" t="s">
        <v>20</v>
      </c>
      <c r="J586" s="231" t="s">
        <v>338</v>
      </c>
      <c r="K586" s="231">
        <v>5</v>
      </c>
      <c r="L586" s="165" t="s">
        <v>2214</v>
      </c>
      <c r="M586" s="165" t="s">
        <v>2215</v>
      </c>
      <c r="N586" s="64">
        <v>1</v>
      </c>
      <c r="O586" s="64">
        <v>1</v>
      </c>
      <c r="P586" s="64">
        <v>2</v>
      </c>
      <c r="Q586" s="64">
        <v>1</v>
      </c>
      <c r="R586" s="64">
        <f>N586+O586+P586+Q586</f>
        <v>5</v>
      </c>
      <c r="S586" s="105" t="s">
        <v>5282</v>
      </c>
      <c r="T586" s="105" t="s">
        <v>5686</v>
      </c>
      <c r="U586" s="159">
        <f t="shared" si="109"/>
        <v>2</v>
      </c>
      <c r="V586" s="273">
        <v>8</v>
      </c>
      <c r="W586" s="100">
        <f t="shared" si="117"/>
        <v>4</v>
      </c>
      <c r="X586" s="105" t="str">
        <f t="shared" si="118"/>
        <v>De acuerdo a lo programado</v>
      </c>
      <c r="Y586" s="166" t="s">
        <v>5687</v>
      </c>
      <c r="Z586" s="159">
        <f t="shared" si="110"/>
        <v>3</v>
      </c>
      <c r="AA586" s="159"/>
      <c r="AB586" s="100" t="str">
        <f t="shared" si="111"/>
        <v>No hay ejecución</v>
      </c>
      <c r="AC586" s="105" t="str">
        <f t="shared" si="112"/>
        <v>NA</v>
      </c>
      <c r="AD586" s="166"/>
      <c r="AE586" s="65">
        <f t="shared" si="113"/>
        <v>8</v>
      </c>
      <c r="AF586" s="100">
        <f t="shared" si="114"/>
        <v>1.6</v>
      </c>
      <c r="AG586" s="105" t="str">
        <f t="shared" si="115"/>
        <v>De acuerdo a lo programado</v>
      </c>
      <c r="AH586" s="166"/>
      <c r="AI586" s="159">
        <v>51537.2</v>
      </c>
      <c r="AJ586" s="159" t="s">
        <v>5136</v>
      </c>
    </row>
    <row r="587" spans="1:36" ht="30" thickTop="1" thickBot="1">
      <c r="A587" s="63">
        <v>572</v>
      </c>
      <c r="B587" s="162" t="s">
        <v>388</v>
      </c>
      <c r="C587" s="162">
        <v>0</v>
      </c>
      <c r="D587" s="162" t="s">
        <v>99</v>
      </c>
      <c r="E587" s="162" t="s">
        <v>78</v>
      </c>
      <c r="F587" s="162">
        <v>17</v>
      </c>
      <c r="G587" s="231" t="s">
        <v>439</v>
      </c>
      <c r="H587" s="164" t="s">
        <v>5549</v>
      </c>
      <c r="I587" s="231" t="s">
        <v>18</v>
      </c>
      <c r="J587" s="231" t="s">
        <v>338</v>
      </c>
      <c r="K587" s="231">
        <v>10</v>
      </c>
      <c r="L587" s="165" t="s">
        <v>685</v>
      </c>
      <c r="M587" s="165" t="s">
        <v>643</v>
      </c>
      <c r="N587" s="64">
        <v>1</v>
      </c>
      <c r="O587" s="64">
        <v>1</v>
      </c>
      <c r="P587" s="64">
        <v>1</v>
      </c>
      <c r="Q587" s="64">
        <v>0</v>
      </c>
      <c r="R587" s="64">
        <f t="shared" ref="R587:R650" si="119">N587+O587+P587+Q587</f>
        <v>3</v>
      </c>
      <c r="S587" s="105" t="s">
        <v>5282</v>
      </c>
      <c r="T587" s="105" t="s">
        <v>5686</v>
      </c>
      <c r="U587" s="159">
        <f t="shared" si="109"/>
        <v>2</v>
      </c>
      <c r="V587" s="273">
        <v>0</v>
      </c>
      <c r="W587" s="100">
        <f t="shared" si="117"/>
        <v>0</v>
      </c>
      <c r="X587" s="105" t="str">
        <f t="shared" si="118"/>
        <v>En Riesgo de no Cumplimiento</v>
      </c>
      <c r="Y587" s="166" t="s">
        <v>5219</v>
      </c>
      <c r="Z587" s="159">
        <f t="shared" si="110"/>
        <v>1</v>
      </c>
      <c r="AA587" s="159"/>
      <c r="AB587" s="100" t="str">
        <f t="shared" si="111"/>
        <v>No hay ejecución</v>
      </c>
      <c r="AC587" s="105" t="str">
        <f t="shared" si="112"/>
        <v>NA</v>
      </c>
      <c r="AD587" s="166"/>
      <c r="AE587" s="65">
        <f t="shared" si="113"/>
        <v>0</v>
      </c>
      <c r="AF587" s="100" t="str">
        <f t="shared" si="114"/>
        <v>No hay Programación</v>
      </c>
      <c r="AG587" s="105" t="str">
        <f t="shared" si="115"/>
        <v>De acuerdo a lo programado</v>
      </c>
      <c r="AH587" s="166"/>
      <c r="AI587" s="159">
        <v>30922.32</v>
      </c>
      <c r="AJ587" s="159" t="s">
        <v>5136</v>
      </c>
    </row>
    <row r="588" spans="1:36" ht="30" thickTop="1" thickBot="1">
      <c r="A588" s="63">
        <v>573</v>
      </c>
      <c r="B588" s="162" t="s">
        <v>388</v>
      </c>
      <c r="C588" s="162">
        <v>0</v>
      </c>
      <c r="D588" s="162" t="s">
        <v>99</v>
      </c>
      <c r="E588" s="162" t="s">
        <v>78</v>
      </c>
      <c r="F588" s="162">
        <v>17</v>
      </c>
      <c r="G588" s="231" t="s">
        <v>439</v>
      </c>
      <c r="H588" s="164" t="s">
        <v>5168</v>
      </c>
      <c r="I588" s="231" t="s">
        <v>18</v>
      </c>
      <c r="J588" s="231" t="s">
        <v>338</v>
      </c>
      <c r="K588" s="231">
        <v>10</v>
      </c>
      <c r="L588" s="165" t="s">
        <v>3834</v>
      </c>
      <c r="M588" s="165" t="s">
        <v>643</v>
      </c>
      <c r="N588" s="64">
        <v>1</v>
      </c>
      <c r="O588" s="64">
        <v>1</v>
      </c>
      <c r="P588" s="64">
        <v>0</v>
      </c>
      <c r="Q588" s="64">
        <v>0</v>
      </c>
      <c r="R588" s="64">
        <f t="shared" si="119"/>
        <v>2</v>
      </c>
      <c r="S588" s="105" t="s">
        <v>5282</v>
      </c>
      <c r="T588" s="105" t="s">
        <v>5688</v>
      </c>
      <c r="U588" s="159">
        <f t="shared" si="109"/>
        <v>2</v>
      </c>
      <c r="V588" s="273">
        <v>0</v>
      </c>
      <c r="W588" s="100">
        <f t="shared" si="117"/>
        <v>0</v>
      </c>
      <c r="X588" s="105" t="str">
        <f t="shared" si="118"/>
        <v>En Riesgo de no Cumplimiento</v>
      </c>
      <c r="Y588" s="166" t="s">
        <v>5289</v>
      </c>
      <c r="Z588" s="159">
        <f t="shared" si="110"/>
        <v>0</v>
      </c>
      <c r="AA588" s="159"/>
      <c r="AB588" s="100" t="str">
        <f t="shared" si="111"/>
        <v>No hay ejecución</v>
      </c>
      <c r="AC588" s="105" t="str">
        <f t="shared" si="112"/>
        <v>NA</v>
      </c>
      <c r="AD588" s="166"/>
      <c r="AE588" s="65">
        <f t="shared" si="113"/>
        <v>0</v>
      </c>
      <c r="AF588" s="100" t="str">
        <f t="shared" si="114"/>
        <v>No hay Programación</v>
      </c>
      <c r="AG588" s="105" t="str">
        <f t="shared" si="115"/>
        <v>De acuerdo a lo programado</v>
      </c>
      <c r="AH588" s="166"/>
      <c r="AI588" s="159">
        <v>20614.88</v>
      </c>
      <c r="AJ588" s="159" t="s">
        <v>5136</v>
      </c>
    </row>
    <row r="589" spans="1:36" ht="30" thickTop="1" thickBot="1">
      <c r="A589" s="63">
        <v>574</v>
      </c>
      <c r="B589" s="162" t="s">
        <v>388</v>
      </c>
      <c r="C589" s="162">
        <v>0</v>
      </c>
      <c r="D589" s="162" t="s">
        <v>99</v>
      </c>
      <c r="E589" s="162" t="s">
        <v>78</v>
      </c>
      <c r="F589" s="162">
        <v>17</v>
      </c>
      <c r="G589" s="231" t="s">
        <v>541</v>
      </c>
      <c r="H589" s="164" t="s">
        <v>5553</v>
      </c>
      <c r="I589" s="231" t="s">
        <v>20</v>
      </c>
      <c r="J589" s="231" t="s">
        <v>338</v>
      </c>
      <c r="K589" s="231">
        <v>5</v>
      </c>
      <c r="L589" s="165" t="s">
        <v>3778</v>
      </c>
      <c r="M589" s="165" t="s">
        <v>643</v>
      </c>
      <c r="N589" s="64">
        <v>1</v>
      </c>
      <c r="O589" s="64">
        <v>1</v>
      </c>
      <c r="P589" s="64">
        <v>1</v>
      </c>
      <c r="Q589" s="64">
        <v>0</v>
      </c>
      <c r="R589" s="64">
        <f t="shared" si="119"/>
        <v>3</v>
      </c>
      <c r="S589" s="105" t="s">
        <v>5282</v>
      </c>
      <c r="T589" s="105" t="s">
        <v>5688</v>
      </c>
      <c r="U589" s="159">
        <f t="shared" si="109"/>
        <v>2</v>
      </c>
      <c r="V589" s="273">
        <v>3</v>
      </c>
      <c r="W589" s="100">
        <f t="shared" si="117"/>
        <v>1.5</v>
      </c>
      <c r="X589" s="105" t="str">
        <f t="shared" si="118"/>
        <v>De acuerdo a lo programado</v>
      </c>
      <c r="Y589" s="166" t="s">
        <v>5689</v>
      </c>
      <c r="Z589" s="159">
        <f t="shared" si="110"/>
        <v>1</v>
      </c>
      <c r="AA589" s="159"/>
      <c r="AB589" s="100" t="str">
        <f t="shared" si="111"/>
        <v>No hay ejecución</v>
      </c>
      <c r="AC589" s="105" t="str">
        <f t="shared" si="112"/>
        <v>NA</v>
      </c>
      <c r="AD589" s="166"/>
      <c r="AE589" s="65">
        <f t="shared" si="113"/>
        <v>3</v>
      </c>
      <c r="AF589" s="100">
        <f t="shared" si="114"/>
        <v>1</v>
      </c>
      <c r="AG589" s="105" t="str">
        <f t="shared" si="115"/>
        <v>De acuerdo a lo programado</v>
      </c>
      <c r="AH589" s="166"/>
      <c r="AI589" s="159">
        <v>30922.32</v>
      </c>
      <c r="AJ589" s="159" t="s">
        <v>5136</v>
      </c>
    </row>
    <row r="590" spans="1:36" ht="30" thickTop="1" thickBot="1">
      <c r="A590" s="63">
        <v>575</v>
      </c>
      <c r="B590" s="162" t="s">
        <v>388</v>
      </c>
      <c r="C590" s="162">
        <v>0</v>
      </c>
      <c r="D590" s="162" t="s">
        <v>99</v>
      </c>
      <c r="E590" s="162" t="s">
        <v>78</v>
      </c>
      <c r="F590" s="162">
        <v>17</v>
      </c>
      <c r="G590" s="231" t="s">
        <v>541</v>
      </c>
      <c r="H590" s="164" t="s">
        <v>5553</v>
      </c>
      <c r="I590" s="231" t="s">
        <v>20</v>
      </c>
      <c r="J590" s="231" t="s">
        <v>338</v>
      </c>
      <c r="K590" s="231">
        <v>5</v>
      </c>
      <c r="L590" s="165" t="s">
        <v>2214</v>
      </c>
      <c r="M590" s="165" t="s">
        <v>2215</v>
      </c>
      <c r="N590" s="64">
        <v>1</v>
      </c>
      <c r="O590" s="64">
        <v>0</v>
      </c>
      <c r="P590" s="64">
        <v>1</v>
      </c>
      <c r="Q590" s="64">
        <v>0</v>
      </c>
      <c r="R590" s="64">
        <f t="shared" si="119"/>
        <v>2</v>
      </c>
      <c r="S590" s="105" t="s">
        <v>5282</v>
      </c>
      <c r="T590" s="105" t="s">
        <v>5688</v>
      </c>
      <c r="U590" s="159">
        <f t="shared" si="109"/>
        <v>1</v>
      </c>
      <c r="V590" s="273">
        <v>2</v>
      </c>
      <c r="W590" s="100">
        <f t="shared" si="117"/>
        <v>2</v>
      </c>
      <c r="X590" s="105" t="str">
        <f t="shared" si="118"/>
        <v>De acuerdo a lo programado</v>
      </c>
      <c r="Y590" s="166" t="s">
        <v>5690</v>
      </c>
      <c r="Z590" s="159">
        <f t="shared" si="110"/>
        <v>1</v>
      </c>
      <c r="AA590" s="159"/>
      <c r="AB590" s="100" t="str">
        <f t="shared" si="111"/>
        <v>No hay ejecución</v>
      </c>
      <c r="AC590" s="105" t="str">
        <f t="shared" si="112"/>
        <v>NA</v>
      </c>
      <c r="AD590" s="166"/>
      <c r="AE590" s="65">
        <f t="shared" si="113"/>
        <v>2</v>
      </c>
      <c r="AF590" s="100">
        <f t="shared" si="114"/>
        <v>1</v>
      </c>
      <c r="AG590" s="105" t="str">
        <f t="shared" si="115"/>
        <v>De acuerdo a lo programado</v>
      </c>
      <c r="AH590" s="166"/>
      <c r="AI590" s="159">
        <v>20614.88</v>
      </c>
      <c r="AJ590" s="159" t="s">
        <v>5136</v>
      </c>
    </row>
    <row r="591" spans="1:36" ht="30" thickTop="1" thickBot="1">
      <c r="A591" s="63">
        <v>576</v>
      </c>
      <c r="B591" s="162" t="s">
        <v>388</v>
      </c>
      <c r="C591" s="162">
        <v>0</v>
      </c>
      <c r="D591" s="162" t="s">
        <v>99</v>
      </c>
      <c r="E591" s="162" t="s">
        <v>78</v>
      </c>
      <c r="F591" s="162">
        <v>17</v>
      </c>
      <c r="G591" s="231" t="s">
        <v>439</v>
      </c>
      <c r="H591" s="164" t="s">
        <v>5549</v>
      </c>
      <c r="I591" s="231" t="s">
        <v>18</v>
      </c>
      <c r="J591" s="231" t="s">
        <v>338</v>
      </c>
      <c r="K591" s="231">
        <v>10</v>
      </c>
      <c r="L591" s="165" t="s">
        <v>2233</v>
      </c>
      <c r="M591" s="165" t="s">
        <v>643</v>
      </c>
      <c r="N591" s="64">
        <v>1</v>
      </c>
      <c r="O591" s="64">
        <v>0</v>
      </c>
      <c r="P591" s="64">
        <v>0</v>
      </c>
      <c r="Q591" s="64">
        <v>0</v>
      </c>
      <c r="R591" s="64">
        <f t="shared" si="119"/>
        <v>1</v>
      </c>
      <c r="S591" s="105" t="s">
        <v>5282</v>
      </c>
      <c r="T591" s="105" t="s">
        <v>5688</v>
      </c>
      <c r="U591" s="159">
        <f t="shared" si="109"/>
        <v>1</v>
      </c>
      <c r="V591" s="273">
        <v>0</v>
      </c>
      <c r="W591" s="100">
        <f t="shared" si="117"/>
        <v>0</v>
      </c>
      <c r="X591" s="105" t="str">
        <f t="shared" si="118"/>
        <v>En Riesgo de no Cumplimiento</v>
      </c>
      <c r="Y591" s="166" t="s">
        <v>5219</v>
      </c>
      <c r="Z591" s="159">
        <f t="shared" si="110"/>
        <v>0</v>
      </c>
      <c r="AA591" s="159"/>
      <c r="AB591" s="100" t="str">
        <f t="shared" si="111"/>
        <v>No hay ejecución</v>
      </c>
      <c r="AC591" s="105" t="str">
        <f t="shared" si="112"/>
        <v>NA</v>
      </c>
      <c r="AD591" s="166"/>
      <c r="AE591" s="65">
        <f t="shared" si="113"/>
        <v>0</v>
      </c>
      <c r="AF591" s="100" t="str">
        <f t="shared" si="114"/>
        <v>No hay Programación</v>
      </c>
      <c r="AG591" s="105" t="str">
        <f t="shared" si="115"/>
        <v>De acuerdo a lo programado</v>
      </c>
      <c r="AH591" s="166"/>
      <c r="AI591" s="159">
        <v>10307.44</v>
      </c>
      <c r="AJ591" s="159" t="s">
        <v>5136</v>
      </c>
    </row>
    <row r="592" spans="1:36" ht="30" thickTop="1" thickBot="1">
      <c r="A592" s="63">
        <v>577</v>
      </c>
      <c r="B592" s="162" t="s">
        <v>388</v>
      </c>
      <c r="C592" s="162">
        <v>0</v>
      </c>
      <c r="D592" s="162" t="s">
        <v>99</v>
      </c>
      <c r="E592" s="162" t="s">
        <v>78</v>
      </c>
      <c r="F592" s="162">
        <v>17</v>
      </c>
      <c r="G592" s="231" t="s">
        <v>439</v>
      </c>
      <c r="H592" s="164" t="s">
        <v>5549</v>
      </c>
      <c r="I592" s="231" t="s">
        <v>18</v>
      </c>
      <c r="J592" s="231" t="s">
        <v>338</v>
      </c>
      <c r="K592" s="231">
        <v>10</v>
      </c>
      <c r="L592" s="165" t="s">
        <v>685</v>
      </c>
      <c r="M592" s="165" t="s">
        <v>643</v>
      </c>
      <c r="N592" s="64">
        <v>0</v>
      </c>
      <c r="O592" s="64">
        <v>2</v>
      </c>
      <c r="P592" s="64">
        <v>2</v>
      </c>
      <c r="Q592" s="64">
        <v>0</v>
      </c>
      <c r="R592" s="64">
        <f t="shared" si="119"/>
        <v>4</v>
      </c>
      <c r="S592" s="105" t="s">
        <v>5282</v>
      </c>
      <c r="T592" s="105" t="s">
        <v>5688</v>
      </c>
      <c r="U592" s="159">
        <f t="shared" si="109"/>
        <v>2</v>
      </c>
      <c r="V592" s="273">
        <v>0</v>
      </c>
      <c r="W592" s="100">
        <f t="shared" si="117"/>
        <v>0</v>
      </c>
      <c r="X592" s="105" t="str">
        <f t="shared" si="118"/>
        <v>En Riesgo de no Cumplimiento</v>
      </c>
      <c r="Y592" s="166" t="s">
        <v>5219</v>
      </c>
      <c r="Z592" s="159">
        <f t="shared" si="110"/>
        <v>2</v>
      </c>
      <c r="AA592" s="159"/>
      <c r="AB592" s="100" t="str">
        <f t="shared" si="111"/>
        <v>No hay ejecución</v>
      </c>
      <c r="AC592" s="105" t="str">
        <f t="shared" si="112"/>
        <v>NA</v>
      </c>
      <c r="AD592" s="166"/>
      <c r="AE592" s="65">
        <f t="shared" si="113"/>
        <v>0</v>
      </c>
      <c r="AF592" s="100" t="str">
        <f t="shared" si="114"/>
        <v>No hay Programación</v>
      </c>
      <c r="AG592" s="105" t="str">
        <f t="shared" si="115"/>
        <v>De acuerdo a lo programado</v>
      </c>
      <c r="AH592" s="166"/>
      <c r="AI592" s="159">
        <v>41229.760000000002</v>
      </c>
      <c r="AJ592" s="159" t="s">
        <v>5136</v>
      </c>
    </row>
    <row r="593" spans="1:36" ht="30" thickTop="1" thickBot="1">
      <c r="A593" s="63">
        <v>578</v>
      </c>
      <c r="B593" s="162" t="s">
        <v>388</v>
      </c>
      <c r="C593" s="162">
        <v>0</v>
      </c>
      <c r="D593" s="162" t="s">
        <v>99</v>
      </c>
      <c r="E593" s="162" t="s">
        <v>78</v>
      </c>
      <c r="F593" s="162">
        <v>17</v>
      </c>
      <c r="G593" s="231" t="s">
        <v>439</v>
      </c>
      <c r="H593" s="164" t="s">
        <v>5559</v>
      </c>
      <c r="I593" s="231" t="s">
        <v>18</v>
      </c>
      <c r="J593" s="231" t="s">
        <v>338</v>
      </c>
      <c r="K593" s="231">
        <v>10</v>
      </c>
      <c r="L593" s="165" t="s">
        <v>3778</v>
      </c>
      <c r="M593" s="165" t="s">
        <v>643</v>
      </c>
      <c r="N593" s="64">
        <v>0</v>
      </c>
      <c r="O593" s="64">
        <v>1</v>
      </c>
      <c r="P593" s="64">
        <v>1</v>
      </c>
      <c r="Q593" s="64">
        <v>0</v>
      </c>
      <c r="R593" s="64">
        <f>N593+O593+P593+Q593</f>
        <v>2</v>
      </c>
      <c r="S593" s="105" t="s">
        <v>5282</v>
      </c>
      <c r="T593" s="105" t="s">
        <v>5688</v>
      </c>
      <c r="U593" s="159">
        <f t="shared" si="109"/>
        <v>1</v>
      </c>
      <c r="V593" s="273">
        <v>0</v>
      </c>
      <c r="W593" s="100">
        <f t="shared" si="117"/>
        <v>0</v>
      </c>
      <c r="X593" s="105" t="str">
        <f t="shared" si="118"/>
        <v>En Riesgo de no Cumplimiento</v>
      </c>
      <c r="Y593" s="166" t="s">
        <v>5219</v>
      </c>
      <c r="Z593" s="159">
        <f t="shared" si="110"/>
        <v>1</v>
      </c>
      <c r="AA593" s="159"/>
      <c r="AB593" s="100" t="str">
        <f t="shared" si="111"/>
        <v>No hay ejecución</v>
      </c>
      <c r="AC593" s="105" t="str">
        <f t="shared" si="112"/>
        <v>NA</v>
      </c>
      <c r="AD593" s="166"/>
      <c r="AE593" s="65">
        <f t="shared" si="113"/>
        <v>0</v>
      </c>
      <c r="AF593" s="100" t="str">
        <f t="shared" si="114"/>
        <v>No hay Programación</v>
      </c>
      <c r="AG593" s="105" t="str">
        <f t="shared" si="115"/>
        <v>De acuerdo a lo programado</v>
      </c>
      <c r="AH593" s="166"/>
      <c r="AI593" s="159">
        <v>20614.88</v>
      </c>
      <c r="AJ593" s="159" t="s">
        <v>5136</v>
      </c>
    </row>
    <row r="594" spans="1:36" ht="30" thickTop="1" thickBot="1">
      <c r="A594" s="63">
        <v>579</v>
      </c>
      <c r="B594" s="162" t="s">
        <v>388</v>
      </c>
      <c r="C594" s="162">
        <v>0</v>
      </c>
      <c r="D594" s="162" t="s">
        <v>99</v>
      </c>
      <c r="E594" s="162" t="s">
        <v>78</v>
      </c>
      <c r="F594" s="162">
        <v>17</v>
      </c>
      <c r="G594" s="231" t="s">
        <v>439</v>
      </c>
      <c r="H594" s="164" t="s">
        <v>5168</v>
      </c>
      <c r="I594" s="231" t="s">
        <v>18</v>
      </c>
      <c r="J594" s="231" t="s">
        <v>338</v>
      </c>
      <c r="K594" s="231">
        <v>10</v>
      </c>
      <c r="L594" s="165" t="s">
        <v>3834</v>
      </c>
      <c r="M594" s="165" t="s">
        <v>643</v>
      </c>
      <c r="N594" s="64">
        <v>1</v>
      </c>
      <c r="O594" s="64">
        <v>1</v>
      </c>
      <c r="P594" s="64">
        <v>1</v>
      </c>
      <c r="Q594" s="64">
        <v>0</v>
      </c>
      <c r="R594" s="64">
        <f t="shared" si="119"/>
        <v>3</v>
      </c>
      <c r="S594" s="105" t="s">
        <v>5282</v>
      </c>
      <c r="T594" s="105" t="s">
        <v>5691</v>
      </c>
      <c r="U594" s="159">
        <f t="shared" si="109"/>
        <v>2</v>
      </c>
      <c r="V594" s="273">
        <v>0</v>
      </c>
      <c r="W594" s="100">
        <f t="shared" si="117"/>
        <v>0</v>
      </c>
      <c r="X594" s="105" t="str">
        <f t="shared" si="118"/>
        <v>En Riesgo de no Cumplimiento</v>
      </c>
      <c r="Y594" s="166" t="s">
        <v>5219</v>
      </c>
      <c r="Z594" s="159">
        <f t="shared" si="110"/>
        <v>1</v>
      </c>
      <c r="AA594" s="159"/>
      <c r="AB594" s="100" t="str">
        <f t="shared" si="111"/>
        <v>No hay ejecución</v>
      </c>
      <c r="AC594" s="105" t="str">
        <f t="shared" si="112"/>
        <v>NA</v>
      </c>
      <c r="AD594" s="166"/>
      <c r="AE594" s="65">
        <f t="shared" si="113"/>
        <v>0</v>
      </c>
      <c r="AF594" s="100" t="str">
        <f t="shared" si="114"/>
        <v>No hay Programación</v>
      </c>
      <c r="AG594" s="105" t="str">
        <f t="shared" si="115"/>
        <v>De acuerdo a lo programado</v>
      </c>
      <c r="AH594" s="166"/>
      <c r="AI594" s="159">
        <v>30922.32</v>
      </c>
      <c r="AJ594" s="159" t="s">
        <v>5136</v>
      </c>
    </row>
    <row r="595" spans="1:36" ht="97.2" thickTop="1" thickBot="1">
      <c r="A595" s="63">
        <v>580</v>
      </c>
      <c r="B595" s="162" t="s">
        <v>388</v>
      </c>
      <c r="C595" s="162">
        <v>0</v>
      </c>
      <c r="D595" s="162" t="s">
        <v>99</v>
      </c>
      <c r="E595" s="162" t="s">
        <v>78</v>
      </c>
      <c r="F595" s="162">
        <v>17</v>
      </c>
      <c r="G595" s="231" t="s">
        <v>439</v>
      </c>
      <c r="H595" s="164" t="s">
        <v>5545</v>
      </c>
      <c r="I595" s="231" t="s">
        <v>18</v>
      </c>
      <c r="J595" s="231" t="s">
        <v>338</v>
      </c>
      <c r="K595" s="231">
        <v>10</v>
      </c>
      <c r="L595" s="165" t="s">
        <v>3778</v>
      </c>
      <c r="M595" s="165" t="s">
        <v>643</v>
      </c>
      <c r="N595" s="64">
        <v>0</v>
      </c>
      <c r="O595" s="64">
        <v>0</v>
      </c>
      <c r="P595" s="64">
        <v>1</v>
      </c>
      <c r="Q595" s="64">
        <v>0</v>
      </c>
      <c r="R595" s="64">
        <f t="shared" si="119"/>
        <v>1</v>
      </c>
      <c r="S595" s="105" t="s">
        <v>5282</v>
      </c>
      <c r="T595" s="105" t="s">
        <v>5691</v>
      </c>
      <c r="U595" s="159">
        <f t="shared" si="109"/>
        <v>0</v>
      </c>
      <c r="V595" s="273">
        <v>1</v>
      </c>
      <c r="W595" s="100" t="str">
        <f t="shared" si="117"/>
        <v>No hay Programación</v>
      </c>
      <c r="X595" s="105" t="str">
        <f t="shared" si="118"/>
        <v>De acuerdo a lo programado</v>
      </c>
      <c r="Y595" s="166" t="s">
        <v>5692</v>
      </c>
      <c r="Z595" s="159">
        <f t="shared" si="110"/>
        <v>1</v>
      </c>
      <c r="AA595" s="159"/>
      <c r="AB595" s="100" t="str">
        <f t="shared" si="111"/>
        <v>No hay ejecución</v>
      </c>
      <c r="AC595" s="105" t="str">
        <f t="shared" si="112"/>
        <v>NA</v>
      </c>
      <c r="AD595" s="166"/>
      <c r="AE595" s="65">
        <f t="shared" si="113"/>
        <v>1</v>
      </c>
      <c r="AF595" s="100">
        <f t="shared" si="114"/>
        <v>1</v>
      </c>
      <c r="AG595" s="105" t="str">
        <f t="shared" si="115"/>
        <v>De acuerdo a lo programado</v>
      </c>
      <c r="AH595" s="166"/>
      <c r="AI595" s="159">
        <v>10307.44</v>
      </c>
      <c r="AJ595" s="159" t="s">
        <v>5136</v>
      </c>
    </row>
    <row r="596" spans="1:36" ht="39.6" thickTop="1" thickBot="1">
      <c r="A596" s="63">
        <v>581</v>
      </c>
      <c r="B596" s="162" t="s">
        <v>388</v>
      </c>
      <c r="C596" s="162">
        <v>0</v>
      </c>
      <c r="D596" s="162" t="s">
        <v>99</v>
      </c>
      <c r="E596" s="162" t="s">
        <v>78</v>
      </c>
      <c r="F596" s="162">
        <v>17</v>
      </c>
      <c r="G596" s="231" t="s">
        <v>541</v>
      </c>
      <c r="H596" s="164" t="s">
        <v>5601</v>
      </c>
      <c r="I596" s="231" t="s">
        <v>20</v>
      </c>
      <c r="J596" s="231" t="s">
        <v>338</v>
      </c>
      <c r="K596" s="231">
        <v>5</v>
      </c>
      <c r="L596" s="165" t="s">
        <v>3778</v>
      </c>
      <c r="M596" s="165" t="s">
        <v>643</v>
      </c>
      <c r="N596" s="64">
        <v>1</v>
      </c>
      <c r="O596" s="64">
        <v>1</v>
      </c>
      <c r="P596" s="64">
        <v>0</v>
      </c>
      <c r="Q596" s="64">
        <v>0</v>
      </c>
      <c r="R596" s="64">
        <f t="shared" si="119"/>
        <v>2</v>
      </c>
      <c r="S596" s="105" t="s">
        <v>5282</v>
      </c>
      <c r="T596" s="105" t="s">
        <v>5691</v>
      </c>
      <c r="U596" s="159">
        <f t="shared" si="109"/>
        <v>2</v>
      </c>
      <c r="V596" s="273">
        <v>1</v>
      </c>
      <c r="W596" s="100">
        <f t="shared" si="117"/>
        <v>0.5</v>
      </c>
      <c r="X596" s="105" t="str">
        <f t="shared" si="118"/>
        <v>En Riesgo de no Cumplimiento</v>
      </c>
      <c r="Y596" s="166" t="s">
        <v>5693</v>
      </c>
      <c r="Z596" s="159">
        <f t="shared" si="110"/>
        <v>0</v>
      </c>
      <c r="AA596" s="159"/>
      <c r="AB596" s="100" t="str">
        <f t="shared" si="111"/>
        <v>No hay ejecución</v>
      </c>
      <c r="AC596" s="105" t="str">
        <f t="shared" si="112"/>
        <v>NA</v>
      </c>
      <c r="AD596" s="166"/>
      <c r="AE596" s="65">
        <f t="shared" si="113"/>
        <v>1</v>
      </c>
      <c r="AF596" s="100">
        <f t="shared" si="114"/>
        <v>0.5</v>
      </c>
      <c r="AG596" s="105" t="str">
        <f t="shared" si="115"/>
        <v>Incumplimiento</v>
      </c>
      <c r="AH596" s="166"/>
      <c r="AI596" s="159">
        <v>20614.88</v>
      </c>
      <c r="AJ596" s="159" t="s">
        <v>5136</v>
      </c>
    </row>
    <row r="597" spans="1:36" ht="30" thickTop="1" thickBot="1">
      <c r="A597" s="63">
        <v>582</v>
      </c>
      <c r="B597" s="162" t="s">
        <v>388</v>
      </c>
      <c r="C597" s="162">
        <v>0</v>
      </c>
      <c r="D597" s="162" t="s">
        <v>99</v>
      </c>
      <c r="E597" s="162" t="s">
        <v>78</v>
      </c>
      <c r="F597" s="162">
        <v>17</v>
      </c>
      <c r="G597" s="231" t="s">
        <v>541</v>
      </c>
      <c r="H597" s="164" t="s">
        <v>5694</v>
      </c>
      <c r="I597" s="231" t="s">
        <v>20</v>
      </c>
      <c r="J597" s="231" t="s">
        <v>338</v>
      </c>
      <c r="K597" s="231">
        <v>5</v>
      </c>
      <c r="L597" s="165" t="s">
        <v>2214</v>
      </c>
      <c r="M597" s="165" t="s">
        <v>2215</v>
      </c>
      <c r="N597" s="64">
        <v>1</v>
      </c>
      <c r="O597" s="64">
        <v>1</v>
      </c>
      <c r="P597" s="64">
        <v>1</v>
      </c>
      <c r="Q597" s="64">
        <v>1</v>
      </c>
      <c r="R597" s="64">
        <f t="shared" si="119"/>
        <v>4</v>
      </c>
      <c r="S597" s="105" t="s">
        <v>5282</v>
      </c>
      <c r="T597" s="105" t="s">
        <v>5691</v>
      </c>
      <c r="U597" s="159">
        <f t="shared" si="109"/>
        <v>2</v>
      </c>
      <c r="V597" s="273">
        <v>1</v>
      </c>
      <c r="W597" s="100">
        <f t="shared" si="117"/>
        <v>0.5</v>
      </c>
      <c r="X597" s="105" t="str">
        <f t="shared" si="118"/>
        <v>En Riesgo de no Cumplimiento</v>
      </c>
      <c r="Y597" s="166" t="s">
        <v>5695</v>
      </c>
      <c r="Z597" s="159">
        <f t="shared" si="110"/>
        <v>2</v>
      </c>
      <c r="AA597" s="159"/>
      <c r="AB597" s="100" t="str">
        <f t="shared" si="111"/>
        <v>No hay ejecución</v>
      </c>
      <c r="AC597" s="105" t="str">
        <f t="shared" si="112"/>
        <v>NA</v>
      </c>
      <c r="AD597" s="166"/>
      <c r="AE597" s="65">
        <f t="shared" si="113"/>
        <v>1</v>
      </c>
      <c r="AF597" s="100">
        <f t="shared" si="114"/>
        <v>0.25</v>
      </c>
      <c r="AG597" s="105" t="str">
        <f t="shared" si="115"/>
        <v>Incumplimiento</v>
      </c>
      <c r="AH597" s="166"/>
      <c r="AI597" s="159">
        <v>41229.760000000002</v>
      </c>
      <c r="AJ597" s="159" t="s">
        <v>5136</v>
      </c>
    </row>
    <row r="598" spans="1:36" ht="78" thickTop="1" thickBot="1">
      <c r="A598" s="63">
        <v>583</v>
      </c>
      <c r="B598" s="162" t="s">
        <v>388</v>
      </c>
      <c r="C598" s="162">
        <v>0</v>
      </c>
      <c r="D598" s="162" t="s">
        <v>99</v>
      </c>
      <c r="E598" s="162" t="s">
        <v>78</v>
      </c>
      <c r="F598" s="162">
        <v>17</v>
      </c>
      <c r="G598" s="231" t="s">
        <v>541</v>
      </c>
      <c r="H598" s="164" t="s">
        <v>5553</v>
      </c>
      <c r="I598" s="231" t="s">
        <v>20</v>
      </c>
      <c r="J598" s="231" t="s">
        <v>338</v>
      </c>
      <c r="K598" s="231">
        <v>5</v>
      </c>
      <c r="L598" s="165" t="s">
        <v>2214</v>
      </c>
      <c r="M598" s="165" t="s">
        <v>2215</v>
      </c>
      <c r="N598" s="64">
        <v>1</v>
      </c>
      <c r="O598" s="64">
        <v>0</v>
      </c>
      <c r="P598" s="64">
        <v>1</v>
      </c>
      <c r="Q598" s="64">
        <v>0</v>
      </c>
      <c r="R598" s="64">
        <f t="shared" si="119"/>
        <v>2</v>
      </c>
      <c r="S598" s="105" t="s">
        <v>5282</v>
      </c>
      <c r="T598" s="105" t="s">
        <v>5691</v>
      </c>
      <c r="U598" s="159">
        <f t="shared" si="109"/>
        <v>1</v>
      </c>
      <c r="V598" s="273">
        <v>2</v>
      </c>
      <c r="W598" s="100">
        <f t="shared" si="117"/>
        <v>2</v>
      </c>
      <c r="X598" s="105" t="str">
        <f t="shared" si="118"/>
        <v>De acuerdo a lo programado</v>
      </c>
      <c r="Y598" s="166" t="s">
        <v>5696</v>
      </c>
      <c r="Z598" s="159">
        <f t="shared" si="110"/>
        <v>1</v>
      </c>
      <c r="AA598" s="159"/>
      <c r="AB598" s="100" t="str">
        <f t="shared" si="111"/>
        <v>No hay ejecución</v>
      </c>
      <c r="AC598" s="105" t="str">
        <f t="shared" si="112"/>
        <v>NA</v>
      </c>
      <c r="AD598" s="166"/>
      <c r="AE598" s="65">
        <f t="shared" si="113"/>
        <v>2</v>
      </c>
      <c r="AF598" s="100">
        <f t="shared" si="114"/>
        <v>1</v>
      </c>
      <c r="AG598" s="105" t="str">
        <f t="shared" si="115"/>
        <v>De acuerdo a lo programado</v>
      </c>
      <c r="AH598" s="166"/>
      <c r="AI598" s="159">
        <v>20614.88</v>
      </c>
      <c r="AJ598" s="159" t="s">
        <v>5136</v>
      </c>
    </row>
    <row r="599" spans="1:36" ht="30" thickTop="1" thickBot="1">
      <c r="A599" s="63">
        <v>584</v>
      </c>
      <c r="B599" s="162" t="s">
        <v>388</v>
      </c>
      <c r="C599" s="162">
        <v>0</v>
      </c>
      <c r="D599" s="162" t="s">
        <v>99</v>
      </c>
      <c r="E599" s="162" t="s">
        <v>78</v>
      </c>
      <c r="F599" s="162">
        <v>17</v>
      </c>
      <c r="G599" s="231" t="s">
        <v>439</v>
      </c>
      <c r="H599" s="164" t="s">
        <v>5559</v>
      </c>
      <c r="I599" s="231" t="s">
        <v>18</v>
      </c>
      <c r="J599" s="231" t="s">
        <v>338</v>
      </c>
      <c r="K599" s="231">
        <v>10</v>
      </c>
      <c r="L599" s="165" t="s">
        <v>3778</v>
      </c>
      <c r="M599" s="165" t="s">
        <v>643</v>
      </c>
      <c r="N599" s="64">
        <v>1</v>
      </c>
      <c r="O599" s="64">
        <v>1</v>
      </c>
      <c r="P599" s="64">
        <v>1</v>
      </c>
      <c r="Q599" s="64">
        <v>0</v>
      </c>
      <c r="R599" s="64">
        <f t="shared" si="119"/>
        <v>3</v>
      </c>
      <c r="S599" s="105" t="s">
        <v>5282</v>
      </c>
      <c r="T599" s="105" t="s">
        <v>5691</v>
      </c>
      <c r="U599" s="159">
        <f t="shared" si="109"/>
        <v>2</v>
      </c>
      <c r="V599" s="273">
        <v>0</v>
      </c>
      <c r="W599" s="100">
        <f t="shared" si="117"/>
        <v>0</v>
      </c>
      <c r="X599" s="105" t="str">
        <f t="shared" si="118"/>
        <v>En Riesgo de no Cumplimiento</v>
      </c>
      <c r="Y599" s="166" t="s">
        <v>5219</v>
      </c>
      <c r="Z599" s="159">
        <f t="shared" si="110"/>
        <v>1</v>
      </c>
      <c r="AA599" s="159"/>
      <c r="AB599" s="100" t="str">
        <f t="shared" si="111"/>
        <v>No hay ejecución</v>
      </c>
      <c r="AC599" s="105" t="str">
        <f t="shared" si="112"/>
        <v>NA</v>
      </c>
      <c r="AD599" s="166"/>
      <c r="AE599" s="65">
        <f t="shared" si="113"/>
        <v>0</v>
      </c>
      <c r="AF599" s="100" t="str">
        <f t="shared" si="114"/>
        <v>No hay Programación</v>
      </c>
      <c r="AG599" s="105" t="str">
        <f t="shared" si="115"/>
        <v>De acuerdo a lo programado</v>
      </c>
      <c r="AH599" s="166"/>
      <c r="AI599" s="159">
        <v>30922.32</v>
      </c>
      <c r="AJ599" s="159" t="s">
        <v>5136</v>
      </c>
    </row>
    <row r="600" spans="1:36" ht="30" thickTop="1" thickBot="1">
      <c r="A600" s="63">
        <v>585</v>
      </c>
      <c r="B600" s="162" t="s">
        <v>388</v>
      </c>
      <c r="C600" s="162">
        <v>0</v>
      </c>
      <c r="D600" s="162" t="s">
        <v>99</v>
      </c>
      <c r="E600" s="162" t="s">
        <v>78</v>
      </c>
      <c r="F600" s="162">
        <v>17</v>
      </c>
      <c r="G600" s="231" t="s">
        <v>439</v>
      </c>
      <c r="H600" s="164" t="s">
        <v>5168</v>
      </c>
      <c r="I600" s="231" t="s">
        <v>18</v>
      </c>
      <c r="J600" s="231" t="s">
        <v>338</v>
      </c>
      <c r="K600" s="231">
        <v>10</v>
      </c>
      <c r="L600" s="165" t="s">
        <v>2214</v>
      </c>
      <c r="M600" s="165" t="s">
        <v>2215</v>
      </c>
      <c r="N600" s="64">
        <v>4</v>
      </c>
      <c r="O600" s="64">
        <v>3</v>
      </c>
      <c r="P600" s="64">
        <v>3</v>
      </c>
      <c r="Q600" s="64">
        <v>0</v>
      </c>
      <c r="R600" s="64">
        <f>N600+O600+P600+Q600</f>
        <v>10</v>
      </c>
      <c r="S600" s="105" t="s">
        <v>5282</v>
      </c>
      <c r="T600" s="105" t="s">
        <v>5697</v>
      </c>
      <c r="U600" s="159">
        <f t="shared" si="109"/>
        <v>7</v>
      </c>
      <c r="V600" s="273">
        <v>0</v>
      </c>
      <c r="W600" s="100">
        <f t="shared" si="117"/>
        <v>0</v>
      </c>
      <c r="X600" s="105" t="str">
        <f t="shared" si="118"/>
        <v>En Riesgo de no Cumplimiento</v>
      </c>
      <c r="Y600" s="166" t="s">
        <v>5219</v>
      </c>
      <c r="Z600" s="159">
        <f t="shared" si="110"/>
        <v>3</v>
      </c>
      <c r="AA600" s="159"/>
      <c r="AB600" s="100" t="str">
        <f t="shared" si="111"/>
        <v>No hay ejecución</v>
      </c>
      <c r="AC600" s="105" t="str">
        <f t="shared" si="112"/>
        <v>NA</v>
      </c>
      <c r="AD600" s="166"/>
      <c r="AE600" s="65">
        <f t="shared" si="113"/>
        <v>0</v>
      </c>
      <c r="AF600" s="100" t="str">
        <f t="shared" si="114"/>
        <v>No hay Programación</v>
      </c>
      <c r="AG600" s="105" t="str">
        <f t="shared" si="115"/>
        <v>De acuerdo a lo programado</v>
      </c>
      <c r="AH600" s="166"/>
      <c r="AI600" s="159">
        <v>103074.4</v>
      </c>
      <c r="AJ600" s="159" t="s">
        <v>5136</v>
      </c>
    </row>
    <row r="601" spans="1:36" ht="30" thickTop="1" thickBot="1">
      <c r="A601" s="63">
        <v>586</v>
      </c>
      <c r="B601" s="162" t="s">
        <v>388</v>
      </c>
      <c r="C601" s="162">
        <v>0</v>
      </c>
      <c r="D601" s="162" t="s">
        <v>99</v>
      </c>
      <c r="E601" s="162" t="s">
        <v>78</v>
      </c>
      <c r="F601" s="162">
        <v>17</v>
      </c>
      <c r="G601" s="231" t="s">
        <v>541</v>
      </c>
      <c r="H601" s="164" t="s">
        <v>5698</v>
      </c>
      <c r="I601" s="231" t="s">
        <v>20</v>
      </c>
      <c r="J601" s="231" t="s">
        <v>338</v>
      </c>
      <c r="K601" s="231">
        <v>5</v>
      </c>
      <c r="L601" s="165" t="s">
        <v>2214</v>
      </c>
      <c r="M601" s="165" t="s">
        <v>2215</v>
      </c>
      <c r="N601" s="64">
        <v>0</v>
      </c>
      <c r="O601" s="64">
        <v>2</v>
      </c>
      <c r="P601" s="64">
        <v>2</v>
      </c>
      <c r="Q601" s="64">
        <v>2</v>
      </c>
      <c r="R601" s="64">
        <f t="shared" si="119"/>
        <v>6</v>
      </c>
      <c r="S601" s="105" t="s">
        <v>5282</v>
      </c>
      <c r="T601" s="105" t="s">
        <v>5697</v>
      </c>
      <c r="U601" s="159">
        <f t="shared" si="109"/>
        <v>2</v>
      </c>
      <c r="V601" s="273">
        <v>0</v>
      </c>
      <c r="W601" s="100">
        <f t="shared" si="117"/>
        <v>0</v>
      </c>
      <c r="X601" s="105" t="str">
        <f t="shared" si="118"/>
        <v>En Riesgo de no Cumplimiento</v>
      </c>
      <c r="Y601" s="166" t="s">
        <v>5219</v>
      </c>
      <c r="Z601" s="159">
        <f t="shared" si="110"/>
        <v>4</v>
      </c>
      <c r="AA601" s="159"/>
      <c r="AB601" s="100" t="str">
        <f t="shared" si="111"/>
        <v>No hay ejecución</v>
      </c>
      <c r="AC601" s="105" t="str">
        <f t="shared" si="112"/>
        <v>NA</v>
      </c>
      <c r="AD601" s="166"/>
      <c r="AE601" s="65">
        <f t="shared" si="113"/>
        <v>0</v>
      </c>
      <c r="AF601" s="100" t="str">
        <f t="shared" si="114"/>
        <v>No hay Programación</v>
      </c>
      <c r="AG601" s="105" t="str">
        <f t="shared" si="115"/>
        <v>De acuerdo a lo programado</v>
      </c>
      <c r="AH601" s="166"/>
      <c r="AI601" s="159">
        <v>61844.639999999999</v>
      </c>
      <c r="AJ601" s="159" t="s">
        <v>5136</v>
      </c>
    </row>
    <row r="602" spans="1:36" ht="30" thickTop="1" thickBot="1">
      <c r="A602" s="63">
        <v>587</v>
      </c>
      <c r="B602" s="162" t="s">
        <v>388</v>
      </c>
      <c r="C602" s="162">
        <v>0</v>
      </c>
      <c r="D602" s="162" t="s">
        <v>99</v>
      </c>
      <c r="E602" s="162" t="s">
        <v>78</v>
      </c>
      <c r="F602" s="162">
        <v>17</v>
      </c>
      <c r="G602" s="231" t="s">
        <v>541</v>
      </c>
      <c r="H602" s="164" t="s">
        <v>5573</v>
      </c>
      <c r="I602" s="231" t="s">
        <v>20</v>
      </c>
      <c r="J602" s="231" t="s">
        <v>338</v>
      </c>
      <c r="K602" s="231">
        <v>5</v>
      </c>
      <c r="L602" s="165" t="s">
        <v>3778</v>
      </c>
      <c r="M602" s="165" t="s">
        <v>643</v>
      </c>
      <c r="N602" s="64">
        <v>1</v>
      </c>
      <c r="O602" s="64">
        <v>1</v>
      </c>
      <c r="P602" s="64">
        <v>1</v>
      </c>
      <c r="Q602" s="64">
        <v>0</v>
      </c>
      <c r="R602" s="64">
        <f t="shared" si="119"/>
        <v>3</v>
      </c>
      <c r="S602" s="105" t="s">
        <v>5282</v>
      </c>
      <c r="T602" s="105" t="s">
        <v>5697</v>
      </c>
      <c r="U602" s="159">
        <f t="shared" si="109"/>
        <v>2</v>
      </c>
      <c r="V602" s="273">
        <v>0</v>
      </c>
      <c r="W602" s="100">
        <f t="shared" si="117"/>
        <v>0</v>
      </c>
      <c r="X602" s="105" t="str">
        <f t="shared" si="118"/>
        <v>En Riesgo de no Cumplimiento</v>
      </c>
      <c r="Y602" s="166" t="s">
        <v>5219</v>
      </c>
      <c r="Z602" s="159">
        <f t="shared" si="110"/>
        <v>1</v>
      </c>
      <c r="AA602" s="159"/>
      <c r="AB602" s="100" t="str">
        <f t="shared" si="111"/>
        <v>No hay ejecución</v>
      </c>
      <c r="AC602" s="105" t="str">
        <f t="shared" si="112"/>
        <v>NA</v>
      </c>
      <c r="AD602" s="166"/>
      <c r="AE602" s="65">
        <f t="shared" si="113"/>
        <v>0</v>
      </c>
      <c r="AF602" s="100" t="str">
        <f t="shared" si="114"/>
        <v>No hay Programación</v>
      </c>
      <c r="AG602" s="105" t="str">
        <f t="shared" si="115"/>
        <v>De acuerdo a lo programado</v>
      </c>
      <c r="AH602" s="166"/>
      <c r="AI602" s="159">
        <v>30922.32</v>
      </c>
      <c r="AJ602" s="159" t="s">
        <v>5136</v>
      </c>
    </row>
    <row r="603" spans="1:36" ht="30" thickTop="1" thickBot="1">
      <c r="A603" s="63">
        <v>588</v>
      </c>
      <c r="B603" s="162" t="s">
        <v>388</v>
      </c>
      <c r="C603" s="162">
        <v>0</v>
      </c>
      <c r="D603" s="162" t="s">
        <v>99</v>
      </c>
      <c r="E603" s="162" t="s">
        <v>78</v>
      </c>
      <c r="F603" s="162">
        <v>17</v>
      </c>
      <c r="G603" s="231" t="s">
        <v>439</v>
      </c>
      <c r="H603" s="164" t="s">
        <v>5549</v>
      </c>
      <c r="I603" s="231" t="s">
        <v>18</v>
      </c>
      <c r="J603" s="231" t="s">
        <v>338</v>
      </c>
      <c r="K603" s="231">
        <v>10</v>
      </c>
      <c r="L603" s="165" t="s">
        <v>2214</v>
      </c>
      <c r="M603" s="165" t="s">
        <v>2215</v>
      </c>
      <c r="N603" s="64">
        <v>0</v>
      </c>
      <c r="O603" s="64">
        <v>3</v>
      </c>
      <c r="P603" s="64">
        <v>4</v>
      </c>
      <c r="Q603" s="64">
        <v>3</v>
      </c>
      <c r="R603" s="64">
        <f t="shared" si="119"/>
        <v>10</v>
      </c>
      <c r="S603" s="105" t="s">
        <v>5282</v>
      </c>
      <c r="T603" s="105" t="s">
        <v>5697</v>
      </c>
      <c r="U603" s="159">
        <f t="shared" si="109"/>
        <v>3</v>
      </c>
      <c r="V603" s="273">
        <v>0</v>
      </c>
      <c r="W603" s="100">
        <f t="shared" si="117"/>
        <v>0</v>
      </c>
      <c r="X603" s="105" t="str">
        <f t="shared" si="118"/>
        <v>En Riesgo de no Cumplimiento</v>
      </c>
      <c r="Y603" s="166" t="s">
        <v>5219</v>
      </c>
      <c r="Z603" s="159">
        <f t="shared" si="110"/>
        <v>7</v>
      </c>
      <c r="AA603" s="159"/>
      <c r="AB603" s="100" t="str">
        <f t="shared" si="111"/>
        <v>No hay ejecución</v>
      </c>
      <c r="AC603" s="105" t="str">
        <f t="shared" si="112"/>
        <v>NA</v>
      </c>
      <c r="AD603" s="166"/>
      <c r="AE603" s="65">
        <f t="shared" si="113"/>
        <v>0</v>
      </c>
      <c r="AF603" s="100" t="str">
        <f t="shared" si="114"/>
        <v>No hay Programación</v>
      </c>
      <c r="AG603" s="105" t="str">
        <f t="shared" si="115"/>
        <v>De acuerdo a lo programado</v>
      </c>
      <c r="AH603" s="166"/>
      <c r="AI603" s="159">
        <v>103074.4</v>
      </c>
      <c r="AJ603" s="159" t="s">
        <v>5136</v>
      </c>
    </row>
    <row r="604" spans="1:36" ht="30" thickTop="1" thickBot="1">
      <c r="A604" s="63">
        <v>589</v>
      </c>
      <c r="B604" s="162" t="s">
        <v>388</v>
      </c>
      <c r="C604" s="162">
        <v>0</v>
      </c>
      <c r="D604" s="162" t="s">
        <v>99</v>
      </c>
      <c r="E604" s="162" t="s">
        <v>78</v>
      </c>
      <c r="F604" s="162">
        <v>17</v>
      </c>
      <c r="G604" s="231" t="s">
        <v>439</v>
      </c>
      <c r="H604" s="164" t="s">
        <v>5559</v>
      </c>
      <c r="I604" s="231" t="s">
        <v>18</v>
      </c>
      <c r="J604" s="231" t="s">
        <v>338</v>
      </c>
      <c r="K604" s="231">
        <v>10</v>
      </c>
      <c r="L604" s="165" t="s">
        <v>3778</v>
      </c>
      <c r="M604" s="165" t="s">
        <v>643</v>
      </c>
      <c r="N604" s="64">
        <v>1</v>
      </c>
      <c r="O604" s="64">
        <v>1</v>
      </c>
      <c r="P604" s="64">
        <v>1</v>
      </c>
      <c r="Q604" s="64">
        <v>0</v>
      </c>
      <c r="R604" s="64">
        <f t="shared" si="119"/>
        <v>3</v>
      </c>
      <c r="S604" s="105" t="s">
        <v>5282</v>
      </c>
      <c r="T604" s="105" t="s">
        <v>5697</v>
      </c>
      <c r="U604" s="159">
        <f t="shared" si="109"/>
        <v>2</v>
      </c>
      <c r="V604" s="273">
        <v>0</v>
      </c>
      <c r="W604" s="100">
        <f t="shared" si="117"/>
        <v>0</v>
      </c>
      <c r="X604" s="105" t="str">
        <f t="shared" si="118"/>
        <v>En Riesgo de no Cumplimiento</v>
      </c>
      <c r="Y604" s="166" t="s">
        <v>5219</v>
      </c>
      <c r="Z604" s="159">
        <f t="shared" si="110"/>
        <v>1</v>
      </c>
      <c r="AA604" s="159"/>
      <c r="AB604" s="100" t="str">
        <f t="shared" si="111"/>
        <v>No hay ejecución</v>
      </c>
      <c r="AC604" s="105" t="str">
        <f t="shared" si="112"/>
        <v>NA</v>
      </c>
      <c r="AD604" s="166"/>
      <c r="AE604" s="65">
        <f t="shared" si="113"/>
        <v>0</v>
      </c>
      <c r="AF604" s="100" t="str">
        <f t="shared" si="114"/>
        <v>No hay Programación</v>
      </c>
      <c r="AG604" s="105" t="str">
        <f t="shared" si="115"/>
        <v>De acuerdo a lo programado</v>
      </c>
      <c r="AH604" s="166"/>
      <c r="AI604" s="159">
        <v>30922.32</v>
      </c>
      <c r="AJ604" s="159" t="s">
        <v>5136</v>
      </c>
    </row>
    <row r="605" spans="1:36" ht="30" thickTop="1" thickBot="1">
      <c r="A605" s="63">
        <v>590</v>
      </c>
      <c r="B605" s="162" t="s">
        <v>388</v>
      </c>
      <c r="C605" s="162">
        <v>0</v>
      </c>
      <c r="D605" s="162" t="s">
        <v>99</v>
      </c>
      <c r="E605" s="162" t="s">
        <v>78</v>
      </c>
      <c r="F605" s="162">
        <v>17</v>
      </c>
      <c r="G605" s="231" t="s">
        <v>439</v>
      </c>
      <c r="H605" s="164" t="s">
        <v>5699</v>
      </c>
      <c r="I605" s="231" t="s">
        <v>18</v>
      </c>
      <c r="J605" s="231" t="s">
        <v>338</v>
      </c>
      <c r="K605" s="231">
        <v>10</v>
      </c>
      <c r="L605" s="165" t="s">
        <v>2214</v>
      </c>
      <c r="M605" s="165" t="s">
        <v>2215</v>
      </c>
      <c r="N605" s="64">
        <v>8</v>
      </c>
      <c r="O605" s="64">
        <v>0</v>
      </c>
      <c r="P605" s="64">
        <v>0</v>
      </c>
      <c r="Q605" s="64">
        <v>0</v>
      </c>
      <c r="R605" s="64">
        <f>N605+O605+P605+Q605</f>
        <v>8</v>
      </c>
      <c r="S605" s="105" t="s">
        <v>5282</v>
      </c>
      <c r="T605" s="105" t="s">
        <v>5697</v>
      </c>
      <c r="U605" s="159">
        <f t="shared" si="109"/>
        <v>8</v>
      </c>
      <c r="V605" s="273">
        <v>0</v>
      </c>
      <c r="W605" s="100">
        <f t="shared" si="117"/>
        <v>0</v>
      </c>
      <c r="X605" s="105" t="str">
        <f t="shared" si="118"/>
        <v>En Riesgo de no Cumplimiento</v>
      </c>
      <c r="Y605" s="166" t="s">
        <v>5219</v>
      </c>
      <c r="Z605" s="159">
        <f t="shared" si="110"/>
        <v>0</v>
      </c>
      <c r="AA605" s="159"/>
      <c r="AB605" s="100" t="str">
        <f t="shared" si="111"/>
        <v>No hay ejecución</v>
      </c>
      <c r="AC605" s="105" t="str">
        <f t="shared" si="112"/>
        <v>NA</v>
      </c>
      <c r="AD605" s="166"/>
      <c r="AE605" s="65">
        <f t="shared" si="113"/>
        <v>0</v>
      </c>
      <c r="AF605" s="100" t="str">
        <f t="shared" si="114"/>
        <v>No hay Programación</v>
      </c>
      <c r="AG605" s="105" t="str">
        <f t="shared" si="115"/>
        <v>De acuerdo a lo programado</v>
      </c>
      <c r="AH605" s="166"/>
      <c r="AI605" s="159">
        <v>82459.520000000004</v>
      </c>
      <c r="AJ605" s="159" t="s">
        <v>5136</v>
      </c>
    </row>
    <row r="606" spans="1:36" ht="30" thickTop="1" thickBot="1">
      <c r="A606" s="63">
        <v>591</v>
      </c>
      <c r="B606" s="162" t="s">
        <v>388</v>
      </c>
      <c r="C606" s="162">
        <v>0</v>
      </c>
      <c r="D606" s="162" t="s">
        <v>99</v>
      </c>
      <c r="E606" s="162" t="s">
        <v>78</v>
      </c>
      <c r="F606" s="162">
        <v>17</v>
      </c>
      <c r="G606" s="231" t="s">
        <v>439</v>
      </c>
      <c r="H606" s="164" t="s">
        <v>5153</v>
      </c>
      <c r="I606" s="231" t="s">
        <v>18</v>
      </c>
      <c r="J606" s="231" t="s">
        <v>338</v>
      </c>
      <c r="K606" s="231">
        <v>10</v>
      </c>
      <c r="L606" s="165" t="s">
        <v>2214</v>
      </c>
      <c r="M606" s="165" t="s">
        <v>2215</v>
      </c>
      <c r="N606" s="64">
        <v>1</v>
      </c>
      <c r="O606" s="64">
        <v>1</v>
      </c>
      <c r="P606" s="64">
        <v>1</v>
      </c>
      <c r="Q606" s="64">
        <v>0</v>
      </c>
      <c r="R606" s="64">
        <f t="shared" si="119"/>
        <v>3</v>
      </c>
      <c r="S606" s="105" t="s">
        <v>5282</v>
      </c>
      <c r="T606" s="105" t="s">
        <v>5697</v>
      </c>
      <c r="U606" s="159">
        <f t="shared" si="109"/>
        <v>2</v>
      </c>
      <c r="V606" s="273">
        <v>0</v>
      </c>
      <c r="W606" s="100">
        <f t="shared" si="117"/>
        <v>0</v>
      </c>
      <c r="X606" s="105" t="str">
        <f t="shared" si="118"/>
        <v>En Riesgo de no Cumplimiento</v>
      </c>
      <c r="Y606" s="166" t="s">
        <v>5219</v>
      </c>
      <c r="Z606" s="159">
        <f t="shared" si="110"/>
        <v>1</v>
      </c>
      <c r="AA606" s="159"/>
      <c r="AB606" s="100" t="str">
        <f t="shared" si="111"/>
        <v>No hay ejecución</v>
      </c>
      <c r="AC606" s="105" t="str">
        <f t="shared" si="112"/>
        <v>NA</v>
      </c>
      <c r="AD606" s="166"/>
      <c r="AE606" s="65">
        <f t="shared" si="113"/>
        <v>0</v>
      </c>
      <c r="AF606" s="100" t="str">
        <f t="shared" si="114"/>
        <v>No hay Programación</v>
      </c>
      <c r="AG606" s="105" t="str">
        <f t="shared" si="115"/>
        <v>De acuerdo a lo programado</v>
      </c>
      <c r="AH606" s="166"/>
      <c r="AI606" s="159">
        <v>30922.32</v>
      </c>
      <c r="AJ606" s="159" t="s">
        <v>5136</v>
      </c>
    </row>
    <row r="607" spans="1:36" ht="30" thickTop="1" thickBot="1">
      <c r="A607" s="63">
        <v>592</v>
      </c>
      <c r="B607" s="162" t="s">
        <v>388</v>
      </c>
      <c r="C607" s="162">
        <v>0</v>
      </c>
      <c r="D607" s="162" t="s">
        <v>99</v>
      </c>
      <c r="E607" s="162" t="s">
        <v>78</v>
      </c>
      <c r="F607" s="162">
        <v>17</v>
      </c>
      <c r="G607" s="231" t="s">
        <v>557</v>
      </c>
      <c r="H607" s="164" t="s">
        <v>5547</v>
      </c>
      <c r="I607" s="231" t="s">
        <v>18</v>
      </c>
      <c r="J607" s="231" t="s">
        <v>338</v>
      </c>
      <c r="K607" s="231">
        <v>10</v>
      </c>
      <c r="L607" s="165" t="s">
        <v>2214</v>
      </c>
      <c r="M607" s="165" t="s">
        <v>2215</v>
      </c>
      <c r="N607" s="64">
        <v>1</v>
      </c>
      <c r="O607" s="64">
        <v>0</v>
      </c>
      <c r="P607" s="64">
        <v>0</v>
      </c>
      <c r="Q607" s="64">
        <v>0</v>
      </c>
      <c r="R607" s="64">
        <f t="shared" si="119"/>
        <v>1</v>
      </c>
      <c r="S607" s="105" t="s">
        <v>5282</v>
      </c>
      <c r="T607" s="105" t="s">
        <v>5700</v>
      </c>
      <c r="U607" s="159">
        <f t="shared" si="109"/>
        <v>1</v>
      </c>
      <c r="V607" s="273">
        <v>0</v>
      </c>
      <c r="W607" s="100">
        <f t="shared" si="117"/>
        <v>0</v>
      </c>
      <c r="X607" s="105" t="str">
        <f t="shared" si="118"/>
        <v>En Riesgo de no Cumplimiento</v>
      </c>
      <c r="Y607" s="166" t="s">
        <v>5219</v>
      </c>
      <c r="Z607" s="159">
        <f t="shared" si="110"/>
        <v>0</v>
      </c>
      <c r="AA607" s="159"/>
      <c r="AB607" s="100" t="str">
        <f t="shared" si="111"/>
        <v>No hay ejecución</v>
      </c>
      <c r="AC607" s="105" t="str">
        <f t="shared" si="112"/>
        <v>NA</v>
      </c>
      <c r="AD607" s="166"/>
      <c r="AE607" s="65">
        <f t="shared" si="113"/>
        <v>0</v>
      </c>
      <c r="AF607" s="100" t="str">
        <f t="shared" si="114"/>
        <v>No hay Programación</v>
      </c>
      <c r="AG607" s="105" t="str">
        <f t="shared" si="115"/>
        <v>De acuerdo a lo programado</v>
      </c>
      <c r="AH607" s="166"/>
      <c r="AI607" s="159">
        <v>10307.44</v>
      </c>
      <c r="AJ607" s="159" t="s">
        <v>5136</v>
      </c>
    </row>
    <row r="608" spans="1:36" ht="30" thickTop="1" thickBot="1">
      <c r="A608" s="63">
        <v>593</v>
      </c>
      <c r="B608" s="162" t="s">
        <v>388</v>
      </c>
      <c r="C608" s="162">
        <v>0</v>
      </c>
      <c r="D608" s="162" t="s">
        <v>99</v>
      </c>
      <c r="E608" s="162" t="s">
        <v>78</v>
      </c>
      <c r="F608" s="162">
        <v>17</v>
      </c>
      <c r="G608" s="231" t="s">
        <v>557</v>
      </c>
      <c r="H608" s="164" t="s">
        <v>5548</v>
      </c>
      <c r="I608" s="231" t="s">
        <v>18</v>
      </c>
      <c r="J608" s="231" t="s">
        <v>338</v>
      </c>
      <c r="K608" s="231">
        <v>10</v>
      </c>
      <c r="L608" s="165" t="s">
        <v>2214</v>
      </c>
      <c r="M608" s="165" t="s">
        <v>2215</v>
      </c>
      <c r="N608" s="64">
        <v>1</v>
      </c>
      <c r="O608" s="64">
        <v>0</v>
      </c>
      <c r="P608" s="64">
        <v>0</v>
      </c>
      <c r="Q608" s="64">
        <v>0</v>
      </c>
      <c r="R608" s="64">
        <f t="shared" si="119"/>
        <v>1</v>
      </c>
      <c r="S608" s="105" t="s">
        <v>5282</v>
      </c>
      <c r="T608" s="105" t="s">
        <v>5700</v>
      </c>
      <c r="U608" s="159">
        <f t="shared" si="109"/>
        <v>1</v>
      </c>
      <c r="V608" s="273">
        <v>0</v>
      </c>
      <c r="W608" s="100">
        <f t="shared" si="117"/>
        <v>0</v>
      </c>
      <c r="X608" s="105" t="str">
        <f t="shared" si="118"/>
        <v>En Riesgo de no Cumplimiento</v>
      </c>
      <c r="Y608" s="166" t="s">
        <v>5219</v>
      </c>
      <c r="Z608" s="159">
        <f t="shared" si="110"/>
        <v>0</v>
      </c>
      <c r="AA608" s="159"/>
      <c r="AB608" s="100" t="str">
        <f t="shared" si="111"/>
        <v>No hay ejecución</v>
      </c>
      <c r="AC608" s="105" t="str">
        <f t="shared" si="112"/>
        <v>NA</v>
      </c>
      <c r="AD608" s="166"/>
      <c r="AE608" s="65">
        <f t="shared" si="113"/>
        <v>0</v>
      </c>
      <c r="AF608" s="100" t="str">
        <f t="shared" si="114"/>
        <v>No hay Programación</v>
      </c>
      <c r="AG608" s="105" t="str">
        <f t="shared" si="115"/>
        <v>De acuerdo a lo programado</v>
      </c>
      <c r="AH608" s="166"/>
      <c r="AI608" s="159">
        <v>10307.44</v>
      </c>
      <c r="AJ608" s="159" t="s">
        <v>5136</v>
      </c>
    </row>
    <row r="609" spans="1:36" ht="30" thickTop="1" thickBot="1">
      <c r="A609" s="63">
        <v>594</v>
      </c>
      <c r="B609" s="162" t="s">
        <v>388</v>
      </c>
      <c r="C609" s="162">
        <v>0</v>
      </c>
      <c r="D609" s="162" t="s">
        <v>99</v>
      </c>
      <c r="E609" s="162" t="s">
        <v>78</v>
      </c>
      <c r="F609" s="162">
        <v>17</v>
      </c>
      <c r="G609" s="231" t="s">
        <v>541</v>
      </c>
      <c r="H609" s="164" t="s">
        <v>5601</v>
      </c>
      <c r="I609" s="231" t="s">
        <v>20</v>
      </c>
      <c r="J609" s="231" t="s">
        <v>338</v>
      </c>
      <c r="K609" s="231">
        <v>5</v>
      </c>
      <c r="L609" s="165" t="s">
        <v>3778</v>
      </c>
      <c r="M609" s="165" t="s">
        <v>643</v>
      </c>
      <c r="N609" s="64">
        <v>2</v>
      </c>
      <c r="O609" s="64">
        <v>1</v>
      </c>
      <c r="P609" s="64">
        <v>1</v>
      </c>
      <c r="Q609" s="64">
        <v>1</v>
      </c>
      <c r="R609" s="64">
        <f t="shared" si="119"/>
        <v>5</v>
      </c>
      <c r="S609" s="105" t="s">
        <v>5282</v>
      </c>
      <c r="T609" s="105" t="s">
        <v>5700</v>
      </c>
      <c r="U609" s="159">
        <f t="shared" si="109"/>
        <v>3</v>
      </c>
      <c r="V609" s="273">
        <v>0</v>
      </c>
      <c r="W609" s="100">
        <f t="shared" si="117"/>
        <v>0</v>
      </c>
      <c r="X609" s="105" t="str">
        <f t="shared" si="118"/>
        <v>En Riesgo de no Cumplimiento</v>
      </c>
      <c r="Y609" s="166" t="s">
        <v>5219</v>
      </c>
      <c r="Z609" s="159">
        <f t="shared" si="110"/>
        <v>2</v>
      </c>
      <c r="AA609" s="159"/>
      <c r="AB609" s="100" t="str">
        <f t="shared" si="111"/>
        <v>No hay ejecución</v>
      </c>
      <c r="AC609" s="105" t="str">
        <f t="shared" si="112"/>
        <v>NA</v>
      </c>
      <c r="AD609" s="166"/>
      <c r="AE609" s="65">
        <f t="shared" si="113"/>
        <v>0</v>
      </c>
      <c r="AF609" s="100" t="str">
        <f t="shared" si="114"/>
        <v>No hay Programación</v>
      </c>
      <c r="AG609" s="105" t="str">
        <f t="shared" si="115"/>
        <v>De acuerdo a lo programado</v>
      </c>
      <c r="AH609" s="166"/>
      <c r="AI609" s="159">
        <v>51537.2</v>
      </c>
      <c r="AJ609" s="159" t="s">
        <v>5136</v>
      </c>
    </row>
    <row r="610" spans="1:36" ht="39.6" thickTop="1" thickBot="1">
      <c r="A610" s="63">
        <v>595</v>
      </c>
      <c r="B610" s="162" t="s">
        <v>388</v>
      </c>
      <c r="C610" s="162">
        <v>0</v>
      </c>
      <c r="D610" s="162" t="s">
        <v>99</v>
      </c>
      <c r="E610" s="162" t="s">
        <v>78</v>
      </c>
      <c r="F610" s="162">
        <v>17</v>
      </c>
      <c r="G610" s="231" t="s">
        <v>541</v>
      </c>
      <c r="H610" s="164" t="s">
        <v>5601</v>
      </c>
      <c r="I610" s="231" t="s">
        <v>20</v>
      </c>
      <c r="J610" s="231" t="s">
        <v>338</v>
      </c>
      <c r="K610" s="231">
        <v>5</v>
      </c>
      <c r="L610" s="165" t="s">
        <v>3778</v>
      </c>
      <c r="M610" s="165" t="s">
        <v>643</v>
      </c>
      <c r="N610" s="64">
        <v>1</v>
      </c>
      <c r="O610" s="64">
        <v>1</v>
      </c>
      <c r="P610" s="64">
        <v>1</v>
      </c>
      <c r="Q610" s="64">
        <v>1</v>
      </c>
      <c r="R610" s="64">
        <f t="shared" si="119"/>
        <v>4</v>
      </c>
      <c r="S610" s="105" t="s">
        <v>5282</v>
      </c>
      <c r="T610" s="105" t="s">
        <v>5701</v>
      </c>
      <c r="U610" s="159">
        <f t="shared" si="109"/>
        <v>2</v>
      </c>
      <c r="V610" s="273">
        <v>2</v>
      </c>
      <c r="W610" s="100">
        <f t="shared" si="117"/>
        <v>1</v>
      </c>
      <c r="X610" s="105" t="str">
        <f t="shared" si="118"/>
        <v>De acuerdo a lo programado</v>
      </c>
      <c r="Y610" s="166" t="s">
        <v>5702</v>
      </c>
      <c r="Z610" s="159">
        <f t="shared" si="110"/>
        <v>2</v>
      </c>
      <c r="AA610" s="159"/>
      <c r="AB610" s="100" t="str">
        <f t="shared" si="111"/>
        <v>No hay ejecución</v>
      </c>
      <c r="AC610" s="105" t="str">
        <f t="shared" si="112"/>
        <v>NA</v>
      </c>
      <c r="AD610" s="166"/>
      <c r="AE610" s="65">
        <f t="shared" si="113"/>
        <v>2</v>
      </c>
      <c r="AF610" s="100">
        <f t="shared" si="114"/>
        <v>0.5</v>
      </c>
      <c r="AG610" s="105" t="str">
        <f t="shared" si="115"/>
        <v>Incumplimiento</v>
      </c>
      <c r="AH610" s="166"/>
      <c r="AI610" s="159">
        <v>41229.760000000002</v>
      </c>
      <c r="AJ610" s="159" t="s">
        <v>5136</v>
      </c>
    </row>
    <row r="611" spans="1:36" ht="30" thickTop="1" thickBot="1">
      <c r="A611" s="63">
        <v>596</v>
      </c>
      <c r="B611" s="162" t="s">
        <v>388</v>
      </c>
      <c r="C611" s="162">
        <v>0</v>
      </c>
      <c r="D611" s="162" t="s">
        <v>99</v>
      </c>
      <c r="E611" s="162" t="s">
        <v>78</v>
      </c>
      <c r="F611" s="162">
        <v>17</v>
      </c>
      <c r="G611" s="231" t="s">
        <v>541</v>
      </c>
      <c r="H611" s="164" t="s">
        <v>5564</v>
      </c>
      <c r="I611" s="231" t="s">
        <v>20</v>
      </c>
      <c r="J611" s="231" t="s">
        <v>338</v>
      </c>
      <c r="K611" s="231">
        <v>5</v>
      </c>
      <c r="L611" s="165" t="s">
        <v>2214</v>
      </c>
      <c r="M611" s="165" t="s">
        <v>2215</v>
      </c>
      <c r="N611" s="64">
        <v>1</v>
      </c>
      <c r="O611" s="64">
        <v>1</v>
      </c>
      <c r="P611" s="64">
        <v>1</v>
      </c>
      <c r="Q611" s="64">
        <v>1</v>
      </c>
      <c r="R611" s="64">
        <f t="shared" si="119"/>
        <v>4</v>
      </c>
      <c r="S611" s="105" t="s">
        <v>5282</v>
      </c>
      <c r="T611" s="105" t="s">
        <v>5703</v>
      </c>
      <c r="U611" s="159">
        <f t="shared" si="109"/>
        <v>2</v>
      </c>
      <c r="V611" s="273">
        <v>1</v>
      </c>
      <c r="W611" s="100">
        <f t="shared" si="117"/>
        <v>0.5</v>
      </c>
      <c r="X611" s="105" t="str">
        <f t="shared" si="118"/>
        <v>En Riesgo de no Cumplimiento</v>
      </c>
      <c r="Y611" s="166" t="s">
        <v>5219</v>
      </c>
      <c r="Z611" s="159">
        <f t="shared" si="110"/>
        <v>2</v>
      </c>
      <c r="AA611" s="159"/>
      <c r="AB611" s="100" t="str">
        <f t="shared" si="111"/>
        <v>No hay ejecución</v>
      </c>
      <c r="AC611" s="105" t="str">
        <f t="shared" si="112"/>
        <v>NA</v>
      </c>
      <c r="AD611" s="166"/>
      <c r="AE611" s="65">
        <f t="shared" si="113"/>
        <v>1</v>
      </c>
      <c r="AF611" s="100">
        <f t="shared" si="114"/>
        <v>0.25</v>
      </c>
      <c r="AG611" s="105" t="str">
        <f t="shared" si="115"/>
        <v>Incumplimiento</v>
      </c>
      <c r="AH611" s="166"/>
      <c r="AI611" s="159">
        <v>41229.760000000002</v>
      </c>
      <c r="AJ611" s="159" t="s">
        <v>5136</v>
      </c>
    </row>
    <row r="612" spans="1:36" ht="58.8" thickTop="1" thickBot="1">
      <c r="A612" s="63">
        <v>597</v>
      </c>
      <c r="B612" s="162" t="s">
        <v>388</v>
      </c>
      <c r="C612" s="162">
        <v>0</v>
      </c>
      <c r="D612" s="162" t="s">
        <v>99</v>
      </c>
      <c r="E612" s="162" t="s">
        <v>78</v>
      </c>
      <c r="F612" s="162">
        <v>17</v>
      </c>
      <c r="G612" s="231" t="s">
        <v>557</v>
      </c>
      <c r="H612" s="164" t="s">
        <v>5547</v>
      </c>
      <c r="I612" s="231" t="s">
        <v>18</v>
      </c>
      <c r="J612" s="231" t="s">
        <v>338</v>
      </c>
      <c r="K612" s="231">
        <v>10</v>
      </c>
      <c r="L612" s="165" t="s">
        <v>685</v>
      </c>
      <c r="M612" s="165" t="s">
        <v>643</v>
      </c>
      <c r="N612" s="64">
        <v>1</v>
      </c>
      <c r="O612" s="64">
        <v>0</v>
      </c>
      <c r="P612" s="64">
        <v>0</v>
      </c>
      <c r="Q612" s="64">
        <v>0</v>
      </c>
      <c r="R612" s="64">
        <f>N612+O612+P612+Q612</f>
        <v>1</v>
      </c>
      <c r="S612" s="105" t="s">
        <v>5310</v>
      </c>
      <c r="T612" s="105" t="s">
        <v>5704</v>
      </c>
      <c r="U612" s="159">
        <f t="shared" ref="U612:U675" si="120">N612+O612</f>
        <v>1</v>
      </c>
      <c r="V612" s="273">
        <v>0</v>
      </c>
      <c r="W612" s="100">
        <f t="shared" si="117"/>
        <v>0</v>
      </c>
      <c r="X612" s="105" t="str">
        <f t="shared" si="118"/>
        <v>En Riesgo de no Cumplimiento</v>
      </c>
      <c r="Y612" s="166" t="s">
        <v>5705</v>
      </c>
      <c r="Z612" s="159">
        <f t="shared" si="110"/>
        <v>0</v>
      </c>
      <c r="AA612" s="159"/>
      <c r="AB612" s="100" t="str">
        <f t="shared" si="111"/>
        <v>No hay ejecución</v>
      </c>
      <c r="AC612" s="105" t="str">
        <f t="shared" si="112"/>
        <v>NA</v>
      </c>
      <c r="AD612" s="166"/>
      <c r="AE612" s="65">
        <f t="shared" si="113"/>
        <v>0</v>
      </c>
      <c r="AF612" s="100" t="str">
        <f t="shared" si="114"/>
        <v>No hay Programación</v>
      </c>
      <c r="AG612" s="105" t="str">
        <f t="shared" si="115"/>
        <v>De acuerdo a lo programado</v>
      </c>
      <c r="AH612" s="166"/>
      <c r="AI612" s="159">
        <v>10307.44</v>
      </c>
      <c r="AJ612" s="159" t="s">
        <v>5136</v>
      </c>
    </row>
    <row r="613" spans="1:36" ht="58.8" thickTop="1" thickBot="1">
      <c r="A613" s="63">
        <v>598</v>
      </c>
      <c r="B613" s="162" t="s">
        <v>388</v>
      </c>
      <c r="C613" s="162">
        <v>0</v>
      </c>
      <c r="D613" s="162" t="s">
        <v>99</v>
      </c>
      <c r="E613" s="162" t="s">
        <v>78</v>
      </c>
      <c r="F613" s="162">
        <v>17</v>
      </c>
      <c r="G613" s="231" t="s">
        <v>541</v>
      </c>
      <c r="H613" s="164" t="s">
        <v>5601</v>
      </c>
      <c r="I613" s="231" t="s">
        <v>20</v>
      </c>
      <c r="J613" s="231" t="s">
        <v>338</v>
      </c>
      <c r="K613" s="231">
        <v>5</v>
      </c>
      <c r="L613" s="165" t="s">
        <v>2214</v>
      </c>
      <c r="M613" s="165" t="s">
        <v>2215</v>
      </c>
      <c r="N613" s="64">
        <v>0</v>
      </c>
      <c r="O613" s="64">
        <v>1</v>
      </c>
      <c r="P613" s="64">
        <v>1</v>
      </c>
      <c r="Q613" s="64">
        <v>1</v>
      </c>
      <c r="R613" s="64">
        <f t="shared" si="119"/>
        <v>3</v>
      </c>
      <c r="S613" s="105" t="s">
        <v>5310</v>
      </c>
      <c r="T613" s="105" t="s">
        <v>5704</v>
      </c>
      <c r="U613" s="159">
        <f t="shared" si="120"/>
        <v>1</v>
      </c>
      <c r="V613" s="273">
        <v>0</v>
      </c>
      <c r="W613" s="100">
        <f t="shared" si="117"/>
        <v>0</v>
      </c>
      <c r="X613" s="105" t="str">
        <f t="shared" si="118"/>
        <v>En Riesgo de no Cumplimiento</v>
      </c>
      <c r="Y613" s="166" t="s">
        <v>5705</v>
      </c>
      <c r="Z613" s="159">
        <f t="shared" si="110"/>
        <v>2</v>
      </c>
      <c r="AA613" s="159"/>
      <c r="AB613" s="100" t="str">
        <f t="shared" si="111"/>
        <v>No hay ejecución</v>
      </c>
      <c r="AC613" s="105" t="str">
        <f t="shared" si="112"/>
        <v>NA</v>
      </c>
      <c r="AD613" s="166"/>
      <c r="AE613" s="65">
        <f t="shared" si="113"/>
        <v>0</v>
      </c>
      <c r="AF613" s="100" t="str">
        <f t="shared" si="114"/>
        <v>No hay Programación</v>
      </c>
      <c r="AG613" s="105" t="str">
        <f t="shared" si="115"/>
        <v>De acuerdo a lo programado</v>
      </c>
      <c r="AH613" s="166"/>
      <c r="AI613" s="159">
        <v>30922.32</v>
      </c>
      <c r="AJ613" s="159" t="s">
        <v>5136</v>
      </c>
    </row>
    <row r="614" spans="1:36" ht="58.8" thickTop="1" thickBot="1">
      <c r="A614" s="63">
        <v>599</v>
      </c>
      <c r="B614" s="162" t="s">
        <v>388</v>
      </c>
      <c r="C614" s="162">
        <v>0</v>
      </c>
      <c r="D614" s="162" t="s">
        <v>99</v>
      </c>
      <c r="E614" s="162" t="s">
        <v>78</v>
      </c>
      <c r="F614" s="162">
        <v>17</v>
      </c>
      <c r="G614" s="231" t="s">
        <v>541</v>
      </c>
      <c r="H614" s="164" t="s">
        <v>5649</v>
      </c>
      <c r="I614" s="231" t="s">
        <v>20</v>
      </c>
      <c r="J614" s="231" t="s">
        <v>338</v>
      </c>
      <c r="K614" s="231">
        <v>5</v>
      </c>
      <c r="L614" s="165" t="s">
        <v>2214</v>
      </c>
      <c r="M614" s="165" t="s">
        <v>2215</v>
      </c>
      <c r="N614" s="64">
        <v>1</v>
      </c>
      <c r="O614" s="64">
        <v>0</v>
      </c>
      <c r="P614" s="64">
        <v>0</v>
      </c>
      <c r="Q614" s="64">
        <v>0</v>
      </c>
      <c r="R614" s="64">
        <f t="shared" si="119"/>
        <v>1</v>
      </c>
      <c r="S614" s="105" t="s">
        <v>5310</v>
      </c>
      <c r="T614" s="105" t="s">
        <v>5704</v>
      </c>
      <c r="U614" s="159">
        <f t="shared" si="120"/>
        <v>1</v>
      </c>
      <c r="V614" s="273">
        <v>0</v>
      </c>
      <c r="W614" s="100">
        <f t="shared" si="117"/>
        <v>0</v>
      </c>
      <c r="X614" s="105" t="str">
        <f t="shared" si="118"/>
        <v>En Riesgo de no Cumplimiento</v>
      </c>
      <c r="Y614" s="166" t="s">
        <v>5705</v>
      </c>
      <c r="Z614" s="159">
        <f t="shared" si="110"/>
        <v>0</v>
      </c>
      <c r="AA614" s="159"/>
      <c r="AB614" s="100" t="str">
        <f t="shared" si="111"/>
        <v>No hay ejecución</v>
      </c>
      <c r="AC614" s="105" t="str">
        <f t="shared" si="112"/>
        <v>NA</v>
      </c>
      <c r="AD614" s="166"/>
      <c r="AE614" s="65">
        <f t="shared" si="113"/>
        <v>0</v>
      </c>
      <c r="AF614" s="100" t="str">
        <f t="shared" si="114"/>
        <v>No hay Programación</v>
      </c>
      <c r="AG614" s="105" t="str">
        <f t="shared" si="115"/>
        <v>De acuerdo a lo programado</v>
      </c>
      <c r="AH614" s="166"/>
      <c r="AI614" s="159">
        <v>10307.44</v>
      </c>
      <c r="AJ614" s="159" t="s">
        <v>5136</v>
      </c>
    </row>
    <row r="615" spans="1:36" ht="58.8" thickTop="1" thickBot="1">
      <c r="A615" s="63">
        <v>600</v>
      </c>
      <c r="B615" s="162" t="s">
        <v>388</v>
      </c>
      <c r="C615" s="162">
        <v>0</v>
      </c>
      <c r="D615" s="162" t="s">
        <v>99</v>
      </c>
      <c r="E615" s="162" t="s">
        <v>78</v>
      </c>
      <c r="F615" s="162">
        <v>17</v>
      </c>
      <c r="G615" s="231" t="s">
        <v>541</v>
      </c>
      <c r="H615" s="164" t="s">
        <v>5562</v>
      </c>
      <c r="I615" s="231" t="s">
        <v>20</v>
      </c>
      <c r="J615" s="231" t="s">
        <v>338</v>
      </c>
      <c r="K615" s="231">
        <v>5</v>
      </c>
      <c r="L615" s="165" t="s">
        <v>2214</v>
      </c>
      <c r="M615" s="165" t="s">
        <v>2215</v>
      </c>
      <c r="N615" s="64">
        <v>1</v>
      </c>
      <c r="O615" s="64">
        <v>0</v>
      </c>
      <c r="P615" s="64">
        <v>0</v>
      </c>
      <c r="Q615" s="64">
        <v>0</v>
      </c>
      <c r="R615" s="64">
        <f t="shared" si="119"/>
        <v>1</v>
      </c>
      <c r="S615" s="105" t="s">
        <v>5310</v>
      </c>
      <c r="T615" s="105" t="s">
        <v>5704</v>
      </c>
      <c r="U615" s="159">
        <f t="shared" si="120"/>
        <v>1</v>
      </c>
      <c r="V615" s="273">
        <v>0</v>
      </c>
      <c r="W615" s="100">
        <f t="shared" si="117"/>
        <v>0</v>
      </c>
      <c r="X615" s="105" t="str">
        <f t="shared" si="118"/>
        <v>En Riesgo de no Cumplimiento</v>
      </c>
      <c r="Y615" s="166" t="s">
        <v>5705</v>
      </c>
      <c r="Z615" s="159">
        <f t="shared" si="110"/>
        <v>0</v>
      </c>
      <c r="AA615" s="159"/>
      <c r="AB615" s="100" t="str">
        <f t="shared" si="111"/>
        <v>No hay ejecución</v>
      </c>
      <c r="AC615" s="105" t="str">
        <f t="shared" si="112"/>
        <v>NA</v>
      </c>
      <c r="AD615" s="166"/>
      <c r="AE615" s="65">
        <f t="shared" si="113"/>
        <v>0</v>
      </c>
      <c r="AF615" s="100" t="str">
        <f t="shared" si="114"/>
        <v>No hay Programación</v>
      </c>
      <c r="AG615" s="105" t="str">
        <f t="shared" si="115"/>
        <v>De acuerdo a lo programado</v>
      </c>
      <c r="AH615" s="166"/>
      <c r="AI615" s="159">
        <v>10307.44</v>
      </c>
      <c r="AJ615" s="159" t="s">
        <v>5136</v>
      </c>
    </row>
    <row r="616" spans="1:36" ht="58.8" thickTop="1" thickBot="1">
      <c r="A616" s="63">
        <v>601</v>
      </c>
      <c r="B616" s="162" t="s">
        <v>388</v>
      </c>
      <c r="C616" s="162">
        <v>0</v>
      </c>
      <c r="D616" s="162" t="s">
        <v>99</v>
      </c>
      <c r="E616" s="162" t="s">
        <v>78</v>
      </c>
      <c r="F616" s="162">
        <v>17</v>
      </c>
      <c r="G616" s="231" t="s">
        <v>541</v>
      </c>
      <c r="H616" s="164" t="s">
        <v>5581</v>
      </c>
      <c r="I616" s="231" t="s">
        <v>20</v>
      </c>
      <c r="J616" s="231" t="s">
        <v>338</v>
      </c>
      <c r="K616" s="231">
        <v>5</v>
      </c>
      <c r="L616" s="165" t="s">
        <v>2214</v>
      </c>
      <c r="M616" s="165" t="s">
        <v>2215</v>
      </c>
      <c r="N616" s="64">
        <v>1</v>
      </c>
      <c r="O616" s="64">
        <v>1</v>
      </c>
      <c r="P616" s="64">
        <v>0</v>
      </c>
      <c r="Q616" s="64">
        <v>0</v>
      </c>
      <c r="R616" s="64">
        <f t="shared" si="119"/>
        <v>2</v>
      </c>
      <c r="S616" s="105" t="s">
        <v>5310</v>
      </c>
      <c r="T616" s="105" t="s">
        <v>5704</v>
      </c>
      <c r="U616" s="159">
        <f t="shared" si="120"/>
        <v>2</v>
      </c>
      <c r="V616" s="273">
        <v>0</v>
      </c>
      <c r="W616" s="100">
        <f t="shared" si="117"/>
        <v>0</v>
      </c>
      <c r="X616" s="105" t="str">
        <f t="shared" si="118"/>
        <v>En Riesgo de no Cumplimiento</v>
      </c>
      <c r="Y616" s="166" t="s">
        <v>5705</v>
      </c>
      <c r="Z616" s="159">
        <f t="shared" si="110"/>
        <v>0</v>
      </c>
      <c r="AA616" s="159"/>
      <c r="AB616" s="100" t="str">
        <f t="shared" si="111"/>
        <v>No hay ejecución</v>
      </c>
      <c r="AC616" s="105" t="str">
        <f t="shared" si="112"/>
        <v>NA</v>
      </c>
      <c r="AD616" s="166"/>
      <c r="AE616" s="65">
        <f t="shared" si="113"/>
        <v>0</v>
      </c>
      <c r="AF616" s="100" t="str">
        <f t="shared" si="114"/>
        <v>No hay Programación</v>
      </c>
      <c r="AG616" s="105" t="str">
        <f t="shared" si="115"/>
        <v>De acuerdo a lo programado</v>
      </c>
      <c r="AH616" s="166"/>
      <c r="AI616" s="159">
        <v>20614.88</v>
      </c>
      <c r="AJ616" s="159" t="s">
        <v>5136</v>
      </c>
    </row>
    <row r="617" spans="1:36" ht="58.8" thickTop="1" thickBot="1">
      <c r="A617" s="63">
        <v>602</v>
      </c>
      <c r="B617" s="162" t="s">
        <v>388</v>
      </c>
      <c r="C617" s="162">
        <v>0</v>
      </c>
      <c r="D617" s="162" t="s">
        <v>99</v>
      </c>
      <c r="E617" s="162" t="s">
        <v>78</v>
      </c>
      <c r="F617" s="162">
        <v>17</v>
      </c>
      <c r="G617" s="231" t="s">
        <v>557</v>
      </c>
      <c r="H617" s="164" t="s">
        <v>5548</v>
      </c>
      <c r="I617" s="231" t="s">
        <v>18</v>
      </c>
      <c r="J617" s="231" t="s">
        <v>338</v>
      </c>
      <c r="K617" s="231">
        <v>10</v>
      </c>
      <c r="L617" s="165" t="s">
        <v>685</v>
      </c>
      <c r="M617" s="165" t="s">
        <v>643</v>
      </c>
      <c r="N617" s="64">
        <v>1</v>
      </c>
      <c r="O617" s="64">
        <v>0</v>
      </c>
      <c r="P617" s="64">
        <v>0</v>
      </c>
      <c r="Q617" s="64">
        <v>0</v>
      </c>
      <c r="R617" s="64">
        <f t="shared" si="119"/>
        <v>1</v>
      </c>
      <c r="S617" s="105" t="s">
        <v>5310</v>
      </c>
      <c r="T617" s="105" t="s">
        <v>5706</v>
      </c>
      <c r="U617" s="159">
        <f t="shared" si="120"/>
        <v>1</v>
      </c>
      <c r="V617" s="273">
        <v>0</v>
      </c>
      <c r="W617" s="100">
        <f t="shared" si="117"/>
        <v>0</v>
      </c>
      <c r="X617" s="105" t="str">
        <f t="shared" si="118"/>
        <v>En Riesgo de no Cumplimiento</v>
      </c>
      <c r="Y617" s="166" t="s">
        <v>5705</v>
      </c>
      <c r="Z617" s="159">
        <f t="shared" ref="Z617:Z680" si="121">P617+Q617</f>
        <v>0</v>
      </c>
      <c r="AA617" s="159"/>
      <c r="AB617" s="100" t="str">
        <f t="shared" ref="AB617:AB680" si="122">IF(AA617="","No hay ejecución",IF(AND(Z617&gt;0), AA617/Z617,"No hay Programación"))</f>
        <v>No hay ejecución</v>
      </c>
      <c r="AC617" s="105" t="str">
        <f t="shared" ref="AC617:AC680" si="123">IF(AB617="No hay ejecución","NA",IF(AB617&gt;=90%,"De acuerdo a lo programado",IF(AB617&gt;=70%,"Atraso Leve",IF(AB617&lt;70%,"En Riesgo de no Cumplimiento"))))</f>
        <v>NA</v>
      </c>
      <c r="AD617" s="166"/>
      <c r="AE617" s="65">
        <f t="shared" ref="AE617:AE680" si="124">V617+AA617</f>
        <v>0</v>
      </c>
      <c r="AF617" s="100" t="str">
        <f t="shared" ref="AF617:AF680" si="125">IF(AE617="","No hay ejecución",IF(AND(AE617&gt;0), AE617/R617,"No hay Programación"))</f>
        <v>No hay Programación</v>
      </c>
      <c r="AG617" s="105" t="str">
        <f t="shared" ref="AG617:AG680" si="126">IF(AF617="No hay ejecución","NA",IF(AF617&gt;=90%,"De acuerdo a lo programado",IF(AF617&gt;=70%,"Atraso Leve",IF(AF617&lt;70%,"Incumplimiento"))))</f>
        <v>De acuerdo a lo programado</v>
      </c>
      <c r="AH617" s="166"/>
      <c r="AI617" s="159">
        <v>10307.44</v>
      </c>
      <c r="AJ617" s="159" t="s">
        <v>5136</v>
      </c>
    </row>
    <row r="618" spans="1:36" ht="68.400000000000006" thickTop="1" thickBot="1">
      <c r="A618" s="63">
        <v>603</v>
      </c>
      <c r="B618" s="162" t="s">
        <v>388</v>
      </c>
      <c r="C618" s="162">
        <v>0</v>
      </c>
      <c r="D618" s="162" t="s">
        <v>99</v>
      </c>
      <c r="E618" s="162" t="s">
        <v>78</v>
      </c>
      <c r="F618" s="162">
        <v>17</v>
      </c>
      <c r="G618" s="231" t="s">
        <v>557</v>
      </c>
      <c r="H618" s="164" t="s">
        <v>5547</v>
      </c>
      <c r="I618" s="231" t="s">
        <v>18</v>
      </c>
      <c r="J618" s="231" t="s">
        <v>338</v>
      </c>
      <c r="K618" s="231">
        <v>10</v>
      </c>
      <c r="L618" s="165" t="s">
        <v>685</v>
      </c>
      <c r="M618" s="165" t="s">
        <v>643</v>
      </c>
      <c r="N618" s="64">
        <v>1</v>
      </c>
      <c r="O618" s="64">
        <v>0</v>
      </c>
      <c r="P618" s="64">
        <v>0</v>
      </c>
      <c r="Q618" s="64">
        <v>0</v>
      </c>
      <c r="R618" s="64">
        <f>N618+O618+P618+Q618</f>
        <v>1</v>
      </c>
      <c r="S618" s="105" t="s">
        <v>5310</v>
      </c>
      <c r="T618" s="105" t="s">
        <v>5707</v>
      </c>
      <c r="U618" s="159">
        <f t="shared" si="120"/>
        <v>1</v>
      </c>
      <c r="V618" s="273">
        <v>1</v>
      </c>
      <c r="W618" s="100">
        <f t="shared" si="117"/>
        <v>1</v>
      </c>
      <c r="X618" s="105" t="str">
        <f t="shared" si="118"/>
        <v>De acuerdo a lo programado</v>
      </c>
      <c r="Y618" s="166" t="s">
        <v>5708</v>
      </c>
      <c r="Z618" s="159">
        <f t="shared" si="121"/>
        <v>0</v>
      </c>
      <c r="AA618" s="159"/>
      <c r="AB618" s="100" t="str">
        <f t="shared" si="122"/>
        <v>No hay ejecución</v>
      </c>
      <c r="AC618" s="105" t="str">
        <f t="shared" si="123"/>
        <v>NA</v>
      </c>
      <c r="AD618" s="166"/>
      <c r="AE618" s="65">
        <f t="shared" si="124"/>
        <v>1</v>
      </c>
      <c r="AF618" s="100">
        <f t="shared" si="125"/>
        <v>1</v>
      </c>
      <c r="AG618" s="105" t="str">
        <f t="shared" si="126"/>
        <v>De acuerdo a lo programado</v>
      </c>
      <c r="AH618" s="166"/>
      <c r="AI618" s="159">
        <v>10307.44</v>
      </c>
      <c r="AJ618" s="159" t="s">
        <v>5136</v>
      </c>
    </row>
    <row r="619" spans="1:36" ht="58.8" thickTop="1" thickBot="1">
      <c r="A619" s="63">
        <v>604</v>
      </c>
      <c r="B619" s="162" t="s">
        <v>388</v>
      </c>
      <c r="C619" s="162">
        <v>0</v>
      </c>
      <c r="D619" s="162" t="s">
        <v>99</v>
      </c>
      <c r="E619" s="162" t="s">
        <v>78</v>
      </c>
      <c r="F619" s="162">
        <v>17</v>
      </c>
      <c r="G619" s="231" t="s">
        <v>557</v>
      </c>
      <c r="H619" s="164" t="s">
        <v>5548</v>
      </c>
      <c r="I619" s="231" t="s">
        <v>18</v>
      </c>
      <c r="J619" s="231" t="s">
        <v>338</v>
      </c>
      <c r="K619" s="231">
        <v>10</v>
      </c>
      <c r="L619" s="165" t="s">
        <v>685</v>
      </c>
      <c r="M619" s="165" t="s">
        <v>643</v>
      </c>
      <c r="N619" s="64">
        <v>1</v>
      </c>
      <c r="O619" s="64">
        <v>0</v>
      </c>
      <c r="P619" s="64">
        <v>0</v>
      </c>
      <c r="Q619" s="64">
        <v>0</v>
      </c>
      <c r="R619" s="64">
        <f t="shared" si="119"/>
        <v>1</v>
      </c>
      <c r="S619" s="105" t="s">
        <v>5310</v>
      </c>
      <c r="T619" s="105" t="s">
        <v>5707</v>
      </c>
      <c r="U619" s="159">
        <f t="shared" si="120"/>
        <v>1</v>
      </c>
      <c r="V619" s="273">
        <v>1</v>
      </c>
      <c r="W619" s="100">
        <f t="shared" si="117"/>
        <v>1</v>
      </c>
      <c r="X619" s="105" t="str">
        <f t="shared" si="118"/>
        <v>De acuerdo a lo programado</v>
      </c>
      <c r="Y619" s="166" t="s">
        <v>5709</v>
      </c>
      <c r="Z619" s="159">
        <f t="shared" si="121"/>
        <v>0</v>
      </c>
      <c r="AA619" s="159"/>
      <c r="AB619" s="100" t="str">
        <f t="shared" si="122"/>
        <v>No hay ejecución</v>
      </c>
      <c r="AC619" s="105" t="str">
        <f t="shared" si="123"/>
        <v>NA</v>
      </c>
      <c r="AD619" s="166"/>
      <c r="AE619" s="65">
        <f t="shared" si="124"/>
        <v>1</v>
      </c>
      <c r="AF619" s="100">
        <f t="shared" si="125"/>
        <v>1</v>
      </c>
      <c r="AG619" s="105" t="str">
        <f t="shared" si="126"/>
        <v>De acuerdo a lo programado</v>
      </c>
      <c r="AH619" s="166"/>
      <c r="AI619" s="159">
        <v>10307.44</v>
      </c>
      <c r="AJ619" s="159" t="s">
        <v>5136</v>
      </c>
    </row>
    <row r="620" spans="1:36" ht="30" thickTop="1" thickBot="1">
      <c r="A620" s="63">
        <v>605</v>
      </c>
      <c r="B620" s="162" t="s">
        <v>388</v>
      </c>
      <c r="C620" s="162">
        <v>0</v>
      </c>
      <c r="D620" s="162" t="s">
        <v>99</v>
      </c>
      <c r="E620" s="162" t="s">
        <v>78</v>
      </c>
      <c r="F620" s="162">
        <v>17</v>
      </c>
      <c r="G620" s="231" t="s">
        <v>541</v>
      </c>
      <c r="H620" s="164" t="s">
        <v>5562</v>
      </c>
      <c r="I620" s="231" t="s">
        <v>20</v>
      </c>
      <c r="J620" s="231" t="s">
        <v>338</v>
      </c>
      <c r="K620" s="231">
        <v>5</v>
      </c>
      <c r="L620" s="165" t="s">
        <v>2214</v>
      </c>
      <c r="M620" s="165" t="s">
        <v>2215</v>
      </c>
      <c r="N620" s="64">
        <v>1</v>
      </c>
      <c r="O620" s="64">
        <v>1</v>
      </c>
      <c r="P620" s="64">
        <v>1</v>
      </c>
      <c r="Q620" s="64">
        <v>1</v>
      </c>
      <c r="R620" s="64">
        <f t="shared" si="119"/>
        <v>4</v>
      </c>
      <c r="S620" s="105" t="s">
        <v>5310</v>
      </c>
      <c r="T620" s="105" t="s">
        <v>5707</v>
      </c>
      <c r="U620" s="159">
        <f t="shared" si="120"/>
        <v>2</v>
      </c>
      <c r="V620" s="273">
        <v>1</v>
      </c>
      <c r="W620" s="100">
        <f t="shared" si="117"/>
        <v>0.5</v>
      </c>
      <c r="X620" s="105" t="str">
        <f t="shared" si="118"/>
        <v>En Riesgo de no Cumplimiento</v>
      </c>
      <c r="Y620" s="166" t="s">
        <v>5289</v>
      </c>
      <c r="Z620" s="159">
        <f t="shared" si="121"/>
        <v>2</v>
      </c>
      <c r="AA620" s="159"/>
      <c r="AB620" s="100" t="str">
        <f t="shared" si="122"/>
        <v>No hay ejecución</v>
      </c>
      <c r="AC620" s="105" t="str">
        <f t="shared" si="123"/>
        <v>NA</v>
      </c>
      <c r="AD620" s="166"/>
      <c r="AE620" s="65">
        <f t="shared" si="124"/>
        <v>1</v>
      </c>
      <c r="AF620" s="100">
        <f t="shared" si="125"/>
        <v>0.25</v>
      </c>
      <c r="AG620" s="105" t="str">
        <f t="shared" si="126"/>
        <v>Incumplimiento</v>
      </c>
      <c r="AH620" s="166"/>
      <c r="AI620" s="159">
        <v>41229.760000000002</v>
      </c>
      <c r="AJ620" s="159" t="s">
        <v>5136</v>
      </c>
    </row>
    <row r="621" spans="1:36" ht="68.400000000000006" thickTop="1" thickBot="1">
      <c r="A621" s="63">
        <v>606</v>
      </c>
      <c r="B621" s="162" t="s">
        <v>388</v>
      </c>
      <c r="C621" s="162">
        <v>0</v>
      </c>
      <c r="D621" s="162" t="s">
        <v>99</v>
      </c>
      <c r="E621" s="162" t="s">
        <v>78</v>
      </c>
      <c r="F621" s="162">
        <v>17</v>
      </c>
      <c r="G621" s="231" t="s">
        <v>541</v>
      </c>
      <c r="H621" s="164" t="s">
        <v>5602</v>
      </c>
      <c r="I621" s="231" t="s">
        <v>20</v>
      </c>
      <c r="J621" s="231" t="s">
        <v>338</v>
      </c>
      <c r="K621" s="231">
        <v>5</v>
      </c>
      <c r="L621" s="165" t="s">
        <v>685</v>
      </c>
      <c r="M621" s="165" t="s">
        <v>643</v>
      </c>
      <c r="N621" s="64">
        <v>0</v>
      </c>
      <c r="O621" s="64">
        <v>0</v>
      </c>
      <c r="P621" s="64">
        <v>1</v>
      </c>
      <c r="Q621" s="64">
        <v>0</v>
      </c>
      <c r="R621" s="64">
        <f t="shared" si="119"/>
        <v>1</v>
      </c>
      <c r="S621" s="105" t="s">
        <v>5310</v>
      </c>
      <c r="T621" s="105" t="s">
        <v>5707</v>
      </c>
      <c r="U621" s="159">
        <f t="shared" si="120"/>
        <v>0</v>
      </c>
      <c r="V621" s="273">
        <v>1</v>
      </c>
      <c r="W621" s="100" t="str">
        <f t="shared" si="117"/>
        <v>No hay Programación</v>
      </c>
      <c r="X621" s="105" t="str">
        <f t="shared" si="118"/>
        <v>De acuerdo a lo programado</v>
      </c>
      <c r="Y621" s="166" t="s">
        <v>5710</v>
      </c>
      <c r="Z621" s="159">
        <f t="shared" si="121"/>
        <v>1</v>
      </c>
      <c r="AA621" s="159"/>
      <c r="AB621" s="100" t="str">
        <f t="shared" si="122"/>
        <v>No hay ejecución</v>
      </c>
      <c r="AC621" s="105" t="str">
        <f t="shared" si="123"/>
        <v>NA</v>
      </c>
      <c r="AD621" s="166"/>
      <c r="AE621" s="65">
        <f t="shared" si="124"/>
        <v>1</v>
      </c>
      <c r="AF621" s="100">
        <f t="shared" si="125"/>
        <v>1</v>
      </c>
      <c r="AG621" s="105" t="str">
        <f t="shared" si="126"/>
        <v>De acuerdo a lo programado</v>
      </c>
      <c r="AH621" s="166"/>
      <c r="AI621" s="159">
        <v>10307.44</v>
      </c>
      <c r="AJ621" s="159" t="s">
        <v>5136</v>
      </c>
    </row>
    <row r="622" spans="1:36" ht="30" thickTop="1" thickBot="1">
      <c r="A622" s="63">
        <v>607</v>
      </c>
      <c r="B622" s="162" t="s">
        <v>388</v>
      </c>
      <c r="C622" s="162">
        <v>0</v>
      </c>
      <c r="D622" s="162" t="s">
        <v>99</v>
      </c>
      <c r="E622" s="162" t="s">
        <v>78</v>
      </c>
      <c r="F622" s="162">
        <v>17</v>
      </c>
      <c r="G622" s="231" t="s">
        <v>541</v>
      </c>
      <c r="H622" s="164" t="s">
        <v>5553</v>
      </c>
      <c r="I622" s="231" t="s">
        <v>20</v>
      </c>
      <c r="J622" s="231" t="s">
        <v>338</v>
      </c>
      <c r="K622" s="231">
        <v>5</v>
      </c>
      <c r="L622" s="165" t="s">
        <v>2214</v>
      </c>
      <c r="M622" s="165" t="s">
        <v>2215</v>
      </c>
      <c r="N622" s="64">
        <v>1</v>
      </c>
      <c r="O622" s="64">
        <v>1</v>
      </c>
      <c r="P622" s="64">
        <v>1</v>
      </c>
      <c r="Q622" s="64">
        <v>1</v>
      </c>
      <c r="R622" s="64">
        <f t="shared" si="119"/>
        <v>4</v>
      </c>
      <c r="S622" s="105" t="s">
        <v>5310</v>
      </c>
      <c r="T622" s="105" t="s">
        <v>5707</v>
      </c>
      <c r="U622" s="159">
        <f t="shared" si="120"/>
        <v>2</v>
      </c>
      <c r="V622" s="273">
        <v>1</v>
      </c>
      <c r="W622" s="100">
        <f t="shared" si="117"/>
        <v>0.5</v>
      </c>
      <c r="X622" s="105" t="str">
        <f t="shared" si="118"/>
        <v>En Riesgo de no Cumplimiento</v>
      </c>
      <c r="Y622" s="166" t="s">
        <v>5289</v>
      </c>
      <c r="Z622" s="159">
        <f t="shared" si="121"/>
        <v>2</v>
      </c>
      <c r="AA622" s="159"/>
      <c r="AB622" s="100" t="str">
        <f t="shared" si="122"/>
        <v>No hay ejecución</v>
      </c>
      <c r="AC622" s="105" t="str">
        <f t="shared" si="123"/>
        <v>NA</v>
      </c>
      <c r="AD622" s="166"/>
      <c r="AE622" s="65">
        <f t="shared" si="124"/>
        <v>1</v>
      </c>
      <c r="AF622" s="100">
        <f t="shared" si="125"/>
        <v>0.25</v>
      </c>
      <c r="AG622" s="105" t="str">
        <f t="shared" si="126"/>
        <v>Incumplimiento</v>
      </c>
      <c r="AH622" s="166"/>
      <c r="AI622" s="159">
        <v>41229.760000000002</v>
      </c>
      <c r="AJ622" s="159" t="s">
        <v>5136</v>
      </c>
    </row>
    <row r="623" spans="1:36" ht="58.8" thickTop="1" thickBot="1">
      <c r="A623" s="63">
        <v>608</v>
      </c>
      <c r="B623" s="162" t="s">
        <v>388</v>
      </c>
      <c r="C623" s="162">
        <v>0</v>
      </c>
      <c r="D623" s="162" t="s">
        <v>99</v>
      </c>
      <c r="E623" s="162" t="s">
        <v>78</v>
      </c>
      <c r="F623" s="162">
        <v>17</v>
      </c>
      <c r="G623" s="231" t="s">
        <v>557</v>
      </c>
      <c r="H623" s="164" t="s">
        <v>5548</v>
      </c>
      <c r="I623" s="231" t="s">
        <v>18</v>
      </c>
      <c r="J623" s="231" t="s">
        <v>338</v>
      </c>
      <c r="K623" s="231">
        <v>10</v>
      </c>
      <c r="L623" s="165" t="s">
        <v>685</v>
      </c>
      <c r="M623" s="165" t="s">
        <v>643</v>
      </c>
      <c r="N623" s="64">
        <v>2</v>
      </c>
      <c r="O623" s="64">
        <v>0</v>
      </c>
      <c r="P623" s="64">
        <v>0</v>
      </c>
      <c r="Q623" s="64">
        <v>0</v>
      </c>
      <c r="R623" s="64">
        <f t="shared" si="119"/>
        <v>2</v>
      </c>
      <c r="S623" s="105" t="s">
        <v>5310</v>
      </c>
      <c r="T623" s="105" t="s">
        <v>5711</v>
      </c>
      <c r="U623" s="159">
        <f t="shared" si="120"/>
        <v>2</v>
      </c>
      <c r="V623" s="273">
        <v>0</v>
      </c>
      <c r="W623" s="100">
        <f t="shared" si="117"/>
        <v>0</v>
      </c>
      <c r="X623" s="105" t="str">
        <f t="shared" si="118"/>
        <v>En Riesgo de no Cumplimiento</v>
      </c>
      <c r="Y623" s="166" t="s">
        <v>5705</v>
      </c>
      <c r="Z623" s="159">
        <f t="shared" si="121"/>
        <v>0</v>
      </c>
      <c r="AA623" s="159"/>
      <c r="AB623" s="100" t="str">
        <f t="shared" si="122"/>
        <v>No hay ejecución</v>
      </c>
      <c r="AC623" s="105" t="str">
        <f t="shared" si="123"/>
        <v>NA</v>
      </c>
      <c r="AD623" s="166"/>
      <c r="AE623" s="65">
        <f t="shared" si="124"/>
        <v>0</v>
      </c>
      <c r="AF623" s="100" t="str">
        <f t="shared" si="125"/>
        <v>No hay Programación</v>
      </c>
      <c r="AG623" s="105" t="str">
        <f t="shared" si="126"/>
        <v>De acuerdo a lo programado</v>
      </c>
      <c r="AH623" s="166"/>
      <c r="AI623" s="159">
        <v>20614.88</v>
      </c>
      <c r="AJ623" s="159" t="s">
        <v>5136</v>
      </c>
    </row>
    <row r="624" spans="1:36" ht="58.8" thickTop="1" thickBot="1">
      <c r="A624" s="63">
        <v>609</v>
      </c>
      <c r="B624" s="162" t="s">
        <v>388</v>
      </c>
      <c r="C624" s="162">
        <v>0</v>
      </c>
      <c r="D624" s="162" t="s">
        <v>99</v>
      </c>
      <c r="E624" s="162" t="s">
        <v>78</v>
      </c>
      <c r="F624" s="162">
        <v>17</v>
      </c>
      <c r="G624" s="231" t="s">
        <v>541</v>
      </c>
      <c r="H624" s="164" t="s">
        <v>5606</v>
      </c>
      <c r="I624" s="231" t="s">
        <v>20</v>
      </c>
      <c r="J624" s="231" t="s">
        <v>338</v>
      </c>
      <c r="K624" s="231">
        <v>5</v>
      </c>
      <c r="L624" s="165" t="s">
        <v>2214</v>
      </c>
      <c r="M624" s="165" t="s">
        <v>2215</v>
      </c>
      <c r="N624" s="64">
        <v>0</v>
      </c>
      <c r="O624" s="64">
        <v>0</v>
      </c>
      <c r="P624" s="64">
        <v>3</v>
      </c>
      <c r="Q624" s="64">
        <v>3</v>
      </c>
      <c r="R624" s="64">
        <f t="shared" si="119"/>
        <v>6</v>
      </c>
      <c r="S624" s="105" t="s">
        <v>5310</v>
      </c>
      <c r="T624" s="105" t="s">
        <v>5711</v>
      </c>
      <c r="U624" s="159">
        <f t="shared" si="120"/>
        <v>0</v>
      </c>
      <c r="V624" s="273">
        <v>0</v>
      </c>
      <c r="W624" s="100" t="str">
        <f t="shared" si="117"/>
        <v>No hay Programación</v>
      </c>
      <c r="X624" s="105" t="str">
        <f t="shared" si="118"/>
        <v>De acuerdo a lo programado</v>
      </c>
      <c r="Y624" s="166" t="s">
        <v>5705</v>
      </c>
      <c r="Z624" s="159">
        <f t="shared" si="121"/>
        <v>6</v>
      </c>
      <c r="AA624" s="159"/>
      <c r="AB624" s="100" t="str">
        <f t="shared" si="122"/>
        <v>No hay ejecución</v>
      </c>
      <c r="AC624" s="105" t="str">
        <f t="shared" si="123"/>
        <v>NA</v>
      </c>
      <c r="AD624" s="166"/>
      <c r="AE624" s="65">
        <f t="shared" si="124"/>
        <v>0</v>
      </c>
      <c r="AF624" s="100" t="str">
        <f t="shared" si="125"/>
        <v>No hay Programación</v>
      </c>
      <c r="AG624" s="105" t="str">
        <f t="shared" si="126"/>
        <v>De acuerdo a lo programado</v>
      </c>
      <c r="AH624" s="166"/>
      <c r="AI624" s="159">
        <v>92766.96</v>
      </c>
      <c r="AJ624" s="159" t="s">
        <v>5136</v>
      </c>
    </row>
    <row r="625" spans="1:36" ht="30" thickTop="1" thickBot="1">
      <c r="A625" s="63">
        <v>610</v>
      </c>
      <c r="B625" s="162" t="s">
        <v>388</v>
      </c>
      <c r="C625" s="162">
        <v>0</v>
      </c>
      <c r="D625" s="162" t="s">
        <v>99</v>
      </c>
      <c r="E625" s="162" t="s">
        <v>78</v>
      </c>
      <c r="F625" s="162">
        <v>17</v>
      </c>
      <c r="G625" s="231" t="s">
        <v>557</v>
      </c>
      <c r="H625" s="164" t="s">
        <v>5547</v>
      </c>
      <c r="I625" s="231" t="s">
        <v>18</v>
      </c>
      <c r="J625" s="231" t="s">
        <v>338</v>
      </c>
      <c r="K625" s="231">
        <v>10</v>
      </c>
      <c r="L625" s="165" t="s">
        <v>685</v>
      </c>
      <c r="M625" s="165" t="s">
        <v>643</v>
      </c>
      <c r="N625" s="64">
        <v>1</v>
      </c>
      <c r="O625" s="64">
        <v>0</v>
      </c>
      <c r="P625" s="64">
        <v>0</v>
      </c>
      <c r="Q625" s="64">
        <v>0</v>
      </c>
      <c r="R625" s="64">
        <f>N625+O625+P625+Q625</f>
        <v>1</v>
      </c>
      <c r="S625" s="105" t="s">
        <v>5310</v>
      </c>
      <c r="T625" s="105" t="s">
        <v>5712</v>
      </c>
      <c r="U625" s="159">
        <f t="shared" si="120"/>
        <v>1</v>
      </c>
      <c r="V625" s="273">
        <v>1</v>
      </c>
      <c r="W625" s="100">
        <f t="shared" si="117"/>
        <v>1</v>
      </c>
      <c r="X625" s="105" t="str">
        <f t="shared" si="118"/>
        <v>De acuerdo a lo programado</v>
      </c>
      <c r="Y625" s="166"/>
      <c r="Z625" s="159">
        <f t="shared" si="121"/>
        <v>0</v>
      </c>
      <c r="AA625" s="159"/>
      <c r="AB625" s="100" t="str">
        <f t="shared" si="122"/>
        <v>No hay ejecución</v>
      </c>
      <c r="AC625" s="105" t="str">
        <f t="shared" si="123"/>
        <v>NA</v>
      </c>
      <c r="AD625" s="166"/>
      <c r="AE625" s="65">
        <f t="shared" si="124"/>
        <v>1</v>
      </c>
      <c r="AF625" s="100">
        <f t="shared" si="125"/>
        <v>1</v>
      </c>
      <c r="AG625" s="105" t="str">
        <f t="shared" si="126"/>
        <v>De acuerdo a lo programado</v>
      </c>
      <c r="AH625" s="166"/>
      <c r="AI625" s="159">
        <v>10307.44</v>
      </c>
      <c r="AJ625" s="159" t="s">
        <v>5136</v>
      </c>
    </row>
    <row r="626" spans="1:36" ht="30" thickTop="1" thickBot="1">
      <c r="A626" s="63">
        <v>611</v>
      </c>
      <c r="B626" s="162" t="s">
        <v>388</v>
      </c>
      <c r="C626" s="162">
        <v>0</v>
      </c>
      <c r="D626" s="162" t="s">
        <v>99</v>
      </c>
      <c r="E626" s="162" t="s">
        <v>78</v>
      </c>
      <c r="F626" s="162">
        <v>17</v>
      </c>
      <c r="G626" s="231" t="s">
        <v>557</v>
      </c>
      <c r="H626" s="164" t="s">
        <v>5548</v>
      </c>
      <c r="I626" s="231" t="s">
        <v>18</v>
      </c>
      <c r="J626" s="231" t="s">
        <v>338</v>
      </c>
      <c r="K626" s="231">
        <v>10</v>
      </c>
      <c r="L626" s="165" t="s">
        <v>685</v>
      </c>
      <c r="M626" s="165" t="s">
        <v>643</v>
      </c>
      <c r="N626" s="64">
        <v>1</v>
      </c>
      <c r="O626" s="64">
        <v>0</v>
      </c>
      <c r="P626" s="64">
        <v>0</v>
      </c>
      <c r="Q626" s="64">
        <v>0</v>
      </c>
      <c r="R626" s="64">
        <f t="shared" si="119"/>
        <v>1</v>
      </c>
      <c r="S626" s="105" t="s">
        <v>5310</v>
      </c>
      <c r="T626" s="105" t="s">
        <v>5712</v>
      </c>
      <c r="U626" s="159">
        <f t="shared" si="120"/>
        <v>1</v>
      </c>
      <c r="V626" s="273">
        <v>1</v>
      </c>
      <c r="W626" s="100">
        <f t="shared" si="117"/>
        <v>1</v>
      </c>
      <c r="X626" s="105" t="str">
        <f t="shared" si="118"/>
        <v>De acuerdo a lo programado</v>
      </c>
      <c r="Y626" s="166"/>
      <c r="Z626" s="159">
        <f t="shared" si="121"/>
        <v>0</v>
      </c>
      <c r="AA626" s="159"/>
      <c r="AB626" s="100" t="str">
        <f t="shared" si="122"/>
        <v>No hay ejecución</v>
      </c>
      <c r="AC626" s="105" t="str">
        <f t="shared" si="123"/>
        <v>NA</v>
      </c>
      <c r="AD626" s="166"/>
      <c r="AE626" s="65">
        <f t="shared" si="124"/>
        <v>1</v>
      </c>
      <c r="AF626" s="100">
        <f t="shared" si="125"/>
        <v>1</v>
      </c>
      <c r="AG626" s="105" t="str">
        <f t="shared" si="126"/>
        <v>De acuerdo a lo programado</v>
      </c>
      <c r="AH626" s="166"/>
      <c r="AI626" s="159">
        <v>10307.44</v>
      </c>
      <c r="AJ626" s="159" t="s">
        <v>5136</v>
      </c>
    </row>
    <row r="627" spans="1:36" ht="30" thickTop="1" thickBot="1">
      <c r="A627" s="63">
        <v>612</v>
      </c>
      <c r="B627" s="162" t="s">
        <v>388</v>
      </c>
      <c r="C627" s="162">
        <v>0</v>
      </c>
      <c r="D627" s="162" t="s">
        <v>99</v>
      </c>
      <c r="E627" s="162" t="s">
        <v>78</v>
      </c>
      <c r="F627" s="162">
        <v>17</v>
      </c>
      <c r="G627" s="231" t="s">
        <v>541</v>
      </c>
      <c r="H627" s="164" t="s">
        <v>5602</v>
      </c>
      <c r="I627" s="231" t="s">
        <v>20</v>
      </c>
      <c r="J627" s="231" t="s">
        <v>338</v>
      </c>
      <c r="K627" s="231">
        <v>5</v>
      </c>
      <c r="L627" s="165" t="s">
        <v>685</v>
      </c>
      <c r="M627" s="165" t="s">
        <v>643</v>
      </c>
      <c r="N627" s="64">
        <v>1</v>
      </c>
      <c r="O627" s="64">
        <v>0</v>
      </c>
      <c r="P627" s="64">
        <v>0</v>
      </c>
      <c r="Q627" s="64">
        <v>0</v>
      </c>
      <c r="R627" s="64">
        <f>N627+O627+P627+Q627</f>
        <v>1</v>
      </c>
      <c r="S627" s="105" t="s">
        <v>5310</v>
      </c>
      <c r="T627" s="105" t="s">
        <v>5712</v>
      </c>
      <c r="U627" s="159">
        <f t="shared" si="120"/>
        <v>1</v>
      </c>
      <c r="V627" s="273">
        <v>1</v>
      </c>
      <c r="W627" s="100">
        <f t="shared" si="117"/>
        <v>1</v>
      </c>
      <c r="X627" s="105" t="str">
        <f t="shared" si="118"/>
        <v>De acuerdo a lo programado</v>
      </c>
      <c r="Y627" s="166"/>
      <c r="Z627" s="159">
        <f t="shared" si="121"/>
        <v>0</v>
      </c>
      <c r="AA627" s="159"/>
      <c r="AB627" s="100" t="str">
        <f t="shared" si="122"/>
        <v>No hay ejecución</v>
      </c>
      <c r="AC627" s="105" t="str">
        <f t="shared" si="123"/>
        <v>NA</v>
      </c>
      <c r="AD627" s="166"/>
      <c r="AE627" s="65">
        <f t="shared" si="124"/>
        <v>1</v>
      </c>
      <c r="AF627" s="100">
        <f t="shared" si="125"/>
        <v>1</v>
      </c>
      <c r="AG627" s="105" t="str">
        <f t="shared" si="126"/>
        <v>De acuerdo a lo programado</v>
      </c>
      <c r="AH627" s="166"/>
      <c r="AI627" s="159">
        <v>10307.44</v>
      </c>
      <c r="AJ627" s="159" t="s">
        <v>5136</v>
      </c>
    </row>
    <row r="628" spans="1:36" ht="30" thickTop="1" thickBot="1">
      <c r="A628" s="63">
        <v>613</v>
      </c>
      <c r="B628" s="162" t="s">
        <v>388</v>
      </c>
      <c r="C628" s="162">
        <v>0</v>
      </c>
      <c r="D628" s="162" t="s">
        <v>99</v>
      </c>
      <c r="E628" s="162" t="s">
        <v>78</v>
      </c>
      <c r="F628" s="162">
        <v>17</v>
      </c>
      <c r="G628" s="231" t="s">
        <v>541</v>
      </c>
      <c r="H628" s="164" t="s">
        <v>5563</v>
      </c>
      <c r="I628" s="231" t="s">
        <v>20</v>
      </c>
      <c r="J628" s="231" t="s">
        <v>338</v>
      </c>
      <c r="K628" s="231">
        <v>5</v>
      </c>
      <c r="L628" s="165" t="s">
        <v>2214</v>
      </c>
      <c r="M628" s="165" t="s">
        <v>2215</v>
      </c>
      <c r="N628" s="64">
        <v>2</v>
      </c>
      <c r="O628" s="64">
        <v>2</v>
      </c>
      <c r="P628" s="64">
        <v>0</v>
      </c>
      <c r="Q628" s="64">
        <v>0</v>
      </c>
      <c r="R628" s="64">
        <f t="shared" si="119"/>
        <v>4</v>
      </c>
      <c r="S628" s="105" t="s">
        <v>5310</v>
      </c>
      <c r="T628" s="105" t="s">
        <v>5712</v>
      </c>
      <c r="U628" s="159">
        <f t="shared" si="120"/>
        <v>4</v>
      </c>
      <c r="V628" s="273">
        <v>1</v>
      </c>
      <c r="W628" s="100">
        <f t="shared" si="117"/>
        <v>0.25</v>
      </c>
      <c r="X628" s="105" t="str">
        <f t="shared" si="118"/>
        <v>En Riesgo de no Cumplimiento</v>
      </c>
      <c r="Y628" s="166"/>
      <c r="Z628" s="159">
        <f t="shared" si="121"/>
        <v>0</v>
      </c>
      <c r="AA628" s="159"/>
      <c r="AB628" s="100" t="str">
        <f t="shared" si="122"/>
        <v>No hay ejecución</v>
      </c>
      <c r="AC628" s="105" t="str">
        <f t="shared" si="123"/>
        <v>NA</v>
      </c>
      <c r="AD628" s="166"/>
      <c r="AE628" s="65">
        <f t="shared" si="124"/>
        <v>1</v>
      </c>
      <c r="AF628" s="100">
        <f t="shared" si="125"/>
        <v>0.25</v>
      </c>
      <c r="AG628" s="105" t="str">
        <f t="shared" si="126"/>
        <v>Incumplimiento</v>
      </c>
      <c r="AH628" s="166"/>
      <c r="AI628" s="159">
        <v>103074.4</v>
      </c>
      <c r="AJ628" s="159" t="s">
        <v>5136</v>
      </c>
    </row>
    <row r="629" spans="1:36" ht="58.8" thickTop="1" thickBot="1">
      <c r="A629" s="63">
        <v>614</v>
      </c>
      <c r="B629" s="162" t="s">
        <v>388</v>
      </c>
      <c r="C629" s="162">
        <v>0</v>
      </c>
      <c r="D629" s="162" t="s">
        <v>99</v>
      </c>
      <c r="E629" s="162" t="s">
        <v>78</v>
      </c>
      <c r="F629" s="162">
        <v>17</v>
      </c>
      <c r="G629" s="231" t="s">
        <v>541</v>
      </c>
      <c r="H629" s="164" t="s">
        <v>5649</v>
      </c>
      <c r="I629" s="231" t="s">
        <v>20</v>
      </c>
      <c r="J629" s="231" t="s">
        <v>338</v>
      </c>
      <c r="K629" s="231">
        <v>5</v>
      </c>
      <c r="L629" s="165" t="s">
        <v>2214</v>
      </c>
      <c r="M629" s="165" t="s">
        <v>2215</v>
      </c>
      <c r="N629" s="64">
        <v>1</v>
      </c>
      <c r="O629" s="64">
        <v>1</v>
      </c>
      <c r="P629" s="64">
        <v>0</v>
      </c>
      <c r="Q629" s="64">
        <v>0</v>
      </c>
      <c r="R629" s="64">
        <f t="shared" si="119"/>
        <v>2</v>
      </c>
      <c r="S629" s="105" t="s">
        <v>5310</v>
      </c>
      <c r="T629" s="105" t="s">
        <v>5713</v>
      </c>
      <c r="U629" s="159">
        <f t="shared" si="120"/>
        <v>2</v>
      </c>
      <c r="V629" s="273">
        <v>0</v>
      </c>
      <c r="W629" s="100">
        <f t="shared" si="117"/>
        <v>0</v>
      </c>
      <c r="X629" s="105" t="str">
        <f t="shared" si="118"/>
        <v>En Riesgo de no Cumplimiento</v>
      </c>
      <c r="Y629" s="166" t="s">
        <v>5714</v>
      </c>
      <c r="Z629" s="159">
        <f t="shared" si="121"/>
        <v>0</v>
      </c>
      <c r="AA629" s="159"/>
      <c r="AB629" s="100" t="str">
        <f t="shared" si="122"/>
        <v>No hay ejecución</v>
      </c>
      <c r="AC629" s="105" t="str">
        <f t="shared" si="123"/>
        <v>NA</v>
      </c>
      <c r="AD629" s="166"/>
      <c r="AE629" s="65">
        <f t="shared" si="124"/>
        <v>0</v>
      </c>
      <c r="AF629" s="100" t="str">
        <f t="shared" si="125"/>
        <v>No hay Programación</v>
      </c>
      <c r="AG629" s="105" t="str">
        <f t="shared" si="126"/>
        <v>De acuerdo a lo programado</v>
      </c>
      <c r="AH629" s="166"/>
      <c r="AI629" s="159">
        <v>20614.88</v>
      </c>
      <c r="AJ629" s="159" t="s">
        <v>5136</v>
      </c>
    </row>
    <row r="630" spans="1:36" ht="58.8" thickTop="1" thickBot="1">
      <c r="A630" s="63">
        <v>615</v>
      </c>
      <c r="B630" s="162" t="s">
        <v>388</v>
      </c>
      <c r="C630" s="162">
        <v>0</v>
      </c>
      <c r="D630" s="162" t="s">
        <v>99</v>
      </c>
      <c r="E630" s="162" t="s">
        <v>78</v>
      </c>
      <c r="F630" s="162">
        <v>17</v>
      </c>
      <c r="G630" s="231" t="s">
        <v>541</v>
      </c>
      <c r="H630" s="164" t="s">
        <v>5562</v>
      </c>
      <c r="I630" s="231" t="s">
        <v>20</v>
      </c>
      <c r="J630" s="231" t="s">
        <v>338</v>
      </c>
      <c r="K630" s="231">
        <v>5</v>
      </c>
      <c r="L630" s="165" t="s">
        <v>2214</v>
      </c>
      <c r="M630" s="165" t="s">
        <v>2215</v>
      </c>
      <c r="N630" s="64">
        <v>1</v>
      </c>
      <c r="O630" s="64">
        <v>1</v>
      </c>
      <c r="P630" s="64">
        <v>0</v>
      </c>
      <c r="Q630" s="64">
        <v>0</v>
      </c>
      <c r="R630" s="64">
        <f t="shared" si="119"/>
        <v>2</v>
      </c>
      <c r="S630" s="105" t="s">
        <v>5310</v>
      </c>
      <c r="T630" s="105" t="s">
        <v>5713</v>
      </c>
      <c r="U630" s="159">
        <f t="shared" si="120"/>
        <v>2</v>
      </c>
      <c r="V630" s="273">
        <v>0</v>
      </c>
      <c r="W630" s="100">
        <f t="shared" si="117"/>
        <v>0</v>
      </c>
      <c r="X630" s="105" t="str">
        <f t="shared" si="118"/>
        <v>En Riesgo de no Cumplimiento</v>
      </c>
      <c r="Y630" s="166" t="s">
        <v>5714</v>
      </c>
      <c r="Z630" s="159">
        <f t="shared" si="121"/>
        <v>0</v>
      </c>
      <c r="AA630" s="159"/>
      <c r="AB630" s="100" t="str">
        <f t="shared" si="122"/>
        <v>No hay ejecución</v>
      </c>
      <c r="AC630" s="105" t="str">
        <f t="shared" si="123"/>
        <v>NA</v>
      </c>
      <c r="AD630" s="166"/>
      <c r="AE630" s="65">
        <f t="shared" si="124"/>
        <v>0</v>
      </c>
      <c r="AF630" s="100" t="str">
        <f t="shared" si="125"/>
        <v>No hay Programación</v>
      </c>
      <c r="AG630" s="105" t="str">
        <f t="shared" si="126"/>
        <v>De acuerdo a lo programado</v>
      </c>
      <c r="AH630" s="166"/>
      <c r="AI630" s="159">
        <v>20614.88</v>
      </c>
      <c r="AJ630" s="159" t="s">
        <v>5136</v>
      </c>
    </row>
    <row r="631" spans="1:36" ht="58.8" thickTop="1" thickBot="1">
      <c r="A631" s="63">
        <v>616</v>
      </c>
      <c r="B631" s="162" t="s">
        <v>388</v>
      </c>
      <c r="C631" s="162">
        <v>0</v>
      </c>
      <c r="D631" s="162" t="s">
        <v>99</v>
      </c>
      <c r="E631" s="162" t="s">
        <v>78</v>
      </c>
      <c r="F631" s="162">
        <v>17</v>
      </c>
      <c r="G631" s="231" t="s">
        <v>541</v>
      </c>
      <c r="H631" s="164" t="s">
        <v>5576</v>
      </c>
      <c r="I631" s="231" t="s">
        <v>20</v>
      </c>
      <c r="J631" s="231" t="s">
        <v>338</v>
      </c>
      <c r="K631" s="231">
        <v>5</v>
      </c>
      <c r="L631" s="165" t="s">
        <v>2214</v>
      </c>
      <c r="M631" s="165" t="s">
        <v>2215</v>
      </c>
      <c r="N631" s="64">
        <v>0</v>
      </c>
      <c r="O631" s="64">
        <v>2</v>
      </c>
      <c r="P631" s="64">
        <v>0</v>
      </c>
      <c r="Q631" s="64">
        <v>0</v>
      </c>
      <c r="R631" s="64">
        <f t="shared" si="119"/>
        <v>2</v>
      </c>
      <c r="S631" s="105" t="s">
        <v>5310</v>
      </c>
      <c r="T631" s="105" t="s">
        <v>5713</v>
      </c>
      <c r="U631" s="159">
        <f t="shared" si="120"/>
        <v>2</v>
      </c>
      <c r="V631" s="273">
        <v>0</v>
      </c>
      <c r="W631" s="100">
        <f t="shared" si="117"/>
        <v>0</v>
      </c>
      <c r="X631" s="105" t="str">
        <f t="shared" si="118"/>
        <v>En Riesgo de no Cumplimiento</v>
      </c>
      <c r="Y631" s="166" t="s">
        <v>5714</v>
      </c>
      <c r="Z631" s="159">
        <f t="shared" si="121"/>
        <v>0</v>
      </c>
      <c r="AA631" s="159"/>
      <c r="AB631" s="100" t="str">
        <f t="shared" si="122"/>
        <v>No hay ejecución</v>
      </c>
      <c r="AC631" s="105" t="str">
        <f t="shared" si="123"/>
        <v>NA</v>
      </c>
      <c r="AD631" s="166"/>
      <c r="AE631" s="65">
        <f t="shared" si="124"/>
        <v>0</v>
      </c>
      <c r="AF631" s="100" t="str">
        <f t="shared" si="125"/>
        <v>No hay Programación</v>
      </c>
      <c r="AG631" s="105" t="str">
        <f t="shared" si="126"/>
        <v>De acuerdo a lo programado</v>
      </c>
      <c r="AH631" s="166"/>
      <c r="AI631" s="159">
        <v>20614.88</v>
      </c>
      <c r="AJ631" s="159" t="s">
        <v>5136</v>
      </c>
    </row>
    <row r="632" spans="1:36" ht="58.8" thickTop="1" thickBot="1">
      <c r="A632" s="63">
        <v>617</v>
      </c>
      <c r="B632" s="162" t="s">
        <v>388</v>
      </c>
      <c r="C632" s="162">
        <v>0</v>
      </c>
      <c r="D632" s="162" t="s">
        <v>99</v>
      </c>
      <c r="E632" s="162" t="s">
        <v>78</v>
      </c>
      <c r="F632" s="162">
        <v>17</v>
      </c>
      <c r="G632" s="231" t="s">
        <v>541</v>
      </c>
      <c r="H632" s="164" t="s">
        <v>5581</v>
      </c>
      <c r="I632" s="231" t="s">
        <v>20</v>
      </c>
      <c r="J632" s="231" t="s">
        <v>338</v>
      </c>
      <c r="K632" s="231">
        <v>5</v>
      </c>
      <c r="L632" s="165" t="s">
        <v>2214</v>
      </c>
      <c r="M632" s="165" t="s">
        <v>2215</v>
      </c>
      <c r="N632" s="64">
        <v>1</v>
      </c>
      <c r="O632" s="64">
        <v>1</v>
      </c>
      <c r="P632" s="64">
        <v>0</v>
      </c>
      <c r="Q632" s="64">
        <v>0</v>
      </c>
      <c r="R632" s="64">
        <f t="shared" si="119"/>
        <v>2</v>
      </c>
      <c r="S632" s="105" t="s">
        <v>5310</v>
      </c>
      <c r="T632" s="105" t="s">
        <v>5713</v>
      </c>
      <c r="U632" s="159">
        <f t="shared" si="120"/>
        <v>2</v>
      </c>
      <c r="V632" s="273">
        <v>0</v>
      </c>
      <c r="W632" s="100">
        <f t="shared" si="117"/>
        <v>0</v>
      </c>
      <c r="X632" s="105" t="str">
        <f t="shared" si="118"/>
        <v>En Riesgo de no Cumplimiento</v>
      </c>
      <c r="Y632" s="166" t="s">
        <v>5714</v>
      </c>
      <c r="Z632" s="159">
        <f t="shared" si="121"/>
        <v>0</v>
      </c>
      <c r="AA632" s="159"/>
      <c r="AB632" s="100" t="str">
        <f t="shared" si="122"/>
        <v>No hay ejecución</v>
      </c>
      <c r="AC632" s="105" t="str">
        <f t="shared" si="123"/>
        <v>NA</v>
      </c>
      <c r="AD632" s="166"/>
      <c r="AE632" s="65">
        <f t="shared" si="124"/>
        <v>0</v>
      </c>
      <c r="AF632" s="100" t="str">
        <f t="shared" si="125"/>
        <v>No hay Programación</v>
      </c>
      <c r="AG632" s="105" t="str">
        <f t="shared" si="126"/>
        <v>De acuerdo a lo programado</v>
      </c>
      <c r="AH632" s="166"/>
      <c r="AI632" s="159">
        <v>20614.88</v>
      </c>
      <c r="AJ632" s="159" t="s">
        <v>5136</v>
      </c>
    </row>
    <row r="633" spans="1:36" ht="58.8" thickTop="1" thickBot="1">
      <c r="A633" s="63">
        <v>618</v>
      </c>
      <c r="B633" s="162" t="s">
        <v>388</v>
      </c>
      <c r="C633" s="162">
        <v>0</v>
      </c>
      <c r="D633" s="162" t="s">
        <v>99</v>
      </c>
      <c r="E633" s="162" t="s">
        <v>78</v>
      </c>
      <c r="F633" s="162">
        <v>17</v>
      </c>
      <c r="G633" s="231" t="s">
        <v>557</v>
      </c>
      <c r="H633" s="164" t="s">
        <v>5547</v>
      </c>
      <c r="I633" s="231" t="s">
        <v>18</v>
      </c>
      <c r="J633" s="231" t="s">
        <v>338</v>
      </c>
      <c r="K633" s="231">
        <v>10</v>
      </c>
      <c r="L633" s="165" t="s">
        <v>685</v>
      </c>
      <c r="M633" s="165" t="s">
        <v>643</v>
      </c>
      <c r="N633" s="64">
        <v>1</v>
      </c>
      <c r="O633" s="64">
        <v>0</v>
      </c>
      <c r="P633" s="64">
        <v>0</v>
      </c>
      <c r="Q633" s="64">
        <v>0</v>
      </c>
      <c r="R633" s="64">
        <f t="shared" si="119"/>
        <v>1</v>
      </c>
      <c r="S633" s="105" t="s">
        <v>5310</v>
      </c>
      <c r="T633" s="105" t="s">
        <v>5715</v>
      </c>
      <c r="U633" s="159">
        <f t="shared" si="120"/>
        <v>1</v>
      </c>
      <c r="V633" s="273">
        <v>0</v>
      </c>
      <c r="W633" s="100">
        <f t="shared" si="117"/>
        <v>0</v>
      </c>
      <c r="X633" s="105" t="str">
        <f t="shared" si="118"/>
        <v>En Riesgo de no Cumplimiento</v>
      </c>
      <c r="Y633" s="166" t="s">
        <v>5714</v>
      </c>
      <c r="Z633" s="159">
        <f t="shared" si="121"/>
        <v>0</v>
      </c>
      <c r="AA633" s="159"/>
      <c r="AB633" s="100" t="str">
        <f t="shared" si="122"/>
        <v>No hay ejecución</v>
      </c>
      <c r="AC633" s="105" t="str">
        <f t="shared" si="123"/>
        <v>NA</v>
      </c>
      <c r="AD633" s="166"/>
      <c r="AE633" s="65">
        <f t="shared" si="124"/>
        <v>0</v>
      </c>
      <c r="AF633" s="100" t="str">
        <f t="shared" si="125"/>
        <v>No hay Programación</v>
      </c>
      <c r="AG633" s="105" t="str">
        <f t="shared" si="126"/>
        <v>De acuerdo a lo programado</v>
      </c>
      <c r="AH633" s="166"/>
      <c r="AI633" s="159">
        <v>10307.44</v>
      </c>
      <c r="AJ633" s="159" t="s">
        <v>5136</v>
      </c>
    </row>
    <row r="634" spans="1:36" ht="58.8" thickTop="1" thickBot="1">
      <c r="A634" s="63">
        <v>619</v>
      </c>
      <c r="B634" s="162" t="s">
        <v>388</v>
      </c>
      <c r="C634" s="162">
        <v>0</v>
      </c>
      <c r="D634" s="162" t="s">
        <v>99</v>
      </c>
      <c r="E634" s="162" t="s">
        <v>78</v>
      </c>
      <c r="F634" s="162">
        <v>17</v>
      </c>
      <c r="G634" s="231" t="s">
        <v>557</v>
      </c>
      <c r="H634" s="164" t="s">
        <v>5548</v>
      </c>
      <c r="I634" s="231" t="s">
        <v>18</v>
      </c>
      <c r="J634" s="231" t="s">
        <v>338</v>
      </c>
      <c r="K634" s="231">
        <v>10</v>
      </c>
      <c r="L634" s="165" t="s">
        <v>685</v>
      </c>
      <c r="M634" s="165" t="s">
        <v>643</v>
      </c>
      <c r="N634" s="64">
        <v>1</v>
      </c>
      <c r="O634" s="64">
        <v>0</v>
      </c>
      <c r="P634" s="64">
        <v>0</v>
      </c>
      <c r="Q634" s="64">
        <v>0</v>
      </c>
      <c r="R634" s="64">
        <f>N634+O634+P634+Q634</f>
        <v>1</v>
      </c>
      <c r="S634" s="105" t="s">
        <v>5310</v>
      </c>
      <c r="T634" s="105" t="s">
        <v>5715</v>
      </c>
      <c r="U634" s="159">
        <f t="shared" si="120"/>
        <v>1</v>
      </c>
      <c r="V634" s="273">
        <v>0</v>
      </c>
      <c r="W634" s="100">
        <f t="shared" si="117"/>
        <v>0</v>
      </c>
      <c r="X634" s="105" t="str">
        <f t="shared" si="118"/>
        <v>En Riesgo de no Cumplimiento</v>
      </c>
      <c r="Y634" s="166" t="s">
        <v>5714</v>
      </c>
      <c r="Z634" s="159">
        <f t="shared" si="121"/>
        <v>0</v>
      </c>
      <c r="AA634" s="159"/>
      <c r="AB634" s="100" t="str">
        <f t="shared" si="122"/>
        <v>No hay ejecución</v>
      </c>
      <c r="AC634" s="105" t="str">
        <f t="shared" si="123"/>
        <v>NA</v>
      </c>
      <c r="AD634" s="166"/>
      <c r="AE634" s="65">
        <f t="shared" si="124"/>
        <v>0</v>
      </c>
      <c r="AF634" s="100" t="str">
        <f t="shared" si="125"/>
        <v>No hay Programación</v>
      </c>
      <c r="AG634" s="105" t="str">
        <f t="shared" si="126"/>
        <v>De acuerdo a lo programado</v>
      </c>
      <c r="AH634" s="166"/>
      <c r="AI634" s="159">
        <v>10307.44</v>
      </c>
      <c r="AJ634" s="159" t="s">
        <v>5136</v>
      </c>
    </row>
    <row r="635" spans="1:36" ht="58.8" thickTop="1" thickBot="1">
      <c r="A635" s="63">
        <v>620</v>
      </c>
      <c r="B635" s="162" t="s">
        <v>388</v>
      </c>
      <c r="C635" s="162">
        <v>0</v>
      </c>
      <c r="D635" s="162" t="s">
        <v>99</v>
      </c>
      <c r="E635" s="162" t="s">
        <v>78</v>
      </c>
      <c r="F635" s="162">
        <v>17</v>
      </c>
      <c r="G635" s="231" t="s">
        <v>541</v>
      </c>
      <c r="H635" s="164" t="s">
        <v>5601</v>
      </c>
      <c r="I635" s="231" t="s">
        <v>20</v>
      </c>
      <c r="J635" s="231" t="s">
        <v>338</v>
      </c>
      <c r="K635" s="231">
        <v>5</v>
      </c>
      <c r="L635" s="165" t="s">
        <v>2214</v>
      </c>
      <c r="M635" s="165" t="s">
        <v>2215</v>
      </c>
      <c r="N635" s="64">
        <v>0</v>
      </c>
      <c r="O635" s="64">
        <v>1</v>
      </c>
      <c r="P635" s="64">
        <v>1</v>
      </c>
      <c r="Q635" s="64">
        <v>1</v>
      </c>
      <c r="R635" s="64">
        <f t="shared" si="119"/>
        <v>3</v>
      </c>
      <c r="S635" s="105" t="s">
        <v>5310</v>
      </c>
      <c r="T635" s="105" t="s">
        <v>5715</v>
      </c>
      <c r="U635" s="159">
        <f t="shared" si="120"/>
        <v>1</v>
      </c>
      <c r="V635" s="273">
        <v>0</v>
      </c>
      <c r="W635" s="100">
        <f t="shared" si="117"/>
        <v>0</v>
      </c>
      <c r="X635" s="105" t="str">
        <f t="shared" si="118"/>
        <v>En Riesgo de no Cumplimiento</v>
      </c>
      <c r="Y635" s="166" t="s">
        <v>5714</v>
      </c>
      <c r="Z635" s="159">
        <f t="shared" si="121"/>
        <v>2</v>
      </c>
      <c r="AA635" s="159"/>
      <c r="AB635" s="100" t="str">
        <f t="shared" si="122"/>
        <v>No hay ejecución</v>
      </c>
      <c r="AC635" s="105" t="str">
        <f t="shared" si="123"/>
        <v>NA</v>
      </c>
      <c r="AD635" s="166"/>
      <c r="AE635" s="65">
        <f t="shared" si="124"/>
        <v>0</v>
      </c>
      <c r="AF635" s="100" t="str">
        <f t="shared" si="125"/>
        <v>No hay Programación</v>
      </c>
      <c r="AG635" s="105" t="str">
        <f t="shared" si="126"/>
        <v>De acuerdo a lo programado</v>
      </c>
      <c r="AH635" s="166"/>
      <c r="AI635" s="159">
        <v>30922.32</v>
      </c>
      <c r="AJ635" s="159" t="s">
        <v>5136</v>
      </c>
    </row>
    <row r="636" spans="1:36" ht="58.8" thickTop="1" thickBot="1">
      <c r="A636" s="63">
        <v>621</v>
      </c>
      <c r="B636" s="162" t="s">
        <v>388</v>
      </c>
      <c r="C636" s="162">
        <v>0</v>
      </c>
      <c r="D636" s="162" t="s">
        <v>99</v>
      </c>
      <c r="E636" s="162" t="s">
        <v>78</v>
      </c>
      <c r="F636" s="162">
        <v>17</v>
      </c>
      <c r="G636" s="231" t="s">
        <v>541</v>
      </c>
      <c r="H636" s="164" t="s">
        <v>5602</v>
      </c>
      <c r="I636" s="231" t="s">
        <v>20</v>
      </c>
      <c r="J636" s="231" t="s">
        <v>338</v>
      </c>
      <c r="K636" s="231">
        <v>5</v>
      </c>
      <c r="L636" s="165" t="s">
        <v>685</v>
      </c>
      <c r="M636" s="165" t="s">
        <v>643</v>
      </c>
      <c r="N636" s="64">
        <v>1</v>
      </c>
      <c r="O636" s="64">
        <v>0</v>
      </c>
      <c r="P636" s="64">
        <v>0</v>
      </c>
      <c r="Q636" s="64">
        <v>0</v>
      </c>
      <c r="R636" s="64">
        <f t="shared" si="119"/>
        <v>1</v>
      </c>
      <c r="S636" s="105" t="s">
        <v>5310</v>
      </c>
      <c r="T636" s="105" t="s">
        <v>5715</v>
      </c>
      <c r="U636" s="159">
        <f t="shared" si="120"/>
        <v>1</v>
      </c>
      <c r="V636" s="273">
        <v>0</v>
      </c>
      <c r="W636" s="100">
        <f t="shared" si="117"/>
        <v>0</v>
      </c>
      <c r="X636" s="105" t="str">
        <f t="shared" si="118"/>
        <v>En Riesgo de no Cumplimiento</v>
      </c>
      <c r="Y636" s="166" t="s">
        <v>5714</v>
      </c>
      <c r="Z636" s="159">
        <f t="shared" si="121"/>
        <v>0</v>
      </c>
      <c r="AA636" s="159"/>
      <c r="AB636" s="100" t="str">
        <f t="shared" si="122"/>
        <v>No hay ejecución</v>
      </c>
      <c r="AC636" s="105" t="str">
        <f t="shared" si="123"/>
        <v>NA</v>
      </c>
      <c r="AD636" s="166"/>
      <c r="AE636" s="65">
        <f t="shared" si="124"/>
        <v>0</v>
      </c>
      <c r="AF636" s="100" t="str">
        <f t="shared" si="125"/>
        <v>No hay Programación</v>
      </c>
      <c r="AG636" s="105" t="str">
        <f t="shared" si="126"/>
        <v>De acuerdo a lo programado</v>
      </c>
      <c r="AH636" s="166"/>
      <c r="AI636" s="159">
        <v>10307.44</v>
      </c>
      <c r="AJ636" s="159" t="s">
        <v>5136</v>
      </c>
    </row>
    <row r="637" spans="1:36" ht="58.8" thickTop="1" thickBot="1">
      <c r="A637" s="63">
        <v>622</v>
      </c>
      <c r="B637" s="162" t="s">
        <v>388</v>
      </c>
      <c r="C637" s="162">
        <v>0</v>
      </c>
      <c r="D637" s="162" t="s">
        <v>99</v>
      </c>
      <c r="E637" s="162" t="s">
        <v>78</v>
      </c>
      <c r="F637" s="162">
        <v>17</v>
      </c>
      <c r="G637" s="231" t="s">
        <v>541</v>
      </c>
      <c r="H637" s="164" t="s">
        <v>5603</v>
      </c>
      <c r="I637" s="231" t="s">
        <v>20</v>
      </c>
      <c r="J637" s="231" t="s">
        <v>338</v>
      </c>
      <c r="K637" s="231">
        <v>5</v>
      </c>
      <c r="L637" s="165" t="s">
        <v>2214</v>
      </c>
      <c r="M637" s="165" t="s">
        <v>2215</v>
      </c>
      <c r="N637" s="64">
        <v>1</v>
      </c>
      <c r="O637" s="64">
        <v>1</v>
      </c>
      <c r="P637" s="64">
        <v>1</v>
      </c>
      <c r="Q637" s="64">
        <v>1</v>
      </c>
      <c r="R637" s="64">
        <f t="shared" si="119"/>
        <v>4</v>
      </c>
      <c r="S637" s="105" t="s">
        <v>5310</v>
      </c>
      <c r="T637" s="105" t="s">
        <v>5715</v>
      </c>
      <c r="U637" s="159">
        <f t="shared" si="120"/>
        <v>2</v>
      </c>
      <c r="V637" s="273">
        <v>0</v>
      </c>
      <c r="W637" s="100">
        <f t="shared" si="117"/>
        <v>0</v>
      </c>
      <c r="X637" s="105" t="str">
        <f t="shared" si="118"/>
        <v>En Riesgo de no Cumplimiento</v>
      </c>
      <c r="Y637" s="166" t="s">
        <v>5714</v>
      </c>
      <c r="Z637" s="159">
        <f t="shared" si="121"/>
        <v>2</v>
      </c>
      <c r="AA637" s="159"/>
      <c r="AB637" s="100" t="str">
        <f t="shared" si="122"/>
        <v>No hay ejecución</v>
      </c>
      <c r="AC637" s="105" t="str">
        <f t="shared" si="123"/>
        <v>NA</v>
      </c>
      <c r="AD637" s="166"/>
      <c r="AE637" s="65">
        <f t="shared" si="124"/>
        <v>0</v>
      </c>
      <c r="AF637" s="100" t="str">
        <f t="shared" si="125"/>
        <v>No hay Programación</v>
      </c>
      <c r="AG637" s="105" t="str">
        <f t="shared" si="126"/>
        <v>De acuerdo a lo programado</v>
      </c>
      <c r="AH637" s="166"/>
      <c r="AI637" s="159">
        <v>41229.760000000002</v>
      </c>
      <c r="AJ637" s="159" t="s">
        <v>5136</v>
      </c>
    </row>
    <row r="638" spans="1:36" ht="58.8" thickTop="1" thickBot="1">
      <c r="A638" s="63">
        <v>623</v>
      </c>
      <c r="B638" s="162" t="s">
        <v>388</v>
      </c>
      <c r="C638" s="162">
        <v>0</v>
      </c>
      <c r="D638" s="162" t="s">
        <v>99</v>
      </c>
      <c r="E638" s="162" t="s">
        <v>78</v>
      </c>
      <c r="F638" s="162">
        <v>17</v>
      </c>
      <c r="G638" s="231" t="s">
        <v>541</v>
      </c>
      <c r="H638" s="164" t="s">
        <v>5553</v>
      </c>
      <c r="I638" s="231" t="s">
        <v>20</v>
      </c>
      <c r="J638" s="231" t="s">
        <v>338</v>
      </c>
      <c r="K638" s="231">
        <v>5</v>
      </c>
      <c r="L638" s="165" t="s">
        <v>2214</v>
      </c>
      <c r="M638" s="165" t="s">
        <v>2215</v>
      </c>
      <c r="N638" s="64">
        <v>1</v>
      </c>
      <c r="O638" s="64">
        <v>0</v>
      </c>
      <c r="P638" s="64">
        <v>0</v>
      </c>
      <c r="Q638" s="64">
        <v>1</v>
      </c>
      <c r="R638" s="64">
        <f t="shared" si="119"/>
        <v>2</v>
      </c>
      <c r="S638" s="105" t="s">
        <v>5310</v>
      </c>
      <c r="T638" s="105" t="s">
        <v>5715</v>
      </c>
      <c r="U638" s="159">
        <f t="shared" si="120"/>
        <v>1</v>
      </c>
      <c r="V638" s="273">
        <v>0</v>
      </c>
      <c r="W638" s="100">
        <f t="shared" si="117"/>
        <v>0</v>
      </c>
      <c r="X638" s="105" t="str">
        <f t="shared" si="118"/>
        <v>En Riesgo de no Cumplimiento</v>
      </c>
      <c r="Y638" s="166" t="s">
        <v>5714</v>
      </c>
      <c r="Z638" s="159">
        <f t="shared" si="121"/>
        <v>1</v>
      </c>
      <c r="AA638" s="159"/>
      <c r="AB638" s="100" t="str">
        <f t="shared" si="122"/>
        <v>No hay ejecución</v>
      </c>
      <c r="AC638" s="105" t="str">
        <f t="shared" si="123"/>
        <v>NA</v>
      </c>
      <c r="AD638" s="166"/>
      <c r="AE638" s="65">
        <f t="shared" si="124"/>
        <v>0</v>
      </c>
      <c r="AF638" s="100" t="str">
        <f t="shared" si="125"/>
        <v>No hay Programación</v>
      </c>
      <c r="AG638" s="105" t="str">
        <f t="shared" si="126"/>
        <v>De acuerdo a lo programado</v>
      </c>
      <c r="AH638" s="166"/>
      <c r="AI638" s="159">
        <v>20614.88</v>
      </c>
      <c r="AJ638" s="159" t="s">
        <v>5136</v>
      </c>
    </row>
    <row r="639" spans="1:36" ht="30" thickTop="1" thickBot="1">
      <c r="A639" s="63">
        <v>624</v>
      </c>
      <c r="B639" s="162" t="s">
        <v>388</v>
      </c>
      <c r="C639" s="162">
        <v>0</v>
      </c>
      <c r="D639" s="162" t="s">
        <v>99</v>
      </c>
      <c r="E639" s="162" t="s">
        <v>78</v>
      </c>
      <c r="F639" s="162">
        <v>17</v>
      </c>
      <c r="G639" s="231" t="s">
        <v>557</v>
      </c>
      <c r="H639" s="164" t="s">
        <v>5547</v>
      </c>
      <c r="I639" s="231" t="s">
        <v>18</v>
      </c>
      <c r="J639" s="231" t="s">
        <v>338</v>
      </c>
      <c r="K639" s="231">
        <v>10</v>
      </c>
      <c r="L639" s="165" t="s">
        <v>2214</v>
      </c>
      <c r="M639" s="165" t="s">
        <v>2215</v>
      </c>
      <c r="N639" s="64">
        <v>1</v>
      </c>
      <c r="O639" s="64">
        <v>0</v>
      </c>
      <c r="P639" s="64">
        <v>0</v>
      </c>
      <c r="Q639" s="64">
        <v>0</v>
      </c>
      <c r="R639" s="64">
        <f t="shared" si="119"/>
        <v>1</v>
      </c>
      <c r="S639" s="105" t="s">
        <v>5327</v>
      </c>
      <c r="T639" s="105" t="s">
        <v>5716</v>
      </c>
      <c r="U639" s="159">
        <f t="shared" si="120"/>
        <v>1</v>
      </c>
      <c r="V639" s="273">
        <v>1</v>
      </c>
      <c r="W639" s="100">
        <f t="shared" si="117"/>
        <v>1</v>
      </c>
      <c r="X639" s="105" t="str">
        <f t="shared" si="118"/>
        <v>De acuerdo a lo programado</v>
      </c>
      <c r="Y639" s="166"/>
      <c r="Z639" s="159">
        <f t="shared" si="121"/>
        <v>0</v>
      </c>
      <c r="AA639" s="159"/>
      <c r="AB639" s="100" t="str">
        <f t="shared" si="122"/>
        <v>No hay ejecución</v>
      </c>
      <c r="AC639" s="105" t="str">
        <f t="shared" si="123"/>
        <v>NA</v>
      </c>
      <c r="AD639" s="166"/>
      <c r="AE639" s="65">
        <f t="shared" si="124"/>
        <v>1</v>
      </c>
      <c r="AF639" s="100">
        <f t="shared" si="125"/>
        <v>1</v>
      </c>
      <c r="AG639" s="105" t="str">
        <f t="shared" si="126"/>
        <v>De acuerdo a lo programado</v>
      </c>
      <c r="AH639" s="166"/>
      <c r="AI639" s="159">
        <v>10307.44</v>
      </c>
      <c r="AJ639" s="159" t="s">
        <v>5136</v>
      </c>
    </row>
    <row r="640" spans="1:36" ht="30" thickTop="1" thickBot="1">
      <c r="A640" s="63">
        <v>625</v>
      </c>
      <c r="B640" s="162" t="s">
        <v>388</v>
      </c>
      <c r="C640" s="162">
        <v>0</v>
      </c>
      <c r="D640" s="162" t="s">
        <v>99</v>
      </c>
      <c r="E640" s="162" t="s">
        <v>78</v>
      </c>
      <c r="F640" s="162">
        <v>17</v>
      </c>
      <c r="G640" s="231" t="s">
        <v>557</v>
      </c>
      <c r="H640" s="164" t="s">
        <v>5548</v>
      </c>
      <c r="I640" s="231" t="s">
        <v>18</v>
      </c>
      <c r="J640" s="231" t="s">
        <v>338</v>
      </c>
      <c r="K640" s="231">
        <v>10</v>
      </c>
      <c r="L640" s="165" t="s">
        <v>2214</v>
      </c>
      <c r="M640" s="165" t="s">
        <v>2215</v>
      </c>
      <c r="N640" s="64">
        <v>1</v>
      </c>
      <c r="O640" s="64">
        <v>0</v>
      </c>
      <c r="P640" s="64">
        <v>0</v>
      </c>
      <c r="Q640" s="64">
        <v>0</v>
      </c>
      <c r="R640" s="64">
        <f t="shared" si="119"/>
        <v>1</v>
      </c>
      <c r="S640" s="105" t="s">
        <v>5327</v>
      </c>
      <c r="T640" s="105" t="s">
        <v>5716</v>
      </c>
      <c r="U640" s="159">
        <f t="shared" si="120"/>
        <v>1</v>
      </c>
      <c r="V640" s="273">
        <v>1</v>
      </c>
      <c r="W640" s="100">
        <f t="shared" si="117"/>
        <v>1</v>
      </c>
      <c r="X640" s="105" t="str">
        <f t="shared" si="118"/>
        <v>De acuerdo a lo programado</v>
      </c>
      <c r="Y640" s="166"/>
      <c r="Z640" s="159">
        <f t="shared" si="121"/>
        <v>0</v>
      </c>
      <c r="AA640" s="159"/>
      <c r="AB640" s="100" t="str">
        <f t="shared" si="122"/>
        <v>No hay ejecución</v>
      </c>
      <c r="AC640" s="105" t="str">
        <f t="shared" si="123"/>
        <v>NA</v>
      </c>
      <c r="AD640" s="166"/>
      <c r="AE640" s="65">
        <f t="shared" si="124"/>
        <v>1</v>
      </c>
      <c r="AF640" s="100">
        <f t="shared" si="125"/>
        <v>1</v>
      </c>
      <c r="AG640" s="105" t="str">
        <f t="shared" si="126"/>
        <v>De acuerdo a lo programado</v>
      </c>
      <c r="AH640" s="166"/>
      <c r="AI640" s="159">
        <v>10307.44</v>
      </c>
      <c r="AJ640" s="159" t="s">
        <v>5136</v>
      </c>
    </row>
    <row r="641" spans="1:36" ht="164.4" thickTop="1" thickBot="1">
      <c r="A641" s="63">
        <v>626</v>
      </c>
      <c r="B641" s="162" t="s">
        <v>388</v>
      </c>
      <c r="C641" s="162">
        <v>0</v>
      </c>
      <c r="D641" s="162" t="s">
        <v>99</v>
      </c>
      <c r="E641" s="162" t="s">
        <v>78</v>
      </c>
      <c r="F641" s="162">
        <v>17</v>
      </c>
      <c r="G641" s="231" t="s">
        <v>439</v>
      </c>
      <c r="H641" s="164" t="s">
        <v>5559</v>
      </c>
      <c r="I641" s="231" t="s">
        <v>18</v>
      </c>
      <c r="J641" s="231" t="s">
        <v>338</v>
      </c>
      <c r="K641" s="231">
        <v>10</v>
      </c>
      <c r="L641" s="165" t="s">
        <v>685</v>
      </c>
      <c r="M641" s="165" t="s">
        <v>643</v>
      </c>
      <c r="N641" s="64">
        <v>1</v>
      </c>
      <c r="O641" s="64">
        <v>1</v>
      </c>
      <c r="P641" s="64">
        <v>1</v>
      </c>
      <c r="Q641" s="64">
        <v>0</v>
      </c>
      <c r="R641" s="64">
        <f>N641+O641+P641+Q641</f>
        <v>3</v>
      </c>
      <c r="S641" s="105" t="s">
        <v>5327</v>
      </c>
      <c r="T641" s="105" t="s">
        <v>5716</v>
      </c>
      <c r="U641" s="159">
        <f t="shared" si="120"/>
        <v>2</v>
      </c>
      <c r="V641" s="273">
        <v>2</v>
      </c>
      <c r="W641" s="100">
        <f t="shared" si="117"/>
        <v>1</v>
      </c>
      <c r="X641" s="105" t="str">
        <f t="shared" si="118"/>
        <v>De acuerdo a lo programado</v>
      </c>
      <c r="Y641" s="166" t="s">
        <v>5717</v>
      </c>
      <c r="Z641" s="159">
        <f t="shared" si="121"/>
        <v>1</v>
      </c>
      <c r="AA641" s="159"/>
      <c r="AB641" s="100" t="str">
        <f t="shared" si="122"/>
        <v>No hay ejecución</v>
      </c>
      <c r="AC641" s="105" t="str">
        <f t="shared" si="123"/>
        <v>NA</v>
      </c>
      <c r="AD641" s="166"/>
      <c r="AE641" s="65">
        <f t="shared" si="124"/>
        <v>2</v>
      </c>
      <c r="AF641" s="100">
        <f t="shared" si="125"/>
        <v>0.66666666666666663</v>
      </c>
      <c r="AG641" s="105" t="str">
        <f t="shared" si="126"/>
        <v>Incumplimiento</v>
      </c>
      <c r="AH641" s="166"/>
      <c r="AI641" s="159">
        <v>30922.32</v>
      </c>
      <c r="AJ641" s="159" t="s">
        <v>5136</v>
      </c>
    </row>
    <row r="642" spans="1:36" ht="30" thickTop="1" thickBot="1">
      <c r="A642" s="63">
        <v>627</v>
      </c>
      <c r="B642" s="162" t="s">
        <v>388</v>
      </c>
      <c r="C642" s="162">
        <v>0</v>
      </c>
      <c r="D642" s="162" t="s">
        <v>99</v>
      </c>
      <c r="E642" s="162" t="s">
        <v>78</v>
      </c>
      <c r="F642" s="162">
        <v>17</v>
      </c>
      <c r="G642" s="231" t="s">
        <v>557</v>
      </c>
      <c r="H642" s="164" t="s">
        <v>5547</v>
      </c>
      <c r="I642" s="231" t="s">
        <v>18</v>
      </c>
      <c r="J642" s="231" t="s">
        <v>338</v>
      </c>
      <c r="K642" s="231">
        <v>10</v>
      </c>
      <c r="L642" s="165" t="s">
        <v>2214</v>
      </c>
      <c r="M642" s="165" t="s">
        <v>2215</v>
      </c>
      <c r="N642" s="64">
        <v>1</v>
      </c>
      <c r="O642" s="64">
        <v>0</v>
      </c>
      <c r="P642" s="64">
        <v>0</v>
      </c>
      <c r="Q642" s="64">
        <v>0</v>
      </c>
      <c r="R642" s="64">
        <f t="shared" si="119"/>
        <v>1</v>
      </c>
      <c r="S642" s="105" t="s">
        <v>5327</v>
      </c>
      <c r="T642" s="105" t="s">
        <v>5718</v>
      </c>
      <c r="U642" s="159">
        <f t="shared" si="120"/>
        <v>1</v>
      </c>
      <c r="V642" s="273">
        <v>1</v>
      </c>
      <c r="W642" s="100">
        <f t="shared" si="117"/>
        <v>1</v>
      </c>
      <c r="X642" s="105" t="str">
        <f t="shared" si="118"/>
        <v>De acuerdo a lo programado</v>
      </c>
      <c r="Y642" s="166" t="s">
        <v>5719</v>
      </c>
      <c r="Z642" s="159">
        <f t="shared" si="121"/>
        <v>0</v>
      </c>
      <c r="AA642" s="159"/>
      <c r="AB642" s="100" t="str">
        <f t="shared" si="122"/>
        <v>No hay ejecución</v>
      </c>
      <c r="AC642" s="105" t="str">
        <f t="shared" si="123"/>
        <v>NA</v>
      </c>
      <c r="AD642" s="166"/>
      <c r="AE642" s="65">
        <f t="shared" si="124"/>
        <v>1</v>
      </c>
      <c r="AF642" s="100">
        <f t="shared" si="125"/>
        <v>1</v>
      </c>
      <c r="AG642" s="105" t="str">
        <f t="shared" si="126"/>
        <v>De acuerdo a lo programado</v>
      </c>
      <c r="AH642" s="166"/>
      <c r="AI642" s="159">
        <v>10307.44</v>
      </c>
      <c r="AJ642" s="159" t="s">
        <v>5136</v>
      </c>
    </row>
    <row r="643" spans="1:36" ht="30" thickTop="1" thickBot="1">
      <c r="A643" s="63">
        <v>628</v>
      </c>
      <c r="B643" s="162" t="s">
        <v>388</v>
      </c>
      <c r="C643" s="162">
        <v>0</v>
      </c>
      <c r="D643" s="162" t="s">
        <v>99</v>
      </c>
      <c r="E643" s="162" t="s">
        <v>78</v>
      </c>
      <c r="F643" s="162">
        <v>17</v>
      </c>
      <c r="G643" s="231" t="s">
        <v>557</v>
      </c>
      <c r="H643" s="164" t="s">
        <v>5548</v>
      </c>
      <c r="I643" s="231" t="s">
        <v>18</v>
      </c>
      <c r="J643" s="231" t="s">
        <v>338</v>
      </c>
      <c r="K643" s="231">
        <v>10</v>
      </c>
      <c r="L643" s="165" t="s">
        <v>2214</v>
      </c>
      <c r="M643" s="165" t="s">
        <v>2215</v>
      </c>
      <c r="N643" s="64">
        <v>1</v>
      </c>
      <c r="O643" s="64">
        <v>0</v>
      </c>
      <c r="P643" s="64">
        <v>0</v>
      </c>
      <c r="Q643" s="64">
        <v>0</v>
      </c>
      <c r="R643" s="64">
        <f t="shared" si="119"/>
        <v>1</v>
      </c>
      <c r="S643" s="105" t="s">
        <v>5327</v>
      </c>
      <c r="T643" s="105" t="s">
        <v>5718</v>
      </c>
      <c r="U643" s="159">
        <f t="shared" si="120"/>
        <v>1</v>
      </c>
      <c r="V643" s="273">
        <v>1</v>
      </c>
      <c r="W643" s="100">
        <f t="shared" si="117"/>
        <v>1</v>
      </c>
      <c r="X643" s="105" t="str">
        <f t="shared" si="118"/>
        <v>De acuerdo a lo programado</v>
      </c>
      <c r="Y643" s="166" t="s">
        <v>5720</v>
      </c>
      <c r="Z643" s="159">
        <f t="shared" si="121"/>
        <v>0</v>
      </c>
      <c r="AA643" s="159"/>
      <c r="AB643" s="100" t="str">
        <f t="shared" si="122"/>
        <v>No hay ejecución</v>
      </c>
      <c r="AC643" s="105" t="str">
        <f t="shared" si="123"/>
        <v>NA</v>
      </c>
      <c r="AD643" s="166"/>
      <c r="AE643" s="65">
        <f t="shared" si="124"/>
        <v>1</v>
      </c>
      <c r="AF643" s="100">
        <f t="shared" si="125"/>
        <v>1</v>
      </c>
      <c r="AG643" s="105" t="str">
        <f t="shared" si="126"/>
        <v>De acuerdo a lo programado</v>
      </c>
      <c r="AH643" s="166"/>
      <c r="AI643" s="159">
        <v>10307.44</v>
      </c>
      <c r="AJ643" s="159" t="s">
        <v>5136</v>
      </c>
    </row>
    <row r="644" spans="1:36" ht="58.8" thickTop="1" thickBot="1">
      <c r="A644" s="63">
        <v>629</v>
      </c>
      <c r="B644" s="162" t="s">
        <v>388</v>
      </c>
      <c r="C644" s="162">
        <v>0</v>
      </c>
      <c r="D644" s="162" t="s">
        <v>99</v>
      </c>
      <c r="E644" s="162" t="s">
        <v>78</v>
      </c>
      <c r="F644" s="162">
        <v>17</v>
      </c>
      <c r="G644" s="231" t="s">
        <v>541</v>
      </c>
      <c r="H644" s="164" t="s">
        <v>5601</v>
      </c>
      <c r="I644" s="231" t="s">
        <v>20</v>
      </c>
      <c r="J644" s="231" t="s">
        <v>338</v>
      </c>
      <c r="K644" s="231">
        <v>5</v>
      </c>
      <c r="L644" s="165" t="s">
        <v>2214</v>
      </c>
      <c r="M644" s="165" t="s">
        <v>2215</v>
      </c>
      <c r="N644" s="64">
        <v>1</v>
      </c>
      <c r="O644" s="64">
        <v>1</v>
      </c>
      <c r="P644" s="64">
        <v>1</v>
      </c>
      <c r="Q644" s="64">
        <v>0</v>
      </c>
      <c r="R644" s="64">
        <f t="shared" si="119"/>
        <v>3</v>
      </c>
      <c r="S644" s="105" t="s">
        <v>5327</v>
      </c>
      <c r="T644" s="105" t="s">
        <v>5718</v>
      </c>
      <c r="U644" s="159">
        <f t="shared" si="120"/>
        <v>2</v>
      </c>
      <c r="V644" s="273">
        <v>2</v>
      </c>
      <c r="W644" s="100">
        <f t="shared" ref="W644:W707" si="127">IF(V644="","No hay ejecución",IF(AND(U644&gt;0), V644/U644,"No hay Programación"))</f>
        <v>1</v>
      </c>
      <c r="X644" s="105" t="str">
        <f t="shared" ref="X644:X707" si="128">IF(W644="No hay ejecución","NA",IF(W644&gt;=90%,"De acuerdo a lo programado",IF(W644&gt;=70%,"Atraso Leve",IF(W644&lt;70%,"En Riesgo de no Cumplimiento"))))</f>
        <v>De acuerdo a lo programado</v>
      </c>
      <c r="Y644" s="166" t="s">
        <v>5721</v>
      </c>
      <c r="Z644" s="159">
        <f t="shared" si="121"/>
        <v>1</v>
      </c>
      <c r="AA644" s="159"/>
      <c r="AB644" s="100" t="str">
        <f t="shared" si="122"/>
        <v>No hay ejecución</v>
      </c>
      <c r="AC644" s="105" t="str">
        <f t="shared" si="123"/>
        <v>NA</v>
      </c>
      <c r="AD644" s="166"/>
      <c r="AE644" s="65">
        <f t="shared" si="124"/>
        <v>2</v>
      </c>
      <c r="AF644" s="100">
        <f t="shared" si="125"/>
        <v>0.66666666666666663</v>
      </c>
      <c r="AG644" s="105" t="str">
        <f t="shared" si="126"/>
        <v>Incumplimiento</v>
      </c>
      <c r="AH644" s="166"/>
      <c r="AI644" s="159">
        <v>30922.32</v>
      </c>
      <c r="AJ644" s="159" t="s">
        <v>5136</v>
      </c>
    </row>
    <row r="645" spans="1:36" ht="97.2" thickTop="1" thickBot="1">
      <c r="A645" s="63">
        <v>630</v>
      </c>
      <c r="B645" s="162" t="s">
        <v>388</v>
      </c>
      <c r="C645" s="162">
        <v>0</v>
      </c>
      <c r="D645" s="162" t="s">
        <v>99</v>
      </c>
      <c r="E645" s="162" t="s">
        <v>78</v>
      </c>
      <c r="F645" s="162">
        <v>17</v>
      </c>
      <c r="G645" s="231" t="s">
        <v>541</v>
      </c>
      <c r="H645" s="164" t="s">
        <v>5581</v>
      </c>
      <c r="I645" s="231" t="s">
        <v>20</v>
      </c>
      <c r="J645" s="231" t="s">
        <v>338</v>
      </c>
      <c r="K645" s="231">
        <v>5</v>
      </c>
      <c r="L645" s="165" t="s">
        <v>2214</v>
      </c>
      <c r="M645" s="165" t="s">
        <v>2215</v>
      </c>
      <c r="N645" s="64">
        <v>1</v>
      </c>
      <c r="O645" s="64">
        <v>1</v>
      </c>
      <c r="P645" s="64">
        <v>1</v>
      </c>
      <c r="Q645" s="64">
        <v>0</v>
      </c>
      <c r="R645" s="64">
        <f t="shared" si="119"/>
        <v>3</v>
      </c>
      <c r="S645" s="105" t="s">
        <v>5327</v>
      </c>
      <c r="T645" s="105" t="s">
        <v>5718</v>
      </c>
      <c r="U645" s="159">
        <f t="shared" si="120"/>
        <v>2</v>
      </c>
      <c r="V645" s="273">
        <v>2</v>
      </c>
      <c r="W645" s="100">
        <f t="shared" si="127"/>
        <v>1</v>
      </c>
      <c r="X645" s="105" t="str">
        <f t="shared" si="128"/>
        <v>De acuerdo a lo programado</v>
      </c>
      <c r="Y645" s="166" t="s">
        <v>5722</v>
      </c>
      <c r="Z645" s="159">
        <f t="shared" si="121"/>
        <v>1</v>
      </c>
      <c r="AA645" s="159"/>
      <c r="AB645" s="100" t="str">
        <f t="shared" si="122"/>
        <v>No hay ejecución</v>
      </c>
      <c r="AC645" s="105" t="str">
        <f t="shared" si="123"/>
        <v>NA</v>
      </c>
      <c r="AD645" s="166"/>
      <c r="AE645" s="65">
        <f t="shared" si="124"/>
        <v>2</v>
      </c>
      <c r="AF645" s="100">
        <f t="shared" si="125"/>
        <v>0.66666666666666663</v>
      </c>
      <c r="AG645" s="105" t="str">
        <f t="shared" si="126"/>
        <v>Incumplimiento</v>
      </c>
      <c r="AH645" s="166"/>
      <c r="AI645" s="159">
        <v>30922.32</v>
      </c>
      <c r="AJ645" s="159" t="s">
        <v>5136</v>
      </c>
    </row>
    <row r="646" spans="1:36" ht="78" thickTop="1" thickBot="1">
      <c r="A646" s="63">
        <v>631</v>
      </c>
      <c r="B646" s="162" t="s">
        <v>388</v>
      </c>
      <c r="C646" s="162">
        <v>0</v>
      </c>
      <c r="D646" s="162" t="s">
        <v>99</v>
      </c>
      <c r="E646" s="162" t="s">
        <v>78</v>
      </c>
      <c r="F646" s="162">
        <v>17</v>
      </c>
      <c r="G646" s="231" t="s">
        <v>439</v>
      </c>
      <c r="H646" s="164" t="s">
        <v>5559</v>
      </c>
      <c r="I646" s="231" t="s">
        <v>18</v>
      </c>
      <c r="J646" s="231" t="s">
        <v>338</v>
      </c>
      <c r="K646" s="231">
        <v>10</v>
      </c>
      <c r="L646" s="165" t="s">
        <v>685</v>
      </c>
      <c r="M646" s="165" t="s">
        <v>643</v>
      </c>
      <c r="N646" s="64">
        <v>0</v>
      </c>
      <c r="O646" s="64">
        <v>1</v>
      </c>
      <c r="P646" s="64">
        <v>1</v>
      </c>
      <c r="Q646" s="64">
        <v>0</v>
      </c>
      <c r="R646" s="64">
        <f>N646+O646+P646+Q646</f>
        <v>2</v>
      </c>
      <c r="S646" s="105" t="s">
        <v>5327</v>
      </c>
      <c r="T646" s="105" t="s">
        <v>5718</v>
      </c>
      <c r="U646" s="159">
        <f t="shared" si="120"/>
        <v>1</v>
      </c>
      <c r="V646" s="273">
        <v>5</v>
      </c>
      <c r="W646" s="100">
        <f t="shared" si="127"/>
        <v>5</v>
      </c>
      <c r="X646" s="105" t="str">
        <f t="shared" si="128"/>
        <v>De acuerdo a lo programado</v>
      </c>
      <c r="Y646" s="166" t="s">
        <v>5723</v>
      </c>
      <c r="Z646" s="159">
        <f t="shared" si="121"/>
        <v>1</v>
      </c>
      <c r="AA646" s="159"/>
      <c r="AB646" s="100" t="str">
        <f t="shared" si="122"/>
        <v>No hay ejecución</v>
      </c>
      <c r="AC646" s="105" t="str">
        <f t="shared" si="123"/>
        <v>NA</v>
      </c>
      <c r="AD646" s="166"/>
      <c r="AE646" s="65">
        <f t="shared" si="124"/>
        <v>5</v>
      </c>
      <c r="AF646" s="100">
        <f t="shared" si="125"/>
        <v>2.5</v>
      </c>
      <c r="AG646" s="105" t="str">
        <f t="shared" si="126"/>
        <v>De acuerdo a lo programado</v>
      </c>
      <c r="AH646" s="166"/>
      <c r="AI646" s="159">
        <v>20614.88</v>
      </c>
      <c r="AJ646" s="159" t="s">
        <v>5136</v>
      </c>
    </row>
    <row r="647" spans="1:36" ht="30" thickTop="1" thickBot="1">
      <c r="A647" s="63">
        <v>632</v>
      </c>
      <c r="B647" s="162" t="s">
        <v>388</v>
      </c>
      <c r="C647" s="162">
        <v>0</v>
      </c>
      <c r="D647" s="162" t="s">
        <v>99</v>
      </c>
      <c r="E647" s="162" t="s">
        <v>78</v>
      </c>
      <c r="F647" s="162">
        <v>17</v>
      </c>
      <c r="G647" s="231" t="s">
        <v>557</v>
      </c>
      <c r="H647" s="164" t="s">
        <v>5547</v>
      </c>
      <c r="I647" s="231" t="s">
        <v>18</v>
      </c>
      <c r="J647" s="231" t="s">
        <v>338</v>
      </c>
      <c r="K647" s="231">
        <v>10</v>
      </c>
      <c r="L647" s="165" t="s">
        <v>2214</v>
      </c>
      <c r="M647" s="165" t="s">
        <v>2215</v>
      </c>
      <c r="N647" s="64">
        <v>1</v>
      </c>
      <c r="O647" s="64">
        <v>0</v>
      </c>
      <c r="P647" s="64">
        <v>0</v>
      </c>
      <c r="Q647" s="64">
        <v>0</v>
      </c>
      <c r="R647" s="64">
        <f t="shared" si="119"/>
        <v>1</v>
      </c>
      <c r="S647" s="105" t="s">
        <v>5327</v>
      </c>
      <c r="T647" s="105" t="s">
        <v>5724</v>
      </c>
      <c r="U647" s="159">
        <f t="shared" si="120"/>
        <v>1</v>
      </c>
      <c r="V647" s="273">
        <v>0</v>
      </c>
      <c r="W647" s="100">
        <f t="shared" si="127"/>
        <v>0</v>
      </c>
      <c r="X647" s="105" t="str">
        <f t="shared" si="128"/>
        <v>En Riesgo de no Cumplimiento</v>
      </c>
      <c r="Y647" s="166" t="s">
        <v>5219</v>
      </c>
      <c r="Z647" s="159">
        <f t="shared" si="121"/>
        <v>0</v>
      </c>
      <c r="AA647" s="159"/>
      <c r="AB647" s="100" t="str">
        <f t="shared" si="122"/>
        <v>No hay ejecución</v>
      </c>
      <c r="AC647" s="105" t="str">
        <f t="shared" si="123"/>
        <v>NA</v>
      </c>
      <c r="AD647" s="166"/>
      <c r="AE647" s="65">
        <f t="shared" si="124"/>
        <v>0</v>
      </c>
      <c r="AF647" s="100" t="str">
        <f t="shared" si="125"/>
        <v>No hay Programación</v>
      </c>
      <c r="AG647" s="105" t="str">
        <f t="shared" si="126"/>
        <v>De acuerdo a lo programado</v>
      </c>
      <c r="AH647" s="166"/>
      <c r="AI647" s="159">
        <v>10307.44</v>
      </c>
      <c r="AJ647" s="159" t="s">
        <v>5136</v>
      </c>
    </row>
    <row r="648" spans="1:36" ht="30" thickTop="1" thickBot="1">
      <c r="A648" s="63">
        <v>633</v>
      </c>
      <c r="B648" s="162" t="s">
        <v>388</v>
      </c>
      <c r="C648" s="162">
        <v>0</v>
      </c>
      <c r="D648" s="162" t="s">
        <v>99</v>
      </c>
      <c r="E648" s="162" t="s">
        <v>78</v>
      </c>
      <c r="F648" s="162">
        <v>17</v>
      </c>
      <c r="G648" s="231" t="s">
        <v>557</v>
      </c>
      <c r="H648" s="164" t="s">
        <v>5548</v>
      </c>
      <c r="I648" s="231" t="s">
        <v>18</v>
      </c>
      <c r="J648" s="231" t="s">
        <v>338</v>
      </c>
      <c r="K648" s="231">
        <v>10</v>
      </c>
      <c r="L648" s="165" t="s">
        <v>2214</v>
      </c>
      <c r="M648" s="165" t="s">
        <v>2215</v>
      </c>
      <c r="N648" s="64">
        <v>1</v>
      </c>
      <c r="O648" s="64">
        <v>0</v>
      </c>
      <c r="P648" s="64">
        <v>0</v>
      </c>
      <c r="Q648" s="64">
        <v>0</v>
      </c>
      <c r="R648" s="64">
        <f t="shared" si="119"/>
        <v>1</v>
      </c>
      <c r="S648" s="105" t="s">
        <v>5327</v>
      </c>
      <c r="T648" s="105" t="s">
        <v>5724</v>
      </c>
      <c r="U648" s="159">
        <f t="shared" si="120"/>
        <v>1</v>
      </c>
      <c r="V648" s="273">
        <v>0</v>
      </c>
      <c r="W648" s="100">
        <f t="shared" si="127"/>
        <v>0</v>
      </c>
      <c r="X648" s="105" t="str">
        <f t="shared" si="128"/>
        <v>En Riesgo de no Cumplimiento</v>
      </c>
      <c r="Y648" s="166" t="s">
        <v>5219</v>
      </c>
      <c r="Z648" s="159">
        <f t="shared" si="121"/>
        <v>0</v>
      </c>
      <c r="AA648" s="159"/>
      <c r="AB648" s="100" t="str">
        <f t="shared" si="122"/>
        <v>No hay ejecución</v>
      </c>
      <c r="AC648" s="105" t="str">
        <f t="shared" si="123"/>
        <v>NA</v>
      </c>
      <c r="AD648" s="166"/>
      <c r="AE648" s="65">
        <f t="shared" si="124"/>
        <v>0</v>
      </c>
      <c r="AF648" s="100" t="str">
        <f t="shared" si="125"/>
        <v>No hay Programación</v>
      </c>
      <c r="AG648" s="105" t="str">
        <f t="shared" si="126"/>
        <v>De acuerdo a lo programado</v>
      </c>
      <c r="AH648" s="166"/>
      <c r="AI648" s="159">
        <v>10307.44</v>
      </c>
      <c r="AJ648" s="159" t="s">
        <v>5136</v>
      </c>
    </row>
    <row r="649" spans="1:36" ht="154.80000000000001" thickTop="1" thickBot="1">
      <c r="A649" s="63">
        <v>634</v>
      </c>
      <c r="B649" s="162" t="s">
        <v>388</v>
      </c>
      <c r="C649" s="162">
        <v>0</v>
      </c>
      <c r="D649" s="162" t="s">
        <v>99</v>
      </c>
      <c r="E649" s="162" t="s">
        <v>78</v>
      </c>
      <c r="F649" s="162">
        <v>17</v>
      </c>
      <c r="G649" s="231" t="s">
        <v>439</v>
      </c>
      <c r="H649" s="164" t="s">
        <v>5559</v>
      </c>
      <c r="I649" s="231" t="s">
        <v>18</v>
      </c>
      <c r="J649" s="231" t="s">
        <v>338</v>
      </c>
      <c r="K649" s="231">
        <v>10</v>
      </c>
      <c r="L649" s="165" t="s">
        <v>685</v>
      </c>
      <c r="M649" s="165" t="s">
        <v>643</v>
      </c>
      <c r="N649" s="64">
        <v>1</v>
      </c>
      <c r="O649" s="64">
        <v>1</v>
      </c>
      <c r="P649" s="64">
        <v>0</v>
      </c>
      <c r="Q649" s="64">
        <v>0</v>
      </c>
      <c r="R649" s="64">
        <f t="shared" si="119"/>
        <v>2</v>
      </c>
      <c r="S649" s="105" t="s">
        <v>5327</v>
      </c>
      <c r="T649" s="105" t="s">
        <v>5724</v>
      </c>
      <c r="U649" s="159">
        <f t="shared" si="120"/>
        <v>2</v>
      </c>
      <c r="V649" s="273">
        <v>2</v>
      </c>
      <c r="W649" s="100">
        <f t="shared" si="127"/>
        <v>1</v>
      </c>
      <c r="X649" s="105" t="str">
        <f t="shared" si="128"/>
        <v>De acuerdo a lo programado</v>
      </c>
      <c r="Y649" s="166" t="s">
        <v>5725</v>
      </c>
      <c r="Z649" s="159">
        <f t="shared" si="121"/>
        <v>0</v>
      </c>
      <c r="AA649" s="159"/>
      <c r="AB649" s="100" t="str">
        <f t="shared" si="122"/>
        <v>No hay ejecución</v>
      </c>
      <c r="AC649" s="105" t="str">
        <f t="shared" si="123"/>
        <v>NA</v>
      </c>
      <c r="AD649" s="166"/>
      <c r="AE649" s="65">
        <f t="shared" si="124"/>
        <v>2</v>
      </c>
      <c r="AF649" s="100">
        <f t="shared" si="125"/>
        <v>1</v>
      </c>
      <c r="AG649" s="105" t="str">
        <f t="shared" si="126"/>
        <v>De acuerdo a lo programado</v>
      </c>
      <c r="AH649" s="166"/>
      <c r="AI649" s="159">
        <v>20614.88</v>
      </c>
      <c r="AJ649" s="159" t="s">
        <v>5136</v>
      </c>
    </row>
    <row r="650" spans="1:36" ht="30" thickTop="1" thickBot="1">
      <c r="A650" s="63">
        <v>635</v>
      </c>
      <c r="B650" s="162" t="s">
        <v>388</v>
      </c>
      <c r="C650" s="162">
        <v>0</v>
      </c>
      <c r="D650" s="162" t="s">
        <v>99</v>
      </c>
      <c r="E650" s="162" t="s">
        <v>78</v>
      </c>
      <c r="F650" s="162">
        <v>17</v>
      </c>
      <c r="G650" s="231" t="s">
        <v>557</v>
      </c>
      <c r="H650" s="164" t="s">
        <v>5547</v>
      </c>
      <c r="I650" s="231" t="s">
        <v>18</v>
      </c>
      <c r="J650" s="231" t="s">
        <v>338</v>
      </c>
      <c r="K650" s="231">
        <v>10</v>
      </c>
      <c r="L650" s="165" t="s">
        <v>2214</v>
      </c>
      <c r="M650" s="165" t="s">
        <v>2215</v>
      </c>
      <c r="N650" s="64">
        <v>1</v>
      </c>
      <c r="O650" s="64">
        <v>0</v>
      </c>
      <c r="P650" s="64">
        <v>0</v>
      </c>
      <c r="Q650" s="64">
        <v>0</v>
      </c>
      <c r="R650" s="64">
        <f t="shared" si="119"/>
        <v>1</v>
      </c>
      <c r="S650" s="105" t="s">
        <v>5327</v>
      </c>
      <c r="T650" s="105" t="s">
        <v>5726</v>
      </c>
      <c r="U650" s="159">
        <f t="shared" si="120"/>
        <v>1</v>
      </c>
      <c r="V650" s="273">
        <v>0</v>
      </c>
      <c r="W650" s="100">
        <f t="shared" si="127"/>
        <v>0</v>
      </c>
      <c r="X650" s="105" t="str">
        <f t="shared" si="128"/>
        <v>En Riesgo de no Cumplimiento</v>
      </c>
      <c r="Y650" s="166" t="s">
        <v>5219</v>
      </c>
      <c r="Z650" s="159">
        <f t="shared" si="121"/>
        <v>0</v>
      </c>
      <c r="AA650" s="159"/>
      <c r="AB650" s="100" t="str">
        <f t="shared" si="122"/>
        <v>No hay ejecución</v>
      </c>
      <c r="AC650" s="105" t="str">
        <f t="shared" si="123"/>
        <v>NA</v>
      </c>
      <c r="AD650" s="166"/>
      <c r="AE650" s="65">
        <f t="shared" si="124"/>
        <v>0</v>
      </c>
      <c r="AF650" s="100" t="str">
        <f t="shared" si="125"/>
        <v>No hay Programación</v>
      </c>
      <c r="AG650" s="105" t="str">
        <f t="shared" si="126"/>
        <v>De acuerdo a lo programado</v>
      </c>
      <c r="AH650" s="166"/>
      <c r="AI650" s="159">
        <v>10307.44</v>
      </c>
      <c r="AJ650" s="159" t="s">
        <v>5136</v>
      </c>
    </row>
    <row r="651" spans="1:36" ht="30" thickTop="1" thickBot="1">
      <c r="A651" s="63">
        <v>636</v>
      </c>
      <c r="B651" s="162" t="s">
        <v>388</v>
      </c>
      <c r="C651" s="162">
        <v>0</v>
      </c>
      <c r="D651" s="162" t="s">
        <v>99</v>
      </c>
      <c r="E651" s="162" t="s">
        <v>78</v>
      </c>
      <c r="F651" s="162">
        <v>17</v>
      </c>
      <c r="G651" s="231" t="s">
        <v>557</v>
      </c>
      <c r="H651" s="164" t="s">
        <v>5548</v>
      </c>
      <c r="I651" s="231" t="s">
        <v>18</v>
      </c>
      <c r="J651" s="231" t="s">
        <v>338</v>
      </c>
      <c r="K651" s="231">
        <v>10</v>
      </c>
      <c r="L651" s="165" t="s">
        <v>2214</v>
      </c>
      <c r="M651" s="165" t="s">
        <v>2215</v>
      </c>
      <c r="N651" s="64">
        <v>1</v>
      </c>
      <c r="O651" s="64">
        <v>0</v>
      </c>
      <c r="P651" s="64">
        <v>0</v>
      </c>
      <c r="Q651" s="64">
        <v>0</v>
      </c>
      <c r="R651" s="64">
        <f t="shared" ref="R651:R714" si="129">N651+O651+P651+Q651</f>
        <v>1</v>
      </c>
      <c r="S651" s="105" t="s">
        <v>5327</v>
      </c>
      <c r="T651" s="105" t="s">
        <v>5726</v>
      </c>
      <c r="U651" s="159">
        <f t="shared" si="120"/>
        <v>1</v>
      </c>
      <c r="V651" s="273">
        <v>0</v>
      </c>
      <c r="W651" s="100">
        <f t="shared" si="127"/>
        <v>0</v>
      </c>
      <c r="X651" s="105" t="str">
        <f t="shared" si="128"/>
        <v>En Riesgo de no Cumplimiento</v>
      </c>
      <c r="Y651" s="166" t="s">
        <v>5219</v>
      </c>
      <c r="Z651" s="159">
        <f t="shared" si="121"/>
        <v>0</v>
      </c>
      <c r="AA651" s="159"/>
      <c r="AB651" s="100" t="str">
        <f t="shared" si="122"/>
        <v>No hay ejecución</v>
      </c>
      <c r="AC651" s="105" t="str">
        <f t="shared" si="123"/>
        <v>NA</v>
      </c>
      <c r="AD651" s="166"/>
      <c r="AE651" s="65">
        <f t="shared" si="124"/>
        <v>0</v>
      </c>
      <c r="AF651" s="100" t="str">
        <f t="shared" si="125"/>
        <v>No hay Programación</v>
      </c>
      <c r="AG651" s="105" t="str">
        <f t="shared" si="126"/>
        <v>De acuerdo a lo programado</v>
      </c>
      <c r="AH651" s="166"/>
      <c r="AI651" s="159">
        <v>10307.44</v>
      </c>
      <c r="AJ651" s="159" t="s">
        <v>5136</v>
      </c>
    </row>
    <row r="652" spans="1:36" ht="30" thickTop="1" thickBot="1">
      <c r="A652" s="63">
        <v>637</v>
      </c>
      <c r="B652" s="162" t="s">
        <v>388</v>
      </c>
      <c r="C652" s="162">
        <v>0</v>
      </c>
      <c r="D652" s="162" t="s">
        <v>99</v>
      </c>
      <c r="E652" s="162" t="s">
        <v>78</v>
      </c>
      <c r="F652" s="162">
        <v>17</v>
      </c>
      <c r="G652" s="231" t="s">
        <v>439</v>
      </c>
      <c r="H652" s="164" t="s">
        <v>5559</v>
      </c>
      <c r="I652" s="231" t="s">
        <v>18</v>
      </c>
      <c r="J652" s="231" t="s">
        <v>338</v>
      </c>
      <c r="K652" s="231">
        <v>10</v>
      </c>
      <c r="L652" s="165" t="s">
        <v>685</v>
      </c>
      <c r="M652" s="165" t="s">
        <v>643</v>
      </c>
      <c r="N652" s="64">
        <v>1</v>
      </c>
      <c r="O652" s="64">
        <v>1</v>
      </c>
      <c r="P652" s="64">
        <v>0</v>
      </c>
      <c r="Q652" s="64">
        <v>0</v>
      </c>
      <c r="R652" s="64">
        <f t="shared" si="129"/>
        <v>2</v>
      </c>
      <c r="S652" s="105" t="s">
        <v>5327</v>
      </c>
      <c r="T652" s="105" t="s">
        <v>5726</v>
      </c>
      <c r="U652" s="159">
        <f t="shared" si="120"/>
        <v>2</v>
      </c>
      <c r="V652" s="273">
        <v>0</v>
      </c>
      <c r="W652" s="100">
        <f t="shared" si="127"/>
        <v>0</v>
      </c>
      <c r="X652" s="105" t="str">
        <f t="shared" si="128"/>
        <v>En Riesgo de no Cumplimiento</v>
      </c>
      <c r="Y652" s="166" t="s">
        <v>5219</v>
      </c>
      <c r="Z652" s="159">
        <f t="shared" si="121"/>
        <v>0</v>
      </c>
      <c r="AA652" s="159"/>
      <c r="AB652" s="100" t="str">
        <f t="shared" si="122"/>
        <v>No hay ejecución</v>
      </c>
      <c r="AC652" s="105" t="str">
        <f t="shared" si="123"/>
        <v>NA</v>
      </c>
      <c r="AD652" s="166"/>
      <c r="AE652" s="65">
        <f t="shared" si="124"/>
        <v>0</v>
      </c>
      <c r="AF652" s="100" t="str">
        <f t="shared" si="125"/>
        <v>No hay Programación</v>
      </c>
      <c r="AG652" s="105" t="str">
        <f t="shared" si="126"/>
        <v>De acuerdo a lo programado</v>
      </c>
      <c r="AH652" s="166"/>
      <c r="AI652" s="159">
        <v>20614.88</v>
      </c>
      <c r="AJ652" s="159" t="s">
        <v>5136</v>
      </c>
    </row>
    <row r="653" spans="1:36" ht="30" thickTop="1" thickBot="1">
      <c r="A653" s="63">
        <v>638</v>
      </c>
      <c r="B653" s="162" t="s">
        <v>388</v>
      </c>
      <c r="C653" s="162">
        <v>0</v>
      </c>
      <c r="D653" s="162" t="s">
        <v>99</v>
      </c>
      <c r="E653" s="162" t="s">
        <v>78</v>
      </c>
      <c r="F653" s="162">
        <v>17</v>
      </c>
      <c r="G653" s="231" t="s">
        <v>557</v>
      </c>
      <c r="H653" s="164" t="s">
        <v>5547</v>
      </c>
      <c r="I653" s="231" t="s">
        <v>18</v>
      </c>
      <c r="J653" s="231" t="s">
        <v>338</v>
      </c>
      <c r="K653" s="231">
        <v>10</v>
      </c>
      <c r="L653" s="165" t="s">
        <v>685</v>
      </c>
      <c r="M653" s="165" t="s">
        <v>643</v>
      </c>
      <c r="N653" s="64">
        <v>1</v>
      </c>
      <c r="O653" s="64">
        <v>0</v>
      </c>
      <c r="P653" s="64">
        <v>0</v>
      </c>
      <c r="Q653" s="64">
        <v>0</v>
      </c>
      <c r="R653" s="64">
        <f t="shared" si="129"/>
        <v>1</v>
      </c>
      <c r="S653" s="105" t="s">
        <v>5327</v>
      </c>
      <c r="T653" s="105" t="s">
        <v>5727</v>
      </c>
      <c r="U653" s="159">
        <f t="shared" si="120"/>
        <v>1</v>
      </c>
      <c r="V653" s="273">
        <v>0</v>
      </c>
      <c r="W653" s="100">
        <f t="shared" si="127"/>
        <v>0</v>
      </c>
      <c r="X653" s="105" t="str">
        <f t="shared" si="128"/>
        <v>En Riesgo de no Cumplimiento</v>
      </c>
      <c r="Y653" s="166" t="s">
        <v>5219</v>
      </c>
      <c r="Z653" s="159">
        <f t="shared" si="121"/>
        <v>0</v>
      </c>
      <c r="AA653" s="159"/>
      <c r="AB653" s="100" t="str">
        <f t="shared" si="122"/>
        <v>No hay ejecución</v>
      </c>
      <c r="AC653" s="105" t="str">
        <f t="shared" si="123"/>
        <v>NA</v>
      </c>
      <c r="AD653" s="166"/>
      <c r="AE653" s="65">
        <f t="shared" si="124"/>
        <v>0</v>
      </c>
      <c r="AF653" s="100" t="str">
        <f t="shared" si="125"/>
        <v>No hay Programación</v>
      </c>
      <c r="AG653" s="105" t="str">
        <f t="shared" si="126"/>
        <v>De acuerdo a lo programado</v>
      </c>
      <c r="AH653" s="166"/>
      <c r="AI653" s="159">
        <v>10307.44</v>
      </c>
      <c r="AJ653" s="159" t="s">
        <v>5136</v>
      </c>
    </row>
    <row r="654" spans="1:36" ht="49.2" thickTop="1" thickBot="1">
      <c r="A654" s="63">
        <v>639</v>
      </c>
      <c r="B654" s="162" t="s">
        <v>388</v>
      </c>
      <c r="C654" s="162">
        <v>0</v>
      </c>
      <c r="D654" s="162" t="s">
        <v>99</v>
      </c>
      <c r="E654" s="162" t="s">
        <v>78</v>
      </c>
      <c r="F654" s="162">
        <v>17</v>
      </c>
      <c r="G654" s="231" t="s">
        <v>541</v>
      </c>
      <c r="H654" s="164" t="s">
        <v>5649</v>
      </c>
      <c r="I654" s="231" t="s">
        <v>20</v>
      </c>
      <c r="J654" s="231" t="s">
        <v>338</v>
      </c>
      <c r="K654" s="231">
        <v>5</v>
      </c>
      <c r="L654" s="165" t="s">
        <v>2214</v>
      </c>
      <c r="M654" s="165" t="s">
        <v>2215</v>
      </c>
      <c r="N654" s="64">
        <v>0</v>
      </c>
      <c r="O654" s="64">
        <v>0</v>
      </c>
      <c r="P654" s="64">
        <v>1</v>
      </c>
      <c r="Q654" s="64">
        <v>0</v>
      </c>
      <c r="R654" s="64">
        <f t="shared" si="129"/>
        <v>1</v>
      </c>
      <c r="S654" s="105" t="s">
        <v>5327</v>
      </c>
      <c r="T654" s="105" t="s">
        <v>5727</v>
      </c>
      <c r="U654" s="159">
        <f t="shared" si="120"/>
        <v>0</v>
      </c>
      <c r="V654" s="273">
        <v>1</v>
      </c>
      <c r="W654" s="100" t="str">
        <f t="shared" si="127"/>
        <v>No hay Programación</v>
      </c>
      <c r="X654" s="105" t="str">
        <f t="shared" si="128"/>
        <v>De acuerdo a lo programado</v>
      </c>
      <c r="Y654" s="166" t="s">
        <v>5728</v>
      </c>
      <c r="Z654" s="159">
        <f t="shared" si="121"/>
        <v>1</v>
      </c>
      <c r="AA654" s="159"/>
      <c r="AB654" s="100" t="str">
        <f t="shared" si="122"/>
        <v>No hay ejecución</v>
      </c>
      <c r="AC654" s="105" t="str">
        <f t="shared" si="123"/>
        <v>NA</v>
      </c>
      <c r="AD654" s="166"/>
      <c r="AE654" s="65">
        <f t="shared" si="124"/>
        <v>1</v>
      </c>
      <c r="AF654" s="100">
        <f t="shared" si="125"/>
        <v>1</v>
      </c>
      <c r="AG654" s="105" t="str">
        <f t="shared" si="126"/>
        <v>De acuerdo a lo programado</v>
      </c>
      <c r="AH654" s="166"/>
      <c r="AI654" s="159">
        <v>20614.88</v>
      </c>
      <c r="AJ654" s="159" t="s">
        <v>5136</v>
      </c>
    </row>
    <row r="655" spans="1:36" ht="49.2" thickTop="1" thickBot="1">
      <c r="A655" s="63">
        <v>640</v>
      </c>
      <c r="B655" s="162" t="s">
        <v>388</v>
      </c>
      <c r="C655" s="162">
        <v>0</v>
      </c>
      <c r="D655" s="162" t="s">
        <v>99</v>
      </c>
      <c r="E655" s="162" t="s">
        <v>78</v>
      </c>
      <c r="F655" s="162">
        <v>17</v>
      </c>
      <c r="G655" s="231" t="s">
        <v>541</v>
      </c>
      <c r="H655" s="164" t="s">
        <v>5562</v>
      </c>
      <c r="I655" s="231" t="s">
        <v>20</v>
      </c>
      <c r="J655" s="231" t="s">
        <v>338</v>
      </c>
      <c r="K655" s="231">
        <v>5</v>
      </c>
      <c r="L655" s="165" t="s">
        <v>2214</v>
      </c>
      <c r="M655" s="165" t="s">
        <v>2215</v>
      </c>
      <c r="N655" s="64">
        <v>0</v>
      </c>
      <c r="O655" s="64">
        <v>0</v>
      </c>
      <c r="P655" s="64">
        <v>1</v>
      </c>
      <c r="Q655" s="64">
        <v>1</v>
      </c>
      <c r="R655" s="64">
        <f t="shared" si="129"/>
        <v>2</v>
      </c>
      <c r="S655" s="105" t="s">
        <v>5327</v>
      </c>
      <c r="T655" s="105" t="s">
        <v>5727</v>
      </c>
      <c r="U655" s="159">
        <f t="shared" si="120"/>
        <v>0</v>
      </c>
      <c r="V655" s="273">
        <v>1</v>
      </c>
      <c r="W655" s="100" t="str">
        <f t="shared" si="127"/>
        <v>No hay Programación</v>
      </c>
      <c r="X655" s="105" t="str">
        <f t="shared" si="128"/>
        <v>De acuerdo a lo programado</v>
      </c>
      <c r="Y655" s="166" t="s">
        <v>5728</v>
      </c>
      <c r="Z655" s="159">
        <f t="shared" si="121"/>
        <v>2</v>
      </c>
      <c r="AA655" s="159"/>
      <c r="AB655" s="100" t="str">
        <f t="shared" si="122"/>
        <v>No hay ejecución</v>
      </c>
      <c r="AC655" s="105" t="str">
        <f t="shared" si="123"/>
        <v>NA</v>
      </c>
      <c r="AD655" s="166"/>
      <c r="AE655" s="65">
        <f t="shared" si="124"/>
        <v>1</v>
      </c>
      <c r="AF655" s="100">
        <f t="shared" si="125"/>
        <v>0.5</v>
      </c>
      <c r="AG655" s="105" t="str">
        <f t="shared" si="126"/>
        <v>Incumplimiento</v>
      </c>
      <c r="AH655" s="166"/>
      <c r="AI655" s="159">
        <v>20614.88</v>
      </c>
      <c r="AJ655" s="159" t="s">
        <v>5136</v>
      </c>
    </row>
    <row r="656" spans="1:36" ht="78" thickTop="1" thickBot="1">
      <c r="A656" s="63">
        <v>641</v>
      </c>
      <c r="B656" s="162" t="s">
        <v>388</v>
      </c>
      <c r="C656" s="162">
        <v>0</v>
      </c>
      <c r="D656" s="162" t="s">
        <v>99</v>
      </c>
      <c r="E656" s="162" t="s">
        <v>78</v>
      </c>
      <c r="F656" s="162">
        <v>17</v>
      </c>
      <c r="G656" s="231" t="s">
        <v>541</v>
      </c>
      <c r="H656" s="164" t="s">
        <v>5576</v>
      </c>
      <c r="I656" s="231" t="s">
        <v>20</v>
      </c>
      <c r="J656" s="231" t="s">
        <v>338</v>
      </c>
      <c r="K656" s="231">
        <v>5</v>
      </c>
      <c r="L656" s="165" t="s">
        <v>685</v>
      </c>
      <c r="M656" s="165" t="s">
        <v>643</v>
      </c>
      <c r="N656" s="64">
        <v>1</v>
      </c>
      <c r="O656" s="64">
        <v>0</v>
      </c>
      <c r="P656" s="64">
        <v>0</v>
      </c>
      <c r="Q656" s="64">
        <v>0</v>
      </c>
      <c r="R656" s="64">
        <f t="shared" si="129"/>
        <v>1</v>
      </c>
      <c r="S656" s="105" t="s">
        <v>5327</v>
      </c>
      <c r="T656" s="105" t="s">
        <v>5727</v>
      </c>
      <c r="U656" s="159">
        <f t="shared" si="120"/>
        <v>1</v>
      </c>
      <c r="V656" s="273">
        <v>1</v>
      </c>
      <c r="W656" s="100">
        <f t="shared" si="127"/>
        <v>1</v>
      </c>
      <c r="X656" s="105" t="str">
        <f t="shared" si="128"/>
        <v>De acuerdo a lo programado</v>
      </c>
      <c r="Y656" s="166" t="s">
        <v>5729</v>
      </c>
      <c r="Z656" s="159">
        <f t="shared" si="121"/>
        <v>0</v>
      </c>
      <c r="AA656" s="159"/>
      <c r="AB656" s="100" t="str">
        <f t="shared" si="122"/>
        <v>No hay ejecución</v>
      </c>
      <c r="AC656" s="105" t="str">
        <f t="shared" si="123"/>
        <v>NA</v>
      </c>
      <c r="AD656" s="166"/>
      <c r="AE656" s="65">
        <f t="shared" si="124"/>
        <v>1</v>
      </c>
      <c r="AF656" s="100">
        <f t="shared" si="125"/>
        <v>1</v>
      </c>
      <c r="AG656" s="105" t="str">
        <f t="shared" si="126"/>
        <v>De acuerdo a lo programado</v>
      </c>
      <c r="AH656" s="166"/>
      <c r="AI656" s="159">
        <v>10307.44</v>
      </c>
      <c r="AJ656" s="159" t="s">
        <v>5136</v>
      </c>
    </row>
    <row r="657" spans="1:36" ht="30" thickTop="1" thickBot="1">
      <c r="A657" s="63">
        <v>642</v>
      </c>
      <c r="B657" s="162" t="s">
        <v>388</v>
      </c>
      <c r="C657" s="162">
        <v>0</v>
      </c>
      <c r="D657" s="162" t="s">
        <v>99</v>
      </c>
      <c r="E657" s="162" t="s">
        <v>78</v>
      </c>
      <c r="F657" s="162">
        <v>17</v>
      </c>
      <c r="G657" s="231" t="s">
        <v>541</v>
      </c>
      <c r="H657" s="164" t="s">
        <v>5576</v>
      </c>
      <c r="I657" s="231" t="s">
        <v>20</v>
      </c>
      <c r="J657" s="231" t="s">
        <v>338</v>
      </c>
      <c r="K657" s="231">
        <v>5</v>
      </c>
      <c r="L657" s="165" t="s">
        <v>2214</v>
      </c>
      <c r="M657" s="165" t="s">
        <v>2215</v>
      </c>
      <c r="N657" s="64">
        <v>2</v>
      </c>
      <c r="O657" s="64">
        <v>2</v>
      </c>
      <c r="P657" s="64">
        <v>2</v>
      </c>
      <c r="Q657" s="64">
        <v>2</v>
      </c>
      <c r="R657" s="64">
        <f t="shared" si="129"/>
        <v>8</v>
      </c>
      <c r="S657" s="105" t="s">
        <v>5327</v>
      </c>
      <c r="T657" s="105" t="s">
        <v>5727</v>
      </c>
      <c r="U657" s="159">
        <f t="shared" si="120"/>
        <v>4</v>
      </c>
      <c r="V657" s="273">
        <v>1</v>
      </c>
      <c r="W657" s="100">
        <f t="shared" si="127"/>
        <v>0.25</v>
      </c>
      <c r="X657" s="105" t="str">
        <f t="shared" si="128"/>
        <v>En Riesgo de no Cumplimiento</v>
      </c>
      <c r="Y657" s="166"/>
      <c r="Z657" s="159">
        <f t="shared" si="121"/>
        <v>4</v>
      </c>
      <c r="AA657" s="159"/>
      <c r="AB657" s="100" t="str">
        <f t="shared" si="122"/>
        <v>No hay ejecución</v>
      </c>
      <c r="AC657" s="105" t="str">
        <f t="shared" si="123"/>
        <v>NA</v>
      </c>
      <c r="AD657" s="166"/>
      <c r="AE657" s="65">
        <f t="shared" si="124"/>
        <v>1</v>
      </c>
      <c r="AF657" s="100">
        <f t="shared" si="125"/>
        <v>0.125</v>
      </c>
      <c r="AG657" s="105" t="str">
        <f t="shared" si="126"/>
        <v>Incumplimiento</v>
      </c>
      <c r="AH657" s="166"/>
      <c r="AI657" s="159">
        <v>82459.520000000004</v>
      </c>
      <c r="AJ657" s="159" t="s">
        <v>5136</v>
      </c>
    </row>
    <row r="658" spans="1:36" ht="30" thickTop="1" thickBot="1">
      <c r="A658" s="63">
        <v>643</v>
      </c>
      <c r="B658" s="162" t="s">
        <v>388</v>
      </c>
      <c r="C658" s="162">
        <v>0</v>
      </c>
      <c r="D658" s="162" t="s">
        <v>99</v>
      </c>
      <c r="E658" s="162" t="s">
        <v>78</v>
      </c>
      <c r="F658" s="162">
        <v>17</v>
      </c>
      <c r="G658" s="231" t="s">
        <v>557</v>
      </c>
      <c r="H658" s="164" t="s">
        <v>5547</v>
      </c>
      <c r="I658" s="231" t="s">
        <v>18</v>
      </c>
      <c r="J658" s="231" t="s">
        <v>338</v>
      </c>
      <c r="K658" s="231">
        <v>10</v>
      </c>
      <c r="L658" s="165" t="s">
        <v>2214</v>
      </c>
      <c r="M658" s="165" t="s">
        <v>2215</v>
      </c>
      <c r="N658" s="64">
        <v>1</v>
      </c>
      <c r="O658" s="64">
        <v>0</v>
      </c>
      <c r="P658" s="64">
        <v>0</v>
      </c>
      <c r="Q658" s="64">
        <v>0</v>
      </c>
      <c r="R658" s="64">
        <f t="shared" si="129"/>
        <v>1</v>
      </c>
      <c r="S658" s="105" t="s">
        <v>5327</v>
      </c>
      <c r="T658" s="105" t="s">
        <v>5730</v>
      </c>
      <c r="U658" s="159">
        <f t="shared" si="120"/>
        <v>1</v>
      </c>
      <c r="V658" s="273">
        <v>1</v>
      </c>
      <c r="W658" s="100">
        <f t="shared" si="127"/>
        <v>1</v>
      </c>
      <c r="X658" s="105" t="str">
        <f t="shared" si="128"/>
        <v>De acuerdo a lo programado</v>
      </c>
      <c r="Y658" s="166" t="s">
        <v>5719</v>
      </c>
      <c r="Z658" s="159">
        <f t="shared" si="121"/>
        <v>0</v>
      </c>
      <c r="AA658" s="159"/>
      <c r="AB658" s="100" t="str">
        <f t="shared" si="122"/>
        <v>No hay ejecución</v>
      </c>
      <c r="AC658" s="105" t="str">
        <f t="shared" si="123"/>
        <v>NA</v>
      </c>
      <c r="AD658" s="166"/>
      <c r="AE658" s="65">
        <f t="shared" si="124"/>
        <v>1</v>
      </c>
      <c r="AF658" s="100">
        <f t="shared" si="125"/>
        <v>1</v>
      </c>
      <c r="AG658" s="105" t="str">
        <f t="shared" si="126"/>
        <v>De acuerdo a lo programado</v>
      </c>
      <c r="AH658" s="166"/>
      <c r="AI658" s="159">
        <v>10307.44</v>
      </c>
      <c r="AJ658" s="159" t="s">
        <v>5136</v>
      </c>
    </row>
    <row r="659" spans="1:36" ht="30" thickTop="1" thickBot="1">
      <c r="A659" s="63">
        <v>644</v>
      </c>
      <c r="B659" s="162" t="s">
        <v>388</v>
      </c>
      <c r="C659" s="162">
        <v>0</v>
      </c>
      <c r="D659" s="162" t="s">
        <v>99</v>
      </c>
      <c r="E659" s="162" t="s">
        <v>78</v>
      </c>
      <c r="F659" s="162">
        <v>17</v>
      </c>
      <c r="G659" s="231" t="s">
        <v>557</v>
      </c>
      <c r="H659" s="164" t="s">
        <v>5548</v>
      </c>
      <c r="I659" s="231" t="s">
        <v>18</v>
      </c>
      <c r="J659" s="231" t="s">
        <v>338</v>
      </c>
      <c r="K659" s="231">
        <v>10</v>
      </c>
      <c r="L659" s="165" t="s">
        <v>2214</v>
      </c>
      <c r="M659" s="165" t="s">
        <v>2215</v>
      </c>
      <c r="N659" s="64">
        <v>1</v>
      </c>
      <c r="O659" s="64">
        <v>0</v>
      </c>
      <c r="P659" s="64">
        <v>0</v>
      </c>
      <c r="Q659" s="64">
        <v>0</v>
      </c>
      <c r="R659" s="64">
        <f t="shared" si="129"/>
        <v>1</v>
      </c>
      <c r="S659" s="105" t="s">
        <v>5327</v>
      </c>
      <c r="T659" s="105" t="s">
        <v>5730</v>
      </c>
      <c r="U659" s="159">
        <f t="shared" si="120"/>
        <v>1</v>
      </c>
      <c r="V659" s="273">
        <v>1</v>
      </c>
      <c r="W659" s="100">
        <f t="shared" si="127"/>
        <v>1</v>
      </c>
      <c r="X659" s="105" t="str">
        <f t="shared" si="128"/>
        <v>De acuerdo a lo programado</v>
      </c>
      <c r="Y659" s="166" t="s">
        <v>5720</v>
      </c>
      <c r="Z659" s="159">
        <f t="shared" si="121"/>
        <v>0</v>
      </c>
      <c r="AA659" s="159"/>
      <c r="AB659" s="100" t="str">
        <f t="shared" si="122"/>
        <v>No hay ejecución</v>
      </c>
      <c r="AC659" s="105" t="str">
        <f t="shared" si="123"/>
        <v>NA</v>
      </c>
      <c r="AD659" s="166"/>
      <c r="AE659" s="65">
        <f t="shared" si="124"/>
        <v>1</v>
      </c>
      <c r="AF659" s="100">
        <f t="shared" si="125"/>
        <v>1</v>
      </c>
      <c r="AG659" s="105" t="str">
        <f t="shared" si="126"/>
        <v>De acuerdo a lo programado</v>
      </c>
      <c r="AH659" s="166"/>
      <c r="AI659" s="159">
        <v>10307.44</v>
      </c>
      <c r="AJ659" s="159" t="s">
        <v>5136</v>
      </c>
    </row>
    <row r="660" spans="1:36" ht="87.6" thickTop="1" thickBot="1">
      <c r="A660" s="63">
        <v>645</v>
      </c>
      <c r="B660" s="162" t="s">
        <v>388</v>
      </c>
      <c r="C660" s="162">
        <v>0</v>
      </c>
      <c r="D660" s="162" t="s">
        <v>99</v>
      </c>
      <c r="E660" s="162" t="s">
        <v>78</v>
      </c>
      <c r="F660" s="162">
        <v>17</v>
      </c>
      <c r="G660" s="231" t="s">
        <v>439</v>
      </c>
      <c r="H660" s="164" t="s">
        <v>5559</v>
      </c>
      <c r="I660" s="231" t="s">
        <v>18</v>
      </c>
      <c r="J660" s="231" t="s">
        <v>338</v>
      </c>
      <c r="K660" s="231">
        <v>10</v>
      </c>
      <c r="L660" s="165" t="s">
        <v>685</v>
      </c>
      <c r="M660" s="165" t="s">
        <v>643</v>
      </c>
      <c r="N660" s="64">
        <v>1</v>
      </c>
      <c r="O660" s="64">
        <v>1</v>
      </c>
      <c r="P660" s="64">
        <v>0</v>
      </c>
      <c r="Q660" s="64">
        <v>0</v>
      </c>
      <c r="R660" s="64">
        <f t="shared" si="129"/>
        <v>2</v>
      </c>
      <c r="S660" s="105" t="s">
        <v>5327</v>
      </c>
      <c r="T660" s="105" t="s">
        <v>5730</v>
      </c>
      <c r="U660" s="159">
        <f t="shared" si="120"/>
        <v>2</v>
      </c>
      <c r="V660" s="273">
        <v>2</v>
      </c>
      <c r="W660" s="100">
        <f t="shared" si="127"/>
        <v>1</v>
      </c>
      <c r="X660" s="105" t="str">
        <f t="shared" si="128"/>
        <v>De acuerdo a lo programado</v>
      </c>
      <c r="Y660" s="166" t="s">
        <v>5731</v>
      </c>
      <c r="Z660" s="159">
        <f t="shared" si="121"/>
        <v>0</v>
      </c>
      <c r="AA660" s="159"/>
      <c r="AB660" s="100" t="str">
        <f t="shared" si="122"/>
        <v>No hay ejecución</v>
      </c>
      <c r="AC660" s="105" t="str">
        <f t="shared" si="123"/>
        <v>NA</v>
      </c>
      <c r="AD660" s="166"/>
      <c r="AE660" s="65">
        <f t="shared" si="124"/>
        <v>2</v>
      </c>
      <c r="AF660" s="100">
        <f t="shared" si="125"/>
        <v>1</v>
      </c>
      <c r="AG660" s="105" t="str">
        <f t="shared" si="126"/>
        <v>De acuerdo a lo programado</v>
      </c>
      <c r="AH660" s="166"/>
      <c r="AI660" s="159">
        <v>20614.88</v>
      </c>
      <c r="AJ660" s="159" t="s">
        <v>5136</v>
      </c>
    </row>
    <row r="661" spans="1:36" ht="30" thickTop="1" thickBot="1">
      <c r="A661" s="63">
        <v>646</v>
      </c>
      <c r="B661" s="162" t="s">
        <v>388</v>
      </c>
      <c r="C661" s="162">
        <v>0</v>
      </c>
      <c r="D661" s="162" t="s">
        <v>99</v>
      </c>
      <c r="E661" s="162" t="s">
        <v>78</v>
      </c>
      <c r="F661" s="162">
        <v>17</v>
      </c>
      <c r="G661" s="231" t="s">
        <v>557</v>
      </c>
      <c r="H661" s="164" t="s">
        <v>5547</v>
      </c>
      <c r="I661" s="231" t="s">
        <v>18</v>
      </c>
      <c r="J661" s="231" t="s">
        <v>338</v>
      </c>
      <c r="K661" s="231">
        <v>10</v>
      </c>
      <c r="L661" s="165" t="s">
        <v>2214</v>
      </c>
      <c r="M661" s="165" t="s">
        <v>2215</v>
      </c>
      <c r="N661" s="64">
        <v>1</v>
      </c>
      <c r="O661" s="64">
        <v>0</v>
      </c>
      <c r="P661" s="64">
        <v>0</v>
      </c>
      <c r="Q661" s="64">
        <v>0</v>
      </c>
      <c r="R661" s="64">
        <f t="shared" si="129"/>
        <v>1</v>
      </c>
      <c r="S661" s="105" t="s">
        <v>5327</v>
      </c>
      <c r="T661" s="105" t="s">
        <v>5732</v>
      </c>
      <c r="U661" s="159">
        <f t="shared" si="120"/>
        <v>1</v>
      </c>
      <c r="V661" s="273">
        <v>0</v>
      </c>
      <c r="W661" s="100">
        <f t="shared" si="127"/>
        <v>0</v>
      </c>
      <c r="X661" s="105" t="str">
        <f t="shared" si="128"/>
        <v>En Riesgo de no Cumplimiento</v>
      </c>
      <c r="Y661" s="166" t="s">
        <v>5219</v>
      </c>
      <c r="Z661" s="159">
        <f t="shared" si="121"/>
        <v>0</v>
      </c>
      <c r="AA661" s="159"/>
      <c r="AB661" s="100" t="str">
        <f t="shared" si="122"/>
        <v>No hay ejecución</v>
      </c>
      <c r="AC661" s="105" t="str">
        <f t="shared" si="123"/>
        <v>NA</v>
      </c>
      <c r="AD661" s="166"/>
      <c r="AE661" s="65">
        <f t="shared" si="124"/>
        <v>0</v>
      </c>
      <c r="AF661" s="100" t="str">
        <f t="shared" si="125"/>
        <v>No hay Programación</v>
      </c>
      <c r="AG661" s="105" t="str">
        <f t="shared" si="126"/>
        <v>De acuerdo a lo programado</v>
      </c>
      <c r="AH661" s="166"/>
      <c r="AI661" s="159">
        <v>10307.44</v>
      </c>
      <c r="AJ661" s="159" t="s">
        <v>5136</v>
      </c>
    </row>
    <row r="662" spans="1:36" ht="30" thickTop="1" thickBot="1">
      <c r="A662" s="63">
        <v>647</v>
      </c>
      <c r="B662" s="162" t="s">
        <v>388</v>
      </c>
      <c r="C662" s="162">
        <v>0</v>
      </c>
      <c r="D662" s="162" t="s">
        <v>99</v>
      </c>
      <c r="E662" s="162" t="s">
        <v>78</v>
      </c>
      <c r="F662" s="162">
        <v>17</v>
      </c>
      <c r="G662" s="231" t="s">
        <v>557</v>
      </c>
      <c r="H662" s="164" t="s">
        <v>5548</v>
      </c>
      <c r="I662" s="231" t="s">
        <v>18</v>
      </c>
      <c r="J662" s="231" t="s">
        <v>338</v>
      </c>
      <c r="K662" s="231">
        <v>10</v>
      </c>
      <c r="L662" s="165" t="s">
        <v>2214</v>
      </c>
      <c r="M662" s="165" t="s">
        <v>2215</v>
      </c>
      <c r="N662" s="64">
        <v>1</v>
      </c>
      <c r="O662" s="64">
        <v>0</v>
      </c>
      <c r="P662" s="64">
        <v>0</v>
      </c>
      <c r="Q662" s="64">
        <v>0</v>
      </c>
      <c r="R662" s="64">
        <f t="shared" si="129"/>
        <v>1</v>
      </c>
      <c r="S662" s="105" t="s">
        <v>5327</v>
      </c>
      <c r="T662" s="105" t="s">
        <v>5732</v>
      </c>
      <c r="U662" s="159">
        <f t="shared" si="120"/>
        <v>1</v>
      </c>
      <c r="V662" s="273">
        <v>0</v>
      </c>
      <c r="W662" s="100">
        <f t="shared" si="127"/>
        <v>0</v>
      </c>
      <c r="X662" s="105" t="str">
        <f t="shared" si="128"/>
        <v>En Riesgo de no Cumplimiento</v>
      </c>
      <c r="Y662" s="166" t="s">
        <v>5219</v>
      </c>
      <c r="Z662" s="159">
        <f t="shared" si="121"/>
        <v>0</v>
      </c>
      <c r="AA662" s="159"/>
      <c r="AB662" s="100" t="str">
        <f t="shared" si="122"/>
        <v>No hay ejecución</v>
      </c>
      <c r="AC662" s="105" t="str">
        <f t="shared" si="123"/>
        <v>NA</v>
      </c>
      <c r="AD662" s="166"/>
      <c r="AE662" s="65">
        <f t="shared" si="124"/>
        <v>0</v>
      </c>
      <c r="AF662" s="100" t="str">
        <f t="shared" si="125"/>
        <v>No hay Programación</v>
      </c>
      <c r="AG662" s="105" t="str">
        <f t="shared" si="126"/>
        <v>De acuerdo a lo programado</v>
      </c>
      <c r="AH662" s="166"/>
      <c r="AI662" s="159">
        <v>10307.44</v>
      </c>
      <c r="AJ662" s="159" t="s">
        <v>5136</v>
      </c>
    </row>
    <row r="663" spans="1:36" ht="135.6" thickTop="1" thickBot="1">
      <c r="A663" s="63">
        <v>648</v>
      </c>
      <c r="B663" s="162" t="s">
        <v>388</v>
      </c>
      <c r="C663" s="162">
        <v>0</v>
      </c>
      <c r="D663" s="162" t="s">
        <v>99</v>
      </c>
      <c r="E663" s="162" t="s">
        <v>78</v>
      </c>
      <c r="F663" s="162">
        <v>17</v>
      </c>
      <c r="G663" s="231" t="s">
        <v>439</v>
      </c>
      <c r="H663" s="164" t="s">
        <v>5559</v>
      </c>
      <c r="I663" s="231" t="s">
        <v>18</v>
      </c>
      <c r="J663" s="231" t="s">
        <v>338</v>
      </c>
      <c r="K663" s="231">
        <v>10</v>
      </c>
      <c r="L663" s="165" t="s">
        <v>685</v>
      </c>
      <c r="M663" s="165" t="s">
        <v>643</v>
      </c>
      <c r="N663" s="64">
        <v>1</v>
      </c>
      <c r="O663" s="64">
        <v>1</v>
      </c>
      <c r="P663" s="64">
        <v>0</v>
      </c>
      <c r="Q663" s="64">
        <v>0</v>
      </c>
      <c r="R663" s="64">
        <f t="shared" si="129"/>
        <v>2</v>
      </c>
      <c r="S663" s="105" t="s">
        <v>5327</v>
      </c>
      <c r="T663" s="105" t="s">
        <v>5732</v>
      </c>
      <c r="U663" s="159">
        <f t="shared" si="120"/>
        <v>2</v>
      </c>
      <c r="V663" s="273">
        <v>1</v>
      </c>
      <c r="W663" s="100">
        <f t="shared" si="127"/>
        <v>0.5</v>
      </c>
      <c r="X663" s="105" t="str">
        <f t="shared" si="128"/>
        <v>En Riesgo de no Cumplimiento</v>
      </c>
      <c r="Y663" s="166" t="s">
        <v>5733</v>
      </c>
      <c r="Z663" s="159">
        <f t="shared" si="121"/>
        <v>0</v>
      </c>
      <c r="AA663" s="159"/>
      <c r="AB663" s="100" t="str">
        <f t="shared" si="122"/>
        <v>No hay ejecución</v>
      </c>
      <c r="AC663" s="105" t="str">
        <f t="shared" si="123"/>
        <v>NA</v>
      </c>
      <c r="AD663" s="166"/>
      <c r="AE663" s="65">
        <f t="shared" si="124"/>
        <v>1</v>
      </c>
      <c r="AF663" s="100">
        <f t="shared" si="125"/>
        <v>0.5</v>
      </c>
      <c r="AG663" s="105" t="str">
        <f t="shared" si="126"/>
        <v>Incumplimiento</v>
      </c>
      <c r="AH663" s="166"/>
      <c r="AI663" s="159">
        <v>20614.88</v>
      </c>
      <c r="AJ663" s="159" t="s">
        <v>5136</v>
      </c>
    </row>
    <row r="664" spans="1:36" ht="30" thickTop="1" thickBot="1">
      <c r="A664" s="63">
        <v>649</v>
      </c>
      <c r="B664" s="162" t="s">
        <v>388</v>
      </c>
      <c r="C664" s="162">
        <v>0</v>
      </c>
      <c r="D664" s="162" t="s">
        <v>99</v>
      </c>
      <c r="E664" s="162" t="s">
        <v>78</v>
      </c>
      <c r="F664" s="162">
        <v>17</v>
      </c>
      <c r="G664" s="231" t="s">
        <v>557</v>
      </c>
      <c r="H664" s="164" t="s">
        <v>5547</v>
      </c>
      <c r="I664" s="231" t="s">
        <v>18</v>
      </c>
      <c r="J664" s="231" t="s">
        <v>338</v>
      </c>
      <c r="K664" s="231">
        <v>10</v>
      </c>
      <c r="L664" s="165" t="s">
        <v>2214</v>
      </c>
      <c r="M664" s="165" t="s">
        <v>2215</v>
      </c>
      <c r="N664" s="64">
        <v>1</v>
      </c>
      <c r="O664" s="64">
        <v>0</v>
      </c>
      <c r="P664" s="64">
        <v>0</v>
      </c>
      <c r="Q664" s="64">
        <v>0</v>
      </c>
      <c r="R664" s="64">
        <f t="shared" si="129"/>
        <v>1</v>
      </c>
      <c r="S664" s="105" t="s">
        <v>5327</v>
      </c>
      <c r="T664" s="105" t="s">
        <v>5734</v>
      </c>
      <c r="U664" s="159">
        <f t="shared" si="120"/>
        <v>1</v>
      </c>
      <c r="V664" s="273">
        <v>0</v>
      </c>
      <c r="W664" s="100">
        <f t="shared" si="127"/>
        <v>0</v>
      </c>
      <c r="X664" s="105" t="str">
        <f t="shared" si="128"/>
        <v>En Riesgo de no Cumplimiento</v>
      </c>
      <c r="Y664" s="166" t="s">
        <v>5219</v>
      </c>
      <c r="Z664" s="159">
        <f t="shared" si="121"/>
        <v>0</v>
      </c>
      <c r="AA664" s="159"/>
      <c r="AB664" s="100" t="str">
        <f t="shared" si="122"/>
        <v>No hay ejecución</v>
      </c>
      <c r="AC664" s="105" t="str">
        <f t="shared" si="123"/>
        <v>NA</v>
      </c>
      <c r="AD664" s="166"/>
      <c r="AE664" s="65">
        <f t="shared" si="124"/>
        <v>0</v>
      </c>
      <c r="AF664" s="100" t="str">
        <f t="shared" si="125"/>
        <v>No hay Programación</v>
      </c>
      <c r="AG664" s="105" t="str">
        <f t="shared" si="126"/>
        <v>De acuerdo a lo programado</v>
      </c>
      <c r="AH664" s="166"/>
      <c r="AI664" s="159">
        <v>10307.44</v>
      </c>
      <c r="AJ664" s="159" t="s">
        <v>5136</v>
      </c>
    </row>
    <row r="665" spans="1:36" ht="30" thickTop="1" thickBot="1">
      <c r="A665" s="63">
        <v>650</v>
      </c>
      <c r="B665" s="162" t="s">
        <v>388</v>
      </c>
      <c r="C665" s="162">
        <v>0</v>
      </c>
      <c r="D665" s="162" t="s">
        <v>99</v>
      </c>
      <c r="E665" s="162" t="s">
        <v>78</v>
      </c>
      <c r="F665" s="162">
        <v>17</v>
      </c>
      <c r="G665" s="231" t="s">
        <v>557</v>
      </c>
      <c r="H665" s="164" t="s">
        <v>5548</v>
      </c>
      <c r="I665" s="231" t="s">
        <v>18</v>
      </c>
      <c r="J665" s="231" t="s">
        <v>338</v>
      </c>
      <c r="K665" s="231">
        <v>10</v>
      </c>
      <c r="L665" s="165" t="s">
        <v>2214</v>
      </c>
      <c r="M665" s="165" t="s">
        <v>2215</v>
      </c>
      <c r="N665" s="64">
        <v>1</v>
      </c>
      <c r="O665" s="64">
        <v>0</v>
      </c>
      <c r="P665" s="64">
        <v>0</v>
      </c>
      <c r="Q665" s="64">
        <v>0</v>
      </c>
      <c r="R665" s="64">
        <f t="shared" si="129"/>
        <v>1</v>
      </c>
      <c r="S665" s="105" t="s">
        <v>5327</v>
      </c>
      <c r="T665" s="105" t="s">
        <v>5734</v>
      </c>
      <c r="U665" s="159">
        <f t="shared" si="120"/>
        <v>1</v>
      </c>
      <c r="V665" s="273">
        <v>0</v>
      </c>
      <c r="W665" s="100">
        <f t="shared" si="127"/>
        <v>0</v>
      </c>
      <c r="X665" s="105" t="str">
        <f t="shared" si="128"/>
        <v>En Riesgo de no Cumplimiento</v>
      </c>
      <c r="Y665" s="166" t="s">
        <v>5219</v>
      </c>
      <c r="Z665" s="159">
        <f t="shared" si="121"/>
        <v>0</v>
      </c>
      <c r="AA665" s="159"/>
      <c r="AB665" s="100" t="str">
        <f t="shared" si="122"/>
        <v>No hay ejecución</v>
      </c>
      <c r="AC665" s="105" t="str">
        <f t="shared" si="123"/>
        <v>NA</v>
      </c>
      <c r="AD665" s="166"/>
      <c r="AE665" s="65">
        <f t="shared" si="124"/>
        <v>0</v>
      </c>
      <c r="AF665" s="100" t="str">
        <f t="shared" si="125"/>
        <v>No hay Programación</v>
      </c>
      <c r="AG665" s="105" t="str">
        <f t="shared" si="126"/>
        <v>De acuerdo a lo programado</v>
      </c>
      <c r="AH665" s="166"/>
      <c r="AI665" s="159">
        <v>10307.44</v>
      </c>
      <c r="AJ665" s="159" t="s">
        <v>5136</v>
      </c>
    </row>
    <row r="666" spans="1:36" ht="30" thickTop="1" thickBot="1">
      <c r="A666" s="63">
        <v>651</v>
      </c>
      <c r="B666" s="162" t="s">
        <v>388</v>
      </c>
      <c r="C666" s="162">
        <v>0</v>
      </c>
      <c r="D666" s="162" t="s">
        <v>99</v>
      </c>
      <c r="E666" s="162" t="s">
        <v>78</v>
      </c>
      <c r="F666" s="162">
        <v>17</v>
      </c>
      <c r="G666" s="231" t="s">
        <v>439</v>
      </c>
      <c r="H666" s="164" t="s">
        <v>5559</v>
      </c>
      <c r="I666" s="231" t="s">
        <v>18</v>
      </c>
      <c r="J666" s="231" t="s">
        <v>338</v>
      </c>
      <c r="K666" s="231">
        <v>10</v>
      </c>
      <c r="L666" s="165" t="s">
        <v>685</v>
      </c>
      <c r="M666" s="165" t="s">
        <v>643</v>
      </c>
      <c r="N666" s="64">
        <v>1</v>
      </c>
      <c r="O666" s="64">
        <v>1</v>
      </c>
      <c r="P666" s="64">
        <v>0</v>
      </c>
      <c r="Q666" s="64">
        <v>0</v>
      </c>
      <c r="R666" s="64">
        <f t="shared" si="129"/>
        <v>2</v>
      </c>
      <c r="S666" s="105" t="s">
        <v>5327</v>
      </c>
      <c r="T666" s="105" t="s">
        <v>5734</v>
      </c>
      <c r="U666" s="159">
        <f t="shared" si="120"/>
        <v>2</v>
      </c>
      <c r="V666" s="273">
        <v>0</v>
      </c>
      <c r="W666" s="100">
        <f t="shared" si="127"/>
        <v>0</v>
      </c>
      <c r="X666" s="105" t="str">
        <f t="shared" si="128"/>
        <v>En Riesgo de no Cumplimiento</v>
      </c>
      <c r="Y666" s="166" t="s">
        <v>5219</v>
      </c>
      <c r="Z666" s="159">
        <f t="shared" si="121"/>
        <v>0</v>
      </c>
      <c r="AA666" s="159"/>
      <c r="AB666" s="100" t="str">
        <f t="shared" si="122"/>
        <v>No hay ejecución</v>
      </c>
      <c r="AC666" s="105" t="str">
        <f t="shared" si="123"/>
        <v>NA</v>
      </c>
      <c r="AD666" s="166"/>
      <c r="AE666" s="65">
        <f t="shared" si="124"/>
        <v>0</v>
      </c>
      <c r="AF666" s="100" t="str">
        <f t="shared" si="125"/>
        <v>No hay Programación</v>
      </c>
      <c r="AG666" s="105" t="str">
        <f t="shared" si="126"/>
        <v>De acuerdo a lo programado</v>
      </c>
      <c r="AH666" s="166"/>
      <c r="AI666" s="159">
        <v>20614.88</v>
      </c>
      <c r="AJ666" s="159" t="s">
        <v>5136</v>
      </c>
    </row>
    <row r="667" spans="1:36" ht="30" thickTop="1" thickBot="1">
      <c r="A667" s="63">
        <v>652</v>
      </c>
      <c r="B667" s="162" t="s">
        <v>388</v>
      </c>
      <c r="C667" s="162">
        <v>0</v>
      </c>
      <c r="D667" s="162" t="s">
        <v>99</v>
      </c>
      <c r="E667" s="162" t="s">
        <v>78</v>
      </c>
      <c r="F667" s="162">
        <v>17</v>
      </c>
      <c r="G667" s="231" t="s">
        <v>557</v>
      </c>
      <c r="H667" s="164" t="s">
        <v>5547</v>
      </c>
      <c r="I667" s="231" t="s">
        <v>18</v>
      </c>
      <c r="J667" s="231" t="s">
        <v>338</v>
      </c>
      <c r="K667" s="231">
        <v>10</v>
      </c>
      <c r="L667" s="165" t="s">
        <v>2214</v>
      </c>
      <c r="M667" s="165" t="s">
        <v>2215</v>
      </c>
      <c r="N667" s="64">
        <v>1</v>
      </c>
      <c r="O667" s="64">
        <v>0</v>
      </c>
      <c r="P667" s="64">
        <v>0</v>
      </c>
      <c r="Q667" s="64">
        <v>0</v>
      </c>
      <c r="R667" s="64">
        <f t="shared" si="129"/>
        <v>1</v>
      </c>
      <c r="S667" s="105" t="s">
        <v>5327</v>
      </c>
      <c r="T667" s="105" t="s">
        <v>5735</v>
      </c>
      <c r="U667" s="159">
        <f t="shared" si="120"/>
        <v>1</v>
      </c>
      <c r="V667" s="273">
        <v>0</v>
      </c>
      <c r="W667" s="100">
        <f t="shared" si="127"/>
        <v>0</v>
      </c>
      <c r="X667" s="105" t="str">
        <f t="shared" si="128"/>
        <v>En Riesgo de no Cumplimiento</v>
      </c>
      <c r="Y667" s="166" t="s">
        <v>5219</v>
      </c>
      <c r="Z667" s="159">
        <f t="shared" si="121"/>
        <v>0</v>
      </c>
      <c r="AA667" s="159"/>
      <c r="AB667" s="100" t="str">
        <f t="shared" si="122"/>
        <v>No hay ejecución</v>
      </c>
      <c r="AC667" s="105" t="str">
        <f t="shared" si="123"/>
        <v>NA</v>
      </c>
      <c r="AD667" s="166"/>
      <c r="AE667" s="65">
        <f t="shared" si="124"/>
        <v>0</v>
      </c>
      <c r="AF667" s="100" t="str">
        <f t="shared" si="125"/>
        <v>No hay Programación</v>
      </c>
      <c r="AG667" s="105" t="str">
        <f t="shared" si="126"/>
        <v>De acuerdo a lo programado</v>
      </c>
      <c r="AH667" s="166"/>
      <c r="AI667" s="159">
        <v>10307.44</v>
      </c>
      <c r="AJ667" s="159" t="s">
        <v>5136</v>
      </c>
    </row>
    <row r="668" spans="1:36" ht="30" thickTop="1" thickBot="1">
      <c r="A668" s="63">
        <v>653</v>
      </c>
      <c r="B668" s="162" t="s">
        <v>388</v>
      </c>
      <c r="C668" s="162">
        <v>0</v>
      </c>
      <c r="D668" s="162" t="s">
        <v>99</v>
      </c>
      <c r="E668" s="162" t="s">
        <v>78</v>
      </c>
      <c r="F668" s="162">
        <v>17</v>
      </c>
      <c r="G668" s="231" t="s">
        <v>557</v>
      </c>
      <c r="H668" s="164" t="s">
        <v>5548</v>
      </c>
      <c r="I668" s="231" t="s">
        <v>18</v>
      </c>
      <c r="J668" s="231" t="s">
        <v>338</v>
      </c>
      <c r="K668" s="231">
        <v>10</v>
      </c>
      <c r="L668" s="165" t="s">
        <v>2214</v>
      </c>
      <c r="M668" s="165" t="s">
        <v>2215</v>
      </c>
      <c r="N668" s="64">
        <v>1</v>
      </c>
      <c r="O668" s="64">
        <v>0</v>
      </c>
      <c r="P668" s="64">
        <v>0</v>
      </c>
      <c r="Q668" s="64">
        <v>0</v>
      </c>
      <c r="R668" s="64">
        <f t="shared" si="129"/>
        <v>1</v>
      </c>
      <c r="S668" s="105" t="s">
        <v>5327</v>
      </c>
      <c r="T668" s="105" t="s">
        <v>5735</v>
      </c>
      <c r="U668" s="159">
        <f t="shared" si="120"/>
        <v>1</v>
      </c>
      <c r="V668" s="273">
        <v>0</v>
      </c>
      <c r="W668" s="100">
        <f t="shared" si="127"/>
        <v>0</v>
      </c>
      <c r="X668" s="105" t="str">
        <f t="shared" si="128"/>
        <v>En Riesgo de no Cumplimiento</v>
      </c>
      <c r="Y668" s="166" t="s">
        <v>5219</v>
      </c>
      <c r="Z668" s="159">
        <f t="shared" si="121"/>
        <v>0</v>
      </c>
      <c r="AA668" s="159"/>
      <c r="AB668" s="100" t="str">
        <f t="shared" si="122"/>
        <v>No hay ejecución</v>
      </c>
      <c r="AC668" s="105" t="str">
        <f t="shared" si="123"/>
        <v>NA</v>
      </c>
      <c r="AD668" s="166"/>
      <c r="AE668" s="65">
        <f t="shared" si="124"/>
        <v>0</v>
      </c>
      <c r="AF668" s="100" t="str">
        <f t="shared" si="125"/>
        <v>No hay Programación</v>
      </c>
      <c r="AG668" s="105" t="str">
        <f t="shared" si="126"/>
        <v>De acuerdo a lo programado</v>
      </c>
      <c r="AH668" s="166"/>
      <c r="AI668" s="159">
        <v>10307.44</v>
      </c>
      <c r="AJ668" s="159" t="s">
        <v>5136</v>
      </c>
    </row>
    <row r="669" spans="1:36" ht="30" thickTop="1" thickBot="1">
      <c r="A669" s="63">
        <v>654</v>
      </c>
      <c r="B669" s="162" t="s">
        <v>388</v>
      </c>
      <c r="C669" s="162">
        <v>0</v>
      </c>
      <c r="D669" s="162" t="s">
        <v>99</v>
      </c>
      <c r="E669" s="162" t="s">
        <v>78</v>
      </c>
      <c r="F669" s="162">
        <v>17</v>
      </c>
      <c r="G669" s="231" t="s">
        <v>541</v>
      </c>
      <c r="H669" s="164" t="s">
        <v>5606</v>
      </c>
      <c r="I669" s="231" t="s">
        <v>20</v>
      </c>
      <c r="J669" s="231" t="s">
        <v>338</v>
      </c>
      <c r="K669" s="231">
        <v>5</v>
      </c>
      <c r="L669" s="165" t="s">
        <v>685</v>
      </c>
      <c r="M669" s="165" t="s">
        <v>643</v>
      </c>
      <c r="N669" s="64">
        <v>0</v>
      </c>
      <c r="O669" s="64">
        <v>1</v>
      </c>
      <c r="P669" s="64">
        <v>1</v>
      </c>
      <c r="Q669" s="64">
        <v>1</v>
      </c>
      <c r="R669" s="64">
        <f t="shared" si="129"/>
        <v>3</v>
      </c>
      <c r="S669" s="105" t="s">
        <v>5327</v>
      </c>
      <c r="T669" s="105" t="s">
        <v>5735</v>
      </c>
      <c r="U669" s="159">
        <f t="shared" si="120"/>
        <v>1</v>
      </c>
      <c r="V669" s="273">
        <v>0</v>
      </c>
      <c r="W669" s="100">
        <f t="shared" si="127"/>
        <v>0</v>
      </c>
      <c r="X669" s="105" t="str">
        <f t="shared" si="128"/>
        <v>En Riesgo de no Cumplimiento</v>
      </c>
      <c r="Y669" s="166" t="s">
        <v>5219</v>
      </c>
      <c r="Z669" s="159">
        <f t="shared" si="121"/>
        <v>2</v>
      </c>
      <c r="AA669" s="159"/>
      <c r="AB669" s="100" t="str">
        <f t="shared" si="122"/>
        <v>No hay ejecución</v>
      </c>
      <c r="AC669" s="105" t="str">
        <f t="shared" si="123"/>
        <v>NA</v>
      </c>
      <c r="AD669" s="166"/>
      <c r="AE669" s="65">
        <f t="shared" si="124"/>
        <v>0</v>
      </c>
      <c r="AF669" s="100" t="str">
        <f t="shared" si="125"/>
        <v>No hay Programación</v>
      </c>
      <c r="AG669" s="105" t="str">
        <f t="shared" si="126"/>
        <v>De acuerdo a lo programado</v>
      </c>
      <c r="AH669" s="166"/>
      <c r="AI669" s="159">
        <v>30922.32</v>
      </c>
      <c r="AJ669" s="159" t="s">
        <v>5136</v>
      </c>
    </row>
    <row r="670" spans="1:36" ht="30" thickTop="1" thickBot="1">
      <c r="A670" s="63">
        <v>655</v>
      </c>
      <c r="B670" s="162" t="s">
        <v>388</v>
      </c>
      <c r="C670" s="162">
        <v>0</v>
      </c>
      <c r="D670" s="162" t="s">
        <v>99</v>
      </c>
      <c r="E670" s="162" t="s">
        <v>78</v>
      </c>
      <c r="F670" s="162">
        <v>17</v>
      </c>
      <c r="G670" s="231" t="s">
        <v>439</v>
      </c>
      <c r="H670" s="164" t="s">
        <v>5559</v>
      </c>
      <c r="I670" s="231" t="s">
        <v>18</v>
      </c>
      <c r="J670" s="231" t="s">
        <v>338</v>
      </c>
      <c r="K670" s="231">
        <v>10</v>
      </c>
      <c r="L670" s="165" t="s">
        <v>685</v>
      </c>
      <c r="M670" s="165" t="s">
        <v>643</v>
      </c>
      <c r="N670" s="64">
        <v>0</v>
      </c>
      <c r="O670" s="64">
        <v>1</v>
      </c>
      <c r="P670" s="64">
        <v>1</v>
      </c>
      <c r="Q670" s="64">
        <v>0</v>
      </c>
      <c r="R670" s="64">
        <f t="shared" si="129"/>
        <v>2</v>
      </c>
      <c r="S670" s="105" t="s">
        <v>5327</v>
      </c>
      <c r="T670" s="105" t="s">
        <v>5735</v>
      </c>
      <c r="U670" s="159">
        <f t="shared" si="120"/>
        <v>1</v>
      </c>
      <c r="V670" s="273">
        <v>0</v>
      </c>
      <c r="W670" s="100">
        <f t="shared" si="127"/>
        <v>0</v>
      </c>
      <c r="X670" s="105" t="str">
        <f t="shared" si="128"/>
        <v>En Riesgo de no Cumplimiento</v>
      </c>
      <c r="Y670" s="166" t="s">
        <v>5219</v>
      </c>
      <c r="Z670" s="159">
        <f t="shared" si="121"/>
        <v>1</v>
      </c>
      <c r="AA670" s="159"/>
      <c r="AB670" s="100" t="str">
        <f t="shared" si="122"/>
        <v>No hay ejecución</v>
      </c>
      <c r="AC670" s="105" t="str">
        <f t="shared" si="123"/>
        <v>NA</v>
      </c>
      <c r="AD670" s="166"/>
      <c r="AE670" s="65">
        <f t="shared" si="124"/>
        <v>0</v>
      </c>
      <c r="AF670" s="100" t="str">
        <f t="shared" si="125"/>
        <v>No hay Programación</v>
      </c>
      <c r="AG670" s="105" t="str">
        <f t="shared" si="126"/>
        <v>De acuerdo a lo programado</v>
      </c>
      <c r="AH670" s="166"/>
      <c r="AI670" s="159">
        <v>20614.88</v>
      </c>
      <c r="AJ670" s="159" t="s">
        <v>5136</v>
      </c>
    </row>
    <row r="671" spans="1:36" ht="30" thickTop="1" thickBot="1">
      <c r="A671" s="63">
        <v>656</v>
      </c>
      <c r="B671" s="162" t="s">
        <v>388</v>
      </c>
      <c r="C671" s="162">
        <v>0</v>
      </c>
      <c r="D671" s="162" t="s">
        <v>99</v>
      </c>
      <c r="E671" s="162" t="s">
        <v>78</v>
      </c>
      <c r="F671" s="162">
        <v>17</v>
      </c>
      <c r="G671" s="231" t="s">
        <v>541</v>
      </c>
      <c r="H671" s="164" t="s">
        <v>5571</v>
      </c>
      <c r="I671" s="231" t="s">
        <v>20</v>
      </c>
      <c r="J671" s="231" t="s">
        <v>338</v>
      </c>
      <c r="K671" s="231">
        <v>5</v>
      </c>
      <c r="L671" s="165" t="s">
        <v>685</v>
      </c>
      <c r="M671" s="165" t="s">
        <v>643</v>
      </c>
      <c r="N671" s="64">
        <v>0</v>
      </c>
      <c r="O671" s="64">
        <v>1</v>
      </c>
      <c r="P671" s="64">
        <v>0</v>
      </c>
      <c r="Q671" s="64">
        <v>0</v>
      </c>
      <c r="R671" s="64">
        <f t="shared" si="129"/>
        <v>1</v>
      </c>
      <c r="S671" s="105" t="s">
        <v>5448</v>
      </c>
      <c r="T671" s="105" t="s">
        <v>5736</v>
      </c>
      <c r="U671" s="159">
        <f t="shared" si="120"/>
        <v>1</v>
      </c>
      <c r="V671" s="273">
        <v>0</v>
      </c>
      <c r="W671" s="100">
        <f t="shared" si="127"/>
        <v>0</v>
      </c>
      <c r="X671" s="105" t="str">
        <f t="shared" si="128"/>
        <v>En Riesgo de no Cumplimiento</v>
      </c>
      <c r="Y671" s="166" t="s">
        <v>5219</v>
      </c>
      <c r="Z671" s="159">
        <f t="shared" si="121"/>
        <v>0</v>
      </c>
      <c r="AA671" s="159"/>
      <c r="AB671" s="100" t="str">
        <f t="shared" si="122"/>
        <v>No hay ejecución</v>
      </c>
      <c r="AC671" s="105" t="str">
        <f t="shared" si="123"/>
        <v>NA</v>
      </c>
      <c r="AD671" s="166"/>
      <c r="AE671" s="65">
        <f t="shared" si="124"/>
        <v>0</v>
      </c>
      <c r="AF671" s="100" t="str">
        <f t="shared" si="125"/>
        <v>No hay Programación</v>
      </c>
      <c r="AG671" s="105" t="str">
        <f t="shared" si="126"/>
        <v>De acuerdo a lo programado</v>
      </c>
      <c r="AH671" s="166"/>
      <c r="AI671" s="159">
        <v>10307.44</v>
      </c>
      <c r="AJ671" s="159" t="s">
        <v>5136</v>
      </c>
    </row>
    <row r="672" spans="1:36" ht="49.2" thickTop="1" thickBot="1">
      <c r="A672" s="63">
        <v>657</v>
      </c>
      <c r="B672" s="162" t="s">
        <v>388</v>
      </c>
      <c r="C672" s="162">
        <v>0</v>
      </c>
      <c r="D672" s="162" t="s">
        <v>99</v>
      </c>
      <c r="E672" s="162" t="s">
        <v>78</v>
      </c>
      <c r="F672" s="162">
        <v>17</v>
      </c>
      <c r="G672" s="231" t="s">
        <v>541</v>
      </c>
      <c r="H672" s="164" t="s">
        <v>5576</v>
      </c>
      <c r="I672" s="231" t="s">
        <v>20</v>
      </c>
      <c r="J672" s="231" t="s">
        <v>338</v>
      </c>
      <c r="K672" s="231">
        <v>5</v>
      </c>
      <c r="L672" s="165" t="s">
        <v>2214</v>
      </c>
      <c r="M672" s="165" t="s">
        <v>2215</v>
      </c>
      <c r="N672" s="64">
        <v>1</v>
      </c>
      <c r="O672" s="64">
        <v>1</v>
      </c>
      <c r="P672" s="64">
        <v>0</v>
      </c>
      <c r="Q672" s="64">
        <v>1</v>
      </c>
      <c r="R672" s="64">
        <f t="shared" si="129"/>
        <v>3</v>
      </c>
      <c r="S672" s="105" t="s">
        <v>5448</v>
      </c>
      <c r="T672" s="105" t="s">
        <v>5736</v>
      </c>
      <c r="U672" s="159">
        <f t="shared" si="120"/>
        <v>2</v>
      </c>
      <c r="V672" s="273">
        <v>3</v>
      </c>
      <c r="W672" s="100">
        <f t="shared" si="127"/>
        <v>1.5</v>
      </c>
      <c r="X672" s="105" t="str">
        <f t="shared" si="128"/>
        <v>De acuerdo a lo programado</v>
      </c>
      <c r="Y672" s="166" t="s">
        <v>5737</v>
      </c>
      <c r="Z672" s="159">
        <f t="shared" si="121"/>
        <v>1</v>
      </c>
      <c r="AA672" s="159"/>
      <c r="AB672" s="100" t="str">
        <f t="shared" si="122"/>
        <v>No hay ejecución</v>
      </c>
      <c r="AC672" s="105" t="str">
        <f t="shared" si="123"/>
        <v>NA</v>
      </c>
      <c r="AD672" s="166"/>
      <c r="AE672" s="65">
        <f t="shared" si="124"/>
        <v>3</v>
      </c>
      <c r="AF672" s="100">
        <f t="shared" si="125"/>
        <v>1</v>
      </c>
      <c r="AG672" s="105" t="str">
        <f t="shared" si="126"/>
        <v>De acuerdo a lo programado</v>
      </c>
      <c r="AH672" s="166"/>
      <c r="AI672" s="159">
        <v>30922.32</v>
      </c>
      <c r="AJ672" s="159" t="s">
        <v>5136</v>
      </c>
    </row>
    <row r="673" spans="1:36" ht="30" thickTop="1" thickBot="1">
      <c r="A673" s="63">
        <v>658</v>
      </c>
      <c r="B673" s="162" t="s">
        <v>388</v>
      </c>
      <c r="C673" s="162">
        <v>0</v>
      </c>
      <c r="D673" s="162" t="s">
        <v>99</v>
      </c>
      <c r="E673" s="162" t="s">
        <v>78</v>
      </c>
      <c r="F673" s="162">
        <v>17</v>
      </c>
      <c r="G673" s="231" t="s">
        <v>541</v>
      </c>
      <c r="H673" s="164" t="s">
        <v>5157</v>
      </c>
      <c r="I673" s="231" t="s">
        <v>20</v>
      </c>
      <c r="J673" s="231" t="s">
        <v>338</v>
      </c>
      <c r="K673" s="231">
        <v>5</v>
      </c>
      <c r="L673" s="165" t="s">
        <v>2214</v>
      </c>
      <c r="M673" s="165" t="s">
        <v>2215</v>
      </c>
      <c r="N673" s="64">
        <v>0</v>
      </c>
      <c r="O673" s="64">
        <v>0</v>
      </c>
      <c r="P673" s="64">
        <v>1</v>
      </c>
      <c r="Q673" s="64">
        <v>0</v>
      </c>
      <c r="R673" s="64">
        <f t="shared" si="129"/>
        <v>1</v>
      </c>
      <c r="S673" s="105" t="s">
        <v>5448</v>
      </c>
      <c r="T673" s="105" t="s">
        <v>5736</v>
      </c>
      <c r="U673" s="159">
        <f t="shared" si="120"/>
        <v>0</v>
      </c>
      <c r="V673" s="273">
        <v>0</v>
      </c>
      <c r="W673" s="100" t="str">
        <f t="shared" si="127"/>
        <v>No hay Programación</v>
      </c>
      <c r="X673" s="105" t="str">
        <f t="shared" si="128"/>
        <v>De acuerdo a lo programado</v>
      </c>
      <c r="Y673" s="166" t="s">
        <v>5219</v>
      </c>
      <c r="Z673" s="159">
        <f t="shared" si="121"/>
        <v>1</v>
      </c>
      <c r="AA673" s="159"/>
      <c r="AB673" s="100" t="str">
        <f t="shared" si="122"/>
        <v>No hay ejecución</v>
      </c>
      <c r="AC673" s="105" t="str">
        <f t="shared" si="123"/>
        <v>NA</v>
      </c>
      <c r="AD673" s="166"/>
      <c r="AE673" s="65">
        <f t="shared" si="124"/>
        <v>0</v>
      </c>
      <c r="AF673" s="100" t="str">
        <f t="shared" si="125"/>
        <v>No hay Programación</v>
      </c>
      <c r="AG673" s="105" t="str">
        <f t="shared" si="126"/>
        <v>De acuerdo a lo programado</v>
      </c>
      <c r="AH673" s="166"/>
      <c r="AI673" s="159">
        <v>10307.44</v>
      </c>
      <c r="AJ673" s="159" t="s">
        <v>5136</v>
      </c>
    </row>
    <row r="674" spans="1:36" ht="49.2" thickTop="1" thickBot="1">
      <c r="A674" s="63">
        <v>659</v>
      </c>
      <c r="B674" s="162" t="s">
        <v>388</v>
      </c>
      <c r="C674" s="162">
        <v>0</v>
      </c>
      <c r="D674" s="162" t="s">
        <v>99</v>
      </c>
      <c r="E674" s="162" t="s">
        <v>78</v>
      </c>
      <c r="F674" s="162">
        <v>17</v>
      </c>
      <c r="G674" s="231" t="s">
        <v>557</v>
      </c>
      <c r="H674" s="164" t="s">
        <v>5548</v>
      </c>
      <c r="I674" s="231" t="s">
        <v>18</v>
      </c>
      <c r="J674" s="231" t="s">
        <v>338</v>
      </c>
      <c r="K674" s="231">
        <v>10</v>
      </c>
      <c r="L674" s="165" t="s">
        <v>3778</v>
      </c>
      <c r="M674" s="165" t="s">
        <v>643</v>
      </c>
      <c r="N674" s="64">
        <v>0</v>
      </c>
      <c r="O674" s="64">
        <v>0</v>
      </c>
      <c r="P674" s="64">
        <v>0</v>
      </c>
      <c r="Q674" s="64">
        <v>1</v>
      </c>
      <c r="R674" s="64">
        <f t="shared" si="129"/>
        <v>1</v>
      </c>
      <c r="S674" s="105" t="s">
        <v>5448</v>
      </c>
      <c r="T674" s="105" t="s">
        <v>5738</v>
      </c>
      <c r="U674" s="159">
        <f t="shared" si="120"/>
        <v>0</v>
      </c>
      <c r="V674" s="273">
        <v>1</v>
      </c>
      <c r="W674" s="100" t="str">
        <f t="shared" si="127"/>
        <v>No hay Programación</v>
      </c>
      <c r="X674" s="105" t="str">
        <f t="shared" si="128"/>
        <v>De acuerdo a lo programado</v>
      </c>
      <c r="Y674" s="166" t="s">
        <v>5739</v>
      </c>
      <c r="Z674" s="159">
        <f t="shared" si="121"/>
        <v>1</v>
      </c>
      <c r="AA674" s="159"/>
      <c r="AB674" s="100" t="str">
        <f t="shared" si="122"/>
        <v>No hay ejecución</v>
      </c>
      <c r="AC674" s="105" t="str">
        <f t="shared" si="123"/>
        <v>NA</v>
      </c>
      <c r="AD674" s="166"/>
      <c r="AE674" s="65">
        <f t="shared" si="124"/>
        <v>1</v>
      </c>
      <c r="AF674" s="100">
        <f t="shared" si="125"/>
        <v>1</v>
      </c>
      <c r="AG674" s="105" t="str">
        <f t="shared" si="126"/>
        <v>De acuerdo a lo programado</v>
      </c>
      <c r="AH674" s="166"/>
      <c r="AI674" s="159">
        <v>10307.44</v>
      </c>
      <c r="AJ674" s="159" t="s">
        <v>5136</v>
      </c>
    </row>
    <row r="675" spans="1:36" ht="30" thickTop="1" thickBot="1">
      <c r="A675" s="63">
        <v>660</v>
      </c>
      <c r="B675" s="162" t="s">
        <v>388</v>
      </c>
      <c r="C675" s="162">
        <v>0</v>
      </c>
      <c r="D675" s="162" t="s">
        <v>99</v>
      </c>
      <c r="E675" s="162" t="s">
        <v>78</v>
      </c>
      <c r="F675" s="162">
        <v>17</v>
      </c>
      <c r="G675" s="231" t="s">
        <v>439</v>
      </c>
      <c r="H675" s="164" t="s">
        <v>5559</v>
      </c>
      <c r="I675" s="231" t="s">
        <v>18</v>
      </c>
      <c r="J675" s="231" t="s">
        <v>338</v>
      </c>
      <c r="K675" s="231">
        <v>10</v>
      </c>
      <c r="L675" s="165" t="s">
        <v>2214</v>
      </c>
      <c r="M675" s="165" t="s">
        <v>2215</v>
      </c>
      <c r="N675" s="64">
        <v>0</v>
      </c>
      <c r="O675" s="64">
        <v>1</v>
      </c>
      <c r="P675" s="64">
        <v>1</v>
      </c>
      <c r="Q675" s="64">
        <v>0</v>
      </c>
      <c r="R675" s="64">
        <f t="shared" si="129"/>
        <v>2</v>
      </c>
      <c r="S675" s="105" t="s">
        <v>5448</v>
      </c>
      <c r="T675" s="105" t="s">
        <v>5738</v>
      </c>
      <c r="U675" s="159">
        <f t="shared" si="120"/>
        <v>1</v>
      </c>
      <c r="V675" s="273">
        <v>1</v>
      </c>
      <c r="W675" s="100">
        <f t="shared" si="127"/>
        <v>1</v>
      </c>
      <c r="X675" s="105" t="str">
        <f t="shared" si="128"/>
        <v>De acuerdo a lo programado</v>
      </c>
      <c r="Y675" s="166" t="s">
        <v>5740</v>
      </c>
      <c r="Z675" s="159">
        <f t="shared" si="121"/>
        <v>1</v>
      </c>
      <c r="AA675" s="159"/>
      <c r="AB675" s="100" t="str">
        <f t="shared" si="122"/>
        <v>No hay ejecución</v>
      </c>
      <c r="AC675" s="105" t="str">
        <f t="shared" si="123"/>
        <v>NA</v>
      </c>
      <c r="AD675" s="166"/>
      <c r="AE675" s="65">
        <f t="shared" si="124"/>
        <v>1</v>
      </c>
      <c r="AF675" s="100">
        <f t="shared" si="125"/>
        <v>0.5</v>
      </c>
      <c r="AG675" s="105" t="str">
        <f t="shared" si="126"/>
        <v>Incumplimiento</v>
      </c>
      <c r="AH675" s="166"/>
      <c r="AI675" s="159">
        <v>20614.88</v>
      </c>
      <c r="AJ675" s="159" t="s">
        <v>5136</v>
      </c>
    </row>
    <row r="676" spans="1:36" ht="30" thickTop="1" thickBot="1">
      <c r="A676" s="63">
        <v>661</v>
      </c>
      <c r="B676" s="162" t="s">
        <v>388</v>
      </c>
      <c r="C676" s="162">
        <v>0</v>
      </c>
      <c r="D676" s="162" t="s">
        <v>99</v>
      </c>
      <c r="E676" s="162" t="s">
        <v>78</v>
      </c>
      <c r="F676" s="162">
        <v>17</v>
      </c>
      <c r="G676" s="231" t="s">
        <v>439</v>
      </c>
      <c r="H676" s="164" t="s">
        <v>5168</v>
      </c>
      <c r="I676" s="231" t="s">
        <v>18</v>
      </c>
      <c r="J676" s="231" t="s">
        <v>338</v>
      </c>
      <c r="K676" s="231">
        <v>10</v>
      </c>
      <c r="L676" s="165" t="s">
        <v>2214</v>
      </c>
      <c r="M676" s="165" t="s">
        <v>2215</v>
      </c>
      <c r="N676" s="64">
        <v>1</v>
      </c>
      <c r="O676" s="64">
        <v>1</v>
      </c>
      <c r="P676" s="64">
        <v>1</v>
      </c>
      <c r="Q676" s="64">
        <v>1</v>
      </c>
      <c r="R676" s="64">
        <f t="shared" si="129"/>
        <v>4</v>
      </c>
      <c r="S676" s="105" t="s">
        <v>5448</v>
      </c>
      <c r="T676" s="105" t="s">
        <v>5741</v>
      </c>
      <c r="U676" s="159">
        <f t="shared" ref="U676:U739" si="130">N676+O676</f>
        <v>2</v>
      </c>
      <c r="V676" s="273">
        <v>2</v>
      </c>
      <c r="W676" s="100">
        <f t="shared" si="127"/>
        <v>1</v>
      </c>
      <c r="X676" s="105" t="str">
        <f t="shared" si="128"/>
        <v>De acuerdo a lo programado</v>
      </c>
      <c r="Y676" s="166" t="s">
        <v>5742</v>
      </c>
      <c r="Z676" s="159">
        <f t="shared" si="121"/>
        <v>2</v>
      </c>
      <c r="AA676" s="159"/>
      <c r="AB676" s="100" t="str">
        <f t="shared" si="122"/>
        <v>No hay ejecución</v>
      </c>
      <c r="AC676" s="105" t="str">
        <f t="shared" si="123"/>
        <v>NA</v>
      </c>
      <c r="AD676" s="166"/>
      <c r="AE676" s="65">
        <f t="shared" si="124"/>
        <v>2</v>
      </c>
      <c r="AF676" s="100">
        <f t="shared" si="125"/>
        <v>0.5</v>
      </c>
      <c r="AG676" s="105" t="str">
        <f t="shared" si="126"/>
        <v>Incumplimiento</v>
      </c>
      <c r="AH676" s="166"/>
      <c r="AI676" s="159">
        <v>41229.760000000002</v>
      </c>
      <c r="AJ676" s="159" t="s">
        <v>5136</v>
      </c>
    </row>
    <row r="677" spans="1:36" ht="30" thickTop="1" thickBot="1">
      <c r="A677" s="63">
        <v>662</v>
      </c>
      <c r="B677" s="162" t="s">
        <v>388</v>
      </c>
      <c r="C677" s="162">
        <v>0</v>
      </c>
      <c r="D677" s="162" t="s">
        <v>99</v>
      </c>
      <c r="E677" s="162" t="s">
        <v>78</v>
      </c>
      <c r="F677" s="162">
        <v>17</v>
      </c>
      <c r="G677" s="231" t="s">
        <v>541</v>
      </c>
      <c r="H677" s="164" t="s">
        <v>5576</v>
      </c>
      <c r="I677" s="231" t="s">
        <v>20</v>
      </c>
      <c r="J677" s="231" t="s">
        <v>338</v>
      </c>
      <c r="K677" s="231">
        <v>5</v>
      </c>
      <c r="L677" s="165" t="s">
        <v>3778</v>
      </c>
      <c r="M677" s="165" t="s">
        <v>643</v>
      </c>
      <c r="N677" s="64">
        <v>0</v>
      </c>
      <c r="O677" s="64">
        <v>1</v>
      </c>
      <c r="P677" s="64">
        <v>0</v>
      </c>
      <c r="Q677" s="64">
        <v>1</v>
      </c>
      <c r="R677" s="64">
        <f t="shared" si="129"/>
        <v>2</v>
      </c>
      <c r="S677" s="105" t="s">
        <v>5448</v>
      </c>
      <c r="T677" s="105" t="s">
        <v>5741</v>
      </c>
      <c r="U677" s="159">
        <f t="shared" si="130"/>
        <v>1</v>
      </c>
      <c r="V677" s="273">
        <v>0</v>
      </c>
      <c r="W677" s="100">
        <f t="shared" si="127"/>
        <v>0</v>
      </c>
      <c r="X677" s="105" t="str">
        <f t="shared" si="128"/>
        <v>En Riesgo de no Cumplimiento</v>
      </c>
      <c r="Y677" s="166" t="s">
        <v>5219</v>
      </c>
      <c r="Z677" s="159">
        <f t="shared" si="121"/>
        <v>1</v>
      </c>
      <c r="AA677" s="159"/>
      <c r="AB677" s="100" t="str">
        <f t="shared" si="122"/>
        <v>No hay ejecución</v>
      </c>
      <c r="AC677" s="105" t="str">
        <f t="shared" si="123"/>
        <v>NA</v>
      </c>
      <c r="AD677" s="166"/>
      <c r="AE677" s="65">
        <f t="shared" si="124"/>
        <v>0</v>
      </c>
      <c r="AF677" s="100" t="str">
        <f t="shared" si="125"/>
        <v>No hay Programación</v>
      </c>
      <c r="AG677" s="105" t="str">
        <f t="shared" si="126"/>
        <v>De acuerdo a lo programado</v>
      </c>
      <c r="AH677" s="166"/>
      <c r="AI677" s="159">
        <v>20614.88</v>
      </c>
      <c r="AJ677" s="159" t="s">
        <v>5136</v>
      </c>
    </row>
    <row r="678" spans="1:36" ht="39.6" thickTop="1" thickBot="1">
      <c r="A678" s="63">
        <v>663</v>
      </c>
      <c r="B678" s="162" t="s">
        <v>388</v>
      </c>
      <c r="C678" s="162">
        <v>0</v>
      </c>
      <c r="D678" s="162" t="s">
        <v>99</v>
      </c>
      <c r="E678" s="162" t="s">
        <v>78</v>
      </c>
      <c r="F678" s="162">
        <v>17</v>
      </c>
      <c r="G678" s="231" t="s">
        <v>541</v>
      </c>
      <c r="H678" s="164" t="s">
        <v>5743</v>
      </c>
      <c r="I678" s="231" t="s">
        <v>20</v>
      </c>
      <c r="J678" s="231" t="s">
        <v>338</v>
      </c>
      <c r="K678" s="231">
        <v>5</v>
      </c>
      <c r="L678" s="165" t="s">
        <v>2214</v>
      </c>
      <c r="M678" s="165" t="s">
        <v>2215</v>
      </c>
      <c r="N678" s="64">
        <v>0</v>
      </c>
      <c r="O678" s="64">
        <v>0</v>
      </c>
      <c r="P678" s="64">
        <v>1</v>
      </c>
      <c r="Q678" s="64">
        <v>0</v>
      </c>
      <c r="R678" s="64">
        <f t="shared" si="129"/>
        <v>1</v>
      </c>
      <c r="S678" s="105" t="s">
        <v>5448</v>
      </c>
      <c r="T678" s="105" t="s">
        <v>5741</v>
      </c>
      <c r="U678" s="159">
        <f t="shared" si="130"/>
        <v>0</v>
      </c>
      <c r="V678" s="273">
        <v>2</v>
      </c>
      <c r="W678" s="100" t="str">
        <f t="shared" si="127"/>
        <v>No hay Programación</v>
      </c>
      <c r="X678" s="105" t="str">
        <f t="shared" si="128"/>
        <v>De acuerdo a lo programado</v>
      </c>
      <c r="Y678" s="166" t="s">
        <v>5744</v>
      </c>
      <c r="Z678" s="159">
        <f t="shared" si="121"/>
        <v>1</v>
      </c>
      <c r="AA678" s="159"/>
      <c r="AB678" s="100" t="str">
        <f t="shared" si="122"/>
        <v>No hay ejecución</v>
      </c>
      <c r="AC678" s="105" t="str">
        <f t="shared" si="123"/>
        <v>NA</v>
      </c>
      <c r="AD678" s="166"/>
      <c r="AE678" s="65">
        <f t="shared" si="124"/>
        <v>2</v>
      </c>
      <c r="AF678" s="100">
        <f t="shared" si="125"/>
        <v>2</v>
      </c>
      <c r="AG678" s="105" t="str">
        <f t="shared" si="126"/>
        <v>De acuerdo a lo programado</v>
      </c>
      <c r="AH678" s="166"/>
      <c r="AI678" s="159">
        <v>10307.44</v>
      </c>
      <c r="AJ678" s="159" t="s">
        <v>5136</v>
      </c>
    </row>
    <row r="679" spans="1:36" ht="39.6" thickTop="1" thickBot="1">
      <c r="A679" s="63">
        <v>664</v>
      </c>
      <c r="B679" s="162" t="s">
        <v>388</v>
      </c>
      <c r="C679" s="162">
        <v>0</v>
      </c>
      <c r="D679" s="162" t="s">
        <v>99</v>
      </c>
      <c r="E679" s="162" t="s">
        <v>78</v>
      </c>
      <c r="F679" s="162">
        <v>17</v>
      </c>
      <c r="G679" s="231" t="s">
        <v>439</v>
      </c>
      <c r="H679" s="164" t="s">
        <v>5545</v>
      </c>
      <c r="I679" s="231" t="s">
        <v>18</v>
      </c>
      <c r="J679" s="231" t="s">
        <v>338</v>
      </c>
      <c r="K679" s="231">
        <v>10</v>
      </c>
      <c r="L679" s="165" t="s">
        <v>2214</v>
      </c>
      <c r="M679" s="165" t="s">
        <v>2215</v>
      </c>
      <c r="N679" s="64">
        <v>1</v>
      </c>
      <c r="O679" s="64">
        <v>0</v>
      </c>
      <c r="P679" s="64">
        <v>1</v>
      </c>
      <c r="Q679" s="64">
        <v>0</v>
      </c>
      <c r="R679" s="64">
        <f t="shared" si="129"/>
        <v>2</v>
      </c>
      <c r="S679" s="105" t="s">
        <v>5448</v>
      </c>
      <c r="T679" s="105" t="s">
        <v>5745</v>
      </c>
      <c r="U679" s="159">
        <f t="shared" si="130"/>
        <v>1</v>
      </c>
      <c r="V679" s="273">
        <v>2</v>
      </c>
      <c r="W679" s="100">
        <f t="shared" si="127"/>
        <v>2</v>
      </c>
      <c r="X679" s="105" t="str">
        <f t="shared" si="128"/>
        <v>De acuerdo a lo programado</v>
      </c>
      <c r="Y679" s="166" t="s">
        <v>5746</v>
      </c>
      <c r="Z679" s="159">
        <f t="shared" si="121"/>
        <v>1</v>
      </c>
      <c r="AA679" s="159"/>
      <c r="AB679" s="100" t="str">
        <f t="shared" si="122"/>
        <v>No hay ejecución</v>
      </c>
      <c r="AC679" s="105" t="str">
        <f t="shared" si="123"/>
        <v>NA</v>
      </c>
      <c r="AD679" s="166"/>
      <c r="AE679" s="65">
        <f t="shared" si="124"/>
        <v>2</v>
      </c>
      <c r="AF679" s="100">
        <f t="shared" si="125"/>
        <v>1</v>
      </c>
      <c r="AG679" s="105" t="str">
        <f t="shared" si="126"/>
        <v>De acuerdo a lo programado</v>
      </c>
      <c r="AH679" s="166"/>
      <c r="AI679" s="159">
        <v>20614.88</v>
      </c>
      <c r="AJ679" s="159" t="s">
        <v>5136</v>
      </c>
    </row>
    <row r="680" spans="1:36" ht="30" thickTop="1" thickBot="1">
      <c r="A680" s="63">
        <v>665</v>
      </c>
      <c r="B680" s="162" t="s">
        <v>388</v>
      </c>
      <c r="C680" s="162">
        <v>0</v>
      </c>
      <c r="D680" s="162" t="s">
        <v>99</v>
      </c>
      <c r="E680" s="162" t="s">
        <v>78</v>
      </c>
      <c r="F680" s="162">
        <v>17</v>
      </c>
      <c r="G680" s="231" t="s">
        <v>439</v>
      </c>
      <c r="H680" s="164" t="s">
        <v>5549</v>
      </c>
      <c r="I680" s="231" t="s">
        <v>18</v>
      </c>
      <c r="J680" s="231" t="s">
        <v>338</v>
      </c>
      <c r="K680" s="231">
        <v>10</v>
      </c>
      <c r="L680" s="165" t="s">
        <v>3778</v>
      </c>
      <c r="M680" s="165" t="s">
        <v>643</v>
      </c>
      <c r="N680" s="64">
        <v>0</v>
      </c>
      <c r="O680" s="64">
        <v>1</v>
      </c>
      <c r="P680" s="64">
        <v>0</v>
      </c>
      <c r="Q680" s="64">
        <v>1</v>
      </c>
      <c r="R680" s="64">
        <f t="shared" si="129"/>
        <v>2</v>
      </c>
      <c r="S680" s="105" t="s">
        <v>5448</v>
      </c>
      <c r="T680" s="105" t="s">
        <v>5745</v>
      </c>
      <c r="U680" s="159">
        <f t="shared" si="130"/>
        <v>1</v>
      </c>
      <c r="V680" s="273">
        <v>0</v>
      </c>
      <c r="W680" s="100">
        <f t="shared" si="127"/>
        <v>0</v>
      </c>
      <c r="X680" s="105" t="str">
        <f t="shared" si="128"/>
        <v>En Riesgo de no Cumplimiento</v>
      </c>
      <c r="Y680" s="166" t="s">
        <v>5219</v>
      </c>
      <c r="Z680" s="159">
        <f t="shared" si="121"/>
        <v>1</v>
      </c>
      <c r="AA680" s="159"/>
      <c r="AB680" s="100" t="str">
        <f t="shared" si="122"/>
        <v>No hay ejecución</v>
      </c>
      <c r="AC680" s="105" t="str">
        <f t="shared" si="123"/>
        <v>NA</v>
      </c>
      <c r="AD680" s="166"/>
      <c r="AE680" s="65">
        <f t="shared" si="124"/>
        <v>0</v>
      </c>
      <c r="AF680" s="100" t="str">
        <f t="shared" si="125"/>
        <v>No hay Programación</v>
      </c>
      <c r="AG680" s="105" t="str">
        <f t="shared" si="126"/>
        <v>De acuerdo a lo programado</v>
      </c>
      <c r="AH680" s="166"/>
      <c r="AI680" s="159">
        <v>20614.88</v>
      </c>
      <c r="AJ680" s="159" t="s">
        <v>5136</v>
      </c>
    </row>
    <row r="681" spans="1:36" ht="30" thickTop="1" thickBot="1">
      <c r="A681" s="63">
        <v>666</v>
      </c>
      <c r="B681" s="162" t="s">
        <v>388</v>
      </c>
      <c r="C681" s="162">
        <v>0</v>
      </c>
      <c r="D681" s="162" t="s">
        <v>99</v>
      </c>
      <c r="E681" s="162" t="s">
        <v>78</v>
      </c>
      <c r="F681" s="162">
        <v>17</v>
      </c>
      <c r="G681" s="231" t="s">
        <v>557</v>
      </c>
      <c r="H681" s="164" t="s">
        <v>5547</v>
      </c>
      <c r="I681" s="231" t="s">
        <v>18</v>
      </c>
      <c r="J681" s="231" t="s">
        <v>338</v>
      </c>
      <c r="K681" s="231">
        <v>10</v>
      </c>
      <c r="L681" s="165" t="s">
        <v>2214</v>
      </c>
      <c r="M681" s="165" t="s">
        <v>2215</v>
      </c>
      <c r="N681" s="64">
        <v>1</v>
      </c>
      <c r="O681" s="64">
        <v>0</v>
      </c>
      <c r="P681" s="64">
        <v>0</v>
      </c>
      <c r="Q681" s="64">
        <v>0</v>
      </c>
      <c r="R681" s="64">
        <f t="shared" si="129"/>
        <v>1</v>
      </c>
      <c r="S681" s="105" t="s">
        <v>5448</v>
      </c>
      <c r="T681" s="105" t="s">
        <v>5583</v>
      </c>
      <c r="U681" s="159">
        <f t="shared" si="130"/>
        <v>1</v>
      </c>
      <c r="V681" s="273">
        <v>1</v>
      </c>
      <c r="W681" s="100">
        <f t="shared" si="127"/>
        <v>1</v>
      </c>
      <c r="X681" s="105" t="str">
        <f t="shared" si="128"/>
        <v>De acuerdo a lo programado</v>
      </c>
      <c r="Y681" s="166" t="s">
        <v>5747</v>
      </c>
      <c r="Z681" s="159">
        <f t="shared" ref="Z681:Z744" si="131">P681+Q681</f>
        <v>0</v>
      </c>
      <c r="AA681" s="159"/>
      <c r="AB681" s="100" t="str">
        <f t="shared" ref="AB681:AB744" si="132">IF(AA681="","No hay ejecución",IF(AND(Z681&gt;0), AA681/Z681,"No hay Programación"))</f>
        <v>No hay ejecución</v>
      </c>
      <c r="AC681" s="105" t="str">
        <f t="shared" ref="AC681:AC744" si="133">IF(AB681="No hay ejecución","NA",IF(AB681&gt;=90%,"De acuerdo a lo programado",IF(AB681&gt;=70%,"Atraso Leve",IF(AB681&lt;70%,"En Riesgo de no Cumplimiento"))))</f>
        <v>NA</v>
      </c>
      <c r="AD681" s="166"/>
      <c r="AE681" s="65">
        <f t="shared" ref="AE681:AE744" si="134">V681+AA681</f>
        <v>1</v>
      </c>
      <c r="AF681" s="100">
        <f t="shared" ref="AF681:AF744" si="135">IF(AE681="","No hay ejecución",IF(AND(AE681&gt;0), AE681/R681,"No hay Programación"))</f>
        <v>1</v>
      </c>
      <c r="AG681" s="105" t="str">
        <f t="shared" ref="AG681:AG744" si="136">IF(AF681="No hay ejecución","NA",IF(AF681&gt;=90%,"De acuerdo a lo programado",IF(AF681&gt;=70%,"Atraso Leve",IF(AF681&lt;70%,"Incumplimiento"))))</f>
        <v>De acuerdo a lo programado</v>
      </c>
      <c r="AH681" s="166"/>
      <c r="AI681" s="159">
        <v>10307.44</v>
      </c>
      <c r="AJ681" s="159" t="s">
        <v>5136</v>
      </c>
    </row>
    <row r="682" spans="1:36" ht="30" thickTop="1" thickBot="1">
      <c r="A682" s="63">
        <v>667</v>
      </c>
      <c r="B682" s="162" t="s">
        <v>388</v>
      </c>
      <c r="C682" s="162">
        <v>0</v>
      </c>
      <c r="D682" s="162" t="s">
        <v>99</v>
      </c>
      <c r="E682" s="162" t="s">
        <v>78</v>
      </c>
      <c r="F682" s="162">
        <v>17</v>
      </c>
      <c r="G682" s="231" t="s">
        <v>557</v>
      </c>
      <c r="H682" s="164" t="s">
        <v>5548</v>
      </c>
      <c r="I682" s="231" t="s">
        <v>18</v>
      </c>
      <c r="J682" s="231" t="s">
        <v>338</v>
      </c>
      <c r="K682" s="231">
        <v>10</v>
      </c>
      <c r="L682" s="165" t="s">
        <v>2214</v>
      </c>
      <c r="M682" s="165" t="s">
        <v>2215</v>
      </c>
      <c r="N682" s="64">
        <v>1</v>
      </c>
      <c r="O682" s="64">
        <v>0</v>
      </c>
      <c r="P682" s="64">
        <v>0</v>
      </c>
      <c r="Q682" s="64">
        <v>0</v>
      </c>
      <c r="R682" s="64">
        <f t="shared" si="129"/>
        <v>1</v>
      </c>
      <c r="S682" s="105" t="s">
        <v>5448</v>
      </c>
      <c r="T682" s="105" t="s">
        <v>5583</v>
      </c>
      <c r="U682" s="159">
        <f t="shared" si="130"/>
        <v>1</v>
      </c>
      <c r="V682" s="273">
        <v>1</v>
      </c>
      <c r="W682" s="100">
        <f t="shared" si="127"/>
        <v>1</v>
      </c>
      <c r="X682" s="105" t="str">
        <f t="shared" si="128"/>
        <v>De acuerdo a lo programado</v>
      </c>
      <c r="Y682" s="166" t="s">
        <v>5748</v>
      </c>
      <c r="Z682" s="159">
        <f t="shared" si="131"/>
        <v>0</v>
      </c>
      <c r="AA682" s="159"/>
      <c r="AB682" s="100" t="str">
        <f t="shared" si="132"/>
        <v>No hay ejecución</v>
      </c>
      <c r="AC682" s="105" t="str">
        <f t="shared" si="133"/>
        <v>NA</v>
      </c>
      <c r="AD682" s="166"/>
      <c r="AE682" s="65">
        <f t="shared" si="134"/>
        <v>1</v>
      </c>
      <c r="AF682" s="100">
        <f t="shared" si="135"/>
        <v>1</v>
      </c>
      <c r="AG682" s="105" t="str">
        <f t="shared" si="136"/>
        <v>De acuerdo a lo programado</v>
      </c>
      <c r="AH682" s="166"/>
      <c r="AI682" s="159">
        <v>10307.44</v>
      </c>
      <c r="AJ682" s="159" t="s">
        <v>5136</v>
      </c>
    </row>
    <row r="683" spans="1:36" ht="39.6" thickTop="1" thickBot="1">
      <c r="A683" s="63">
        <v>668</v>
      </c>
      <c r="B683" s="162" t="s">
        <v>388</v>
      </c>
      <c r="C683" s="162">
        <v>0</v>
      </c>
      <c r="D683" s="162" t="s">
        <v>99</v>
      </c>
      <c r="E683" s="162" t="s">
        <v>78</v>
      </c>
      <c r="F683" s="162">
        <v>17</v>
      </c>
      <c r="G683" s="231" t="s">
        <v>541</v>
      </c>
      <c r="H683" s="164" t="s">
        <v>5581</v>
      </c>
      <c r="I683" s="231" t="s">
        <v>20</v>
      </c>
      <c r="J683" s="231" t="s">
        <v>338</v>
      </c>
      <c r="K683" s="231">
        <v>5</v>
      </c>
      <c r="L683" s="165" t="s">
        <v>685</v>
      </c>
      <c r="M683" s="165" t="s">
        <v>643</v>
      </c>
      <c r="N683" s="64">
        <v>0</v>
      </c>
      <c r="O683" s="64">
        <v>1</v>
      </c>
      <c r="P683" s="64">
        <v>0</v>
      </c>
      <c r="Q683" s="64">
        <v>0</v>
      </c>
      <c r="R683" s="64">
        <f t="shared" si="129"/>
        <v>1</v>
      </c>
      <c r="S683" s="105" t="s">
        <v>5448</v>
      </c>
      <c r="T683" s="105" t="s">
        <v>5583</v>
      </c>
      <c r="U683" s="159">
        <f t="shared" si="130"/>
        <v>1</v>
      </c>
      <c r="V683" s="273">
        <v>1</v>
      </c>
      <c r="W683" s="100">
        <f t="shared" si="127"/>
        <v>1</v>
      </c>
      <c r="X683" s="105" t="str">
        <f t="shared" si="128"/>
        <v>De acuerdo a lo programado</v>
      </c>
      <c r="Y683" s="166" t="s">
        <v>5749</v>
      </c>
      <c r="Z683" s="159">
        <f t="shared" si="131"/>
        <v>0</v>
      </c>
      <c r="AA683" s="159"/>
      <c r="AB683" s="100" t="str">
        <f t="shared" si="132"/>
        <v>No hay ejecución</v>
      </c>
      <c r="AC683" s="105" t="str">
        <f t="shared" si="133"/>
        <v>NA</v>
      </c>
      <c r="AD683" s="166"/>
      <c r="AE683" s="65">
        <f t="shared" si="134"/>
        <v>1</v>
      </c>
      <c r="AF683" s="100">
        <f t="shared" si="135"/>
        <v>1</v>
      </c>
      <c r="AG683" s="105" t="str">
        <f t="shared" si="136"/>
        <v>De acuerdo a lo programado</v>
      </c>
      <c r="AH683" s="166"/>
      <c r="AI683" s="159">
        <v>10307.44</v>
      </c>
      <c r="AJ683" s="159" t="s">
        <v>5136</v>
      </c>
    </row>
    <row r="684" spans="1:36" ht="39.6" thickTop="1" thickBot="1">
      <c r="A684" s="63">
        <v>669</v>
      </c>
      <c r="B684" s="162" t="s">
        <v>388</v>
      </c>
      <c r="C684" s="162">
        <v>0</v>
      </c>
      <c r="D684" s="162" t="s">
        <v>99</v>
      </c>
      <c r="E684" s="162" t="s">
        <v>78</v>
      </c>
      <c r="F684" s="162">
        <v>17</v>
      </c>
      <c r="G684" s="231" t="s">
        <v>541</v>
      </c>
      <c r="H684" s="164" t="s">
        <v>5553</v>
      </c>
      <c r="I684" s="231" t="s">
        <v>20</v>
      </c>
      <c r="J684" s="231" t="s">
        <v>338</v>
      </c>
      <c r="K684" s="231">
        <v>5</v>
      </c>
      <c r="L684" s="165" t="s">
        <v>685</v>
      </c>
      <c r="M684" s="165" t="s">
        <v>643</v>
      </c>
      <c r="N684" s="64">
        <v>0</v>
      </c>
      <c r="O684" s="64">
        <v>1</v>
      </c>
      <c r="P684" s="64">
        <v>1</v>
      </c>
      <c r="Q684" s="64">
        <v>0</v>
      </c>
      <c r="R684" s="64">
        <f t="shared" si="129"/>
        <v>2</v>
      </c>
      <c r="S684" s="105" t="s">
        <v>5448</v>
      </c>
      <c r="T684" s="105" t="s">
        <v>5583</v>
      </c>
      <c r="U684" s="159">
        <f t="shared" si="130"/>
        <v>1</v>
      </c>
      <c r="V684" s="273">
        <v>3</v>
      </c>
      <c r="W684" s="100">
        <f t="shared" si="127"/>
        <v>3</v>
      </c>
      <c r="X684" s="105" t="str">
        <f t="shared" si="128"/>
        <v>De acuerdo a lo programado</v>
      </c>
      <c r="Y684" s="166" t="s">
        <v>5750</v>
      </c>
      <c r="Z684" s="159">
        <f t="shared" si="131"/>
        <v>1</v>
      </c>
      <c r="AA684" s="159"/>
      <c r="AB684" s="100" t="str">
        <f t="shared" si="132"/>
        <v>No hay ejecución</v>
      </c>
      <c r="AC684" s="105" t="str">
        <f t="shared" si="133"/>
        <v>NA</v>
      </c>
      <c r="AD684" s="166"/>
      <c r="AE684" s="65">
        <f t="shared" si="134"/>
        <v>3</v>
      </c>
      <c r="AF684" s="100">
        <f t="shared" si="135"/>
        <v>1.5</v>
      </c>
      <c r="AG684" s="105" t="str">
        <f t="shared" si="136"/>
        <v>De acuerdo a lo programado</v>
      </c>
      <c r="AH684" s="166"/>
      <c r="AI684" s="159">
        <v>20614.88</v>
      </c>
      <c r="AJ684" s="159" t="s">
        <v>5136</v>
      </c>
    </row>
    <row r="685" spans="1:36" ht="30" thickTop="1" thickBot="1">
      <c r="A685" s="63">
        <v>670</v>
      </c>
      <c r="B685" s="162" t="s">
        <v>388</v>
      </c>
      <c r="C685" s="162">
        <v>0</v>
      </c>
      <c r="D685" s="162" t="s">
        <v>99</v>
      </c>
      <c r="E685" s="162" t="s">
        <v>78</v>
      </c>
      <c r="F685" s="162">
        <v>17</v>
      </c>
      <c r="G685" s="231" t="s">
        <v>513</v>
      </c>
      <c r="H685" s="164" t="s">
        <v>5385</v>
      </c>
      <c r="I685" s="231"/>
      <c r="J685" s="231" t="s">
        <v>338</v>
      </c>
      <c r="K685" s="231">
        <v>5</v>
      </c>
      <c r="L685" s="165" t="s">
        <v>4086</v>
      </c>
      <c r="M685" s="165" t="s">
        <v>636</v>
      </c>
      <c r="N685" s="64">
        <v>0</v>
      </c>
      <c r="O685" s="64">
        <v>0</v>
      </c>
      <c r="P685" s="64">
        <v>0</v>
      </c>
      <c r="Q685" s="64">
        <v>1</v>
      </c>
      <c r="R685" s="64">
        <f t="shared" si="129"/>
        <v>1</v>
      </c>
      <c r="S685" s="105" t="s">
        <v>5448</v>
      </c>
      <c r="T685" s="105" t="s">
        <v>5583</v>
      </c>
      <c r="U685" s="159">
        <f t="shared" si="130"/>
        <v>0</v>
      </c>
      <c r="V685" s="273">
        <v>1</v>
      </c>
      <c r="W685" s="100" t="str">
        <f t="shared" si="127"/>
        <v>No hay Programación</v>
      </c>
      <c r="X685" s="105" t="str">
        <f t="shared" si="128"/>
        <v>De acuerdo a lo programado</v>
      </c>
      <c r="Y685" s="166" t="s">
        <v>5751</v>
      </c>
      <c r="Z685" s="159">
        <f t="shared" si="131"/>
        <v>1</v>
      </c>
      <c r="AA685" s="159"/>
      <c r="AB685" s="100" t="str">
        <f t="shared" si="132"/>
        <v>No hay ejecución</v>
      </c>
      <c r="AC685" s="105" t="str">
        <f t="shared" si="133"/>
        <v>NA</v>
      </c>
      <c r="AD685" s="166"/>
      <c r="AE685" s="65">
        <f t="shared" si="134"/>
        <v>1</v>
      </c>
      <c r="AF685" s="100">
        <f t="shared" si="135"/>
        <v>1</v>
      </c>
      <c r="AG685" s="105" t="str">
        <f t="shared" si="136"/>
        <v>De acuerdo a lo programado</v>
      </c>
      <c r="AH685" s="166"/>
      <c r="AI685" s="159">
        <v>10307.44</v>
      </c>
      <c r="AJ685" s="159" t="s">
        <v>5136</v>
      </c>
    </row>
    <row r="686" spans="1:36" ht="30" thickTop="1" thickBot="1">
      <c r="A686" s="63">
        <v>671</v>
      </c>
      <c r="B686" s="162" t="s">
        <v>400</v>
      </c>
      <c r="C686" s="162">
        <v>0</v>
      </c>
      <c r="D686" s="162">
        <v>0</v>
      </c>
      <c r="E686" s="162" t="s">
        <v>41</v>
      </c>
      <c r="F686" s="162">
        <v>18</v>
      </c>
      <c r="G686" s="231" t="s">
        <v>569</v>
      </c>
      <c r="H686" s="164" t="s">
        <v>5752</v>
      </c>
      <c r="I686" s="231" t="s">
        <v>20</v>
      </c>
      <c r="J686" s="231" t="s">
        <v>5753</v>
      </c>
      <c r="K686" s="231">
        <v>17</v>
      </c>
      <c r="L686" s="165" t="s">
        <v>642</v>
      </c>
      <c r="M686" s="165" t="s">
        <v>674</v>
      </c>
      <c r="N686" s="64">
        <v>8</v>
      </c>
      <c r="O686" s="64">
        <v>8</v>
      </c>
      <c r="P686" s="64">
        <v>7</v>
      </c>
      <c r="Q686" s="64">
        <v>7</v>
      </c>
      <c r="R686" s="64">
        <f t="shared" si="129"/>
        <v>30</v>
      </c>
      <c r="S686" s="105" t="s">
        <v>5134</v>
      </c>
      <c r="T686" s="105" t="s">
        <v>172</v>
      </c>
      <c r="U686" s="159">
        <f t="shared" si="130"/>
        <v>16</v>
      </c>
      <c r="V686" s="273">
        <v>62</v>
      </c>
      <c r="W686" s="100">
        <f t="shared" si="127"/>
        <v>3.875</v>
      </c>
      <c r="X686" s="105" t="str">
        <f t="shared" si="128"/>
        <v>De acuerdo a lo programado</v>
      </c>
      <c r="Y686" s="166" t="s">
        <v>5754</v>
      </c>
      <c r="Z686" s="159">
        <f t="shared" si="131"/>
        <v>14</v>
      </c>
      <c r="AA686" s="159"/>
      <c r="AB686" s="100" t="str">
        <f t="shared" si="132"/>
        <v>No hay ejecución</v>
      </c>
      <c r="AC686" s="105" t="str">
        <f t="shared" si="133"/>
        <v>NA</v>
      </c>
      <c r="AD686" s="166"/>
      <c r="AE686" s="65">
        <f t="shared" si="134"/>
        <v>62</v>
      </c>
      <c r="AF686" s="100">
        <f t="shared" si="135"/>
        <v>2.0666666666666669</v>
      </c>
      <c r="AG686" s="105" t="str">
        <f t="shared" si="136"/>
        <v>De acuerdo a lo programado</v>
      </c>
      <c r="AH686" s="166"/>
      <c r="AI686" s="159">
        <v>309223.21000000002</v>
      </c>
      <c r="AJ686" s="159" t="s">
        <v>5136</v>
      </c>
    </row>
    <row r="687" spans="1:36" ht="97.2" thickTop="1" thickBot="1">
      <c r="A687" s="63">
        <v>672</v>
      </c>
      <c r="B687" s="162" t="s">
        <v>400</v>
      </c>
      <c r="C687" s="162">
        <v>0</v>
      </c>
      <c r="D687" s="162">
        <v>0</v>
      </c>
      <c r="E687" s="162" t="s">
        <v>41</v>
      </c>
      <c r="F687" s="162">
        <v>18</v>
      </c>
      <c r="G687" s="231" t="s">
        <v>569</v>
      </c>
      <c r="H687" s="164" t="s">
        <v>5755</v>
      </c>
      <c r="I687" s="231" t="s">
        <v>20</v>
      </c>
      <c r="J687" s="231" t="s">
        <v>5753</v>
      </c>
      <c r="K687" s="231">
        <v>17</v>
      </c>
      <c r="L687" s="165" t="s">
        <v>642</v>
      </c>
      <c r="M687" s="165" t="s">
        <v>674</v>
      </c>
      <c r="N687" s="64">
        <v>2</v>
      </c>
      <c r="O687" s="64">
        <v>3</v>
      </c>
      <c r="P687" s="64">
        <v>3</v>
      </c>
      <c r="Q687" s="64">
        <v>2</v>
      </c>
      <c r="R687" s="64">
        <f t="shared" si="129"/>
        <v>10</v>
      </c>
      <c r="S687" s="105" t="s">
        <v>5134</v>
      </c>
      <c r="T687" s="105" t="s">
        <v>5169</v>
      </c>
      <c r="U687" s="159">
        <f t="shared" si="130"/>
        <v>5</v>
      </c>
      <c r="V687" s="273">
        <v>5</v>
      </c>
      <c r="W687" s="100">
        <f t="shared" si="127"/>
        <v>1</v>
      </c>
      <c r="X687" s="105" t="str">
        <f t="shared" si="128"/>
        <v>De acuerdo a lo programado</v>
      </c>
      <c r="Y687" s="166"/>
      <c r="Z687" s="159">
        <f t="shared" si="131"/>
        <v>5</v>
      </c>
      <c r="AA687" s="159"/>
      <c r="AB687" s="100" t="str">
        <f t="shared" si="132"/>
        <v>No hay ejecución</v>
      </c>
      <c r="AC687" s="105" t="str">
        <f t="shared" si="133"/>
        <v>NA</v>
      </c>
      <c r="AD687" s="166"/>
      <c r="AE687" s="65">
        <f t="shared" si="134"/>
        <v>5</v>
      </c>
      <c r="AF687" s="100">
        <f t="shared" si="135"/>
        <v>0.5</v>
      </c>
      <c r="AG687" s="105" t="str">
        <f t="shared" si="136"/>
        <v>Incumplimiento</v>
      </c>
      <c r="AH687" s="166"/>
      <c r="AI687" s="159">
        <v>103074.4</v>
      </c>
      <c r="AJ687" s="159" t="s">
        <v>5136</v>
      </c>
    </row>
    <row r="688" spans="1:36" ht="30" thickTop="1" thickBot="1">
      <c r="A688" s="63">
        <v>673</v>
      </c>
      <c r="B688" s="162" t="s">
        <v>400</v>
      </c>
      <c r="C688" s="162">
        <v>0</v>
      </c>
      <c r="D688" s="162">
        <v>0</v>
      </c>
      <c r="E688" s="162" t="s">
        <v>41</v>
      </c>
      <c r="F688" s="162">
        <v>18</v>
      </c>
      <c r="G688" s="231" t="s">
        <v>569</v>
      </c>
      <c r="H688" s="164" t="s">
        <v>5755</v>
      </c>
      <c r="I688" s="231" t="s">
        <v>20</v>
      </c>
      <c r="J688" s="231" t="s">
        <v>5753</v>
      </c>
      <c r="K688" s="231">
        <v>17</v>
      </c>
      <c r="L688" s="165" t="s">
        <v>642</v>
      </c>
      <c r="M688" s="165" t="s">
        <v>674</v>
      </c>
      <c r="N688" s="64">
        <v>4</v>
      </c>
      <c r="O688" s="64">
        <v>5</v>
      </c>
      <c r="P688" s="64">
        <v>5</v>
      </c>
      <c r="Q688" s="64">
        <v>4</v>
      </c>
      <c r="R688" s="64">
        <f t="shared" si="129"/>
        <v>18</v>
      </c>
      <c r="S688" s="105" t="s">
        <v>5134</v>
      </c>
      <c r="T688" s="105" t="s">
        <v>172</v>
      </c>
      <c r="U688" s="159">
        <f t="shared" si="130"/>
        <v>9</v>
      </c>
      <c r="V688" s="273">
        <v>7</v>
      </c>
      <c r="W688" s="100">
        <f t="shared" si="127"/>
        <v>0.77777777777777779</v>
      </c>
      <c r="X688" s="105" t="str">
        <f t="shared" si="128"/>
        <v>Atraso Leve</v>
      </c>
      <c r="Y688" s="166" t="s">
        <v>5756</v>
      </c>
      <c r="Z688" s="159">
        <f t="shared" si="131"/>
        <v>9</v>
      </c>
      <c r="AA688" s="159"/>
      <c r="AB688" s="100" t="str">
        <f t="shared" si="132"/>
        <v>No hay ejecución</v>
      </c>
      <c r="AC688" s="105" t="str">
        <f t="shared" si="133"/>
        <v>NA</v>
      </c>
      <c r="AD688" s="166"/>
      <c r="AE688" s="65">
        <f t="shared" si="134"/>
        <v>7</v>
      </c>
      <c r="AF688" s="100">
        <f t="shared" si="135"/>
        <v>0.3888888888888889</v>
      </c>
      <c r="AG688" s="105" t="str">
        <f t="shared" si="136"/>
        <v>Incumplimiento</v>
      </c>
      <c r="AH688" s="166"/>
      <c r="AI688" s="159">
        <v>185533.93</v>
      </c>
      <c r="AJ688" s="159" t="s">
        <v>5136</v>
      </c>
    </row>
    <row r="689" spans="1:36" ht="30" thickTop="1" thickBot="1">
      <c r="A689" s="63">
        <v>674</v>
      </c>
      <c r="B689" s="162" t="s">
        <v>400</v>
      </c>
      <c r="C689" s="162">
        <v>0</v>
      </c>
      <c r="D689" s="162">
        <v>0</v>
      </c>
      <c r="E689" s="162" t="s">
        <v>41</v>
      </c>
      <c r="F689" s="162">
        <v>18</v>
      </c>
      <c r="G689" s="231" t="s">
        <v>516</v>
      </c>
      <c r="H689" s="164" t="s">
        <v>5757</v>
      </c>
      <c r="I689" s="231" t="s">
        <v>20</v>
      </c>
      <c r="J689" s="231" t="s">
        <v>5753</v>
      </c>
      <c r="K689" s="231">
        <v>17</v>
      </c>
      <c r="L689" s="165" t="s">
        <v>642</v>
      </c>
      <c r="M689" s="165" t="s">
        <v>674</v>
      </c>
      <c r="N689" s="64">
        <v>0</v>
      </c>
      <c r="O689" s="64">
        <v>1</v>
      </c>
      <c r="P689" s="64">
        <v>0</v>
      </c>
      <c r="Q689" s="64">
        <v>2</v>
      </c>
      <c r="R689" s="64">
        <f t="shared" si="129"/>
        <v>3</v>
      </c>
      <c r="S689" s="105" t="s">
        <v>5134</v>
      </c>
      <c r="T689" s="105" t="s">
        <v>172</v>
      </c>
      <c r="U689" s="159">
        <f t="shared" si="130"/>
        <v>1</v>
      </c>
      <c r="V689" s="273">
        <v>2</v>
      </c>
      <c r="W689" s="100">
        <f t="shared" si="127"/>
        <v>2</v>
      </c>
      <c r="X689" s="105" t="str">
        <f t="shared" si="128"/>
        <v>De acuerdo a lo programado</v>
      </c>
      <c r="Y689" s="166" t="s">
        <v>5758</v>
      </c>
      <c r="Z689" s="159">
        <f t="shared" si="131"/>
        <v>2</v>
      </c>
      <c r="AA689" s="159"/>
      <c r="AB689" s="100" t="str">
        <f t="shared" si="132"/>
        <v>No hay ejecución</v>
      </c>
      <c r="AC689" s="105" t="str">
        <f t="shared" si="133"/>
        <v>NA</v>
      </c>
      <c r="AD689" s="166"/>
      <c r="AE689" s="65">
        <f t="shared" si="134"/>
        <v>2</v>
      </c>
      <c r="AF689" s="100">
        <f t="shared" si="135"/>
        <v>0.66666666666666663</v>
      </c>
      <c r="AG689" s="105" t="str">
        <f t="shared" si="136"/>
        <v>Incumplimiento</v>
      </c>
      <c r="AH689" s="166"/>
      <c r="AI689" s="159">
        <v>30922.32</v>
      </c>
      <c r="AJ689" s="159" t="s">
        <v>5136</v>
      </c>
    </row>
    <row r="690" spans="1:36" ht="78" thickTop="1" thickBot="1">
      <c r="A690" s="63">
        <v>675</v>
      </c>
      <c r="B690" s="162" t="s">
        <v>400</v>
      </c>
      <c r="C690" s="162">
        <v>0</v>
      </c>
      <c r="D690" s="162">
        <v>0</v>
      </c>
      <c r="E690" s="162" t="s">
        <v>41</v>
      </c>
      <c r="F690" s="162">
        <v>18</v>
      </c>
      <c r="G690" s="231" t="s">
        <v>571</v>
      </c>
      <c r="H690" s="164" t="s">
        <v>5759</v>
      </c>
      <c r="I690" s="231" t="s">
        <v>20</v>
      </c>
      <c r="J690" s="231" t="s">
        <v>5753</v>
      </c>
      <c r="K690" s="231">
        <v>17</v>
      </c>
      <c r="L690" s="165" t="s">
        <v>642</v>
      </c>
      <c r="M690" s="165" t="s">
        <v>674</v>
      </c>
      <c r="N690" s="64">
        <v>6</v>
      </c>
      <c r="O690" s="64">
        <v>10</v>
      </c>
      <c r="P690" s="64">
        <v>6</v>
      </c>
      <c r="Q690" s="64">
        <v>4</v>
      </c>
      <c r="R690" s="64">
        <f t="shared" si="129"/>
        <v>26</v>
      </c>
      <c r="S690" s="105" t="s">
        <v>5134</v>
      </c>
      <c r="T690" s="105" t="s">
        <v>172</v>
      </c>
      <c r="U690" s="159">
        <f t="shared" si="130"/>
        <v>16</v>
      </c>
      <c r="V690" s="273">
        <v>22</v>
      </c>
      <c r="W690" s="100">
        <f t="shared" si="127"/>
        <v>1.375</v>
      </c>
      <c r="X690" s="105" t="str">
        <f t="shared" si="128"/>
        <v>De acuerdo a lo programado</v>
      </c>
      <c r="Y690" s="166" t="s">
        <v>5760</v>
      </c>
      <c r="Z690" s="159">
        <f t="shared" si="131"/>
        <v>10</v>
      </c>
      <c r="AA690" s="159"/>
      <c r="AB690" s="100" t="str">
        <f t="shared" si="132"/>
        <v>No hay ejecución</v>
      </c>
      <c r="AC690" s="105" t="str">
        <f t="shared" si="133"/>
        <v>NA</v>
      </c>
      <c r="AD690" s="166"/>
      <c r="AE690" s="65">
        <f t="shared" si="134"/>
        <v>22</v>
      </c>
      <c r="AF690" s="100">
        <f t="shared" si="135"/>
        <v>0.84615384615384615</v>
      </c>
      <c r="AG690" s="105" t="str">
        <f t="shared" si="136"/>
        <v>Atraso Leve</v>
      </c>
      <c r="AH690" s="166"/>
      <c r="AI690" s="159">
        <v>267993.45</v>
      </c>
      <c r="AJ690" s="159" t="s">
        <v>5136</v>
      </c>
    </row>
    <row r="691" spans="1:36" ht="30" thickTop="1" thickBot="1">
      <c r="A691" s="63">
        <v>676</v>
      </c>
      <c r="B691" s="162" t="s">
        <v>400</v>
      </c>
      <c r="C691" s="162">
        <v>0</v>
      </c>
      <c r="D691" s="162">
        <v>0</v>
      </c>
      <c r="E691" s="162" t="s">
        <v>41</v>
      </c>
      <c r="F691" s="162">
        <v>18</v>
      </c>
      <c r="G691" s="231" t="s">
        <v>569</v>
      </c>
      <c r="H691" s="164" t="s">
        <v>5752</v>
      </c>
      <c r="I691" s="231" t="s">
        <v>20</v>
      </c>
      <c r="J691" s="231" t="s">
        <v>5753</v>
      </c>
      <c r="K691" s="231">
        <v>17</v>
      </c>
      <c r="L691" s="165" t="s">
        <v>642</v>
      </c>
      <c r="M691" s="165" t="s">
        <v>674</v>
      </c>
      <c r="N691" s="64">
        <v>0</v>
      </c>
      <c r="O691" s="64">
        <v>0</v>
      </c>
      <c r="P691" s="64">
        <v>1</v>
      </c>
      <c r="Q691" s="64">
        <v>1</v>
      </c>
      <c r="R691" s="64">
        <f t="shared" si="129"/>
        <v>2</v>
      </c>
      <c r="S691" s="105" t="s">
        <v>5172</v>
      </c>
      <c r="T691" s="105" t="s">
        <v>172</v>
      </c>
      <c r="U691" s="159">
        <f t="shared" si="130"/>
        <v>0</v>
      </c>
      <c r="V691" s="273">
        <v>2</v>
      </c>
      <c r="W691" s="100" t="str">
        <f t="shared" si="127"/>
        <v>No hay Programación</v>
      </c>
      <c r="X691" s="105" t="str">
        <f t="shared" si="128"/>
        <v>De acuerdo a lo programado</v>
      </c>
      <c r="Y691" s="166"/>
      <c r="Z691" s="159">
        <f t="shared" si="131"/>
        <v>2</v>
      </c>
      <c r="AA691" s="159"/>
      <c r="AB691" s="100" t="str">
        <f t="shared" si="132"/>
        <v>No hay ejecución</v>
      </c>
      <c r="AC691" s="105" t="str">
        <f t="shared" si="133"/>
        <v>NA</v>
      </c>
      <c r="AD691" s="166"/>
      <c r="AE691" s="65">
        <f t="shared" si="134"/>
        <v>2</v>
      </c>
      <c r="AF691" s="100">
        <f t="shared" si="135"/>
        <v>1</v>
      </c>
      <c r="AG691" s="105" t="str">
        <f t="shared" si="136"/>
        <v>De acuerdo a lo programado</v>
      </c>
      <c r="AH691" s="166"/>
      <c r="AI691" s="159">
        <v>20614.88</v>
      </c>
      <c r="AJ691" s="159" t="s">
        <v>5136</v>
      </c>
    </row>
    <row r="692" spans="1:36" ht="30" thickTop="1" thickBot="1">
      <c r="A692" s="63">
        <v>677</v>
      </c>
      <c r="B692" s="162" t="s">
        <v>400</v>
      </c>
      <c r="C692" s="162">
        <v>0</v>
      </c>
      <c r="D692" s="162">
        <v>0</v>
      </c>
      <c r="E692" s="162" t="s">
        <v>41</v>
      </c>
      <c r="F692" s="162">
        <v>18</v>
      </c>
      <c r="G692" s="231" t="s">
        <v>569</v>
      </c>
      <c r="H692" s="164" t="s">
        <v>5755</v>
      </c>
      <c r="I692" s="231" t="s">
        <v>20</v>
      </c>
      <c r="J692" s="231" t="s">
        <v>5753</v>
      </c>
      <c r="K692" s="231">
        <v>17</v>
      </c>
      <c r="L692" s="165" t="s">
        <v>642</v>
      </c>
      <c r="M692" s="165" t="s">
        <v>674</v>
      </c>
      <c r="N692" s="64">
        <v>18</v>
      </c>
      <c r="O692" s="64">
        <v>18</v>
      </c>
      <c r="P692" s="64">
        <v>17</v>
      </c>
      <c r="Q692" s="64">
        <v>17</v>
      </c>
      <c r="R692" s="64">
        <f t="shared" si="129"/>
        <v>70</v>
      </c>
      <c r="S692" s="105" t="s">
        <v>5172</v>
      </c>
      <c r="T692" s="105" t="s">
        <v>5761</v>
      </c>
      <c r="U692" s="159">
        <f t="shared" si="130"/>
        <v>36</v>
      </c>
      <c r="V692" s="273">
        <v>35</v>
      </c>
      <c r="W692" s="100">
        <f t="shared" si="127"/>
        <v>0.97222222222222221</v>
      </c>
      <c r="X692" s="105" t="str">
        <f t="shared" si="128"/>
        <v>De acuerdo a lo programado</v>
      </c>
      <c r="Y692" s="166"/>
      <c r="Z692" s="159">
        <f t="shared" si="131"/>
        <v>34</v>
      </c>
      <c r="AA692" s="159"/>
      <c r="AB692" s="100" t="str">
        <f t="shared" si="132"/>
        <v>No hay ejecución</v>
      </c>
      <c r="AC692" s="105" t="str">
        <f t="shared" si="133"/>
        <v>NA</v>
      </c>
      <c r="AD692" s="166"/>
      <c r="AE692" s="65">
        <f t="shared" si="134"/>
        <v>35</v>
      </c>
      <c r="AF692" s="100">
        <f t="shared" si="135"/>
        <v>0.5</v>
      </c>
      <c r="AG692" s="105" t="str">
        <f t="shared" si="136"/>
        <v>Incumplimiento</v>
      </c>
      <c r="AH692" s="166"/>
      <c r="AI692" s="159">
        <v>721520.83</v>
      </c>
      <c r="AJ692" s="159" t="s">
        <v>5136</v>
      </c>
    </row>
    <row r="693" spans="1:36" ht="30" thickTop="1" thickBot="1">
      <c r="A693" s="63">
        <v>678</v>
      </c>
      <c r="B693" s="162" t="s">
        <v>400</v>
      </c>
      <c r="C693" s="162">
        <v>0</v>
      </c>
      <c r="D693" s="162">
        <v>0</v>
      </c>
      <c r="E693" s="162" t="s">
        <v>41</v>
      </c>
      <c r="F693" s="162">
        <v>18</v>
      </c>
      <c r="G693" s="231" t="s">
        <v>516</v>
      </c>
      <c r="H693" s="164" t="s">
        <v>5757</v>
      </c>
      <c r="I693" s="231" t="s">
        <v>20</v>
      </c>
      <c r="J693" s="231" t="s">
        <v>5753</v>
      </c>
      <c r="K693" s="231">
        <v>17</v>
      </c>
      <c r="L693" s="165" t="s">
        <v>642</v>
      </c>
      <c r="M693" s="165" t="s">
        <v>674</v>
      </c>
      <c r="N693" s="64">
        <v>0</v>
      </c>
      <c r="O693" s="64">
        <v>0</v>
      </c>
      <c r="P693" s="64">
        <v>3</v>
      </c>
      <c r="Q693" s="64">
        <v>3</v>
      </c>
      <c r="R693" s="64">
        <f t="shared" si="129"/>
        <v>6</v>
      </c>
      <c r="S693" s="105" t="s">
        <v>5172</v>
      </c>
      <c r="T693" s="105" t="s">
        <v>172</v>
      </c>
      <c r="U693" s="159">
        <f t="shared" si="130"/>
        <v>0</v>
      </c>
      <c r="V693" s="273">
        <v>3</v>
      </c>
      <c r="W693" s="100" t="str">
        <f t="shared" si="127"/>
        <v>No hay Programación</v>
      </c>
      <c r="X693" s="105" t="str">
        <f t="shared" si="128"/>
        <v>De acuerdo a lo programado</v>
      </c>
      <c r="Y693" s="166"/>
      <c r="Z693" s="159">
        <f t="shared" si="131"/>
        <v>6</v>
      </c>
      <c r="AA693" s="159"/>
      <c r="AB693" s="100" t="str">
        <f t="shared" si="132"/>
        <v>No hay ejecución</v>
      </c>
      <c r="AC693" s="105" t="str">
        <f t="shared" si="133"/>
        <v>NA</v>
      </c>
      <c r="AD693" s="166"/>
      <c r="AE693" s="65">
        <f t="shared" si="134"/>
        <v>3</v>
      </c>
      <c r="AF693" s="100">
        <f t="shared" si="135"/>
        <v>0.5</v>
      </c>
      <c r="AG693" s="105" t="str">
        <f t="shared" si="136"/>
        <v>Incumplimiento</v>
      </c>
      <c r="AH693" s="166"/>
      <c r="AI693" s="159">
        <v>61844.639999999999</v>
      </c>
      <c r="AJ693" s="159" t="s">
        <v>5136</v>
      </c>
    </row>
    <row r="694" spans="1:36" ht="30" thickTop="1" thickBot="1">
      <c r="A694" s="63">
        <v>679</v>
      </c>
      <c r="B694" s="162" t="s">
        <v>400</v>
      </c>
      <c r="C694" s="162">
        <v>0</v>
      </c>
      <c r="D694" s="162">
        <v>0</v>
      </c>
      <c r="E694" s="162" t="s">
        <v>41</v>
      </c>
      <c r="F694" s="162">
        <v>18</v>
      </c>
      <c r="G694" s="231" t="s">
        <v>555</v>
      </c>
      <c r="H694" s="164" t="s">
        <v>5762</v>
      </c>
      <c r="I694" s="231" t="s">
        <v>20</v>
      </c>
      <c r="J694" s="231" t="s">
        <v>5753</v>
      </c>
      <c r="K694" s="231">
        <v>17</v>
      </c>
      <c r="L694" s="165" t="s">
        <v>642</v>
      </c>
      <c r="M694" s="165" t="s">
        <v>674</v>
      </c>
      <c r="N694" s="64">
        <v>1</v>
      </c>
      <c r="O694" s="64">
        <v>1</v>
      </c>
      <c r="P694" s="64">
        <v>1</v>
      </c>
      <c r="Q694" s="64">
        <v>1</v>
      </c>
      <c r="R694" s="64">
        <f t="shared" si="129"/>
        <v>4</v>
      </c>
      <c r="S694" s="105" t="s">
        <v>5172</v>
      </c>
      <c r="T694" s="105" t="s">
        <v>172</v>
      </c>
      <c r="U694" s="159">
        <f t="shared" si="130"/>
        <v>2</v>
      </c>
      <c r="V694" s="273">
        <v>2</v>
      </c>
      <c r="W694" s="100">
        <f t="shared" si="127"/>
        <v>1</v>
      </c>
      <c r="X694" s="105" t="str">
        <f t="shared" si="128"/>
        <v>De acuerdo a lo programado</v>
      </c>
      <c r="Y694" s="166"/>
      <c r="Z694" s="159">
        <f t="shared" si="131"/>
        <v>2</v>
      </c>
      <c r="AA694" s="159"/>
      <c r="AB694" s="100" t="str">
        <f t="shared" si="132"/>
        <v>No hay ejecución</v>
      </c>
      <c r="AC694" s="105" t="str">
        <f t="shared" si="133"/>
        <v>NA</v>
      </c>
      <c r="AD694" s="166"/>
      <c r="AE694" s="65">
        <f t="shared" si="134"/>
        <v>2</v>
      </c>
      <c r="AF694" s="100">
        <f t="shared" si="135"/>
        <v>0.5</v>
      </c>
      <c r="AG694" s="105" t="str">
        <f t="shared" si="136"/>
        <v>Incumplimiento</v>
      </c>
      <c r="AH694" s="166"/>
      <c r="AI694" s="159">
        <v>41229.760000000002</v>
      </c>
      <c r="AJ694" s="159" t="s">
        <v>5136</v>
      </c>
    </row>
    <row r="695" spans="1:36" ht="39.6" thickTop="1" thickBot="1">
      <c r="A695" s="63">
        <v>680</v>
      </c>
      <c r="B695" s="162" t="s">
        <v>400</v>
      </c>
      <c r="C695" s="162">
        <v>0</v>
      </c>
      <c r="D695" s="162">
        <v>0</v>
      </c>
      <c r="E695" s="162" t="s">
        <v>41</v>
      </c>
      <c r="F695" s="162">
        <v>18</v>
      </c>
      <c r="G695" s="231" t="s">
        <v>439</v>
      </c>
      <c r="H695" s="164" t="s">
        <v>5763</v>
      </c>
      <c r="I695" s="231" t="s">
        <v>20</v>
      </c>
      <c r="J695" s="231" t="s">
        <v>5753</v>
      </c>
      <c r="K695" s="231">
        <v>17</v>
      </c>
      <c r="L695" s="165" t="s">
        <v>642</v>
      </c>
      <c r="M695" s="165" t="s">
        <v>674</v>
      </c>
      <c r="N695" s="64">
        <v>0</v>
      </c>
      <c r="O695" s="64">
        <v>0</v>
      </c>
      <c r="P695" s="64">
        <v>2</v>
      </c>
      <c r="Q695" s="64">
        <v>0</v>
      </c>
      <c r="R695" s="64">
        <f t="shared" si="129"/>
        <v>2</v>
      </c>
      <c r="S695" s="105" t="s">
        <v>5402</v>
      </c>
      <c r="T695" s="105" t="s">
        <v>5764</v>
      </c>
      <c r="U695" s="159">
        <f t="shared" si="130"/>
        <v>0</v>
      </c>
      <c r="V695" s="273">
        <v>2</v>
      </c>
      <c r="W695" s="100" t="str">
        <f t="shared" si="127"/>
        <v>No hay Programación</v>
      </c>
      <c r="X695" s="105" t="str">
        <f t="shared" si="128"/>
        <v>De acuerdo a lo programado</v>
      </c>
      <c r="Y695" s="166"/>
      <c r="Z695" s="159">
        <f t="shared" si="131"/>
        <v>2</v>
      </c>
      <c r="AA695" s="159"/>
      <c r="AB695" s="100" t="str">
        <f t="shared" si="132"/>
        <v>No hay ejecución</v>
      </c>
      <c r="AC695" s="105" t="str">
        <f t="shared" si="133"/>
        <v>NA</v>
      </c>
      <c r="AD695" s="166"/>
      <c r="AE695" s="65">
        <f t="shared" si="134"/>
        <v>2</v>
      </c>
      <c r="AF695" s="100">
        <f t="shared" si="135"/>
        <v>1</v>
      </c>
      <c r="AG695" s="105" t="str">
        <f t="shared" si="136"/>
        <v>De acuerdo a lo programado</v>
      </c>
      <c r="AH695" s="166"/>
      <c r="AI695" s="159">
        <v>20614.88</v>
      </c>
      <c r="AJ695" s="159" t="s">
        <v>5136</v>
      </c>
    </row>
    <row r="696" spans="1:36" ht="30" thickTop="1" thickBot="1">
      <c r="A696" s="63">
        <v>681</v>
      </c>
      <c r="B696" s="162" t="s">
        <v>400</v>
      </c>
      <c r="C696" s="162">
        <v>0</v>
      </c>
      <c r="D696" s="162">
        <v>0</v>
      </c>
      <c r="E696" s="162" t="s">
        <v>41</v>
      </c>
      <c r="F696" s="162">
        <v>18</v>
      </c>
      <c r="G696" s="231" t="s">
        <v>439</v>
      </c>
      <c r="H696" s="164" t="s">
        <v>5765</v>
      </c>
      <c r="I696" s="231" t="s">
        <v>20</v>
      </c>
      <c r="J696" s="231" t="s">
        <v>5753</v>
      </c>
      <c r="K696" s="231">
        <v>17</v>
      </c>
      <c r="L696" s="165" t="s">
        <v>2214</v>
      </c>
      <c r="M696" s="165" t="s">
        <v>2215</v>
      </c>
      <c r="N696" s="64">
        <v>0</v>
      </c>
      <c r="O696" s="64">
        <v>0</v>
      </c>
      <c r="P696" s="64">
        <v>1</v>
      </c>
      <c r="Q696" s="64">
        <v>1</v>
      </c>
      <c r="R696" s="64">
        <f t="shared" si="129"/>
        <v>2</v>
      </c>
      <c r="S696" s="105" t="s">
        <v>5402</v>
      </c>
      <c r="T696" s="105" t="s">
        <v>172</v>
      </c>
      <c r="U696" s="159">
        <f t="shared" si="130"/>
        <v>0</v>
      </c>
      <c r="V696" s="273">
        <v>6</v>
      </c>
      <c r="W696" s="100" t="str">
        <f t="shared" si="127"/>
        <v>No hay Programación</v>
      </c>
      <c r="X696" s="105" t="str">
        <f t="shared" si="128"/>
        <v>De acuerdo a lo programado</v>
      </c>
      <c r="Y696" s="166"/>
      <c r="Z696" s="159">
        <f t="shared" si="131"/>
        <v>2</v>
      </c>
      <c r="AA696" s="159"/>
      <c r="AB696" s="100" t="str">
        <f t="shared" si="132"/>
        <v>No hay ejecución</v>
      </c>
      <c r="AC696" s="105" t="str">
        <f t="shared" si="133"/>
        <v>NA</v>
      </c>
      <c r="AD696" s="166"/>
      <c r="AE696" s="65">
        <f t="shared" si="134"/>
        <v>6</v>
      </c>
      <c r="AF696" s="100">
        <f t="shared" si="135"/>
        <v>3</v>
      </c>
      <c r="AG696" s="105" t="str">
        <f t="shared" si="136"/>
        <v>De acuerdo a lo programado</v>
      </c>
      <c r="AH696" s="166"/>
      <c r="AI696" s="159">
        <v>20614.88</v>
      </c>
      <c r="AJ696" s="159" t="s">
        <v>5136</v>
      </c>
    </row>
    <row r="697" spans="1:36" ht="30" thickTop="1" thickBot="1">
      <c r="A697" s="63">
        <v>682</v>
      </c>
      <c r="B697" s="162" t="s">
        <v>400</v>
      </c>
      <c r="C697" s="162">
        <v>0</v>
      </c>
      <c r="D697" s="162">
        <v>0</v>
      </c>
      <c r="E697" s="162" t="s">
        <v>41</v>
      </c>
      <c r="F697" s="162">
        <v>18</v>
      </c>
      <c r="G697" s="231" t="s">
        <v>569</v>
      </c>
      <c r="H697" s="164" t="s">
        <v>5755</v>
      </c>
      <c r="I697" s="231" t="s">
        <v>20</v>
      </c>
      <c r="J697" s="231" t="s">
        <v>5753</v>
      </c>
      <c r="K697" s="231">
        <v>17</v>
      </c>
      <c r="L697" s="165" t="s">
        <v>642</v>
      </c>
      <c r="M697" s="165" t="s">
        <v>674</v>
      </c>
      <c r="N697" s="64">
        <v>0</v>
      </c>
      <c r="O697" s="64">
        <v>0</v>
      </c>
      <c r="P697" s="64">
        <v>0</v>
      </c>
      <c r="Q697" s="64">
        <v>0</v>
      </c>
      <c r="R697" s="64">
        <f t="shared" si="129"/>
        <v>0</v>
      </c>
      <c r="S697" s="105" t="s">
        <v>5402</v>
      </c>
      <c r="T697" s="105" t="s">
        <v>5766</v>
      </c>
      <c r="U697" s="159">
        <f t="shared" si="130"/>
        <v>0</v>
      </c>
      <c r="V697" s="273">
        <v>49</v>
      </c>
      <c r="W697" s="100" t="str">
        <f t="shared" si="127"/>
        <v>No hay Programación</v>
      </c>
      <c r="X697" s="105" t="str">
        <f t="shared" si="128"/>
        <v>De acuerdo a lo programado</v>
      </c>
      <c r="Y697" s="166"/>
      <c r="Z697" s="159">
        <f t="shared" si="131"/>
        <v>0</v>
      </c>
      <c r="AA697" s="159"/>
      <c r="AB697" s="100" t="str">
        <f t="shared" si="132"/>
        <v>No hay ejecución</v>
      </c>
      <c r="AC697" s="105" t="str">
        <f t="shared" si="133"/>
        <v>NA</v>
      </c>
      <c r="AD697" s="166"/>
      <c r="AE697" s="65">
        <f t="shared" si="134"/>
        <v>49</v>
      </c>
      <c r="AF697" s="100" t="e">
        <f t="shared" si="135"/>
        <v>#DIV/0!</v>
      </c>
      <c r="AG697" s="105" t="e">
        <f t="shared" si="136"/>
        <v>#DIV/0!</v>
      </c>
      <c r="AH697" s="166"/>
      <c r="AI697" s="159">
        <v>10307.44</v>
      </c>
      <c r="AJ697" s="159" t="s">
        <v>5136</v>
      </c>
    </row>
    <row r="698" spans="1:36" ht="30" thickTop="1" thickBot="1">
      <c r="A698" s="63">
        <v>683</v>
      </c>
      <c r="B698" s="162" t="s">
        <v>400</v>
      </c>
      <c r="C698" s="162">
        <v>0</v>
      </c>
      <c r="D698" s="162">
        <v>0</v>
      </c>
      <c r="E698" s="162" t="s">
        <v>41</v>
      </c>
      <c r="F698" s="162">
        <v>18</v>
      </c>
      <c r="G698" s="231" t="s">
        <v>569</v>
      </c>
      <c r="H698" s="164" t="s">
        <v>5767</v>
      </c>
      <c r="I698" s="231" t="s">
        <v>20</v>
      </c>
      <c r="J698" s="231" t="s">
        <v>5753</v>
      </c>
      <c r="K698" s="231">
        <v>17</v>
      </c>
      <c r="L698" s="165" t="s">
        <v>642</v>
      </c>
      <c r="M698" s="165" t="s">
        <v>674</v>
      </c>
      <c r="N698" s="64">
        <v>1</v>
      </c>
      <c r="O698" s="64">
        <v>1</v>
      </c>
      <c r="P698" s="64">
        <v>1</v>
      </c>
      <c r="Q698" s="64">
        <v>1</v>
      </c>
      <c r="R698" s="64">
        <f t="shared" si="129"/>
        <v>4</v>
      </c>
      <c r="S698" s="105" t="s">
        <v>5402</v>
      </c>
      <c r="T698" s="105" t="s">
        <v>5766</v>
      </c>
      <c r="U698" s="159">
        <f t="shared" si="130"/>
        <v>2</v>
      </c>
      <c r="V698" s="273">
        <v>4</v>
      </c>
      <c r="W698" s="100">
        <f t="shared" si="127"/>
        <v>2</v>
      </c>
      <c r="X698" s="105" t="str">
        <f t="shared" si="128"/>
        <v>De acuerdo a lo programado</v>
      </c>
      <c r="Y698" s="166"/>
      <c r="Z698" s="159">
        <f t="shared" si="131"/>
        <v>2</v>
      </c>
      <c r="AA698" s="159"/>
      <c r="AB698" s="100" t="str">
        <f t="shared" si="132"/>
        <v>No hay ejecución</v>
      </c>
      <c r="AC698" s="105" t="str">
        <f t="shared" si="133"/>
        <v>NA</v>
      </c>
      <c r="AD698" s="166"/>
      <c r="AE698" s="65">
        <f t="shared" si="134"/>
        <v>4</v>
      </c>
      <c r="AF698" s="100">
        <f t="shared" si="135"/>
        <v>1</v>
      </c>
      <c r="AG698" s="105" t="str">
        <f t="shared" si="136"/>
        <v>De acuerdo a lo programado</v>
      </c>
      <c r="AH698" s="166"/>
      <c r="AI698" s="159">
        <v>41229.760000000002</v>
      </c>
      <c r="AJ698" s="159" t="s">
        <v>5136</v>
      </c>
    </row>
    <row r="699" spans="1:36" ht="30" thickTop="1" thickBot="1">
      <c r="A699" s="63">
        <v>684</v>
      </c>
      <c r="B699" s="162" t="s">
        <v>400</v>
      </c>
      <c r="C699" s="162">
        <v>0</v>
      </c>
      <c r="D699" s="162">
        <v>0</v>
      </c>
      <c r="E699" s="162" t="s">
        <v>41</v>
      </c>
      <c r="F699" s="162">
        <v>18</v>
      </c>
      <c r="G699" s="231" t="s">
        <v>569</v>
      </c>
      <c r="H699" s="164" t="s">
        <v>5767</v>
      </c>
      <c r="I699" s="231" t="s">
        <v>20</v>
      </c>
      <c r="J699" s="231" t="s">
        <v>5753</v>
      </c>
      <c r="K699" s="231">
        <v>17</v>
      </c>
      <c r="L699" s="165" t="s">
        <v>642</v>
      </c>
      <c r="M699" s="165" t="s">
        <v>674</v>
      </c>
      <c r="N699" s="64">
        <v>1</v>
      </c>
      <c r="O699" s="64">
        <v>1</v>
      </c>
      <c r="P699" s="64">
        <v>1</v>
      </c>
      <c r="Q699" s="64">
        <v>1</v>
      </c>
      <c r="R699" s="64">
        <f t="shared" si="129"/>
        <v>4</v>
      </c>
      <c r="S699" s="105" t="s">
        <v>5402</v>
      </c>
      <c r="T699" s="105" t="s">
        <v>5768</v>
      </c>
      <c r="U699" s="159">
        <f t="shared" si="130"/>
        <v>2</v>
      </c>
      <c r="V699" s="273">
        <v>4</v>
      </c>
      <c r="W699" s="100">
        <f t="shared" si="127"/>
        <v>2</v>
      </c>
      <c r="X699" s="105" t="str">
        <f t="shared" si="128"/>
        <v>De acuerdo a lo programado</v>
      </c>
      <c r="Y699" s="166"/>
      <c r="Z699" s="159">
        <f t="shared" si="131"/>
        <v>2</v>
      </c>
      <c r="AA699" s="159"/>
      <c r="AB699" s="100" t="str">
        <f t="shared" si="132"/>
        <v>No hay ejecución</v>
      </c>
      <c r="AC699" s="105" t="str">
        <f t="shared" si="133"/>
        <v>NA</v>
      </c>
      <c r="AD699" s="166"/>
      <c r="AE699" s="65">
        <f t="shared" si="134"/>
        <v>4</v>
      </c>
      <c r="AF699" s="100">
        <f t="shared" si="135"/>
        <v>1</v>
      </c>
      <c r="AG699" s="105" t="str">
        <f t="shared" si="136"/>
        <v>De acuerdo a lo programado</v>
      </c>
      <c r="AH699" s="166"/>
      <c r="AI699" s="159">
        <v>41229.760000000002</v>
      </c>
      <c r="AJ699" s="159" t="s">
        <v>5136</v>
      </c>
    </row>
    <row r="700" spans="1:36" ht="39.6" thickTop="1" thickBot="1">
      <c r="A700" s="63">
        <v>685</v>
      </c>
      <c r="B700" s="162" t="s">
        <v>400</v>
      </c>
      <c r="C700" s="162">
        <v>0</v>
      </c>
      <c r="D700" s="162">
        <v>0</v>
      </c>
      <c r="E700" s="162" t="s">
        <v>41</v>
      </c>
      <c r="F700" s="162">
        <v>18</v>
      </c>
      <c r="G700" s="231" t="s">
        <v>571</v>
      </c>
      <c r="H700" s="164" t="s">
        <v>5759</v>
      </c>
      <c r="I700" s="231" t="s">
        <v>20</v>
      </c>
      <c r="J700" s="231" t="s">
        <v>5753</v>
      </c>
      <c r="K700" s="231">
        <v>17</v>
      </c>
      <c r="L700" s="165" t="s">
        <v>642</v>
      </c>
      <c r="M700" s="165" t="s">
        <v>674</v>
      </c>
      <c r="N700" s="64">
        <v>1</v>
      </c>
      <c r="O700" s="64">
        <v>1</v>
      </c>
      <c r="P700" s="64">
        <v>1</v>
      </c>
      <c r="Q700" s="64">
        <v>1</v>
      </c>
      <c r="R700" s="64">
        <f t="shared" si="129"/>
        <v>4</v>
      </c>
      <c r="S700" s="105" t="s">
        <v>5402</v>
      </c>
      <c r="T700" s="105" t="s">
        <v>4076</v>
      </c>
      <c r="U700" s="159">
        <f t="shared" si="130"/>
        <v>2</v>
      </c>
      <c r="V700" s="273">
        <v>4</v>
      </c>
      <c r="W700" s="100">
        <f t="shared" si="127"/>
        <v>2</v>
      </c>
      <c r="X700" s="105" t="str">
        <f t="shared" si="128"/>
        <v>De acuerdo a lo programado</v>
      </c>
      <c r="Y700" s="166" t="s">
        <v>5769</v>
      </c>
      <c r="Z700" s="159">
        <f t="shared" si="131"/>
        <v>2</v>
      </c>
      <c r="AA700" s="159"/>
      <c r="AB700" s="100" t="str">
        <f t="shared" si="132"/>
        <v>No hay ejecución</v>
      </c>
      <c r="AC700" s="105" t="str">
        <f t="shared" si="133"/>
        <v>NA</v>
      </c>
      <c r="AD700" s="166"/>
      <c r="AE700" s="65">
        <f t="shared" si="134"/>
        <v>4</v>
      </c>
      <c r="AF700" s="100">
        <f t="shared" si="135"/>
        <v>1</v>
      </c>
      <c r="AG700" s="105" t="str">
        <f t="shared" si="136"/>
        <v>De acuerdo a lo programado</v>
      </c>
      <c r="AH700" s="166"/>
      <c r="AI700" s="159">
        <v>41229.760000000002</v>
      </c>
      <c r="AJ700" s="159" t="s">
        <v>5136</v>
      </c>
    </row>
    <row r="701" spans="1:36" ht="30" thickTop="1" thickBot="1">
      <c r="A701" s="63">
        <v>686</v>
      </c>
      <c r="B701" s="162" t="s">
        <v>400</v>
      </c>
      <c r="C701" s="162">
        <v>0</v>
      </c>
      <c r="D701" s="162">
        <v>0</v>
      </c>
      <c r="E701" s="162" t="s">
        <v>41</v>
      </c>
      <c r="F701" s="162">
        <v>18</v>
      </c>
      <c r="G701" s="231" t="s">
        <v>439</v>
      </c>
      <c r="H701" s="164" t="s">
        <v>5763</v>
      </c>
      <c r="I701" s="231" t="s">
        <v>20</v>
      </c>
      <c r="J701" s="231" t="s">
        <v>5753</v>
      </c>
      <c r="K701" s="231">
        <v>17</v>
      </c>
      <c r="L701" s="165" t="s">
        <v>642</v>
      </c>
      <c r="M701" s="165" t="s">
        <v>674</v>
      </c>
      <c r="N701" s="64">
        <v>2</v>
      </c>
      <c r="O701" s="64">
        <v>2</v>
      </c>
      <c r="P701" s="64">
        <v>2</v>
      </c>
      <c r="Q701" s="64">
        <v>2</v>
      </c>
      <c r="R701" s="64">
        <f t="shared" si="129"/>
        <v>8</v>
      </c>
      <c r="S701" s="105" t="s">
        <v>5770</v>
      </c>
      <c r="T701" s="105" t="s">
        <v>172</v>
      </c>
      <c r="U701" s="159">
        <f t="shared" si="130"/>
        <v>4</v>
      </c>
      <c r="V701" s="273">
        <v>6</v>
      </c>
      <c r="W701" s="100">
        <f t="shared" si="127"/>
        <v>1.5</v>
      </c>
      <c r="X701" s="105" t="str">
        <f t="shared" si="128"/>
        <v>De acuerdo a lo programado</v>
      </c>
      <c r="Y701" s="166"/>
      <c r="Z701" s="159">
        <f t="shared" si="131"/>
        <v>4</v>
      </c>
      <c r="AA701" s="159"/>
      <c r="AB701" s="100" t="str">
        <f t="shared" si="132"/>
        <v>No hay ejecución</v>
      </c>
      <c r="AC701" s="105" t="str">
        <f t="shared" si="133"/>
        <v>NA</v>
      </c>
      <c r="AD701" s="166"/>
      <c r="AE701" s="65">
        <f t="shared" si="134"/>
        <v>6</v>
      </c>
      <c r="AF701" s="100">
        <f t="shared" si="135"/>
        <v>0.75</v>
      </c>
      <c r="AG701" s="105" t="str">
        <f t="shared" si="136"/>
        <v>Atraso Leve</v>
      </c>
      <c r="AH701" s="166"/>
      <c r="AI701" s="159">
        <v>82459.520000000004</v>
      </c>
      <c r="AJ701" s="159" t="s">
        <v>5136</v>
      </c>
    </row>
    <row r="702" spans="1:36" ht="30" thickTop="1" thickBot="1">
      <c r="A702" s="63">
        <v>687</v>
      </c>
      <c r="B702" s="162" t="s">
        <v>400</v>
      </c>
      <c r="C702" s="162">
        <v>0</v>
      </c>
      <c r="D702" s="162">
        <v>0</v>
      </c>
      <c r="E702" s="162" t="s">
        <v>41</v>
      </c>
      <c r="F702" s="162">
        <v>18</v>
      </c>
      <c r="G702" s="231" t="s">
        <v>569</v>
      </c>
      <c r="H702" s="164" t="s">
        <v>5752</v>
      </c>
      <c r="I702" s="231" t="s">
        <v>20</v>
      </c>
      <c r="J702" s="231" t="s">
        <v>5753</v>
      </c>
      <c r="K702" s="231">
        <v>17</v>
      </c>
      <c r="L702" s="165" t="s">
        <v>642</v>
      </c>
      <c r="M702" s="165" t="s">
        <v>674</v>
      </c>
      <c r="N702" s="64">
        <v>4</v>
      </c>
      <c r="O702" s="64">
        <v>4</v>
      </c>
      <c r="P702" s="64">
        <v>4</v>
      </c>
      <c r="Q702" s="64">
        <v>4</v>
      </c>
      <c r="R702" s="64">
        <f t="shared" si="129"/>
        <v>16</v>
      </c>
      <c r="S702" s="105" t="s">
        <v>5770</v>
      </c>
      <c r="T702" s="105" t="s">
        <v>172</v>
      </c>
      <c r="U702" s="159">
        <f t="shared" si="130"/>
        <v>8</v>
      </c>
      <c r="V702" s="273">
        <v>9</v>
      </c>
      <c r="W702" s="100">
        <f t="shared" si="127"/>
        <v>1.125</v>
      </c>
      <c r="X702" s="105" t="str">
        <f t="shared" si="128"/>
        <v>De acuerdo a lo programado</v>
      </c>
      <c r="Y702" s="166"/>
      <c r="Z702" s="159">
        <f t="shared" si="131"/>
        <v>8</v>
      </c>
      <c r="AA702" s="159"/>
      <c r="AB702" s="100" t="str">
        <f t="shared" si="132"/>
        <v>No hay ejecución</v>
      </c>
      <c r="AC702" s="105" t="str">
        <f t="shared" si="133"/>
        <v>NA</v>
      </c>
      <c r="AD702" s="166"/>
      <c r="AE702" s="65">
        <f t="shared" si="134"/>
        <v>9</v>
      </c>
      <c r="AF702" s="100">
        <f t="shared" si="135"/>
        <v>0.5625</v>
      </c>
      <c r="AG702" s="105" t="str">
        <f t="shared" si="136"/>
        <v>Incumplimiento</v>
      </c>
      <c r="AH702" s="166"/>
      <c r="AI702" s="159">
        <v>164919.04999999999</v>
      </c>
      <c r="AJ702" s="159" t="s">
        <v>5136</v>
      </c>
    </row>
    <row r="703" spans="1:36" ht="30" thickTop="1" thickBot="1">
      <c r="A703" s="63">
        <v>688</v>
      </c>
      <c r="B703" s="162" t="s">
        <v>400</v>
      </c>
      <c r="C703" s="162">
        <v>0</v>
      </c>
      <c r="D703" s="162">
        <v>0</v>
      </c>
      <c r="E703" s="162" t="s">
        <v>41</v>
      </c>
      <c r="F703" s="162">
        <v>18</v>
      </c>
      <c r="G703" s="231" t="s">
        <v>569</v>
      </c>
      <c r="H703" s="164" t="s">
        <v>5755</v>
      </c>
      <c r="I703" s="231" t="s">
        <v>20</v>
      </c>
      <c r="J703" s="231" t="s">
        <v>5753</v>
      </c>
      <c r="K703" s="231">
        <v>17</v>
      </c>
      <c r="L703" s="165" t="s">
        <v>642</v>
      </c>
      <c r="M703" s="165" t="s">
        <v>674</v>
      </c>
      <c r="N703" s="64">
        <v>2</v>
      </c>
      <c r="O703" s="64">
        <v>3</v>
      </c>
      <c r="P703" s="64">
        <v>3</v>
      </c>
      <c r="Q703" s="64">
        <v>3</v>
      </c>
      <c r="R703" s="64">
        <f t="shared" si="129"/>
        <v>11</v>
      </c>
      <c r="S703" s="105" t="s">
        <v>5770</v>
      </c>
      <c r="T703" s="105" t="s">
        <v>5771</v>
      </c>
      <c r="U703" s="159">
        <f t="shared" si="130"/>
        <v>5</v>
      </c>
      <c r="V703" s="273">
        <v>5</v>
      </c>
      <c r="W703" s="100">
        <f t="shared" si="127"/>
        <v>1</v>
      </c>
      <c r="X703" s="105" t="str">
        <f t="shared" si="128"/>
        <v>De acuerdo a lo programado</v>
      </c>
      <c r="Y703" s="166"/>
      <c r="Z703" s="159">
        <f t="shared" si="131"/>
        <v>6</v>
      </c>
      <c r="AA703" s="159"/>
      <c r="AB703" s="100" t="str">
        <f t="shared" si="132"/>
        <v>No hay ejecución</v>
      </c>
      <c r="AC703" s="105" t="str">
        <f t="shared" si="133"/>
        <v>NA</v>
      </c>
      <c r="AD703" s="166"/>
      <c r="AE703" s="65">
        <f t="shared" si="134"/>
        <v>5</v>
      </c>
      <c r="AF703" s="100">
        <f t="shared" si="135"/>
        <v>0.45454545454545453</v>
      </c>
      <c r="AG703" s="105" t="str">
        <f t="shared" si="136"/>
        <v>Incumplimiento</v>
      </c>
      <c r="AH703" s="166"/>
      <c r="AI703" s="159">
        <v>206148.81</v>
      </c>
      <c r="AJ703" s="159" t="s">
        <v>5136</v>
      </c>
    </row>
    <row r="704" spans="1:36" ht="30" thickTop="1" thickBot="1">
      <c r="A704" s="63">
        <v>689</v>
      </c>
      <c r="B704" s="162" t="s">
        <v>400</v>
      </c>
      <c r="C704" s="162">
        <v>0</v>
      </c>
      <c r="D704" s="162">
        <v>0</v>
      </c>
      <c r="E704" s="162" t="s">
        <v>41</v>
      </c>
      <c r="F704" s="162">
        <v>18</v>
      </c>
      <c r="G704" s="231" t="s">
        <v>569</v>
      </c>
      <c r="H704" s="164" t="s">
        <v>5755</v>
      </c>
      <c r="I704" s="231" t="s">
        <v>20</v>
      </c>
      <c r="J704" s="231" t="s">
        <v>5753</v>
      </c>
      <c r="K704" s="231">
        <v>17</v>
      </c>
      <c r="L704" s="165" t="s">
        <v>642</v>
      </c>
      <c r="M704" s="165" t="s">
        <v>674</v>
      </c>
      <c r="N704" s="64">
        <v>2</v>
      </c>
      <c r="O704" s="64">
        <v>3</v>
      </c>
      <c r="P704" s="64">
        <v>3</v>
      </c>
      <c r="Q704" s="64">
        <v>2</v>
      </c>
      <c r="R704" s="64">
        <f t="shared" si="129"/>
        <v>10</v>
      </c>
      <c r="S704" s="105" t="s">
        <v>5770</v>
      </c>
      <c r="T704" s="105" t="s">
        <v>5772</v>
      </c>
      <c r="U704" s="159">
        <f t="shared" si="130"/>
        <v>5</v>
      </c>
      <c r="V704" s="273">
        <v>5</v>
      </c>
      <c r="W704" s="100">
        <f t="shared" si="127"/>
        <v>1</v>
      </c>
      <c r="X704" s="105" t="str">
        <f t="shared" si="128"/>
        <v>De acuerdo a lo programado</v>
      </c>
      <c r="Y704" s="166"/>
      <c r="Z704" s="159">
        <f t="shared" si="131"/>
        <v>5</v>
      </c>
      <c r="AA704" s="159"/>
      <c r="AB704" s="100" t="str">
        <f t="shared" si="132"/>
        <v>No hay ejecución</v>
      </c>
      <c r="AC704" s="105" t="str">
        <f t="shared" si="133"/>
        <v>NA</v>
      </c>
      <c r="AD704" s="166"/>
      <c r="AE704" s="65">
        <f t="shared" si="134"/>
        <v>5</v>
      </c>
      <c r="AF704" s="100">
        <f t="shared" si="135"/>
        <v>0.5</v>
      </c>
      <c r="AG704" s="105" t="str">
        <f t="shared" si="136"/>
        <v>Incumplimiento</v>
      </c>
      <c r="AH704" s="166"/>
      <c r="AI704" s="159">
        <v>103074.40000000001</v>
      </c>
      <c r="AJ704" s="159" t="s">
        <v>5136</v>
      </c>
    </row>
    <row r="705" spans="1:36" ht="30" thickTop="1" thickBot="1">
      <c r="A705" s="63">
        <v>690</v>
      </c>
      <c r="B705" s="162" t="s">
        <v>400</v>
      </c>
      <c r="C705" s="162">
        <v>0</v>
      </c>
      <c r="D705" s="162">
        <v>0</v>
      </c>
      <c r="E705" s="162" t="s">
        <v>41</v>
      </c>
      <c r="F705" s="162">
        <v>18</v>
      </c>
      <c r="G705" s="231" t="s">
        <v>569</v>
      </c>
      <c r="H705" s="164" t="s">
        <v>5755</v>
      </c>
      <c r="I705" s="231" t="s">
        <v>20</v>
      </c>
      <c r="J705" s="231" t="s">
        <v>5753</v>
      </c>
      <c r="K705" s="231">
        <v>17</v>
      </c>
      <c r="L705" s="165" t="s">
        <v>642</v>
      </c>
      <c r="M705" s="165" t="s">
        <v>674</v>
      </c>
      <c r="N705" s="64">
        <v>2</v>
      </c>
      <c r="O705" s="64">
        <v>3</v>
      </c>
      <c r="P705" s="64">
        <v>3</v>
      </c>
      <c r="Q705" s="64">
        <v>2</v>
      </c>
      <c r="R705" s="64">
        <f t="shared" si="129"/>
        <v>10</v>
      </c>
      <c r="S705" s="105" t="s">
        <v>5770</v>
      </c>
      <c r="T705" s="105" t="s">
        <v>5773</v>
      </c>
      <c r="U705" s="159">
        <f t="shared" si="130"/>
        <v>5</v>
      </c>
      <c r="V705" s="273">
        <v>5</v>
      </c>
      <c r="W705" s="100">
        <f t="shared" si="127"/>
        <v>1</v>
      </c>
      <c r="X705" s="105" t="str">
        <f t="shared" si="128"/>
        <v>De acuerdo a lo programado</v>
      </c>
      <c r="Y705" s="166"/>
      <c r="Z705" s="159">
        <f t="shared" si="131"/>
        <v>5</v>
      </c>
      <c r="AA705" s="159"/>
      <c r="AB705" s="100" t="str">
        <f t="shared" si="132"/>
        <v>No hay ejecución</v>
      </c>
      <c r="AC705" s="105" t="str">
        <f t="shared" si="133"/>
        <v>NA</v>
      </c>
      <c r="AD705" s="166"/>
      <c r="AE705" s="65">
        <f t="shared" si="134"/>
        <v>5</v>
      </c>
      <c r="AF705" s="100">
        <f t="shared" si="135"/>
        <v>0.5</v>
      </c>
      <c r="AG705" s="105" t="str">
        <f t="shared" si="136"/>
        <v>Incumplimiento</v>
      </c>
      <c r="AH705" s="166"/>
      <c r="AI705" s="159">
        <v>113381.84</v>
      </c>
      <c r="AJ705" s="159" t="s">
        <v>5136</v>
      </c>
    </row>
    <row r="706" spans="1:36" ht="30" thickTop="1" thickBot="1">
      <c r="A706" s="63">
        <v>691</v>
      </c>
      <c r="B706" s="162" t="s">
        <v>400</v>
      </c>
      <c r="C706" s="162">
        <v>0</v>
      </c>
      <c r="D706" s="162">
        <v>0</v>
      </c>
      <c r="E706" s="162" t="s">
        <v>41</v>
      </c>
      <c r="F706" s="162">
        <v>18</v>
      </c>
      <c r="G706" s="231" t="s">
        <v>569</v>
      </c>
      <c r="H706" s="164" t="s">
        <v>5755</v>
      </c>
      <c r="I706" s="231" t="s">
        <v>20</v>
      </c>
      <c r="J706" s="231" t="s">
        <v>5753</v>
      </c>
      <c r="K706" s="231">
        <v>17</v>
      </c>
      <c r="L706" s="165" t="s">
        <v>642</v>
      </c>
      <c r="M706" s="165" t="s">
        <v>674</v>
      </c>
      <c r="N706" s="64">
        <v>1</v>
      </c>
      <c r="O706" s="64">
        <v>2</v>
      </c>
      <c r="P706" s="64">
        <v>2</v>
      </c>
      <c r="Q706" s="64">
        <v>1</v>
      </c>
      <c r="R706" s="64">
        <f t="shared" si="129"/>
        <v>6</v>
      </c>
      <c r="S706" s="105" t="s">
        <v>5770</v>
      </c>
      <c r="T706" s="105" t="s">
        <v>5774</v>
      </c>
      <c r="U706" s="159">
        <f t="shared" si="130"/>
        <v>3</v>
      </c>
      <c r="V706" s="273">
        <v>5</v>
      </c>
      <c r="W706" s="100">
        <f t="shared" si="127"/>
        <v>1.6666666666666667</v>
      </c>
      <c r="X706" s="105" t="str">
        <f t="shared" si="128"/>
        <v>De acuerdo a lo programado</v>
      </c>
      <c r="Y706" s="166"/>
      <c r="Z706" s="159">
        <f t="shared" si="131"/>
        <v>3</v>
      </c>
      <c r="AA706" s="159"/>
      <c r="AB706" s="100" t="str">
        <f t="shared" si="132"/>
        <v>No hay ejecución</v>
      </c>
      <c r="AC706" s="105" t="str">
        <f t="shared" si="133"/>
        <v>NA</v>
      </c>
      <c r="AD706" s="166"/>
      <c r="AE706" s="65">
        <f t="shared" si="134"/>
        <v>5</v>
      </c>
      <c r="AF706" s="100">
        <f t="shared" si="135"/>
        <v>0.83333333333333337</v>
      </c>
      <c r="AG706" s="105" t="str">
        <f t="shared" si="136"/>
        <v>Atraso Leve</v>
      </c>
      <c r="AH706" s="166"/>
      <c r="AI706" s="159">
        <v>61844.639999999999</v>
      </c>
      <c r="AJ706" s="159" t="s">
        <v>5136</v>
      </c>
    </row>
    <row r="707" spans="1:36" ht="30" thickTop="1" thickBot="1">
      <c r="A707" s="63">
        <v>692</v>
      </c>
      <c r="B707" s="162" t="s">
        <v>400</v>
      </c>
      <c r="C707" s="162">
        <v>0</v>
      </c>
      <c r="D707" s="162">
        <v>0</v>
      </c>
      <c r="E707" s="162" t="s">
        <v>41</v>
      </c>
      <c r="F707" s="162">
        <v>18</v>
      </c>
      <c r="G707" s="231" t="s">
        <v>516</v>
      </c>
      <c r="H707" s="164" t="s">
        <v>5757</v>
      </c>
      <c r="I707" s="231" t="s">
        <v>20</v>
      </c>
      <c r="J707" s="231" t="s">
        <v>5753</v>
      </c>
      <c r="K707" s="231">
        <v>17</v>
      </c>
      <c r="L707" s="165" t="s">
        <v>642</v>
      </c>
      <c r="M707" s="165" t="s">
        <v>674</v>
      </c>
      <c r="N707" s="64">
        <v>0</v>
      </c>
      <c r="O707" s="64">
        <v>2</v>
      </c>
      <c r="P707" s="64">
        <v>0</v>
      </c>
      <c r="Q707" s="64">
        <v>3</v>
      </c>
      <c r="R707" s="64">
        <f t="shared" si="129"/>
        <v>5</v>
      </c>
      <c r="S707" s="105" t="s">
        <v>5770</v>
      </c>
      <c r="T707" s="105" t="s">
        <v>172</v>
      </c>
      <c r="U707" s="159">
        <f t="shared" si="130"/>
        <v>2</v>
      </c>
      <c r="V707" s="273">
        <v>2</v>
      </c>
      <c r="W707" s="100">
        <f t="shared" si="127"/>
        <v>1</v>
      </c>
      <c r="X707" s="105" t="str">
        <f t="shared" si="128"/>
        <v>De acuerdo a lo programado</v>
      </c>
      <c r="Y707" s="166" t="s">
        <v>5775</v>
      </c>
      <c r="Z707" s="159">
        <f t="shared" si="131"/>
        <v>3</v>
      </c>
      <c r="AA707" s="159"/>
      <c r="AB707" s="100" t="str">
        <f t="shared" si="132"/>
        <v>No hay ejecución</v>
      </c>
      <c r="AC707" s="105" t="str">
        <f t="shared" si="133"/>
        <v>NA</v>
      </c>
      <c r="AD707" s="166"/>
      <c r="AE707" s="65">
        <f t="shared" si="134"/>
        <v>2</v>
      </c>
      <c r="AF707" s="100">
        <f t="shared" si="135"/>
        <v>0.4</v>
      </c>
      <c r="AG707" s="105" t="str">
        <f t="shared" si="136"/>
        <v>Incumplimiento</v>
      </c>
      <c r="AH707" s="166"/>
      <c r="AI707" s="159">
        <v>51537.2</v>
      </c>
      <c r="AJ707" s="159" t="s">
        <v>5136</v>
      </c>
    </row>
    <row r="708" spans="1:36" ht="30" thickTop="1" thickBot="1">
      <c r="A708" s="63">
        <v>693</v>
      </c>
      <c r="B708" s="162" t="s">
        <v>400</v>
      </c>
      <c r="C708" s="162">
        <v>0</v>
      </c>
      <c r="D708" s="162">
        <v>0</v>
      </c>
      <c r="E708" s="162" t="s">
        <v>41</v>
      </c>
      <c r="F708" s="162">
        <v>18</v>
      </c>
      <c r="G708" s="231" t="s">
        <v>571</v>
      </c>
      <c r="H708" s="164" t="s">
        <v>5759</v>
      </c>
      <c r="I708" s="231" t="s">
        <v>20</v>
      </c>
      <c r="J708" s="231" t="s">
        <v>5753</v>
      </c>
      <c r="K708" s="231">
        <v>17</v>
      </c>
      <c r="L708" s="165" t="s">
        <v>642</v>
      </c>
      <c r="M708" s="165" t="s">
        <v>674</v>
      </c>
      <c r="N708" s="64">
        <v>3</v>
      </c>
      <c r="O708" s="64">
        <v>4</v>
      </c>
      <c r="P708" s="64">
        <v>3</v>
      </c>
      <c r="Q708" s="64">
        <v>2</v>
      </c>
      <c r="R708" s="64">
        <f t="shared" si="129"/>
        <v>12</v>
      </c>
      <c r="S708" s="105" t="s">
        <v>5770</v>
      </c>
      <c r="T708" s="105" t="s">
        <v>172</v>
      </c>
      <c r="U708" s="159">
        <f t="shared" si="130"/>
        <v>7</v>
      </c>
      <c r="V708" s="273">
        <v>9</v>
      </c>
      <c r="W708" s="100">
        <f t="shared" ref="W708:W769" si="137">IF(V708="","No hay ejecución",IF(AND(U708&gt;0), V708/U708,"No hay Programación"))</f>
        <v>1.2857142857142858</v>
      </c>
      <c r="X708" s="105" t="str">
        <f t="shared" ref="X708:X769" si="138">IF(W708="No hay ejecución","NA",IF(W708&gt;=90%,"De acuerdo a lo programado",IF(W708&gt;=70%,"Atraso Leve",IF(W708&lt;70%,"En Riesgo de no Cumplimiento"))))</f>
        <v>De acuerdo a lo programado</v>
      </c>
      <c r="Y708" s="166" t="s">
        <v>5776</v>
      </c>
      <c r="Z708" s="159">
        <f t="shared" si="131"/>
        <v>5</v>
      </c>
      <c r="AA708" s="159"/>
      <c r="AB708" s="100" t="str">
        <f t="shared" si="132"/>
        <v>No hay ejecución</v>
      </c>
      <c r="AC708" s="105" t="str">
        <f t="shared" si="133"/>
        <v>NA</v>
      </c>
      <c r="AD708" s="166"/>
      <c r="AE708" s="65">
        <f t="shared" si="134"/>
        <v>9</v>
      </c>
      <c r="AF708" s="100">
        <f t="shared" si="135"/>
        <v>0.75</v>
      </c>
      <c r="AG708" s="105" t="str">
        <f t="shared" si="136"/>
        <v>Atraso Leve</v>
      </c>
      <c r="AH708" s="166"/>
      <c r="AI708" s="159">
        <v>123689.28</v>
      </c>
      <c r="AJ708" s="159" t="s">
        <v>5136</v>
      </c>
    </row>
    <row r="709" spans="1:36" ht="30" thickTop="1" thickBot="1">
      <c r="A709" s="63">
        <v>694</v>
      </c>
      <c r="B709" s="162" t="s">
        <v>400</v>
      </c>
      <c r="C709" s="162">
        <v>0</v>
      </c>
      <c r="D709" s="162">
        <v>0</v>
      </c>
      <c r="E709" s="162" t="s">
        <v>41</v>
      </c>
      <c r="F709" s="162">
        <v>18</v>
      </c>
      <c r="G709" s="231" t="s">
        <v>569</v>
      </c>
      <c r="H709" s="164" t="s">
        <v>5755</v>
      </c>
      <c r="I709" s="231" t="s">
        <v>20</v>
      </c>
      <c r="J709" s="231" t="s">
        <v>5753</v>
      </c>
      <c r="K709" s="231">
        <v>17</v>
      </c>
      <c r="L709" s="165" t="s">
        <v>642</v>
      </c>
      <c r="M709" s="165" t="s">
        <v>674</v>
      </c>
      <c r="N709" s="64">
        <v>2</v>
      </c>
      <c r="O709" s="64">
        <v>3</v>
      </c>
      <c r="P709" s="64">
        <v>3</v>
      </c>
      <c r="Q709" s="64">
        <v>2</v>
      </c>
      <c r="R709" s="64">
        <f t="shared" si="129"/>
        <v>10</v>
      </c>
      <c r="S709" s="105" t="s">
        <v>5419</v>
      </c>
      <c r="T709" s="105" t="s">
        <v>5777</v>
      </c>
      <c r="U709" s="159">
        <f t="shared" si="130"/>
        <v>5</v>
      </c>
      <c r="V709" s="273">
        <v>3</v>
      </c>
      <c r="W709" s="100">
        <f t="shared" si="137"/>
        <v>0.6</v>
      </c>
      <c r="X709" s="105" t="str">
        <f t="shared" si="138"/>
        <v>En Riesgo de no Cumplimiento</v>
      </c>
      <c r="Y709" s="166" t="s">
        <v>5778</v>
      </c>
      <c r="Z709" s="159">
        <f t="shared" si="131"/>
        <v>5</v>
      </c>
      <c r="AA709" s="159"/>
      <c r="AB709" s="100" t="str">
        <f t="shared" si="132"/>
        <v>No hay ejecución</v>
      </c>
      <c r="AC709" s="105" t="str">
        <f t="shared" si="133"/>
        <v>NA</v>
      </c>
      <c r="AD709" s="166"/>
      <c r="AE709" s="65">
        <f t="shared" si="134"/>
        <v>3</v>
      </c>
      <c r="AF709" s="100">
        <f t="shared" si="135"/>
        <v>0.3</v>
      </c>
      <c r="AG709" s="105" t="str">
        <f t="shared" si="136"/>
        <v>Incumplimiento</v>
      </c>
      <c r="AH709" s="166"/>
      <c r="AI709" s="159">
        <v>41229.760000000002</v>
      </c>
      <c r="AJ709" s="159" t="s">
        <v>5136</v>
      </c>
    </row>
    <row r="710" spans="1:36" ht="30" thickTop="1" thickBot="1">
      <c r="A710" s="63">
        <v>695</v>
      </c>
      <c r="B710" s="162" t="s">
        <v>400</v>
      </c>
      <c r="C710" s="162">
        <v>0</v>
      </c>
      <c r="D710" s="162">
        <v>0</v>
      </c>
      <c r="E710" s="162" t="s">
        <v>41</v>
      </c>
      <c r="F710" s="162">
        <v>18</v>
      </c>
      <c r="G710" s="231" t="s">
        <v>569</v>
      </c>
      <c r="H710" s="164" t="s">
        <v>5755</v>
      </c>
      <c r="I710" s="231" t="s">
        <v>20</v>
      </c>
      <c r="J710" s="231" t="s">
        <v>5753</v>
      </c>
      <c r="K710" s="231">
        <v>17</v>
      </c>
      <c r="L710" s="165" t="s">
        <v>642</v>
      </c>
      <c r="M710" s="165" t="s">
        <v>674</v>
      </c>
      <c r="N710" s="64">
        <v>1</v>
      </c>
      <c r="O710" s="64">
        <v>1</v>
      </c>
      <c r="P710" s="64">
        <v>1</v>
      </c>
      <c r="Q710" s="64">
        <v>1</v>
      </c>
      <c r="R710" s="64">
        <f t="shared" si="129"/>
        <v>4</v>
      </c>
      <c r="S710" s="105" t="s">
        <v>5419</v>
      </c>
      <c r="T710" s="105" t="s">
        <v>5779</v>
      </c>
      <c r="U710" s="159">
        <f t="shared" si="130"/>
        <v>2</v>
      </c>
      <c r="V710" s="273">
        <v>4</v>
      </c>
      <c r="W710" s="100">
        <f t="shared" si="137"/>
        <v>2</v>
      </c>
      <c r="X710" s="105" t="str">
        <f t="shared" si="138"/>
        <v>De acuerdo a lo programado</v>
      </c>
      <c r="Y710" s="166"/>
      <c r="Z710" s="159">
        <f t="shared" si="131"/>
        <v>2</v>
      </c>
      <c r="AA710" s="159"/>
      <c r="AB710" s="100" t="str">
        <f t="shared" si="132"/>
        <v>No hay ejecución</v>
      </c>
      <c r="AC710" s="105" t="str">
        <f t="shared" si="133"/>
        <v>NA</v>
      </c>
      <c r="AD710" s="166"/>
      <c r="AE710" s="65">
        <f t="shared" si="134"/>
        <v>4</v>
      </c>
      <c r="AF710" s="100">
        <f t="shared" si="135"/>
        <v>1</v>
      </c>
      <c r="AG710" s="105" t="str">
        <f t="shared" si="136"/>
        <v>De acuerdo a lo programado</v>
      </c>
      <c r="AH710" s="166"/>
      <c r="AI710" s="159">
        <v>41229.760000000002</v>
      </c>
      <c r="AJ710" s="159" t="s">
        <v>5136</v>
      </c>
    </row>
    <row r="711" spans="1:36" ht="39.6" thickTop="1" thickBot="1">
      <c r="A711" s="63">
        <v>696</v>
      </c>
      <c r="B711" s="162" t="s">
        <v>400</v>
      </c>
      <c r="C711" s="162">
        <v>0</v>
      </c>
      <c r="D711" s="162">
        <v>0</v>
      </c>
      <c r="E711" s="162" t="s">
        <v>41</v>
      </c>
      <c r="F711" s="162">
        <v>18</v>
      </c>
      <c r="G711" s="231" t="s">
        <v>569</v>
      </c>
      <c r="H711" s="164" t="s">
        <v>5767</v>
      </c>
      <c r="I711" s="231" t="s">
        <v>20</v>
      </c>
      <c r="J711" s="231" t="s">
        <v>5753</v>
      </c>
      <c r="K711" s="231">
        <v>17</v>
      </c>
      <c r="L711" s="165" t="s">
        <v>642</v>
      </c>
      <c r="M711" s="165" t="s">
        <v>674</v>
      </c>
      <c r="N711" s="64">
        <v>4</v>
      </c>
      <c r="O711" s="64">
        <v>4</v>
      </c>
      <c r="P711" s="64">
        <v>4</v>
      </c>
      <c r="Q711" s="64">
        <v>4</v>
      </c>
      <c r="R711" s="64">
        <f t="shared" si="129"/>
        <v>16</v>
      </c>
      <c r="S711" s="105" t="s">
        <v>5419</v>
      </c>
      <c r="T711" s="105" t="s">
        <v>5766</v>
      </c>
      <c r="U711" s="159">
        <f t="shared" si="130"/>
        <v>8</v>
      </c>
      <c r="V711" s="273">
        <v>16</v>
      </c>
      <c r="W711" s="100">
        <f t="shared" si="137"/>
        <v>2</v>
      </c>
      <c r="X711" s="105" t="str">
        <f t="shared" si="138"/>
        <v>De acuerdo a lo programado</v>
      </c>
      <c r="Y711" s="166" t="s">
        <v>5780</v>
      </c>
      <c r="Z711" s="159">
        <f t="shared" si="131"/>
        <v>8</v>
      </c>
      <c r="AA711" s="159"/>
      <c r="AB711" s="100" t="str">
        <f t="shared" si="132"/>
        <v>No hay ejecución</v>
      </c>
      <c r="AC711" s="105" t="str">
        <f t="shared" si="133"/>
        <v>NA</v>
      </c>
      <c r="AD711" s="166"/>
      <c r="AE711" s="65">
        <f t="shared" si="134"/>
        <v>16</v>
      </c>
      <c r="AF711" s="100">
        <f t="shared" si="135"/>
        <v>1</v>
      </c>
      <c r="AG711" s="105" t="str">
        <f t="shared" si="136"/>
        <v>De acuerdo a lo programado</v>
      </c>
      <c r="AH711" s="166"/>
      <c r="AI711" s="159">
        <v>164919.04999999999</v>
      </c>
      <c r="AJ711" s="159" t="s">
        <v>5136</v>
      </c>
    </row>
    <row r="712" spans="1:36" ht="39.6" thickTop="1" thickBot="1">
      <c r="A712" s="63">
        <v>697</v>
      </c>
      <c r="B712" s="162" t="s">
        <v>400</v>
      </c>
      <c r="C712" s="162">
        <v>0</v>
      </c>
      <c r="D712" s="162">
        <v>0</v>
      </c>
      <c r="E712" s="162" t="s">
        <v>41</v>
      </c>
      <c r="F712" s="162">
        <v>18</v>
      </c>
      <c r="G712" s="231" t="s">
        <v>569</v>
      </c>
      <c r="H712" s="164" t="s">
        <v>5767</v>
      </c>
      <c r="I712" s="231" t="s">
        <v>20</v>
      </c>
      <c r="J712" s="231" t="s">
        <v>5753</v>
      </c>
      <c r="K712" s="231">
        <v>17</v>
      </c>
      <c r="L712" s="165" t="s">
        <v>642</v>
      </c>
      <c r="M712" s="165" t="s">
        <v>674</v>
      </c>
      <c r="N712" s="64">
        <v>0</v>
      </c>
      <c r="O712" s="64">
        <v>1</v>
      </c>
      <c r="P712" s="64">
        <v>1</v>
      </c>
      <c r="Q712" s="64">
        <v>0</v>
      </c>
      <c r="R712" s="64">
        <f t="shared" si="129"/>
        <v>2</v>
      </c>
      <c r="S712" s="105" t="s">
        <v>5419</v>
      </c>
      <c r="T712" s="105" t="s">
        <v>5768</v>
      </c>
      <c r="U712" s="159">
        <f t="shared" si="130"/>
        <v>1</v>
      </c>
      <c r="V712" s="273">
        <v>16</v>
      </c>
      <c r="W712" s="100">
        <f t="shared" si="137"/>
        <v>16</v>
      </c>
      <c r="X712" s="105" t="str">
        <f t="shared" si="138"/>
        <v>De acuerdo a lo programado</v>
      </c>
      <c r="Y712" s="166" t="s">
        <v>5780</v>
      </c>
      <c r="Z712" s="159">
        <f t="shared" si="131"/>
        <v>1</v>
      </c>
      <c r="AA712" s="159"/>
      <c r="AB712" s="100" t="str">
        <f t="shared" si="132"/>
        <v>No hay ejecución</v>
      </c>
      <c r="AC712" s="105" t="str">
        <f t="shared" si="133"/>
        <v>NA</v>
      </c>
      <c r="AD712" s="166"/>
      <c r="AE712" s="65">
        <f t="shared" si="134"/>
        <v>16</v>
      </c>
      <c r="AF712" s="100">
        <f t="shared" si="135"/>
        <v>8</v>
      </c>
      <c r="AG712" s="105" t="str">
        <f t="shared" si="136"/>
        <v>De acuerdo a lo programado</v>
      </c>
      <c r="AH712" s="166"/>
      <c r="AI712" s="159">
        <v>20614.88</v>
      </c>
      <c r="AJ712" s="159" t="s">
        <v>5136</v>
      </c>
    </row>
    <row r="713" spans="1:36" ht="39.6" thickTop="1" thickBot="1">
      <c r="A713" s="63">
        <v>698</v>
      </c>
      <c r="B713" s="162" t="s">
        <v>400</v>
      </c>
      <c r="C713" s="162">
        <v>0</v>
      </c>
      <c r="D713" s="162">
        <v>0</v>
      </c>
      <c r="E713" s="162" t="s">
        <v>41</v>
      </c>
      <c r="F713" s="162">
        <v>18</v>
      </c>
      <c r="G713" s="231" t="s">
        <v>516</v>
      </c>
      <c r="H713" s="164" t="s">
        <v>5757</v>
      </c>
      <c r="I713" s="231" t="s">
        <v>20</v>
      </c>
      <c r="J713" s="231" t="s">
        <v>5753</v>
      </c>
      <c r="K713" s="231">
        <v>17</v>
      </c>
      <c r="L713" s="165" t="s">
        <v>642</v>
      </c>
      <c r="M713" s="165" t="s">
        <v>674</v>
      </c>
      <c r="N713" s="64">
        <v>0</v>
      </c>
      <c r="O713" s="64">
        <v>0</v>
      </c>
      <c r="P713" s="64">
        <v>0</v>
      </c>
      <c r="Q713" s="64">
        <v>3</v>
      </c>
      <c r="R713" s="64">
        <f t="shared" si="129"/>
        <v>3</v>
      </c>
      <c r="S713" s="105" t="s">
        <v>5419</v>
      </c>
      <c r="T713" s="105" t="s">
        <v>5764</v>
      </c>
      <c r="U713" s="159">
        <f t="shared" si="130"/>
        <v>0</v>
      </c>
      <c r="V713" s="273">
        <v>2</v>
      </c>
      <c r="W713" s="100" t="str">
        <f t="shared" si="137"/>
        <v>No hay Programación</v>
      </c>
      <c r="X713" s="105" t="str">
        <f t="shared" si="138"/>
        <v>De acuerdo a lo programado</v>
      </c>
      <c r="Y713" s="166" t="s">
        <v>5758</v>
      </c>
      <c r="Z713" s="159">
        <f t="shared" si="131"/>
        <v>3</v>
      </c>
      <c r="AA713" s="159"/>
      <c r="AB713" s="100" t="str">
        <f t="shared" si="132"/>
        <v>No hay ejecución</v>
      </c>
      <c r="AC713" s="105" t="str">
        <f t="shared" si="133"/>
        <v>NA</v>
      </c>
      <c r="AD713" s="166"/>
      <c r="AE713" s="65">
        <f t="shared" si="134"/>
        <v>2</v>
      </c>
      <c r="AF713" s="100">
        <f t="shared" si="135"/>
        <v>0.66666666666666663</v>
      </c>
      <c r="AG713" s="105" t="str">
        <f t="shared" si="136"/>
        <v>Incumplimiento</v>
      </c>
      <c r="AH713" s="166"/>
      <c r="AI713" s="159">
        <v>30922.32</v>
      </c>
      <c r="AJ713" s="159" t="s">
        <v>5136</v>
      </c>
    </row>
    <row r="714" spans="1:36" ht="39.6" thickTop="1" thickBot="1">
      <c r="A714" s="63">
        <v>699</v>
      </c>
      <c r="B714" s="162" t="s">
        <v>400</v>
      </c>
      <c r="C714" s="162">
        <v>0</v>
      </c>
      <c r="D714" s="162">
        <v>0</v>
      </c>
      <c r="E714" s="162" t="s">
        <v>41</v>
      </c>
      <c r="F714" s="162">
        <v>18</v>
      </c>
      <c r="G714" s="231" t="s">
        <v>571</v>
      </c>
      <c r="H714" s="164" t="s">
        <v>5759</v>
      </c>
      <c r="I714" s="231" t="s">
        <v>20</v>
      </c>
      <c r="J714" s="231" t="s">
        <v>5753</v>
      </c>
      <c r="K714" s="231">
        <v>17</v>
      </c>
      <c r="L714" s="165" t="s">
        <v>642</v>
      </c>
      <c r="M714" s="165" t="s">
        <v>674</v>
      </c>
      <c r="N714" s="64">
        <v>6</v>
      </c>
      <c r="O714" s="64">
        <v>6</v>
      </c>
      <c r="P714" s="64">
        <v>3</v>
      </c>
      <c r="Q714" s="64">
        <v>3</v>
      </c>
      <c r="R714" s="64">
        <f t="shared" si="129"/>
        <v>18</v>
      </c>
      <c r="S714" s="105" t="s">
        <v>5419</v>
      </c>
      <c r="T714" s="105" t="s">
        <v>4076</v>
      </c>
      <c r="U714" s="159">
        <f t="shared" si="130"/>
        <v>12</v>
      </c>
      <c r="V714" s="273">
        <v>8</v>
      </c>
      <c r="W714" s="100">
        <f t="shared" si="137"/>
        <v>0.66666666666666663</v>
      </c>
      <c r="X714" s="105" t="str">
        <f t="shared" si="138"/>
        <v>En Riesgo de no Cumplimiento</v>
      </c>
      <c r="Y714" s="166"/>
      <c r="Z714" s="159">
        <f t="shared" si="131"/>
        <v>6</v>
      </c>
      <c r="AA714" s="159"/>
      <c r="AB714" s="100" t="str">
        <f t="shared" si="132"/>
        <v>No hay ejecución</v>
      </c>
      <c r="AC714" s="105" t="str">
        <f t="shared" si="133"/>
        <v>NA</v>
      </c>
      <c r="AD714" s="166"/>
      <c r="AE714" s="65">
        <f t="shared" si="134"/>
        <v>8</v>
      </c>
      <c r="AF714" s="100">
        <f t="shared" si="135"/>
        <v>0.44444444444444442</v>
      </c>
      <c r="AG714" s="105" t="str">
        <f t="shared" si="136"/>
        <v>Incumplimiento</v>
      </c>
      <c r="AH714" s="166"/>
      <c r="AI714" s="159">
        <v>185533.93</v>
      </c>
      <c r="AJ714" s="159" t="s">
        <v>5136</v>
      </c>
    </row>
    <row r="715" spans="1:36" ht="30" thickTop="1" thickBot="1">
      <c r="A715" s="63">
        <v>700</v>
      </c>
      <c r="B715" s="162" t="s">
        <v>400</v>
      </c>
      <c r="C715" s="162">
        <v>0</v>
      </c>
      <c r="D715" s="162">
        <v>0</v>
      </c>
      <c r="E715" s="162" t="s">
        <v>41</v>
      </c>
      <c r="F715" s="162">
        <v>18</v>
      </c>
      <c r="G715" s="231" t="s">
        <v>571</v>
      </c>
      <c r="H715" s="164" t="s">
        <v>5759</v>
      </c>
      <c r="I715" s="231" t="s">
        <v>20</v>
      </c>
      <c r="J715" s="231" t="s">
        <v>5753</v>
      </c>
      <c r="K715" s="231">
        <v>17</v>
      </c>
      <c r="L715" s="165" t="s">
        <v>642</v>
      </c>
      <c r="M715" s="165" t="s">
        <v>674</v>
      </c>
      <c r="N715" s="64">
        <v>2</v>
      </c>
      <c r="O715" s="64">
        <v>2</v>
      </c>
      <c r="P715" s="64">
        <v>2</v>
      </c>
      <c r="Q715" s="64">
        <v>2</v>
      </c>
      <c r="R715" s="64">
        <f t="shared" ref="R715:R767" si="139">N715+O715+P715+Q715</f>
        <v>8</v>
      </c>
      <c r="S715" s="105" t="s">
        <v>5419</v>
      </c>
      <c r="T715" s="105" t="s">
        <v>5781</v>
      </c>
      <c r="U715" s="159">
        <f t="shared" si="130"/>
        <v>4</v>
      </c>
      <c r="V715" s="273">
        <v>8</v>
      </c>
      <c r="W715" s="100">
        <f t="shared" si="137"/>
        <v>2</v>
      </c>
      <c r="X715" s="105" t="str">
        <f t="shared" si="138"/>
        <v>De acuerdo a lo programado</v>
      </c>
      <c r="Y715" s="166"/>
      <c r="Z715" s="159">
        <f t="shared" si="131"/>
        <v>4</v>
      </c>
      <c r="AA715" s="159"/>
      <c r="AB715" s="100" t="str">
        <f t="shared" si="132"/>
        <v>No hay ejecución</v>
      </c>
      <c r="AC715" s="105" t="str">
        <f t="shared" si="133"/>
        <v>NA</v>
      </c>
      <c r="AD715" s="166"/>
      <c r="AE715" s="65">
        <f t="shared" si="134"/>
        <v>8</v>
      </c>
      <c r="AF715" s="100">
        <f t="shared" si="135"/>
        <v>1</v>
      </c>
      <c r="AG715" s="105" t="str">
        <f t="shared" si="136"/>
        <v>De acuerdo a lo programado</v>
      </c>
      <c r="AH715" s="166"/>
      <c r="AI715" s="159">
        <v>82459.520000000004</v>
      </c>
      <c r="AJ715" s="159" t="s">
        <v>5136</v>
      </c>
    </row>
    <row r="716" spans="1:36" ht="30" thickTop="1" thickBot="1">
      <c r="A716" s="63">
        <v>701</v>
      </c>
      <c r="B716" s="162" t="s">
        <v>400</v>
      </c>
      <c r="C716" s="162">
        <v>0</v>
      </c>
      <c r="D716" s="162">
        <v>0</v>
      </c>
      <c r="E716" s="162" t="s">
        <v>41</v>
      </c>
      <c r="F716" s="162">
        <v>18</v>
      </c>
      <c r="G716" s="231" t="s">
        <v>541</v>
      </c>
      <c r="H716" s="164" t="s">
        <v>5782</v>
      </c>
      <c r="I716" s="231" t="s">
        <v>20</v>
      </c>
      <c r="J716" s="231" t="s">
        <v>5753</v>
      </c>
      <c r="K716" s="231">
        <v>17</v>
      </c>
      <c r="L716" s="165" t="s">
        <v>642</v>
      </c>
      <c r="M716" s="165" t="s">
        <v>674</v>
      </c>
      <c r="N716" s="64">
        <v>1</v>
      </c>
      <c r="O716" s="64">
        <v>0</v>
      </c>
      <c r="P716" s="64">
        <v>0</v>
      </c>
      <c r="Q716" s="64">
        <v>0</v>
      </c>
      <c r="R716" s="64">
        <f t="shared" si="139"/>
        <v>1</v>
      </c>
      <c r="S716" s="105" t="s">
        <v>5272</v>
      </c>
      <c r="T716" s="105" t="s">
        <v>172</v>
      </c>
      <c r="U716" s="159">
        <f t="shared" si="130"/>
        <v>1</v>
      </c>
      <c r="V716" s="273">
        <v>1</v>
      </c>
      <c r="W716" s="100">
        <f t="shared" si="137"/>
        <v>1</v>
      </c>
      <c r="X716" s="105" t="str">
        <f t="shared" si="138"/>
        <v>De acuerdo a lo programado</v>
      </c>
      <c r="Y716" s="166"/>
      <c r="Z716" s="159">
        <f t="shared" si="131"/>
        <v>0</v>
      </c>
      <c r="AA716" s="159"/>
      <c r="AB716" s="100" t="str">
        <f t="shared" si="132"/>
        <v>No hay ejecución</v>
      </c>
      <c r="AC716" s="105" t="str">
        <f t="shared" si="133"/>
        <v>NA</v>
      </c>
      <c r="AD716" s="166"/>
      <c r="AE716" s="65">
        <f t="shared" si="134"/>
        <v>1</v>
      </c>
      <c r="AF716" s="100">
        <f t="shared" si="135"/>
        <v>1</v>
      </c>
      <c r="AG716" s="105" t="str">
        <f t="shared" si="136"/>
        <v>De acuerdo a lo programado</v>
      </c>
      <c r="AH716" s="166"/>
      <c r="AI716" s="159">
        <v>10307.44</v>
      </c>
      <c r="AJ716" s="159" t="s">
        <v>5136</v>
      </c>
    </row>
    <row r="717" spans="1:36" ht="30" thickTop="1" thickBot="1">
      <c r="A717" s="63">
        <v>702</v>
      </c>
      <c r="B717" s="162" t="s">
        <v>400</v>
      </c>
      <c r="C717" s="162">
        <v>0</v>
      </c>
      <c r="D717" s="162">
        <v>0</v>
      </c>
      <c r="E717" s="162" t="s">
        <v>41</v>
      </c>
      <c r="F717" s="162">
        <v>18</v>
      </c>
      <c r="G717" s="231" t="s">
        <v>569</v>
      </c>
      <c r="H717" s="164" t="s">
        <v>5752</v>
      </c>
      <c r="I717" s="231" t="s">
        <v>20</v>
      </c>
      <c r="J717" s="231" t="s">
        <v>5753</v>
      </c>
      <c r="K717" s="231">
        <v>17</v>
      </c>
      <c r="L717" s="165" t="s">
        <v>642</v>
      </c>
      <c r="M717" s="165" t="s">
        <v>674</v>
      </c>
      <c r="N717" s="64">
        <v>3</v>
      </c>
      <c r="O717" s="64">
        <v>3</v>
      </c>
      <c r="P717" s="64">
        <v>3</v>
      </c>
      <c r="Q717" s="64">
        <v>3</v>
      </c>
      <c r="R717" s="64">
        <f t="shared" si="139"/>
        <v>12</v>
      </c>
      <c r="S717" s="105" t="s">
        <v>5272</v>
      </c>
      <c r="T717" s="105" t="s">
        <v>172</v>
      </c>
      <c r="U717" s="159">
        <f t="shared" si="130"/>
        <v>6</v>
      </c>
      <c r="V717" s="273">
        <v>23</v>
      </c>
      <c r="W717" s="100">
        <f t="shared" si="137"/>
        <v>3.8333333333333335</v>
      </c>
      <c r="X717" s="105" t="str">
        <f t="shared" si="138"/>
        <v>De acuerdo a lo programado</v>
      </c>
      <c r="Y717" s="166" t="s">
        <v>5783</v>
      </c>
      <c r="Z717" s="159">
        <f t="shared" si="131"/>
        <v>6</v>
      </c>
      <c r="AA717" s="159"/>
      <c r="AB717" s="100" t="str">
        <f t="shared" si="132"/>
        <v>No hay ejecución</v>
      </c>
      <c r="AC717" s="105" t="str">
        <f t="shared" si="133"/>
        <v>NA</v>
      </c>
      <c r="AD717" s="166"/>
      <c r="AE717" s="65">
        <f t="shared" si="134"/>
        <v>23</v>
      </c>
      <c r="AF717" s="100">
        <f t="shared" si="135"/>
        <v>1.9166666666666667</v>
      </c>
      <c r="AG717" s="105" t="str">
        <f t="shared" si="136"/>
        <v>De acuerdo a lo programado</v>
      </c>
      <c r="AH717" s="166"/>
      <c r="AI717" s="159">
        <v>123689.28</v>
      </c>
      <c r="AJ717" s="159" t="s">
        <v>5136</v>
      </c>
    </row>
    <row r="718" spans="1:36" ht="30" thickTop="1" thickBot="1">
      <c r="A718" s="63">
        <v>703</v>
      </c>
      <c r="B718" s="162" t="s">
        <v>400</v>
      </c>
      <c r="C718" s="162">
        <v>0</v>
      </c>
      <c r="D718" s="162">
        <v>0</v>
      </c>
      <c r="E718" s="162" t="s">
        <v>41</v>
      </c>
      <c r="F718" s="162">
        <v>18</v>
      </c>
      <c r="G718" s="231" t="s">
        <v>569</v>
      </c>
      <c r="H718" s="164" t="s">
        <v>5755</v>
      </c>
      <c r="I718" s="231" t="s">
        <v>20</v>
      </c>
      <c r="J718" s="231" t="s">
        <v>5753</v>
      </c>
      <c r="K718" s="231">
        <v>17</v>
      </c>
      <c r="L718" s="165" t="s">
        <v>642</v>
      </c>
      <c r="M718" s="165" t="s">
        <v>674</v>
      </c>
      <c r="N718" s="64">
        <v>9</v>
      </c>
      <c r="O718" s="64">
        <v>9</v>
      </c>
      <c r="P718" s="64">
        <v>9</v>
      </c>
      <c r="Q718" s="64">
        <v>9</v>
      </c>
      <c r="R718" s="64">
        <f t="shared" si="139"/>
        <v>36</v>
      </c>
      <c r="S718" s="105" t="s">
        <v>5272</v>
      </c>
      <c r="T718" s="105" t="s">
        <v>172</v>
      </c>
      <c r="U718" s="159">
        <f t="shared" si="130"/>
        <v>18</v>
      </c>
      <c r="V718" s="273">
        <v>24</v>
      </c>
      <c r="W718" s="100">
        <f t="shared" si="137"/>
        <v>1.3333333333333333</v>
      </c>
      <c r="X718" s="105" t="str">
        <f t="shared" si="138"/>
        <v>De acuerdo a lo programado</v>
      </c>
      <c r="Y718" s="166"/>
      <c r="Z718" s="159">
        <f t="shared" si="131"/>
        <v>18</v>
      </c>
      <c r="AA718" s="159"/>
      <c r="AB718" s="100" t="str">
        <f t="shared" si="132"/>
        <v>No hay ejecución</v>
      </c>
      <c r="AC718" s="105" t="str">
        <f t="shared" si="133"/>
        <v>NA</v>
      </c>
      <c r="AD718" s="166"/>
      <c r="AE718" s="65">
        <f t="shared" si="134"/>
        <v>24</v>
      </c>
      <c r="AF718" s="100">
        <f t="shared" si="135"/>
        <v>0.66666666666666663</v>
      </c>
      <c r="AG718" s="105" t="str">
        <f t="shared" si="136"/>
        <v>Incumplimiento</v>
      </c>
      <c r="AH718" s="166"/>
      <c r="AI718" s="159">
        <v>371067.85</v>
      </c>
      <c r="AJ718" s="159" t="s">
        <v>5136</v>
      </c>
    </row>
    <row r="719" spans="1:36" ht="30" thickTop="1" thickBot="1">
      <c r="A719" s="63">
        <v>704</v>
      </c>
      <c r="B719" s="162" t="s">
        <v>400</v>
      </c>
      <c r="C719" s="162">
        <v>0</v>
      </c>
      <c r="D719" s="162">
        <v>0</v>
      </c>
      <c r="E719" s="162" t="s">
        <v>41</v>
      </c>
      <c r="F719" s="162">
        <v>18</v>
      </c>
      <c r="G719" s="231" t="s">
        <v>516</v>
      </c>
      <c r="H719" s="164" t="s">
        <v>5757</v>
      </c>
      <c r="I719" s="231" t="s">
        <v>20</v>
      </c>
      <c r="J719" s="231" t="s">
        <v>5753</v>
      </c>
      <c r="K719" s="231">
        <v>17</v>
      </c>
      <c r="L719" s="165" t="s">
        <v>642</v>
      </c>
      <c r="M719" s="165" t="s">
        <v>674</v>
      </c>
      <c r="N719" s="64">
        <v>1</v>
      </c>
      <c r="O719" s="64">
        <v>0</v>
      </c>
      <c r="P719" s="64">
        <v>0</v>
      </c>
      <c r="Q719" s="64">
        <v>0</v>
      </c>
      <c r="R719" s="64">
        <f t="shared" si="139"/>
        <v>1</v>
      </c>
      <c r="S719" s="105" t="s">
        <v>5272</v>
      </c>
      <c r="T719" s="105" t="s">
        <v>172</v>
      </c>
      <c r="U719" s="159">
        <f t="shared" si="130"/>
        <v>1</v>
      </c>
      <c r="V719" s="273">
        <v>1</v>
      </c>
      <c r="W719" s="100">
        <f t="shared" si="137"/>
        <v>1</v>
      </c>
      <c r="X719" s="105" t="str">
        <f t="shared" si="138"/>
        <v>De acuerdo a lo programado</v>
      </c>
      <c r="Y719" s="166"/>
      <c r="Z719" s="159">
        <f t="shared" si="131"/>
        <v>0</v>
      </c>
      <c r="AA719" s="159"/>
      <c r="AB719" s="100" t="str">
        <f t="shared" si="132"/>
        <v>No hay ejecución</v>
      </c>
      <c r="AC719" s="105" t="str">
        <f t="shared" si="133"/>
        <v>NA</v>
      </c>
      <c r="AD719" s="166"/>
      <c r="AE719" s="65">
        <f t="shared" si="134"/>
        <v>1</v>
      </c>
      <c r="AF719" s="100">
        <f t="shared" si="135"/>
        <v>1</v>
      </c>
      <c r="AG719" s="105" t="str">
        <f t="shared" si="136"/>
        <v>De acuerdo a lo programado</v>
      </c>
      <c r="AH719" s="166"/>
      <c r="AI719" s="159">
        <v>10307.44</v>
      </c>
      <c r="AJ719" s="159" t="s">
        <v>5136</v>
      </c>
    </row>
    <row r="720" spans="1:36" ht="30" thickTop="1" thickBot="1">
      <c r="A720" s="63">
        <v>705</v>
      </c>
      <c r="B720" s="162" t="s">
        <v>400</v>
      </c>
      <c r="C720" s="162">
        <v>0</v>
      </c>
      <c r="D720" s="162">
        <v>0</v>
      </c>
      <c r="E720" s="162" t="s">
        <v>41</v>
      </c>
      <c r="F720" s="162">
        <v>18</v>
      </c>
      <c r="G720" s="231" t="s">
        <v>439</v>
      </c>
      <c r="H720" s="164" t="s">
        <v>5784</v>
      </c>
      <c r="I720" s="231" t="s">
        <v>20</v>
      </c>
      <c r="J720" s="231" t="s">
        <v>5753</v>
      </c>
      <c r="K720" s="231">
        <v>17</v>
      </c>
      <c r="L720" s="165" t="s">
        <v>2214</v>
      </c>
      <c r="M720" s="165" t="s">
        <v>2215</v>
      </c>
      <c r="N720" s="64">
        <v>1</v>
      </c>
      <c r="O720" s="64">
        <v>2</v>
      </c>
      <c r="P720" s="64">
        <v>0</v>
      </c>
      <c r="Q720" s="64">
        <v>0</v>
      </c>
      <c r="R720" s="64">
        <f t="shared" si="139"/>
        <v>3</v>
      </c>
      <c r="S720" s="105" t="s">
        <v>5272</v>
      </c>
      <c r="T720" s="105" t="s">
        <v>5785</v>
      </c>
      <c r="U720" s="159">
        <f t="shared" si="130"/>
        <v>3</v>
      </c>
      <c r="V720" s="273"/>
      <c r="W720" s="100" t="str">
        <f t="shared" si="137"/>
        <v>No hay ejecución</v>
      </c>
      <c r="X720" s="105" t="str">
        <f t="shared" si="138"/>
        <v>NA</v>
      </c>
      <c r="Y720" s="166"/>
      <c r="Z720" s="159">
        <f t="shared" si="131"/>
        <v>0</v>
      </c>
      <c r="AA720" s="159"/>
      <c r="AB720" s="100" t="str">
        <f t="shared" si="132"/>
        <v>No hay ejecución</v>
      </c>
      <c r="AC720" s="105" t="str">
        <f t="shared" si="133"/>
        <v>NA</v>
      </c>
      <c r="AD720" s="166"/>
      <c r="AE720" s="65">
        <f t="shared" si="134"/>
        <v>0</v>
      </c>
      <c r="AF720" s="100" t="str">
        <f t="shared" si="135"/>
        <v>No hay Programación</v>
      </c>
      <c r="AG720" s="105" t="str">
        <f t="shared" si="136"/>
        <v>De acuerdo a lo programado</v>
      </c>
      <c r="AH720" s="166"/>
      <c r="AI720" s="159">
        <v>30922.32</v>
      </c>
      <c r="AJ720" s="159" t="s">
        <v>5136</v>
      </c>
    </row>
    <row r="721" spans="1:36" ht="49.2" thickTop="1" thickBot="1">
      <c r="A721" s="63">
        <v>706</v>
      </c>
      <c r="B721" s="162" t="s">
        <v>400</v>
      </c>
      <c r="C721" s="162">
        <v>0</v>
      </c>
      <c r="D721" s="162">
        <v>0</v>
      </c>
      <c r="E721" s="162" t="s">
        <v>41</v>
      </c>
      <c r="F721" s="162">
        <v>18</v>
      </c>
      <c r="G721" s="231" t="s">
        <v>541</v>
      </c>
      <c r="H721" s="164" t="s">
        <v>5782</v>
      </c>
      <c r="I721" s="231" t="s">
        <v>20</v>
      </c>
      <c r="J721" s="231" t="s">
        <v>5753</v>
      </c>
      <c r="K721" s="231">
        <v>17</v>
      </c>
      <c r="L721" s="165" t="s">
        <v>642</v>
      </c>
      <c r="M721" s="165" t="s">
        <v>674</v>
      </c>
      <c r="N721" s="64">
        <v>1</v>
      </c>
      <c r="O721" s="64">
        <v>0</v>
      </c>
      <c r="P721" s="64">
        <v>1</v>
      </c>
      <c r="Q721" s="64">
        <v>0</v>
      </c>
      <c r="R721" s="64">
        <f t="shared" si="139"/>
        <v>2</v>
      </c>
      <c r="S721" s="105" t="s">
        <v>5282</v>
      </c>
      <c r="T721" s="105" t="s">
        <v>172</v>
      </c>
      <c r="U721" s="159">
        <f t="shared" si="130"/>
        <v>1</v>
      </c>
      <c r="V721" s="273">
        <v>12</v>
      </c>
      <c r="W721" s="100">
        <f t="shared" si="137"/>
        <v>12</v>
      </c>
      <c r="X721" s="105" t="str">
        <f t="shared" si="138"/>
        <v>De acuerdo a lo programado</v>
      </c>
      <c r="Y721" s="166" t="s">
        <v>5786</v>
      </c>
      <c r="Z721" s="159">
        <f t="shared" si="131"/>
        <v>1</v>
      </c>
      <c r="AA721" s="159"/>
      <c r="AB721" s="100" t="str">
        <f t="shared" si="132"/>
        <v>No hay ejecución</v>
      </c>
      <c r="AC721" s="105" t="str">
        <f t="shared" si="133"/>
        <v>NA</v>
      </c>
      <c r="AD721" s="166"/>
      <c r="AE721" s="65">
        <f t="shared" si="134"/>
        <v>12</v>
      </c>
      <c r="AF721" s="100">
        <f t="shared" si="135"/>
        <v>6</v>
      </c>
      <c r="AG721" s="105" t="str">
        <f t="shared" si="136"/>
        <v>De acuerdo a lo programado</v>
      </c>
      <c r="AH721" s="166"/>
      <c r="AI721" s="159">
        <v>20614.88</v>
      </c>
      <c r="AJ721" s="159" t="s">
        <v>5136</v>
      </c>
    </row>
    <row r="722" spans="1:36" ht="30" thickTop="1" thickBot="1">
      <c r="A722" s="63">
        <v>707</v>
      </c>
      <c r="B722" s="162" t="s">
        <v>400</v>
      </c>
      <c r="C722" s="162">
        <v>0</v>
      </c>
      <c r="D722" s="162">
        <v>0</v>
      </c>
      <c r="E722" s="162" t="s">
        <v>41</v>
      </c>
      <c r="F722" s="162">
        <v>18</v>
      </c>
      <c r="G722" s="231" t="s">
        <v>541</v>
      </c>
      <c r="H722" s="164" t="s">
        <v>5787</v>
      </c>
      <c r="I722" s="231" t="s">
        <v>20</v>
      </c>
      <c r="J722" s="231" t="s">
        <v>5753</v>
      </c>
      <c r="K722" s="231">
        <v>17</v>
      </c>
      <c r="L722" s="165" t="s">
        <v>642</v>
      </c>
      <c r="M722" s="165" t="s">
        <v>674</v>
      </c>
      <c r="N722" s="64">
        <v>1</v>
      </c>
      <c r="O722" s="64">
        <v>0</v>
      </c>
      <c r="P722" s="64">
        <v>1</v>
      </c>
      <c r="Q722" s="64">
        <v>0</v>
      </c>
      <c r="R722" s="64">
        <f t="shared" si="139"/>
        <v>2</v>
      </c>
      <c r="S722" s="105" t="s">
        <v>5282</v>
      </c>
      <c r="T722" s="105" t="s">
        <v>172</v>
      </c>
      <c r="U722" s="159">
        <f t="shared" si="130"/>
        <v>1</v>
      </c>
      <c r="V722" s="273">
        <v>0</v>
      </c>
      <c r="W722" s="100">
        <f t="shared" si="137"/>
        <v>0</v>
      </c>
      <c r="X722" s="105" t="str">
        <f t="shared" si="138"/>
        <v>En Riesgo de no Cumplimiento</v>
      </c>
      <c r="Y722" s="166" t="s">
        <v>5219</v>
      </c>
      <c r="Z722" s="159">
        <f t="shared" si="131"/>
        <v>1</v>
      </c>
      <c r="AA722" s="159"/>
      <c r="AB722" s="100" t="str">
        <f t="shared" si="132"/>
        <v>No hay ejecución</v>
      </c>
      <c r="AC722" s="105" t="str">
        <f t="shared" si="133"/>
        <v>NA</v>
      </c>
      <c r="AD722" s="166"/>
      <c r="AE722" s="65">
        <f t="shared" si="134"/>
        <v>0</v>
      </c>
      <c r="AF722" s="100" t="str">
        <f t="shared" si="135"/>
        <v>No hay Programación</v>
      </c>
      <c r="AG722" s="105" t="str">
        <f t="shared" si="136"/>
        <v>De acuerdo a lo programado</v>
      </c>
      <c r="AH722" s="166"/>
      <c r="AI722" s="159">
        <v>20614.88</v>
      </c>
      <c r="AJ722" s="159" t="s">
        <v>5136</v>
      </c>
    </row>
    <row r="723" spans="1:36" ht="30" thickTop="1" thickBot="1">
      <c r="A723" s="63">
        <v>708</v>
      </c>
      <c r="B723" s="162" t="s">
        <v>400</v>
      </c>
      <c r="C723" s="162">
        <v>0</v>
      </c>
      <c r="D723" s="162">
        <v>0</v>
      </c>
      <c r="E723" s="162" t="s">
        <v>41</v>
      </c>
      <c r="F723" s="162">
        <v>18</v>
      </c>
      <c r="G723" s="231" t="s">
        <v>439</v>
      </c>
      <c r="H723" s="164" t="s">
        <v>5763</v>
      </c>
      <c r="I723" s="231" t="s">
        <v>20</v>
      </c>
      <c r="J723" s="231" t="s">
        <v>5753</v>
      </c>
      <c r="K723" s="231">
        <v>17</v>
      </c>
      <c r="L723" s="165" t="s">
        <v>642</v>
      </c>
      <c r="M723" s="165" t="s">
        <v>674</v>
      </c>
      <c r="N723" s="64">
        <v>0</v>
      </c>
      <c r="O723" s="64">
        <v>0</v>
      </c>
      <c r="P723" s="64">
        <v>1</v>
      </c>
      <c r="Q723" s="64">
        <v>0</v>
      </c>
      <c r="R723" s="64">
        <f t="shared" si="139"/>
        <v>1</v>
      </c>
      <c r="S723" s="105" t="s">
        <v>5282</v>
      </c>
      <c r="T723" s="105" t="s">
        <v>172</v>
      </c>
      <c r="U723" s="159">
        <f t="shared" si="130"/>
        <v>0</v>
      </c>
      <c r="V723" s="273">
        <v>0</v>
      </c>
      <c r="W723" s="100" t="str">
        <f t="shared" si="137"/>
        <v>No hay Programación</v>
      </c>
      <c r="X723" s="105" t="str">
        <f t="shared" si="138"/>
        <v>De acuerdo a lo programado</v>
      </c>
      <c r="Y723" s="166" t="s">
        <v>5219</v>
      </c>
      <c r="Z723" s="159">
        <f t="shared" si="131"/>
        <v>1</v>
      </c>
      <c r="AA723" s="159"/>
      <c r="AB723" s="100" t="str">
        <f t="shared" si="132"/>
        <v>No hay ejecución</v>
      </c>
      <c r="AC723" s="105" t="str">
        <f t="shared" si="133"/>
        <v>NA</v>
      </c>
      <c r="AD723" s="166"/>
      <c r="AE723" s="65">
        <f t="shared" si="134"/>
        <v>0</v>
      </c>
      <c r="AF723" s="100" t="str">
        <f t="shared" si="135"/>
        <v>No hay Programación</v>
      </c>
      <c r="AG723" s="105" t="str">
        <f t="shared" si="136"/>
        <v>De acuerdo a lo programado</v>
      </c>
      <c r="AH723" s="166"/>
      <c r="AI723" s="159">
        <v>10307.44</v>
      </c>
      <c r="AJ723" s="159" t="s">
        <v>5136</v>
      </c>
    </row>
    <row r="724" spans="1:36" ht="30" thickTop="1" thickBot="1">
      <c r="A724" s="63">
        <v>709</v>
      </c>
      <c r="B724" s="162" t="s">
        <v>400</v>
      </c>
      <c r="C724" s="162">
        <v>0</v>
      </c>
      <c r="D724" s="162">
        <v>0</v>
      </c>
      <c r="E724" s="162" t="s">
        <v>41</v>
      </c>
      <c r="F724" s="162">
        <v>18</v>
      </c>
      <c r="G724" s="231" t="s">
        <v>569</v>
      </c>
      <c r="H724" s="164" t="s">
        <v>5752</v>
      </c>
      <c r="I724" s="231" t="s">
        <v>20</v>
      </c>
      <c r="J724" s="231" t="s">
        <v>5753</v>
      </c>
      <c r="K724" s="231">
        <v>17</v>
      </c>
      <c r="L724" s="165" t="s">
        <v>642</v>
      </c>
      <c r="M724" s="165" t="s">
        <v>674</v>
      </c>
      <c r="N724" s="64">
        <v>0</v>
      </c>
      <c r="O724" s="64">
        <v>0</v>
      </c>
      <c r="P724" s="64">
        <v>0</v>
      </c>
      <c r="Q724" s="64">
        <v>1</v>
      </c>
      <c r="R724" s="64">
        <f t="shared" si="139"/>
        <v>1</v>
      </c>
      <c r="S724" s="105" t="s">
        <v>5282</v>
      </c>
      <c r="T724" s="105" t="s">
        <v>172</v>
      </c>
      <c r="U724" s="159">
        <f t="shared" si="130"/>
        <v>0</v>
      </c>
      <c r="V724" s="273">
        <v>1</v>
      </c>
      <c r="W724" s="100" t="str">
        <f t="shared" si="137"/>
        <v>No hay Programación</v>
      </c>
      <c r="X724" s="105" t="str">
        <f t="shared" si="138"/>
        <v>De acuerdo a lo programado</v>
      </c>
      <c r="Y724" s="166" t="s">
        <v>5788</v>
      </c>
      <c r="Z724" s="159">
        <f t="shared" si="131"/>
        <v>1</v>
      </c>
      <c r="AA724" s="159"/>
      <c r="AB724" s="100" t="str">
        <f t="shared" si="132"/>
        <v>No hay ejecución</v>
      </c>
      <c r="AC724" s="105" t="str">
        <f t="shared" si="133"/>
        <v>NA</v>
      </c>
      <c r="AD724" s="166"/>
      <c r="AE724" s="65">
        <f t="shared" si="134"/>
        <v>1</v>
      </c>
      <c r="AF724" s="100">
        <f t="shared" si="135"/>
        <v>1</v>
      </c>
      <c r="AG724" s="105" t="str">
        <f t="shared" si="136"/>
        <v>De acuerdo a lo programado</v>
      </c>
      <c r="AH724" s="166"/>
      <c r="AI724" s="159">
        <v>10307.44</v>
      </c>
      <c r="AJ724" s="159" t="s">
        <v>5136</v>
      </c>
    </row>
    <row r="725" spans="1:36" ht="30" thickTop="1" thickBot="1">
      <c r="A725" s="63">
        <v>710</v>
      </c>
      <c r="B725" s="162" t="s">
        <v>400</v>
      </c>
      <c r="C725" s="162">
        <v>0</v>
      </c>
      <c r="D725" s="162">
        <v>0</v>
      </c>
      <c r="E725" s="162" t="s">
        <v>41</v>
      </c>
      <c r="F725" s="162">
        <v>18</v>
      </c>
      <c r="G725" s="231" t="s">
        <v>569</v>
      </c>
      <c r="H725" s="164" t="s">
        <v>5755</v>
      </c>
      <c r="I725" s="231" t="s">
        <v>20</v>
      </c>
      <c r="J725" s="231" t="s">
        <v>5753</v>
      </c>
      <c r="K725" s="231">
        <v>17</v>
      </c>
      <c r="L725" s="165" t="s">
        <v>642</v>
      </c>
      <c r="M725" s="165" t="s">
        <v>674</v>
      </c>
      <c r="N725" s="64">
        <v>2</v>
      </c>
      <c r="O725" s="64">
        <v>3</v>
      </c>
      <c r="P725" s="64">
        <v>3</v>
      </c>
      <c r="Q725" s="64">
        <v>2</v>
      </c>
      <c r="R725" s="64">
        <f t="shared" si="139"/>
        <v>10</v>
      </c>
      <c r="S725" s="105" t="s">
        <v>5282</v>
      </c>
      <c r="T725" s="105" t="s">
        <v>172</v>
      </c>
      <c r="U725" s="159">
        <f t="shared" si="130"/>
        <v>5</v>
      </c>
      <c r="V725" s="273">
        <v>5</v>
      </c>
      <c r="W725" s="100">
        <f t="shared" si="137"/>
        <v>1</v>
      </c>
      <c r="X725" s="105" t="str">
        <f t="shared" si="138"/>
        <v>De acuerdo a lo programado</v>
      </c>
      <c r="Y725" s="166" t="s">
        <v>5789</v>
      </c>
      <c r="Z725" s="159">
        <f t="shared" si="131"/>
        <v>5</v>
      </c>
      <c r="AA725" s="159"/>
      <c r="AB725" s="100" t="str">
        <f t="shared" si="132"/>
        <v>No hay ejecución</v>
      </c>
      <c r="AC725" s="105" t="str">
        <f t="shared" si="133"/>
        <v>NA</v>
      </c>
      <c r="AD725" s="166"/>
      <c r="AE725" s="65">
        <f t="shared" si="134"/>
        <v>5</v>
      </c>
      <c r="AF725" s="100">
        <f t="shared" si="135"/>
        <v>0.5</v>
      </c>
      <c r="AG725" s="105" t="str">
        <f t="shared" si="136"/>
        <v>Incumplimiento</v>
      </c>
      <c r="AH725" s="166"/>
      <c r="AI725" s="159">
        <v>103074.4</v>
      </c>
      <c r="AJ725" s="159" t="s">
        <v>5136</v>
      </c>
    </row>
    <row r="726" spans="1:36" ht="30" thickTop="1" thickBot="1">
      <c r="A726" s="63">
        <v>711</v>
      </c>
      <c r="B726" s="162" t="s">
        <v>400</v>
      </c>
      <c r="C726" s="162">
        <v>0</v>
      </c>
      <c r="D726" s="162">
        <v>0</v>
      </c>
      <c r="E726" s="162" t="s">
        <v>41</v>
      </c>
      <c r="F726" s="162">
        <v>18</v>
      </c>
      <c r="G726" s="231" t="s">
        <v>516</v>
      </c>
      <c r="H726" s="164" t="s">
        <v>5757</v>
      </c>
      <c r="I726" s="231" t="s">
        <v>20</v>
      </c>
      <c r="J726" s="231" t="s">
        <v>5753</v>
      </c>
      <c r="K726" s="231">
        <v>17</v>
      </c>
      <c r="L726" s="165" t="s">
        <v>642</v>
      </c>
      <c r="M726" s="165" t="s">
        <v>674</v>
      </c>
      <c r="N726" s="64">
        <v>0</v>
      </c>
      <c r="O726" s="64">
        <v>0</v>
      </c>
      <c r="P726" s="64">
        <v>0</v>
      </c>
      <c r="Q726" s="64">
        <v>1</v>
      </c>
      <c r="R726" s="64">
        <f t="shared" si="139"/>
        <v>1</v>
      </c>
      <c r="S726" s="105" t="s">
        <v>5282</v>
      </c>
      <c r="T726" s="105" t="s">
        <v>172</v>
      </c>
      <c r="U726" s="159">
        <f t="shared" si="130"/>
        <v>0</v>
      </c>
      <c r="V726" s="273">
        <v>1</v>
      </c>
      <c r="W726" s="100" t="str">
        <f t="shared" si="137"/>
        <v>No hay Programación</v>
      </c>
      <c r="X726" s="105" t="str">
        <f t="shared" si="138"/>
        <v>De acuerdo a lo programado</v>
      </c>
      <c r="Y726" s="166" t="s">
        <v>5790</v>
      </c>
      <c r="Z726" s="159">
        <f t="shared" si="131"/>
        <v>1</v>
      </c>
      <c r="AA726" s="159"/>
      <c r="AB726" s="100" t="str">
        <f t="shared" si="132"/>
        <v>No hay ejecución</v>
      </c>
      <c r="AC726" s="105" t="str">
        <f t="shared" si="133"/>
        <v>NA</v>
      </c>
      <c r="AD726" s="166"/>
      <c r="AE726" s="65">
        <f t="shared" si="134"/>
        <v>1</v>
      </c>
      <c r="AF726" s="100">
        <f t="shared" si="135"/>
        <v>1</v>
      </c>
      <c r="AG726" s="105" t="str">
        <f t="shared" si="136"/>
        <v>De acuerdo a lo programado</v>
      </c>
      <c r="AH726" s="166"/>
      <c r="AI726" s="159">
        <v>10307.44</v>
      </c>
      <c r="AJ726" s="159" t="s">
        <v>5136</v>
      </c>
    </row>
    <row r="727" spans="1:36" ht="30" thickTop="1" thickBot="1">
      <c r="A727" s="63">
        <v>712</v>
      </c>
      <c r="B727" s="162" t="s">
        <v>400</v>
      </c>
      <c r="C727" s="162">
        <v>0</v>
      </c>
      <c r="D727" s="162">
        <v>0</v>
      </c>
      <c r="E727" s="162" t="s">
        <v>41</v>
      </c>
      <c r="F727" s="162">
        <v>18</v>
      </c>
      <c r="G727" s="231" t="s">
        <v>555</v>
      </c>
      <c r="H727" s="164" t="s">
        <v>5791</v>
      </c>
      <c r="I727" s="231" t="s">
        <v>20</v>
      </c>
      <c r="J727" s="231" t="s">
        <v>5753</v>
      </c>
      <c r="K727" s="231">
        <v>17</v>
      </c>
      <c r="L727" s="165" t="s">
        <v>642</v>
      </c>
      <c r="M727" s="165" t="s">
        <v>674</v>
      </c>
      <c r="N727" s="64">
        <v>3</v>
      </c>
      <c r="O727" s="64">
        <v>3</v>
      </c>
      <c r="P727" s="64">
        <v>3</v>
      </c>
      <c r="Q727" s="64">
        <v>3</v>
      </c>
      <c r="R727" s="64">
        <f t="shared" si="139"/>
        <v>12</v>
      </c>
      <c r="S727" s="105" t="s">
        <v>5282</v>
      </c>
      <c r="T727" s="105" t="s">
        <v>172</v>
      </c>
      <c r="U727" s="159">
        <f t="shared" si="130"/>
        <v>6</v>
      </c>
      <c r="V727" s="273">
        <v>6</v>
      </c>
      <c r="W727" s="100">
        <f t="shared" si="137"/>
        <v>1</v>
      </c>
      <c r="X727" s="105" t="str">
        <f t="shared" si="138"/>
        <v>De acuerdo a lo programado</v>
      </c>
      <c r="Y727" s="166"/>
      <c r="Z727" s="159">
        <f t="shared" si="131"/>
        <v>6</v>
      </c>
      <c r="AA727" s="159"/>
      <c r="AB727" s="100" t="str">
        <f t="shared" si="132"/>
        <v>No hay ejecución</v>
      </c>
      <c r="AC727" s="105" t="str">
        <f t="shared" si="133"/>
        <v>NA</v>
      </c>
      <c r="AD727" s="166"/>
      <c r="AE727" s="65">
        <f t="shared" si="134"/>
        <v>6</v>
      </c>
      <c r="AF727" s="100">
        <f t="shared" si="135"/>
        <v>0.5</v>
      </c>
      <c r="AG727" s="105" t="str">
        <f t="shared" si="136"/>
        <v>Incumplimiento</v>
      </c>
      <c r="AH727" s="166"/>
      <c r="AI727" s="159">
        <v>123689.28</v>
      </c>
      <c r="AJ727" s="159" t="s">
        <v>5136</v>
      </c>
    </row>
    <row r="728" spans="1:36" ht="58.8" thickTop="1" thickBot="1">
      <c r="A728" s="63">
        <v>713</v>
      </c>
      <c r="B728" s="162" t="s">
        <v>400</v>
      </c>
      <c r="C728" s="162">
        <v>0</v>
      </c>
      <c r="D728" s="162">
        <v>0</v>
      </c>
      <c r="E728" s="162" t="s">
        <v>41</v>
      </c>
      <c r="F728" s="162">
        <v>18</v>
      </c>
      <c r="G728" s="231" t="s">
        <v>439</v>
      </c>
      <c r="H728" s="164" t="s">
        <v>5763</v>
      </c>
      <c r="I728" s="231" t="s">
        <v>20</v>
      </c>
      <c r="J728" s="231" t="s">
        <v>5753</v>
      </c>
      <c r="K728" s="231">
        <v>17</v>
      </c>
      <c r="L728" s="165" t="s">
        <v>642</v>
      </c>
      <c r="M728" s="165" t="s">
        <v>674</v>
      </c>
      <c r="N728" s="64">
        <v>3</v>
      </c>
      <c r="O728" s="64">
        <v>3</v>
      </c>
      <c r="P728" s="64">
        <v>3</v>
      </c>
      <c r="Q728" s="64">
        <v>3</v>
      </c>
      <c r="R728" s="64">
        <f t="shared" si="139"/>
        <v>12</v>
      </c>
      <c r="S728" s="105" t="s">
        <v>5310</v>
      </c>
      <c r="T728" s="105" t="s">
        <v>5764</v>
      </c>
      <c r="U728" s="159">
        <f t="shared" si="130"/>
        <v>6</v>
      </c>
      <c r="V728" s="273">
        <v>0</v>
      </c>
      <c r="W728" s="100">
        <f t="shared" si="137"/>
        <v>0</v>
      </c>
      <c r="X728" s="105" t="str">
        <f t="shared" si="138"/>
        <v>En Riesgo de no Cumplimiento</v>
      </c>
      <c r="Y728" s="166" t="s">
        <v>5714</v>
      </c>
      <c r="Z728" s="159">
        <f t="shared" si="131"/>
        <v>6</v>
      </c>
      <c r="AA728" s="159"/>
      <c r="AB728" s="100" t="str">
        <f t="shared" si="132"/>
        <v>No hay ejecución</v>
      </c>
      <c r="AC728" s="105" t="str">
        <f t="shared" si="133"/>
        <v>NA</v>
      </c>
      <c r="AD728" s="166"/>
      <c r="AE728" s="65">
        <f t="shared" si="134"/>
        <v>0</v>
      </c>
      <c r="AF728" s="100" t="str">
        <f t="shared" si="135"/>
        <v>No hay Programación</v>
      </c>
      <c r="AG728" s="105" t="str">
        <f t="shared" si="136"/>
        <v>De acuerdo a lo programado</v>
      </c>
      <c r="AH728" s="166"/>
      <c r="AI728" s="159">
        <v>123689.28</v>
      </c>
      <c r="AJ728" s="159" t="s">
        <v>5136</v>
      </c>
    </row>
    <row r="729" spans="1:36" ht="39.6" thickTop="1" thickBot="1">
      <c r="A729" s="63">
        <v>714</v>
      </c>
      <c r="B729" s="162" t="s">
        <v>400</v>
      </c>
      <c r="C729" s="162">
        <v>0</v>
      </c>
      <c r="D729" s="162">
        <v>0</v>
      </c>
      <c r="E729" s="162" t="s">
        <v>41</v>
      </c>
      <c r="F729" s="162">
        <v>18</v>
      </c>
      <c r="G729" s="231" t="s">
        <v>569</v>
      </c>
      <c r="H729" s="164" t="s">
        <v>5755</v>
      </c>
      <c r="I729" s="231" t="s">
        <v>20</v>
      </c>
      <c r="J729" s="231" t="s">
        <v>5753</v>
      </c>
      <c r="K729" s="231">
        <v>17</v>
      </c>
      <c r="L729" s="165" t="s">
        <v>642</v>
      </c>
      <c r="M729" s="165" t="s">
        <v>674</v>
      </c>
      <c r="N729" s="64">
        <v>2</v>
      </c>
      <c r="O729" s="64">
        <v>3</v>
      </c>
      <c r="P729" s="64">
        <v>3</v>
      </c>
      <c r="Q729" s="64">
        <v>2</v>
      </c>
      <c r="R729" s="64">
        <f t="shared" si="139"/>
        <v>10</v>
      </c>
      <c r="S729" s="105" t="s">
        <v>5310</v>
      </c>
      <c r="T729" s="105" t="s">
        <v>5792</v>
      </c>
      <c r="U729" s="159">
        <f t="shared" si="130"/>
        <v>5</v>
      </c>
      <c r="V729" s="273">
        <v>5</v>
      </c>
      <c r="W729" s="100">
        <f t="shared" si="137"/>
        <v>1</v>
      </c>
      <c r="X729" s="105" t="str">
        <f t="shared" si="138"/>
        <v>De acuerdo a lo programado</v>
      </c>
      <c r="Y729" s="166" t="s">
        <v>5793</v>
      </c>
      <c r="Z729" s="159">
        <f t="shared" si="131"/>
        <v>5</v>
      </c>
      <c r="AA729" s="159"/>
      <c r="AB729" s="100" t="str">
        <f t="shared" si="132"/>
        <v>No hay ejecución</v>
      </c>
      <c r="AC729" s="105" t="str">
        <f t="shared" si="133"/>
        <v>NA</v>
      </c>
      <c r="AD729" s="166"/>
      <c r="AE729" s="65">
        <f t="shared" si="134"/>
        <v>5</v>
      </c>
      <c r="AF729" s="100">
        <f t="shared" si="135"/>
        <v>0.5</v>
      </c>
      <c r="AG729" s="105" t="str">
        <f t="shared" si="136"/>
        <v>Incumplimiento</v>
      </c>
      <c r="AH729" s="166"/>
      <c r="AI729" s="159">
        <v>103074.4</v>
      </c>
      <c r="AJ729" s="159" t="s">
        <v>5136</v>
      </c>
    </row>
    <row r="730" spans="1:36" ht="49.2" thickTop="1" thickBot="1">
      <c r="A730" s="63">
        <v>715</v>
      </c>
      <c r="B730" s="162" t="s">
        <v>400</v>
      </c>
      <c r="C730" s="162">
        <v>0</v>
      </c>
      <c r="D730" s="162">
        <v>0</v>
      </c>
      <c r="E730" s="162" t="s">
        <v>41</v>
      </c>
      <c r="F730" s="162">
        <v>18</v>
      </c>
      <c r="G730" s="231" t="s">
        <v>569</v>
      </c>
      <c r="H730" s="164" t="s">
        <v>5755</v>
      </c>
      <c r="I730" s="231" t="s">
        <v>20</v>
      </c>
      <c r="J730" s="231" t="s">
        <v>5753</v>
      </c>
      <c r="K730" s="231">
        <v>17</v>
      </c>
      <c r="L730" s="165" t="s">
        <v>642</v>
      </c>
      <c r="M730" s="165" t="s">
        <v>674</v>
      </c>
      <c r="N730" s="64">
        <v>1</v>
      </c>
      <c r="O730" s="64">
        <v>1</v>
      </c>
      <c r="P730" s="64">
        <v>1</v>
      </c>
      <c r="Q730" s="64">
        <v>1</v>
      </c>
      <c r="R730" s="64">
        <f t="shared" si="139"/>
        <v>4</v>
      </c>
      <c r="S730" s="105" t="s">
        <v>5310</v>
      </c>
      <c r="T730" s="105" t="s">
        <v>5794</v>
      </c>
      <c r="U730" s="159">
        <f t="shared" si="130"/>
        <v>2</v>
      </c>
      <c r="V730" s="273">
        <v>3</v>
      </c>
      <c r="W730" s="100">
        <f t="shared" si="137"/>
        <v>1.5</v>
      </c>
      <c r="X730" s="105" t="str">
        <f t="shared" si="138"/>
        <v>De acuerdo a lo programado</v>
      </c>
      <c r="Y730" s="166" t="s">
        <v>5795</v>
      </c>
      <c r="Z730" s="159">
        <f t="shared" si="131"/>
        <v>2</v>
      </c>
      <c r="AA730" s="159"/>
      <c r="AB730" s="100" t="str">
        <f t="shared" si="132"/>
        <v>No hay ejecución</v>
      </c>
      <c r="AC730" s="105" t="str">
        <f t="shared" si="133"/>
        <v>NA</v>
      </c>
      <c r="AD730" s="166"/>
      <c r="AE730" s="65">
        <f t="shared" si="134"/>
        <v>3</v>
      </c>
      <c r="AF730" s="100">
        <f t="shared" si="135"/>
        <v>0.75</v>
      </c>
      <c r="AG730" s="105" t="str">
        <f t="shared" si="136"/>
        <v>Atraso Leve</v>
      </c>
      <c r="AH730" s="166"/>
      <c r="AI730" s="159">
        <v>41229.760000000002</v>
      </c>
      <c r="AJ730" s="159" t="s">
        <v>5136</v>
      </c>
    </row>
    <row r="731" spans="1:36" ht="30" thickTop="1" thickBot="1">
      <c r="A731" s="63">
        <v>716</v>
      </c>
      <c r="B731" s="162" t="s">
        <v>400</v>
      </c>
      <c r="C731" s="162">
        <v>0</v>
      </c>
      <c r="D731" s="162">
        <v>0</v>
      </c>
      <c r="E731" s="162" t="s">
        <v>41</v>
      </c>
      <c r="F731" s="162">
        <v>18</v>
      </c>
      <c r="G731" s="231" t="s">
        <v>569</v>
      </c>
      <c r="H731" s="164" t="s">
        <v>5767</v>
      </c>
      <c r="I731" s="231" t="s">
        <v>20</v>
      </c>
      <c r="J731" s="231" t="s">
        <v>5753</v>
      </c>
      <c r="K731" s="231">
        <v>17</v>
      </c>
      <c r="L731" s="165" t="s">
        <v>642</v>
      </c>
      <c r="M731" s="165" t="s">
        <v>674</v>
      </c>
      <c r="N731" s="64">
        <v>3</v>
      </c>
      <c r="O731" s="64">
        <v>3</v>
      </c>
      <c r="P731" s="64">
        <v>3</v>
      </c>
      <c r="Q731" s="64">
        <v>3</v>
      </c>
      <c r="R731" s="64">
        <f t="shared" si="139"/>
        <v>12</v>
      </c>
      <c r="S731" s="105" t="s">
        <v>5310</v>
      </c>
      <c r="T731" s="105" t="s">
        <v>5768</v>
      </c>
      <c r="U731" s="159">
        <f t="shared" si="130"/>
        <v>6</v>
      </c>
      <c r="V731" s="273">
        <v>7</v>
      </c>
      <c r="W731" s="100">
        <f t="shared" si="137"/>
        <v>1.1666666666666667</v>
      </c>
      <c r="X731" s="105" t="str">
        <f t="shared" si="138"/>
        <v>De acuerdo a lo programado</v>
      </c>
      <c r="Y731" s="166" t="s">
        <v>5796</v>
      </c>
      <c r="Z731" s="159">
        <f t="shared" si="131"/>
        <v>6</v>
      </c>
      <c r="AA731" s="159"/>
      <c r="AB731" s="100" t="str">
        <f t="shared" si="132"/>
        <v>No hay ejecución</v>
      </c>
      <c r="AC731" s="105" t="str">
        <f t="shared" si="133"/>
        <v>NA</v>
      </c>
      <c r="AD731" s="166"/>
      <c r="AE731" s="65">
        <f t="shared" si="134"/>
        <v>7</v>
      </c>
      <c r="AF731" s="100">
        <f t="shared" si="135"/>
        <v>0.58333333333333337</v>
      </c>
      <c r="AG731" s="105" t="str">
        <f t="shared" si="136"/>
        <v>Incumplimiento</v>
      </c>
      <c r="AH731" s="166"/>
      <c r="AI731" s="159">
        <v>123689.28</v>
      </c>
      <c r="AJ731" s="159" t="s">
        <v>5136</v>
      </c>
    </row>
    <row r="732" spans="1:36" ht="39.6" thickTop="1" thickBot="1">
      <c r="A732" s="63">
        <v>717</v>
      </c>
      <c r="B732" s="162" t="s">
        <v>400</v>
      </c>
      <c r="C732" s="162">
        <v>0</v>
      </c>
      <c r="D732" s="162">
        <v>0</v>
      </c>
      <c r="E732" s="162" t="s">
        <v>41</v>
      </c>
      <c r="F732" s="162">
        <v>18</v>
      </c>
      <c r="G732" s="231" t="s">
        <v>571</v>
      </c>
      <c r="H732" s="164" t="s">
        <v>5759</v>
      </c>
      <c r="I732" s="231" t="s">
        <v>20</v>
      </c>
      <c r="J732" s="231" t="s">
        <v>5753</v>
      </c>
      <c r="K732" s="231">
        <v>17</v>
      </c>
      <c r="L732" s="165" t="s">
        <v>642</v>
      </c>
      <c r="M732" s="165" t="s">
        <v>674</v>
      </c>
      <c r="N732" s="64">
        <v>2</v>
      </c>
      <c r="O732" s="64">
        <v>3</v>
      </c>
      <c r="P732" s="64">
        <v>3</v>
      </c>
      <c r="Q732" s="64">
        <v>2</v>
      </c>
      <c r="R732" s="64">
        <f t="shared" si="139"/>
        <v>10</v>
      </c>
      <c r="S732" s="105" t="s">
        <v>5310</v>
      </c>
      <c r="T732" s="105" t="s">
        <v>4076</v>
      </c>
      <c r="U732" s="159">
        <f t="shared" si="130"/>
        <v>5</v>
      </c>
      <c r="V732" s="273">
        <v>0</v>
      </c>
      <c r="W732" s="100">
        <f t="shared" si="137"/>
        <v>0</v>
      </c>
      <c r="X732" s="105" t="str">
        <f t="shared" si="138"/>
        <v>En Riesgo de no Cumplimiento</v>
      </c>
      <c r="Y732" s="166" t="s">
        <v>5797</v>
      </c>
      <c r="Z732" s="159">
        <f t="shared" si="131"/>
        <v>5</v>
      </c>
      <c r="AA732" s="159"/>
      <c r="AB732" s="100" t="str">
        <f t="shared" si="132"/>
        <v>No hay ejecución</v>
      </c>
      <c r="AC732" s="105" t="str">
        <f t="shared" si="133"/>
        <v>NA</v>
      </c>
      <c r="AD732" s="166"/>
      <c r="AE732" s="65">
        <f t="shared" si="134"/>
        <v>0</v>
      </c>
      <c r="AF732" s="100" t="str">
        <f t="shared" si="135"/>
        <v>No hay Programación</v>
      </c>
      <c r="AG732" s="105" t="str">
        <f t="shared" si="136"/>
        <v>De acuerdo a lo programado</v>
      </c>
      <c r="AH732" s="166"/>
      <c r="AI732" s="159">
        <v>103074.4</v>
      </c>
      <c r="AJ732" s="159" t="s">
        <v>5136</v>
      </c>
    </row>
    <row r="733" spans="1:36" ht="30" thickTop="1" thickBot="1">
      <c r="A733" s="63">
        <v>718</v>
      </c>
      <c r="B733" s="162" t="s">
        <v>400</v>
      </c>
      <c r="C733" s="162">
        <v>0</v>
      </c>
      <c r="D733" s="162">
        <v>0</v>
      </c>
      <c r="E733" s="162" t="s">
        <v>41</v>
      </c>
      <c r="F733" s="162">
        <v>18</v>
      </c>
      <c r="G733" s="231" t="s">
        <v>518</v>
      </c>
      <c r="H733" s="164" t="s">
        <v>5798</v>
      </c>
      <c r="I733" s="231" t="s">
        <v>20</v>
      </c>
      <c r="J733" s="231" t="s">
        <v>5753</v>
      </c>
      <c r="K733" s="231">
        <v>17</v>
      </c>
      <c r="L733" s="165" t="s">
        <v>642</v>
      </c>
      <c r="M733" s="165" t="s">
        <v>674</v>
      </c>
      <c r="N733" s="64">
        <v>1</v>
      </c>
      <c r="O733" s="64">
        <v>1</v>
      </c>
      <c r="P733" s="64">
        <v>1</v>
      </c>
      <c r="Q733" s="64">
        <v>1</v>
      </c>
      <c r="R733" s="64">
        <f t="shared" si="139"/>
        <v>4</v>
      </c>
      <c r="S733" s="105" t="s">
        <v>5327</v>
      </c>
      <c r="T733" s="105" t="s">
        <v>5799</v>
      </c>
      <c r="U733" s="159">
        <f t="shared" si="130"/>
        <v>2</v>
      </c>
      <c r="V733" s="273">
        <v>2</v>
      </c>
      <c r="W733" s="100">
        <f t="shared" si="137"/>
        <v>1</v>
      </c>
      <c r="X733" s="105" t="str">
        <f t="shared" si="138"/>
        <v>De acuerdo a lo programado</v>
      </c>
      <c r="Y733" s="166" t="s">
        <v>5800</v>
      </c>
      <c r="Z733" s="159">
        <f t="shared" si="131"/>
        <v>2</v>
      </c>
      <c r="AA733" s="159"/>
      <c r="AB733" s="100" t="str">
        <f t="shared" si="132"/>
        <v>No hay ejecución</v>
      </c>
      <c r="AC733" s="105" t="str">
        <f t="shared" si="133"/>
        <v>NA</v>
      </c>
      <c r="AD733" s="166"/>
      <c r="AE733" s="65">
        <f t="shared" si="134"/>
        <v>2</v>
      </c>
      <c r="AF733" s="100">
        <f t="shared" si="135"/>
        <v>0.5</v>
      </c>
      <c r="AG733" s="105" t="str">
        <f t="shared" si="136"/>
        <v>Incumplimiento</v>
      </c>
      <c r="AH733" s="166"/>
      <c r="AI733" s="159">
        <v>41229.760000000002</v>
      </c>
      <c r="AJ733" s="159" t="s">
        <v>5136</v>
      </c>
    </row>
    <row r="734" spans="1:36" ht="30" thickTop="1" thickBot="1">
      <c r="A734" s="63">
        <v>719</v>
      </c>
      <c r="B734" s="162" t="s">
        <v>400</v>
      </c>
      <c r="C734" s="162">
        <v>0</v>
      </c>
      <c r="D734" s="162">
        <v>0</v>
      </c>
      <c r="E734" s="162" t="s">
        <v>41</v>
      </c>
      <c r="F734" s="162">
        <v>18</v>
      </c>
      <c r="G734" s="231" t="s">
        <v>569</v>
      </c>
      <c r="H734" s="164" t="s">
        <v>5801</v>
      </c>
      <c r="I734" s="231" t="s">
        <v>20</v>
      </c>
      <c r="J734" s="231" t="s">
        <v>5753</v>
      </c>
      <c r="K734" s="231">
        <v>17</v>
      </c>
      <c r="L734" s="165" t="s">
        <v>642</v>
      </c>
      <c r="M734" s="165" t="s">
        <v>674</v>
      </c>
      <c r="N734" s="64">
        <v>0</v>
      </c>
      <c r="O734" s="64">
        <v>60</v>
      </c>
      <c r="P734" s="64">
        <v>0</v>
      </c>
      <c r="Q734" s="64">
        <v>0</v>
      </c>
      <c r="R734" s="64">
        <f>N734+O734+P734+Q734</f>
        <v>60</v>
      </c>
      <c r="S734" s="105" t="s">
        <v>5327</v>
      </c>
      <c r="T734" s="105" t="s">
        <v>5802</v>
      </c>
      <c r="U734" s="159">
        <f t="shared" si="130"/>
        <v>60</v>
      </c>
      <c r="V734" s="273">
        <v>0</v>
      </c>
      <c r="W734" s="100">
        <f t="shared" si="137"/>
        <v>0</v>
      </c>
      <c r="X734" s="105" t="str">
        <f t="shared" si="138"/>
        <v>En Riesgo de no Cumplimiento</v>
      </c>
      <c r="Y734" s="166" t="s">
        <v>5289</v>
      </c>
      <c r="Z734" s="159">
        <f t="shared" si="131"/>
        <v>0</v>
      </c>
      <c r="AA734" s="159"/>
      <c r="AB734" s="100" t="str">
        <f t="shared" si="132"/>
        <v>No hay ejecución</v>
      </c>
      <c r="AC734" s="105" t="str">
        <f t="shared" si="133"/>
        <v>NA</v>
      </c>
      <c r="AD734" s="166"/>
      <c r="AE734" s="65">
        <f t="shared" si="134"/>
        <v>0</v>
      </c>
      <c r="AF734" s="100" t="str">
        <f t="shared" si="135"/>
        <v>No hay Programación</v>
      </c>
      <c r="AG734" s="105" t="str">
        <f t="shared" si="136"/>
        <v>De acuerdo a lo programado</v>
      </c>
      <c r="AH734" s="166"/>
      <c r="AI734" s="159">
        <v>618446.42000000004</v>
      </c>
      <c r="AJ734" s="159" t="s">
        <v>5136</v>
      </c>
    </row>
    <row r="735" spans="1:36" ht="30" thickTop="1" thickBot="1">
      <c r="A735" s="63">
        <v>720</v>
      </c>
      <c r="B735" s="162" t="s">
        <v>400</v>
      </c>
      <c r="C735" s="162">
        <v>0</v>
      </c>
      <c r="D735" s="162">
        <v>0</v>
      </c>
      <c r="E735" s="162" t="s">
        <v>41</v>
      </c>
      <c r="F735" s="162">
        <v>18</v>
      </c>
      <c r="G735" s="231" t="s">
        <v>569</v>
      </c>
      <c r="H735" s="164" t="s">
        <v>5803</v>
      </c>
      <c r="I735" s="231" t="s">
        <v>20</v>
      </c>
      <c r="J735" s="231" t="s">
        <v>5753</v>
      </c>
      <c r="K735" s="231">
        <v>17</v>
      </c>
      <c r="L735" s="165" t="s">
        <v>642</v>
      </c>
      <c r="M735" s="165" t="s">
        <v>674</v>
      </c>
      <c r="N735" s="64">
        <v>3</v>
      </c>
      <c r="O735" s="64">
        <v>0</v>
      </c>
      <c r="P735" s="64">
        <v>0</v>
      </c>
      <c r="Q735" s="64">
        <v>0</v>
      </c>
      <c r="R735" s="64">
        <f t="shared" si="139"/>
        <v>3</v>
      </c>
      <c r="S735" s="105" t="s">
        <v>5327</v>
      </c>
      <c r="T735" s="105" t="s">
        <v>5804</v>
      </c>
      <c r="U735" s="159">
        <f t="shared" si="130"/>
        <v>3</v>
      </c>
      <c r="V735" s="273">
        <v>0</v>
      </c>
      <c r="W735" s="100">
        <f t="shared" si="137"/>
        <v>0</v>
      </c>
      <c r="X735" s="105" t="str">
        <f t="shared" si="138"/>
        <v>En Riesgo de no Cumplimiento</v>
      </c>
      <c r="Y735" s="166" t="s">
        <v>5219</v>
      </c>
      <c r="Z735" s="159">
        <f t="shared" si="131"/>
        <v>0</v>
      </c>
      <c r="AA735" s="159"/>
      <c r="AB735" s="100" t="str">
        <f t="shared" si="132"/>
        <v>No hay ejecución</v>
      </c>
      <c r="AC735" s="105" t="str">
        <f t="shared" si="133"/>
        <v>NA</v>
      </c>
      <c r="AD735" s="166"/>
      <c r="AE735" s="65">
        <f t="shared" si="134"/>
        <v>0</v>
      </c>
      <c r="AF735" s="100" t="str">
        <f t="shared" si="135"/>
        <v>No hay Programación</v>
      </c>
      <c r="AG735" s="105" t="str">
        <f t="shared" si="136"/>
        <v>De acuerdo a lo programado</v>
      </c>
      <c r="AH735" s="166"/>
      <c r="AI735" s="159">
        <v>391682.73</v>
      </c>
      <c r="AJ735" s="159" t="s">
        <v>5136</v>
      </c>
    </row>
    <row r="736" spans="1:36" ht="30" thickTop="1" thickBot="1">
      <c r="A736" s="63">
        <v>721</v>
      </c>
      <c r="B736" s="162" t="s">
        <v>400</v>
      </c>
      <c r="C736" s="162">
        <v>0</v>
      </c>
      <c r="D736" s="162">
        <v>0</v>
      </c>
      <c r="E736" s="162" t="s">
        <v>41</v>
      </c>
      <c r="F736" s="162">
        <v>18</v>
      </c>
      <c r="G736" s="231" t="s">
        <v>569</v>
      </c>
      <c r="H736" s="164" t="s">
        <v>5752</v>
      </c>
      <c r="I736" s="231" t="s">
        <v>20</v>
      </c>
      <c r="J736" s="231" t="s">
        <v>5753</v>
      </c>
      <c r="K736" s="231">
        <v>17</v>
      </c>
      <c r="L736" s="165" t="s">
        <v>642</v>
      </c>
      <c r="M736" s="165" t="s">
        <v>674</v>
      </c>
      <c r="N736" s="64">
        <v>2</v>
      </c>
      <c r="O736" s="64">
        <v>2</v>
      </c>
      <c r="P736" s="64">
        <v>2</v>
      </c>
      <c r="Q736" s="64">
        <v>0</v>
      </c>
      <c r="R736" s="64">
        <f t="shared" si="139"/>
        <v>6</v>
      </c>
      <c r="S736" s="105" t="s">
        <v>5327</v>
      </c>
      <c r="T736" s="105" t="s">
        <v>5799</v>
      </c>
      <c r="U736" s="159">
        <f t="shared" si="130"/>
        <v>4</v>
      </c>
      <c r="V736" s="273">
        <v>9</v>
      </c>
      <c r="W736" s="100">
        <f t="shared" si="137"/>
        <v>2.25</v>
      </c>
      <c r="X736" s="105" t="str">
        <f t="shared" si="138"/>
        <v>De acuerdo a lo programado</v>
      </c>
      <c r="Y736" s="166" t="s">
        <v>5805</v>
      </c>
      <c r="Z736" s="159">
        <f t="shared" si="131"/>
        <v>2</v>
      </c>
      <c r="AA736" s="159"/>
      <c r="AB736" s="100" t="str">
        <f t="shared" si="132"/>
        <v>No hay ejecución</v>
      </c>
      <c r="AC736" s="105" t="str">
        <f t="shared" si="133"/>
        <v>NA</v>
      </c>
      <c r="AD736" s="166"/>
      <c r="AE736" s="65">
        <f t="shared" si="134"/>
        <v>9</v>
      </c>
      <c r="AF736" s="100">
        <f t="shared" si="135"/>
        <v>1.5</v>
      </c>
      <c r="AG736" s="105" t="str">
        <f t="shared" si="136"/>
        <v>De acuerdo a lo programado</v>
      </c>
      <c r="AH736" s="166"/>
      <c r="AI736" s="159">
        <v>61844.639999999999</v>
      </c>
      <c r="AJ736" s="159" t="s">
        <v>5136</v>
      </c>
    </row>
    <row r="737" spans="1:36" ht="30" thickTop="1" thickBot="1">
      <c r="A737" s="63">
        <v>722</v>
      </c>
      <c r="B737" s="162" t="s">
        <v>400</v>
      </c>
      <c r="C737" s="162">
        <v>0</v>
      </c>
      <c r="D737" s="162">
        <v>0</v>
      </c>
      <c r="E737" s="162" t="s">
        <v>41</v>
      </c>
      <c r="F737" s="162">
        <v>18</v>
      </c>
      <c r="G737" s="231" t="s">
        <v>571</v>
      </c>
      <c r="H737" s="164" t="s">
        <v>4076</v>
      </c>
      <c r="I737" s="231" t="s">
        <v>20</v>
      </c>
      <c r="J737" s="231" t="s">
        <v>5753</v>
      </c>
      <c r="K737" s="231">
        <v>17</v>
      </c>
      <c r="L737" s="165" t="s">
        <v>642</v>
      </c>
      <c r="M737" s="165" t="s">
        <v>674</v>
      </c>
      <c r="N737" s="64">
        <v>2</v>
      </c>
      <c r="O737" s="64">
        <v>3</v>
      </c>
      <c r="P737" s="64">
        <v>3</v>
      </c>
      <c r="Q737" s="64">
        <v>2</v>
      </c>
      <c r="R737" s="64">
        <f t="shared" si="139"/>
        <v>10</v>
      </c>
      <c r="S737" s="105" t="s">
        <v>5327</v>
      </c>
      <c r="T737" s="105" t="s">
        <v>5799</v>
      </c>
      <c r="U737" s="159">
        <f t="shared" si="130"/>
        <v>5</v>
      </c>
      <c r="V737" s="273">
        <v>5</v>
      </c>
      <c r="W737" s="100">
        <f t="shared" si="137"/>
        <v>1</v>
      </c>
      <c r="X737" s="105" t="str">
        <f t="shared" si="138"/>
        <v>De acuerdo a lo programado</v>
      </c>
      <c r="Y737" s="166" t="s">
        <v>5806</v>
      </c>
      <c r="Z737" s="159">
        <f t="shared" si="131"/>
        <v>5</v>
      </c>
      <c r="AA737" s="159"/>
      <c r="AB737" s="100" t="str">
        <f t="shared" si="132"/>
        <v>No hay ejecución</v>
      </c>
      <c r="AC737" s="105" t="str">
        <f t="shared" si="133"/>
        <v>NA</v>
      </c>
      <c r="AD737" s="166"/>
      <c r="AE737" s="65">
        <f t="shared" si="134"/>
        <v>5</v>
      </c>
      <c r="AF737" s="100">
        <f t="shared" si="135"/>
        <v>0.5</v>
      </c>
      <c r="AG737" s="105" t="str">
        <f t="shared" si="136"/>
        <v>Incumplimiento</v>
      </c>
      <c r="AH737" s="166"/>
      <c r="AI737" s="159">
        <v>103074.4</v>
      </c>
      <c r="AJ737" s="159" t="s">
        <v>5136</v>
      </c>
    </row>
    <row r="738" spans="1:36" ht="30" thickTop="1" thickBot="1">
      <c r="A738" s="63">
        <v>723</v>
      </c>
      <c r="B738" s="162" t="s">
        <v>400</v>
      </c>
      <c r="C738" s="162">
        <v>0</v>
      </c>
      <c r="D738" s="162">
        <v>0</v>
      </c>
      <c r="E738" s="162" t="s">
        <v>41</v>
      </c>
      <c r="F738" s="162">
        <v>18</v>
      </c>
      <c r="G738" s="231" t="s">
        <v>571</v>
      </c>
      <c r="H738" s="164" t="s">
        <v>5759</v>
      </c>
      <c r="I738" s="231" t="s">
        <v>20</v>
      </c>
      <c r="J738" s="231" t="s">
        <v>5753</v>
      </c>
      <c r="K738" s="231">
        <v>17</v>
      </c>
      <c r="L738" s="165" t="s">
        <v>642</v>
      </c>
      <c r="M738" s="165" t="s">
        <v>674</v>
      </c>
      <c r="N738" s="64">
        <v>4</v>
      </c>
      <c r="O738" s="64">
        <v>6</v>
      </c>
      <c r="P738" s="64">
        <v>6</v>
      </c>
      <c r="Q738" s="64">
        <v>4</v>
      </c>
      <c r="R738" s="64">
        <f t="shared" si="139"/>
        <v>20</v>
      </c>
      <c r="S738" s="105" t="s">
        <v>5327</v>
      </c>
      <c r="T738" s="105" t="s">
        <v>5799</v>
      </c>
      <c r="U738" s="159">
        <f t="shared" si="130"/>
        <v>10</v>
      </c>
      <c r="V738" s="273">
        <v>6</v>
      </c>
      <c r="W738" s="100">
        <f t="shared" si="137"/>
        <v>0.6</v>
      </c>
      <c r="X738" s="105" t="str">
        <f t="shared" si="138"/>
        <v>En Riesgo de no Cumplimiento</v>
      </c>
      <c r="Y738" s="166" t="s">
        <v>5219</v>
      </c>
      <c r="Z738" s="159">
        <f t="shared" si="131"/>
        <v>10</v>
      </c>
      <c r="AA738" s="159"/>
      <c r="AB738" s="100" t="str">
        <f t="shared" si="132"/>
        <v>No hay ejecución</v>
      </c>
      <c r="AC738" s="105" t="str">
        <f t="shared" si="133"/>
        <v>NA</v>
      </c>
      <c r="AD738" s="166"/>
      <c r="AE738" s="65">
        <f t="shared" si="134"/>
        <v>6</v>
      </c>
      <c r="AF738" s="100">
        <f t="shared" si="135"/>
        <v>0.3</v>
      </c>
      <c r="AG738" s="105" t="str">
        <f t="shared" si="136"/>
        <v>Incumplimiento</v>
      </c>
      <c r="AH738" s="166"/>
      <c r="AI738" s="159">
        <v>206148.81</v>
      </c>
      <c r="AJ738" s="159" t="s">
        <v>5136</v>
      </c>
    </row>
    <row r="739" spans="1:36" ht="30" thickTop="1" thickBot="1">
      <c r="A739" s="63">
        <v>724</v>
      </c>
      <c r="B739" s="162" t="s">
        <v>400</v>
      </c>
      <c r="C739" s="162">
        <v>0</v>
      </c>
      <c r="D739" s="162">
        <v>0</v>
      </c>
      <c r="E739" s="162" t="s">
        <v>41</v>
      </c>
      <c r="F739" s="162">
        <v>18</v>
      </c>
      <c r="G739" s="231" t="s">
        <v>516</v>
      </c>
      <c r="H739" s="164" t="s">
        <v>5807</v>
      </c>
      <c r="I739" s="231" t="s">
        <v>20</v>
      </c>
      <c r="J739" s="231" t="s">
        <v>5753</v>
      </c>
      <c r="K739" s="231">
        <v>17</v>
      </c>
      <c r="L739" s="165" t="s">
        <v>642</v>
      </c>
      <c r="M739" s="165" t="s">
        <v>674</v>
      </c>
      <c r="N739" s="64">
        <v>0</v>
      </c>
      <c r="O739" s="64">
        <v>0</v>
      </c>
      <c r="P739" s="64">
        <v>0</v>
      </c>
      <c r="Q739" s="64">
        <v>1</v>
      </c>
      <c r="R739" s="64">
        <f t="shared" si="139"/>
        <v>1</v>
      </c>
      <c r="S739" s="105" t="s">
        <v>5327</v>
      </c>
      <c r="T739" s="105" t="s">
        <v>5799</v>
      </c>
      <c r="U739" s="159">
        <f t="shared" si="130"/>
        <v>0</v>
      </c>
      <c r="V739" s="273">
        <v>0</v>
      </c>
      <c r="W739" s="100" t="str">
        <f t="shared" si="137"/>
        <v>No hay Programación</v>
      </c>
      <c r="X739" s="105" t="str">
        <f t="shared" si="138"/>
        <v>De acuerdo a lo programado</v>
      </c>
      <c r="Y739" s="166"/>
      <c r="Z739" s="159">
        <f t="shared" si="131"/>
        <v>1</v>
      </c>
      <c r="AA739" s="159"/>
      <c r="AB739" s="100" t="str">
        <f t="shared" si="132"/>
        <v>No hay ejecución</v>
      </c>
      <c r="AC739" s="105" t="str">
        <f t="shared" si="133"/>
        <v>NA</v>
      </c>
      <c r="AD739" s="166"/>
      <c r="AE739" s="65">
        <f t="shared" si="134"/>
        <v>0</v>
      </c>
      <c r="AF739" s="100" t="str">
        <f t="shared" si="135"/>
        <v>No hay Programación</v>
      </c>
      <c r="AG739" s="105" t="str">
        <f t="shared" si="136"/>
        <v>De acuerdo a lo programado</v>
      </c>
      <c r="AH739" s="166"/>
      <c r="AI739" s="159">
        <v>10307.44</v>
      </c>
      <c r="AJ739" s="159" t="s">
        <v>5136</v>
      </c>
    </row>
    <row r="740" spans="1:36" ht="30" thickTop="1" thickBot="1">
      <c r="A740" s="63">
        <v>725</v>
      </c>
      <c r="B740" s="162" t="s">
        <v>400</v>
      </c>
      <c r="C740" s="162">
        <v>0</v>
      </c>
      <c r="D740" s="162">
        <v>0</v>
      </c>
      <c r="E740" s="162" t="s">
        <v>41</v>
      </c>
      <c r="F740" s="162">
        <v>18</v>
      </c>
      <c r="G740" s="231" t="s">
        <v>518</v>
      </c>
      <c r="H740" s="164" t="s">
        <v>5768</v>
      </c>
      <c r="I740" s="231" t="s">
        <v>20</v>
      </c>
      <c r="J740" s="231" t="s">
        <v>5753</v>
      </c>
      <c r="K740" s="231">
        <v>17</v>
      </c>
      <c r="L740" s="165" t="s">
        <v>642</v>
      </c>
      <c r="M740" s="165" t="s">
        <v>674</v>
      </c>
      <c r="N740" s="64">
        <v>3</v>
      </c>
      <c r="O740" s="64">
        <v>3</v>
      </c>
      <c r="P740" s="64">
        <v>3</v>
      </c>
      <c r="Q740" s="64">
        <v>1</v>
      </c>
      <c r="R740" s="64">
        <f t="shared" si="139"/>
        <v>10</v>
      </c>
      <c r="S740" s="105" t="s">
        <v>5327</v>
      </c>
      <c r="T740" s="105" t="s">
        <v>5799</v>
      </c>
      <c r="U740" s="159">
        <f t="shared" ref="U740:U788" si="140">N740+O740</f>
        <v>6</v>
      </c>
      <c r="V740" s="273">
        <v>15</v>
      </c>
      <c r="W740" s="100">
        <f t="shared" si="137"/>
        <v>2.5</v>
      </c>
      <c r="X740" s="105" t="str">
        <f t="shared" si="138"/>
        <v>De acuerdo a lo programado</v>
      </c>
      <c r="Y740" s="166"/>
      <c r="Z740" s="159">
        <f t="shared" si="131"/>
        <v>4</v>
      </c>
      <c r="AA740" s="159"/>
      <c r="AB740" s="100" t="str">
        <f t="shared" si="132"/>
        <v>No hay ejecución</v>
      </c>
      <c r="AC740" s="105" t="str">
        <f t="shared" si="133"/>
        <v>NA</v>
      </c>
      <c r="AD740" s="166"/>
      <c r="AE740" s="65">
        <f t="shared" si="134"/>
        <v>15</v>
      </c>
      <c r="AF740" s="100">
        <f t="shared" si="135"/>
        <v>1.5</v>
      </c>
      <c r="AG740" s="105" t="str">
        <f t="shared" si="136"/>
        <v>De acuerdo a lo programado</v>
      </c>
      <c r="AH740" s="166"/>
      <c r="AI740" s="159">
        <v>103074.4</v>
      </c>
      <c r="AJ740" s="159" t="s">
        <v>5136</v>
      </c>
    </row>
    <row r="741" spans="1:36" ht="30" thickTop="1" thickBot="1">
      <c r="A741" s="63">
        <v>726</v>
      </c>
      <c r="B741" s="162" t="s">
        <v>400</v>
      </c>
      <c r="C741" s="162">
        <v>0</v>
      </c>
      <c r="D741" s="162">
        <v>0</v>
      </c>
      <c r="E741" s="162" t="s">
        <v>41</v>
      </c>
      <c r="F741" s="162">
        <v>18</v>
      </c>
      <c r="G741" s="231" t="s">
        <v>518</v>
      </c>
      <c r="H741" s="164" t="s">
        <v>5808</v>
      </c>
      <c r="I741" s="231" t="s">
        <v>20</v>
      </c>
      <c r="J741" s="231" t="s">
        <v>5753</v>
      </c>
      <c r="K741" s="231">
        <v>17</v>
      </c>
      <c r="L741" s="165" t="s">
        <v>642</v>
      </c>
      <c r="M741" s="165" t="s">
        <v>674</v>
      </c>
      <c r="N741" s="64">
        <v>2</v>
      </c>
      <c r="O741" s="64">
        <v>3</v>
      </c>
      <c r="P741" s="64">
        <v>3</v>
      </c>
      <c r="Q741" s="64">
        <v>2</v>
      </c>
      <c r="R741" s="64">
        <f t="shared" si="139"/>
        <v>10</v>
      </c>
      <c r="S741" s="105" t="s">
        <v>5327</v>
      </c>
      <c r="T741" s="105" t="s">
        <v>5799</v>
      </c>
      <c r="U741" s="159">
        <f t="shared" si="140"/>
        <v>5</v>
      </c>
      <c r="V741" s="273">
        <v>11</v>
      </c>
      <c r="W741" s="100">
        <f t="shared" si="137"/>
        <v>2.2000000000000002</v>
      </c>
      <c r="X741" s="105" t="str">
        <f t="shared" si="138"/>
        <v>De acuerdo a lo programado</v>
      </c>
      <c r="Y741" s="166" t="s">
        <v>5809</v>
      </c>
      <c r="Z741" s="159">
        <f t="shared" si="131"/>
        <v>5</v>
      </c>
      <c r="AA741" s="159"/>
      <c r="AB741" s="100" t="str">
        <f t="shared" si="132"/>
        <v>No hay ejecución</v>
      </c>
      <c r="AC741" s="105" t="str">
        <f t="shared" si="133"/>
        <v>NA</v>
      </c>
      <c r="AD741" s="166"/>
      <c r="AE741" s="65">
        <f t="shared" si="134"/>
        <v>11</v>
      </c>
      <c r="AF741" s="100">
        <f t="shared" si="135"/>
        <v>1.1000000000000001</v>
      </c>
      <c r="AG741" s="105" t="str">
        <f t="shared" si="136"/>
        <v>De acuerdo a lo programado</v>
      </c>
      <c r="AH741" s="166"/>
      <c r="AI741" s="159">
        <v>103074.4</v>
      </c>
      <c r="AJ741" s="159" t="s">
        <v>5136</v>
      </c>
    </row>
    <row r="742" spans="1:36" ht="39.6" thickTop="1" thickBot="1">
      <c r="A742" s="63">
        <v>727</v>
      </c>
      <c r="B742" s="162" t="s">
        <v>400</v>
      </c>
      <c r="C742" s="162">
        <v>0</v>
      </c>
      <c r="D742" s="162">
        <v>0</v>
      </c>
      <c r="E742" s="162" t="s">
        <v>41</v>
      </c>
      <c r="F742" s="162">
        <v>18</v>
      </c>
      <c r="G742" s="231" t="s">
        <v>571</v>
      </c>
      <c r="H742" s="164" t="s">
        <v>5810</v>
      </c>
      <c r="I742" s="231" t="s">
        <v>20</v>
      </c>
      <c r="J742" s="231" t="s">
        <v>5753</v>
      </c>
      <c r="K742" s="231">
        <v>17</v>
      </c>
      <c r="L742" s="165" t="s">
        <v>642</v>
      </c>
      <c r="M742" s="165" t="s">
        <v>674</v>
      </c>
      <c r="N742" s="64">
        <v>2</v>
      </c>
      <c r="O742" s="64">
        <v>2</v>
      </c>
      <c r="P742" s="64">
        <v>2</v>
      </c>
      <c r="Q742" s="64">
        <v>2</v>
      </c>
      <c r="R742" s="64">
        <f t="shared" si="139"/>
        <v>8</v>
      </c>
      <c r="S742" s="105" t="s">
        <v>5327</v>
      </c>
      <c r="T742" s="105" t="s">
        <v>5799</v>
      </c>
      <c r="U742" s="159">
        <f t="shared" si="140"/>
        <v>4</v>
      </c>
      <c r="V742" s="273">
        <v>8</v>
      </c>
      <c r="W742" s="100">
        <f t="shared" si="137"/>
        <v>2</v>
      </c>
      <c r="X742" s="105" t="str">
        <f t="shared" si="138"/>
        <v>De acuerdo a lo programado</v>
      </c>
      <c r="Y742" s="166" t="s">
        <v>5811</v>
      </c>
      <c r="Z742" s="159">
        <f t="shared" si="131"/>
        <v>4</v>
      </c>
      <c r="AA742" s="159"/>
      <c r="AB742" s="100" t="str">
        <f t="shared" si="132"/>
        <v>No hay ejecución</v>
      </c>
      <c r="AC742" s="105" t="str">
        <f t="shared" si="133"/>
        <v>NA</v>
      </c>
      <c r="AD742" s="166"/>
      <c r="AE742" s="65">
        <f t="shared" si="134"/>
        <v>8</v>
      </c>
      <c r="AF742" s="100">
        <f t="shared" si="135"/>
        <v>1</v>
      </c>
      <c r="AG742" s="105" t="str">
        <f t="shared" si="136"/>
        <v>De acuerdo a lo programado</v>
      </c>
      <c r="AH742" s="166"/>
      <c r="AI742" s="159">
        <v>82459.520000000004</v>
      </c>
      <c r="AJ742" s="159" t="s">
        <v>5136</v>
      </c>
    </row>
    <row r="743" spans="1:36" ht="30" thickTop="1" thickBot="1">
      <c r="A743" s="63">
        <v>728</v>
      </c>
      <c r="B743" s="162" t="s">
        <v>400</v>
      </c>
      <c r="C743" s="162">
        <v>0</v>
      </c>
      <c r="D743" s="162">
        <v>0</v>
      </c>
      <c r="E743" s="162" t="s">
        <v>41</v>
      </c>
      <c r="F743" s="162">
        <v>18</v>
      </c>
      <c r="G743" s="231" t="s">
        <v>571</v>
      </c>
      <c r="H743" s="164" t="s">
        <v>5812</v>
      </c>
      <c r="I743" s="231" t="s">
        <v>20</v>
      </c>
      <c r="J743" s="231" t="s">
        <v>5753</v>
      </c>
      <c r="K743" s="231">
        <v>17</v>
      </c>
      <c r="L743" s="165" t="s">
        <v>642</v>
      </c>
      <c r="M743" s="165" t="s">
        <v>674</v>
      </c>
      <c r="N743" s="64">
        <v>2</v>
      </c>
      <c r="O743" s="64">
        <v>3</v>
      </c>
      <c r="P743" s="64">
        <v>3</v>
      </c>
      <c r="Q743" s="64">
        <v>2</v>
      </c>
      <c r="R743" s="64">
        <f t="shared" si="139"/>
        <v>10</v>
      </c>
      <c r="S743" s="105" t="s">
        <v>5327</v>
      </c>
      <c r="T743" s="105" t="s">
        <v>5799</v>
      </c>
      <c r="U743" s="159">
        <f t="shared" si="140"/>
        <v>5</v>
      </c>
      <c r="V743" s="273">
        <v>2</v>
      </c>
      <c r="W743" s="100">
        <f t="shared" si="137"/>
        <v>0.4</v>
      </c>
      <c r="X743" s="105" t="str">
        <f t="shared" si="138"/>
        <v>En Riesgo de no Cumplimiento</v>
      </c>
      <c r="Y743" s="166" t="s">
        <v>5813</v>
      </c>
      <c r="Z743" s="159">
        <f t="shared" si="131"/>
        <v>5</v>
      </c>
      <c r="AA743" s="159"/>
      <c r="AB743" s="100" t="str">
        <f t="shared" si="132"/>
        <v>No hay ejecución</v>
      </c>
      <c r="AC743" s="105" t="str">
        <f t="shared" si="133"/>
        <v>NA</v>
      </c>
      <c r="AD743" s="166"/>
      <c r="AE743" s="65">
        <f t="shared" si="134"/>
        <v>2</v>
      </c>
      <c r="AF743" s="100">
        <f t="shared" si="135"/>
        <v>0.2</v>
      </c>
      <c r="AG743" s="105" t="str">
        <f t="shared" si="136"/>
        <v>Incumplimiento</v>
      </c>
      <c r="AH743" s="166"/>
      <c r="AI743" s="159">
        <v>103074.4</v>
      </c>
      <c r="AJ743" s="159" t="s">
        <v>5136</v>
      </c>
    </row>
    <row r="744" spans="1:36" ht="30" thickTop="1" thickBot="1">
      <c r="A744" s="63">
        <v>729</v>
      </c>
      <c r="B744" s="162" t="s">
        <v>400</v>
      </c>
      <c r="C744" s="162">
        <v>0</v>
      </c>
      <c r="D744" s="162">
        <v>0</v>
      </c>
      <c r="E744" s="162" t="s">
        <v>41</v>
      </c>
      <c r="F744" s="162">
        <v>18</v>
      </c>
      <c r="G744" s="231" t="s">
        <v>571</v>
      </c>
      <c r="H744" s="164" t="s">
        <v>5792</v>
      </c>
      <c r="I744" s="231" t="s">
        <v>20</v>
      </c>
      <c r="J744" s="231" t="s">
        <v>5753</v>
      </c>
      <c r="K744" s="231">
        <v>17</v>
      </c>
      <c r="L744" s="165" t="s">
        <v>642</v>
      </c>
      <c r="M744" s="165" t="s">
        <v>674</v>
      </c>
      <c r="N744" s="64">
        <v>2</v>
      </c>
      <c r="O744" s="64">
        <v>3</v>
      </c>
      <c r="P744" s="64">
        <v>3</v>
      </c>
      <c r="Q744" s="64">
        <v>2</v>
      </c>
      <c r="R744" s="64">
        <f t="shared" si="139"/>
        <v>10</v>
      </c>
      <c r="S744" s="105" t="s">
        <v>5327</v>
      </c>
      <c r="T744" s="105" t="s">
        <v>5799</v>
      </c>
      <c r="U744" s="159">
        <f t="shared" si="140"/>
        <v>5</v>
      </c>
      <c r="V744" s="273">
        <v>2</v>
      </c>
      <c r="W744" s="100">
        <f t="shared" si="137"/>
        <v>0.4</v>
      </c>
      <c r="X744" s="105" t="str">
        <f t="shared" si="138"/>
        <v>En Riesgo de no Cumplimiento</v>
      </c>
      <c r="Y744" s="166" t="s">
        <v>5813</v>
      </c>
      <c r="Z744" s="159">
        <f t="shared" si="131"/>
        <v>5</v>
      </c>
      <c r="AA744" s="159"/>
      <c r="AB744" s="100" t="str">
        <f t="shared" si="132"/>
        <v>No hay ejecución</v>
      </c>
      <c r="AC744" s="105" t="str">
        <f t="shared" si="133"/>
        <v>NA</v>
      </c>
      <c r="AD744" s="166"/>
      <c r="AE744" s="65">
        <f t="shared" si="134"/>
        <v>2</v>
      </c>
      <c r="AF744" s="100">
        <f t="shared" si="135"/>
        <v>0.2</v>
      </c>
      <c r="AG744" s="105" t="str">
        <f t="shared" si="136"/>
        <v>Incumplimiento</v>
      </c>
      <c r="AH744" s="166"/>
      <c r="AI744" s="159">
        <v>103074.4</v>
      </c>
      <c r="AJ744" s="159" t="s">
        <v>5136</v>
      </c>
    </row>
    <row r="745" spans="1:36" ht="30" thickTop="1" thickBot="1">
      <c r="A745" s="63">
        <v>730</v>
      </c>
      <c r="B745" s="162" t="s">
        <v>400</v>
      </c>
      <c r="C745" s="162">
        <v>0</v>
      </c>
      <c r="D745" s="162">
        <v>0</v>
      </c>
      <c r="E745" s="162" t="s">
        <v>41</v>
      </c>
      <c r="F745" s="162">
        <v>18</v>
      </c>
      <c r="G745" s="231" t="s">
        <v>571</v>
      </c>
      <c r="H745" s="164" t="s">
        <v>5794</v>
      </c>
      <c r="I745" s="231" t="s">
        <v>20</v>
      </c>
      <c r="J745" s="231" t="s">
        <v>5753</v>
      </c>
      <c r="K745" s="231">
        <v>17</v>
      </c>
      <c r="L745" s="165" t="s">
        <v>642</v>
      </c>
      <c r="M745" s="165" t="s">
        <v>674</v>
      </c>
      <c r="N745" s="64">
        <v>2</v>
      </c>
      <c r="O745" s="64">
        <v>3</v>
      </c>
      <c r="P745" s="64">
        <v>3</v>
      </c>
      <c r="Q745" s="64">
        <v>2</v>
      </c>
      <c r="R745" s="64">
        <f t="shared" si="139"/>
        <v>10</v>
      </c>
      <c r="S745" s="105" t="s">
        <v>5327</v>
      </c>
      <c r="T745" s="105" t="s">
        <v>5799</v>
      </c>
      <c r="U745" s="159">
        <f t="shared" si="140"/>
        <v>5</v>
      </c>
      <c r="V745" s="273">
        <v>4</v>
      </c>
      <c r="W745" s="100">
        <f t="shared" si="137"/>
        <v>0.8</v>
      </c>
      <c r="X745" s="105" t="str">
        <f t="shared" si="138"/>
        <v>Atraso Leve</v>
      </c>
      <c r="Y745" s="166" t="s">
        <v>5814</v>
      </c>
      <c r="Z745" s="159">
        <f t="shared" ref="Z745:Z788" si="141">P745+Q745</f>
        <v>5</v>
      </c>
      <c r="AA745" s="159"/>
      <c r="AB745" s="100" t="str">
        <f t="shared" ref="AB745:AB788" si="142">IF(AA745="","No hay ejecución",IF(AND(Z745&gt;0), AA745/Z745,"No hay Programación"))</f>
        <v>No hay ejecución</v>
      </c>
      <c r="AC745" s="105" t="str">
        <f t="shared" ref="AC745:AC788" si="143">IF(AB745="No hay ejecución","NA",IF(AB745&gt;=90%,"De acuerdo a lo programado",IF(AB745&gt;=70%,"Atraso Leve",IF(AB745&lt;70%,"En Riesgo de no Cumplimiento"))))</f>
        <v>NA</v>
      </c>
      <c r="AD745" s="166"/>
      <c r="AE745" s="65">
        <f t="shared" ref="AE745:AE788" si="144">V745+AA745</f>
        <v>4</v>
      </c>
      <c r="AF745" s="100">
        <f t="shared" ref="AF745:AF788" si="145">IF(AE745="","No hay ejecución",IF(AND(AE745&gt;0), AE745/R745,"No hay Programación"))</f>
        <v>0.4</v>
      </c>
      <c r="AG745" s="105" t="str">
        <f t="shared" ref="AG745:AG788" si="146">IF(AF745="No hay ejecución","NA",IF(AF745&gt;=90%,"De acuerdo a lo programado",IF(AF745&gt;=70%,"Atraso Leve",IF(AF745&lt;70%,"Incumplimiento"))))</f>
        <v>Incumplimiento</v>
      </c>
      <c r="AH745" s="166"/>
      <c r="AI745" s="159">
        <v>103074.4</v>
      </c>
      <c r="AJ745" s="159" t="s">
        <v>5136</v>
      </c>
    </row>
    <row r="746" spans="1:36" ht="30" thickTop="1" thickBot="1">
      <c r="A746" s="63">
        <v>731</v>
      </c>
      <c r="B746" s="162" t="s">
        <v>400</v>
      </c>
      <c r="C746" s="162">
        <v>0</v>
      </c>
      <c r="D746" s="162">
        <v>0</v>
      </c>
      <c r="E746" s="162" t="s">
        <v>41</v>
      </c>
      <c r="F746" s="162">
        <v>18</v>
      </c>
      <c r="G746" s="231" t="s">
        <v>571</v>
      </c>
      <c r="H746" s="164" t="s">
        <v>5815</v>
      </c>
      <c r="I746" s="231" t="s">
        <v>20</v>
      </c>
      <c r="J746" s="231" t="s">
        <v>5753</v>
      </c>
      <c r="K746" s="231">
        <v>17</v>
      </c>
      <c r="L746" s="165" t="s">
        <v>642</v>
      </c>
      <c r="M746" s="165" t="s">
        <v>674</v>
      </c>
      <c r="N746" s="64">
        <v>9</v>
      </c>
      <c r="O746" s="64">
        <v>9</v>
      </c>
      <c r="P746" s="64">
        <v>9</v>
      </c>
      <c r="Q746" s="64">
        <v>9</v>
      </c>
      <c r="R746" s="64">
        <f t="shared" si="139"/>
        <v>36</v>
      </c>
      <c r="S746" s="105" t="s">
        <v>5327</v>
      </c>
      <c r="T746" s="105" t="s">
        <v>5799</v>
      </c>
      <c r="U746" s="159">
        <f t="shared" si="140"/>
        <v>18</v>
      </c>
      <c r="V746" s="273">
        <v>13</v>
      </c>
      <c r="W746" s="100">
        <f t="shared" si="137"/>
        <v>0.72222222222222221</v>
      </c>
      <c r="X746" s="105" t="str">
        <f t="shared" si="138"/>
        <v>Atraso Leve</v>
      </c>
      <c r="Y746" s="166"/>
      <c r="Z746" s="159">
        <f t="shared" si="141"/>
        <v>18</v>
      </c>
      <c r="AA746" s="159"/>
      <c r="AB746" s="100" t="str">
        <f t="shared" si="142"/>
        <v>No hay ejecución</v>
      </c>
      <c r="AC746" s="105" t="str">
        <f t="shared" si="143"/>
        <v>NA</v>
      </c>
      <c r="AD746" s="166"/>
      <c r="AE746" s="65">
        <f t="shared" si="144"/>
        <v>13</v>
      </c>
      <c r="AF746" s="100">
        <f t="shared" si="145"/>
        <v>0.3611111111111111</v>
      </c>
      <c r="AG746" s="105" t="str">
        <f t="shared" si="146"/>
        <v>Incumplimiento</v>
      </c>
      <c r="AH746" s="166"/>
      <c r="AI746" s="159"/>
      <c r="AJ746" s="159" t="s">
        <v>5136</v>
      </c>
    </row>
    <row r="747" spans="1:36" ht="30" thickTop="1" thickBot="1">
      <c r="A747" s="63">
        <v>732</v>
      </c>
      <c r="B747" s="162" t="s">
        <v>400</v>
      </c>
      <c r="C747" s="162">
        <v>0</v>
      </c>
      <c r="D747" s="162">
        <v>0</v>
      </c>
      <c r="E747" s="162" t="s">
        <v>41</v>
      </c>
      <c r="F747" s="162">
        <v>18</v>
      </c>
      <c r="G747" s="231" t="s">
        <v>571</v>
      </c>
      <c r="H747" s="164" t="s">
        <v>5816</v>
      </c>
      <c r="I747" s="231" t="s">
        <v>20</v>
      </c>
      <c r="J747" s="231" t="s">
        <v>5753</v>
      </c>
      <c r="K747" s="231">
        <v>17</v>
      </c>
      <c r="L747" s="165" t="s">
        <v>642</v>
      </c>
      <c r="M747" s="165" t="s">
        <v>674</v>
      </c>
      <c r="N747" s="64">
        <v>2</v>
      </c>
      <c r="O747" s="64">
        <v>0</v>
      </c>
      <c r="P747" s="64">
        <v>2</v>
      </c>
      <c r="Q747" s="64">
        <v>2</v>
      </c>
      <c r="R747" s="64">
        <f t="shared" si="139"/>
        <v>6</v>
      </c>
      <c r="S747" s="105" t="s">
        <v>5327</v>
      </c>
      <c r="T747" s="105" t="s">
        <v>5799</v>
      </c>
      <c r="U747" s="159">
        <f t="shared" si="140"/>
        <v>2</v>
      </c>
      <c r="V747" s="273">
        <v>2</v>
      </c>
      <c r="W747" s="100">
        <f t="shared" si="137"/>
        <v>1</v>
      </c>
      <c r="X747" s="105" t="str">
        <f t="shared" si="138"/>
        <v>De acuerdo a lo programado</v>
      </c>
      <c r="Y747" s="166" t="s">
        <v>5817</v>
      </c>
      <c r="Z747" s="159">
        <f t="shared" si="141"/>
        <v>4</v>
      </c>
      <c r="AA747" s="159"/>
      <c r="AB747" s="100" t="str">
        <f t="shared" si="142"/>
        <v>No hay ejecución</v>
      </c>
      <c r="AC747" s="105" t="str">
        <f t="shared" si="143"/>
        <v>NA</v>
      </c>
      <c r="AD747" s="166"/>
      <c r="AE747" s="65">
        <f t="shared" si="144"/>
        <v>2</v>
      </c>
      <c r="AF747" s="100">
        <f t="shared" si="145"/>
        <v>0.33333333333333331</v>
      </c>
      <c r="AG747" s="105" t="str">
        <f t="shared" si="146"/>
        <v>Incumplimiento</v>
      </c>
      <c r="AH747" s="166"/>
      <c r="AI747" s="159">
        <v>61844.639999999999</v>
      </c>
      <c r="AJ747" s="159" t="s">
        <v>5136</v>
      </c>
    </row>
    <row r="748" spans="1:36" ht="30" thickTop="1" thickBot="1">
      <c r="A748" s="63">
        <v>733</v>
      </c>
      <c r="B748" s="162" t="s">
        <v>400</v>
      </c>
      <c r="C748" s="162">
        <v>0</v>
      </c>
      <c r="D748" s="162">
        <v>0</v>
      </c>
      <c r="E748" s="162" t="s">
        <v>41</v>
      </c>
      <c r="F748" s="162">
        <v>18</v>
      </c>
      <c r="G748" s="231" t="s">
        <v>571</v>
      </c>
      <c r="H748" s="164" t="s">
        <v>5818</v>
      </c>
      <c r="I748" s="231" t="s">
        <v>20</v>
      </c>
      <c r="J748" s="231" t="s">
        <v>5753</v>
      </c>
      <c r="K748" s="231">
        <v>17</v>
      </c>
      <c r="L748" s="165" t="s">
        <v>642</v>
      </c>
      <c r="M748" s="165" t="s">
        <v>674</v>
      </c>
      <c r="N748" s="64">
        <v>1</v>
      </c>
      <c r="O748" s="64">
        <v>2</v>
      </c>
      <c r="P748" s="64">
        <v>1</v>
      </c>
      <c r="Q748" s="64">
        <v>1</v>
      </c>
      <c r="R748" s="64">
        <f t="shared" si="139"/>
        <v>5</v>
      </c>
      <c r="S748" s="105" t="s">
        <v>5327</v>
      </c>
      <c r="T748" s="105" t="s">
        <v>5799</v>
      </c>
      <c r="U748" s="159">
        <f t="shared" si="140"/>
        <v>3</v>
      </c>
      <c r="V748" s="273">
        <v>2</v>
      </c>
      <c r="W748" s="100">
        <f t="shared" si="137"/>
        <v>0.66666666666666663</v>
      </c>
      <c r="X748" s="105" t="str">
        <f t="shared" si="138"/>
        <v>En Riesgo de no Cumplimiento</v>
      </c>
      <c r="Y748" s="166" t="s">
        <v>5819</v>
      </c>
      <c r="Z748" s="159">
        <f t="shared" si="141"/>
        <v>2</v>
      </c>
      <c r="AA748" s="159"/>
      <c r="AB748" s="100" t="str">
        <f t="shared" si="142"/>
        <v>No hay ejecución</v>
      </c>
      <c r="AC748" s="105" t="str">
        <f t="shared" si="143"/>
        <v>NA</v>
      </c>
      <c r="AD748" s="166"/>
      <c r="AE748" s="65">
        <f t="shared" si="144"/>
        <v>2</v>
      </c>
      <c r="AF748" s="100">
        <f t="shared" si="145"/>
        <v>0.4</v>
      </c>
      <c r="AG748" s="105" t="str">
        <f t="shared" si="146"/>
        <v>Incumplimiento</v>
      </c>
      <c r="AH748" s="166"/>
      <c r="AI748" s="159">
        <v>41229.760000000002</v>
      </c>
      <c r="AJ748" s="159" t="s">
        <v>5136</v>
      </c>
    </row>
    <row r="749" spans="1:36" ht="30" thickTop="1" thickBot="1">
      <c r="A749" s="63">
        <v>734</v>
      </c>
      <c r="B749" s="162" t="s">
        <v>400</v>
      </c>
      <c r="C749" s="162">
        <v>0</v>
      </c>
      <c r="D749" s="162">
        <v>0</v>
      </c>
      <c r="E749" s="162" t="s">
        <v>41</v>
      </c>
      <c r="F749" s="162">
        <v>18</v>
      </c>
      <c r="G749" s="231" t="s">
        <v>541</v>
      </c>
      <c r="H749" s="164" t="s">
        <v>5787</v>
      </c>
      <c r="I749" s="231" t="s">
        <v>20</v>
      </c>
      <c r="J749" s="231" t="s">
        <v>5753</v>
      </c>
      <c r="K749" s="231">
        <v>17</v>
      </c>
      <c r="L749" s="165" t="s">
        <v>642</v>
      </c>
      <c r="M749" s="165" t="s">
        <v>674</v>
      </c>
      <c r="N749" s="64">
        <v>1</v>
      </c>
      <c r="O749" s="64">
        <v>0</v>
      </c>
      <c r="P749" s="64">
        <v>1</v>
      </c>
      <c r="Q749" s="64">
        <v>0</v>
      </c>
      <c r="R749" s="64">
        <f t="shared" si="139"/>
        <v>2</v>
      </c>
      <c r="S749" s="105" t="s">
        <v>5448</v>
      </c>
      <c r="T749" s="105" t="s">
        <v>5820</v>
      </c>
      <c r="U749" s="159">
        <f t="shared" si="140"/>
        <v>1</v>
      </c>
      <c r="V749" s="273">
        <v>1</v>
      </c>
      <c r="W749" s="100">
        <f t="shared" si="137"/>
        <v>1</v>
      </c>
      <c r="X749" s="105" t="str">
        <f t="shared" si="138"/>
        <v>De acuerdo a lo programado</v>
      </c>
      <c r="Y749" s="166" t="s">
        <v>5821</v>
      </c>
      <c r="Z749" s="159">
        <f t="shared" si="141"/>
        <v>1</v>
      </c>
      <c r="AA749" s="159"/>
      <c r="AB749" s="100" t="str">
        <f t="shared" si="142"/>
        <v>No hay ejecución</v>
      </c>
      <c r="AC749" s="105" t="str">
        <f t="shared" si="143"/>
        <v>NA</v>
      </c>
      <c r="AD749" s="166"/>
      <c r="AE749" s="65">
        <f t="shared" si="144"/>
        <v>1</v>
      </c>
      <c r="AF749" s="100">
        <f t="shared" si="145"/>
        <v>0.5</v>
      </c>
      <c r="AG749" s="105" t="str">
        <f t="shared" si="146"/>
        <v>Incumplimiento</v>
      </c>
      <c r="AH749" s="166"/>
      <c r="AI749" s="159">
        <v>20614.88</v>
      </c>
      <c r="AJ749" s="159" t="s">
        <v>5136</v>
      </c>
    </row>
    <row r="750" spans="1:36" ht="30" thickTop="1" thickBot="1">
      <c r="A750" s="63">
        <v>735</v>
      </c>
      <c r="B750" s="162" t="s">
        <v>400</v>
      </c>
      <c r="C750" s="162">
        <v>0</v>
      </c>
      <c r="D750" s="162">
        <v>0</v>
      </c>
      <c r="E750" s="162" t="s">
        <v>41</v>
      </c>
      <c r="F750" s="162">
        <v>18</v>
      </c>
      <c r="G750" s="231" t="s">
        <v>439</v>
      </c>
      <c r="H750" s="164" t="s">
        <v>5763</v>
      </c>
      <c r="I750" s="231" t="s">
        <v>20</v>
      </c>
      <c r="J750" s="231" t="s">
        <v>5753</v>
      </c>
      <c r="K750" s="231">
        <v>17</v>
      </c>
      <c r="L750" s="165" t="s">
        <v>642</v>
      </c>
      <c r="M750" s="165" t="s">
        <v>674</v>
      </c>
      <c r="N750" s="64">
        <v>5</v>
      </c>
      <c r="O750" s="64">
        <v>5</v>
      </c>
      <c r="P750" s="64">
        <v>5</v>
      </c>
      <c r="Q750" s="64">
        <v>0</v>
      </c>
      <c r="R750" s="64">
        <f t="shared" si="139"/>
        <v>15</v>
      </c>
      <c r="S750" s="105" t="s">
        <v>5448</v>
      </c>
      <c r="T750" s="105" t="s">
        <v>5822</v>
      </c>
      <c r="U750" s="159">
        <f t="shared" si="140"/>
        <v>10</v>
      </c>
      <c r="V750" s="273">
        <v>7</v>
      </c>
      <c r="W750" s="100">
        <f t="shared" si="137"/>
        <v>0.7</v>
      </c>
      <c r="X750" s="105" t="str">
        <f t="shared" si="138"/>
        <v>Atraso Leve</v>
      </c>
      <c r="Y750" s="166" t="s">
        <v>5823</v>
      </c>
      <c r="Z750" s="159">
        <f t="shared" si="141"/>
        <v>5</v>
      </c>
      <c r="AA750" s="159"/>
      <c r="AB750" s="100" t="str">
        <f t="shared" si="142"/>
        <v>No hay ejecución</v>
      </c>
      <c r="AC750" s="105" t="str">
        <f t="shared" si="143"/>
        <v>NA</v>
      </c>
      <c r="AD750" s="166"/>
      <c r="AE750" s="65">
        <f t="shared" si="144"/>
        <v>7</v>
      </c>
      <c r="AF750" s="100">
        <f t="shared" si="145"/>
        <v>0.46666666666666667</v>
      </c>
      <c r="AG750" s="105" t="str">
        <f t="shared" si="146"/>
        <v>Incumplimiento</v>
      </c>
      <c r="AH750" s="166"/>
      <c r="AI750" s="159">
        <v>154611.60999999999</v>
      </c>
      <c r="AJ750" s="159" t="s">
        <v>5136</v>
      </c>
    </row>
    <row r="751" spans="1:36" ht="30" thickTop="1" thickBot="1">
      <c r="A751" s="63">
        <v>736</v>
      </c>
      <c r="B751" s="162" t="s">
        <v>400</v>
      </c>
      <c r="C751" s="162">
        <v>0</v>
      </c>
      <c r="D751" s="162">
        <v>0</v>
      </c>
      <c r="E751" s="162" t="s">
        <v>41</v>
      </c>
      <c r="F751" s="162">
        <v>18</v>
      </c>
      <c r="G751" s="231" t="s">
        <v>569</v>
      </c>
      <c r="H751" s="164" t="s">
        <v>5755</v>
      </c>
      <c r="I751" s="231" t="s">
        <v>20</v>
      </c>
      <c r="J751" s="231" t="s">
        <v>5753</v>
      </c>
      <c r="K751" s="231">
        <v>17</v>
      </c>
      <c r="L751" s="165" t="s">
        <v>642</v>
      </c>
      <c r="M751" s="165" t="s">
        <v>674</v>
      </c>
      <c r="N751" s="64">
        <v>3</v>
      </c>
      <c r="O751" s="64">
        <v>3</v>
      </c>
      <c r="P751" s="64">
        <v>3</v>
      </c>
      <c r="Q751" s="64">
        <v>1</v>
      </c>
      <c r="R751" s="64">
        <f t="shared" si="139"/>
        <v>10</v>
      </c>
      <c r="S751" s="105" t="s">
        <v>5448</v>
      </c>
      <c r="T751" s="105" t="s">
        <v>5824</v>
      </c>
      <c r="U751" s="159">
        <f t="shared" si="140"/>
        <v>6</v>
      </c>
      <c r="V751" s="273">
        <v>6</v>
      </c>
      <c r="W751" s="100">
        <f t="shared" si="137"/>
        <v>1</v>
      </c>
      <c r="X751" s="105" t="str">
        <f t="shared" si="138"/>
        <v>De acuerdo a lo programado</v>
      </c>
      <c r="Y751" s="166" t="s">
        <v>5825</v>
      </c>
      <c r="Z751" s="159">
        <f t="shared" si="141"/>
        <v>4</v>
      </c>
      <c r="AA751" s="159"/>
      <c r="AB751" s="100" t="str">
        <f t="shared" si="142"/>
        <v>No hay ejecución</v>
      </c>
      <c r="AC751" s="105" t="str">
        <f t="shared" si="143"/>
        <v>NA</v>
      </c>
      <c r="AD751" s="166"/>
      <c r="AE751" s="65">
        <f t="shared" si="144"/>
        <v>6</v>
      </c>
      <c r="AF751" s="100">
        <f t="shared" si="145"/>
        <v>0.6</v>
      </c>
      <c r="AG751" s="105" t="str">
        <f t="shared" si="146"/>
        <v>Incumplimiento</v>
      </c>
      <c r="AH751" s="166"/>
      <c r="AI751" s="159">
        <v>103074.4</v>
      </c>
      <c r="AJ751" s="159" t="s">
        <v>5136</v>
      </c>
    </row>
    <row r="752" spans="1:36" ht="30" thickTop="1" thickBot="1">
      <c r="A752" s="63">
        <v>737</v>
      </c>
      <c r="B752" s="162" t="s">
        <v>400</v>
      </c>
      <c r="C752" s="162">
        <v>0</v>
      </c>
      <c r="D752" s="162">
        <v>0</v>
      </c>
      <c r="E752" s="162" t="s">
        <v>41</v>
      </c>
      <c r="F752" s="162">
        <v>18</v>
      </c>
      <c r="G752" s="231" t="s">
        <v>569</v>
      </c>
      <c r="H752" s="164" t="s">
        <v>5755</v>
      </c>
      <c r="I752" s="231" t="s">
        <v>20</v>
      </c>
      <c r="J752" s="231" t="s">
        <v>5753</v>
      </c>
      <c r="K752" s="231">
        <v>17</v>
      </c>
      <c r="L752" s="165" t="s">
        <v>642</v>
      </c>
      <c r="M752" s="165" t="s">
        <v>674</v>
      </c>
      <c r="N752" s="64">
        <v>10</v>
      </c>
      <c r="O752" s="64">
        <v>10</v>
      </c>
      <c r="P752" s="64">
        <v>10</v>
      </c>
      <c r="Q752" s="64">
        <v>2</v>
      </c>
      <c r="R752" s="64">
        <f t="shared" si="139"/>
        <v>32</v>
      </c>
      <c r="S752" s="105" t="s">
        <v>5448</v>
      </c>
      <c r="T752" s="105" t="s">
        <v>172</v>
      </c>
      <c r="U752" s="159">
        <f t="shared" si="140"/>
        <v>20</v>
      </c>
      <c r="V752" s="273">
        <v>16</v>
      </c>
      <c r="W752" s="100">
        <f t="shared" si="137"/>
        <v>0.8</v>
      </c>
      <c r="X752" s="105" t="str">
        <f t="shared" si="138"/>
        <v>Atraso Leve</v>
      </c>
      <c r="Y752" s="166" t="s">
        <v>5219</v>
      </c>
      <c r="Z752" s="159">
        <f t="shared" si="141"/>
        <v>12</v>
      </c>
      <c r="AA752" s="159"/>
      <c r="AB752" s="100" t="str">
        <f t="shared" si="142"/>
        <v>No hay ejecución</v>
      </c>
      <c r="AC752" s="105" t="str">
        <f t="shared" si="143"/>
        <v>NA</v>
      </c>
      <c r="AD752" s="166"/>
      <c r="AE752" s="65">
        <f t="shared" si="144"/>
        <v>16</v>
      </c>
      <c r="AF752" s="100">
        <f t="shared" si="145"/>
        <v>0.5</v>
      </c>
      <c r="AG752" s="105" t="str">
        <f t="shared" si="146"/>
        <v>Incumplimiento</v>
      </c>
      <c r="AH752" s="166"/>
      <c r="AI752" s="159">
        <v>329838.09000000003</v>
      </c>
      <c r="AJ752" s="159" t="s">
        <v>5136</v>
      </c>
    </row>
    <row r="753" spans="1:36" ht="30" thickTop="1" thickBot="1">
      <c r="A753" s="63">
        <v>738</v>
      </c>
      <c r="B753" s="162" t="s">
        <v>400</v>
      </c>
      <c r="C753" s="162">
        <v>0</v>
      </c>
      <c r="D753" s="162">
        <v>0</v>
      </c>
      <c r="E753" s="162" t="s">
        <v>41</v>
      </c>
      <c r="F753" s="162">
        <v>18</v>
      </c>
      <c r="G753" s="231" t="s">
        <v>569</v>
      </c>
      <c r="H753" s="164" t="s">
        <v>5767</v>
      </c>
      <c r="I753" s="231" t="s">
        <v>20</v>
      </c>
      <c r="J753" s="231" t="s">
        <v>5753</v>
      </c>
      <c r="K753" s="231">
        <v>17</v>
      </c>
      <c r="L753" s="165" t="s">
        <v>642</v>
      </c>
      <c r="M753" s="165" t="s">
        <v>674</v>
      </c>
      <c r="N753" s="64">
        <v>10</v>
      </c>
      <c r="O753" s="64">
        <v>10</v>
      </c>
      <c r="P753" s="64">
        <v>10</v>
      </c>
      <c r="Q753" s="64">
        <v>10</v>
      </c>
      <c r="R753" s="64">
        <f t="shared" si="139"/>
        <v>40</v>
      </c>
      <c r="S753" s="105" t="s">
        <v>5448</v>
      </c>
      <c r="T753" s="105" t="s">
        <v>172</v>
      </c>
      <c r="U753" s="159">
        <f t="shared" si="140"/>
        <v>20</v>
      </c>
      <c r="V753" s="273">
        <v>17</v>
      </c>
      <c r="W753" s="100">
        <f t="shared" si="137"/>
        <v>0.85</v>
      </c>
      <c r="X753" s="105" t="str">
        <f t="shared" si="138"/>
        <v>Atraso Leve</v>
      </c>
      <c r="Y753" s="166" t="s">
        <v>5219</v>
      </c>
      <c r="Z753" s="159">
        <f t="shared" si="141"/>
        <v>20</v>
      </c>
      <c r="AA753" s="159"/>
      <c r="AB753" s="100" t="str">
        <f t="shared" si="142"/>
        <v>No hay ejecución</v>
      </c>
      <c r="AC753" s="105" t="str">
        <f t="shared" si="143"/>
        <v>NA</v>
      </c>
      <c r="AD753" s="166"/>
      <c r="AE753" s="65">
        <f t="shared" si="144"/>
        <v>17</v>
      </c>
      <c r="AF753" s="100">
        <f t="shared" si="145"/>
        <v>0.42499999999999999</v>
      </c>
      <c r="AG753" s="105" t="str">
        <f t="shared" si="146"/>
        <v>Incumplimiento</v>
      </c>
      <c r="AH753" s="166"/>
      <c r="AI753" s="159">
        <v>412297.62</v>
      </c>
      <c r="AJ753" s="159" t="s">
        <v>5136</v>
      </c>
    </row>
    <row r="754" spans="1:36" ht="30" thickTop="1" thickBot="1">
      <c r="A754" s="63">
        <v>739</v>
      </c>
      <c r="B754" s="162" t="s">
        <v>400</v>
      </c>
      <c r="C754" s="162">
        <v>0</v>
      </c>
      <c r="D754" s="162">
        <v>0</v>
      </c>
      <c r="E754" s="162" t="s">
        <v>41</v>
      </c>
      <c r="F754" s="162">
        <v>18</v>
      </c>
      <c r="G754" s="231" t="s">
        <v>516</v>
      </c>
      <c r="H754" s="164" t="s">
        <v>5757</v>
      </c>
      <c r="I754" s="231" t="s">
        <v>20</v>
      </c>
      <c r="J754" s="231" t="s">
        <v>5753</v>
      </c>
      <c r="K754" s="231">
        <v>17</v>
      </c>
      <c r="L754" s="165" t="s">
        <v>642</v>
      </c>
      <c r="M754" s="165" t="s">
        <v>674</v>
      </c>
      <c r="N754" s="64">
        <v>1</v>
      </c>
      <c r="O754" s="64">
        <v>0</v>
      </c>
      <c r="P754" s="64">
        <v>0</v>
      </c>
      <c r="Q754" s="64">
        <v>1</v>
      </c>
      <c r="R754" s="64">
        <f t="shared" si="139"/>
        <v>2</v>
      </c>
      <c r="S754" s="105" t="s">
        <v>5448</v>
      </c>
      <c r="T754" s="105" t="s">
        <v>172</v>
      </c>
      <c r="U754" s="159">
        <f t="shared" si="140"/>
        <v>1</v>
      </c>
      <c r="V754" s="273">
        <v>1</v>
      </c>
      <c r="W754" s="100">
        <f t="shared" si="137"/>
        <v>1</v>
      </c>
      <c r="X754" s="105" t="str">
        <f t="shared" si="138"/>
        <v>De acuerdo a lo programado</v>
      </c>
      <c r="Y754" s="166" t="s">
        <v>5826</v>
      </c>
      <c r="Z754" s="159">
        <f t="shared" si="141"/>
        <v>1</v>
      </c>
      <c r="AA754" s="159"/>
      <c r="AB754" s="100" t="str">
        <f t="shared" si="142"/>
        <v>No hay ejecución</v>
      </c>
      <c r="AC754" s="105" t="str">
        <f t="shared" si="143"/>
        <v>NA</v>
      </c>
      <c r="AD754" s="166"/>
      <c r="AE754" s="65">
        <f t="shared" si="144"/>
        <v>1</v>
      </c>
      <c r="AF754" s="100">
        <f t="shared" si="145"/>
        <v>0.5</v>
      </c>
      <c r="AG754" s="105" t="str">
        <f t="shared" si="146"/>
        <v>Incumplimiento</v>
      </c>
      <c r="AH754" s="166"/>
      <c r="AI754" s="159">
        <v>20614.88</v>
      </c>
      <c r="AJ754" s="159" t="s">
        <v>5136</v>
      </c>
    </row>
    <row r="755" spans="1:36" ht="30" thickTop="1" thickBot="1">
      <c r="A755" s="63">
        <v>740</v>
      </c>
      <c r="B755" s="162" t="s">
        <v>400</v>
      </c>
      <c r="C755" s="162">
        <v>0</v>
      </c>
      <c r="D755" s="162">
        <v>0</v>
      </c>
      <c r="E755" s="162" t="s">
        <v>41</v>
      </c>
      <c r="F755" s="162">
        <v>18</v>
      </c>
      <c r="G755" s="231" t="s">
        <v>571</v>
      </c>
      <c r="H755" s="164" t="s">
        <v>5759</v>
      </c>
      <c r="I755" s="231" t="s">
        <v>20</v>
      </c>
      <c r="J755" s="231" t="s">
        <v>5753</v>
      </c>
      <c r="K755" s="231">
        <v>17</v>
      </c>
      <c r="L755" s="165" t="s">
        <v>642</v>
      </c>
      <c r="M755" s="165" t="s">
        <v>674</v>
      </c>
      <c r="N755" s="64">
        <v>4</v>
      </c>
      <c r="O755" s="64">
        <v>4</v>
      </c>
      <c r="P755" s="64">
        <v>4</v>
      </c>
      <c r="Q755" s="64">
        <v>4</v>
      </c>
      <c r="R755" s="64">
        <f t="shared" si="139"/>
        <v>16</v>
      </c>
      <c r="S755" s="105" t="s">
        <v>5448</v>
      </c>
      <c r="T755" s="105" t="s">
        <v>5827</v>
      </c>
      <c r="U755" s="159">
        <f t="shared" si="140"/>
        <v>8</v>
      </c>
      <c r="V755" s="273">
        <v>4</v>
      </c>
      <c r="W755" s="100">
        <f t="shared" si="137"/>
        <v>0.5</v>
      </c>
      <c r="X755" s="105" t="str">
        <f t="shared" si="138"/>
        <v>En Riesgo de no Cumplimiento</v>
      </c>
      <c r="Y755" s="166"/>
      <c r="Z755" s="159">
        <f t="shared" si="141"/>
        <v>8</v>
      </c>
      <c r="AA755" s="159"/>
      <c r="AB755" s="100" t="str">
        <f t="shared" si="142"/>
        <v>No hay ejecución</v>
      </c>
      <c r="AC755" s="105" t="str">
        <f t="shared" si="143"/>
        <v>NA</v>
      </c>
      <c r="AD755" s="166"/>
      <c r="AE755" s="65">
        <f t="shared" si="144"/>
        <v>4</v>
      </c>
      <c r="AF755" s="100">
        <f t="shared" si="145"/>
        <v>0.25</v>
      </c>
      <c r="AG755" s="105" t="str">
        <f t="shared" si="146"/>
        <v>Incumplimiento</v>
      </c>
      <c r="AH755" s="166"/>
      <c r="AI755" s="159">
        <v>164919.04999999999</v>
      </c>
      <c r="AJ755" s="159" t="s">
        <v>5136</v>
      </c>
    </row>
    <row r="756" spans="1:36" ht="30" thickTop="1" thickBot="1">
      <c r="A756" s="63">
        <v>741</v>
      </c>
      <c r="B756" s="162" t="s">
        <v>400</v>
      </c>
      <c r="C756" s="162">
        <v>0</v>
      </c>
      <c r="D756" s="162">
        <v>0</v>
      </c>
      <c r="E756" s="162" t="s">
        <v>41</v>
      </c>
      <c r="F756" s="162">
        <v>18</v>
      </c>
      <c r="G756" s="231" t="s">
        <v>439</v>
      </c>
      <c r="H756" s="164" t="s">
        <v>5828</v>
      </c>
      <c r="I756" s="231" t="s">
        <v>20</v>
      </c>
      <c r="J756" s="231" t="s">
        <v>5753</v>
      </c>
      <c r="K756" s="231">
        <v>17</v>
      </c>
      <c r="L756" s="165" t="s">
        <v>2214</v>
      </c>
      <c r="M756" s="165" t="s">
        <v>2215</v>
      </c>
      <c r="N756" s="64">
        <v>1</v>
      </c>
      <c r="O756" s="64">
        <v>1</v>
      </c>
      <c r="P756" s="64">
        <v>1</v>
      </c>
      <c r="Q756" s="64">
        <v>1</v>
      </c>
      <c r="R756" s="64">
        <f t="shared" si="139"/>
        <v>4</v>
      </c>
      <c r="S756" s="105" t="s">
        <v>5448</v>
      </c>
      <c r="T756" s="105" t="s">
        <v>172</v>
      </c>
      <c r="U756" s="159">
        <f t="shared" si="140"/>
        <v>2</v>
      </c>
      <c r="V756" s="273">
        <v>0</v>
      </c>
      <c r="W756" s="100">
        <f t="shared" si="137"/>
        <v>0</v>
      </c>
      <c r="X756" s="105" t="str">
        <f t="shared" si="138"/>
        <v>En Riesgo de no Cumplimiento</v>
      </c>
      <c r="Y756" s="166"/>
      <c r="Z756" s="159">
        <f t="shared" si="141"/>
        <v>2</v>
      </c>
      <c r="AA756" s="159"/>
      <c r="AB756" s="100" t="str">
        <f t="shared" si="142"/>
        <v>No hay ejecución</v>
      </c>
      <c r="AC756" s="105" t="str">
        <f t="shared" si="143"/>
        <v>NA</v>
      </c>
      <c r="AD756" s="166"/>
      <c r="AE756" s="65">
        <f t="shared" si="144"/>
        <v>0</v>
      </c>
      <c r="AF756" s="100" t="str">
        <f t="shared" si="145"/>
        <v>No hay Programación</v>
      </c>
      <c r="AG756" s="105" t="str">
        <f t="shared" si="146"/>
        <v>De acuerdo a lo programado</v>
      </c>
      <c r="AH756" s="166"/>
      <c r="AI756" s="159">
        <v>41229.760000000002</v>
      </c>
      <c r="AJ756" s="159" t="s">
        <v>5136</v>
      </c>
    </row>
    <row r="757" spans="1:36" ht="30" thickTop="1" thickBot="1">
      <c r="A757" s="63">
        <v>742</v>
      </c>
      <c r="B757" s="162" t="s">
        <v>400</v>
      </c>
      <c r="C757" s="162">
        <v>0</v>
      </c>
      <c r="D757" s="162">
        <v>0</v>
      </c>
      <c r="E757" s="162" t="s">
        <v>41</v>
      </c>
      <c r="F757" s="162">
        <v>18</v>
      </c>
      <c r="G757" s="231" t="s">
        <v>557</v>
      </c>
      <c r="H757" s="164" t="s">
        <v>5141</v>
      </c>
      <c r="I757" s="231" t="s">
        <v>20</v>
      </c>
      <c r="J757" s="231" t="s">
        <v>129</v>
      </c>
      <c r="K757" s="231">
        <v>6</v>
      </c>
      <c r="L757" s="165" t="s">
        <v>2214</v>
      </c>
      <c r="M757" s="165" t="s">
        <v>2215</v>
      </c>
      <c r="N757" s="64">
        <v>7</v>
      </c>
      <c r="O757" s="64">
        <v>0</v>
      </c>
      <c r="P757" s="64">
        <v>0</v>
      </c>
      <c r="Q757" s="64">
        <v>0</v>
      </c>
      <c r="R757" s="64">
        <f t="shared" si="139"/>
        <v>7</v>
      </c>
      <c r="S757" s="105" t="s">
        <v>5402</v>
      </c>
      <c r="T757" s="105" t="s">
        <v>172</v>
      </c>
      <c r="U757" s="159">
        <f t="shared" si="140"/>
        <v>7</v>
      </c>
      <c r="V757" s="273">
        <v>7</v>
      </c>
      <c r="W757" s="100">
        <f t="shared" si="137"/>
        <v>1</v>
      </c>
      <c r="X757" s="105" t="str">
        <f t="shared" si="138"/>
        <v>De acuerdo a lo programado</v>
      </c>
      <c r="Y757" s="166"/>
      <c r="Z757" s="159">
        <f t="shared" si="141"/>
        <v>0</v>
      </c>
      <c r="AA757" s="159"/>
      <c r="AB757" s="100" t="str">
        <f t="shared" si="142"/>
        <v>No hay ejecución</v>
      </c>
      <c r="AC757" s="105" t="str">
        <f t="shared" si="143"/>
        <v>NA</v>
      </c>
      <c r="AD757" s="166"/>
      <c r="AE757" s="65">
        <f t="shared" si="144"/>
        <v>7</v>
      </c>
      <c r="AF757" s="100">
        <f t="shared" si="145"/>
        <v>1</v>
      </c>
      <c r="AG757" s="105" t="str">
        <f t="shared" si="146"/>
        <v>De acuerdo a lo programado</v>
      </c>
      <c r="AH757" s="166"/>
      <c r="AI757" s="159">
        <v>72152.08</v>
      </c>
      <c r="AJ757" s="159" t="s">
        <v>5136</v>
      </c>
    </row>
    <row r="758" spans="1:36" ht="30" thickTop="1" thickBot="1">
      <c r="A758" s="63">
        <v>743</v>
      </c>
      <c r="B758" s="162" t="s">
        <v>400</v>
      </c>
      <c r="C758" s="162">
        <v>0</v>
      </c>
      <c r="D758" s="162">
        <v>0</v>
      </c>
      <c r="E758" s="162" t="s">
        <v>41</v>
      </c>
      <c r="F758" s="162">
        <v>18</v>
      </c>
      <c r="G758" s="231" t="s">
        <v>450</v>
      </c>
      <c r="H758" s="164" t="s">
        <v>5168</v>
      </c>
      <c r="I758" s="231" t="s">
        <v>20</v>
      </c>
      <c r="J758" s="231" t="s">
        <v>129</v>
      </c>
      <c r="K758" s="231">
        <v>6</v>
      </c>
      <c r="L758" s="165" t="s">
        <v>2214</v>
      </c>
      <c r="M758" s="165" t="s">
        <v>2215</v>
      </c>
      <c r="N758" s="64">
        <v>0</v>
      </c>
      <c r="O758" s="64">
        <v>7</v>
      </c>
      <c r="P758" s="64">
        <v>0</v>
      </c>
      <c r="Q758" s="64">
        <v>7</v>
      </c>
      <c r="R758" s="64">
        <f t="shared" si="139"/>
        <v>14</v>
      </c>
      <c r="S758" s="105" t="s">
        <v>5402</v>
      </c>
      <c r="T758" s="105" t="s">
        <v>172</v>
      </c>
      <c r="U758" s="159">
        <f t="shared" si="140"/>
        <v>7</v>
      </c>
      <c r="V758" s="273">
        <v>11</v>
      </c>
      <c r="W758" s="100">
        <f t="shared" si="137"/>
        <v>1.5714285714285714</v>
      </c>
      <c r="X758" s="105" t="str">
        <f t="shared" si="138"/>
        <v>De acuerdo a lo programado</v>
      </c>
      <c r="Y758" s="166" t="s">
        <v>5829</v>
      </c>
      <c r="Z758" s="159">
        <f t="shared" si="141"/>
        <v>7</v>
      </c>
      <c r="AA758" s="159"/>
      <c r="AB758" s="100" t="str">
        <f t="shared" si="142"/>
        <v>No hay ejecución</v>
      </c>
      <c r="AC758" s="105" t="str">
        <f t="shared" si="143"/>
        <v>NA</v>
      </c>
      <c r="AD758" s="166"/>
      <c r="AE758" s="65">
        <f t="shared" si="144"/>
        <v>11</v>
      </c>
      <c r="AF758" s="100">
        <f t="shared" si="145"/>
        <v>0.7857142857142857</v>
      </c>
      <c r="AG758" s="105" t="str">
        <f t="shared" si="146"/>
        <v>Atraso Leve</v>
      </c>
      <c r="AH758" s="166"/>
      <c r="AI758" s="159">
        <v>144304.16</v>
      </c>
      <c r="AJ758" s="159" t="s">
        <v>5136</v>
      </c>
    </row>
    <row r="759" spans="1:36" ht="30" thickTop="1" thickBot="1">
      <c r="A759" s="63">
        <v>744</v>
      </c>
      <c r="B759" s="162" t="s">
        <v>400</v>
      </c>
      <c r="C759" s="162">
        <v>0</v>
      </c>
      <c r="D759" s="162">
        <v>0</v>
      </c>
      <c r="E759" s="162" t="s">
        <v>41</v>
      </c>
      <c r="F759" s="162">
        <v>18</v>
      </c>
      <c r="G759" s="231" t="s">
        <v>450</v>
      </c>
      <c r="H759" s="164" t="s">
        <v>5133</v>
      </c>
      <c r="I759" s="231" t="s">
        <v>20</v>
      </c>
      <c r="J759" s="447" t="s">
        <v>336</v>
      </c>
      <c r="K759" s="231">
        <v>6</v>
      </c>
      <c r="L759" s="165" t="s">
        <v>2214</v>
      </c>
      <c r="M759" s="165" t="s">
        <v>2215</v>
      </c>
      <c r="N759" s="64">
        <v>10</v>
      </c>
      <c r="O759" s="64">
        <v>10</v>
      </c>
      <c r="P759" s="64">
        <v>10</v>
      </c>
      <c r="Q759" s="64">
        <v>16</v>
      </c>
      <c r="R759" s="64">
        <f t="shared" si="139"/>
        <v>46</v>
      </c>
      <c r="S759" s="105" t="s">
        <v>5402</v>
      </c>
      <c r="T759" s="105" t="s">
        <v>172</v>
      </c>
      <c r="U759" s="159">
        <f t="shared" si="140"/>
        <v>20</v>
      </c>
      <c r="V759" s="273">
        <v>46</v>
      </c>
      <c r="W759" s="100">
        <f t="shared" si="137"/>
        <v>2.2999999999999998</v>
      </c>
      <c r="X759" s="105" t="str">
        <f t="shared" si="138"/>
        <v>De acuerdo a lo programado</v>
      </c>
      <c r="Y759" s="166"/>
      <c r="Z759" s="159">
        <f t="shared" si="141"/>
        <v>26</v>
      </c>
      <c r="AA759" s="159"/>
      <c r="AB759" s="100" t="str">
        <f t="shared" si="142"/>
        <v>No hay ejecución</v>
      </c>
      <c r="AC759" s="105" t="str">
        <f t="shared" si="143"/>
        <v>NA</v>
      </c>
      <c r="AD759" s="166"/>
      <c r="AE759" s="65">
        <f t="shared" si="144"/>
        <v>46</v>
      </c>
      <c r="AF759" s="100">
        <f t="shared" si="145"/>
        <v>1</v>
      </c>
      <c r="AG759" s="105" t="str">
        <f t="shared" si="146"/>
        <v>De acuerdo a lo programado</v>
      </c>
      <c r="AH759" s="166"/>
      <c r="AI759" s="159">
        <v>474142.24000000005</v>
      </c>
      <c r="AJ759" s="159" t="s">
        <v>5136</v>
      </c>
    </row>
    <row r="760" spans="1:36" ht="30" thickTop="1" thickBot="1">
      <c r="A760" s="63">
        <v>745</v>
      </c>
      <c r="B760" s="162" t="s">
        <v>400</v>
      </c>
      <c r="C760" s="162">
        <v>0</v>
      </c>
      <c r="D760" s="162">
        <v>0</v>
      </c>
      <c r="E760" s="162" t="s">
        <v>41</v>
      </c>
      <c r="F760" s="162">
        <v>18</v>
      </c>
      <c r="G760" s="231" t="s">
        <v>428</v>
      </c>
      <c r="H760" s="164" t="s">
        <v>5137</v>
      </c>
      <c r="I760" s="231" t="s">
        <v>20</v>
      </c>
      <c r="J760" s="231" t="s">
        <v>129</v>
      </c>
      <c r="K760" s="231">
        <v>6</v>
      </c>
      <c r="L760" s="165" t="s">
        <v>2214</v>
      </c>
      <c r="M760" s="165" t="s">
        <v>2215</v>
      </c>
      <c r="N760" s="64">
        <v>10</v>
      </c>
      <c r="O760" s="64">
        <v>0</v>
      </c>
      <c r="P760" s="64">
        <v>0</v>
      </c>
      <c r="Q760" s="64">
        <v>0</v>
      </c>
      <c r="R760" s="64">
        <f t="shared" si="139"/>
        <v>10</v>
      </c>
      <c r="S760" s="105" t="s">
        <v>5402</v>
      </c>
      <c r="T760" s="105" t="s">
        <v>172</v>
      </c>
      <c r="U760" s="159">
        <f t="shared" si="140"/>
        <v>10</v>
      </c>
      <c r="V760" s="273">
        <v>46</v>
      </c>
      <c r="W760" s="100">
        <f t="shared" si="137"/>
        <v>4.5999999999999996</v>
      </c>
      <c r="X760" s="105" t="str">
        <f t="shared" si="138"/>
        <v>De acuerdo a lo programado</v>
      </c>
      <c r="Y760" s="166"/>
      <c r="Z760" s="159">
        <f t="shared" si="141"/>
        <v>0</v>
      </c>
      <c r="AA760" s="159"/>
      <c r="AB760" s="100" t="str">
        <f t="shared" si="142"/>
        <v>No hay ejecución</v>
      </c>
      <c r="AC760" s="105" t="str">
        <f t="shared" si="143"/>
        <v>NA</v>
      </c>
      <c r="AD760" s="166"/>
      <c r="AE760" s="65">
        <f t="shared" si="144"/>
        <v>46</v>
      </c>
      <c r="AF760" s="100">
        <f t="shared" si="145"/>
        <v>4.5999999999999996</v>
      </c>
      <c r="AG760" s="105" t="str">
        <f t="shared" si="146"/>
        <v>De acuerdo a lo programado</v>
      </c>
      <c r="AH760" s="166"/>
      <c r="AI760" s="159">
        <v>474142.24000000005</v>
      </c>
      <c r="AJ760" s="159" t="s">
        <v>5136</v>
      </c>
    </row>
    <row r="761" spans="1:36" ht="30" thickTop="1" thickBot="1">
      <c r="A761" s="63">
        <v>746</v>
      </c>
      <c r="B761" s="162" t="s">
        <v>400</v>
      </c>
      <c r="C761" s="162">
        <v>0</v>
      </c>
      <c r="D761" s="162">
        <v>0</v>
      </c>
      <c r="E761" s="162" t="s">
        <v>41</v>
      </c>
      <c r="F761" s="162">
        <v>18</v>
      </c>
      <c r="G761" s="231" t="s">
        <v>541</v>
      </c>
      <c r="H761" s="164" t="s">
        <v>5295</v>
      </c>
      <c r="I761" s="231" t="s">
        <v>20</v>
      </c>
      <c r="J761" s="231" t="s">
        <v>129</v>
      </c>
      <c r="K761" s="231">
        <v>6</v>
      </c>
      <c r="L761" s="165" t="s">
        <v>3778</v>
      </c>
      <c r="M761" s="165" t="s">
        <v>643</v>
      </c>
      <c r="N761" s="64">
        <v>1</v>
      </c>
      <c r="O761" s="64">
        <v>0</v>
      </c>
      <c r="P761" s="64">
        <v>0</v>
      </c>
      <c r="Q761" s="64">
        <v>1</v>
      </c>
      <c r="R761" s="64">
        <f t="shared" si="139"/>
        <v>2</v>
      </c>
      <c r="S761" s="105" t="s">
        <v>5402</v>
      </c>
      <c r="T761" s="105" t="s">
        <v>172</v>
      </c>
      <c r="U761" s="159">
        <f t="shared" si="140"/>
        <v>1</v>
      </c>
      <c r="V761" s="273">
        <v>0</v>
      </c>
      <c r="W761" s="100">
        <f t="shared" si="137"/>
        <v>0</v>
      </c>
      <c r="X761" s="105" t="str">
        <f t="shared" si="138"/>
        <v>En Riesgo de no Cumplimiento</v>
      </c>
      <c r="Y761" s="166"/>
      <c r="Z761" s="159">
        <f t="shared" si="141"/>
        <v>1</v>
      </c>
      <c r="AA761" s="159"/>
      <c r="AB761" s="100" t="str">
        <f t="shared" si="142"/>
        <v>No hay ejecución</v>
      </c>
      <c r="AC761" s="105" t="str">
        <f t="shared" si="143"/>
        <v>NA</v>
      </c>
      <c r="AD761" s="166"/>
      <c r="AE761" s="65">
        <f t="shared" si="144"/>
        <v>0</v>
      </c>
      <c r="AF761" s="100" t="str">
        <f t="shared" si="145"/>
        <v>No hay Programación</v>
      </c>
      <c r="AG761" s="105" t="str">
        <f t="shared" si="146"/>
        <v>De acuerdo a lo programado</v>
      </c>
      <c r="AH761" s="166"/>
      <c r="AI761" s="159">
        <v>10307.44</v>
      </c>
      <c r="AJ761" s="159" t="s">
        <v>5136</v>
      </c>
    </row>
    <row r="762" spans="1:36" ht="30" thickTop="1" thickBot="1">
      <c r="A762" s="63">
        <v>747</v>
      </c>
      <c r="B762" s="162" t="s">
        <v>400</v>
      </c>
      <c r="C762" s="162">
        <v>0</v>
      </c>
      <c r="D762" s="162">
        <v>0</v>
      </c>
      <c r="E762" s="162" t="s">
        <v>41</v>
      </c>
      <c r="F762" s="162">
        <v>18</v>
      </c>
      <c r="G762" s="231" t="s">
        <v>547</v>
      </c>
      <c r="H762" s="164" t="s">
        <v>5186</v>
      </c>
      <c r="I762" s="231" t="s">
        <v>20</v>
      </c>
      <c r="J762" s="231" t="s">
        <v>129</v>
      </c>
      <c r="K762" s="231">
        <v>6</v>
      </c>
      <c r="L762" s="165" t="s">
        <v>3778</v>
      </c>
      <c r="M762" s="165" t="s">
        <v>643</v>
      </c>
      <c r="N762" s="64">
        <v>0</v>
      </c>
      <c r="O762" s="64">
        <v>0</v>
      </c>
      <c r="P762" s="64">
        <v>1</v>
      </c>
      <c r="Q762" s="64">
        <v>0</v>
      </c>
      <c r="R762" s="64">
        <f t="shared" si="139"/>
        <v>1</v>
      </c>
      <c r="S762" s="105" t="s">
        <v>5402</v>
      </c>
      <c r="T762" s="105" t="s">
        <v>172</v>
      </c>
      <c r="U762" s="159">
        <f t="shared" si="140"/>
        <v>0</v>
      </c>
      <c r="V762" s="273">
        <v>0</v>
      </c>
      <c r="W762" s="100" t="str">
        <f t="shared" si="137"/>
        <v>No hay Programación</v>
      </c>
      <c r="X762" s="105" t="str">
        <f t="shared" si="138"/>
        <v>De acuerdo a lo programado</v>
      </c>
      <c r="Y762" s="166" t="s">
        <v>5219</v>
      </c>
      <c r="Z762" s="159">
        <f t="shared" si="141"/>
        <v>1</v>
      </c>
      <c r="AA762" s="159"/>
      <c r="AB762" s="100" t="str">
        <f t="shared" si="142"/>
        <v>No hay ejecución</v>
      </c>
      <c r="AC762" s="105" t="str">
        <f t="shared" si="143"/>
        <v>NA</v>
      </c>
      <c r="AD762" s="166"/>
      <c r="AE762" s="65">
        <f t="shared" si="144"/>
        <v>0</v>
      </c>
      <c r="AF762" s="100" t="str">
        <f t="shared" si="145"/>
        <v>No hay Programación</v>
      </c>
      <c r="AG762" s="105" t="str">
        <f t="shared" si="146"/>
        <v>De acuerdo a lo programado</v>
      </c>
      <c r="AH762" s="166"/>
      <c r="AI762" s="159">
        <v>10307.44</v>
      </c>
      <c r="AJ762" s="159" t="s">
        <v>5136</v>
      </c>
    </row>
    <row r="763" spans="1:36" ht="30" thickTop="1" thickBot="1">
      <c r="A763" s="63">
        <v>748</v>
      </c>
      <c r="B763" s="162" t="s">
        <v>400</v>
      </c>
      <c r="C763" s="162">
        <v>0</v>
      </c>
      <c r="D763" s="162">
        <v>0</v>
      </c>
      <c r="E763" s="162" t="s">
        <v>41</v>
      </c>
      <c r="F763" s="162">
        <v>18</v>
      </c>
      <c r="G763" s="231" t="s">
        <v>547</v>
      </c>
      <c r="H763" s="164" t="s">
        <v>5186</v>
      </c>
      <c r="I763" s="231" t="s">
        <v>18</v>
      </c>
      <c r="J763" s="231" t="s">
        <v>129</v>
      </c>
      <c r="K763" s="231">
        <v>6</v>
      </c>
      <c r="L763" s="165" t="s">
        <v>2214</v>
      </c>
      <c r="M763" s="165" t="s">
        <v>2215</v>
      </c>
      <c r="N763" s="64">
        <v>10</v>
      </c>
      <c r="O763" s="64">
        <v>0</v>
      </c>
      <c r="P763" s="64">
        <v>0</v>
      </c>
      <c r="Q763" s="64">
        <v>0</v>
      </c>
      <c r="R763" s="64">
        <f t="shared" si="139"/>
        <v>10</v>
      </c>
      <c r="S763" s="105" t="s">
        <v>5402</v>
      </c>
      <c r="T763" s="105" t="s">
        <v>172</v>
      </c>
      <c r="U763" s="159">
        <f t="shared" si="140"/>
        <v>10</v>
      </c>
      <c r="V763" s="273">
        <v>11</v>
      </c>
      <c r="W763" s="100">
        <f t="shared" si="137"/>
        <v>1.1000000000000001</v>
      </c>
      <c r="X763" s="105" t="str">
        <f t="shared" si="138"/>
        <v>De acuerdo a lo programado</v>
      </c>
      <c r="Y763" s="166"/>
      <c r="Z763" s="159">
        <f t="shared" si="141"/>
        <v>0</v>
      </c>
      <c r="AA763" s="159"/>
      <c r="AB763" s="100" t="str">
        <f t="shared" si="142"/>
        <v>No hay ejecución</v>
      </c>
      <c r="AC763" s="105" t="str">
        <f t="shared" si="143"/>
        <v>NA</v>
      </c>
      <c r="AD763" s="166"/>
      <c r="AE763" s="65">
        <f t="shared" si="144"/>
        <v>11</v>
      </c>
      <c r="AF763" s="100">
        <f t="shared" si="145"/>
        <v>1.1000000000000001</v>
      </c>
      <c r="AG763" s="105" t="str">
        <f t="shared" si="146"/>
        <v>De acuerdo a lo programado</v>
      </c>
      <c r="AH763" s="166"/>
      <c r="AI763" s="159">
        <v>103074.40000000001</v>
      </c>
      <c r="AJ763" s="159" t="s">
        <v>5136</v>
      </c>
    </row>
    <row r="764" spans="1:36" ht="30" thickTop="1" thickBot="1">
      <c r="A764" s="63">
        <v>749</v>
      </c>
      <c r="B764" s="162" t="s">
        <v>400</v>
      </c>
      <c r="C764" s="162">
        <v>0</v>
      </c>
      <c r="D764" s="162">
        <v>0</v>
      </c>
      <c r="E764" s="162" t="s">
        <v>41</v>
      </c>
      <c r="F764" s="162">
        <v>18</v>
      </c>
      <c r="G764" s="231" t="s">
        <v>439</v>
      </c>
      <c r="H764" s="164" t="s">
        <v>5160</v>
      </c>
      <c r="I764" s="231" t="s">
        <v>20</v>
      </c>
      <c r="J764" s="231" t="s">
        <v>129</v>
      </c>
      <c r="K764" s="231">
        <v>6</v>
      </c>
      <c r="L764" s="165" t="s">
        <v>2214</v>
      </c>
      <c r="M764" s="165" t="s">
        <v>2215</v>
      </c>
      <c r="N764" s="64">
        <v>1</v>
      </c>
      <c r="O764" s="64">
        <v>0</v>
      </c>
      <c r="P764" s="64">
        <v>1</v>
      </c>
      <c r="Q764" s="64">
        <v>0</v>
      </c>
      <c r="R764" s="64">
        <f t="shared" si="139"/>
        <v>2</v>
      </c>
      <c r="S764" s="105" t="s">
        <v>5402</v>
      </c>
      <c r="T764" s="105" t="s">
        <v>172</v>
      </c>
      <c r="U764" s="159">
        <f t="shared" si="140"/>
        <v>1</v>
      </c>
      <c r="V764" s="273">
        <v>2</v>
      </c>
      <c r="W764" s="100">
        <f t="shared" si="137"/>
        <v>2</v>
      </c>
      <c r="X764" s="105" t="str">
        <f t="shared" si="138"/>
        <v>De acuerdo a lo programado</v>
      </c>
      <c r="Y764" s="166"/>
      <c r="Z764" s="159">
        <f t="shared" si="141"/>
        <v>1</v>
      </c>
      <c r="AA764" s="159"/>
      <c r="AB764" s="100" t="str">
        <f t="shared" si="142"/>
        <v>No hay ejecución</v>
      </c>
      <c r="AC764" s="105" t="str">
        <f t="shared" si="143"/>
        <v>NA</v>
      </c>
      <c r="AD764" s="166"/>
      <c r="AE764" s="65">
        <f t="shared" si="144"/>
        <v>2</v>
      </c>
      <c r="AF764" s="100">
        <f t="shared" si="145"/>
        <v>1</v>
      </c>
      <c r="AG764" s="105" t="str">
        <f t="shared" si="146"/>
        <v>De acuerdo a lo programado</v>
      </c>
      <c r="AH764" s="166"/>
      <c r="AI764" s="159">
        <v>20614.88</v>
      </c>
      <c r="AJ764" s="159" t="s">
        <v>5136</v>
      </c>
    </row>
    <row r="765" spans="1:36" ht="30" thickTop="1" thickBot="1">
      <c r="A765" s="63">
        <v>750</v>
      </c>
      <c r="B765" s="162" t="s">
        <v>400</v>
      </c>
      <c r="C765" s="162">
        <v>0</v>
      </c>
      <c r="D765" s="162">
        <v>0</v>
      </c>
      <c r="E765" s="162" t="s">
        <v>41</v>
      </c>
      <c r="F765" s="162">
        <v>18</v>
      </c>
      <c r="G765" s="231" t="s">
        <v>464</v>
      </c>
      <c r="H765" s="164" t="s">
        <v>5149</v>
      </c>
      <c r="I765" s="231" t="s">
        <v>20</v>
      </c>
      <c r="J765" s="447" t="s">
        <v>336</v>
      </c>
      <c r="K765" s="231">
        <v>6</v>
      </c>
      <c r="L765" s="165" t="s">
        <v>2214</v>
      </c>
      <c r="M765" s="165" t="s">
        <v>2215</v>
      </c>
      <c r="N765" s="64">
        <v>1</v>
      </c>
      <c r="O765" s="64">
        <v>0</v>
      </c>
      <c r="P765" s="64">
        <v>1</v>
      </c>
      <c r="Q765" s="64">
        <v>0</v>
      </c>
      <c r="R765" s="64">
        <f t="shared" si="139"/>
        <v>2</v>
      </c>
      <c r="S765" s="105" t="s">
        <v>5402</v>
      </c>
      <c r="T765" s="105" t="s">
        <v>172</v>
      </c>
      <c r="U765" s="159">
        <f t="shared" si="140"/>
        <v>1</v>
      </c>
      <c r="V765" s="273">
        <v>0</v>
      </c>
      <c r="W765" s="100">
        <f t="shared" si="137"/>
        <v>0</v>
      </c>
      <c r="X765" s="105" t="str">
        <f t="shared" si="138"/>
        <v>En Riesgo de no Cumplimiento</v>
      </c>
      <c r="Y765" s="166" t="s">
        <v>5830</v>
      </c>
      <c r="Z765" s="159">
        <f t="shared" si="141"/>
        <v>1</v>
      </c>
      <c r="AA765" s="159"/>
      <c r="AB765" s="100" t="str">
        <f t="shared" si="142"/>
        <v>No hay ejecución</v>
      </c>
      <c r="AC765" s="105" t="str">
        <f t="shared" si="143"/>
        <v>NA</v>
      </c>
      <c r="AD765" s="166"/>
      <c r="AE765" s="65">
        <f t="shared" si="144"/>
        <v>0</v>
      </c>
      <c r="AF765" s="100" t="str">
        <f t="shared" si="145"/>
        <v>No hay Programación</v>
      </c>
      <c r="AG765" s="105" t="str">
        <f t="shared" si="146"/>
        <v>De acuerdo a lo programado</v>
      </c>
      <c r="AH765" s="166"/>
      <c r="AI765" s="159">
        <v>20614.88</v>
      </c>
      <c r="AJ765" s="159" t="s">
        <v>5136</v>
      </c>
    </row>
    <row r="766" spans="1:36" ht="30" thickTop="1" thickBot="1">
      <c r="A766" s="63">
        <v>751</v>
      </c>
      <c r="B766" s="162" t="s">
        <v>400</v>
      </c>
      <c r="C766" s="162">
        <v>0</v>
      </c>
      <c r="D766" s="162">
        <v>0</v>
      </c>
      <c r="E766" s="162" t="s">
        <v>41</v>
      </c>
      <c r="F766" s="162">
        <v>18</v>
      </c>
      <c r="G766" s="231" t="s">
        <v>547</v>
      </c>
      <c r="H766" s="164" t="s">
        <v>5143</v>
      </c>
      <c r="I766" s="231" t="s">
        <v>20</v>
      </c>
      <c r="J766" s="231" t="s">
        <v>129</v>
      </c>
      <c r="K766" s="231">
        <v>6</v>
      </c>
      <c r="L766" s="165" t="s">
        <v>2214</v>
      </c>
      <c r="M766" s="165" t="s">
        <v>2215</v>
      </c>
      <c r="N766" s="64">
        <v>0</v>
      </c>
      <c r="O766" s="64">
        <v>0</v>
      </c>
      <c r="P766" s="64">
        <v>0</v>
      </c>
      <c r="Q766" s="64">
        <v>1</v>
      </c>
      <c r="R766" s="64">
        <f t="shared" si="139"/>
        <v>1</v>
      </c>
      <c r="S766" s="105" t="s">
        <v>5402</v>
      </c>
      <c r="T766" s="105" t="s">
        <v>172</v>
      </c>
      <c r="U766" s="159">
        <f t="shared" si="140"/>
        <v>0</v>
      </c>
      <c r="V766" s="273">
        <v>0</v>
      </c>
      <c r="W766" s="100" t="str">
        <f t="shared" si="137"/>
        <v>No hay Programación</v>
      </c>
      <c r="X766" s="105" t="str">
        <f t="shared" si="138"/>
        <v>De acuerdo a lo programado</v>
      </c>
      <c r="Y766" s="166" t="s">
        <v>5830</v>
      </c>
      <c r="Z766" s="159">
        <f t="shared" si="141"/>
        <v>1</v>
      </c>
      <c r="AA766" s="159"/>
      <c r="AB766" s="100" t="str">
        <f t="shared" si="142"/>
        <v>No hay ejecución</v>
      </c>
      <c r="AC766" s="105" t="str">
        <f t="shared" si="143"/>
        <v>NA</v>
      </c>
      <c r="AD766" s="166"/>
      <c r="AE766" s="65">
        <f t="shared" si="144"/>
        <v>0</v>
      </c>
      <c r="AF766" s="100" t="str">
        <f t="shared" si="145"/>
        <v>No hay Programación</v>
      </c>
      <c r="AG766" s="105" t="str">
        <f t="shared" si="146"/>
        <v>De acuerdo a lo programado</v>
      </c>
      <c r="AH766" s="166"/>
      <c r="AI766" s="159">
        <v>103074.40000000001</v>
      </c>
      <c r="AJ766" s="159" t="s">
        <v>5136</v>
      </c>
    </row>
    <row r="767" spans="1:36" ht="30" thickTop="1" thickBot="1">
      <c r="A767" s="63">
        <v>752</v>
      </c>
      <c r="B767" s="162" t="s">
        <v>400</v>
      </c>
      <c r="C767" s="162">
        <v>0</v>
      </c>
      <c r="D767" s="162">
        <v>0</v>
      </c>
      <c r="E767" s="162" t="s">
        <v>41</v>
      </c>
      <c r="F767" s="162">
        <v>18</v>
      </c>
      <c r="G767" s="231" t="s">
        <v>547</v>
      </c>
      <c r="H767" s="164" t="s">
        <v>5184</v>
      </c>
      <c r="I767" s="231" t="s">
        <v>20</v>
      </c>
      <c r="J767" s="231" t="s">
        <v>129</v>
      </c>
      <c r="K767" s="231">
        <v>6</v>
      </c>
      <c r="L767" s="165" t="s">
        <v>2214</v>
      </c>
      <c r="M767" s="165" t="s">
        <v>2215</v>
      </c>
      <c r="N767" s="64">
        <v>0</v>
      </c>
      <c r="O767" s="64">
        <v>0</v>
      </c>
      <c r="P767" s="64">
        <v>1</v>
      </c>
      <c r="Q767" s="64">
        <v>0</v>
      </c>
      <c r="R767" s="64">
        <f t="shared" si="139"/>
        <v>1</v>
      </c>
      <c r="S767" s="105" t="s">
        <v>5402</v>
      </c>
      <c r="T767" s="105" t="s">
        <v>172</v>
      </c>
      <c r="U767" s="159">
        <f t="shared" si="140"/>
        <v>0</v>
      </c>
      <c r="V767" s="273">
        <v>0</v>
      </c>
      <c r="W767" s="100" t="str">
        <f t="shared" si="137"/>
        <v>No hay Programación</v>
      </c>
      <c r="X767" s="105" t="str">
        <f t="shared" si="138"/>
        <v>De acuerdo a lo programado</v>
      </c>
      <c r="Y767" s="166" t="s">
        <v>5830</v>
      </c>
      <c r="Z767" s="159">
        <f t="shared" si="141"/>
        <v>1</v>
      </c>
      <c r="AA767" s="159"/>
      <c r="AB767" s="100" t="str">
        <f t="shared" si="142"/>
        <v>No hay ejecución</v>
      </c>
      <c r="AC767" s="105" t="str">
        <f t="shared" si="143"/>
        <v>NA</v>
      </c>
      <c r="AD767" s="166"/>
      <c r="AE767" s="65">
        <f t="shared" si="144"/>
        <v>0</v>
      </c>
      <c r="AF767" s="100" t="str">
        <f t="shared" si="145"/>
        <v>No hay Programación</v>
      </c>
      <c r="AG767" s="105" t="str">
        <f t="shared" si="146"/>
        <v>De acuerdo a lo programado</v>
      </c>
      <c r="AH767" s="166"/>
      <c r="AI767" s="159">
        <v>10307.44</v>
      </c>
      <c r="AJ767" s="159" t="s">
        <v>5136</v>
      </c>
    </row>
    <row r="768" spans="1:36" ht="30" thickTop="1" thickBot="1">
      <c r="A768" s="63">
        <v>753</v>
      </c>
      <c r="B768" s="162" t="s">
        <v>400</v>
      </c>
      <c r="C768" s="162">
        <v>0</v>
      </c>
      <c r="D768" s="162">
        <v>0</v>
      </c>
      <c r="E768" s="162" t="s">
        <v>41</v>
      </c>
      <c r="F768" s="162">
        <v>18</v>
      </c>
      <c r="G768" s="231" t="s">
        <v>541</v>
      </c>
      <c r="H768" s="164" t="s">
        <v>5295</v>
      </c>
      <c r="I768" s="231" t="s">
        <v>18</v>
      </c>
      <c r="J768" s="231" t="s">
        <v>129</v>
      </c>
      <c r="K768" s="231">
        <v>6</v>
      </c>
      <c r="L768" s="165" t="s">
        <v>3834</v>
      </c>
      <c r="M768" s="165" t="s">
        <v>643</v>
      </c>
      <c r="N768" s="64">
        <v>0</v>
      </c>
      <c r="O768" s="64">
        <v>0</v>
      </c>
      <c r="P768" s="64">
        <v>1</v>
      </c>
      <c r="Q768" s="64">
        <v>0</v>
      </c>
      <c r="R768" s="64">
        <f>N768+O768+P768+Q768</f>
        <v>1</v>
      </c>
      <c r="S768" s="105" t="s">
        <v>5402</v>
      </c>
      <c r="T768" s="105" t="s">
        <v>172</v>
      </c>
      <c r="U768" s="159">
        <f t="shared" si="140"/>
        <v>0</v>
      </c>
      <c r="V768" s="273">
        <v>0</v>
      </c>
      <c r="W768" s="100" t="str">
        <f t="shared" si="137"/>
        <v>No hay Programación</v>
      </c>
      <c r="X768" s="105" t="str">
        <f t="shared" si="138"/>
        <v>De acuerdo a lo programado</v>
      </c>
      <c r="Y768" s="166"/>
      <c r="Z768" s="159">
        <f t="shared" si="141"/>
        <v>1</v>
      </c>
      <c r="AA768" s="159"/>
      <c r="AB768" s="100" t="str">
        <f t="shared" si="142"/>
        <v>No hay ejecución</v>
      </c>
      <c r="AC768" s="105" t="str">
        <f t="shared" si="143"/>
        <v>NA</v>
      </c>
      <c r="AD768" s="166"/>
      <c r="AE768" s="65">
        <f t="shared" si="144"/>
        <v>0</v>
      </c>
      <c r="AF768" s="100" t="str">
        <f t="shared" si="145"/>
        <v>No hay Programación</v>
      </c>
      <c r="AG768" s="105" t="str">
        <f t="shared" si="146"/>
        <v>De acuerdo a lo programado</v>
      </c>
      <c r="AH768" s="166"/>
      <c r="AI768" s="159">
        <v>10307.44</v>
      </c>
      <c r="AJ768" s="159" t="s">
        <v>5136</v>
      </c>
    </row>
    <row r="769" spans="1:36" ht="30" thickTop="1" thickBot="1">
      <c r="A769" s="63">
        <v>754</v>
      </c>
      <c r="B769" s="162" t="s">
        <v>400</v>
      </c>
      <c r="C769" s="162">
        <v>0</v>
      </c>
      <c r="D769" s="162">
        <v>0</v>
      </c>
      <c r="E769" s="162" t="s">
        <v>41</v>
      </c>
      <c r="F769" s="162">
        <v>18</v>
      </c>
      <c r="G769" s="231" t="s">
        <v>450</v>
      </c>
      <c r="H769" s="164" t="s">
        <v>5168</v>
      </c>
      <c r="I769" s="231" t="s">
        <v>20</v>
      </c>
      <c r="J769" s="231" t="s">
        <v>129</v>
      </c>
      <c r="K769" s="231">
        <v>6</v>
      </c>
      <c r="L769" s="165" t="s">
        <v>2214</v>
      </c>
      <c r="M769" s="165" t="s">
        <v>2215</v>
      </c>
      <c r="N769" s="64">
        <v>4</v>
      </c>
      <c r="O769" s="64">
        <v>0</v>
      </c>
      <c r="P769" s="64">
        <v>0</v>
      </c>
      <c r="Q769" s="64">
        <v>0</v>
      </c>
      <c r="R769" s="64">
        <f t="shared" ref="R769:R788" si="147">N769+O769+P769+Q769</f>
        <v>4</v>
      </c>
      <c r="S769" s="105" t="s">
        <v>5402</v>
      </c>
      <c r="T769" s="105" t="s">
        <v>172</v>
      </c>
      <c r="U769" s="159">
        <f t="shared" si="140"/>
        <v>4</v>
      </c>
      <c r="V769" s="273">
        <v>0</v>
      </c>
      <c r="W769" s="100">
        <f t="shared" si="137"/>
        <v>0</v>
      </c>
      <c r="X769" s="105" t="str">
        <f t="shared" si="138"/>
        <v>En Riesgo de no Cumplimiento</v>
      </c>
      <c r="Y769" s="166" t="s">
        <v>5219</v>
      </c>
      <c r="Z769" s="159">
        <f t="shared" si="141"/>
        <v>0</v>
      </c>
      <c r="AA769" s="159"/>
      <c r="AB769" s="100" t="str">
        <f t="shared" si="142"/>
        <v>No hay ejecución</v>
      </c>
      <c r="AC769" s="105" t="str">
        <f t="shared" si="143"/>
        <v>NA</v>
      </c>
      <c r="AD769" s="166"/>
      <c r="AE769" s="65">
        <f t="shared" si="144"/>
        <v>0</v>
      </c>
      <c r="AF769" s="100" t="str">
        <f t="shared" si="145"/>
        <v>No hay Programación</v>
      </c>
      <c r="AG769" s="105" t="str">
        <f t="shared" si="146"/>
        <v>De acuerdo a lo programado</v>
      </c>
      <c r="AH769" s="166"/>
      <c r="AI769" s="159">
        <v>41229.760000000002</v>
      </c>
      <c r="AJ769" s="159" t="s">
        <v>5136</v>
      </c>
    </row>
    <row r="770" spans="1:36" ht="30" thickTop="1" thickBot="1">
      <c r="A770" s="63">
        <v>755</v>
      </c>
      <c r="B770" s="162" t="s">
        <v>400</v>
      </c>
      <c r="C770" s="162">
        <v>0</v>
      </c>
      <c r="D770" s="162">
        <v>0</v>
      </c>
      <c r="E770" s="162" t="s">
        <v>41</v>
      </c>
      <c r="F770" s="162">
        <v>18</v>
      </c>
      <c r="G770" s="231" t="s">
        <v>450</v>
      </c>
      <c r="H770" s="164" t="s">
        <v>5133</v>
      </c>
      <c r="I770" s="231" t="s">
        <v>20</v>
      </c>
      <c r="J770" s="231" t="s">
        <v>129</v>
      </c>
      <c r="K770" s="231">
        <v>6</v>
      </c>
      <c r="L770" s="165" t="s">
        <v>2214</v>
      </c>
      <c r="M770" s="165" t="s">
        <v>2215</v>
      </c>
      <c r="N770" s="64">
        <v>4</v>
      </c>
      <c r="O770" s="64">
        <v>0</v>
      </c>
      <c r="P770" s="64">
        <v>0</v>
      </c>
      <c r="Q770" s="64">
        <v>0</v>
      </c>
      <c r="R770" s="64">
        <f t="shared" si="147"/>
        <v>4</v>
      </c>
      <c r="S770" s="105" t="s">
        <v>5402</v>
      </c>
      <c r="T770" s="105" t="s">
        <v>172</v>
      </c>
      <c r="U770" s="159">
        <f t="shared" si="140"/>
        <v>4</v>
      </c>
      <c r="V770" s="273">
        <v>0</v>
      </c>
      <c r="W770" s="100">
        <f t="shared" ref="W770:W788" si="148">IF(V770="","No hay ejecución",IF(AND(U770&gt;0), V770/U770,"No hay Programación"))</f>
        <v>0</v>
      </c>
      <c r="X770" s="105" t="str">
        <f t="shared" ref="X770:X788" si="149">IF(W770="No hay ejecución","NA",IF(W770&gt;=90%,"De acuerdo a lo programado",IF(W770&gt;=70%,"Atraso Leve",IF(W770&lt;70%,"En Riesgo de no Cumplimiento"))))</f>
        <v>En Riesgo de no Cumplimiento</v>
      </c>
      <c r="Y770" s="166" t="s">
        <v>5219</v>
      </c>
      <c r="Z770" s="159">
        <f t="shared" si="141"/>
        <v>0</v>
      </c>
      <c r="AA770" s="159"/>
      <c r="AB770" s="100" t="str">
        <f t="shared" si="142"/>
        <v>No hay ejecución</v>
      </c>
      <c r="AC770" s="105" t="str">
        <f t="shared" si="143"/>
        <v>NA</v>
      </c>
      <c r="AD770" s="166"/>
      <c r="AE770" s="65">
        <f t="shared" si="144"/>
        <v>0</v>
      </c>
      <c r="AF770" s="100" t="str">
        <f t="shared" si="145"/>
        <v>No hay Programación</v>
      </c>
      <c r="AG770" s="105" t="str">
        <f t="shared" si="146"/>
        <v>De acuerdo a lo programado</v>
      </c>
      <c r="AH770" s="166"/>
      <c r="AI770" s="159">
        <v>41229.760000000002</v>
      </c>
      <c r="AJ770" s="159" t="s">
        <v>5136</v>
      </c>
    </row>
    <row r="771" spans="1:36" ht="30" thickTop="1" thickBot="1">
      <c r="A771" s="63">
        <v>756</v>
      </c>
      <c r="B771" s="162" t="s">
        <v>400</v>
      </c>
      <c r="C771" s="162">
        <v>0</v>
      </c>
      <c r="D771" s="162">
        <v>0</v>
      </c>
      <c r="E771" s="162" t="s">
        <v>41</v>
      </c>
      <c r="F771" s="162">
        <v>18</v>
      </c>
      <c r="G771" s="231" t="s">
        <v>428</v>
      </c>
      <c r="H771" s="164" t="s">
        <v>5137</v>
      </c>
      <c r="I771" s="231" t="s">
        <v>20</v>
      </c>
      <c r="J771" s="231" t="s">
        <v>129</v>
      </c>
      <c r="K771" s="231">
        <v>6</v>
      </c>
      <c r="L771" s="165" t="s">
        <v>2214</v>
      </c>
      <c r="M771" s="165" t="s">
        <v>2215</v>
      </c>
      <c r="N771" s="64">
        <v>4</v>
      </c>
      <c r="O771" s="64">
        <v>0</v>
      </c>
      <c r="P771" s="64">
        <v>0</v>
      </c>
      <c r="Q771" s="64">
        <v>0</v>
      </c>
      <c r="R771" s="64">
        <f t="shared" si="147"/>
        <v>4</v>
      </c>
      <c r="S771" s="105" t="s">
        <v>5402</v>
      </c>
      <c r="T771" s="105" t="s">
        <v>172</v>
      </c>
      <c r="U771" s="159">
        <f t="shared" si="140"/>
        <v>4</v>
      </c>
      <c r="V771" s="273">
        <v>0</v>
      </c>
      <c r="W771" s="100">
        <f t="shared" si="148"/>
        <v>0</v>
      </c>
      <c r="X771" s="105" t="str">
        <f t="shared" si="149"/>
        <v>En Riesgo de no Cumplimiento</v>
      </c>
      <c r="Y771" s="166" t="s">
        <v>5219</v>
      </c>
      <c r="Z771" s="159">
        <f t="shared" si="141"/>
        <v>0</v>
      </c>
      <c r="AA771" s="159"/>
      <c r="AB771" s="100" t="str">
        <f t="shared" si="142"/>
        <v>No hay ejecución</v>
      </c>
      <c r="AC771" s="105" t="str">
        <f t="shared" si="143"/>
        <v>NA</v>
      </c>
      <c r="AD771" s="166"/>
      <c r="AE771" s="65">
        <f t="shared" si="144"/>
        <v>0</v>
      </c>
      <c r="AF771" s="100" t="str">
        <f t="shared" si="145"/>
        <v>No hay Programación</v>
      </c>
      <c r="AG771" s="105" t="str">
        <f t="shared" si="146"/>
        <v>De acuerdo a lo programado</v>
      </c>
      <c r="AH771" s="166"/>
      <c r="AI771" s="159">
        <v>41229.760000000002</v>
      </c>
      <c r="AJ771" s="159" t="s">
        <v>5136</v>
      </c>
    </row>
    <row r="772" spans="1:36" ht="30" thickTop="1" thickBot="1">
      <c r="A772" s="63">
        <v>757</v>
      </c>
      <c r="B772" s="162" t="s">
        <v>400</v>
      </c>
      <c r="C772" s="162">
        <v>0</v>
      </c>
      <c r="D772" s="162">
        <v>0</v>
      </c>
      <c r="E772" s="162" t="s">
        <v>41</v>
      </c>
      <c r="F772" s="162">
        <v>18</v>
      </c>
      <c r="G772" s="231" t="s">
        <v>439</v>
      </c>
      <c r="H772" s="164" t="s">
        <v>5160</v>
      </c>
      <c r="I772" s="231" t="s">
        <v>20</v>
      </c>
      <c r="J772" s="231" t="s">
        <v>129</v>
      </c>
      <c r="K772" s="231">
        <v>6</v>
      </c>
      <c r="L772" s="165" t="s">
        <v>2214</v>
      </c>
      <c r="M772" s="165" t="s">
        <v>2215</v>
      </c>
      <c r="N772" s="64">
        <v>0</v>
      </c>
      <c r="O772" s="64">
        <v>0</v>
      </c>
      <c r="P772" s="64">
        <v>0</v>
      </c>
      <c r="Q772" s="64">
        <v>4</v>
      </c>
      <c r="R772" s="64">
        <f t="shared" si="147"/>
        <v>4</v>
      </c>
      <c r="S772" s="105" t="s">
        <v>5402</v>
      </c>
      <c r="T772" s="105" t="s">
        <v>172</v>
      </c>
      <c r="U772" s="159">
        <f t="shared" si="140"/>
        <v>0</v>
      </c>
      <c r="V772" s="273">
        <v>0</v>
      </c>
      <c r="W772" s="100" t="str">
        <f t="shared" si="148"/>
        <v>No hay Programación</v>
      </c>
      <c r="X772" s="105" t="str">
        <f t="shared" si="149"/>
        <v>De acuerdo a lo programado</v>
      </c>
      <c r="Y772" s="166" t="s">
        <v>5219</v>
      </c>
      <c r="Z772" s="159">
        <f t="shared" si="141"/>
        <v>4</v>
      </c>
      <c r="AA772" s="159"/>
      <c r="AB772" s="100" t="str">
        <f t="shared" si="142"/>
        <v>No hay ejecución</v>
      </c>
      <c r="AC772" s="105" t="str">
        <f t="shared" si="143"/>
        <v>NA</v>
      </c>
      <c r="AD772" s="166"/>
      <c r="AE772" s="65">
        <f t="shared" si="144"/>
        <v>0</v>
      </c>
      <c r="AF772" s="100" t="str">
        <f t="shared" si="145"/>
        <v>No hay Programación</v>
      </c>
      <c r="AG772" s="105" t="str">
        <f t="shared" si="146"/>
        <v>De acuerdo a lo programado</v>
      </c>
      <c r="AH772" s="166"/>
      <c r="AI772" s="159">
        <v>41229.760000000002</v>
      </c>
      <c r="AJ772" s="159" t="s">
        <v>5136</v>
      </c>
    </row>
    <row r="773" spans="1:36" ht="30" thickTop="1" thickBot="1">
      <c r="A773" s="63">
        <v>758</v>
      </c>
      <c r="B773" s="162" t="s">
        <v>400</v>
      </c>
      <c r="C773" s="162">
        <v>0</v>
      </c>
      <c r="D773" s="162">
        <v>0</v>
      </c>
      <c r="E773" s="162" t="s">
        <v>41</v>
      </c>
      <c r="F773" s="162">
        <v>18</v>
      </c>
      <c r="G773" s="231" t="s">
        <v>439</v>
      </c>
      <c r="H773" s="164" t="s">
        <v>5271</v>
      </c>
      <c r="I773" s="231" t="s">
        <v>20</v>
      </c>
      <c r="J773" s="231" t="s">
        <v>129</v>
      </c>
      <c r="K773" s="231">
        <v>6</v>
      </c>
      <c r="L773" s="165" t="s">
        <v>2214</v>
      </c>
      <c r="M773" s="165" t="s">
        <v>2215</v>
      </c>
      <c r="N773" s="64">
        <v>0</v>
      </c>
      <c r="O773" s="64">
        <v>0</v>
      </c>
      <c r="P773" s="64">
        <v>1</v>
      </c>
      <c r="Q773" s="64">
        <v>0</v>
      </c>
      <c r="R773" s="64">
        <f t="shared" si="147"/>
        <v>1</v>
      </c>
      <c r="S773" s="105" t="s">
        <v>5402</v>
      </c>
      <c r="T773" s="105" t="s">
        <v>172</v>
      </c>
      <c r="U773" s="159">
        <f t="shared" si="140"/>
        <v>0</v>
      </c>
      <c r="V773" s="273">
        <v>0</v>
      </c>
      <c r="W773" s="100" t="str">
        <f t="shared" si="148"/>
        <v>No hay Programación</v>
      </c>
      <c r="X773" s="105" t="str">
        <f t="shared" si="149"/>
        <v>De acuerdo a lo programado</v>
      </c>
      <c r="Y773" s="166" t="s">
        <v>5219</v>
      </c>
      <c r="Z773" s="159">
        <f t="shared" si="141"/>
        <v>1</v>
      </c>
      <c r="AA773" s="159"/>
      <c r="AB773" s="100" t="str">
        <f t="shared" si="142"/>
        <v>No hay ejecución</v>
      </c>
      <c r="AC773" s="105" t="str">
        <f t="shared" si="143"/>
        <v>NA</v>
      </c>
      <c r="AD773" s="166"/>
      <c r="AE773" s="65">
        <f t="shared" si="144"/>
        <v>0</v>
      </c>
      <c r="AF773" s="100" t="str">
        <f t="shared" si="145"/>
        <v>No hay Programación</v>
      </c>
      <c r="AG773" s="105" t="str">
        <f t="shared" si="146"/>
        <v>De acuerdo a lo programado</v>
      </c>
      <c r="AH773" s="166"/>
      <c r="AI773" s="159">
        <v>10307.44</v>
      </c>
      <c r="AJ773" s="159" t="s">
        <v>5136</v>
      </c>
    </row>
    <row r="774" spans="1:36" ht="30" thickTop="1" thickBot="1">
      <c r="A774" s="63">
        <v>759</v>
      </c>
      <c r="B774" s="162" t="s">
        <v>400</v>
      </c>
      <c r="C774" s="162">
        <v>0</v>
      </c>
      <c r="D774" s="162">
        <v>0</v>
      </c>
      <c r="E774" s="162" t="s">
        <v>41</v>
      </c>
      <c r="F774" s="162">
        <v>18</v>
      </c>
      <c r="G774" s="231" t="s">
        <v>450</v>
      </c>
      <c r="H774" s="164" t="s">
        <v>5133</v>
      </c>
      <c r="I774" s="231" t="s">
        <v>20</v>
      </c>
      <c r="J774" s="231" t="s">
        <v>129</v>
      </c>
      <c r="K774" s="231">
        <v>6</v>
      </c>
      <c r="L774" s="165" t="s">
        <v>2214</v>
      </c>
      <c r="M774" s="165" t="s">
        <v>2215</v>
      </c>
      <c r="N774" s="64">
        <v>30</v>
      </c>
      <c r="O774" s="64">
        <v>0</v>
      </c>
      <c r="P774" s="64">
        <v>0</v>
      </c>
      <c r="Q774" s="64">
        <v>0</v>
      </c>
      <c r="R774" s="64">
        <f>N774+O774+P774+Q774</f>
        <v>30</v>
      </c>
      <c r="S774" s="105" t="s">
        <v>5402</v>
      </c>
      <c r="T774" s="105" t="s">
        <v>172</v>
      </c>
      <c r="U774" s="159">
        <f t="shared" si="140"/>
        <v>30</v>
      </c>
      <c r="V774" s="273">
        <v>0</v>
      </c>
      <c r="W774" s="100">
        <f t="shared" si="148"/>
        <v>0</v>
      </c>
      <c r="X774" s="105" t="str">
        <f t="shared" si="149"/>
        <v>En Riesgo de no Cumplimiento</v>
      </c>
      <c r="Y774" s="166" t="s">
        <v>5219</v>
      </c>
      <c r="Z774" s="159">
        <f t="shared" si="141"/>
        <v>0</v>
      </c>
      <c r="AA774" s="159"/>
      <c r="AB774" s="100" t="str">
        <f t="shared" si="142"/>
        <v>No hay ejecución</v>
      </c>
      <c r="AC774" s="105" t="str">
        <f t="shared" si="143"/>
        <v>NA</v>
      </c>
      <c r="AD774" s="166"/>
      <c r="AE774" s="65">
        <f t="shared" si="144"/>
        <v>0</v>
      </c>
      <c r="AF774" s="100" t="str">
        <f t="shared" si="145"/>
        <v>No hay Programación</v>
      </c>
      <c r="AG774" s="105" t="str">
        <f t="shared" si="146"/>
        <v>De acuerdo a lo programado</v>
      </c>
      <c r="AH774" s="166"/>
      <c r="AI774" s="159">
        <v>309223.2</v>
      </c>
      <c r="AJ774" s="159" t="s">
        <v>5136</v>
      </c>
    </row>
    <row r="775" spans="1:36" ht="30" thickTop="1" thickBot="1">
      <c r="A775" s="63">
        <v>760</v>
      </c>
      <c r="B775" s="162" t="s">
        <v>400</v>
      </c>
      <c r="C775" s="162">
        <v>0</v>
      </c>
      <c r="D775" s="162">
        <v>0</v>
      </c>
      <c r="E775" s="162" t="s">
        <v>41</v>
      </c>
      <c r="F775" s="162">
        <v>18</v>
      </c>
      <c r="G775" s="231" t="s">
        <v>557</v>
      </c>
      <c r="H775" s="164" t="s">
        <v>5831</v>
      </c>
      <c r="I775" s="231" t="s">
        <v>20</v>
      </c>
      <c r="J775" s="231" t="s">
        <v>129</v>
      </c>
      <c r="K775" s="231">
        <v>6</v>
      </c>
      <c r="L775" s="165" t="s">
        <v>2214</v>
      </c>
      <c r="M775" s="165" t="s">
        <v>2215</v>
      </c>
      <c r="N775" s="64"/>
      <c r="O775" s="64">
        <v>0</v>
      </c>
      <c r="P775" s="64">
        <v>89</v>
      </c>
      <c r="Q775" s="64">
        <v>0</v>
      </c>
      <c r="R775" s="64">
        <f t="shared" si="147"/>
        <v>89</v>
      </c>
      <c r="S775" s="105" t="s">
        <v>5419</v>
      </c>
      <c r="T775" s="105"/>
      <c r="U775" s="159">
        <f t="shared" si="140"/>
        <v>0</v>
      </c>
      <c r="V775" s="273">
        <v>276</v>
      </c>
      <c r="W775" s="100" t="str">
        <f t="shared" si="148"/>
        <v>No hay Programación</v>
      </c>
      <c r="X775" s="105" t="str">
        <f t="shared" si="149"/>
        <v>De acuerdo a lo programado</v>
      </c>
      <c r="Y775" s="166"/>
      <c r="Z775" s="159">
        <f t="shared" si="141"/>
        <v>89</v>
      </c>
      <c r="AA775" s="159"/>
      <c r="AB775" s="100" t="str">
        <f t="shared" si="142"/>
        <v>No hay ejecución</v>
      </c>
      <c r="AC775" s="105" t="str">
        <f t="shared" si="143"/>
        <v>NA</v>
      </c>
      <c r="AD775" s="166"/>
      <c r="AE775" s="65">
        <f t="shared" si="144"/>
        <v>276</v>
      </c>
      <c r="AF775" s="100">
        <f t="shared" si="145"/>
        <v>3.101123595505618</v>
      </c>
      <c r="AG775" s="105" t="str">
        <f t="shared" si="146"/>
        <v>De acuerdo a lo programado</v>
      </c>
      <c r="AH775" s="166"/>
      <c r="AI775" s="159">
        <v>917362.16</v>
      </c>
      <c r="AJ775" s="159" t="s">
        <v>5136</v>
      </c>
    </row>
    <row r="776" spans="1:36" ht="30" thickTop="1" thickBot="1">
      <c r="A776" s="63">
        <v>761</v>
      </c>
      <c r="B776" s="162" t="s">
        <v>400</v>
      </c>
      <c r="C776" s="162">
        <v>0</v>
      </c>
      <c r="D776" s="162">
        <v>0</v>
      </c>
      <c r="E776" s="162" t="s">
        <v>41</v>
      </c>
      <c r="F776" s="162">
        <v>18</v>
      </c>
      <c r="G776" s="231" t="s">
        <v>428</v>
      </c>
      <c r="H776" s="164" t="s">
        <v>5832</v>
      </c>
      <c r="I776" s="231" t="s">
        <v>18</v>
      </c>
      <c r="J776" s="231" t="s">
        <v>129</v>
      </c>
      <c r="K776" s="231">
        <v>6</v>
      </c>
      <c r="L776" s="165" t="s">
        <v>2214</v>
      </c>
      <c r="M776" s="165" t="s">
        <v>2215</v>
      </c>
      <c r="N776" s="64">
        <v>6</v>
      </c>
      <c r="O776" s="64">
        <v>6</v>
      </c>
      <c r="P776" s="64">
        <v>6</v>
      </c>
      <c r="Q776" s="64">
        <v>0</v>
      </c>
      <c r="R776" s="64">
        <f t="shared" si="147"/>
        <v>18</v>
      </c>
      <c r="S776" s="105" t="s">
        <v>5419</v>
      </c>
      <c r="T776" s="105"/>
      <c r="U776" s="159">
        <f t="shared" si="140"/>
        <v>12</v>
      </c>
      <c r="V776" s="273">
        <v>60</v>
      </c>
      <c r="W776" s="100">
        <f t="shared" si="148"/>
        <v>5</v>
      </c>
      <c r="X776" s="105" t="str">
        <f t="shared" si="149"/>
        <v>De acuerdo a lo programado</v>
      </c>
      <c r="Y776" s="166" t="s">
        <v>5833</v>
      </c>
      <c r="Z776" s="159">
        <f t="shared" si="141"/>
        <v>6</v>
      </c>
      <c r="AA776" s="159"/>
      <c r="AB776" s="100" t="str">
        <f t="shared" si="142"/>
        <v>No hay ejecución</v>
      </c>
      <c r="AC776" s="105" t="str">
        <f t="shared" si="143"/>
        <v>NA</v>
      </c>
      <c r="AD776" s="166"/>
      <c r="AE776" s="65">
        <f t="shared" si="144"/>
        <v>60</v>
      </c>
      <c r="AF776" s="100">
        <f t="shared" si="145"/>
        <v>3.3333333333333335</v>
      </c>
      <c r="AG776" s="105" t="str">
        <f t="shared" si="146"/>
        <v>De acuerdo a lo programado</v>
      </c>
      <c r="AH776" s="166"/>
      <c r="AI776" s="159">
        <v>185533.92</v>
      </c>
      <c r="AJ776" s="159" t="s">
        <v>5136</v>
      </c>
    </row>
    <row r="777" spans="1:36" ht="30" thickTop="1" thickBot="1">
      <c r="A777" s="63">
        <v>762</v>
      </c>
      <c r="B777" s="162" t="s">
        <v>400</v>
      </c>
      <c r="C777" s="162">
        <v>0</v>
      </c>
      <c r="D777" s="162">
        <v>0</v>
      </c>
      <c r="E777" s="162" t="s">
        <v>41</v>
      </c>
      <c r="F777" s="162">
        <v>18</v>
      </c>
      <c r="G777" s="231" t="s">
        <v>428</v>
      </c>
      <c r="H777" s="164" t="s">
        <v>5834</v>
      </c>
      <c r="I777" s="231" t="s">
        <v>18</v>
      </c>
      <c r="J777" s="231" t="s">
        <v>129</v>
      </c>
      <c r="K777" s="231">
        <v>6</v>
      </c>
      <c r="L777" s="165" t="s">
        <v>2214</v>
      </c>
      <c r="M777" s="165" t="s">
        <v>2215</v>
      </c>
      <c r="N777" s="64">
        <v>0</v>
      </c>
      <c r="O777" s="64">
        <v>7</v>
      </c>
      <c r="P777" s="64">
        <v>0</v>
      </c>
      <c r="Q777" s="64">
        <v>0</v>
      </c>
      <c r="R777" s="64">
        <f t="shared" si="147"/>
        <v>7</v>
      </c>
      <c r="S777" s="105" t="s">
        <v>5419</v>
      </c>
      <c r="T777" s="105"/>
      <c r="U777" s="159">
        <f t="shared" si="140"/>
        <v>7</v>
      </c>
      <c r="V777" s="273">
        <v>150</v>
      </c>
      <c r="W777" s="100">
        <f t="shared" si="148"/>
        <v>21.428571428571427</v>
      </c>
      <c r="X777" s="105" t="str">
        <f t="shared" si="149"/>
        <v>De acuerdo a lo programado</v>
      </c>
      <c r="Y777" s="166" t="s">
        <v>5835</v>
      </c>
      <c r="Z777" s="159">
        <f t="shared" si="141"/>
        <v>0</v>
      </c>
      <c r="AA777" s="159"/>
      <c r="AB777" s="100" t="str">
        <f t="shared" si="142"/>
        <v>No hay ejecución</v>
      </c>
      <c r="AC777" s="105" t="str">
        <f t="shared" si="143"/>
        <v>NA</v>
      </c>
      <c r="AD777" s="166"/>
      <c r="AE777" s="65">
        <f t="shared" si="144"/>
        <v>150</v>
      </c>
      <c r="AF777" s="100">
        <f t="shared" si="145"/>
        <v>21.428571428571427</v>
      </c>
      <c r="AG777" s="105" t="str">
        <f t="shared" si="146"/>
        <v>De acuerdo a lo programado</v>
      </c>
      <c r="AH777" s="166"/>
      <c r="AI777" s="159">
        <v>72152.08</v>
      </c>
      <c r="AJ777" s="159" t="s">
        <v>5136</v>
      </c>
    </row>
    <row r="778" spans="1:36" ht="30" thickTop="1" thickBot="1">
      <c r="A778" s="63">
        <v>763</v>
      </c>
      <c r="B778" s="162" t="s">
        <v>400</v>
      </c>
      <c r="C778" s="162">
        <v>0</v>
      </c>
      <c r="D778" s="162">
        <v>0</v>
      </c>
      <c r="E778" s="162" t="s">
        <v>41</v>
      </c>
      <c r="F778" s="162">
        <v>18</v>
      </c>
      <c r="G778" s="231" t="s">
        <v>450</v>
      </c>
      <c r="H778" s="164" t="s">
        <v>5168</v>
      </c>
      <c r="I778" s="231" t="s">
        <v>20</v>
      </c>
      <c r="J778" s="231" t="s">
        <v>129</v>
      </c>
      <c r="K778" s="231">
        <v>6</v>
      </c>
      <c r="L778" s="165" t="s">
        <v>2214</v>
      </c>
      <c r="M778" s="165" t="s">
        <v>2215</v>
      </c>
      <c r="N778" s="64">
        <v>1</v>
      </c>
      <c r="O778" s="64">
        <v>0</v>
      </c>
      <c r="P778" s="64">
        <v>0</v>
      </c>
      <c r="Q778" s="64">
        <v>0</v>
      </c>
      <c r="R778" s="64">
        <f t="shared" si="147"/>
        <v>1</v>
      </c>
      <c r="S778" s="105" t="s">
        <v>5419</v>
      </c>
      <c r="T778" s="105"/>
      <c r="U778" s="159">
        <f t="shared" si="140"/>
        <v>1</v>
      </c>
      <c r="V778" s="273">
        <v>12</v>
      </c>
      <c r="W778" s="100">
        <f t="shared" si="148"/>
        <v>12</v>
      </c>
      <c r="X778" s="105" t="str">
        <f t="shared" si="149"/>
        <v>De acuerdo a lo programado</v>
      </c>
      <c r="Y778" s="166" t="s">
        <v>5836</v>
      </c>
      <c r="Z778" s="159">
        <f t="shared" si="141"/>
        <v>0</v>
      </c>
      <c r="AA778" s="159"/>
      <c r="AB778" s="100" t="str">
        <f t="shared" si="142"/>
        <v>No hay ejecución</v>
      </c>
      <c r="AC778" s="105" t="str">
        <f t="shared" si="143"/>
        <v>NA</v>
      </c>
      <c r="AD778" s="166"/>
      <c r="AE778" s="65">
        <f t="shared" si="144"/>
        <v>12</v>
      </c>
      <c r="AF778" s="100">
        <f t="shared" si="145"/>
        <v>12</v>
      </c>
      <c r="AG778" s="105" t="str">
        <f t="shared" si="146"/>
        <v>De acuerdo a lo programado</v>
      </c>
      <c r="AH778" s="166"/>
      <c r="AI778" s="159">
        <v>10307.44</v>
      </c>
      <c r="AJ778" s="159" t="s">
        <v>5136</v>
      </c>
    </row>
    <row r="779" spans="1:36" ht="30" thickTop="1" thickBot="1">
      <c r="A779" s="63">
        <v>764</v>
      </c>
      <c r="B779" s="162" t="s">
        <v>400</v>
      </c>
      <c r="C779" s="162">
        <v>0</v>
      </c>
      <c r="D779" s="162">
        <v>0</v>
      </c>
      <c r="E779" s="162" t="s">
        <v>41</v>
      </c>
      <c r="F779" s="162">
        <v>18</v>
      </c>
      <c r="G779" s="231" t="s">
        <v>450</v>
      </c>
      <c r="H779" s="164" t="s">
        <v>5168</v>
      </c>
      <c r="I779" s="231" t="s">
        <v>20</v>
      </c>
      <c r="J779" s="231" t="s">
        <v>129</v>
      </c>
      <c r="K779" s="231">
        <v>6</v>
      </c>
      <c r="L779" s="165" t="s">
        <v>2233</v>
      </c>
      <c r="M779" s="165" t="s">
        <v>643</v>
      </c>
      <c r="N779" s="64">
        <v>0</v>
      </c>
      <c r="O779" s="64">
        <v>1</v>
      </c>
      <c r="P779" s="64">
        <v>0</v>
      </c>
      <c r="Q779" s="64">
        <v>0</v>
      </c>
      <c r="R779" s="64">
        <f t="shared" si="147"/>
        <v>1</v>
      </c>
      <c r="S779" s="105" t="s">
        <v>5419</v>
      </c>
      <c r="T779" s="105"/>
      <c r="U779" s="159">
        <f t="shared" si="140"/>
        <v>1</v>
      </c>
      <c r="V779" s="273">
        <v>2</v>
      </c>
      <c r="W779" s="100">
        <f t="shared" si="148"/>
        <v>2</v>
      </c>
      <c r="X779" s="105" t="str">
        <f t="shared" si="149"/>
        <v>De acuerdo a lo programado</v>
      </c>
      <c r="Y779" s="166" t="s">
        <v>5837</v>
      </c>
      <c r="Z779" s="159">
        <f t="shared" si="141"/>
        <v>0</v>
      </c>
      <c r="AA779" s="159"/>
      <c r="AB779" s="100" t="str">
        <f t="shared" si="142"/>
        <v>No hay ejecución</v>
      </c>
      <c r="AC779" s="105" t="str">
        <f t="shared" si="143"/>
        <v>NA</v>
      </c>
      <c r="AD779" s="166"/>
      <c r="AE779" s="65">
        <f t="shared" si="144"/>
        <v>2</v>
      </c>
      <c r="AF779" s="100">
        <f t="shared" si="145"/>
        <v>2</v>
      </c>
      <c r="AG779" s="105" t="str">
        <f t="shared" si="146"/>
        <v>De acuerdo a lo programado</v>
      </c>
      <c r="AH779" s="166"/>
      <c r="AI779" s="159">
        <v>10307.44</v>
      </c>
      <c r="AJ779" s="159" t="s">
        <v>5136</v>
      </c>
    </row>
    <row r="780" spans="1:36" ht="30" thickTop="1" thickBot="1">
      <c r="A780" s="63">
        <v>765</v>
      </c>
      <c r="B780" s="162" t="s">
        <v>400</v>
      </c>
      <c r="C780" s="162">
        <v>0</v>
      </c>
      <c r="D780" s="162">
        <v>0</v>
      </c>
      <c r="E780" s="162" t="s">
        <v>41</v>
      </c>
      <c r="F780" s="162">
        <v>18</v>
      </c>
      <c r="G780" s="231" t="s">
        <v>428</v>
      </c>
      <c r="H780" s="164" t="s">
        <v>5167</v>
      </c>
      <c r="I780" s="231" t="s">
        <v>18</v>
      </c>
      <c r="J780" s="231" t="s">
        <v>129</v>
      </c>
      <c r="K780" s="231">
        <v>6</v>
      </c>
      <c r="L780" s="165" t="s">
        <v>3778</v>
      </c>
      <c r="M780" s="165" t="s">
        <v>643</v>
      </c>
      <c r="N780" s="64">
        <v>25</v>
      </c>
      <c r="O780" s="64">
        <v>25</v>
      </c>
      <c r="P780" s="64">
        <v>10</v>
      </c>
      <c r="Q780" s="64">
        <v>0</v>
      </c>
      <c r="R780" s="64">
        <f>N780+O780+P780+Q780</f>
        <v>60</v>
      </c>
      <c r="S780" s="105" t="s">
        <v>5419</v>
      </c>
      <c r="T780" s="105" t="s">
        <v>172</v>
      </c>
      <c r="U780" s="159">
        <f t="shared" si="140"/>
        <v>50</v>
      </c>
      <c r="V780" s="273">
        <v>0</v>
      </c>
      <c r="W780" s="100">
        <f t="shared" si="148"/>
        <v>0</v>
      </c>
      <c r="X780" s="105" t="str">
        <f t="shared" si="149"/>
        <v>En Riesgo de no Cumplimiento</v>
      </c>
      <c r="Y780" s="166" t="s">
        <v>5219</v>
      </c>
      <c r="Z780" s="159">
        <f t="shared" si="141"/>
        <v>10</v>
      </c>
      <c r="AA780" s="159"/>
      <c r="AB780" s="100" t="str">
        <f t="shared" si="142"/>
        <v>No hay ejecución</v>
      </c>
      <c r="AC780" s="105" t="str">
        <f t="shared" si="143"/>
        <v>NA</v>
      </c>
      <c r="AD780" s="166"/>
      <c r="AE780" s="65">
        <f t="shared" si="144"/>
        <v>0</v>
      </c>
      <c r="AF780" s="100" t="str">
        <f t="shared" si="145"/>
        <v>No hay Programación</v>
      </c>
      <c r="AG780" s="105" t="str">
        <f t="shared" si="146"/>
        <v>De acuerdo a lo programado</v>
      </c>
      <c r="AH780" s="166"/>
      <c r="AI780" s="159">
        <v>855517.52</v>
      </c>
      <c r="AJ780" s="159" t="s">
        <v>5136</v>
      </c>
    </row>
    <row r="781" spans="1:36" ht="30" thickTop="1" thickBot="1">
      <c r="A781" s="63">
        <v>766</v>
      </c>
      <c r="B781" s="162" t="s">
        <v>400</v>
      </c>
      <c r="C781" s="162">
        <v>0</v>
      </c>
      <c r="D781" s="162">
        <v>0</v>
      </c>
      <c r="E781" s="162" t="s">
        <v>41</v>
      </c>
      <c r="F781" s="162">
        <v>18</v>
      </c>
      <c r="G781" s="231" t="s">
        <v>439</v>
      </c>
      <c r="H781" s="164" t="s">
        <v>5326</v>
      </c>
      <c r="I781" s="231" t="s">
        <v>18</v>
      </c>
      <c r="J781" s="231" t="s">
        <v>129</v>
      </c>
      <c r="K781" s="231">
        <v>6</v>
      </c>
      <c r="L781" s="165" t="s">
        <v>2214</v>
      </c>
      <c r="M781" s="165" t="s">
        <v>2215</v>
      </c>
      <c r="N781" s="64">
        <v>20</v>
      </c>
      <c r="O781" s="64">
        <v>20</v>
      </c>
      <c r="P781" s="64">
        <v>20</v>
      </c>
      <c r="Q781" s="64">
        <v>0</v>
      </c>
      <c r="R781" s="64">
        <f t="shared" si="147"/>
        <v>60</v>
      </c>
      <c r="S781" s="105" t="s">
        <v>5419</v>
      </c>
      <c r="T781" s="105"/>
      <c r="U781" s="159">
        <f t="shared" si="140"/>
        <v>40</v>
      </c>
      <c r="V781" s="273">
        <v>0</v>
      </c>
      <c r="W781" s="100">
        <f t="shared" si="148"/>
        <v>0</v>
      </c>
      <c r="X781" s="105" t="str">
        <f t="shared" si="149"/>
        <v>En Riesgo de no Cumplimiento</v>
      </c>
      <c r="Y781" s="166" t="s">
        <v>5219</v>
      </c>
      <c r="Z781" s="159">
        <f t="shared" si="141"/>
        <v>20</v>
      </c>
      <c r="AA781" s="159"/>
      <c r="AB781" s="100" t="str">
        <f t="shared" si="142"/>
        <v>No hay ejecución</v>
      </c>
      <c r="AC781" s="105" t="str">
        <f t="shared" si="143"/>
        <v>NA</v>
      </c>
      <c r="AD781" s="166"/>
      <c r="AE781" s="65">
        <f t="shared" si="144"/>
        <v>0</v>
      </c>
      <c r="AF781" s="100" t="str">
        <f t="shared" si="145"/>
        <v>No hay Programación</v>
      </c>
      <c r="AG781" s="105" t="str">
        <f t="shared" si="146"/>
        <v>De acuerdo a lo programado</v>
      </c>
      <c r="AH781" s="166"/>
      <c r="AI781" s="159">
        <v>412297.60000000003</v>
      </c>
      <c r="AJ781" s="159" t="s">
        <v>5136</v>
      </c>
    </row>
    <row r="782" spans="1:36" ht="30" thickTop="1" thickBot="1">
      <c r="A782" s="63">
        <v>767</v>
      </c>
      <c r="B782" s="162" t="s">
        <v>400</v>
      </c>
      <c r="C782" s="162">
        <v>0</v>
      </c>
      <c r="D782" s="162">
        <v>0</v>
      </c>
      <c r="E782" s="162" t="s">
        <v>41</v>
      </c>
      <c r="F782" s="162">
        <v>18</v>
      </c>
      <c r="G782" s="231" t="s">
        <v>428</v>
      </c>
      <c r="H782" s="164" t="s">
        <v>5167</v>
      </c>
      <c r="I782" s="231" t="s">
        <v>18</v>
      </c>
      <c r="J782" s="231" t="s">
        <v>129</v>
      </c>
      <c r="K782" s="231">
        <v>6</v>
      </c>
      <c r="L782" s="165" t="s">
        <v>2214</v>
      </c>
      <c r="M782" s="165" t="s">
        <v>2215</v>
      </c>
      <c r="N782" s="64">
        <v>20</v>
      </c>
      <c r="O782" s="64">
        <v>20</v>
      </c>
      <c r="P782" s="64">
        <v>20</v>
      </c>
      <c r="Q782" s="64">
        <v>0</v>
      </c>
      <c r="R782" s="64">
        <f t="shared" si="147"/>
        <v>60</v>
      </c>
      <c r="S782" s="105" t="s">
        <v>5419</v>
      </c>
      <c r="T782" s="105"/>
      <c r="U782" s="159">
        <f t="shared" si="140"/>
        <v>40</v>
      </c>
      <c r="V782" s="273">
        <v>0</v>
      </c>
      <c r="W782" s="100">
        <f t="shared" si="148"/>
        <v>0</v>
      </c>
      <c r="X782" s="105" t="str">
        <f t="shared" si="149"/>
        <v>En Riesgo de no Cumplimiento</v>
      </c>
      <c r="Y782" s="166" t="s">
        <v>5219</v>
      </c>
      <c r="Z782" s="159">
        <f t="shared" si="141"/>
        <v>20</v>
      </c>
      <c r="AA782" s="159"/>
      <c r="AB782" s="100" t="str">
        <f t="shared" si="142"/>
        <v>No hay ejecución</v>
      </c>
      <c r="AC782" s="105" t="str">
        <f t="shared" si="143"/>
        <v>NA</v>
      </c>
      <c r="AD782" s="166"/>
      <c r="AE782" s="65">
        <f t="shared" si="144"/>
        <v>0</v>
      </c>
      <c r="AF782" s="100" t="str">
        <f t="shared" si="145"/>
        <v>No hay Programación</v>
      </c>
      <c r="AG782" s="105" t="str">
        <f t="shared" si="146"/>
        <v>De acuerdo a lo programado</v>
      </c>
      <c r="AH782" s="166"/>
      <c r="AI782" s="159">
        <v>412297.60000000003</v>
      </c>
      <c r="AJ782" s="159" t="s">
        <v>5136</v>
      </c>
    </row>
    <row r="783" spans="1:36" ht="30" thickTop="1" thickBot="1">
      <c r="A783" s="63">
        <v>768</v>
      </c>
      <c r="B783" s="162" t="s">
        <v>400</v>
      </c>
      <c r="C783" s="162">
        <v>0</v>
      </c>
      <c r="D783" s="162">
        <v>0</v>
      </c>
      <c r="E783" s="162" t="s">
        <v>41</v>
      </c>
      <c r="F783" s="162">
        <v>18</v>
      </c>
      <c r="G783" s="231" t="s">
        <v>428</v>
      </c>
      <c r="H783" s="164" t="s">
        <v>5171</v>
      </c>
      <c r="I783" s="231" t="s">
        <v>18</v>
      </c>
      <c r="J783" s="231" t="s">
        <v>129</v>
      </c>
      <c r="K783" s="231">
        <v>6</v>
      </c>
      <c r="L783" s="165" t="s">
        <v>3834</v>
      </c>
      <c r="M783" s="165" t="s">
        <v>643</v>
      </c>
      <c r="N783" s="64">
        <v>0</v>
      </c>
      <c r="O783" s="64">
        <v>2</v>
      </c>
      <c r="P783" s="64">
        <v>0</v>
      </c>
      <c r="Q783" s="64">
        <v>0</v>
      </c>
      <c r="R783" s="64">
        <f t="shared" si="147"/>
        <v>2</v>
      </c>
      <c r="S783" s="105" t="s">
        <v>5419</v>
      </c>
      <c r="T783" s="105"/>
      <c r="U783" s="159">
        <f t="shared" si="140"/>
        <v>2</v>
      </c>
      <c r="V783" s="273">
        <v>0</v>
      </c>
      <c r="W783" s="100">
        <f t="shared" si="148"/>
        <v>0</v>
      </c>
      <c r="X783" s="105" t="str">
        <f t="shared" si="149"/>
        <v>En Riesgo de no Cumplimiento</v>
      </c>
      <c r="Y783" s="166" t="s">
        <v>5219</v>
      </c>
      <c r="Z783" s="159">
        <f t="shared" si="141"/>
        <v>0</v>
      </c>
      <c r="AA783" s="159"/>
      <c r="AB783" s="100" t="str">
        <f t="shared" si="142"/>
        <v>No hay ejecución</v>
      </c>
      <c r="AC783" s="105" t="str">
        <f t="shared" si="143"/>
        <v>NA</v>
      </c>
      <c r="AD783" s="166"/>
      <c r="AE783" s="65">
        <f t="shared" si="144"/>
        <v>0</v>
      </c>
      <c r="AF783" s="100" t="str">
        <f t="shared" si="145"/>
        <v>No hay Programación</v>
      </c>
      <c r="AG783" s="105" t="str">
        <f t="shared" si="146"/>
        <v>De acuerdo a lo programado</v>
      </c>
      <c r="AH783" s="166"/>
      <c r="AI783" s="159">
        <v>20614.88</v>
      </c>
      <c r="AJ783" s="159" t="s">
        <v>5136</v>
      </c>
    </row>
    <row r="784" spans="1:36" ht="30" thickTop="1" thickBot="1">
      <c r="A784" s="63">
        <v>769</v>
      </c>
      <c r="B784" s="162" t="s">
        <v>400</v>
      </c>
      <c r="C784" s="162">
        <v>0</v>
      </c>
      <c r="D784" s="162">
        <v>0</v>
      </c>
      <c r="E784" s="162" t="s">
        <v>41</v>
      </c>
      <c r="F784" s="162">
        <v>18</v>
      </c>
      <c r="G784" s="231" t="s">
        <v>450</v>
      </c>
      <c r="H784" s="164" t="s">
        <v>5133</v>
      </c>
      <c r="I784" s="231" t="s">
        <v>20</v>
      </c>
      <c r="J784" s="231" t="s">
        <v>129</v>
      </c>
      <c r="K784" s="231">
        <v>6</v>
      </c>
      <c r="L784" s="165" t="s">
        <v>3834</v>
      </c>
      <c r="M784" s="165" t="s">
        <v>643</v>
      </c>
      <c r="N784" s="64">
        <v>1</v>
      </c>
      <c r="O784" s="64">
        <v>1</v>
      </c>
      <c r="P784" s="64">
        <v>2</v>
      </c>
      <c r="Q784" s="64">
        <v>0</v>
      </c>
      <c r="R784" s="64">
        <f>N784+O784+P784+Q784</f>
        <v>4</v>
      </c>
      <c r="S784" s="105" t="s">
        <v>5419</v>
      </c>
      <c r="T784" s="105"/>
      <c r="U784" s="159">
        <f t="shared" si="140"/>
        <v>2</v>
      </c>
      <c r="V784" s="273">
        <v>2</v>
      </c>
      <c r="W784" s="100">
        <f t="shared" si="148"/>
        <v>1</v>
      </c>
      <c r="X784" s="105" t="str">
        <f t="shared" si="149"/>
        <v>De acuerdo a lo programado</v>
      </c>
      <c r="Y784" s="166" t="s">
        <v>5838</v>
      </c>
      <c r="Z784" s="159">
        <f t="shared" si="141"/>
        <v>2</v>
      </c>
      <c r="AA784" s="159"/>
      <c r="AB784" s="100" t="str">
        <f t="shared" si="142"/>
        <v>No hay ejecución</v>
      </c>
      <c r="AC784" s="105" t="str">
        <f t="shared" si="143"/>
        <v>NA</v>
      </c>
      <c r="AD784" s="166"/>
      <c r="AE784" s="65">
        <f t="shared" si="144"/>
        <v>2</v>
      </c>
      <c r="AF784" s="100">
        <f t="shared" si="145"/>
        <v>0.5</v>
      </c>
      <c r="AG784" s="105" t="str">
        <f t="shared" si="146"/>
        <v>Incumplimiento</v>
      </c>
      <c r="AH784" s="166"/>
      <c r="AI784" s="159">
        <v>20614.88</v>
      </c>
      <c r="AJ784" s="159" t="s">
        <v>5136</v>
      </c>
    </row>
    <row r="785" spans="1:36" ht="30" thickTop="1" thickBot="1">
      <c r="A785" s="63">
        <v>770</v>
      </c>
      <c r="B785" s="162" t="s">
        <v>400</v>
      </c>
      <c r="C785" s="162">
        <v>0</v>
      </c>
      <c r="D785" s="162">
        <v>0</v>
      </c>
      <c r="E785" s="162" t="s">
        <v>41</v>
      </c>
      <c r="F785" s="162">
        <v>18</v>
      </c>
      <c r="G785" s="231" t="s">
        <v>439</v>
      </c>
      <c r="H785" s="164" t="s">
        <v>5271</v>
      </c>
      <c r="I785" s="231" t="s">
        <v>20</v>
      </c>
      <c r="J785" s="231" t="s">
        <v>129</v>
      </c>
      <c r="K785" s="231">
        <v>6</v>
      </c>
      <c r="L785" s="165" t="s">
        <v>2214</v>
      </c>
      <c r="M785" s="165" t="s">
        <v>2215</v>
      </c>
      <c r="N785" s="64">
        <v>2</v>
      </c>
      <c r="O785" s="64">
        <v>3</v>
      </c>
      <c r="P785" s="64">
        <v>2</v>
      </c>
      <c r="Q785" s="64">
        <v>3</v>
      </c>
      <c r="R785" s="64">
        <f t="shared" si="147"/>
        <v>10</v>
      </c>
      <c r="S785" s="105" t="s">
        <v>5419</v>
      </c>
      <c r="T785" s="105"/>
      <c r="U785" s="159">
        <f t="shared" si="140"/>
        <v>5</v>
      </c>
      <c r="V785" s="273">
        <v>5</v>
      </c>
      <c r="W785" s="100">
        <f t="shared" si="148"/>
        <v>1</v>
      </c>
      <c r="X785" s="105" t="str">
        <f t="shared" si="149"/>
        <v>De acuerdo a lo programado</v>
      </c>
      <c r="Y785" s="166"/>
      <c r="Z785" s="159">
        <f t="shared" si="141"/>
        <v>5</v>
      </c>
      <c r="AA785" s="159"/>
      <c r="AB785" s="100" t="str">
        <f t="shared" si="142"/>
        <v>No hay ejecución</v>
      </c>
      <c r="AC785" s="105" t="str">
        <f t="shared" si="143"/>
        <v>NA</v>
      </c>
      <c r="AD785" s="166"/>
      <c r="AE785" s="65">
        <f t="shared" si="144"/>
        <v>5</v>
      </c>
      <c r="AF785" s="100">
        <f t="shared" si="145"/>
        <v>0.5</v>
      </c>
      <c r="AG785" s="105" t="str">
        <f t="shared" si="146"/>
        <v>Incumplimiento</v>
      </c>
      <c r="AH785" s="166"/>
      <c r="AI785" s="159">
        <v>103074.40000000001</v>
      </c>
      <c r="AJ785" s="159" t="s">
        <v>5136</v>
      </c>
    </row>
    <row r="786" spans="1:36" ht="58.8" thickTop="1" thickBot="1">
      <c r="A786" s="63">
        <v>771</v>
      </c>
      <c r="B786" s="162" t="s">
        <v>400</v>
      </c>
      <c r="C786" s="162">
        <v>0</v>
      </c>
      <c r="D786" s="162">
        <v>0</v>
      </c>
      <c r="E786" s="162" t="s">
        <v>41</v>
      </c>
      <c r="F786" s="162">
        <v>18</v>
      </c>
      <c r="G786" s="231" t="s">
        <v>450</v>
      </c>
      <c r="H786" s="164" t="s">
        <v>5376</v>
      </c>
      <c r="I786" s="231" t="s">
        <v>18</v>
      </c>
      <c r="J786" s="231" t="s">
        <v>129</v>
      </c>
      <c r="K786" s="231">
        <v>6</v>
      </c>
      <c r="L786" s="165" t="s">
        <v>3834</v>
      </c>
      <c r="M786" s="165" t="s">
        <v>643</v>
      </c>
      <c r="N786" s="64">
        <v>5</v>
      </c>
      <c r="O786" s="64">
        <v>5</v>
      </c>
      <c r="P786" s="64">
        <v>0</v>
      </c>
      <c r="Q786" s="64">
        <v>0</v>
      </c>
      <c r="R786" s="64">
        <f t="shared" si="147"/>
        <v>10</v>
      </c>
      <c r="S786" s="105" t="s">
        <v>5419</v>
      </c>
      <c r="T786" s="105"/>
      <c r="U786" s="159">
        <f t="shared" si="140"/>
        <v>10</v>
      </c>
      <c r="V786" s="273">
        <v>10</v>
      </c>
      <c r="W786" s="100">
        <f t="shared" si="148"/>
        <v>1</v>
      </c>
      <c r="X786" s="105" t="str">
        <f t="shared" si="149"/>
        <v>De acuerdo a lo programado</v>
      </c>
      <c r="Y786" s="166" t="s">
        <v>5839</v>
      </c>
      <c r="Z786" s="159">
        <f t="shared" si="141"/>
        <v>0</v>
      </c>
      <c r="AA786" s="159"/>
      <c r="AB786" s="100" t="str">
        <f t="shared" si="142"/>
        <v>No hay ejecución</v>
      </c>
      <c r="AC786" s="105" t="str">
        <f t="shared" si="143"/>
        <v>NA</v>
      </c>
      <c r="AD786" s="166"/>
      <c r="AE786" s="65">
        <f t="shared" si="144"/>
        <v>10</v>
      </c>
      <c r="AF786" s="100">
        <f t="shared" si="145"/>
        <v>1</v>
      </c>
      <c r="AG786" s="105" t="str">
        <f t="shared" si="146"/>
        <v>De acuerdo a lo programado</v>
      </c>
      <c r="AH786" s="166"/>
      <c r="AI786" s="159">
        <v>103074.40000000001</v>
      </c>
      <c r="AJ786" s="159" t="s">
        <v>5136</v>
      </c>
    </row>
    <row r="787" spans="1:36" ht="78" thickTop="1" thickBot="1">
      <c r="A787" s="63">
        <v>772</v>
      </c>
      <c r="B787" s="162" t="s">
        <v>400</v>
      </c>
      <c r="C787" s="162">
        <v>0</v>
      </c>
      <c r="D787" s="162">
        <v>0</v>
      </c>
      <c r="E787" s="162" t="s">
        <v>41</v>
      </c>
      <c r="F787" s="162">
        <v>18</v>
      </c>
      <c r="G787" s="231" t="s">
        <v>450</v>
      </c>
      <c r="H787" s="164" t="s">
        <v>5133</v>
      </c>
      <c r="I787" s="231" t="s">
        <v>20</v>
      </c>
      <c r="J787" s="231" t="s">
        <v>129</v>
      </c>
      <c r="K787" s="231">
        <v>6</v>
      </c>
      <c r="L787" s="165" t="s">
        <v>3778</v>
      </c>
      <c r="M787" s="165" t="s">
        <v>643</v>
      </c>
      <c r="N787" s="64">
        <v>2</v>
      </c>
      <c r="O787" s="64">
        <v>35</v>
      </c>
      <c r="P787" s="64">
        <v>23</v>
      </c>
      <c r="Q787" s="64">
        <v>0</v>
      </c>
      <c r="R787" s="64">
        <f t="shared" si="147"/>
        <v>60</v>
      </c>
      <c r="S787" s="105" t="s">
        <v>5419</v>
      </c>
      <c r="T787" s="105" t="s">
        <v>172</v>
      </c>
      <c r="U787" s="159">
        <f t="shared" si="140"/>
        <v>37</v>
      </c>
      <c r="V787" s="273">
        <v>50</v>
      </c>
      <c r="W787" s="100">
        <f t="shared" si="148"/>
        <v>1.3513513513513513</v>
      </c>
      <c r="X787" s="105" t="str">
        <f t="shared" si="149"/>
        <v>De acuerdo a lo programado</v>
      </c>
      <c r="Y787" s="166" t="s">
        <v>5840</v>
      </c>
      <c r="Z787" s="159">
        <f t="shared" si="141"/>
        <v>23</v>
      </c>
      <c r="AA787" s="159"/>
      <c r="AB787" s="100" t="str">
        <f t="shared" si="142"/>
        <v>No hay ejecución</v>
      </c>
      <c r="AC787" s="105" t="str">
        <f t="shared" si="143"/>
        <v>NA</v>
      </c>
      <c r="AD787" s="166"/>
      <c r="AE787" s="65">
        <f t="shared" si="144"/>
        <v>50</v>
      </c>
      <c r="AF787" s="100">
        <f t="shared" si="145"/>
        <v>0.83333333333333337</v>
      </c>
      <c r="AG787" s="105" t="str">
        <f t="shared" si="146"/>
        <v>Atraso Leve</v>
      </c>
      <c r="AH787" s="166"/>
      <c r="AI787" s="159">
        <v>742135.68</v>
      </c>
      <c r="AJ787" s="159" t="s">
        <v>5136</v>
      </c>
    </row>
    <row r="788" spans="1:36" ht="49.2" thickTop="1" thickBot="1">
      <c r="A788" s="63">
        <v>773</v>
      </c>
      <c r="B788" s="162" t="s">
        <v>400</v>
      </c>
      <c r="C788" s="162">
        <v>0</v>
      </c>
      <c r="D788" s="162">
        <v>0</v>
      </c>
      <c r="E788" s="162" t="s">
        <v>41</v>
      </c>
      <c r="F788" s="162">
        <v>18</v>
      </c>
      <c r="G788" s="231" t="s">
        <v>450</v>
      </c>
      <c r="H788" s="164" t="s">
        <v>5133</v>
      </c>
      <c r="I788" s="231" t="s">
        <v>20</v>
      </c>
      <c r="J788" s="231" t="s">
        <v>129</v>
      </c>
      <c r="K788" s="231">
        <v>6</v>
      </c>
      <c r="L788" s="165" t="s">
        <v>3834</v>
      </c>
      <c r="M788" s="165" t="s">
        <v>643</v>
      </c>
      <c r="N788" s="64">
        <v>2</v>
      </c>
      <c r="O788" s="64">
        <v>35</v>
      </c>
      <c r="P788" s="64">
        <v>35</v>
      </c>
      <c r="Q788" s="64">
        <v>0</v>
      </c>
      <c r="R788" s="64">
        <f t="shared" si="147"/>
        <v>72</v>
      </c>
      <c r="S788" s="105" t="s">
        <v>5419</v>
      </c>
      <c r="T788" s="105"/>
      <c r="U788" s="159">
        <f t="shared" si="140"/>
        <v>37</v>
      </c>
      <c r="V788" s="273">
        <v>541</v>
      </c>
      <c r="W788" s="100">
        <f t="shared" si="148"/>
        <v>14.621621621621621</v>
      </c>
      <c r="X788" s="105" t="str">
        <f t="shared" si="149"/>
        <v>De acuerdo a lo programado</v>
      </c>
      <c r="Y788" s="166" t="s">
        <v>5841</v>
      </c>
      <c r="Z788" s="159">
        <f t="shared" si="141"/>
        <v>35</v>
      </c>
      <c r="AA788" s="159"/>
      <c r="AB788" s="100" t="str">
        <f t="shared" si="142"/>
        <v>No hay ejecución</v>
      </c>
      <c r="AC788" s="105" t="str">
        <f t="shared" si="143"/>
        <v>NA</v>
      </c>
      <c r="AD788" s="166"/>
      <c r="AE788" s="65">
        <f t="shared" si="144"/>
        <v>541</v>
      </c>
      <c r="AF788" s="100">
        <f t="shared" si="145"/>
        <v>7.5138888888888893</v>
      </c>
      <c r="AG788" s="105" t="str">
        <f t="shared" si="146"/>
        <v>De acuerdo a lo programado</v>
      </c>
      <c r="AH788" s="166"/>
      <c r="AI788" s="159">
        <v>381375.28</v>
      </c>
      <c r="AJ788" s="159" t="s">
        <v>5136</v>
      </c>
    </row>
    <row r="789" spans="1:36" ht="16.5" customHeight="1" thickTop="1">
      <c r="A789" s="597" t="s">
        <v>802</v>
      </c>
      <c r="B789" s="597"/>
      <c r="C789" s="597"/>
      <c r="D789" s="597"/>
      <c r="E789" s="597"/>
      <c r="F789" s="597"/>
      <c r="G789" s="597"/>
      <c r="H789" s="597"/>
      <c r="I789" s="597"/>
      <c r="J789" s="597"/>
      <c r="K789" s="597"/>
      <c r="L789" s="597"/>
      <c r="M789" s="597"/>
      <c r="N789" s="597"/>
      <c r="O789" s="597"/>
      <c r="P789" s="597"/>
      <c r="Q789" s="597"/>
      <c r="R789" s="597"/>
      <c r="S789" s="597"/>
      <c r="T789" s="597"/>
      <c r="U789" s="597"/>
      <c r="V789" s="597"/>
      <c r="W789" s="597"/>
      <c r="X789" s="597"/>
      <c r="Y789" s="597"/>
      <c r="Z789" s="597"/>
      <c r="AA789" s="597"/>
      <c r="AB789" s="597"/>
      <c r="AC789" s="597"/>
      <c r="AD789" s="597"/>
      <c r="AE789" s="597"/>
      <c r="AF789" s="597"/>
      <c r="AG789" s="597"/>
      <c r="AH789" s="597"/>
      <c r="AI789" s="597"/>
      <c r="AJ789" s="597"/>
    </row>
    <row r="790" spans="1:36" ht="29.4" thickBot="1">
      <c r="A790" s="63">
        <f>A788+1</f>
        <v>774</v>
      </c>
      <c r="B790" s="162" t="s">
        <v>400</v>
      </c>
      <c r="C790" s="162">
        <v>0</v>
      </c>
      <c r="D790" s="162">
        <v>0</v>
      </c>
      <c r="E790" s="162" t="s">
        <v>41</v>
      </c>
      <c r="F790" s="162">
        <v>18</v>
      </c>
      <c r="G790" s="265" t="s">
        <v>567</v>
      </c>
      <c r="H790" s="265" t="s">
        <v>5842</v>
      </c>
      <c r="I790" s="265" t="s">
        <v>20</v>
      </c>
      <c r="J790" s="266" t="s">
        <v>5753</v>
      </c>
      <c r="K790" s="265">
        <v>17</v>
      </c>
      <c r="L790" s="220" t="s">
        <v>3763</v>
      </c>
      <c r="M790" s="220" t="s">
        <v>3764</v>
      </c>
      <c r="N790" s="152">
        <v>0</v>
      </c>
      <c r="O790" s="152">
        <v>0</v>
      </c>
      <c r="P790" s="152">
        <v>0</v>
      </c>
      <c r="Q790" s="152">
        <v>0</v>
      </c>
      <c r="R790" s="65">
        <f>N790+O790+P790+Q790</f>
        <v>0</v>
      </c>
      <c r="S790" s="392" t="s">
        <v>5134</v>
      </c>
      <c r="T790" s="220" t="s">
        <v>172</v>
      </c>
      <c r="U790" s="393">
        <f>N790+O790</f>
        <v>0</v>
      </c>
      <c r="V790" s="220">
        <v>408</v>
      </c>
      <c r="W790" s="220">
        <v>100</v>
      </c>
      <c r="X790" s="220" t="s">
        <v>172</v>
      </c>
      <c r="Y790" s="220" t="s">
        <v>5843</v>
      </c>
      <c r="Z790" s="220"/>
      <c r="AA790" s="220"/>
      <c r="AB790" s="220"/>
      <c r="AC790" s="220"/>
      <c r="AD790" s="220"/>
      <c r="AE790" s="220"/>
      <c r="AF790" s="220"/>
      <c r="AG790" s="220"/>
      <c r="AH790" s="220"/>
      <c r="AI790" s="220" t="s">
        <v>5844</v>
      </c>
      <c r="AJ790" s="220" t="s">
        <v>5136</v>
      </c>
    </row>
    <row r="791" spans="1:36" ht="30" thickTop="1" thickBot="1">
      <c r="A791" s="63">
        <f>A790+1</f>
        <v>775</v>
      </c>
      <c r="B791" s="162" t="s">
        <v>400</v>
      </c>
      <c r="C791" s="162">
        <v>0</v>
      </c>
      <c r="D791" s="162">
        <v>0</v>
      </c>
      <c r="E791" s="162" t="s">
        <v>41</v>
      </c>
      <c r="F791" s="162">
        <v>18</v>
      </c>
      <c r="G791" s="265" t="s">
        <v>567</v>
      </c>
      <c r="H791" s="265" t="s">
        <v>5845</v>
      </c>
      <c r="I791" s="265" t="s">
        <v>20</v>
      </c>
      <c r="J791" s="266" t="s">
        <v>5753</v>
      </c>
      <c r="K791" s="265">
        <v>17</v>
      </c>
      <c r="L791" s="220" t="s">
        <v>3763</v>
      </c>
      <c r="M791" s="220" t="s">
        <v>3764</v>
      </c>
      <c r="N791" s="152">
        <v>0</v>
      </c>
      <c r="O791" s="152">
        <v>0</v>
      </c>
      <c r="P791" s="152">
        <v>0</v>
      </c>
      <c r="Q791" s="152">
        <v>0</v>
      </c>
      <c r="R791" s="65">
        <f t="shared" ref="R791:R854" si="150">N791+O791+P791+Q791</f>
        <v>0</v>
      </c>
      <c r="S791" s="392" t="s">
        <v>5134</v>
      </c>
      <c r="T791" s="220" t="s">
        <v>172</v>
      </c>
      <c r="U791" s="393">
        <f t="shared" ref="U791:U854" si="151">N791+O791</f>
        <v>0</v>
      </c>
      <c r="V791" s="220">
        <v>28</v>
      </c>
      <c r="W791" s="220">
        <v>100</v>
      </c>
      <c r="X791" s="220" t="s">
        <v>172</v>
      </c>
      <c r="Y791" s="220" t="s">
        <v>5846</v>
      </c>
      <c r="Z791" s="220"/>
      <c r="AA791" s="220"/>
      <c r="AB791" s="220"/>
      <c r="AC791" s="220"/>
      <c r="AD791" s="220"/>
      <c r="AE791" s="220"/>
      <c r="AF791" s="220"/>
      <c r="AG791" s="220"/>
      <c r="AH791" s="220"/>
      <c r="AI791" s="220" t="s">
        <v>5844</v>
      </c>
      <c r="AJ791" s="220" t="s">
        <v>5136</v>
      </c>
    </row>
    <row r="792" spans="1:36" ht="30" thickTop="1" thickBot="1">
      <c r="A792" s="63">
        <f>A791+1</f>
        <v>776</v>
      </c>
      <c r="B792" s="162" t="s">
        <v>400</v>
      </c>
      <c r="C792" s="162">
        <v>0</v>
      </c>
      <c r="D792" s="162">
        <v>0</v>
      </c>
      <c r="E792" s="162" t="s">
        <v>41</v>
      </c>
      <c r="F792" s="162">
        <v>18</v>
      </c>
      <c r="G792" s="265" t="s">
        <v>567</v>
      </c>
      <c r="H792" s="265" t="s">
        <v>5847</v>
      </c>
      <c r="I792" s="265" t="s">
        <v>20</v>
      </c>
      <c r="J792" s="266" t="s">
        <v>5753</v>
      </c>
      <c r="K792" s="265">
        <v>17</v>
      </c>
      <c r="L792" s="220" t="s">
        <v>3763</v>
      </c>
      <c r="M792" s="220" t="s">
        <v>3764</v>
      </c>
      <c r="N792" s="152">
        <v>0</v>
      </c>
      <c r="O792" s="152">
        <v>0</v>
      </c>
      <c r="P792" s="152">
        <v>0</v>
      </c>
      <c r="Q792" s="152">
        <v>0</v>
      </c>
      <c r="R792" s="65">
        <f t="shared" si="150"/>
        <v>0</v>
      </c>
      <c r="S792" s="392" t="s">
        <v>5134</v>
      </c>
      <c r="T792" s="220" t="s">
        <v>172</v>
      </c>
      <c r="U792" s="393">
        <f t="shared" si="151"/>
        <v>0</v>
      </c>
      <c r="V792" s="220">
        <v>389</v>
      </c>
      <c r="W792" s="220">
        <v>100</v>
      </c>
      <c r="X792" s="220" t="s">
        <v>172</v>
      </c>
      <c r="Y792" s="220" t="s">
        <v>5846</v>
      </c>
      <c r="Z792" s="220"/>
      <c r="AA792" s="220"/>
      <c r="AB792" s="220"/>
      <c r="AC792" s="220"/>
      <c r="AD792" s="220"/>
      <c r="AE792" s="220"/>
      <c r="AF792" s="220"/>
      <c r="AG792" s="220"/>
      <c r="AH792" s="220"/>
      <c r="AI792" s="220" t="s">
        <v>5844</v>
      </c>
      <c r="AJ792" s="220" t="s">
        <v>5136</v>
      </c>
    </row>
    <row r="793" spans="1:36" ht="30" thickTop="1" thickBot="1">
      <c r="A793" s="63">
        <f t="shared" ref="A793:A856" si="152">A792+1</f>
        <v>777</v>
      </c>
      <c r="B793" s="162" t="s">
        <v>400</v>
      </c>
      <c r="C793" s="162">
        <v>0</v>
      </c>
      <c r="D793" s="162">
        <v>0</v>
      </c>
      <c r="E793" s="162" t="s">
        <v>41</v>
      </c>
      <c r="F793" s="162">
        <v>18</v>
      </c>
      <c r="G793" s="265" t="s">
        <v>516</v>
      </c>
      <c r="H793" s="265" t="s">
        <v>5144</v>
      </c>
      <c r="I793" s="265" t="s">
        <v>20</v>
      </c>
      <c r="J793" s="266" t="s">
        <v>5753</v>
      </c>
      <c r="K793" s="265">
        <v>17</v>
      </c>
      <c r="L793" s="220" t="s">
        <v>642</v>
      </c>
      <c r="M793" s="220" t="s">
        <v>674</v>
      </c>
      <c r="N793" s="152">
        <v>0</v>
      </c>
      <c r="O793" s="152">
        <v>0</v>
      </c>
      <c r="P793" s="152">
        <v>0</v>
      </c>
      <c r="Q793" s="152">
        <v>0</v>
      </c>
      <c r="R793" s="65">
        <f t="shared" si="150"/>
        <v>0</v>
      </c>
      <c r="S793" s="392" t="s">
        <v>5134</v>
      </c>
      <c r="T793" s="220" t="s">
        <v>172</v>
      </c>
      <c r="U793" s="393">
        <f t="shared" si="151"/>
        <v>0</v>
      </c>
      <c r="V793" s="220">
        <v>30</v>
      </c>
      <c r="W793" s="220">
        <v>100</v>
      </c>
      <c r="X793" s="220" t="s">
        <v>172</v>
      </c>
      <c r="Y793" s="220" t="s">
        <v>5754</v>
      </c>
      <c r="Z793" s="220"/>
      <c r="AA793" s="220"/>
      <c r="AB793" s="220"/>
      <c r="AC793" s="220"/>
      <c r="AD793" s="220"/>
      <c r="AE793" s="220"/>
      <c r="AF793" s="220"/>
      <c r="AG793" s="220"/>
      <c r="AH793" s="220"/>
      <c r="AI793" s="220" t="s">
        <v>5844</v>
      </c>
      <c r="AJ793" s="220" t="s">
        <v>5136</v>
      </c>
    </row>
    <row r="794" spans="1:36" ht="39.6" thickTop="1" thickBot="1">
      <c r="A794" s="63">
        <f t="shared" si="152"/>
        <v>778</v>
      </c>
      <c r="B794" s="162" t="s">
        <v>400</v>
      </c>
      <c r="C794" s="162">
        <v>0</v>
      </c>
      <c r="D794" s="162">
        <v>0</v>
      </c>
      <c r="E794" s="162" t="s">
        <v>41</v>
      </c>
      <c r="F794" s="162">
        <v>18</v>
      </c>
      <c r="G794" s="265" t="s">
        <v>516</v>
      </c>
      <c r="H794" s="265" t="s">
        <v>5848</v>
      </c>
      <c r="I794" s="265" t="s">
        <v>20</v>
      </c>
      <c r="J794" s="266" t="s">
        <v>5753</v>
      </c>
      <c r="K794" s="265">
        <v>17</v>
      </c>
      <c r="L794" s="220" t="s">
        <v>642</v>
      </c>
      <c r="M794" s="220" t="s">
        <v>674</v>
      </c>
      <c r="N794" s="152">
        <v>0</v>
      </c>
      <c r="O794" s="152">
        <v>0</v>
      </c>
      <c r="P794" s="152">
        <v>0</v>
      </c>
      <c r="Q794" s="152">
        <v>0</v>
      </c>
      <c r="R794" s="65">
        <f t="shared" si="150"/>
        <v>0</v>
      </c>
      <c r="S794" s="392" t="s">
        <v>5134</v>
      </c>
      <c r="T794" s="220" t="s">
        <v>172</v>
      </c>
      <c r="U794" s="393">
        <f t="shared" si="151"/>
        <v>0</v>
      </c>
      <c r="V794" s="220">
        <v>70</v>
      </c>
      <c r="W794" s="220">
        <v>100</v>
      </c>
      <c r="X794" s="220" t="s">
        <v>172</v>
      </c>
      <c r="Y794" s="220" t="s">
        <v>5849</v>
      </c>
      <c r="Z794" s="220"/>
      <c r="AA794" s="220"/>
      <c r="AB794" s="220"/>
      <c r="AC794" s="220"/>
      <c r="AD794" s="220"/>
      <c r="AE794" s="220"/>
      <c r="AF794" s="220"/>
      <c r="AG794" s="220"/>
      <c r="AH794" s="220"/>
      <c r="AI794" s="220" t="s">
        <v>5844</v>
      </c>
      <c r="AJ794" s="220" t="s">
        <v>5136</v>
      </c>
    </row>
    <row r="795" spans="1:36" ht="30" thickTop="1" thickBot="1">
      <c r="A795" s="63">
        <f t="shared" si="152"/>
        <v>779</v>
      </c>
      <c r="B795" s="162" t="s">
        <v>400</v>
      </c>
      <c r="C795" s="162">
        <v>0</v>
      </c>
      <c r="D795" s="162">
        <v>0</v>
      </c>
      <c r="E795" s="162" t="s">
        <v>41</v>
      </c>
      <c r="F795" s="162">
        <v>18</v>
      </c>
      <c r="G795" s="265" t="s">
        <v>541</v>
      </c>
      <c r="H795" s="265" t="s">
        <v>5850</v>
      </c>
      <c r="I795" s="265" t="s">
        <v>20</v>
      </c>
      <c r="J795" s="266" t="s">
        <v>5753</v>
      </c>
      <c r="K795" s="265">
        <v>17</v>
      </c>
      <c r="L795" s="220" t="s">
        <v>642</v>
      </c>
      <c r="M795" s="220" t="s">
        <v>674</v>
      </c>
      <c r="N795" s="152">
        <v>0</v>
      </c>
      <c r="O795" s="152">
        <v>0</v>
      </c>
      <c r="P795" s="152">
        <v>0</v>
      </c>
      <c r="Q795" s="152">
        <v>0</v>
      </c>
      <c r="R795" s="65">
        <f t="shared" si="150"/>
        <v>0</v>
      </c>
      <c r="S795" s="392" t="s">
        <v>5172</v>
      </c>
      <c r="T795" s="220" t="s">
        <v>5851</v>
      </c>
      <c r="U795" s="393">
        <f t="shared" si="151"/>
        <v>0</v>
      </c>
      <c r="V795" s="220">
        <v>14</v>
      </c>
      <c r="W795" s="220">
        <v>100</v>
      </c>
      <c r="X795" s="220" t="s">
        <v>172</v>
      </c>
      <c r="Y795" s="220" t="s">
        <v>5852</v>
      </c>
      <c r="Z795" s="220"/>
      <c r="AA795" s="220"/>
      <c r="AB795" s="220"/>
      <c r="AC795" s="220"/>
      <c r="AD795" s="220"/>
      <c r="AE795" s="220"/>
      <c r="AF795" s="220"/>
      <c r="AG795" s="220"/>
      <c r="AH795" s="220"/>
      <c r="AI795" s="220" t="s">
        <v>5844</v>
      </c>
      <c r="AJ795" s="220" t="s">
        <v>5136</v>
      </c>
    </row>
    <row r="796" spans="1:36" ht="30" thickTop="1" thickBot="1">
      <c r="A796" s="63">
        <f t="shared" si="152"/>
        <v>780</v>
      </c>
      <c r="B796" s="162" t="s">
        <v>400</v>
      </c>
      <c r="C796" s="162">
        <v>0</v>
      </c>
      <c r="D796" s="162">
        <v>0</v>
      </c>
      <c r="E796" s="162" t="s">
        <v>41</v>
      </c>
      <c r="F796" s="162">
        <v>18</v>
      </c>
      <c r="G796" s="265" t="s">
        <v>439</v>
      </c>
      <c r="H796" s="265" t="s">
        <v>5798</v>
      </c>
      <c r="I796" s="265" t="s">
        <v>20</v>
      </c>
      <c r="J796" s="266" t="s">
        <v>5753</v>
      </c>
      <c r="K796" s="265">
        <v>17</v>
      </c>
      <c r="L796" s="220" t="s">
        <v>4022</v>
      </c>
      <c r="M796" s="220" t="s">
        <v>636</v>
      </c>
      <c r="N796" s="152">
        <v>0</v>
      </c>
      <c r="O796" s="152">
        <v>0</v>
      </c>
      <c r="P796" s="152">
        <v>0</v>
      </c>
      <c r="Q796" s="152">
        <v>0</v>
      </c>
      <c r="R796" s="65">
        <f t="shared" si="150"/>
        <v>0</v>
      </c>
      <c r="S796" s="392" t="s">
        <v>5172</v>
      </c>
      <c r="T796" s="220" t="s">
        <v>172</v>
      </c>
      <c r="U796" s="393">
        <f t="shared" si="151"/>
        <v>0</v>
      </c>
      <c r="V796" s="220">
        <v>0</v>
      </c>
      <c r="W796" s="220">
        <v>0</v>
      </c>
      <c r="X796" s="220" t="s">
        <v>172</v>
      </c>
      <c r="Y796" s="220"/>
      <c r="Z796" s="220"/>
      <c r="AA796" s="220"/>
      <c r="AB796" s="220"/>
      <c r="AC796" s="220"/>
      <c r="AD796" s="220"/>
      <c r="AE796" s="220"/>
      <c r="AF796" s="220"/>
      <c r="AG796" s="220"/>
      <c r="AH796" s="220"/>
      <c r="AI796" s="220" t="s">
        <v>5844</v>
      </c>
      <c r="AJ796" s="220" t="s">
        <v>5136</v>
      </c>
    </row>
    <row r="797" spans="1:36" ht="30" thickTop="1" thickBot="1">
      <c r="A797" s="63">
        <f t="shared" si="152"/>
        <v>781</v>
      </c>
      <c r="B797" s="162" t="s">
        <v>400</v>
      </c>
      <c r="C797" s="162">
        <v>0</v>
      </c>
      <c r="D797" s="162">
        <v>0</v>
      </c>
      <c r="E797" s="162" t="s">
        <v>41</v>
      </c>
      <c r="F797" s="162">
        <v>18</v>
      </c>
      <c r="G797" s="265" t="s">
        <v>567</v>
      </c>
      <c r="H797" s="265" t="s">
        <v>5842</v>
      </c>
      <c r="I797" s="265" t="s">
        <v>20</v>
      </c>
      <c r="J797" s="266" t="s">
        <v>5753</v>
      </c>
      <c r="K797" s="265">
        <v>17</v>
      </c>
      <c r="L797" s="220" t="s">
        <v>3763</v>
      </c>
      <c r="M797" s="220" t="s">
        <v>3764</v>
      </c>
      <c r="N797" s="152">
        <v>0</v>
      </c>
      <c r="O797" s="152">
        <v>0</v>
      </c>
      <c r="P797" s="152">
        <v>0</v>
      </c>
      <c r="Q797" s="152">
        <v>0</v>
      </c>
      <c r="R797" s="65">
        <f t="shared" si="150"/>
        <v>0</v>
      </c>
      <c r="S797" s="392" t="s">
        <v>5172</v>
      </c>
      <c r="T797" s="220" t="s">
        <v>172</v>
      </c>
      <c r="U797" s="393">
        <f t="shared" si="151"/>
        <v>0</v>
      </c>
      <c r="V797" s="220">
        <v>0</v>
      </c>
      <c r="W797" s="220">
        <v>0</v>
      </c>
      <c r="X797" s="220" t="s">
        <v>172</v>
      </c>
      <c r="Y797" s="220" t="s">
        <v>5846</v>
      </c>
      <c r="Z797" s="220"/>
      <c r="AA797" s="220"/>
      <c r="AB797" s="220"/>
      <c r="AC797" s="220"/>
      <c r="AD797" s="220"/>
      <c r="AE797" s="220"/>
      <c r="AF797" s="220"/>
      <c r="AG797" s="220"/>
      <c r="AH797" s="220"/>
      <c r="AI797" s="220" t="s">
        <v>5844</v>
      </c>
      <c r="AJ797" s="220" t="s">
        <v>5136</v>
      </c>
    </row>
    <row r="798" spans="1:36" ht="30" thickTop="1" thickBot="1">
      <c r="A798" s="63">
        <f t="shared" si="152"/>
        <v>782</v>
      </c>
      <c r="B798" s="162" t="s">
        <v>400</v>
      </c>
      <c r="C798" s="162">
        <v>0</v>
      </c>
      <c r="D798" s="162">
        <v>0</v>
      </c>
      <c r="E798" s="162" t="s">
        <v>41</v>
      </c>
      <c r="F798" s="162">
        <v>18</v>
      </c>
      <c r="G798" s="265" t="s">
        <v>567</v>
      </c>
      <c r="H798" s="265" t="s">
        <v>5847</v>
      </c>
      <c r="I798" s="265" t="s">
        <v>20</v>
      </c>
      <c r="J798" s="266" t="s">
        <v>5753</v>
      </c>
      <c r="K798" s="265">
        <v>17</v>
      </c>
      <c r="L798" s="220" t="s">
        <v>3763</v>
      </c>
      <c r="M798" s="220" t="s">
        <v>3764</v>
      </c>
      <c r="N798" s="152">
        <v>0</v>
      </c>
      <c r="O798" s="152">
        <v>0</v>
      </c>
      <c r="P798" s="152">
        <v>0</v>
      </c>
      <c r="Q798" s="152">
        <v>0</v>
      </c>
      <c r="R798" s="65">
        <f t="shared" si="150"/>
        <v>0</v>
      </c>
      <c r="S798" s="392" t="s">
        <v>5172</v>
      </c>
      <c r="T798" s="220" t="s">
        <v>172</v>
      </c>
      <c r="U798" s="393">
        <f t="shared" si="151"/>
        <v>0</v>
      </c>
      <c r="V798" s="220">
        <v>328</v>
      </c>
      <c r="W798" s="220">
        <v>100</v>
      </c>
      <c r="X798" s="220" t="s">
        <v>172</v>
      </c>
      <c r="Y798" s="220" t="s">
        <v>5846</v>
      </c>
      <c r="Z798" s="220"/>
      <c r="AA798" s="220"/>
      <c r="AB798" s="220"/>
      <c r="AC798" s="220"/>
      <c r="AD798" s="220"/>
      <c r="AE798" s="220"/>
      <c r="AF798" s="220"/>
      <c r="AG798" s="220"/>
      <c r="AH798" s="220"/>
      <c r="AI798" s="220" t="s">
        <v>5844</v>
      </c>
      <c r="AJ798" s="220" t="s">
        <v>5136</v>
      </c>
    </row>
    <row r="799" spans="1:36" ht="30" thickTop="1" thickBot="1">
      <c r="A799" s="63">
        <f t="shared" si="152"/>
        <v>783</v>
      </c>
      <c r="B799" s="162" t="s">
        <v>400</v>
      </c>
      <c r="C799" s="162">
        <v>0</v>
      </c>
      <c r="D799" s="162">
        <v>0</v>
      </c>
      <c r="E799" s="162" t="s">
        <v>41</v>
      </c>
      <c r="F799" s="162">
        <v>18</v>
      </c>
      <c r="G799" s="265" t="s">
        <v>567</v>
      </c>
      <c r="H799" s="265" t="s">
        <v>5853</v>
      </c>
      <c r="I799" s="265" t="s">
        <v>20</v>
      </c>
      <c r="J799" s="266" t="s">
        <v>5753</v>
      </c>
      <c r="K799" s="265">
        <v>17</v>
      </c>
      <c r="L799" s="220" t="s">
        <v>3763</v>
      </c>
      <c r="M799" s="220" t="s">
        <v>3764</v>
      </c>
      <c r="N799" s="152">
        <v>0</v>
      </c>
      <c r="O799" s="152">
        <v>0</v>
      </c>
      <c r="P799" s="152">
        <v>0</v>
      </c>
      <c r="Q799" s="152">
        <v>0</v>
      </c>
      <c r="R799" s="65">
        <f t="shared" si="150"/>
        <v>0</v>
      </c>
      <c r="S799" s="392" t="s">
        <v>5172</v>
      </c>
      <c r="T799" s="220" t="s">
        <v>172</v>
      </c>
      <c r="U799" s="393">
        <f t="shared" si="151"/>
        <v>0</v>
      </c>
      <c r="V799" s="220">
        <v>8</v>
      </c>
      <c r="W799" s="220">
        <v>100</v>
      </c>
      <c r="X799" s="220" t="s">
        <v>172</v>
      </c>
      <c r="Y799" s="220"/>
      <c r="Z799" s="220"/>
      <c r="AA799" s="220"/>
      <c r="AB799" s="220"/>
      <c r="AC799" s="220"/>
      <c r="AD799" s="220"/>
      <c r="AE799" s="220"/>
      <c r="AF799" s="220"/>
      <c r="AG799" s="220"/>
      <c r="AH799" s="220"/>
      <c r="AI799" s="220" t="s">
        <v>5844</v>
      </c>
      <c r="AJ799" s="220" t="s">
        <v>5136</v>
      </c>
    </row>
    <row r="800" spans="1:36" ht="30" thickTop="1" thickBot="1">
      <c r="A800" s="63">
        <f t="shared" si="152"/>
        <v>784</v>
      </c>
      <c r="B800" s="162" t="s">
        <v>400</v>
      </c>
      <c r="C800" s="162">
        <v>0</v>
      </c>
      <c r="D800" s="162">
        <v>0</v>
      </c>
      <c r="E800" s="162" t="s">
        <v>41</v>
      </c>
      <c r="F800" s="162">
        <v>18</v>
      </c>
      <c r="G800" s="265" t="s">
        <v>516</v>
      </c>
      <c r="H800" s="265" t="s">
        <v>5144</v>
      </c>
      <c r="I800" s="265" t="s">
        <v>20</v>
      </c>
      <c r="J800" s="266" t="s">
        <v>5753</v>
      </c>
      <c r="K800" s="265">
        <v>17</v>
      </c>
      <c r="L800" s="220" t="s">
        <v>642</v>
      </c>
      <c r="M800" s="220" t="s">
        <v>674</v>
      </c>
      <c r="N800" s="152">
        <v>0</v>
      </c>
      <c r="O800" s="152">
        <v>0</v>
      </c>
      <c r="P800" s="152">
        <v>0</v>
      </c>
      <c r="Q800" s="152">
        <v>0</v>
      </c>
      <c r="R800" s="65">
        <f t="shared" si="150"/>
        <v>0</v>
      </c>
      <c r="S800" s="392" t="s">
        <v>5172</v>
      </c>
      <c r="T800" s="220" t="s">
        <v>172</v>
      </c>
      <c r="U800" s="393">
        <f t="shared" si="151"/>
        <v>0</v>
      </c>
      <c r="V800" s="220">
        <v>48</v>
      </c>
      <c r="W800" s="220">
        <v>100</v>
      </c>
      <c r="X800" s="220" t="s">
        <v>172</v>
      </c>
      <c r="Y800" s="220" t="s">
        <v>5854</v>
      </c>
      <c r="Z800" s="220"/>
      <c r="AA800" s="220"/>
      <c r="AB800" s="220"/>
      <c r="AC800" s="220"/>
      <c r="AD800" s="220"/>
      <c r="AE800" s="220"/>
      <c r="AF800" s="220"/>
      <c r="AG800" s="220"/>
      <c r="AH800" s="220"/>
      <c r="AI800" s="220" t="s">
        <v>5844</v>
      </c>
      <c r="AJ800" s="220" t="s">
        <v>5136</v>
      </c>
    </row>
    <row r="801" spans="1:36" ht="39.6" thickTop="1" thickBot="1">
      <c r="A801" s="63">
        <f t="shared" si="152"/>
        <v>785</v>
      </c>
      <c r="B801" s="162" t="s">
        <v>400</v>
      </c>
      <c r="C801" s="162">
        <v>0</v>
      </c>
      <c r="D801" s="162">
        <v>0</v>
      </c>
      <c r="E801" s="162" t="s">
        <v>41</v>
      </c>
      <c r="F801" s="162">
        <v>18</v>
      </c>
      <c r="G801" s="265" t="s">
        <v>516</v>
      </c>
      <c r="H801" s="265" t="s">
        <v>5848</v>
      </c>
      <c r="I801" s="265" t="s">
        <v>20</v>
      </c>
      <c r="J801" s="266" t="s">
        <v>5753</v>
      </c>
      <c r="K801" s="265">
        <v>17</v>
      </c>
      <c r="L801" s="220" t="s">
        <v>642</v>
      </c>
      <c r="M801" s="220" t="s">
        <v>674</v>
      </c>
      <c r="N801" s="152">
        <v>0</v>
      </c>
      <c r="O801" s="152">
        <v>0</v>
      </c>
      <c r="P801" s="152">
        <v>0</v>
      </c>
      <c r="Q801" s="152">
        <v>0</v>
      </c>
      <c r="R801" s="65">
        <f t="shared" si="150"/>
        <v>0</v>
      </c>
      <c r="S801" s="392" t="s">
        <v>5172</v>
      </c>
      <c r="T801" s="220" t="s">
        <v>172</v>
      </c>
      <c r="U801" s="393">
        <f t="shared" si="151"/>
        <v>0</v>
      </c>
      <c r="V801" s="220">
        <v>4</v>
      </c>
      <c r="W801" s="220">
        <v>100</v>
      </c>
      <c r="X801" s="220" t="s">
        <v>172</v>
      </c>
      <c r="Y801" s="220"/>
      <c r="Z801" s="220"/>
      <c r="AA801" s="220"/>
      <c r="AB801" s="220"/>
      <c r="AC801" s="220"/>
      <c r="AD801" s="220"/>
      <c r="AE801" s="220"/>
      <c r="AF801" s="220"/>
      <c r="AG801" s="220"/>
      <c r="AH801" s="220"/>
      <c r="AI801" s="220" t="s">
        <v>5844</v>
      </c>
      <c r="AJ801" s="220" t="s">
        <v>5136</v>
      </c>
    </row>
    <row r="802" spans="1:36" ht="30" thickTop="1" thickBot="1">
      <c r="A802" s="63">
        <f t="shared" si="152"/>
        <v>786</v>
      </c>
      <c r="B802" s="162" t="s">
        <v>400</v>
      </c>
      <c r="C802" s="162">
        <v>0</v>
      </c>
      <c r="D802" s="162">
        <v>0</v>
      </c>
      <c r="E802" s="162" t="s">
        <v>41</v>
      </c>
      <c r="F802" s="162">
        <v>18</v>
      </c>
      <c r="G802" s="265" t="s">
        <v>555</v>
      </c>
      <c r="H802" s="265" t="s">
        <v>5855</v>
      </c>
      <c r="I802" s="265" t="s">
        <v>20</v>
      </c>
      <c r="J802" s="266" t="s">
        <v>5753</v>
      </c>
      <c r="K802" s="265">
        <v>17</v>
      </c>
      <c r="L802" s="220" t="s">
        <v>642</v>
      </c>
      <c r="M802" s="220" t="s">
        <v>674</v>
      </c>
      <c r="N802" s="152">
        <v>0</v>
      </c>
      <c r="O802" s="152">
        <v>0</v>
      </c>
      <c r="P802" s="152">
        <v>0</v>
      </c>
      <c r="Q802" s="152">
        <v>0</v>
      </c>
      <c r="R802" s="65">
        <f t="shared" si="150"/>
        <v>0</v>
      </c>
      <c r="S802" s="392" t="s">
        <v>5172</v>
      </c>
      <c r="T802" s="220" t="s">
        <v>172</v>
      </c>
      <c r="U802" s="393">
        <f t="shared" si="151"/>
        <v>0</v>
      </c>
      <c r="V802" s="220">
        <v>2</v>
      </c>
      <c r="W802" s="220">
        <v>100</v>
      </c>
      <c r="X802" s="220" t="s">
        <v>172</v>
      </c>
      <c r="Y802" s="220"/>
      <c r="Z802" s="220"/>
      <c r="AA802" s="220"/>
      <c r="AB802" s="220"/>
      <c r="AC802" s="220"/>
      <c r="AD802" s="220"/>
      <c r="AE802" s="220"/>
      <c r="AF802" s="220"/>
      <c r="AG802" s="220"/>
      <c r="AH802" s="220"/>
      <c r="AI802" s="220" t="s">
        <v>5844</v>
      </c>
      <c r="AJ802" s="220" t="s">
        <v>5136</v>
      </c>
    </row>
    <row r="803" spans="1:36" ht="30" thickTop="1" thickBot="1">
      <c r="A803" s="63">
        <f t="shared" si="152"/>
        <v>787</v>
      </c>
      <c r="B803" s="162" t="s">
        <v>400</v>
      </c>
      <c r="C803" s="162">
        <v>0</v>
      </c>
      <c r="D803" s="162">
        <v>0</v>
      </c>
      <c r="E803" s="162" t="s">
        <v>41</v>
      </c>
      <c r="F803" s="162">
        <v>18</v>
      </c>
      <c r="G803" s="265" t="s">
        <v>439</v>
      </c>
      <c r="H803" s="265" t="s">
        <v>5856</v>
      </c>
      <c r="I803" s="265" t="s">
        <v>20</v>
      </c>
      <c r="J803" s="266" t="s">
        <v>5753</v>
      </c>
      <c r="K803" s="265">
        <v>17</v>
      </c>
      <c r="L803" s="220" t="s">
        <v>4022</v>
      </c>
      <c r="M803" s="220" t="s">
        <v>636</v>
      </c>
      <c r="N803" s="152">
        <v>0</v>
      </c>
      <c r="O803" s="152">
        <v>0</v>
      </c>
      <c r="P803" s="152">
        <v>0</v>
      </c>
      <c r="Q803" s="152">
        <v>0</v>
      </c>
      <c r="R803" s="65">
        <f t="shared" si="150"/>
        <v>0</v>
      </c>
      <c r="S803" s="392" t="s">
        <v>5402</v>
      </c>
      <c r="T803" s="220" t="s">
        <v>5857</v>
      </c>
      <c r="U803" s="393">
        <f t="shared" si="151"/>
        <v>0</v>
      </c>
      <c r="V803" s="220">
        <v>0</v>
      </c>
      <c r="W803" s="220">
        <v>0</v>
      </c>
      <c r="X803" s="220" t="s">
        <v>172</v>
      </c>
      <c r="Y803" s="220" t="s">
        <v>5858</v>
      </c>
      <c r="Z803" s="220"/>
      <c r="AA803" s="220"/>
      <c r="AB803" s="220"/>
      <c r="AC803" s="220"/>
      <c r="AD803" s="220"/>
      <c r="AE803" s="220"/>
      <c r="AF803" s="220"/>
      <c r="AG803" s="220"/>
      <c r="AH803" s="220"/>
      <c r="AI803" s="220" t="s">
        <v>5844</v>
      </c>
      <c r="AJ803" s="220" t="s">
        <v>5136</v>
      </c>
    </row>
    <row r="804" spans="1:36" ht="30" thickTop="1" thickBot="1">
      <c r="A804" s="63">
        <f t="shared" si="152"/>
        <v>788</v>
      </c>
      <c r="B804" s="162" t="s">
        <v>400</v>
      </c>
      <c r="C804" s="162">
        <v>0</v>
      </c>
      <c r="D804" s="162">
        <v>0</v>
      </c>
      <c r="E804" s="162" t="s">
        <v>41</v>
      </c>
      <c r="F804" s="162">
        <v>18</v>
      </c>
      <c r="G804" s="265" t="s">
        <v>518</v>
      </c>
      <c r="H804" s="265" t="s">
        <v>5859</v>
      </c>
      <c r="I804" s="265" t="s">
        <v>20</v>
      </c>
      <c r="J804" s="266" t="s">
        <v>5753</v>
      </c>
      <c r="K804" s="265">
        <v>17</v>
      </c>
      <c r="L804" s="220" t="s">
        <v>642</v>
      </c>
      <c r="M804" s="220" t="s">
        <v>674</v>
      </c>
      <c r="N804" s="152">
        <v>0</v>
      </c>
      <c r="O804" s="152">
        <v>0</v>
      </c>
      <c r="P804" s="152">
        <v>0</v>
      </c>
      <c r="Q804" s="152">
        <v>0</v>
      </c>
      <c r="R804" s="65">
        <f t="shared" si="150"/>
        <v>0</v>
      </c>
      <c r="S804" s="392" t="s">
        <v>5402</v>
      </c>
      <c r="T804" s="220" t="s">
        <v>5808</v>
      </c>
      <c r="U804" s="393">
        <f t="shared" si="151"/>
        <v>0</v>
      </c>
      <c r="V804" s="220">
        <v>2</v>
      </c>
      <c r="W804" s="220">
        <v>100</v>
      </c>
      <c r="X804" s="220" t="s">
        <v>172</v>
      </c>
      <c r="Y804" s="220" t="s">
        <v>5860</v>
      </c>
      <c r="Z804" s="220"/>
      <c r="AA804" s="220"/>
      <c r="AB804" s="220"/>
      <c r="AC804" s="220"/>
      <c r="AD804" s="220"/>
      <c r="AE804" s="220"/>
      <c r="AF804" s="220"/>
      <c r="AG804" s="220"/>
      <c r="AH804" s="220"/>
      <c r="AI804" s="220" t="s">
        <v>5844</v>
      </c>
      <c r="AJ804" s="220" t="s">
        <v>5136</v>
      </c>
    </row>
    <row r="805" spans="1:36" ht="30" thickTop="1" thickBot="1">
      <c r="A805" s="63">
        <f t="shared" si="152"/>
        <v>789</v>
      </c>
      <c r="B805" s="162" t="s">
        <v>400</v>
      </c>
      <c r="C805" s="162">
        <v>0</v>
      </c>
      <c r="D805" s="162">
        <v>0</v>
      </c>
      <c r="E805" s="162" t="s">
        <v>41</v>
      </c>
      <c r="F805" s="162">
        <v>18</v>
      </c>
      <c r="G805" s="265" t="s">
        <v>567</v>
      </c>
      <c r="H805" s="265" t="s">
        <v>5861</v>
      </c>
      <c r="I805" s="265" t="s">
        <v>20</v>
      </c>
      <c r="J805" s="266" t="s">
        <v>5753</v>
      </c>
      <c r="K805" s="265">
        <v>17</v>
      </c>
      <c r="L805" s="220" t="s">
        <v>3763</v>
      </c>
      <c r="M805" s="220" t="s">
        <v>3764</v>
      </c>
      <c r="N805" s="152">
        <v>0</v>
      </c>
      <c r="O805" s="152">
        <v>0</v>
      </c>
      <c r="P805" s="152">
        <v>0</v>
      </c>
      <c r="Q805" s="152">
        <v>0</v>
      </c>
      <c r="R805" s="65">
        <f t="shared" si="150"/>
        <v>0</v>
      </c>
      <c r="S805" s="392" t="s">
        <v>5402</v>
      </c>
      <c r="T805" s="220" t="s">
        <v>172</v>
      </c>
      <c r="U805" s="393">
        <f t="shared" si="151"/>
        <v>0</v>
      </c>
      <c r="V805" s="220">
        <v>0</v>
      </c>
      <c r="W805" s="220">
        <v>0</v>
      </c>
      <c r="X805" s="220" t="s">
        <v>172</v>
      </c>
      <c r="Y805" s="220"/>
      <c r="Z805" s="220"/>
      <c r="AA805" s="220"/>
      <c r="AB805" s="220"/>
      <c r="AC805" s="220"/>
      <c r="AD805" s="220"/>
      <c r="AE805" s="220"/>
      <c r="AF805" s="220"/>
      <c r="AG805" s="220"/>
      <c r="AH805" s="220"/>
      <c r="AI805" s="220" t="s">
        <v>5844</v>
      </c>
      <c r="AJ805" s="220" t="s">
        <v>5136</v>
      </c>
    </row>
    <row r="806" spans="1:36" ht="30" thickTop="1" thickBot="1">
      <c r="A806" s="63">
        <f t="shared" si="152"/>
        <v>790</v>
      </c>
      <c r="B806" s="162" t="s">
        <v>400</v>
      </c>
      <c r="C806" s="162">
        <v>0</v>
      </c>
      <c r="D806" s="162">
        <v>0</v>
      </c>
      <c r="E806" s="162" t="s">
        <v>41</v>
      </c>
      <c r="F806" s="162">
        <v>18</v>
      </c>
      <c r="G806" s="265" t="s">
        <v>567</v>
      </c>
      <c r="H806" s="265" t="s">
        <v>5842</v>
      </c>
      <c r="I806" s="265" t="s">
        <v>20</v>
      </c>
      <c r="J806" s="266" t="s">
        <v>5753</v>
      </c>
      <c r="K806" s="265">
        <v>17</v>
      </c>
      <c r="L806" s="220" t="s">
        <v>3763</v>
      </c>
      <c r="M806" s="220" t="s">
        <v>3764</v>
      </c>
      <c r="N806" s="152">
        <v>0</v>
      </c>
      <c r="O806" s="152">
        <v>0</v>
      </c>
      <c r="P806" s="152">
        <v>0</v>
      </c>
      <c r="Q806" s="152">
        <v>0</v>
      </c>
      <c r="R806" s="65">
        <f t="shared" si="150"/>
        <v>0</v>
      </c>
      <c r="S806" s="392" t="s">
        <v>5402</v>
      </c>
      <c r="T806" s="220" t="s">
        <v>172</v>
      </c>
      <c r="U806" s="393">
        <f t="shared" si="151"/>
        <v>0</v>
      </c>
      <c r="V806" s="220">
        <v>408</v>
      </c>
      <c r="W806" s="220">
        <v>100</v>
      </c>
      <c r="X806" s="220" t="s">
        <v>172</v>
      </c>
      <c r="Y806" s="220" t="s">
        <v>5846</v>
      </c>
      <c r="Z806" s="220"/>
      <c r="AA806" s="220"/>
      <c r="AB806" s="220"/>
      <c r="AC806" s="220"/>
      <c r="AD806" s="220"/>
      <c r="AE806" s="220"/>
      <c r="AF806" s="220"/>
      <c r="AG806" s="220"/>
      <c r="AH806" s="220"/>
      <c r="AI806" s="220" t="s">
        <v>5844</v>
      </c>
      <c r="AJ806" s="220" t="s">
        <v>5136</v>
      </c>
    </row>
    <row r="807" spans="1:36" ht="30" thickTop="1" thickBot="1">
      <c r="A807" s="63">
        <f t="shared" si="152"/>
        <v>791</v>
      </c>
      <c r="B807" s="162" t="s">
        <v>400</v>
      </c>
      <c r="C807" s="162">
        <v>0</v>
      </c>
      <c r="D807" s="162">
        <v>0</v>
      </c>
      <c r="E807" s="162" t="s">
        <v>41</v>
      </c>
      <c r="F807" s="162">
        <v>18</v>
      </c>
      <c r="G807" s="265" t="s">
        <v>567</v>
      </c>
      <c r="H807" s="265" t="s">
        <v>5847</v>
      </c>
      <c r="I807" s="265" t="s">
        <v>20</v>
      </c>
      <c r="J807" s="266" t="s">
        <v>5753</v>
      </c>
      <c r="K807" s="265">
        <v>17</v>
      </c>
      <c r="L807" s="220" t="s">
        <v>3763</v>
      </c>
      <c r="M807" s="220" t="s">
        <v>3764</v>
      </c>
      <c r="N807" s="152">
        <v>0</v>
      </c>
      <c r="O807" s="152">
        <v>0</v>
      </c>
      <c r="P807" s="152">
        <v>0</v>
      </c>
      <c r="Q807" s="152">
        <v>0</v>
      </c>
      <c r="R807" s="65">
        <f t="shared" si="150"/>
        <v>0</v>
      </c>
      <c r="S807" s="392" t="s">
        <v>5402</v>
      </c>
      <c r="T807" s="220" t="s">
        <v>172</v>
      </c>
      <c r="U807" s="393">
        <f t="shared" si="151"/>
        <v>0</v>
      </c>
      <c r="V807" s="220">
        <v>408</v>
      </c>
      <c r="W807" s="220">
        <v>100</v>
      </c>
      <c r="X807" s="220" t="s">
        <v>172</v>
      </c>
      <c r="Y807" s="220" t="s">
        <v>5846</v>
      </c>
      <c r="Z807" s="220"/>
      <c r="AA807" s="220"/>
      <c r="AB807" s="220"/>
      <c r="AC807" s="220"/>
      <c r="AD807" s="220"/>
      <c r="AE807" s="220"/>
      <c r="AF807" s="220"/>
      <c r="AG807" s="220"/>
      <c r="AH807" s="220"/>
      <c r="AI807" s="220" t="s">
        <v>5844</v>
      </c>
      <c r="AJ807" s="220" t="s">
        <v>5136</v>
      </c>
    </row>
    <row r="808" spans="1:36" ht="30" thickTop="1" thickBot="1">
      <c r="A808" s="63">
        <f t="shared" si="152"/>
        <v>792</v>
      </c>
      <c r="B808" s="162" t="s">
        <v>400</v>
      </c>
      <c r="C808" s="162">
        <v>0</v>
      </c>
      <c r="D808" s="162">
        <v>0</v>
      </c>
      <c r="E808" s="162" t="s">
        <v>41</v>
      </c>
      <c r="F808" s="162">
        <v>18</v>
      </c>
      <c r="G808" s="265" t="s">
        <v>516</v>
      </c>
      <c r="H808" s="265" t="s">
        <v>5144</v>
      </c>
      <c r="I808" s="265" t="s">
        <v>20</v>
      </c>
      <c r="J808" s="266" t="s">
        <v>5753</v>
      </c>
      <c r="K808" s="265">
        <v>17</v>
      </c>
      <c r="L808" s="220" t="s">
        <v>642</v>
      </c>
      <c r="M808" s="220" t="s">
        <v>674</v>
      </c>
      <c r="N808" s="152">
        <v>0</v>
      </c>
      <c r="O808" s="152">
        <v>0</v>
      </c>
      <c r="P808" s="152">
        <v>0</v>
      </c>
      <c r="Q808" s="152">
        <v>0</v>
      </c>
      <c r="R808" s="65">
        <f t="shared" si="150"/>
        <v>0</v>
      </c>
      <c r="S808" s="392" t="s">
        <v>5402</v>
      </c>
      <c r="T808" s="220" t="s">
        <v>5807</v>
      </c>
      <c r="U808" s="393">
        <f t="shared" si="151"/>
        <v>0</v>
      </c>
      <c r="V808" s="220">
        <v>25</v>
      </c>
      <c r="W808" s="220">
        <v>100</v>
      </c>
      <c r="X808" s="220" t="s">
        <v>172</v>
      </c>
      <c r="Y808" s="220"/>
      <c r="Z808" s="220"/>
      <c r="AA808" s="220"/>
      <c r="AB808" s="220"/>
      <c r="AC808" s="220"/>
      <c r="AD808" s="220"/>
      <c r="AE808" s="220"/>
      <c r="AF808" s="220"/>
      <c r="AG808" s="220"/>
      <c r="AH808" s="220"/>
      <c r="AI808" s="220" t="s">
        <v>5844</v>
      </c>
      <c r="AJ808" s="220" t="s">
        <v>5136</v>
      </c>
    </row>
    <row r="809" spans="1:36" ht="30" thickTop="1" thickBot="1">
      <c r="A809" s="63">
        <f t="shared" si="152"/>
        <v>793</v>
      </c>
      <c r="B809" s="162" t="s">
        <v>400</v>
      </c>
      <c r="C809" s="162">
        <v>0</v>
      </c>
      <c r="D809" s="162">
        <v>0</v>
      </c>
      <c r="E809" s="162" t="s">
        <v>41</v>
      </c>
      <c r="F809" s="162">
        <v>18</v>
      </c>
      <c r="G809" s="265" t="s">
        <v>567</v>
      </c>
      <c r="H809" s="265" t="s">
        <v>5842</v>
      </c>
      <c r="I809" s="265" t="s">
        <v>20</v>
      </c>
      <c r="J809" s="266" t="s">
        <v>5753</v>
      </c>
      <c r="K809" s="265">
        <v>17</v>
      </c>
      <c r="L809" s="220" t="s">
        <v>3763</v>
      </c>
      <c r="M809" s="220" t="s">
        <v>3764</v>
      </c>
      <c r="N809" s="152">
        <v>0</v>
      </c>
      <c r="O809" s="152">
        <v>0</v>
      </c>
      <c r="P809" s="152">
        <v>0</v>
      </c>
      <c r="Q809" s="152">
        <v>0</v>
      </c>
      <c r="R809" s="65">
        <f t="shared" si="150"/>
        <v>0</v>
      </c>
      <c r="S809" s="392" t="s">
        <v>5770</v>
      </c>
      <c r="T809" s="220" t="s">
        <v>172</v>
      </c>
      <c r="U809" s="393">
        <f t="shared" si="151"/>
        <v>0</v>
      </c>
      <c r="V809" s="220">
        <v>20</v>
      </c>
      <c r="W809" s="220">
        <v>100</v>
      </c>
      <c r="X809" s="220" t="s">
        <v>172</v>
      </c>
      <c r="Y809" s="220" t="s">
        <v>5846</v>
      </c>
      <c r="Z809" s="220"/>
      <c r="AA809" s="220"/>
      <c r="AB809" s="220"/>
      <c r="AC809" s="220"/>
      <c r="AD809" s="220"/>
      <c r="AE809" s="220"/>
      <c r="AF809" s="220"/>
      <c r="AG809" s="220"/>
      <c r="AH809" s="220"/>
      <c r="AI809" s="220" t="s">
        <v>5844</v>
      </c>
      <c r="AJ809" s="220" t="s">
        <v>5136</v>
      </c>
    </row>
    <row r="810" spans="1:36" ht="30" thickTop="1" thickBot="1">
      <c r="A810" s="63">
        <f t="shared" si="152"/>
        <v>794</v>
      </c>
      <c r="B810" s="162" t="s">
        <v>400</v>
      </c>
      <c r="C810" s="162">
        <v>0</v>
      </c>
      <c r="D810" s="162">
        <v>0</v>
      </c>
      <c r="E810" s="162" t="s">
        <v>41</v>
      </c>
      <c r="F810" s="162">
        <v>18</v>
      </c>
      <c r="G810" s="265" t="s">
        <v>567</v>
      </c>
      <c r="H810" s="265" t="s">
        <v>5842</v>
      </c>
      <c r="I810" s="265" t="s">
        <v>20</v>
      </c>
      <c r="J810" s="266" t="s">
        <v>5753</v>
      </c>
      <c r="K810" s="265">
        <v>17</v>
      </c>
      <c r="L810" s="220" t="s">
        <v>3763</v>
      </c>
      <c r="M810" s="220" t="s">
        <v>3764</v>
      </c>
      <c r="N810" s="152">
        <v>0</v>
      </c>
      <c r="O810" s="152">
        <v>0</v>
      </c>
      <c r="P810" s="152">
        <v>0</v>
      </c>
      <c r="Q810" s="152">
        <v>0</v>
      </c>
      <c r="R810" s="65">
        <f t="shared" si="150"/>
        <v>0</v>
      </c>
      <c r="S810" s="392" t="s">
        <v>5770</v>
      </c>
      <c r="T810" s="220" t="s">
        <v>172</v>
      </c>
      <c r="U810" s="393">
        <f t="shared" si="151"/>
        <v>0</v>
      </c>
      <c r="V810" s="220">
        <v>20</v>
      </c>
      <c r="W810" s="220">
        <v>100</v>
      </c>
      <c r="X810" s="220" t="s">
        <v>172</v>
      </c>
      <c r="Y810" s="220" t="s">
        <v>5846</v>
      </c>
      <c r="Z810" s="220"/>
      <c r="AA810" s="220"/>
      <c r="AB810" s="220"/>
      <c r="AC810" s="220"/>
      <c r="AD810" s="220"/>
      <c r="AE810" s="220"/>
      <c r="AF810" s="220"/>
      <c r="AG810" s="220"/>
      <c r="AH810" s="220"/>
      <c r="AI810" s="220" t="s">
        <v>5844</v>
      </c>
      <c r="AJ810" s="220" t="s">
        <v>5136</v>
      </c>
    </row>
    <row r="811" spans="1:36" ht="30" thickTop="1" thickBot="1">
      <c r="A811" s="63">
        <f t="shared" si="152"/>
        <v>795</v>
      </c>
      <c r="B811" s="162" t="s">
        <v>400</v>
      </c>
      <c r="C811" s="162">
        <v>0</v>
      </c>
      <c r="D811" s="162">
        <v>0</v>
      </c>
      <c r="E811" s="162" t="s">
        <v>41</v>
      </c>
      <c r="F811" s="162">
        <v>18</v>
      </c>
      <c r="G811" s="265" t="s">
        <v>567</v>
      </c>
      <c r="H811" s="265" t="s">
        <v>5845</v>
      </c>
      <c r="I811" s="265" t="s">
        <v>20</v>
      </c>
      <c r="J811" s="266" t="s">
        <v>5753</v>
      </c>
      <c r="K811" s="265">
        <v>17</v>
      </c>
      <c r="L811" s="220" t="s">
        <v>3763</v>
      </c>
      <c r="M811" s="220" t="s">
        <v>3764</v>
      </c>
      <c r="N811" s="152">
        <v>0</v>
      </c>
      <c r="O811" s="152">
        <v>0</v>
      </c>
      <c r="P811" s="152">
        <v>0</v>
      </c>
      <c r="Q811" s="152">
        <v>0</v>
      </c>
      <c r="R811" s="65">
        <f t="shared" si="150"/>
        <v>0</v>
      </c>
      <c r="S811" s="392" t="s">
        <v>5770</v>
      </c>
      <c r="T811" s="220" t="s">
        <v>172</v>
      </c>
      <c r="U811" s="393">
        <f t="shared" si="151"/>
        <v>0</v>
      </c>
      <c r="V811" s="220">
        <v>3</v>
      </c>
      <c r="W811" s="220">
        <v>100</v>
      </c>
      <c r="X811" s="220" t="s">
        <v>172</v>
      </c>
      <c r="Y811" s="220" t="s">
        <v>5846</v>
      </c>
      <c r="Z811" s="220"/>
      <c r="AA811" s="220"/>
      <c r="AB811" s="220"/>
      <c r="AC811" s="220"/>
      <c r="AD811" s="220"/>
      <c r="AE811" s="220"/>
      <c r="AF811" s="220"/>
      <c r="AG811" s="220"/>
      <c r="AH811" s="220"/>
      <c r="AI811" s="220" t="s">
        <v>5844</v>
      </c>
      <c r="AJ811" s="220" t="s">
        <v>5136</v>
      </c>
    </row>
    <row r="812" spans="1:36" ht="30" thickTop="1" thickBot="1">
      <c r="A812" s="63">
        <f t="shared" si="152"/>
        <v>796</v>
      </c>
      <c r="B812" s="162" t="s">
        <v>400</v>
      </c>
      <c r="C812" s="162">
        <v>0</v>
      </c>
      <c r="D812" s="162">
        <v>0</v>
      </c>
      <c r="E812" s="162" t="s">
        <v>41</v>
      </c>
      <c r="F812" s="162">
        <v>18</v>
      </c>
      <c r="G812" s="265" t="s">
        <v>567</v>
      </c>
      <c r="H812" s="265" t="s">
        <v>5847</v>
      </c>
      <c r="I812" s="265" t="s">
        <v>20</v>
      </c>
      <c r="J812" s="266" t="s">
        <v>5753</v>
      </c>
      <c r="K812" s="265">
        <v>17</v>
      </c>
      <c r="L812" s="220" t="s">
        <v>3763</v>
      </c>
      <c r="M812" s="220" t="s">
        <v>3764</v>
      </c>
      <c r="N812" s="152">
        <v>0</v>
      </c>
      <c r="O812" s="152">
        <v>0</v>
      </c>
      <c r="P812" s="152">
        <v>0</v>
      </c>
      <c r="Q812" s="152">
        <v>0</v>
      </c>
      <c r="R812" s="65">
        <f t="shared" si="150"/>
        <v>0</v>
      </c>
      <c r="S812" s="392" t="s">
        <v>5770</v>
      </c>
      <c r="T812" s="220" t="s">
        <v>172</v>
      </c>
      <c r="U812" s="393">
        <f t="shared" si="151"/>
        <v>0</v>
      </c>
      <c r="V812" s="220">
        <v>50</v>
      </c>
      <c r="W812" s="220">
        <v>100</v>
      </c>
      <c r="X812" s="220" t="s">
        <v>172</v>
      </c>
      <c r="Y812" s="220" t="s">
        <v>5846</v>
      </c>
      <c r="Z812" s="220"/>
      <c r="AA812" s="220"/>
      <c r="AB812" s="220"/>
      <c r="AC812" s="220"/>
      <c r="AD812" s="220"/>
      <c r="AE812" s="220"/>
      <c r="AF812" s="220"/>
      <c r="AG812" s="220"/>
      <c r="AH812" s="220"/>
      <c r="AI812" s="220"/>
      <c r="AJ812" s="220" t="s">
        <v>5136</v>
      </c>
    </row>
    <row r="813" spans="1:36" ht="30" thickTop="1" thickBot="1">
      <c r="A813" s="63">
        <f t="shared" si="152"/>
        <v>797</v>
      </c>
      <c r="B813" s="162" t="s">
        <v>400</v>
      </c>
      <c r="C813" s="162">
        <v>0</v>
      </c>
      <c r="D813" s="162">
        <v>0</v>
      </c>
      <c r="E813" s="162" t="s">
        <v>41</v>
      </c>
      <c r="F813" s="162">
        <v>18</v>
      </c>
      <c r="G813" s="265" t="s">
        <v>567</v>
      </c>
      <c r="H813" s="265" t="s">
        <v>5847</v>
      </c>
      <c r="I813" s="265" t="s">
        <v>20</v>
      </c>
      <c r="J813" s="266" t="s">
        <v>5753</v>
      </c>
      <c r="K813" s="265">
        <v>17</v>
      </c>
      <c r="L813" s="220" t="s">
        <v>3763</v>
      </c>
      <c r="M813" s="220" t="s">
        <v>3764</v>
      </c>
      <c r="N813" s="152">
        <v>0</v>
      </c>
      <c r="O813" s="152">
        <v>0</v>
      </c>
      <c r="P813" s="152">
        <v>0</v>
      </c>
      <c r="Q813" s="152">
        <v>0</v>
      </c>
      <c r="R813" s="65">
        <f t="shared" si="150"/>
        <v>0</v>
      </c>
      <c r="S813" s="392" t="s">
        <v>5770</v>
      </c>
      <c r="T813" s="220" t="s">
        <v>172</v>
      </c>
      <c r="U813" s="393">
        <f t="shared" si="151"/>
        <v>0</v>
      </c>
      <c r="V813" s="220">
        <v>119</v>
      </c>
      <c r="W813" s="220">
        <v>100</v>
      </c>
      <c r="X813" s="220" t="s">
        <v>172</v>
      </c>
      <c r="Y813" s="220" t="s">
        <v>5846</v>
      </c>
      <c r="Z813" s="220"/>
      <c r="AA813" s="220"/>
      <c r="AB813" s="220"/>
      <c r="AC813" s="220"/>
      <c r="AD813" s="220"/>
      <c r="AE813" s="220"/>
      <c r="AF813" s="220"/>
      <c r="AG813" s="220"/>
      <c r="AH813" s="220"/>
      <c r="AI813" s="220"/>
      <c r="AJ813" s="220" t="s">
        <v>5136</v>
      </c>
    </row>
    <row r="814" spans="1:36" ht="30" thickTop="1" thickBot="1">
      <c r="A814" s="63">
        <f t="shared" si="152"/>
        <v>798</v>
      </c>
      <c r="B814" s="162" t="s">
        <v>400</v>
      </c>
      <c r="C814" s="162">
        <v>0</v>
      </c>
      <c r="D814" s="162">
        <v>0</v>
      </c>
      <c r="E814" s="162" t="s">
        <v>41</v>
      </c>
      <c r="F814" s="162">
        <v>18</v>
      </c>
      <c r="G814" s="265" t="s">
        <v>516</v>
      </c>
      <c r="H814" s="265" t="s">
        <v>5144</v>
      </c>
      <c r="I814" s="265" t="s">
        <v>20</v>
      </c>
      <c r="J814" s="266" t="s">
        <v>5753</v>
      </c>
      <c r="K814" s="265">
        <v>17</v>
      </c>
      <c r="L814" s="220" t="s">
        <v>642</v>
      </c>
      <c r="M814" s="220" t="s">
        <v>674</v>
      </c>
      <c r="N814" s="152">
        <v>0</v>
      </c>
      <c r="O814" s="152">
        <v>0</v>
      </c>
      <c r="P814" s="152">
        <v>0</v>
      </c>
      <c r="Q814" s="152">
        <v>0</v>
      </c>
      <c r="R814" s="65">
        <f t="shared" si="150"/>
        <v>0</v>
      </c>
      <c r="S814" s="392" t="s">
        <v>5770</v>
      </c>
      <c r="T814" s="220" t="s">
        <v>172</v>
      </c>
      <c r="U814" s="393">
        <f t="shared" si="151"/>
        <v>0</v>
      </c>
      <c r="V814" s="220">
        <v>59</v>
      </c>
      <c r="W814" s="220">
        <v>100</v>
      </c>
      <c r="X814" s="220" t="s">
        <v>172</v>
      </c>
      <c r="Y814" s="220" t="s">
        <v>5854</v>
      </c>
      <c r="Z814" s="220"/>
      <c r="AA814" s="220"/>
      <c r="AB814" s="220"/>
      <c r="AC814" s="220"/>
      <c r="AD814" s="220"/>
      <c r="AE814" s="220"/>
      <c r="AF814" s="220"/>
      <c r="AG814" s="220"/>
      <c r="AH814" s="220"/>
      <c r="AI814" s="220" t="s">
        <v>5844</v>
      </c>
      <c r="AJ814" s="220" t="s">
        <v>5136</v>
      </c>
    </row>
    <row r="815" spans="1:36" ht="39.6" thickTop="1" thickBot="1">
      <c r="A815" s="63">
        <f t="shared" si="152"/>
        <v>799</v>
      </c>
      <c r="B815" s="162" t="s">
        <v>400</v>
      </c>
      <c r="C815" s="162">
        <v>0</v>
      </c>
      <c r="D815" s="162">
        <v>0</v>
      </c>
      <c r="E815" s="162" t="s">
        <v>41</v>
      </c>
      <c r="F815" s="162">
        <v>18</v>
      </c>
      <c r="G815" s="265" t="s">
        <v>516</v>
      </c>
      <c r="H815" s="265" t="s">
        <v>5848</v>
      </c>
      <c r="I815" s="265" t="s">
        <v>20</v>
      </c>
      <c r="J815" s="266" t="s">
        <v>5753</v>
      </c>
      <c r="K815" s="265">
        <v>17</v>
      </c>
      <c r="L815" s="220" t="s">
        <v>642</v>
      </c>
      <c r="M815" s="220" t="s">
        <v>674</v>
      </c>
      <c r="N815" s="152">
        <v>0</v>
      </c>
      <c r="O815" s="152">
        <v>0</v>
      </c>
      <c r="P815" s="152">
        <v>0</v>
      </c>
      <c r="Q815" s="152">
        <v>0</v>
      </c>
      <c r="R815" s="65">
        <f t="shared" si="150"/>
        <v>0</v>
      </c>
      <c r="S815" s="392" t="s">
        <v>5770</v>
      </c>
      <c r="T815" s="220" t="s">
        <v>172</v>
      </c>
      <c r="U815" s="393">
        <f t="shared" si="151"/>
        <v>0</v>
      </c>
      <c r="V815" s="220">
        <v>1</v>
      </c>
      <c r="W815" s="220">
        <v>100</v>
      </c>
      <c r="X815" s="220" t="s">
        <v>172</v>
      </c>
      <c r="Y815" s="220"/>
      <c r="Z815" s="220"/>
      <c r="AA815" s="220"/>
      <c r="AB815" s="220"/>
      <c r="AC815" s="220"/>
      <c r="AD815" s="220"/>
      <c r="AE815" s="220"/>
      <c r="AF815" s="220"/>
      <c r="AG815" s="220"/>
      <c r="AH815" s="220"/>
      <c r="AI815" s="220" t="s">
        <v>5844</v>
      </c>
      <c r="AJ815" s="220" t="s">
        <v>5136</v>
      </c>
    </row>
    <row r="816" spans="1:36" ht="30" thickTop="1" thickBot="1">
      <c r="A816" s="63">
        <f t="shared" si="152"/>
        <v>800</v>
      </c>
      <c r="B816" s="162" t="s">
        <v>400</v>
      </c>
      <c r="C816" s="162">
        <v>0</v>
      </c>
      <c r="D816" s="162">
        <v>0</v>
      </c>
      <c r="E816" s="162" t="s">
        <v>41</v>
      </c>
      <c r="F816" s="162">
        <v>18</v>
      </c>
      <c r="G816" s="265" t="s">
        <v>541</v>
      </c>
      <c r="H816" s="265" t="s">
        <v>5850</v>
      </c>
      <c r="I816" s="265" t="s">
        <v>20</v>
      </c>
      <c r="J816" s="266" t="s">
        <v>5753</v>
      </c>
      <c r="K816" s="265">
        <v>17</v>
      </c>
      <c r="L816" s="220" t="s">
        <v>642</v>
      </c>
      <c r="M816" s="220" t="s">
        <v>674</v>
      </c>
      <c r="N816" s="152">
        <v>0</v>
      </c>
      <c r="O816" s="152">
        <v>0</v>
      </c>
      <c r="P816" s="152">
        <v>0</v>
      </c>
      <c r="Q816" s="152">
        <v>0</v>
      </c>
      <c r="R816" s="65">
        <f t="shared" si="150"/>
        <v>0</v>
      </c>
      <c r="S816" s="392" t="s">
        <v>5419</v>
      </c>
      <c r="T816" s="220" t="s">
        <v>5862</v>
      </c>
      <c r="U816" s="393">
        <f t="shared" si="151"/>
        <v>0</v>
      </c>
      <c r="V816" s="220">
        <v>5</v>
      </c>
      <c r="W816" s="220">
        <v>100</v>
      </c>
      <c r="X816" s="220" t="s">
        <v>172</v>
      </c>
      <c r="Y816" s="220" t="s">
        <v>5863</v>
      </c>
      <c r="Z816" s="220"/>
      <c r="AA816" s="220"/>
      <c r="AB816" s="220"/>
      <c r="AC816" s="220"/>
      <c r="AD816" s="220"/>
      <c r="AE816" s="220"/>
      <c r="AF816" s="220"/>
      <c r="AG816" s="220"/>
      <c r="AH816" s="220"/>
      <c r="AI816" s="220" t="s">
        <v>5864</v>
      </c>
      <c r="AJ816" s="220" t="s">
        <v>5136</v>
      </c>
    </row>
    <row r="817" spans="1:36" ht="30" thickTop="1" thickBot="1">
      <c r="A817" s="63">
        <f t="shared" si="152"/>
        <v>801</v>
      </c>
      <c r="B817" s="162" t="s">
        <v>400</v>
      </c>
      <c r="C817" s="162">
        <v>0</v>
      </c>
      <c r="D817" s="162">
        <v>0</v>
      </c>
      <c r="E817" s="162" t="s">
        <v>41</v>
      </c>
      <c r="F817" s="162">
        <v>18</v>
      </c>
      <c r="G817" s="265" t="s">
        <v>439</v>
      </c>
      <c r="H817" s="265" t="s">
        <v>5798</v>
      </c>
      <c r="I817" s="265" t="s">
        <v>20</v>
      </c>
      <c r="J817" s="266" t="s">
        <v>5753</v>
      </c>
      <c r="K817" s="265">
        <v>17</v>
      </c>
      <c r="L817" s="220" t="s">
        <v>4022</v>
      </c>
      <c r="M817" s="220" t="s">
        <v>636</v>
      </c>
      <c r="N817" s="152">
        <v>0</v>
      </c>
      <c r="O817" s="152">
        <v>0</v>
      </c>
      <c r="P817" s="152">
        <v>0</v>
      </c>
      <c r="Q817" s="152">
        <v>0</v>
      </c>
      <c r="R817" s="65">
        <f t="shared" si="150"/>
        <v>0</v>
      </c>
      <c r="S817" s="392" t="s">
        <v>5419</v>
      </c>
      <c r="T817" s="220" t="s">
        <v>5857</v>
      </c>
      <c r="U817" s="393">
        <f t="shared" si="151"/>
        <v>0</v>
      </c>
      <c r="V817" s="220">
        <v>8</v>
      </c>
      <c r="W817" s="220">
        <v>100</v>
      </c>
      <c r="X817" s="220" t="s">
        <v>172</v>
      </c>
      <c r="Y817" s="220" t="s">
        <v>5865</v>
      </c>
      <c r="Z817" s="220"/>
      <c r="AA817" s="220"/>
      <c r="AB817" s="220"/>
      <c r="AC817" s="220"/>
      <c r="AD817" s="220"/>
      <c r="AE817" s="220"/>
      <c r="AF817" s="220"/>
      <c r="AG817" s="220"/>
      <c r="AH817" s="220"/>
      <c r="AI817" s="220" t="s">
        <v>5844</v>
      </c>
      <c r="AJ817" s="220" t="s">
        <v>5136</v>
      </c>
    </row>
    <row r="818" spans="1:36" ht="39.6" thickTop="1" thickBot="1">
      <c r="A818" s="63">
        <f t="shared" si="152"/>
        <v>802</v>
      </c>
      <c r="B818" s="162" t="s">
        <v>400</v>
      </c>
      <c r="C818" s="162">
        <v>0</v>
      </c>
      <c r="D818" s="162">
        <v>0</v>
      </c>
      <c r="E818" s="162" t="s">
        <v>41</v>
      </c>
      <c r="F818" s="162">
        <v>18</v>
      </c>
      <c r="G818" s="265" t="s">
        <v>518</v>
      </c>
      <c r="H818" s="265" t="s">
        <v>5859</v>
      </c>
      <c r="I818" s="265" t="s">
        <v>20</v>
      </c>
      <c r="J818" s="266" t="s">
        <v>5753</v>
      </c>
      <c r="K818" s="265">
        <v>17</v>
      </c>
      <c r="L818" s="220" t="s">
        <v>642</v>
      </c>
      <c r="M818" s="220" t="s">
        <v>674</v>
      </c>
      <c r="N818" s="152">
        <v>0</v>
      </c>
      <c r="O818" s="152">
        <v>0</v>
      </c>
      <c r="P818" s="152">
        <v>0</v>
      </c>
      <c r="Q818" s="152">
        <v>0</v>
      </c>
      <c r="R818" s="65">
        <f t="shared" si="150"/>
        <v>0</v>
      </c>
      <c r="S818" s="392" t="s">
        <v>5419</v>
      </c>
      <c r="T818" s="220" t="s">
        <v>5808</v>
      </c>
      <c r="U818" s="393">
        <f t="shared" si="151"/>
        <v>0</v>
      </c>
      <c r="V818" s="220">
        <v>10</v>
      </c>
      <c r="W818" s="220">
        <v>100</v>
      </c>
      <c r="X818" s="220" t="s">
        <v>172</v>
      </c>
      <c r="Y818" s="220" t="s">
        <v>5866</v>
      </c>
      <c r="Z818" s="220"/>
      <c r="AA818" s="220"/>
      <c r="AB818" s="220"/>
      <c r="AC818" s="220"/>
      <c r="AD818" s="220"/>
      <c r="AE818" s="220"/>
      <c r="AF818" s="220"/>
      <c r="AG818" s="220"/>
      <c r="AH818" s="220"/>
      <c r="AI818" s="220" t="s">
        <v>5844</v>
      </c>
      <c r="AJ818" s="220" t="s">
        <v>5136</v>
      </c>
    </row>
    <row r="819" spans="1:36" ht="30" thickTop="1" thickBot="1">
      <c r="A819" s="63">
        <f t="shared" si="152"/>
        <v>803</v>
      </c>
      <c r="B819" s="162" t="s">
        <v>400</v>
      </c>
      <c r="C819" s="162">
        <v>0</v>
      </c>
      <c r="D819" s="162">
        <v>0</v>
      </c>
      <c r="E819" s="162" t="s">
        <v>41</v>
      </c>
      <c r="F819" s="162">
        <v>18</v>
      </c>
      <c r="G819" s="265" t="s">
        <v>567</v>
      </c>
      <c r="H819" s="265" t="s">
        <v>5847</v>
      </c>
      <c r="I819" s="265" t="s">
        <v>20</v>
      </c>
      <c r="J819" s="266" t="s">
        <v>5753</v>
      </c>
      <c r="K819" s="265">
        <v>17</v>
      </c>
      <c r="L819" s="220" t="s">
        <v>3763</v>
      </c>
      <c r="M819" s="220" t="s">
        <v>3764</v>
      </c>
      <c r="N819" s="152">
        <v>0</v>
      </c>
      <c r="O819" s="152">
        <v>0</v>
      </c>
      <c r="P819" s="152">
        <v>0</v>
      </c>
      <c r="Q819" s="152">
        <v>0</v>
      </c>
      <c r="R819" s="65">
        <f t="shared" si="150"/>
        <v>0</v>
      </c>
      <c r="S819" s="392" t="s">
        <v>5419</v>
      </c>
      <c r="T819" s="220" t="s">
        <v>5867</v>
      </c>
      <c r="U819" s="393">
        <f t="shared" si="151"/>
        <v>0</v>
      </c>
      <c r="V819" s="220">
        <v>3678</v>
      </c>
      <c r="W819" s="220">
        <v>100</v>
      </c>
      <c r="X819" s="220" t="s">
        <v>172</v>
      </c>
      <c r="Y819" s="220" t="s">
        <v>5868</v>
      </c>
      <c r="Z819" s="220"/>
      <c r="AA819" s="220"/>
      <c r="AB819" s="220"/>
      <c r="AC819" s="220"/>
      <c r="AD819" s="220"/>
      <c r="AE819" s="220"/>
      <c r="AF819" s="220"/>
      <c r="AG819" s="220"/>
      <c r="AH819" s="220"/>
      <c r="AI819" s="220" t="s">
        <v>5844</v>
      </c>
      <c r="AJ819" s="220" t="s">
        <v>5136</v>
      </c>
    </row>
    <row r="820" spans="1:36" ht="30" thickTop="1" thickBot="1">
      <c r="A820" s="63">
        <f t="shared" si="152"/>
        <v>804</v>
      </c>
      <c r="B820" s="162" t="s">
        <v>400</v>
      </c>
      <c r="C820" s="162">
        <v>0</v>
      </c>
      <c r="D820" s="162">
        <v>0</v>
      </c>
      <c r="E820" s="162" t="s">
        <v>41</v>
      </c>
      <c r="F820" s="162">
        <v>18</v>
      </c>
      <c r="G820" s="265" t="s">
        <v>516</v>
      </c>
      <c r="H820" s="265" t="s">
        <v>5144</v>
      </c>
      <c r="I820" s="265" t="s">
        <v>20</v>
      </c>
      <c r="J820" s="266" t="s">
        <v>5753</v>
      </c>
      <c r="K820" s="265">
        <v>17</v>
      </c>
      <c r="L820" s="220" t="s">
        <v>642</v>
      </c>
      <c r="M820" s="220" t="s">
        <v>674</v>
      </c>
      <c r="N820" s="152">
        <v>0</v>
      </c>
      <c r="O820" s="152">
        <v>0</v>
      </c>
      <c r="P820" s="152">
        <v>0</v>
      </c>
      <c r="Q820" s="152">
        <v>0</v>
      </c>
      <c r="R820" s="65">
        <f t="shared" si="150"/>
        <v>0</v>
      </c>
      <c r="S820" s="392" t="s">
        <v>5419</v>
      </c>
      <c r="T820" s="220" t="s">
        <v>5807</v>
      </c>
      <c r="U820" s="393">
        <f t="shared" si="151"/>
        <v>0</v>
      </c>
      <c r="V820" s="220">
        <v>1</v>
      </c>
      <c r="W820" s="220">
        <v>100</v>
      </c>
      <c r="X820" s="220" t="s">
        <v>172</v>
      </c>
      <c r="Y820" s="220"/>
      <c r="Z820" s="220"/>
      <c r="AA820" s="220"/>
      <c r="AB820" s="220"/>
      <c r="AC820" s="220"/>
      <c r="AD820" s="220"/>
      <c r="AE820" s="220"/>
      <c r="AF820" s="220"/>
      <c r="AG820" s="220"/>
      <c r="AH820" s="220"/>
      <c r="AI820" s="220" t="s">
        <v>5844</v>
      </c>
      <c r="AJ820" s="220" t="s">
        <v>5136</v>
      </c>
    </row>
    <row r="821" spans="1:36" ht="30" thickTop="1" thickBot="1">
      <c r="A821" s="63">
        <f t="shared" si="152"/>
        <v>805</v>
      </c>
      <c r="B821" s="162" t="s">
        <v>400</v>
      </c>
      <c r="C821" s="162">
        <v>0</v>
      </c>
      <c r="D821" s="162">
        <v>0</v>
      </c>
      <c r="E821" s="162" t="s">
        <v>41</v>
      </c>
      <c r="F821" s="162">
        <v>18</v>
      </c>
      <c r="G821" s="265" t="s">
        <v>541</v>
      </c>
      <c r="H821" s="265" t="s">
        <v>5850</v>
      </c>
      <c r="I821" s="265" t="s">
        <v>20</v>
      </c>
      <c r="J821" s="266" t="s">
        <v>5753</v>
      </c>
      <c r="K821" s="265">
        <v>17</v>
      </c>
      <c r="L821" s="220" t="s">
        <v>642</v>
      </c>
      <c r="M821" s="220" t="s">
        <v>674</v>
      </c>
      <c r="N821" s="152">
        <v>0</v>
      </c>
      <c r="O821" s="152">
        <v>0</v>
      </c>
      <c r="P821" s="152">
        <v>0</v>
      </c>
      <c r="Q821" s="152">
        <v>0</v>
      </c>
      <c r="R821" s="65">
        <f t="shared" si="150"/>
        <v>0</v>
      </c>
      <c r="S821" s="392" t="s">
        <v>5272</v>
      </c>
      <c r="T821" s="220" t="s">
        <v>172</v>
      </c>
      <c r="U821" s="393">
        <f t="shared" si="151"/>
        <v>0</v>
      </c>
      <c r="V821" s="220">
        <v>1</v>
      </c>
      <c r="W821" s="220">
        <v>100</v>
      </c>
      <c r="X821" s="220" t="s">
        <v>172</v>
      </c>
      <c r="Y821" s="220"/>
      <c r="Z821" s="220"/>
      <c r="AA821" s="220"/>
      <c r="AB821" s="220"/>
      <c r="AC821" s="220"/>
      <c r="AD821" s="220"/>
      <c r="AE821" s="220"/>
      <c r="AF821" s="220"/>
      <c r="AG821" s="220"/>
      <c r="AH821" s="220"/>
      <c r="AI821" s="220" t="s">
        <v>5844</v>
      </c>
      <c r="AJ821" s="220" t="s">
        <v>5136</v>
      </c>
    </row>
    <row r="822" spans="1:36" ht="30" thickTop="1" thickBot="1">
      <c r="A822" s="63">
        <f t="shared" si="152"/>
        <v>806</v>
      </c>
      <c r="B822" s="162" t="s">
        <v>400</v>
      </c>
      <c r="C822" s="162">
        <v>0</v>
      </c>
      <c r="D822" s="162">
        <v>0</v>
      </c>
      <c r="E822" s="162" t="s">
        <v>41</v>
      </c>
      <c r="F822" s="162">
        <v>18</v>
      </c>
      <c r="G822" s="265" t="s">
        <v>567</v>
      </c>
      <c r="H822" s="265" t="s">
        <v>5847</v>
      </c>
      <c r="I822" s="265" t="s">
        <v>20</v>
      </c>
      <c r="J822" s="266" t="s">
        <v>5753</v>
      </c>
      <c r="K822" s="265">
        <v>17</v>
      </c>
      <c r="L822" s="220" t="s">
        <v>3763</v>
      </c>
      <c r="M822" s="220" t="s">
        <v>3764</v>
      </c>
      <c r="N822" s="152">
        <v>0</v>
      </c>
      <c r="O822" s="152">
        <v>0</v>
      </c>
      <c r="P822" s="152">
        <v>0</v>
      </c>
      <c r="Q822" s="152">
        <v>0</v>
      </c>
      <c r="R822" s="65">
        <f t="shared" si="150"/>
        <v>0</v>
      </c>
      <c r="S822" s="392"/>
      <c r="T822" s="220" t="s">
        <v>172</v>
      </c>
      <c r="U822" s="393">
        <f t="shared" si="151"/>
        <v>0</v>
      </c>
      <c r="V822" s="220">
        <v>393</v>
      </c>
      <c r="W822" s="220">
        <v>100</v>
      </c>
      <c r="X822" s="220" t="s">
        <v>172</v>
      </c>
      <c r="Y822" s="220" t="s">
        <v>5869</v>
      </c>
      <c r="Z822" s="220"/>
      <c r="AA822" s="220"/>
      <c r="AB822" s="220"/>
      <c r="AC822" s="220"/>
      <c r="AD822" s="220"/>
      <c r="AE822" s="220"/>
      <c r="AF822" s="220"/>
      <c r="AG822" s="220"/>
      <c r="AH822" s="220"/>
      <c r="AI822" s="220"/>
      <c r="AJ822" s="220" t="s">
        <v>5136</v>
      </c>
    </row>
    <row r="823" spans="1:36" ht="39.6" thickTop="1" thickBot="1">
      <c r="A823" s="63">
        <f t="shared" si="152"/>
        <v>807</v>
      </c>
      <c r="B823" s="162" t="s">
        <v>400</v>
      </c>
      <c r="C823" s="162">
        <v>0</v>
      </c>
      <c r="D823" s="162">
        <v>0</v>
      </c>
      <c r="E823" s="162" t="s">
        <v>41</v>
      </c>
      <c r="F823" s="162">
        <v>18</v>
      </c>
      <c r="G823" s="265" t="s">
        <v>516</v>
      </c>
      <c r="H823" s="265" t="s">
        <v>5848</v>
      </c>
      <c r="I823" s="265" t="s">
        <v>20</v>
      </c>
      <c r="J823" s="266" t="s">
        <v>5753</v>
      </c>
      <c r="K823" s="265">
        <v>17</v>
      </c>
      <c r="L823" s="220" t="s">
        <v>642</v>
      </c>
      <c r="M823" s="220" t="s">
        <v>674</v>
      </c>
      <c r="N823" s="152">
        <v>0</v>
      </c>
      <c r="O823" s="152">
        <v>0</v>
      </c>
      <c r="P823" s="152">
        <v>0</v>
      </c>
      <c r="Q823" s="152">
        <v>0</v>
      </c>
      <c r="R823" s="65">
        <f t="shared" si="150"/>
        <v>0</v>
      </c>
      <c r="S823" s="392" t="s">
        <v>5272</v>
      </c>
      <c r="T823" s="220" t="s">
        <v>172</v>
      </c>
      <c r="U823" s="393">
        <f t="shared" si="151"/>
        <v>0</v>
      </c>
      <c r="V823" s="220">
        <v>0</v>
      </c>
      <c r="W823" s="220">
        <v>0</v>
      </c>
      <c r="X823" s="220" t="s">
        <v>172</v>
      </c>
      <c r="Y823" s="220"/>
      <c r="Z823" s="220"/>
      <c r="AA823" s="220"/>
      <c r="AB823" s="220"/>
      <c r="AC823" s="220"/>
      <c r="AD823" s="220"/>
      <c r="AE823" s="220"/>
      <c r="AF823" s="220"/>
      <c r="AG823" s="220"/>
      <c r="AH823" s="220"/>
      <c r="AI823" s="220" t="s">
        <v>5844</v>
      </c>
      <c r="AJ823" s="220" t="s">
        <v>5136</v>
      </c>
    </row>
    <row r="824" spans="1:36" ht="30" thickTop="1" thickBot="1">
      <c r="A824" s="63">
        <f t="shared" si="152"/>
        <v>808</v>
      </c>
      <c r="B824" s="162" t="s">
        <v>400</v>
      </c>
      <c r="C824" s="162">
        <v>0</v>
      </c>
      <c r="D824" s="162">
        <v>0</v>
      </c>
      <c r="E824" s="162" t="s">
        <v>41</v>
      </c>
      <c r="F824" s="162">
        <v>18</v>
      </c>
      <c r="G824" s="265" t="s">
        <v>541</v>
      </c>
      <c r="H824" s="265" t="s">
        <v>5850</v>
      </c>
      <c r="I824" s="265" t="s">
        <v>20</v>
      </c>
      <c r="J824" s="266" t="s">
        <v>5753</v>
      </c>
      <c r="K824" s="265">
        <v>17</v>
      </c>
      <c r="L824" s="220" t="s">
        <v>642</v>
      </c>
      <c r="M824" s="220" t="s">
        <v>674</v>
      </c>
      <c r="N824" s="152">
        <v>0</v>
      </c>
      <c r="O824" s="152">
        <v>0</v>
      </c>
      <c r="P824" s="152">
        <v>0</v>
      </c>
      <c r="Q824" s="152">
        <v>0</v>
      </c>
      <c r="R824" s="65">
        <f t="shared" si="150"/>
        <v>0</v>
      </c>
      <c r="S824" s="392" t="s">
        <v>5282</v>
      </c>
      <c r="T824" s="220" t="s">
        <v>172</v>
      </c>
      <c r="U824" s="393">
        <f t="shared" si="151"/>
        <v>0</v>
      </c>
      <c r="V824" s="220">
        <v>11</v>
      </c>
      <c r="W824" s="220">
        <v>100</v>
      </c>
      <c r="X824" s="220" t="s">
        <v>172</v>
      </c>
      <c r="Y824" s="220" t="s">
        <v>5854</v>
      </c>
      <c r="Z824" s="220"/>
      <c r="AA824" s="220"/>
      <c r="AB824" s="220"/>
      <c r="AC824" s="220"/>
      <c r="AD824" s="220"/>
      <c r="AE824" s="220"/>
      <c r="AF824" s="220"/>
      <c r="AG824" s="220"/>
      <c r="AH824" s="220"/>
      <c r="AI824" s="220" t="s">
        <v>5844</v>
      </c>
      <c r="AJ824" s="220" t="s">
        <v>5136</v>
      </c>
    </row>
    <row r="825" spans="1:36" ht="30" thickTop="1" thickBot="1">
      <c r="A825" s="63">
        <f t="shared" si="152"/>
        <v>809</v>
      </c>
      <c r="B825" s="162" t="s">
        <v>400</v>
      </c>
      <c r="C825" s="162">
        <v>0</v>
      </c>
      <c r="D825" s="162">
        <v>0</v>
      </c>
      <c r="E825" s="162" t="s">
        <v>41</v>
      </c>
      <c r="F825" s="162">
        <v>18</v>
      </c>
      <c r="G825" s="265" t="s">
        <v>567</v>
      </c>
      <c r="H825" s="265" t="s">
        <v>5845</v>
      </c>
      <c r="I825" s="265" t="s">
        <v>20</v>
      </c>
      <c r="J825" s="266" t="s">
        <v>5753</v>
      </c>
      <c r="K825" s="265">
        <v>17</v>
      </c>
      <c r="L825" s="220" t="s">
        <v>3763</v>
      </c>
      <c r="M825" s="220" t="s">
        <v>3764</v>
      </c>
      <c r="N825" s="152">
        <v>0</v>
      </c>
      <c r="O825" s="152">
        <v>0</v>
      </c>
      <c r="P825" s="152">
        <v>0</v>
      </c>
      <c r="Q825" s="152">
        <v>0</v>
      </c>
      <c r="R825" s="65">
        <f t="shared" si="150"/>
        <v>0</v>
      </c>
      <c r="S825" s="392" t="s">
        <v>5282</v>
      </c>
      <c r="T825" s="220" t="s">
        <v>5870</v>
      </c>
      <c r="U825" s="393">
        <f t="shared" si="151"/>
        <v>0</v>
      </c>
      <c r="V825" s="220">
        <v>633</v>
      </c>
      <c r="W825" s="220">
        <v>100</v>
      </c>
      <c r="X825" s="220" t="s">
        <v>172</v>
      </c>
      <c r="Y825" s="220" t="s">
        <v>5871</v>
      </c>
      <c r="Z825" s="220"/>
      <c r="AA825" s="220"/>
      <c r="AB825" s="220"/>
      <c r="AC825" s="220"/>
      <c r="AD825" s="220"/>
      <c r="AE825" s="220"/>
      <c r="AF825" s="220"/>
      <c r="AG825" s="220"/>
      <c r="AH825" s="220"/>
      <c r="AI825" s="220" t="s">
        <v>5844</v>
      </c>
      <c r="AJ825" s="220" t="s">
        <v>5136</v>
      </c>
    </row>
    <row r="826" spans="1:36" ht="30" thickTop="1" thickBot="1">
      <c r="A826" s="63">
        <f t="shared" si="152"/>
        <v>810</v>
      </c>
      <c r="B826" s="162" t="s">
        <v>400</v>
      </c>
      <c r="C826" s="162">
        <v>0</v>
      </c>
      <c r="D826" s="162">
        <v>0</v>
      </c>
      <c r="E826" s="162" t="s">
        <v>41</v>
      </c>
      <c r="F826" s="162">
        <v>18</v>
      </c>
      <c r="G826" s="265" t="s">
        <v>567</v>
      </c>
      <c r="H826" s="265" t="s">
        <v>5847</v>
      </c>
      <c r="I826" s="265" t="s">
        <v>20</v>
      </c>
      <c r="J826" s="266" t="s">
        <v>5753</v>
      </c>
      <c r="K826" s="265">
        <v>17</v>
      </c>
      <c r="L826" s="220" t="s">
        <v>3763</v>
      </c>
      <c r="M826" s="220" t="s">
        <v>3764</v>
      </c>
      <c r="N826" s="152">
        <v>0</v>
      </c>
      <c r="O826" s="152">
        <v>0</v>
      </c>
      <c r="P826" s="152">
        <v>0</v>
      </c>
      <c r="Q826" s="152">
        <v>0</v>
      </c>
      <c r="R826" s="65">
        <f t="shared" si="150"/>
        <v>0</v>
      </c>
      <c r="S826" s="392" t="s">
        <v>5282</v>
      </c>
      <c r="T826" s="220" t="s">
        <v>172</v>
      </c>
      <c r="U826" s="393">
        <f t="shared" si="151"/>
        <v>0</v>
      </c>
      <c r="V826" s="220">
        <v>0</v>
      </c>
      <c r="W826" s="220">
        <v>0</v>
      </c>
      <c r="X826" s="220" t="s">
        <v>172</v>
      </c>
      <c r="Y826" s="220"/>
      <c r="Z826" s="220"/>
      <c r="AA826" s="220"/>
      <c r="AB826" s="220"/>
      <c r="AC826" s="220"/>
      <c r="AD826" s="220"/>
      <c r="AE826" s="220"/>
      <c r="AF826" s="220"/>
      <c r="AG826" s="220"/>
      <c r="AH826" s="220"/>
      <c r="AI826" s="220" t="s">
        <v>5844</v>
      </c>
      <c r="AJ826" s="220" t="s">
        <v>5136</v>
      </c>
    </row>
    <row r="827" spans="1:36" ht="30" thickTop="1" thickBot="1">
      <c r="A827" s="63">
        <f t="shared" si="152"/>
        <v>811</v>
      </c>
      <c r="B827" s="162" t="s">
        <v>400</v>
      </c>
      <c r="C827" s="162">
        <v>0</v>
      </c>
      <c r="D827" s="162">
        <v>0</v>
      </c>
      <c r="E827" s="162" t="s">
        <v>41</v>
      </c>
      <c r="F827" s="162">
        <v>18</v>
      </c>
      <c r="G827" s="265" t="s">
        <v>567</v>
      </c>
      <c r="H827" s="265" t="s">
        <v>5853</v>
      </c>
      <c r="I827" s="265" t="s">
        <v>20</v>
      </c>
      <c r="J827" s="266" t="s">
        <v>5753</v>
      </c>
      <c r="K827" s="265">
        <v>17</v>
      </c>
      <c r="L827" s="220" t="s">
        <v>3763</v>
      </c>
      <c r="M827" s="220" t="s">
        <v>3764</v>
      </c>
      <c r="N827" s="152">
        <v>0</v>
      </c>
      <c r="O827" s="152">
        <v>0</v>
      </c>
      <c r="P827" s="152">
        <v>0</v>
      </c>
      <c r="Q827" s="152">
        <v>0</v>
      </c>
      <c r="R827" s="65">
        <f t="shared" si="150"/>
        <v>0</v>
      </c>
      <c r="S827" s="392" t="s">
        <v>5282</v>
      </c>
      <c r="T827" s="220" t="s">
        <v>172</v>
      </c>
      <c r="U827" s="393">
        <f t="shared" si="151"/>
        <v>0</v>
      </c>
      <c r="V827" s="220"/>
      <c r="W827" s="220">
        <v>0</v>
      </c>
      <c r="X827" s="220" t="s">
        <v>172</v>
      </c>
      <c r="Y827" s="220"/>
      <c r="Z827" s="220"/>
      <c r="AA827" s="220"/>
      <c r="AB827" s="220"/>
      <c r="AC827" s="220"/>
      <c r="AD827" s="220"/>
      <c r="AE827" s="220"/>
      <c r="AF827" s="220"/>
      <c r="AG827" s="220"/>
      <c r="AH827" s="220"/>
      <c r="AI827" s="220" t="s">
        <v>5844</v>
      </c>
      <c r="AJ827" s="220" t="s">
        <v>5136</v>
      </c>
    </row>
    <row r="828" spans="1:36" ht="30" thickTop="1" thickBot="1">
      <c r="A828" s="63">
        <f t="shared" si="152"/>
        <v>812</v>
      </c>
      <c r="B828" s="162" t="s">
        <v>400</v>
      </c>
      <c r="C828" s="162">
        <v>0</v>
      </c>
      <c r="D828" s="162">
        <v>0</v>
      </c>
      <c r="E828" s="162" t="s">
        <v>41</v>
      </c>
      <c r="F828" s="162">
        <v>18</v>
      </c>
      <c r="G828" s="265" t="s">
        <v>516</v>
      </c>
      <c r="H828" s="265" t="s">
        <v>5144</v>
      </c>
      <c r="I828" s="265" t="s">
        <v>20</v>
      </c>
      <c r="J828" s="266" t="s">
        <v>5753</v>
      </c>
      <c r="K828" s="265">
        <v>17</v>
      </c>
      <c r="L828" s="220" t="s">
        <v>642</v>
      </c>
      <c r="M828" s="220" t="s">
        <v>674</v>
      </c>
      <c r="N828" s="152">
        <v>0</v>
      </c>
      <c r="O828" s="152">
        <v>0</v>
      </c>
      <c r="P828" s="152">
        <v>0</v>
      </c>
      <c r="Q828" s="152">
        <v>0</v>
      </c>
      <c r="R828" s="65">
        <f t="shared" si="150"/>
        <v>0</v>
      </c>
      <c r="S828" s="392" t="s">
        <v>5282</v>
      </c>
      <c r="T828" s="220" t="s">
        <v>5872</v>
      </c>
      <c r="U828" s="393">
        <f t="shared" si="151"/>
        <v>0</v>
      </c>
      <c r="V828" s="220">
        <v>24</v>
      </c>
      <c r="W828" s="220">
        <v>100</v>
      </c>
      <c r="X828" s="220" t="s">
        <v>172</v>
      </c>
      <c r="Y828" s="220" t="s">
        <v>5873</v>
      </c>
      <c r="Z828" s="220"/>
      <c r="AA828" s="220"/>
      <c r="AB828" s="220"/>
      <c r="AC828" s="220"/>
      <c r="AD828" s="220"/>
      <c r="AE828" s="220"/>
      <c r="AF828" s="220"/>
      <c r="AG828" s="220"/>
      <c r="AH828" s="220"/>
      <c r="AI828" s="220" t="s">
        <v>5844</v>
      </c>
      <c r="AJ828" s="220" t="s">
        <v>5136</v>
      </c>
    </row>
    <row r="829" spans="1:36" ht="39.6" thickTop="1" thickBot="1">
      <c r="A829" s="63">
        <f t="shared" si="152"/>
        <v>813</v>
      </c>
      <c r="B829" s="162" t="s">
        <v>400</v>
      </c>
      <c r="C829" s="162">
        <v>0</v>
      </c>
      <c r="D829" s="162">
        <v>0</v>
      </c>
      <c r="E829" s="162" t="s">
        <v>41</v>
      </c>
      <c r="F829" s="162">
        <v>18</v>
      </c>
      <c r="G829" s="265" t="s">
        <v>516</v>
      </c>
      <c r="H829" s="265" t="s">
        <v>5848</v>
      </c>
      <c r="I829" s="265" t="s">
        <v>20</v>
      </c>
      <c r="J829" s="266" t="s">
        <v>5753</v>
      </c>
      <c r="K829" s="265">
        <v>17</v>
      </c>
      <c r="L829" s="220" t="s">
        <v>642</v>
      </c>
      <c r="M829" s="220" t="s">
        <v>674</v>
      </c>
      <c r="N829" s="152">
        <v>0</v>
      </c>
      <c r="O829" s="152">
        <v>0</v>
      </c>
      <c r="P829" s="152">
        <v>0</v>
      </c>
      <c r="Q829" s="152">
        <v>0</v>
      </c>
      <c r="R829" s="65">
        <f t="shared" si="150"/>
        <v>0</v>
      </c>
      <c r="S829" s="392" t="s">
        <v>5282</v>
      </c>
      <c r="T829" s="220" t="s">
        <v>172</v>
      </c>
      <c r="U829" s="393">
        <f t="shared" si="151"/>
        <v>0</v>
      </c>
      <c r="V829" s="220">
        <v>6</v>
      </c>
      <c r="W829" s="220">
        <v>100</v>
      </c>
      <c r="X829" s="220" t="s">
        <v>172</v>
      </c>
      <c r="Y829" s="220" t="s">
        <v>5874</v>
      </c>
      <c r="Z829" s="220"/>
      <c r="AA829" s="220"/>
      <c r="AB829" s="220"/>
      <c r="AC829" s="220"/>
      <c r="AD829" s="220"/>
      <c r="AE829" s="220"/>
      <c r="AF829" s="220"/>
      <c r="AG829" s="220"/>
      <c r="AH829" s="220"/>
      <c r="AI829" s="220" t="s">
        <v>5844</v>
      </c>
      <c r="AJ829" s="220" t="s">
        <v>5136</v>
      </c>
    </row>
    <row r="830" spans="1:36" ht="39.6" thickTop="1" thickBot="1">
      <c r="A830" s="63">
        <f t="shared" si="152"/>
        <v>814</v>
      </c>
      <c r="B830" s="162" t="s">
        <v>400</v>
      </c>
      <c r="C830" s="162">
        <v>0</v>
      </c>
      <c r="D830" s="162">
        <v>0</v>
      </c>
      <c r="E830" s="162" t="s">
        <v>41</v>
      </c>
      <c r="F830" s="162">
        <v>18</v>
      </c>
      <c r="G830" s="265" t="s">
        <v>571</v>
      </c>
      <c r="H830" s="265" t="s">
        <v>5875</v>
      </c>
      <c r="I830" s="265" t="s">
        <v>20</v>
      </c>
      <c r="J830" s="266" t="s">
        <v>5753</v>
      </c>
      <c r="K830" s="265">
        <v>17</v>
      </c>
      <c r="L830" s="220" t="s">
        <v>642</v>
      </c>
      <c r="M830" s="220" t="s">
        <v>674</v>
      </c>
      <c r="N830" s="152">
        <v>0</v>
      </c>
      <c r="O830" s="152">
        <v>0</v>
      </c>
      <c r="P830" s="152">
        <v>0</v>
      </c>
      <c r="Q830" s="152">
        <v>0</v>
      </c>
      <c r="R830" s="65">
        <f t="shared" si="150"/>
        <v>0</v>
      </c>
      <c r="S830" s="392" t="s">
        <v>5282</v>
      </c>
      <c r="T830" s="220" t="s">
        <v>172</v>
      </c>
      <c r="U830" s="393">
        <f t="shared" si="151"/>
        <v>0</v>
      </c>
      <c r="V830" s="220">
        <v>6</v>
      </c>
      <c r="W830" s="220">
        <v>100</v>
      </c>
      <c r="X830" s="220" t="s">
        <v>172</v>
      </c>
      <c r="Y830" s="220" t="s">
        <v>5876</v>
      </c>
      <c r="Z830" s="220"/>
      <c r="AA830" s="220"/>
      <c r="AB830" s="220"/>
      <c r="AC830" s="220"/>
      <c r="AD830" s="220"/>
      <c r="AE830" s="220"/>
      <c r="AF830" s="220"/>
      <c r="AG830" s="220"/>
      <c r="AH830" s="220"/>
      <c r="AI830" s="220" t="s">
        <v>5844</v>
      </c>
      <c r="AJ830" s="220" t="s">
        <v>5136</v>
      </c>
    </row>
    <row r="831" spans="1:36" ht="39.6" thickTop="1" thickBot="1">
      <c r="A831" s="63">
        <f t="shared" si="152"/>
        <v>815</v>
      </c>
      <c r="B831" s="162" t="s">
        <v>400</v>
      </c>
      <c r="C831" s="162">
        <v>0</v>
      </c>
      <c r="D831" s="162">
        <v>0</v>
      </c>
      <c r="E831" s="162" t="s">
        <v>41</v>
      </c>
      <c r="F831" s="162">
        <v>18</v>
      </c>
      <c r="G831" s="265" t="s">
        <v>518</v>
      </c>
      <c r="H831" s="265" t="s">
        <v>5859</v>
      </c>
      <c r="I831" s="265" t="s">
        <v>20</v>
      </c>
      <c r="J831" s="266" t="s">
        <v>5753</v>
      </c>
      <c r="K831" s="265">
        <v>17</v>
      </c>
      <c r="L831" s="220" t="s">
        <v>642</v>
      </c>
      <c r="M831" s="220" t="s">
        <v>674</v>
      </c>
      <c r="N831" s="152">
        <v>0</v>
      </c>
      <c r="O831" s="152">
        <v>0</v>
      </c>
      <c r="P831" s="152">
        <v>0</v>
      </c>
      <c r="Q831" s="152">
        <v>0</v>
      </c>
      <c r="R831" s="65">
        <f t="shared" si="150"/>
        <v>0</v>
      </c>
      <c r="S831" s="392" t="s">
        <v>5310</v>
      </c>
      <c r="T831" s="220" t="s">
        <v>5808</v>
      </c>
      <c r="U831" s="393">
        <f t="shared" si="151"/>
        <v>0</v>
      </c>
      <c r="V831" s="220">
        <v>3</v>
      </c>
      <c r="W831" s="220">
        <v>100</v>
      </c>
      <c r="X831" s="220" t="s">
        <v>172</v>
      </c>
      <c r="Y831" s="220" t="s">
        <v>5877</v>
      </c>
      <c r="Z831" s="220"/>
      <c r="AA831" s="220"/>
      <c r="AB831" s="220"/>
      <c r="AC831" s="220"/>
      <c r="AD831" s="220"/>
      <c r="AE831" s="220"/>
      <c r="AF831" s="220"/>
      <c r="AG831" s="220"/>
      <c r="AH831" s="220"/>
      <c r="AI831" s="220" t="s">
        <v>5844</v>
      </c>
      <c r="AJ831" s="220" t="s">
        <v>5136</v>
      </c>
    </row>
    <row r="832" spans="1:36" ht="30" thickTop="1" thickBot="1">
      <c r="A832" s="63">
        <f t="shared" si="152"/>
        <v>816</v>
      </c>
      <c r="B832" s="162" t="s">
        <v>400</v>
      </c>
      <c r="C832" s="162">
        <v>0</v>
      </c>
      <c r="D832" s="162">
        <v>0</v>
      </c>
      <c r="E832" s="162" t="s">
        <v>41</v>
      </c>
      <c r="F832" s="162">
        <v>18</v>
      </c>
      <c r="G832" s="265" t="s">
        <v>567</v>
      </c>
      <c r="H832" s="265" t="s">
        <v>5845</v>
      </c>
      <c r="I832" s="265" t="s">
        <v>20</v>
      </c>
      <c r="J832" s="266" t="s">
        <v>5753</v>
      </c>
      <c r="K832" s="265">
        <v>17</v>
      </c>
      <c r="L832" s="220" t="s">
        <v>3763</v>
      </c>
      <c r="M832" s="220" t="s">
        <v>3764</v>
      </c>
      <c r="N832" s="152">
        <v>0</v>
      </c>
      <c r="O832" s="152">
        <v>0</v>
      </c>
      <c r="P832" s="152">
        <v>0</v>
      </c>
      <c r="Q832" s="152">
        <v>0</v>
      </c>
      <c r="R832" s="65">
        <f t="shared" si="150"/>
        <v>0</v>
      </c>
      <c r="S832" s="392" t="s">
        <v>5310</v>
      </c>
      <c r="T832" s="220" t="s">
        <v>172</v>
      </c>
      <c r="U832" s="393">
        <f t="shared" si="151"/>
        <v>0</v>
      </c>
      <c r="V832" s="220">
        <v>1</v>
      </c>
      <c r="W832" s="220">
        <v>100</v>
      </c>
      <c r="X832" s="220" t="s">
        <v>172</v>
      </c>
      <c r="Y832" s="220" t="s">
        <v>5878</v>
      </c>
      <c r="Z832" s="220"/>
      <c r="AA832" s="220"/>
      <c r="AB832" s="220"/>
      <c r="AC832" s="220"/>
      <c r="AD832" s="220"/>
      <c r="AE832" s="220"/>
      <c r="AF832" s="220"/>
      <c r="AG832" s="220"/>
      <c r="AH832" s="220"/>
      <c r="AI832" s="220" t="s">
        <v>5844</v>
      </c>
      <c r="AJ832" s="220" t="s">
        <v>5136</v>
      </c>
    </row>
    <row r="833" spans="1:36" ht="30" thickTop="1" thickBot="1">
      <c r="A833" s="63">
        <f t="shared" si="152"/>
        <v>817</v>
      </c>
      <c r="B833" s="162" t="s">
        <v>400</v>
      </c>
      <c r="C833" s="162">
        <v>0</v>
      </c>
      <c r="D833" s="162">
        <v>0</v>
      </c>
      <c r="E833" s="162" t="s">
        <v>41</v>
      </c>
      <c r="F833" s="162">
        <v>18</v>
      </c>
      <c r="G833" s="265" t="s">
        <v>567</v>
      </c>
      <c r="H833" s="265" t="s">
        <v>5847</v>
      </c>
      <c r="I833" s="265" t="s">
        <v>20</v>
      </c>
      <c r="J833" s="266" t="s">
        <v>5753</v>
      </c>
      <c r="K833" s="265">
        <v>17</v>
      </c>
      <c r="L833" s="220" t="s">
        <v>3763</v>
      </c>
      <c r="M833" s="220" t="s">
        <v>3764</v>
      </c>
      <c r="N833" s="152">
        <v>0</v>
      </c>
      <c r="O833" s="152">
        <v>0</v>
      </c>
      <c r="P833" s="152">
        <v>0</v>
      </c>
      <c r="Q833" s="152">
        <v>0</v>
      </c>
      <c r="R833" s="65">
        <f t="shared" si="150"/>
        <v>0</v>
      </c>
      <c r="S833" s="392" t="s">
        <v>5310</v>
      </c>
      <c r="T833" s="220" t="s">
        <v>172</v>
      </c>
      <c r="U833" s="393">
        <f t="shared" si="151"/>
        <v>0</v>
      </c>
      <c r="V833" s="220">
        <v>167</v>
      </c>
      <c r="W833" s="220">
        <v>100</v>
      </c>
      <c r="X833" s="220" t="s">
        <v>172</v>
      </c>
      <c r="Y833" s="220"/>
      <c r="Z833" s="220"/>
      <c r="AA833" s="220"/>
      <c r="AB833" s="220"/>
      <c r="AC833" s="220"/>
      <c r="AD833" s="220"/>
      <c r="AE833" s="220"/>
      <c r="AF833" s="220"/>
      <c r="AG833" s="220"/>
      <c r="AH833" s="220"/>
      <c r="AI833" s="220" t="s">
        <v>5844</v>
      </c>
      <c r="AJ833" s="220" t="s">
        <v>5136</v>
      </c>
    </row>
    <row r="834" spans="1:36" ht="30" thickTop="1" thickBot="1">
      <c r="A834" s="63">
        <f t="shared" si="152"/>
        <v>818</v>
      </c>
      <c r="B834" s="162" t="s">
        <v>400</v>
      </c>
      <c r="C834" s="162">
        <v>0</v>
      </c>
      <c r="D834" s="162">
        <v>0</v>
      </c>
      <c r="E834" s="162" t="s">
        <v>41</v>
      </c>
      <c r="F834" s="162">
        <v>18</v>
      </c>
      <c r="G834" s="265" t="s">
        <v>516</v>
      </c>
      <c r="H834" s="265" t="s">
        <v>5144</v>
      </c>
      <c r="I834" s="265" t="s">
        <v>20</v>
      </c>
      <c r="J834" s="266" t="s">
        <v>5753</v>
      </c>
      <c r="K834" s="265">
        <v>17</v>
      </c>
      <c r="L834" s="220" t="s">
        <v>642</v>
      </c>
      <c r="M834" s="220" t="s">
        <v>674</v>
      </c>
      <c r="N834" s="152">
        <v>0</v>
      </c>
      <c r="O834" s="152">
        <v>0</v>
      </c>
      <c r="P834" s="152">
        <v>0</v>
      </c>
      <c r="Q834" s="152">
        <v>0</v>
      </c>
      <c r="R834" s="65">
        <f t="shared" si="150"/>
        <v>0</v>
      </c>
      <c r="S834" s="392" t="s">
        <v>5310</v>
      </c>
      <c r="T834" s="220" t="s">
        <v>5807</v>
      </c>
      <c r="U834" s="393">
        <f t="shared" si="151"/>
        <v>0</v>
      </c>
      <c r="V834" s="220">
        <v>22</v>
      </c>
      <c r="W834" s="220">
        <v>100</v>
      </c>
      <c r="X834" s="220" t="s">
        <v>172</v>
      </c>
      <c r="Y834" s="220" t="s">
        <v>5879</v>
      </c>
      <c r="Z834" s="220"/>
      <c r="AA834" s="220"/>
      <c r="AB834" s="220"/>
      <c r="AC834" s="220"/>
      <c r="AD834" s="220"/>
      <c r="AE834" s="220"/>
      <c r="AF834" s="220"/>
      <c r="AG834" s="220"/>
      <c r="AH834" s="220"/>
      <c r="AI834" s="220" t="s">
        <v>5844</v>
      </c>
      <c r="AJ834" s="220" t="s">
        <v>5136</v>
      </c>
    </row>
    <row r="835" spans="1:36" ht="39.6" thickTop="1" thickBot="1">
      <c r="A835" s="63">
        <f t="shared" si="152"/>
        <v>819</v>
      </c>
      <c r="B835" s="162" t="s">
        <v>400</v>
      </c>
      <c r="C835" s="162">
        <v>0</v>
      </c>
      <c r="D835" s="162">
        <v>0</v>
      </c>
      <c r="E835" s="162" t="s">
        <v>41</v>
      </c>
      <c r="F835" s="162">
        <v>18</v>
      </c>
      <c r="G835" s="265" t="s">
        <v>541</v>
      </c>
      <c r="H835" s="265" t="s">
        <v>5850</v>
      </c>
      <c r="I835" s="265" t="s">
        <v>20</v>
      </c>
      <c r="J835" s="266" t="s">
        <v>5753</v>
      </c>
      <c r="K835" s="265">
        <v>17</v>
      </c>
      <c r="L835" s="220" t="s">
        <v>642</v>
      </c>
      <c r="M835" s="220" t="s">
        <v>674</v>
      </c>
      <c r="N835" s="152">
        <v>0</v>
      </c>
      <c r="O835" s="152">
        <v>0</v>
      </c>
      <c r="P835" s="152">
        <v>0</v>
      </c>
      <c r="Q835" s="152">
        <v>0</v>
      </c>
      <c r="R835" s="65">
        <f t="shared" si="150"/>
        <v>0</v>
      </c>
      <c r="S835" s="392" t="s">
        <v>5327</v>
      </c>
      <c r="T835" s="220" t="s">
        <v>5799</v>
      </c>
      <c r="U835" s="393">
        <f t="shared" si="151"/>
        <v>0</v>
      </c>
      <c r="V835" s="220">
        <v>22</v>
      </c>
      <c r="W835" s="220">
        <v>100</v>
      </c>
      <c r="X835" s="220" t="s">
        <v>172</v>
      </c>
      <c r="Y835" s="220"/>
      <c r="Z835" s="220"/>
      <c r="AA835" s="220"/>
      <c r="AB835" s="220"/>
      <c r="AC835" s="220"/>
      <c r="AD835" s="220"/>
      <c r="AE835" s="220"/>
      <c r="AF835" s="220"/>
      <c r="AG835" s="220"/>
      <c r="AH835" s="220"/>
      <c r="AI835" s="220" t="s">
        <v>5844</v>
      </c>
      <c r="AJ835" s="220" t="s">
        <v>5136</v>
      </c>
    </row>
    <row r="836" spans="1:36" ht="39.6" thickTop="1" thickBot="1">
      <c r="A836" s="63">
        <f t="shared" si="152"/>
        <v>820</v>
      </c>
      <c r="B836" s="162" t="s">
        <v>400</v>
      </c>
      <c r="C836" s="162">
        <v>0</v>
      </c>
      <c r="D836" s="162">
        <v>0</v>
      </c>
      <c r="E836" s="162" t="s">
        <v>41</v>
      </c>
      <c r="F836" s="162">
        <v>18</v>
      </c>
      <c r="G836" s="265" t="s">
        <v>518</v>
      </c>
      <c r="H836" s="265" t="s">
        <v>5859</v>
      </c>
      <c r="I836" s="265" t="s">
        <v>20</v>
      </c>
      <c r="J836" s="266" t="s">
        <v>5753</v>
      </c>
      <c r="K836" s="265">
        <v>17</v>
      </c>
      <c r="L836" s="220" t="s">
        <v>642</v>
      </c>
      <c r="M836" s="220" t="s">
        <v>674</v>
      </c>
      <c r="N836" s="152">
        <v>0</v>
      </c>
      <c r="O836" s="152">
        <v>0</v>
      </c>
      <c r="P836" s="152">
        <v>0</v>
      </c>
      <c r="Q836" s="152">
        <v>0</v>
      </c>
      <c r="R836" s="65">
        <f t="shared" si="150"/>
        <v>0</v>
      </c>
      <c r="S836" s="392" t="s">
        <v>5327</v>
      </c>
      <c r="T836" s="220" t="s">
        <v>5799</v>
      </c>
      <c r="U836" s="393">
        <f t="shared" si="151"/>
        <v>0</v>
      </c>
      <c r="V836" s="220">
        <v>4</v>
      </c>
      <c r="W836" s="220">
        <v>100</v>
      </c>
      <c r="X836" s="220" t="s">
        <v>172</v>
      </c>
      <c r="Y836" s="220"/>
      <c r="Z836" s="220"/>
      <c r="AA836" s="220"/>
      <c r="AB836" s="220"/>
      <c r="AC836" s="220"/>
      <c r="AD836" s="220"/>
      <c r="AE836" s="220"/>
      <c r="AF836" s="220"/>
      <c r="AG836" s="220"/>
      <c r="AH836" s="220"/>
      <c r="AI836" s="220" t="s">
        <v>5844</v>
      </c>
      <c r="AJ836" s="220" t="s">
        <v>5136</v>
      </c>
    </row>
    <row r="837" spans="1:36" ht="39.6" thickTop="1" thickBot="1">
      <c r="A837" s="63">
        <f t="shared" si="152"/>
        <v>821</v>
      </c>
      <c r="B837" s="162" t="s">
        <v>400</v>
      </c>
      <c r="C837" s="162">
        <v>0</v>
      </c>
      <c r="D837" s="162">
        <v>0</v>
      </c>
      <c r="E837" s="162" t="s">
        <v>41</v>
      </c>
      <c r="F837" s="162">
        <v>18</v>
      </c>
      <c r="G837" s="265" t="s">
        <v>567</v>
      </c>
      <c r="H837" s="265" t="s">
        <v>5880</v>
      </c>
      <c r="I837" s="265" t="s">
        <v>20</v>
      </c>
      <c r="J837" s="266" t="s">
        <v>5753</v>
      </c>
      <c r="K837" s="265">
        <v>17</v>
      </c>
      <c r="L837" s="220" t="s">
        <v>3763</v>
      </c>
      <c r="M837" s="220" t="s">
        <v>3764</v>
      </c>
      <c r="N837" s="152">
        <v>0</v>
      </c>
      <c r="O837" s="152">
        <v>0</v>
      </c>
      <c r="P837" s="152">
        <v>0</v>
      </c>
      <c r="Q837" s="152">
        <v>0</v>
      </c>
      <c r="R837" s="65">
        <f t="shared" si="150"/>
        <v>0</v>
      </c>
      <c r="S837" s="392" t="s">
        <v>5327</v>
      </c>
      <c r="T837" s="220" t="s">
        <v>5799</v>
      </c>
      <c r="U837" s="393">
        <f t="shared" si="151"/>
        <v>0</v>
      </c>
      <c r="V837" s="220">
        <v>418</v>
      </c>
      <c r="W837" s="220">
        <v>100</v>
      </c>
      <c r="X837" s="220" t="s">
        <v>172</v>
      </c>
      <c r="Y837" s="220" t="s">
        <v>5881</v>
      </c>
      <c r="Z837" s="220"/>
      <c r="AA837" s="220"/>
      <c r="AB837" s="220"/>
      <c r="AC837" s="220"/>
      <c r="AD837" s="220"/>
      <c r="AE837" s="220"/>
      <c r="AF837" s="220"/>
      <c r="AG837" s="220"/>
      <c r="AH837" s="220"/>
      <c r="AI837" s="220" t="s">
        <v>5844</v>
      </c>
      <c r="AJ837" s="220" t="s">
        <v>5136</v>
      </c>
    </row>
    <row r="838" spans="1:36" ht="39.6" thickTop="1" thickBot="1">
      <c r="A838" s="63">
        <f t="shared" si="152"/>
        <v>822</v>
      </c>
      <c r="B838" s="162" t="s">
        <v>400</v>
      </c>
      <c r="C838" s="162">
        <v>0</v>
      </c>
      <c r="D838" s="162">
        <v>0</v>
      </c>
      <c r="E838" s="162" t="s">
        <v>41</v>
      </c>
      <c r="F838" s="162">
        <v>18</v>
      </c>
      <c r="G838" s="265" t="s">
        <v>518</v>
      </c>
      <c r="H838" s="265" t="s">
        <v>5882</v>
      </c>
      <c r="I838" s="265" t="s">
        <v>20</v>
      </c>
      <c r="J838" s="266" t="s">
        <v>5753</v>
      </c>
      <c r="K838" s="265">
        <v>17</v>
      </c>
      <c r="L838" s="220"/>
      <c r="M838" s="220" t="s">
        <v>636</v>
      </c>
      <c r="N838" s="152">
        <v>0</v>
      </c>
      <c r="O838" s="152">
        <v>0</v>
      </c>
      <c r="P838" s="152">
        <v>0</v>
      </c>
      <c r="Q838" s="152">
        <v>0</v>
      </c>
      <c r="R838" s="65">
        <f t="shared" si="150"/>
        <v>0</v>
      </c>
      <c r="S838" s="392" t="s">
        <v>5327</v>
      </c>
      <c r="T838" s="220" t="s">
        <v>5799</v>
      </c>
      <c r="U838" s="393">
        <f t="shared" si="151"/>
        <v>0</v>
      </c>
      <c r="V838" s="220">
        <v>35</v>
      </c>
      <c r="W838" s="220">
        <v>100</v>
      </c>
      <c r="X838" s="220" t="s">
        <v>172</v>
      </c>
      <c r="Y838" s="220" t="s">
        <v>5883</v>
      </c>
      <c r="Z838" s="220"/>
      <c r="AA838" s="220"/>
      <c r="AB838" s="220"/>
      <c r="AC838" s="220"/>
      <c r="AD838" s="220"/>
      <c r="AE838" s="220"/>
      <c r="AF838" s="220"/>
      <c r="AG838" s="220"/>
      <c r="AH838" s="220"/>
      <c r="AI838" s="220"/>
      <c r="AJ838" s="220" t="s">
        <v>5136</v>
      </c>
    </row>
    <row r="839" spans="1:36" ht="39.6" thickTop="1" thickBot="1">
      <c r="A839" s="63">
        <f t="shared" si="152"/>
        <v>823</v>
      </c>
      <c r="B839" s="162" t="s">
        <v>400</v>
      </c>
      <c r="C839" s="162">
        <v>0</v>
      </c>
      <c r="D839" s="162">
        <v>0</v>
      </c>
      <c r="E839" s="162" t="s">
        <v>41</v>
      </c>
      <c r="F839" s="162">
        <v>18</v>
      </c>
      <c r="G839" s="265" t="s">
        <v>518</v>
      </c>
      <c r="H839" s="265" t="s">
        <v>5884</v>
      </c>
      <c r="I839" s="265" t="s">
        <v>20</v>
      </c>
      <c r="J839" s="266" t="s">
        <v>5753</v>
      </c>
      <c r="K839" s="265">
        <v>17</v>
      </c>
      <c r="L839" s="220"/>
      <c r="M839" s="220" t="s">
        <v>636</v>
      </c>
      <c r="N839" s="152">
        <v>0</v>
      </c>
      <c r="O839" s="152">
        <v>0</v>
      </c>
      <c r="P839" s="152">
        <v>0</v>
      </c>
      <c r="Q839" s="152">
        <v>0</v>
      </c>
      <c r="R839" s="65">
        <f t="shared" si="150"/>
        <v>0</v>
      </c>
      <c r="S839" s="392" t="s">
        <v>5327</v>
      </c>
      <c r="T839" s="220" t="s">
        <v>5799</v>
      </c>
      <c r="U839" s="393">
        <f t="shared" si="151"/>
        <v>0</v>
      </c>
      <c r="V839" s="220">
        <v>0</v>
      </c>
      <c r="W839" s="220">
        <v>100</v>
      </c>
      <c r="X839" s="220" t="s">
        <v>172</v>
      </c>
      <c r="Y839" s="220" t="s">
        <v>5885</v>
      </c>
      <c r="Z839" s="220"/>
      <c r="AA839" s="220"/>
      <c r="AB839" s="220"/>
      <c r="AC839" s="220"/>
      <c r="AD839" s="220"/>
      <c r="AE839" s="220"/>
      <c r="AF839" s="220"/>
      <c r="AG839" s="220"/>
      <c r="AH839" s="220"/>
      <c r="AI839" s="220"/>
      <c r="AJ839" s="220" t="s">
        <v>5136</v>
      </c>
    </row>
    <row r="840" spans="1:36" ht="39.6" thickTop="1" thickBot="1">
      <c r="A840" s="63">
        <f t="shared" si="152"/>
        <v>824</v>
      </c>
      <c r="B840" s="162" t="s">
        <v>400</v>
      </c>
      <c r="C840" s="162">
        <v>0</v>
      </c>
      <c r="D840" s="162">
        <v>0</v>
      </c>
      <c r="E840" s="162" t="s">
        <v>41</v>
      </c>
      <c r="F840" s="162">
        <v>18</v>
      </c>
      <c r="G840" s="265" t="s">
        <v>439</v>
      </c>
      <c r="H840" s="265" t="s">
        <v>5857</v>
      </c>
      <c r="I840" s="265" t="s">
        <v>20</v>
      </c>
      <c r="J840" s="266" t="s">
        <v>5753</v>
      </c>
      <c r="K840" s="265">
        <v>17</v>
      </c>
      <c r="L840" s="220" t="s">
        <v>4022</v>
      </c>
      <c r="M840" s="220" t="s">
        <v>636</v>
      </c>
      <c r="N840" s="152">
        <v>0</v>
      </c>
      <c r="O840" s="152">
        <v>0</v>
      </c>
      <c r="P840" s="152">
        <v>0</v>
      </c>
      <c r="Q840" s="152">
        <v>0</v>
      </c>
      <c r="R840" s="65">
        <f t="shared" si="150"/>
        <v>0</v>
      </c>
      <c r="S840" s="392" t="s">
        <v>5327</v>
      </c>
      <c r="T840" s="220" t="s">
        <v>5799</v>
      </c>
      <c r="U840" s="393">
        <f t="shared" si="151"/>
        <v>0</v>
      </c>
      <c r="V840" s="220">
        <v>9</v>
      </c>
      <c r="W840" s="220">
        <v>100</v>
      </c>
      <c r="X840" s="220" t="s">
        <v>172</v>
      </c>
      <c r="Y840" s="220" t="s">
        <v>5886</v>
      </c>
      <c r="Z840" s="220"/>
      <c r="AA840" s="220"/>
      <c r="AB840" s="220"/>
      <c r="AC840" s="220"/>
      <c r="AD840" s="220"/>
      <c r="AE840" s="220"/>
      <c r="AF840" s="220"/>
      <c r="AG840" s="220"/>
      <c r="AH840" s="220"/>
      <c r="AI840" s="220" t="s">
        <v>5844</v>
      </c>
      <c r="AJ840" s="220" t="s">
        <v>5136</v>
      </c>
    </row>
    <row r="841" spans="1:36" ht="20.399999999999999" thickTop="1" thickBot="1">
      <c r="A841" s="63">
        <f t="shared" si="152"/>
        <v>825</v>
      </c>
      <c r="B841" s="162" t="s">
        <v>400</v>
      </c>
      <c r="C841" s="162">
        <v>0</v>
      </c>
      <c r="D841" s="162">
        <v>0</v>
      </c>
      <c r="E841" s="162" t="s">
        <v>41</v>
      </c>
      <c r="F841" s="162">
        <v>18</v>
      </c>
      <c r="G841" s="265" t="s">
        <v>541</v>
      </c>
      <c r="H841" s="265" t="s">
        <v>5887</v>
      </c>
      <c r="I841" s="265" t="s">
        <v>20</v>
      </c>
      <c r="J841" s="266" t="s">
        <v>5753</v>
      </c>
      <c r="K841" s="265">
        <v>17</v>
      </c>
      <c r="L841" s="220" t="s">
        <v>642</v>
      </c>
      <c r="M841" s="220" t="s">
        <v>674</v>
      </c>
      <c r="N841" s="152">
        <v>0</v>
      </c>
      <c r="O841" s="152">
        <v>0</v>
      </c>
      <c r="P841" s="152">
        <v>0</v>
      </c>
      <c r="Q841" s="152">
        <v>0</v>
      </c>
      <c r="R841" s="65">
        <f t="shared" si="150"/>
        <v>0</v>
      </c>
      <c r="S841" s="392" t="s">
        <v>5448</v>
      </c>
      <c r="T841" s="220" t="s">
        <v>172</v>
      </c>
      <c r="U841" s="393">
        <f t="shared" si="151"/>
        <v>0</v>
      </c>
      <c r="V841" s="220">
        <v>1</v>
      </c>
      <c r="W841" s="220">
        <v>100</v>
      </c>
      <c r="X841" s="220" t="s">
        <v>172</v>
      </c>
      <c r="Y841" s="220" t="s">
        <v>5888</v>
      </c>
      <c r="Z841" s="220"/>
      <c r="AA841" s="220"/>
      <c r="AB841" s="220"/>
      <c r="AC841" s="220"/>
      <c r="AD841" s="220"/>
      <c r="AE841" s="220"/>
      <c r="AF841" s="220"/>
      <c r="AG841" s="220"/>
      <c r="AH841" s="220"/>
      <c r="AI841" s="220"/>
      <c r="AJ841" s="220"/>
    </row>
    <row r="842" spans="1:36" ht="30" thickTop="1" thickBot="1">
      <c r="A842" s="63">
        <f t="shared" si="152"/>
        <v>826</v>
      </c>
      <c r="B842" s="162" t="s">
        <v>400</v>
      </c>
      <c r="C842" s="162">
        <v>0</v>
      </c>
      <c r="D842" s="162">
        <v>0</v>
      </c>
      <c r="E842" s="162" t="s">
        <v>41</v>
      </c>
      <c r="F842" s="162">
        <v>18</v>
      </c>
      <c r="G842" s="265" t="s">
        <v>541</v>
      </c>
      <c r="H842" s="265" t="s">
        <v>5850</v>
      </c>
      <c r="I842" s="265" t="s">
        <v>20</v>
      </c>
      <c r="J842" s="266" t="s">
        <v>5753</v>
      </c>
      <c r="K842" s="265">
        <v>17</v>
      </c>
      <c r="L842" s="220" t="s">
        <v>642</v>
      </c>
      <c r="M842" s="220" t="s">
        <v>674</v>
      </c>
      <c r="N842" s="152">
        <v>0</v>
      </c>
      <c r="O842" s="152">
        <v>0</v>
      </c>
      <c r="P842" s="152">
        <v>0</v>
      </c>
      <c r="Q842" s="152">
        <v>0</v>
      </c>
      <c r="R842" s="65">
        <f t="shared" si="150"/>
        <v>0</v>
      </c>
      <c r="S842" s="392" t="s">
        <v>5448</v>
      </c>
      <c r="T842" s="220" t="s">
        <v>172</v>
      </c>
      <c r="U842" s="393">
        <f t="shared" si="151"/>
        <v>0</v>
      </c>
      <c r="V842" s="220">
        <v>8</v>
      </c>
      <c r="W842" s="220">
        <v>100</v>
      </c>
      <c r="X842" s="220" t="s">
        <v>172</v>
      </c>
      <c r="Y842" s="220" t="s">
        <v>5889</v>
      </c>
      <c r="Z842" s="220"/>
      <c r="AA842" s="220"/>
      <c r="AB842" s="220"/>
      <c r="AC842" s="220"/>
      <c r="AD842" s="220"/>
      <c r="AE842" s="220"/>
      <c r="AF842" s="220"/>
      <c r="AG842" s="220"/>
      <c r="AH842" s="220"/>
      <c r="AI842" s="220" t="s">
        <v>5844</v>
      </c>
      <c r="AJ842" s="220" t="s">
        <v>5136</v>
      </c>
    </row>
    <row r="843" spans="1:36" ht="30" thickTop="1" thickBot="1">
      <c r="A843" s="63">
        <f t="shared" si="152"/>
        <v>827</v>
      </c>
      <c r="B843" s="162" t="s">
        <v>400</v>
      </c>
      <c r="C843" s="162">
        <v>0</v>
      </c>
      <c r="D843" s="162">
        <v>0</v>
      </c>
      <c r="E843" s="162" t="s">
        <v>41</v>
      </c>
      <c r="F843" s="162">
        <v>18</v>
      </c>
      <c r="G843" s="265" t="s">
        <v>439</v>
      </c>
      <c r="H843" s="265" t="s">
        <v>5890</v>
      </c>
      <c r="I843" s="265" t="s">
        <v>20</v>
      </c>
      <c r="J843" s="266" t="s">
        <v>5753</v>
      </c>
      <c r="K843" s="265">
        <v>17</v>
      </c>
      <c r="L843" s="220" t="s">
        <v>4022</v>
      </c>
      <c r="M843" s="220" t="s">
        <v>636</v>
      </c>
      <c r="N843" s="152">
        <v>0</v>
      </c>
      <c r="O843" s="152">
        <v>0</v>
      </c>
      <c r="P843" s="152">
        <v>0</v>
      </c>
      <c r="Q843" s="152">
        <v>0</v>
      </c>
      <c r="R843" s="65">
        <f t="shared" si="150"/>
        <v>0</v>
      </c>
      <c r="S843" s="392" t="s">
        <v>5448</v>
      </c>
      <c r="T843" s="220" t="s">
        <v>172</v>
      </c>
      <c r="U843" s="393">
        <f t="shared" si="151"/>
        <v>0</v>
      </c>
      <c r="V843" s="220">
        <v>2</v>
      </c>
      <c r="W843" s="220">
        <v>100</v>
      </c>
      <c r="X843" s="220" t="s">
        <v>172</v>
      </c>
      <c r="Y843" s="220" t="s">
        <v>5891</v>
      </c>
      <c r="Z843" s="220"/>
      <c r="AA843" s="220"/>
      <c r="AB843" s="220"/>
      <c r="AC843" s="220"/>
      <c r="AD843" s="220"/>
      <c r="AE843" s="220"/>
      <c r="AF843" s="220"/>
      <c r="AG843" s="220"/>
      <c r="AH843" s="220"/>
      <c r="AI843" s="220" t="s">
        <v>5844</v>
      </c>
      <c r="AJ843" s="220" t="s">
        <v>5136</v>
      </c>
    </row>
    <row r="844" spans="1:36" ht="30" thickTop="1" thickBot="1">
      <c r="A844" s="63">
        <f t="shared" si="152"/>
        <v>828</v>
      </c>
      <c r="B844" s="162" t="s">
        <v>400</v>
      </c>
      <c r="C844" s="162">
        <v>0</v>
      </c>
      <c r="D844" s="162">
        <v>0</v>
      </c>
      <c r="E844" s="162" t="s">
        <v>41</v>
      </c>
      <c r="F844" s="162">
        <v>18</v>
      </c>
      <c r="G844" s="265" t="s">
        <v>567</v>
      </c>
      <c r="H844" s="265" t="s">
        <v>5853</v>
      </c>
      <c r="I844" s="265" t="s">
        <v>20</v>
      </c>
      <c r="J844" s="266" t="s">
        <v>5753</v>
      </c>
      <c r="K844" s="265">
        <v>17</v>
      </c>
      <c r="L844" s="220" t="s">
        <v>3763</v>
      </c>
      <c r="M844" s="220" t="s">
        <v>3764</v>
      </c>
      <c r="N844" s="152">
        <v>0</v>
      </c>
      <c r="O844" s="152">
        <v>0</v>
      </c>
      <c r="P844" s="152">
        <v>0</v>
      </c>
      <c r="Q844" s="152">
        <v>0</v>
      </c>
      <c r="R844" s="65">
        <f t="shared" si="150"/>
        <v>0</v>
      </c>
      <c r="S844" s="392" t="s">
        <v>5448</v>
      </c>
      <c r="T844" s="220" t="s">
        <v>172</v>
      </c>
      <c r="U844" s="393">
        <f t="shared" si="151"/>
        <v>0</v>
      </c>
      <c r="V844" s="220">
        <v>60</v>
      </c>
      <c r="W844" s="220">
        <v>100</v>
      </c>
      <c r="X844" s="220" t="s">
        <v>172</v>
      </c>
      <c r="Y844" s="220"/>
      <c r="Z844" s="220"/>
      <c r="AA844" s="220"/>
      <c r="AB844" s="220"/>
      <c r="AC844" s="220"/>
      <c r="AD844" s="220"/>
      <c r="AE844" s="220"/>
      <c r="AF844" s="220"/>
      <c r="AG844" s="220"/>
      <c r="AH844" s="220"/>
      <c r="AI844" s="220"/>
      <c r="AJ844" s="220" t="s">
        <v>5136</v>
      </c>
    </row>
    <row r="845" spans="1:36" ht="30" thickTop="1" thickBot="1">
      <c r="A845" s="63">
        <f t="shared" si="152"/>
        <v>829</v>
      </c>
      <c r="B845" s="162" t="s">
        <v>400</v>
      </c>
      <c r="C845" s="162">
        <v>0</v>
      </c>
      <c r="D845" s="162">
        <v>0</v>
      </c>
      <c r="E845" s="162" t="s">
        <v>41</v>
      </c>
      <c r="F845" s="162">
        <v>18</v>
      </c>
      <c r="G845" s="265" t="s">
        <v>567</v>
      </c>
      <c r="H845" s="265" t="s">
        <v>5847</v>
      </c>
      <c r="I845" s="265" t="s">
        <v>20</v>
      </c>
      <c r="J845" s="266" t="s">
        <v>5753</v>
      </c>
      <c r="K845" s="265">
        <v>17</v>
      </c>
      <c r="L845" s="220" t="s">
        <v>3763</v>
      </c>
      <c r="M845" s="220" t="s">
        <v>3764</v>
      </c>
      <c r="N845" s="152">
        <v>0</v>
      </c>
      <c r="O845" s="152">
        <v>0</v>
      </c>
      <c r="P845" s="152">
        <v>0</v>
      </c>
      <c r="Q845" s="152">
        <v>0</v>
      </c>
      <c r="R845" s="65">
        <f t="shared" si="150"/>
        <v>0</v>
      </c>
      <c r="S845" s="392" t="s">
        <v>5448</v>
      </c>
      <c r="T845" s="220" t="s">
        <v>172</v>
      </c>
      <c r="U845" s="393">
        <f t="shared" si="151"/>
        <v>0</v>
      </c>
      <c r="V845" s="220">
        <v>62</v>
      </c>
      <c r="W845" s="220">
        <v>100</v>
      </c>
      <c r="X845" s="220" t="s">
        <v>172</v>
      </c>
      <c r="Y845" s="220"/>
      <c r="Z845" s="220"/>
      <c r="AA845" s="220"/>
      <c r="AB845" s="220"/>
      <c r="AC845" s="220"/>
      <c r="AD845" s="220"/>
      <c r="AE845" s="220"/>
      <c r="AF845" s="220"/>
      <c r="AG845" s="220"/>
      <c r="AH845" s="220"/>
      <c r="AI845" s="220"/>
      <c r="AJ845" s="220" t="s">
        <v>5136</v>
      </c>
    </row>
    <row r="846" spans="1:36" ht="30" thickTop="1" thickBot="1">
      <c r="A846" s="63">
        <f t="shared" si="152"/>
        <v>830</v>
      </c>
      <c r="B846" s="162" t="s">
        <v>400</v>
      </c>
      <c r="C846" s="162">
        <v>0</v>
      </c>
      <c r="D846" s="162">
        <v>0</v>
      </c>
      <c r="E846" s="162" t="s">
        <v>41</v>
      </c>
      <c r="F846" s="162">
        <v>18</v>
      </c>
      <c r="G846" s="265" t="s">
        <v>567</v>
      </c>
      <c r="H846" s="265" t="s">
        <v>5842</v>
      </c>
      <c r="I846" s="265" t="s">
        <v>20</v>
      </c>
      <c r="J846" s="266" t="s">
        <v>5753</v>
      </c>
      <c r="K846" s="265">
        <v>17</v>
      </c>
      <c r="L846" s="220" t="s">
        <v>3763</v>
      </c>
      <c r="M846" s="220" t="s">
        <v>3764</v>
      </c>
      <c r="N846" s="152">
        <v>0</v>
      </c>
      <c r="O846" s="152">
        <v>0</v>
      </c>
      <c r="P846" s="152">
        <v>0</v>
      </c>
      <c r="Q846" s="152">
        <v>0</v>
      </c>
      <c r="R846" s="65">
        <f t="shared" si="150"/>
        <v>0</v>
      </c>
      <c r="S846" s="392" t="s">
        <v>5448</v>
      </c>
      <c r="T846" s="220" t="s">
        <v>5892</v>
      </c>
      <c r="U846" s="393">
        <f t="shared" si="151"/>
        <v>0</v>
      </c>
      <c r="V846" s="220">
        <v>30</v>
      </c>
      <c r="W846" s="220">
        <v>100</v>
      </c>
      <c r="X846" s="220" t="s">
        <v>172</v>
      </c>
      <c r="Y846" s="220"/>
      <c r="Z846" s="220"/>
      <c r="AA846" s="220"/>
      <c r="AB846" s="220"/>
      <c r="AC846" s="220"/>
      <c r="AD846" s="220"/>
      <c r="AE846" s="220"/>
      <c r="AF846" s="220"/>
      <c r="AG846" s="220"/>
      <c r="AH846" s="220"/>
      <c r="AI846" s="220" t="s">
        <v>5844</v>
      </c>
      <c r="AJ846" s="220" t="s">
        <v>5136</v>
      </c>
    </row>
    <row r="847" spans="1:36" ht="30" thickTop="1" thickBot="1">
      <c r="A847" s="63">
        <f t="shared" si="152"/>
        <v>831</v>
      </c>
      <c r="B847" s="162" t="s">
        <v>400</v>
      </c>
      <c r="C847" s="162">
        <v>0</v>
      </c>
      <c r="D847" s="162">
        <v>0</v>
      </c>
      <c r="E847" s="162" t="s">
        <v>41</v>
      </c>
      <c r="F847" s="162">
        <v>18</v>
      </c>
      <c r="G847" s="265" t="s">
        <v>567</v>
      </c>
      <c r="H847" s="265" t="s">
        <v>5893</v>
      </c>
      <c r="I847" s="265" t="s">
        <v>20</v>
      </c>
      <c r="J847" s="266" t="s">
        <v>5753</v>
      </c>
      <c r="K847" s="265">
        <v>17</v>
      </c>
      <c r="L847" s="220" t="s">
        <v>3763</v>
      </c>
      <c r="M847" s="220" t="s">
        <v>3764</v>
      </c>
      <c r="N847" s="152">
        <v>0</v>
      </c>
      <c r="O847" s="152">
        <v>0</v>
      </c>
      <c r="P847" s="152">
        <v>0</v>
      </c>
      <c r="Q847" s="152">
        <v>0</v>
      </c>
      <c r="R847" s="65">
        <f t="shared" si="150"/>
        <v>0</v>
      </c>
      <c r="S847" s="392" t="s">
        <v>5448</v>
      </c>
      <c r="T847" s="220" t="s">
        <v>172</v>
      </c>
      <c r="U847" s="393">
        <f t="shared" si="151"/>
        <v>0</v>
      </c>
      <c r="V847" s="220">
        <v>1</v>
      </c>
      <c r="W847" s="220">
        <v>100</v>
      </c>
      <c r="X847" s="220" t="s">
        <v>172</v>
      </c>
      <c r="Y847" s="220" t="s">
        <v>5894</v>
      </c>
      <c r="Z847" s="220"/>
      <c r="AA847" s="220"/>
      <c r="AB847" s="220"/>
      <c r="AC847" s="220"/>
      <c r="AD847" s="220"/>
      <c r="AE847" s="220"/>
      <c r="AF847" s="220"/>
      <c r="AG847" s="220"/>
      <c r="AH847" s="220"/>
      <c r="AI847" s="220" t="s">
        <v>5844</v>
      </c>
      <c r="AJ847" s="220" t="s">
        <v>5136</v>
      </c>
    </row>
    <row r="848" spans="1:36" ht="30" thickTop="1" thickBot="1">
      <c r="A848" s="63">
        <f t="shared" si="152"/>
        <v>832</v>
      </c>
      <c r="B848" s="162" t="s">
        <v>400</v>
      </c>
      <c r="C848" s="162">
        <v>0</v>
      </c>
      <c r="D848" s="162">
        <v>0</v>
      </c>
      <c r="E848" s="162" t="s">
        <v>41</v>
      </c>
      <c r="F848" s="162">
        <v>18</v>
      </c>
      <c r="G848" s="265" t="s">
        <v>567</v>
      </c>
      <c r="H848" s="265" t="s">
        <v>5895</v>
      </c>
      <c r="I848" s="265" t="s">
        <v>20</v>
      </c>
      <c r="J848" s="266" t="s">
        <v>5753</v>
      </c>
      <c r="K848" s="265">
        <v>17</v>
      </c>
      <c r="L848" s="220" t="s">
        <v>642</v>
      </c>
      <c r="M848" s="220" t="s">
        <v>674</v>
      </c>
      <c r="N848" s="152">
        <v>0</v>
      </c>
      <c r="O848" s="152">
        <v>0</v>
      </c>
      <c r="P848" s="152">
        <v>0</v>
      </c>
      <c r="Q848" s="152">
        <v>0</v>
      </c>
      <c r="R848" s="65">
        <f t="shared" si="150"/>
        <v>0</v>
      </c>
      <c r="S848" s="392" t="s">
        <v>5448</v>
      </c>
      <c r="T848" s="220" t="s">
        <v>172</v>
      </c>
      <c r="U848" s="393">
        <f t="shared" si="151"/>
        <v>0</v>
      </c>
      <c r="V848" s="220">
        <v>1</v>
      </c>
      <c r="W848" s="220">
        <v>100</v>
      </c>
      <c r="X848" s="220" t="s">
        <v>172</v>
      </c>
      <c r="Y848" s="220" t="s">
        <v>5896</v>
      </c>
      <c r="Z848" s="220"/>
      <c r="AA848" s="220"/>
      <c r="AB848" s="220"/>
      <c r="AC848" s="220"/>
      <c r="AD848" s="220"/>
      <c r="AE848" s="220"/>
      <c r="AF848" s="220"/>
      <c r="AG848" s="220"/>
      <c r="AH848" s="220"/>
      <c r="AI848" s="220" t="s">
        <v>5844</v>
      </c>
      <c r="AJ848" s="220" t="s">
        <v>5136</v>
      </c>
    </row>
    <row r="849" spans="1:36" ht="30" thickTop="1" thickBot="1">
      <c r="A849" s="63">
        <f t="shared" si="152"/>
        <v>833</v>
      </c>
      <c r="B849" s="162" t="s">
        <v>400</v>
      </c>
      <c r="C849" s="162">
        <v>0</v>
      </c>
      <c r="D849" s="162">
        <v>0</v>
      </c>
      <c r="E849" s="162" t="s">
        <v>41</v>
      </c>
      <c r="F849" s="162">
        <v>18</v>
      </c>
      <c r="G849" s="265" t="s">
        <v>567</v>
      </c>
      <c r="H849" s="265" t="s">
        <v>5897</v>
      </c>
      <c r="I849" s="265" t="s">
        <v>20</v>
      </c>
      <c r="J849" s="266" t="s">
        <v>5753</v>
      </c>
      <c r="K849" s="265">
        <v>17</v>
      </c>
      <c r="L849" s="220" t="s">
        <v>2214</v>
      </c>
      <c r="M849" s="220" t="s">
        <v>2215</v>
      </c>
      <c r="N849" s="152">
        <v>0</v>
      </c>
      <c r="O849" s="152">
        <v>0</v>
      </c>
      <c r="P849" s="152">
        <v>0</v>
      </c>
      <c r="Q849" s="152">
        <v>0</v>
      </c>
      <c r="R849" s="65">
        <f t="shared" si="150"/>
        <v>0</v>
      </c>
      <c r="S849" s="392" t="s">
        <v>5448</v>
      </c>
      <c r="T849" s="220" t="s">
        <v>172</v>
      </c>
      <c r="U849" s="393">
        <f t="shared" si="151"/>
        <v>0</v>
      </c>
      <c r="V849" s="220">
        <v>1</v>
      </c>
      <c r="W849" s="220">
        <v>100</v>
      </c>
      <c r="X849" s="220" t="s">
        <v>172</v>
      </c>
      <c r="Y849" s="220" t="s">
        <v>5898</v>
      </c>
      <c r="Z849" s="220"/>
      <c r="AA849" s="220"/>
      <c r="AB849" s="220"/>
      <c r="AC849" s="220"/>
      <c r="AD849" s="220"/>
      <c r="AE849" s="220"/>
      <c r="AF849" s="220"/>
      <c r="AG849" s="220"/>
      <c r="AH849" s="220"/>
      <c r="AI849" s="220" t="s">
        <v>5844</v>
      </c>
      <c r="AJ849" s="220" t="s">
        <v>5136</v>
      </c>
    </row>
    <row r="850" spans="1:36" ht="30" thickTop="1" thickBot="1">
      <c r="A850" s="63">
        <f t="shared" si="152"/>
        <v>834</v>
      </c>
      <c r="B850" s="162" t="s">
        <v>400</v>
      </c>
      <c r="C850" s="162">
        <v>0</v>
      </c>
      <c r="D850" s="162">
        <v>0</v>
      </c>
      <c r="E850" s="162" t="s">
        <v>41</v>
      </c>
      <c r="F850" s="162">
        <v>18</v>
      </c>
      <c r="G850" s="265" t="s">
        <v>516</v>
      </c>
      <c r="H850" s="265" t="s">
        <v>5899</v>
      </c>
      <c r="I850" s="265" t="s">
        <v>20</v>
      </c>
      <c r="J850" s="266" t="s">
        <v>5753</v>
      </c>
      <c r="K850" s="265">
        <v>17</v>
      </c>
      <c r="L850" s="220" t="s">
        <v>2218</v>
      </c>
      <c r="M850" s="220" t="s">
        <v>636</v>
      </c>
      <c r="N850" s="152">
        <v>0</v>
      </c>
      <c r="O850" s="152">
        <v>0</v>
      </c>
      <c r="P850" s="152">
        <v>0</v>
      </c>
      <c r="Q850" s="152">
        <v>0</v>
      </c>
      <c r="R850" s="65">
        <f t="shared" si="150"/>
        <v>0</v>
      </c>
      <c r="S850" s="392" t="s">
        <v>5272</v>
      </c>
      <c r="T850" s="220" t="s">
        <v>172</v>
      </c>
      <c r="U850" s="393">
        <f t="shared" si="151"/>
        <v>0</v>
      </c>
      <c r="V850" s="220">
        <v>1</v>
      </c>
      <c r="W850" s="220">
        <v>50</v>
      </c>
      <c r="X850" s="220" t="s">
        <v>172</v>
      </c>
      <c r="Y850" s="220" t="s">
        <v>5900</v>
      </c>
      <c r="Z850" s="220"/>
      <c r="AA850" s="220"/>
      <c r="AB850" s="220"/>
      <c r="AC850" s="220"/>
      <c r="AD850" s="220"/>
      <c r="AE850" s="220"/>
      <c r="AF850" s="220"/>
      <c r="AG850" s="220"/>
      <c r="AH850" s="220"/>
      <c r="AI850" s="220">
        <v>41229.760000000002</v>
      </c>
      <c r="AJ850" s="220" t="s">
        <v>5136</v>
      </c>
    </row>
    <row r="851" spans="1:36" ht="30" thickTop="1" thickBot="1">
      <c r="A851" s="63">
        <f t="shared" si="152"/>
        <v>835</v>
      </c>
      <c r="B851" s="162" t="s">
        <v>400</v>
      </c>
      <c r="C851" s="162">
        <v>0</v>
      </c>
      <c r="D851" s="162">
        <v>0</v>
      </c>
      <c r="E851" s="162" t="s">
        <v>41</v>
      </c>
      <c r="F851" s="162">
        <v>18</v>
      </c>
      <c r="G851" s="265" t="s">
        <v>516</v>
      </c>
      <c r="H851" s="265" t="s">
        <v>5899</v>
      </c>
      <c r="I851" s="265" t="s">
        <v>20</v>
      </c>
      <c r="J851" s="266" t="s">
        <v>5753</v>
      </c>
      <c r="K851" s="265">
        <v>17</v>
      </c>
      <c r="L851" s="220" t="s">
        <v>2218</v>
      </c>
      <c r="M851" s="220" t="s">
        <v>636</v>
      </c>
      <c r="N851" s="152">
        <v>0</v>
      </c>
      <c r="O851" s="152">
        <v>0</v>
      </c>
      <c r="P851" s="152">
        <v>0</v>
      </c>
      <c r="Q851" s="152">
        <v>0</v>
      </c>
      <c r="R851" s="65">
        <f t="shared" si="150"/>
        <v>0</v>
      </c>
      <c r="S851" s="392" t="s">
        <v>5327</v>
      </c>
      <c r="T851" s="220" t="s">
        <v>5901</v>
      </c>
      <c r="U851" s="393">
        <f t="shared" si="151"/>
        <v>0</v>
      </c>
      <c r="V851" s="220">
        <v>133</v>
      </c>
      <c r="W851" s="220">
        <v>100</v>
      </c>
      <c r="X851" s="220" t="s">
        <v>172</v>
      </c>
      <c r="Y851" s="220" t="s">
        <v>5902</v>
      </c>
      <c r="Z851" s="220"/>
      <c r="AA851" s="220"/>
      <c r="AB851" s="220"/>
      <c r="AC851" s="220"/>
      <c r="AD851" s="220"/>
      <c r="AE851" s="220"/>
      <c r="AF851" s="220"/>
      <c r="AG851" s="220"/>
      <c r="AH851" s="220"/>
      <c r="AI851" s="220">
        <v>10307.44</v>
      </c>
      <c r="AJ851" s="220" t="s">
        <v>5136</v>
      </c>
    </row>
    <row r="852" spans="1:36" ht="87.6" thickTop="1" thickBot="1">
      <c r="A852" s="63">
        <f t="shared" si="152"/>
        <v>836</v>
      </c>
      <c r="B852" s="162" t="s">
        <v>400</v>
      </c>
      <c r="C852" s="162">
        <v>0</v>
      </c>
      <c r="D852" s="162">
        <v>0</v>
      </c>
      <c r="E852" s="162" t="s">
        <v>41</v>
      </c>
      <c r="F852" s="162">
        <v>18</v>
      </c>
      <c r="G852" s="265" t="s">
        <v>516</v>
      </c>
      <c r="H852" s="265" t="s">
        <v>5903</v>
      </c>
      <c r="I852" s="265" t="s">
        <v>20</v>
      </c>
      <c r="J852" s="266" t="s">
        <v>5753</v>
      </c>
      <c r="K852" s="265">
        <v>17</v>
      </c>
      <c r="L852" s="220" t="s">
        <v>2218</v>
      </c>
      <c r="M852" s="220" t="s">
        <v>636</v>
      </c>
      <c r="N852" s="152">
        <v>0</v>
      </c>
      <c r="O852" s="152">
        <v>0</v>
      </c>
      <c r="P852" s="152">
        <v>0</v>
      </c>
      <c r="Q852" s="152">
        <v>0</v>
      </c>
      <c r="R852" s="65">
        <f t="shared" si="150"/>
        <v>0</v>
      </c>
      <c r="S852" s="392" t="s">
        <v>5282</v>
      </c>
      <c r="T852" s="220" t="s">
        <v>5904</v>
      </c>
      <c r="U852" s="393">
        <f t="shared" si="151"/>
        <v>0</v>
      </c>
      <c r="V852" s="220">
        <v>78</v>
      </c>
      <c r="W852" s="220">
        <v>100</v>
      </c>
      <c r="X852" s="220" t="s">
        <v>172</v>
      </c>
      <c r="Y852" s="220" t="s">
        <v>5905</v>
      </c>
      <c r="Z852" s="220"/>
      <c r="AA852" s="220"/>
      <c r="AB852" s="220"/>
      <c r="AC852" s="220"/>
      <c r="AD852" s="220"/>
      <c r="AE852" s="220"/>
      <c r="AF852" s="220"/>
      <c r="AG852" s="220"/>
      <c r="AH852" s="220"/>
      <c r="AI852" s="220">
        <v>10307.44</v>
      </c>
      <c r="AJ852" s="220" t="s">
        <v>5136</v>
      </c>
    </row>
    <row r="853" spans="1:36" ht="30" thickTop="1" thickBot="1">
      <c r="A853" s="63">
        <f t="shared" si="152"/>
        <v>837</v>
      </c>
      <c r="B853" s="162" t="s">
        <v>400</v>
      </c>
      <c r="C853" s="162">
        <v>0</v>
      </c>
      <c r="D853" s="162">
        <v>0</v>
      </c>
      <c r="E853" s="162" t="s">
        <v>41</v>
      </c>
      <c r="F853" s="162">
        <v>18</v>
      </c>
      <c r="G853" s="265" t="s">
        <v>516</v>
      </c>
      <c r="H853" s="265" t="s">
        <v>5899</v>
      </c>
      <c r="I853" s="265" t="s">
        <v>20</v>
      </c>
      <c r="J853" s="266" t="s">
        <v>5753</v>
      </c>
      <c r="K853" s="265">
        <v>17</v>
      </c>
      <c r="L853" s="220" t="s">
        <v>2218</v>
      </c>
      <c r="M853" s="220" t="s">
        <v>636</v>
      </c>
      <c r="N853" s="152">
        <v>0</v>
      </c>
      <c r="O853" s="152">
        <v>0</v>
      </c>
      <c r="P853" s="152">
        <v>0</v>
      </c>
      <c r="Q853" s="152">
        <v>0</v>
      </c>
      <c r="R853" s="65">
        <f t="shared" si="150"/>
        <v>0</v>
      </c>
      <c r="S853" s="392" t="s">
        <v>5448</v>
      </c>
      <c r="T853" s="220" t="s">
        <v>5906</v>
      </c>
      <c r="U853" s="393">
        <f t="shared" si="151"/>
        <v>0</v>
      </c>
      <c r="V853" s="220">
        <v>3</v>
      </c>
      <c r="W853" s="220">
        <v>150</v>
      </c>
      <c r="X853" s="220" t="s">
        <v>172</v>
      </c>
      <c r="Y853" s="220"/>
      <c r="Z853" s="220"/>
      <c r="AA853" s="220"/>
      <c r="AB853" s="220"/>
      <c r="AC853" s="220"/>
      <c r="AD853" s="220"/>
      <c r="AE853" s="220"/>
      <c r="AF853" s="220"/>
      <c r="AG853" s="220"/>
      <c r="AH853" s="220"/>
      <c r="AI853" s="220">
        <v>30922.32</v>
      </c>
      <c r="AJ853" s="220" t="s">
        <v>5136</v>
      </c>
    </row>
    <row r="854" spans="1:36" ht="30" thickTop="1" thickBot="1">
      <c r="A854" s="63">
        <f t="shared" si="152"/>
        <v>838</v>
      </c>
      <c r="B854" s="162" t="s">
        <v>400</v>
      </c>
      <c r="C854" s="162">
        <v>0</v>
      </c>
      <c r="D854" s="162">
        <v>0</v>
      </c>
      <c r="E854" s="162" t="s">
        <v>41</v>
      </c>
      <c r="F854" s="162">
        <v>18</v>
      </c>
      <c r="G854" s="265" t="s">
        <v>516</v>
      </c>
      <c r="H854" s="265" t="s">
        <v>5899</v>
      </c>
      <c r="I854" s="265" t="s">
        <v>20</v>
      </c>
      <c r="J854" s="266" t="s">
        <v>5753</v>
      </c>
      <c r="K854" s="265">
        <v>17</v>
      </c>
      <c r="L854" s="220" t="s">
        <v>2218</v>
      </c>
      <c r="M854" s="220" t="s">
        <v>636</v>
      </c>
      <c r="N854" s="152">
        <v>0</v>
      </c>
      <c r="O854" s="152">
        <v>0</v>
      </c>
      <c r="P854" s="152">
        <v>0</v>
      </c>
      <c r="Q854" s="152">
        <v>0</v>
      </c>
      <c r="R854" s="65">
        <f t="shared" si="150"/>
        <v>0</v>
      </c>
      <c r="S854" s="392" t="s">
        <v>5419</v>
      </c>
      <c r="T854" s="220" t="s">
        <v>172</v>
      </c>
      <c r="U854" s="393">
        <f t="shared" si="151"/>
        <v>0</v>
      </c>
      <c r="V854" s="220">
        <v>148</v>
      </c>
      <c r="W854" s="220">
        <v>100</v>
      </c>
      <c r="X854" s="220" t="s">
        <v>172</v>
      </c>
      <c r="Y854" s="220"/>
      <c r="Z854" s="220"/>
      <c r="AA854" s="220"/>
      <c r="AB854" s="220"/>
      <c r="AC854" s="220"/>
      <c r="AD854" s="220"/>
      <c r="AE854" s="220"/>
      <c r="AF854" s="220"/>
      <c r="AG854" s="220"/>
      <c r="AH854" s="220"/>
      <c r="AI854" s="220" t="s">
        <v>5844</v>
      </c>
      <c r="AJ854" s="220" t="s">
        <v>5136</v>
      </c>
    </row>
    <row r="855" spans="1:36" ht="30" thickTop="1" thickBot="1">
      <c r="A855" s="63">
        <f t="shared" si="152"/>
        <v>839</v>
      </c>
      <c r="B855" s="162" t="s">
        <v>400</v>
      </c>
      <c r="C855" s="162">
        <v>0</v>
      </c>
      <c r="D855" s="162">
        <v>0</v>
      </c>
      <c r="E855" s="162" t="s">
        <v>41</v>
      </c>
      <c r="F855" s="162">
        <v>18</v>
      </c>
      <c r="G855" s="265" t="s">
        <v>516</v>
      </c>
      <c r="H855" s="265" t="s">
        <v>5899</v>
      </c>
      <c r="I855" s="265" t="s">
        <v>20</v>
      </c>
      <c r="J855" s="266" t="s">
        <v>5753</v>
      </c>
      <c r="K855" s="265">
        <v>17</v>
      </c>
      <c r="L855" s="220" t="s">
        <v>2218</v>
      </c>
      <c r="M855" s="220" t="s">
        <v>636</v>
      </c>
      <c r="N855" s="152">
        <v>0</v>
      </c>
      <c r="O855" s="152">
        <v>0</v>
      </c>
      <c r="P855" s="152">
        <v>0</v>
      </c>
      <c r="Q855" s="152">
        <v>0</v>
      </c>
      <c r="R855" s="65">
        <f t="shared" ref="R855:R857" si="153">N855+O855+P855+Q855</f>
        <v>0</v>
      </c>
      <c r="S855" s="392" t="s">
        <v>5310</v>
      </c>
      <c r="T855" s="220" t="s">
        <v>5907</v>
      </c>
      <c r="U855" s="393">
        <f t="shared" ref="U855:U857" si="154">N855+O855</f>
        <v>0</v>
      </c>
      <c r="V855" s="220">
        <v>1</v>
      </c>
      <c r="W855" s="220">
        <v>100</v>
      </c>
      <c r="X855" s="220" t="s">
        <v>172</v>
      </c>
      <c r="Y855" s="220" t="s">
        <v>5908</v>
      </c>
      <c r="Z855" s="220"/>
      <c r="AA855" s="220"/>
      <c r="AB855" s="220"/>
      <c r="AC855" s="220"/>
      <c r="AD855" s="220"/>
      <c r="AE855" s="220"/>
      <c r="AF855" s="220"/>
      <c r="AG855" s="220"/>
      <c r="AH855" s="220"/>
      <c r="AI855" s="220" t="s">
        <v>5844</v>
      </c>
      <c r="AJ855" s="220" t="s">
        <v>5136</v>
      </c>
    </row>
    <row r="856" spans="1:36" ht="30" thickTop="1" thickBot="1">
      <c r="A856" s="63">
        <f t="shared" si="152"/>
        <v>840</v>
      </c>
      <c r="B856" s="162" t="s">
        <v>400</v>
      </c>
      <c r="C856" s="162">
        <v>0</v>
      </c>
      <c r="D856" s="162">
        <v>0</v>
      </c>
      <c r="E856" s="162" t="s">
        <v>41</v>
      </c>
      <c r="F856" s="162">
        <v>18</v>
      </c>
      <c r="G856" s="265" t="s">
        <v>567</v>
      </c>
      <c r="H856" s="265" t="s">
        <v>5909</v>
      </c>
      <c r="I856" s="265" t="s">
        <v>20</v>
      </c>
      <c r="J856" s="266" t="s">
        <v>5753</v>
      </c>
      <c r="K856" s="265">
        <v>17</v>
      </c>
      <c r="L856" s="220" t="s">
        <v>3763</v>
      </c>
      <c r="M856" s="220" t="s">
        <v>3764</v>
      </c>
      <c r="N856" s="152">
        <v>0</v>
      </c>
      <c r="O856" s="152">
        <v>0</v>
      </c>
      <c r="P856" s="152">
        <v>0</v>
      </c>
      <c r="Q856" s="152">
        <v>0</v>
      </c>
      <c r="R856" s="65">
        <f t="shared" si="153"/>
        <v>0</v>
      </c>
      <c r="S856" s="392" t="s">
        <v>5448</v>
      </c>
      <c r="T856" s="220" t="s">
        <v>172</v>
      </c>
      <c r="U856" s="393">
        <f t="shared" si="154"/>
        <v>0</v>
      </c>
      <c r="V856" s="220">
        <v>1</v>
      </c>
      <c r="W856" s="220">
        <v>100</v>
      </c>
      <c r="X856" s="220" t="s">
        <v>172</v>
      </c>
      <c r="Y856" s="220" t="s">
        <v>5910</v>
      </c>
      <c r="Z856" s="220"/>
      <c r="AA856" s="220"/>
      <c r="AB856" s="220"/>
      <c r="AC856" s="220"/>
      <c r="AD856" s="220"/>
      <c r="AE856" s="220"/>
      <c r="AF856" s="220"/>
      <c r="AG856" s="220"/>
      <c r="AH856" s="220"/>
      <c r="AI856" s="220" t="s">
        <v>5844</v>
      </c>
      <c r="AJ856" s="220" t="s">
        <v>5136</v>
      </c>
    </row>
    <row r="857" spans="1:36" ht="30" thickTop="1" thickBot="1">
      <c r="A857" s="63">
        <f t="shared" ref="A857" si="155">A856+1</f>
        <v>841</v>
      </c>
      <c r="B857" s="162" t="s">
        <v>400</v>
      </c>
      <c r="C857" s="162">
        <v>0</v>
      </c>
      <c r="D857" s="162">
        <v>0</v>
      </c>
      <c r="E857" s="162" t="s">
        <v>41</v>
      </c>
      <c r="F857" s="162">
        <v>18</v>
      </c>
      <c r="G857" s="265" t="s">
        <v>516</v>
      </c>
      <c r="H857" s="265" t="s">
        <v>5144</v>
      </c>
      <c r="I857" s="265" t="s">
        <v>20</v>
      </c>
      <c r="J857" s="266" t="s">
        <v>5753</v>
      </c>
      <c r="K857" s="265">
        <v>17</v>
      </c>
      <c r="L857" s="220" t="s">
        <v>642</v>
      </c>
      <c r="M857" s="220" t="s">
        <v>674</v>
      </c>
      <c r="N857" s="152">
        <v>0</v>
      </c>
      <c r="O857" s="152">
        <v>0</v>
      </c>
      <c r="P857" s="152">
        <v>0</v>
      </c>
      <c r="Q857" s="152">
        <v>0</v>
      </c>
      <c r="R857" s="65">
        <f t="shared" si="153"/>
        <v>0</v>
      </c>
      <c r="S857" s="392" t="s">
        <v>5448</v>
      </c>
      <c r="T857" s="220" t="s">
        <v>172</v>
      </c>
      <c r="U857" s="393">
        <f t="shared" si="154"/>
        <v>0</v>
      </c>
      <c r="V857" s="220">
        <v>25</v>
      </c>
      <c r="W857" s="220">
        <v>100</v>
      </c>
      <c r="X857" s="220" t="s">
        <v>172</v>
      </c>
      <c r="Y857" s="220"/>
      <c r="Z857" s="220"/>
      <c r="AA857" s="220"/>
      <c r="AB857" s="220"/>
      <c r="AC857" s="220"/>
      <c r="AD857" s="220"/>
      <c r="AE857" s="220"/>
      <c r="AF857" s="220"/>
      <c r="AG857" s="220"/>
      <c r="AH857" s="220"/>
      <c r="AI857" s="220" t="s">
        <v>5844</v>
      </c>
      <c r="AJ857" s="220" t="s">
        <v>5136</v>
      </c>
    </row>
    <row r="858" spans="1:36" ht="10.8" thickTop="1" thickBot="1">
      <c r="A858" s="66"/>
      <c r="B858" s="66"/>
      <c r="C858" s="66"/>
      <c r="D858" s="66"/>
      <c r="E858" s="66"/>
      <c r="F858" s="66"/>
      <c r="G858" s="382"/>
      <c r="H858" s="382"/>
      <c r="I858" s="66"/>
      <c r="J858" s="66"/>
      <c r="K858" s="66"/>
      <c r="L858" s="69"/>
      <c r="M858" s="69"/>
      <c r="N858" s="68"/>
      <c r="O858" s="68"/>
      <c r="P858" s="68"/>
      <c r="Q858" s="68"/>
      <c r="R858" s="394"/>
      <c r="S858" s="394"/>
      <c r="T858" s="394"/>
      <c r="U858" s="395"/>
      <c r="V858" s="395"/>
      <c r="W858" s="395"/>
      <c r="X858" s="395"/>
      <c r="Y858" s="395"/>
      <c r="Z858" s="395"/>
      <c r="AA858" s="395"/>
      <c r="AB858" s="395"/>
      <c r="AC858" s="395"/>
      <c r="AD858" s="395"/>
      <c r="AE858" s="395"/>
      <c r="AF858" s="395"/>
      <c r="AG858" s="395"/>
      <c r="AH858" s="395"/>
      <c r="AI858" s="395"/>
    </row>
    <row r="859" spans="1:36" ht="10.5" customHeight="1" thickTop="1" thickBot="1">
      <c r="A859" s="586" t="s">
        <v>726</v>
      </c>
      <c r="B859" s="587"/>
      <c r="C859" s="587"/>
      <c r="D859" s="587"/>
      <c r="E859" s="587"/>
      <c r="F859" s="587"/>
      <c r="G859" s="276" t="s">
        <v>5911</v>
      </c>
      <c r="H859" s="382"/>
      <c r="I859" s="66"/>
      <c r="J859" s="66"/>
      <c r="K859" s="66"/>
      <c r="L859" s="69"/>
      <c r="M859" s="69"/>
      <c r="N859" s="68"/>
      <c r="O859" s="68"/>
      <c r="P859" s="68"/>
      <c r="Q859" s="68"/>
      <c r="R859" s="68"/>
      <c r="S859" s="68"/>
      <c r="T859" s="68"/>
      <c r="U859" s="74"/>
      <c r="V859" s="74"/>
      <c r="W859" s="74"/>
      <c r="X859" s="74"/>
      <c r="Y859" s="74"/>
      <c r="Z859" s="74"/>
      <c r="AA859" s="74"/>
      <c r="AB859" s="74"/>
      <c r="AC859" s="74"/>
      <c r="AD859" s="74"/>
      <c r="AE859" s="74"/>
      <c r="AF859" s="74"/>
      <c r="AG859" s="74"/>
      <c r="AH859" s="74"/>
    </row>
    <row r="860" spans="1:36" ht="10.8" thickTop="1" thickBot="1">
      <c r="A860" s="70"/>
      <c r="B860" s="70"/>
      <c r="C860" s="70"/>
      <c r="D860" s="70"/>
      <c r="E860" s="70"/>
      <c r="F860" s="70"/>
      <c r="G860" s="328"/>
      <c r="H860" s="382"/>
      <c r="I860" s="66"/>
      <c r="J860" s="66"/>
      <c r="K860" s="66"/>
      <c r="L860" s="69"/>
      <c r="M860" s="69"/>
      <c r="N860" s="68"/>
      <c r="O860" s="68"/>
      <c r="P860" s="68"/>
      <c r="Q860" s="68"/>
      <c r="R860" s="68"/>
      <c r="S860" s="68"/>
      <c r="T860" s="68"/>
      <c r="U860" s="74"/>
      <c r="V860" s="74"/>
      <c r="W860" s="74"/>
      <c r="X860" s="74"/>
      <c r="Y860" s="74"/>
      <c r="Z860" s="74"/>
      <c r="AA860" s="74"/>
      <c r="AB860" s="74"/>
      <c r="AC860" s="74"/>
      <c r="AD860" s="74"/>
      <c r="AE860" s="74"/>
      <c r="AF860" s="74"/>
      <c r="AG860" s="74"/>
      <c r="AH860" s="74"/>
    </row>
    <row r="861" spans="1:36" ht="12" customHeight="1" thickTop="1" thickBot="1">
      <c r="A861" s="588" t="s">
        <v>728</v>
      </c>
      <c r="B861" s="589"/>
      <c r="C861" s="589"/>
      <c r="D861" s="589"/>
      <c r="E861" s="589"/>
      <c r="F861" s="589"/>
      <c r="G861" s="225" t="s">
        <v>7736</v>
      </c>
      <c r="H861" s="382"/>
      <c r="I861" s="66"/>
      <c r="J861" s="66"/>
      <c r="K861" s="66"/>
      <c r="L861" s="69"/>
      <c r="M861" s="69"/>
      <c r="N861" s="68"/>
      <c r="O861" s="68"/>
      <c r="P861" s="68"/>
      <c r="Q861" s="68"/>
      <c r="R861" s="68"/>
      <c r="S861" s="68"/>
      <c r="T861" s="68"/>
      <c r="U861" s="74"/>
      <c r="V861" s="74"/>
      <c r="W861" s="74"/>
      <c r="X861" s="74"/>
      <c r="Y861" s="74"/>
      <c r="Z861" s="74"/>
      <c r="AA861" s="74"/>
      <c r="AB861" s="74"/>
      <c r="AC861" s="74"/>
      <c r="AD861" s="74"/>
      <c r="AE861" s="74"/>
      <c r="AF861" s="74"/>
      <c r="AG861" s="74"/>
      <c r="AH861" s="74"/>
    </row>
    <row r="862" spans="1:36" ht="10.8" thickTop="1" thickBot="1">
      <c r="A862" s="73"/>
      <c r="B862" s="73"/>
      <c r="C862" s="73"/>
      <c r="D862" s="73"/>
      <c r="E862" s="73"/>
      <c r="F862" s="72"/>
      <c r="G862" s="74"/>
      <c r="H862" s="382"/>
      <c r="I862" s="66"/>
      <c r="J862" s="66"/>
      <c r="K862" s="66"/>
      <c r="L862" s="69"/>
      <c r="M862" s="69"/>
      <c r="N862" s="68"/>
      <c r="O862" s="68"/>
      <c r="P862" s="68"/>
      <c r="Q862" s="68"/>
      <c r="R862" s="68"/>
      <c r="S862" s="68"/>
      <c r="T862" s="68"/>
      <c r="U862" s="74"/>
      <c r="V862" s="74"/>
      <c r="W862" s="74"/>
      <c r="X862" s="74"/>
      <c r="Y862" s="74"/>
      <c r="Z862" s="74"/>
      <c r="AA862" s="74"/>
      <c r="AB862" s="74"/>
      <c r="AC862" s="74"/>
      <c r="AD862" s="74"/>
      <c r="AE862" s="74"/>
      <c r="AF862" s="74"/>
      <c r="AG862" s="74"/>
      <c r="AH862" s="74"/>
    </row>
    <row r="863" spans="1:36" ht="10.8" thickTop="1" thickBot="1">
      <c r="A863" s="75" t="s">
        <v>729</v>
      </c>
      <c r="B863" s="66"/>
      <c r="C863" s="66"/>
      <c r="D863" s="76"/>
      <c r="E863" s="66"/>
      <c r="F863" s="66"/>
      <c r="G863" s="382"/>
      <c r="H863" s="382"/>
      <c r="I863" s="66"/>
      <c r="J863" s="66"/>
      <c r="K863" s="66"/>
      <c r="L863" s="69"/>
      <c r="M863" s="69"/>
      <c r="N863" s="68"/>
      <c r="O863" s="68"/>
      <c r="P863" s="68"/>
      <c r="Q863" s="68"/>
      <c r="R863" s="68"/>
      <c r="S863" s="68"/>
      <c r="T863" s="68"/>
      <c r="U863" s="74"/>
      <c r="V863" s="74"/>
      <c r="W863" s="74"/>
      <c r="X863" s="74"/>
      <c r="Y863" s="74"/>
      <c r="Z863" s="74"/>
      <c r="AA863" s="74"/>
      <c r="AB863" s="74"/>
      <c r="AC863" s="74"/>
      <c r="AD863" s="74"/>
      <c r="AE863" s="74"/>
      <c r="AF863" s="74"/>
      <c r="AG863" s="74"/>
      <c r="AH863" s="74"/>
    </row>
    <row r="864" spans="1:36" ht="13.05" customHeight="1" thickTop="1" thickBot="1">
      <c r="A864" s="87">
        <v>1</v>
      </c>
      <c r="B864" s="66" t="s">
        <v>730</v>
      </c>
      <c r="C864" s="66"/>
      <c r="D864" s="76"/>
      <c r="E864" s="66"/>
      <c r="F864" s="66"/>
      <c r="G864" s="382"/>
      <c r="H864" s="382"/>
      <c r="I864" s="66"/>
      <c r="J864" s="66"/>
      <c r="K864" s="66"/>
      <c r="L864" s="69"/>
      <c r="M864" s="69"/>
      <c r="N864" s="68"/>
      <c r="O864" s="68"/>
      <c r="P864" s="68"/>
      <c r="Q864" s="68"/>
      <c r="R864" s="68"/>
      <c r="S864" s="68"/>
      <c r="T864" s="68"/>
      <c r="U864" s="74"/>
      <c r="V864" s="74"/>
      <c r="W864" s="74"/>
      <c r="X864" s="74"/>
      <c r="Y864" s="74"/>
      <c r="Z864" s="74"/>
      <c r="AA864" s="74"/>
      <c r="AB864" s="74"/>
      <c r="AC864" s="74"/>
      <c r="AD864" s="74"/>
      <c r="AE864" s="74"/>
      <c r="AF864" s="74"/>
      <c r="AG864" s="74"/>
      <c r="AH864" s="74"/>
    </row>
    <row r="865" spans="1:34" ht="13.05" customHeight="1" thickTop="1" thickBot="1">
      <c r="A865" s="87">
        <v>2</v>
      </c>
      <c r="B865" s="66" t="s">
        <v>731</v>
      </c>
      <c r="C865" s="66"/>
      <c r="D865" s="76"/>
      <c r="E865" s="66"/>
      <c r="F865" s="66"/>
      <c r="G865" s="382"/>
      <c r="H865" s="382"/>
      <c r="I865" s="66"/>
      <c r="J865" s="66"/>
      <c r="K865" s="66"/>
      <c r="L865" s="69"/>
      <c r="M865" s="69"/>
      <c r="N865" s="68"/>
      <c r="O865" s="68"/>
      <c r="P865" s="68"/>
      <c r="Q865" s="68"/>
      <c r="R865" s="68"/>
      <c r="S865" s="68"/>
      <c r="T865" s="68"/>
      <c r="U865" s="74"/>
      <c r="V865" s="74"/>
      <c r="W865" s="74"/>
      <c r="X865" s="74"/>
      <c r="Y865" s="74"/>
      <c r="Z865" s="74"/>
      <c r="AA865" s="74"/>
      <c r="AB865" s="74"/>
      <c r="AC865" s="74"/>
      <c r="AD865" s="74"/>
      <c r="AE865" s="74"/>
      <c r="AF865" s="74"/>
      <c r="AG865" s="74"/>
      <c r="AH865" s="74"/>
    </row>
    <row r="866" spans="1:34" ht="13.05" customHeight="1" thickTop="1" thickBot="1">
      <c r="A866" s="87">
        <v>3</v>
      </c>
      <c r="B866" s="66" t="s">
        <v>732</v>
      </c>
      <c r="C866" s="66"/>
      <c r="D866" s="76"/>
      <c r="E866" s="66"/>
      <c r="F866" s="66"/>
      <c r="G866" s="382"/>
      <c r="H866" s="382"/>
      <c r="I866" s="66"/>
      <c r="J866" s="66"/>
      <c r="K866" s="66"/>
      <c r="N866" s="68"/>
      <c r="O866" s="68"/>
      <c r="P866" s="68"/>
      <c r="Q866" s="68"/>
      <c r="R866" s="68"/>
      <c r="S866" s="68"/>
      <c r="T866" s="68"/>
      <c r="U866" s="74"/>
      <c r="V866" s="74"/>
      <c r="W866" s="74"/>
      <c r="X866" s="74"/>
      <c r="Y866" s="74"/>
      <c r="Z866" s="74"/>
      <c r="AA866" s="74"/>
      <c r="AB866" s="74"/>
      <c r="AC866" s="74"/>
      <c r="AD866" s="74"/>
      <c r="AE866" s="74"/>
      <c r="AF866" s="74"/>
      <c r="AG866" s="74"/>
      <c r="AH866" s="74"/>
    </row>
    <row r="867" spans="1:34" ht="13.05" customHeight="1" thickTop="1" thickBot="1">
      <c r="A867" s="87">
        <v>4</v>
      </c>
      <c r="B867" s="66" t="s">
        <v>733</v>
      </c>
      <c r="C867" s="66"/>
      <c r="D867" s="77"/>
      <c r="E867" s="66"/>
      <c r="F867" s="66"/>
      <c r="G867" s="382"/>
      <c r="H867" s="382"/>
      <c r="I867" s="66"/>
      <c r="J867" s="66"/>
      <c r="K867" s="66"/>
      <c r="L867" s="78"/>
      <c r="M867" s="78"/>
      <c r="N867" s="68"/>
      <c r="O867" s="68"/>
      <c r="P867" s="68"/>
      <c r="Q867" s="68"/>
      <c r="R867" s="68"/>
      <c r="S867" s="68"/>
      <c r="T867" s="68"/>
      <c r="U867" s="74"/>
      <c r="V867" s="74"/>
      <c r="W867" s="74"/>
      <c r="X867" s="74"/>
      <c r="Y867" s="74"/>
      <c r="Z867" s="74"/>
      <c r="AA867" s="74"/>
      <c r="AB867" s="74"/>
      <c r="AC867" s="74"/>
      <c r="AD867" s="74"/>
      <c r="AE867" s="74"/>
      <c r="AF867" s="74"/>
      <c r="AG867" s="74"/>
      <c r="AH867" s="74"/>
    </row>
    <row r="868" spans="1:34" ht="13.05" customHeight="1" thickTop="1" thickBot="1">
      <c r="A868" s="87">
        <v>5</v>
      </c>
      <c r="B868" s="66" t="s">
        <v>734</v>
      </c>
      <c r="C868" s="66"/>
      <c r="D868" s="77"/>
      <c r="E868" s="66"/>
      <c r="F868" s="66"/>
      <c r="G868" s="382"/>
      <c r="H868" s="382"/>
      <c r="I868" s="66"/>
      <c r="J868" s="66"/>
      <c r="K868" s="66"/>
      <c r="L868" s="67"/>
      <c r="M868" s="67"/>
      <c r="N868" s="68"/>
      <c r="O868" s="68"/>
      <c r="P868" s="68"/>
      <c r="Q868" s="68"/>
      <c r="R868" s="68"/>
      <c r="S868" s="68"/>
      <c r="T868" s="68"/>
      <c r="U868" s="74"/>
      <c r="V868" s="74"/>
      <c r="W868" s="74"/>
      <c r="X868" s="74"/>
      <c r="Y868" s="74"/>
      <c r="Z868" s="74"/>
      <c r="AA868" s="74"/>
      <c r="AB868" s="74"/>
      <c r="AC868" s="74"/>
      <c r="AD868" s="74"/>
      <c r="AE868" s="74"/>
      <c r="AF868" s="74"/>
      <c r="AG868" s="74"/>
      <c r="AH868" s="74"/>
    </row>
    <row r="869" spans="1:34" ht="13.05" customHeight="1" thickTop="1" thickBot="1">
      <c r="A869" s="87">
        <v>6</v>
      </c>
      <c r="B869" s="66" t="s">
        <v>735</v>
      </c>
      <c r="C869" s="66"/>
      <c r="D869" s="77"/>
      <c r="E869" s="66"/>
      <c r="F869" s="66"/>
      <c r="G869" s="382"/>
      <c r="H869" s="382"/>
      <c r="I869" s="66"/>
      <c r="J869" s="66"/>
      <c r="K869" s="66"/>
      <c r="L869" s="67"/>
      <c r="M869" s="67"/>
      <c r="N869" s="68"/>
      <c r="O869" s="68"/>
      <c r="P869" s="68"/>
      <c r="Q869" s="68"/>
      <c r="R869" s="68"/>
      <c r="S869" s="68"/>
      <c r="T869" s="68"/>
      <c r="U869" s="74"/>
      <c r="V869" s="74"/>
      <c r="W869" s="74"/>
      <c r="X869" s="74"/>
      <c r="Y869" s="74"/>
      <c r="Z869" s="74"/>
      <c r="AA869" s="74"/>
      <c r="AB869" s="74"/>
      <c r="AC869" s="74"/>
      <c r="AD869" s="74"/>
      <c r="AE869" s="74"/>
      <c r="AF869" s="74"/>
      <c r="AG869" s="74"/>
      <c r="AH869" s="74"/>
    </row>
    <row r="870" spans="1:34" ht="13.05" customHeight="1" thickTop="1">
      <c r="A870" s="87">
        <v>7</v>
      </c>
      <c r="B870" s="66" t="s">
        <v>736</v>
      </c>
      <c r="C870" s="66"/>
      <c r="D870" s="77"/>
      <c r="E870" s="66"/>
      <c r="F870" s="66"/>
      <c r="G870" s="382"/>
      <c r="H870" s="382"/>
      <c r="I870" s="66"/>
      <c r="J870" s="66"/>
      <c r="K870" s="66"/>
      <c r="L870" s="69"/>
      <c r="M870" s="69"/>
      <c r="N870" s="74"/>
      <c r="O870" s="74"/>
      <c r="P870" s="74"/>
      <c r="Q870" s="74"/>
      <c r="R870" s="74"/>
      <c r="S870" s="74"/>
      <c r="T870" s="74"/>
      <c r="U870" s="74"/>
      <c r="V870" s="74"/>
      <c r="W870" s="74"/>
      <c r="X870" s="74"/>
      <c r="Y870" s="74"/>
      <c r="Z870" s="74"/>
      <c r="AA870" s="74"/>
      <c r="AB870" s="74"/>
      <c r="AC870" s="74"/>
      <c r="AD870" s="74"/>
      <c r="AE870" s="74"/>
      <c r="AF870" s="74"/>
      <c r="AG870" s="74"/>
      <c r="AH870" s="74"/>
    </row>
    <row r="871" spans="1:34" ht="13.05" customHeight="1">
      <c r="A871" s="87">
        <v>8</v>
      </c>
      <c r="B871" s="78" t="s">
        <v>737</v>
      </c>
      <c r="C871" s="66"/>
      <c r="D871" s="77"/>
      <c r="E871" s="66"/>
      <c r="F871" s="66"/>
      <c r="G871" s="382"/>
      <c r="H871" s="382"/>
      <c r="I871" s="66"/>
      <c r="J871" s="66"/>
      <c r="K871" s="66"/>
      <c r="L871" s="69"/>
      <c r="M871" s="69"/>
      <c r="N871" s="74"/>
      <c r="O871" s="74"/>
      <c r="P871" s="74"/>
      <c r="Q871" s="74"/>
      <c r="R871" s="74"/>
      <c r="S871" s="74"/>
      <c r="T871" s="74"/>
      <c r="U871" s="74"/>
      <c r="V871" s="74"/>
      <c r="W871" s="74"/>
      <c r="X871" s="74"/>
      <c r="Y871" s="74"/>
      <c r="Z871" s="74"/>
      <c r="AA871" s="74"/>
      <c r="AB871" s="74"/>
      <c r="AC871" s="74"/>
      <c r="AD871" s="74"/>
      <c r="AE871" s="74"/>
      <c r="AF871" s="74"/>
      <c r="AG871" s="74"/>
      <c r="AH871" s="74"/>
    </row>
    <row r="872" spans="1:34" ht="13.05" customHeight="1">
      <c r="A872" s="87">
        <v>9</v>
      </c>
      <c r="B872" s="66" t="s">
        <v>738</v>
      </c>
      <c r="E872" s="66"/>
      <c r="F872" s="66"/>
      <c r="G872" s="382"/>
      <c r="H872" s="382"/>
      <c r="I872" s="66"/>
      <c r="J872" s="66"/>
      <c r="K872" s="66"/>
      <c r="L872" s="69"/>
      <c r="M872" s="69"/>
      <c r="N872" s="74"/>
      <c r="O872" s="74"/>
      <c r="P872" s="74"/>
      <c r="Q872" s="74"/>
      <c r="R872" s="74"/>
      <c r="S872" s="74"/>
      <c r="T872" s="74"/>
      <c r="U872" s="74"/>
      <c r="V872" s="74"/>
      <c r="W872" s="74"/>
      <c r="X872" s="74"/>
      <c r="Y872" s="74"/>
      <c r="Z872" s="74"/>
      <c r="AA872" s="74"/>
      <c r="AB872" s="74"/>
      <c r="AC872" s="74"/>
      <c r="AD872" s="74"/>
      <c r="AE872" s="74"/>
      <c r="AF872" s="74"/>
      <c r="AG872" s="74"/>
      <c r="AH872" s="74"/>
    </row>
    <row r="873" spans="1:34" ht="13.05" customHeight="1">
      <c r="A873" s="87">
        <v>10</v>
      </c>
      <c r="B873" s="66" t="s">
        <v>739</v>
      </c>
      <c r="E873" s="66"/>
      <c r="F873" s="66"/>
      <c r="G873" s="382"/>
      <c r="H873" s="382"/>
      <c r="I873" s="66"/>
      <c r="J873" s="66"/>
      <c r="K873" s="66"/>
      <c r="L873" s="69"/>
      <c r="M873" s="69"/>
      <c r="N873" s="74"/>
      <c r="O873" s="74"/>
      <c r="P873" s="74"/>
      <c r="Q873" s="74"/>
      <c r="R873" s="74"/>
      <c r="S873" s="74"/>
      <c r="T873" s="74"/>
      <c r="U873" s="74"/>
      <c r="V873" s="74"/>
      <c r="W873" s="74"/>
      <c r="X873" s="74"/>
      <c r="Y873" s="74"/>
      <c r="Z873" s="74"/>
      <c r="AA873" s="74"/>
      <c r="AB873" s="74"/>
      <c r="AC873" s="74"/>
      <c r="AD873" s="74"/>
      <c r="AE873" s="74"/>
      <c r="AF873" s="74"/>
      <c r="AG873" s="74"/>
      <c r="AH873" s="74"/>
    </row>
    <row r="874" spans="1:34" ht="13.05" customHeight="1">
      <c r="A874" s="87">
        <v>11</v>
      </c>
      <c r="B874" s="90" t="s">
        <v>740</v>
      </c>
      <c r="C874" s="87"/>
      <c r="D874" s="66"/>
      <c r="F874" s="66"/>
      <c r="G874" s="382"/>
      <c r="H874" s="382"/>
      <c r="I874" s="66"/>
      <c r="J874" s="66"/>
      <c r="K874" s="66"/>
      <c r="L874" s="69"/>
      <c r="M874" s="69"/>
      <c r="N874" s="74"/>
      <c r="O874" s="74"/>
      <c r="P874" s="74"/>
      <c r="Q874" s="74"/>
      <c r="R874" s="74"/>
      <c r="S874" s="74"/>
      <c r="T874" s="74"/>
      <c r="U874" s="74"/>
      <c r="V874" s="74"/>
      <c r="W874" s="74"/>
      <c r="X874" s="74"/>
      <c r="Y874" s="74"/>
      <c r="Z874" s="74"/>
      <c r="AA874" s="74"/>
      <c r="AB874" s="74"/>
      <c r="AC874" s="74"/>
      <c r="AD874" s="74"/>
      <c r="AE874" s="74"/>
      <c r="AF874" s="74"/>
      <c r="AG874" s="74"/>
      <c r="AH874" s="74"/>
    </row>
    <row r="875" spans="1:34" ht="13.05" customHeight="1">
      <c r="A875" s="87">
        <v>12</v>
      </c>
      <c r="B875" s="90" t="s">
        <v>741</v>
      </c>
      <c r="C875" s="87"/>
      <c r="D875" s="66"/>
      <c r="E875" s="66"/>
      <c r="F875" s="66"/>
      <c r="G875" s="382"/>
      <c r="H875" s="382"/>
      <c r="I875" s="66"/>
      <c r="J875" s="66"/>
      <c r="K875" s="66"/>
      <c r="L875" s="69"/>
      <c r="M875" s="69"/>
      <c r="N875" s="74"/>
      <c r="O875" s="74"/>
      <c r="P875" s="74"/>
      <c r="Q875" s="74"/>
      <c r="R875" s="74"/>
      <c r="S875" s="74"/>
      <c r="T875" s="74"/>
      <c r="U875" s="74"/>
      <c r="V875" s="74"/>
      <c r="W875" s="74"/>
      <c r="X875" s="74"/>
      <c r="Y875" s="74"/>
      <c r="Z875" s="74"/>
      <c r="AA875" s="74"/>
      <c r="AB875" s="74"/>
      <c r="AC875" s="74"/>
      <c r="AD875" s="74"/>
      <c r="AE875" s="74"/>
      <c r="AF875" s="74"/>
      <c r="AG875" s="74"/>
      <c r="AH875" s="74"/>
    </row>
    <row r="876" spans="1:34" ht="13.05" customHeight="1">
      <c r="A876" s="87">
        <v>13</v>
      </c>
      <c r="B876" s="90" t="s">
        <v>742</v>
      </c>
      <c r="C876" s="87"/>
      <c r="D876" s="66"/>
      <c r="E876" s="66"/>
      <c r="F876" s="66"/>
      <c r="G876" s="382"/>
      <c r="H876" s="382"/>
      <c r="I876" s="66"/>
      <c r="J876" s="66"/>
      <c r="K876" s="66"/>
      <c r="L876" s="69"/>
      <c r="M876" s="69"/>
      <c r="N876" s="74"/>
      <c r="O876" s="74"/>
      <c r="P876" s="74"/>
      <c r="Q876" s="74"/>
      <c r="R876" s="74"/>
      <c r="S876" s="74"/>
      <c r="T876" s="74"/>
      <c r="U876" s="74"/>
      <c r="V876" s="74"/>
      <c r="W876" s="74"/>
      <c r="X876" s="74"/>
      <c r="Y876" s="74"/>
      <c r="Z876" s="74"/>
      <c r="AA876" s="74"/>
      <c r="AB876" s="74"/>
      <c r="AC876" s="74"/>
      <c r="AD876" s="74"/>
      <c r="AE876" s="74"/>
      <c r="AF876" s="74"/>
      <c r="AG876" s="74"/>
      <c r="AH876" s="74"/>
    </row>
    <row r="877" spans="1:34" ht="13.05" customHeight="1">
      <c r="A877" s="87">
        <v>14</v>
      </c>
      <c r="B877" s="66" t="s">
        <v>743</v>
      </c>
      <c r="C877" s="87"/>
      <c r="D877" s="66"/>
      <c r="E877" s="66"/>
      <c r="F877" s="66"/>
      <c r="G877" s="382"/>
      <c r="H877" s="382"/>
      <c r="I877" s="66"/>
      <c r="J877" s="66"/>
      <c r="K877" s="66"/>
      <c r="L877" s="69"/>
      <c r="M877" s="69"/>
      <c r="N877" s="74"/>
      <c r="O877" s="74"/>
      <c r="P877" s="74"/>
      <c r="Q877" s="74"/>
      <c r="R877" s="74"/>
      <c r="S877" s="74"/>
      <c r="T877" s="74"/>
      <c r="U877" s="74"/>
      <c r="V877" s="74"/>
      <c r="W877" s="74"/>
      <c r="X877" s="74"/>
      <c r="Y877" s="74"/>
      <c r="Z877" s="74"/>
      <c r="AA877" s="74"/>
      <c r="AB877" s="74"/>
      <c r="AC877" s="74"/>
      <c r="AD877" s="74"/>
      <c r="AE877" s="74"/>
      <c r="AF877" s="74"/>
      <c r="AG877" s="74"/>
      <c r="AH877" s="74"/>
    </row>
    <row r="878" spans="1:34" ht="13.05" customHeight="1">
      <c r="A878" s="87">
        <v>15</v>
      </c>
      <c r="B878" s="90" t="s">
        <v>744</v>
      </c>
      <c r="C878" s="87"/>
      <c r="D878" s="66"/>
      <c r="E878" s="66"/>
      <c r="F878" s="66"/>
      <c r="G878" s="382"/>
      <c r="H878" s="382"/>
      <c r="I878" s="66"/>
      <c r="J878" s="66"/>
      <c r="K878" s="66"/>
      <c r="L878" s="69"/>
      <c r="M878" s="69"/>
      <c r="N878" s="74"/>
      <c r="O878" s="74"/>
      <c r="P878" s="74"/>
      <c r="Q878" s="74"/>
      <c r="R878" s="74"/>
      <c r="S878" s="74"/>
      <c r="T878" s="74"/>
      <c r="U878" s="74"/>
      <c r="V878" s="74"/>
      <c r="W878" s="74"/>
      <c r="X878" s="74"/>
      <c r="Y878" s="74"/>
      <c r="Z878" s="74"/>
      <c r="AA878" s="74"/>
      <c r="AB878" s="74"/>
      <c r="AC878" s="74"/>
      <c r="AD878" s="74"/>
      <c r="AE878" s="74"/>
      <c r="AF878" s="74"/>
      <c r="AG878" s="74"/>
      <c r="AH878" s="74"/>
    </row>
    <row r="879" spans="1:34" ht="13.05" customHeight="1">
      <c r="A879" s="87">
        <v>16</v>
      </c>
      <c r="B879" s="90" t="s">
        <v>745</v>
      </c>
      <c r="C879" s="87"/>
      <c r="D879" s="66"/>
      <c r="E879" s="66"/>
      <c r="F879" s="66"/>
      <c r="G879" s="382"/>
      <c r="H879" s="382"/>
      <c r="I879" s="66"/>
      <c r="J879" s="66"/>
      <c r="K879" s="66"/>
      <c r="L879" s="69"/>
      <c r="M879" s="69"/>
      <c r="N879" s="74"/>
      <c r="O879" s="74"/>
      <c r="P879" s="74"/>
      <c r="Q879" s="74"/>
      <c r="R879" s="74"/>
      <c r="S879" s="74"/>
      <c r="T879" s="74"/>
      <c r="U879" s="74"/>
      <c r="V879" s="74"/>
      <c r="W879" s="74"/>
      <c r="X879" s="74"/>
      <c r="Y879" s="74"/>
      <c r="Z879" s="74"/>
      <c r="AA879" s="74"/>
      <c r="AB879" s="74"/>
      <c r="AC879" s="74"/>
      <c r="AD879" s="74"/>
      <c r="AE879" s="74"/>
      <c r="AF879" s="74"/>
      <c r="AG879" s="74"/>
      <c r="AH879" s="74"/>
    </row>
    <row r="880" spans="1:34" ht="10.199999999999999" thickBot="1">
      <c r="A880" s="78"/>
      <c r="C880" s="78"/>
      <c r="D880" s="78"/>
      <c r="E880" s="78"/>
      <c r="F880" s="78"/>
      <c r="G880" s="383"/>
      <c r="H880" s="383"/>
      <c r="I880" s="78"/>
      <c r="J880" s="78"/>
      <c r="K880" s="78"/>
      <c r="L880" s="79"/>
      <c r="M880" s="79"/>
      <c r="N880" s="79"/>
      <c r="O880" s="79"/>
      <c r="P880" s="79"/>
      <c r="Q880" s="79"/>
      <c r="R880" s="79"/>
      <c r="S880" s="79"/>
      <c r="T880" s="145"/>
      <c r="U880" s="327"/>
      <c r="V880" s="327"/>
      <c r="W880" s="327"/>
      <c r="X880" s="327"/>
      <c r="Y880" s="327"/>
      <c r="Z880" s="327"/>
      <c r="AA880" s="327"/>
      <c r="AB880" s="327"/>
      <c r="AC880" s="327"/>
      <c r="AD880" s="327"/>
      <c r="AE880" s="327"/>
      <c r="AF880" s="327"/>
      <c r="AG880" s="327"/>
      <c r="AH880" s="327"/>
    </row>
    <row r="881" spans="1:34" ht="10.199999999999999" thickTop="1">
      <c r="C881" s="80"/>
      <c r="D881" s="80"/>
      <c r="E881" s="80"/>
    </row>
    <row r="882" spans="1:34">
      <c r="A882" s="78"/>
      <c r="D882" s="78"/>
      <c r="E882" s="78"/>
      <c r="F882" s="78"/>
      <c r="G882" s="383"/>
      <c r="H882" s="383"/>
      <c r="I882" s="78"/>
      <c r="J882" s="78"/>
      <c r="K882" s="78"/>
      <c r="L882" s="78"/>
      <c r="M882" s="78"/>
      <c r="N882" s="78"/>
      <c r="O882" s="78"/>
      <c r="P882" s="78"/>
      <c r="Q882" s="78"/>
      <c r="R882" s="78"/>
      <c r="S882" s="78"/>
      <c r="T882" s="144"/>
      <c r="U882" s="144"/>
      <c r="V882" s="144"/>
      <c r="W882" s="144"/>
      <c r="X882" s="144"/>
      <c r="Y882" s="144"/>
      <c r="Z882" s="144"/>
      <c r="AA882" s="144"/>
      <c r="AB882" s="144"/>
      <c r="AC882" s="144"/>
      <c r="AD882" s="144"/>
      <c r="AE882" s="144"/>
      <c r="AF882" s="144"/>
      <c r="AG882" s="144"/>
      <c r="AH882" s="144"/>
    </row>
    <row r="883" spans="1:34" s="78" customFormat="1">
      <c r="G883" s="383"/>
      <c r="H883" s="383"/>
      <c r="T883" s="144"/>
      <c r="U883" s="144"/>
      <c r="V883" s="144"/>
      <c r="W883" s="144"/>
      <c r="X883" s="144"/>
      <c r="Y883" s="144"/>
      <c r="Z883" s="144"/>
      <c r="AA883" s="144"/>
      <c r="AB883" s="144"/>
      <c r="AC883" s="144"/>
      <c r="AD883" s="144"/>
      <c r="AE883" s="144"/>
      <c r="AF883" s="144"/>
      <c r="AG883" s="144"/>
      <c r="AH883" s="144"/>
    </row>
    <row r="884" spans="1:34" s="78" customFormat="1" ht="9.75" customHeight="1">
      <c r="G884" s="383"/>
      <c r="H884" s="383"/>
      <c r="T884" s="144"/>
      <c r="U884" s="144"/>
      <c r="V884" s="144"/>
      <c r="W884" s="144"/>
      <c r="X884" s="144"/>
      <c r="Y884" s="144"/>
      <c r="Z884" s="144"/>
      <c r="AA884" s="144"/>
      <c r="AB884" s="144"/>
      <c r="AC884" s="144"/>
      <c r="AD884" s="144"/>
      <c r="AE884" s="144"/>
      <c r="AF884" s="144"/>
      <c r="AG884" s="144"/>
      <c r="AH884" s="144"/>
    </row>
    <row r="885" spans="1:34" s="78" customFormat="1">
      <c r="G885" s="383"/>
      <c r="H885" s="383"/>
      <c r="T885" s="144"/>
      <c r="U885" s="144"/>
      <c r="V885" s="144"/>
      <c r="W885" s="144"/>
      <c r="X885" s="144"/>
      <c r="Y885" s="144"/>
      <c r="Z885" s="144"/>
      <c r="AA885" s="144"/>
      <c r="AB885" s="144"/>
      <c r="AC885" s="144"/>
      <c r="AD885" s="144"/>
      <c r="AE885" s="144"/>
      <c r="AF885" s="144"/>
      <c r="AG885" s="144"/>
      <c r="AH885" s="144"/>
    </row>
    <row r="886" spans="1:34" s="78" customFormat="1" ht="9" customHeight="1">
      <c r="A886" s="59"/>
      <c r="B886" s="59"/>
      <c r="C886" s="59"/>
      <c r="D886" s="59"/>
      <c r="E886" s="59"/>
      <c r="F886" s="59"/>
      <c r="G886" s="379"/>
      <c r="H886" s="379"/>
      <c r="I886" s="59"/>
      <c r="J886" s="59"/>
      <c r="K886" s="59"/>
      <c r="L886" s="59"/>
      <c r="M886" s="59"/>
      <c r="N886" s="59"/>
      <c r="O886" s="59"/>
      <c r="P886" s="59"/>
      <c r="Q886" s="59"/>
      <c r="R886" s="59"/>
      <c r="S886" s="59"/>
      <c r="T886" s="142"/>
      <c r="U886" s="142"/>
      <c r="V886" s="142"/>
      <c r="W886" s="142"/>
      <c r="X886" s="142"/>
      <c r="Y886" s="142"/>
      <c r="Z886" s="142"/>
      <c r="AA886" s="142"/>
      <c r="AB886" s="142"/>
      <c r="AC886" s="142"/>
      <c r="AD886" s="142"/>
      <c r="AE886" s="142"/>
      <c r="AF886" s="142"/>
      <c r="AG886" s="142"/>
      <c r="AH886" s="142"/>
    </row>
    <row r="887" spans="1:34" s="78" customFormat="1">
      <c r="A887" s="59"/>
      <c r="B887" s="59"/>
      <c r="C887" s="59"/>
      <c r="D887" s="59"/>
      <c r="E887" s="59"/>
      <c r="F887" s="59"/>
      <c r="G887" s="379"/>
      <c r="H887" s="379"/>
      <c r="I887" s="59"/>
      <c r="J887" s="59"/>
      <c r="K887" s="59"/>
      <c r="L887" s="59"/>
      <c r="M887" s="59"/>
      <c r="N887" s="59"/>
      <c r="O887" s="59"/>
      <c r="P887" s="59"/>
      <c r="Q887" s="59"/>
      <c r="R887" s="59"/>
      <c r="S887" s="59"/>
      <c r="T887" s="142"/>
      <c r="U887" s="142"/>
      <c r="V887" s="142"/>
      <c r="W887" s="142"/>
      <c r="X887" s="142"/>
      <c r="Y887" s="142"/>
      <c r="Z887" s="142"/>
      <c r="AA887" s="142"/>
      <c r="AB887" s="142"/>
      <c r="AC887" s="142"/>
      <c r="AD887" s="142"/>
      <c r="AE887" s="142"/>
      <c r="AF887" s="142"/>
      <c r="AG887" s="142"/>
      <c r="AH887" s="142"/>
    </row>
    <row r="888" spans="1:34" s="78" customFormat="1">
      <c r="A888" s="59"/>
      <c r="B888" s="59"/>
      <c r="C888" s="59"/>
      <c r="D888" s="59"/>
      <c r="E888" s="59"/>
      <c r="F888" s="59"/>
      <c r="G888" s="379"/>
      <c r="H888" s="379"/>
      <c r="I888" s="59"/>
      <c r="J888" s="59"/>
      <c r="K888" s="59"/>
      <c r="L888" s="59"/>
      <c r="M888" s="59"/>
      <c r="N888" s="59"/>
      <c r="O888" s="59"/>
      <c r="P888" s="59"/>
      <c r="Q888" s="59"/>
      <c r="R888" s="59"/>
      <c r="S888" s="59"/>
      <c r="T888" s="142"/>
      <c r="U888" s="142"/>
      <c r="V888" s="142"/>
      <c r="W888" s="142"/>
      <c r="X888" s="142"/>
      <c r="Y888" s="142"/>
      <c r="Z888" s="142"/>
      <c r="AA888" s="142"/>
      <c r="AB888" s="142"/>
      <c r="AC888" s="142"/>
      <c r="AD888" s="142"/>
      <c r="AE888" s="142"/>
      <c r="AF888" s="142"/>
      <c r="AG888" s="142"/>
      <c r="AH888" s="142"/>
    </row>
    <row r="889" spans="1:34" s="78" customFormat="1">
      <c r="A889" s="59"/>
      <c r="B889" s="59"/>
      <c r="C889" s="59"/>
      <c r="D889" s="59"/>
      <c r="E889" s="59"/>
      <c r="F889" s="59"/>
      <c r="G889" s="379"/>
      <c r="H889" s="379"/>
      <c r="I889" s="59"/>
      <c r="J889" s="59"/>
      <c r="K889" s="59"/>
      <c r="L889" s="59"/>
      <c r="M889" s="59"/>
      <c r="N889" s="59"/>
      <c r="O889" s="59"/>
      <c r="P889" s="59"/>
      <c r="Q889" s="59"/>
      <c r="R889" s="59"/>
      <c r="S889" s="59"/>
      <c r="T889" s="142"/>
      <c r="U889" s="142"/>
      <c r="V889" s="142"/>
      <c r="W889" s="142"/>
      <c r="X889" s="142"/>
      <c r="Y889" s="142"/>
      <c r="Z889" s="142"/>
      <c r="AA889" s="142"/>
      <c r="AB889" s="142"/>
      <c r="AC889" s="142"/>
      <c r="AD889" s="142"/>
      <c r="AE889" s="142"/>
      <c r="AF889" s="142"/>
      <c r="AG889" s="142"/>
      <c r="AH889" s="142"/>
    </row>
    <row r="890" spans="1:34" s="78" customFormat="1">
      <c r="A890" s="59"/>
      <c r="B890" s="59"/>
      <c r="C890" s="59"/>
      <c r="D890" s="59"/>
      <c r="E890" s="59"/>
      <c r="F890" s="59"/>
      <c r="G890" s="379"/>
      <c r="H890" s="379"/>
      <c r="I890" s="59"/>
      <c r="J890" s="59"/>
      <c r="K890" s="59"/>
      <c r="L890" s="59"/>
      <c r="M890" s="59"/>
      <c r="N890" s="59"/>
      <c r="O890" s="59"/>
      <c r="P890" s="59"/>
      <c r="Q890" s="59"/>
      <c r="R890" s="59"/>
      <c r="S890" s="59"/>
      <c r="T890" s="142"/>
      <c r="U890" s="142"/>
      <c r="V890" s="142"/>
      <c r="W890" s="142"/>
      <c r="X890" s="142"/>
      <c r="Y890" s="142"/>
      <c r="Z890" s="142"/>
      <c r="AA890" s="142"/>
      <c r="AB890" s="142"/>
      <c r="AC890" s="142"/>
      <c r="AD890" s="142"/>
      <c r="AE890" s="142"/>
      <c r="AF890" s="142"/>
      <c r="AG890" s="142"/>
      <c r="AH890" s="142"/>
    </row>
    <row r="891" spans="1:34" s="78" customFormat="1">
      <c r="A891" s="59"/>
      <c r="B891" s="59"/>
      <c r="C891" s="59"/>
      <c r="D891" s="59"/>
      <c r="E891" s="59"/>
      <c r="F891" s="59"/>
      <c r="G891" s="379"/>
      <c r="H891" s="379"/>
      <c r="I891" s="59"/>
      <c r="J891" s="59"/>
      <c r="K891" s="59"/>
      <c r="L891" s="59"/>
      <c r="M891" s="59"/>
      <c r="N891" s="59"/>
      <c r="O891" s="59"/>
      <c r="P891" s="59"/>
      <c r="Q891" s="59"/>
      <c r="R891" s="59"/>
      <c r="S891" s="59"/>
      <c r="T891" s="142"/>
      <c r="U891" s="142"/>
      <c r="V891" s="142"/>
      <c r="W891" s="142"/>
      <c r="X891" s="142"/>
      <c r="Y891" s="142"/>
      <c r="Z891" s="142"/>
      <c r="AA891" s="142"/>
      <c r="AB891" s="142"/>
      <c r="AC891" s="142"/>
      <c r="AD891" s="142"/>
      <c r="AE891" s="142"/>
      <c r="AF891" s="142"/>
      <c r="AG891" s="142"/>
      <c r="AH891" s="142"/>
    </row>
    <row r="892" spans="1:34" s="78" customFormat="1">
      <c r="A892" s="59"/>
      <c r="B892" s="59"/>
      <c r="C892" s="59"/>
      <c r="D892" s="59"/>
      <c r="E892" s="59"/>
      <c r="F892" s="59"/>
      <c r="G892" s="379"/>
      <c r="H892" s="379"/>
      <c r="I892" s="59"/>
      <c r="J892" s="59"/>
      <c r="K892" s="59"/>
      <c r="L892" s="59"/>
      <c r="M892" s="59"/>
      <c r="N892" s="59"/>
      <c r="O892" s="59"/>
      <c r="P892" s="59"/>
      <c r="Q892" s="59"/>
      <c r="R892" s="59"/>
      <c r="S892" s="59"/>
      <c r="T892" s="142"/>
      <c r="U892" s="142"/>
      <c r="V892" s="142"/>
      <c r="W892" s="142"/>
      <c r="X892" s="142"/>
      <c r="Y892" s="142"/>
      <c r="Z892" s="142"/>
      <c r="AA892" s="142"/>
      <c r="AB892" s="142"/>
      <c r="AC892" s="142"/>
      <c r="AD892" s="142"/>
      <c r="AE892" s="142"/>
      <c r="AF892" s="142"/>
      <c r="AG892" s="142"/>
      <c r="AH892" s="142"/>
    </row>
    <row r="893" spans="1:34" s="78" customFormat="1">
      <c r="A893" s="59"/>
      <c r="B893" s="59"/>
      <c r="C893" s="59"/>
      <c r="D893" s="59"/>
      <c r="E893" s="59"/>
      <c r="F893" s="59"/>
      <c r="G893" s="379"/>
      <c r="H893" s="379"/>
      <c r="I893" s="59"/>
      <c r="J893" s="59"/>
      <c r="K893" s="59"/>
      <c r="L893" s="59"/>
      <c r="M893" s="59"/>
      <c r="N893" s="59"/>
      <c r="O893" s="59"/>
      <c r="P893" s="59"/>
      <c r="Q893" s="59"/>
      <c r="R893" s="59"/>
      <c r="S893" s="59"/>
      <c r="T893" s="142"/>
      <c r="U893" s="142"/>
      <c r="V893" s="142"/>
      <c r="W893" s="142"/>
      <c r="X893" s="142"/>
      <c r="Y893" s="142"/>
      <c r="Z893" s="142"/>
      <c r="AA893" s="142"/>
      <c r="AB893" s="142"/>
      <c r="AC893" s="142"/>
      <c r="AD893" s="142"/>
      <c r="AE893" s="142"/>
      <c r="AF893" s="142"/>
      <c r="AG893" s="142"/>
      <c r="AH893" s="142"/>
    </row>
    <row r="894" spans="1:34" s="78" customFormat="1">
      <c r="A894" s="59"/>
      <c r="B894" s="59"/>
      <c r="C894" s="59"/>
      <c r="D894" s="59"/>
      <c r="E894" s="59"/>
      <c r="F894" s="59"/>
      <c r="G894" s="379"/>
      <c r="H894" s="379"/>
      <c r="I894" s="59"/>
      <c r="J894" s="59"/>
      <c r="K894" s="59"/>
      <c r="L894" s="59"/>
      <c r="M894" s="59"/>
      <c r="N894" s="59"/>
      <c r="O894" s="59"/>
      <c r="P894" s="59"/>
      <c r="Q894" s="59"/>
      <c r="R894" s="59"/>
      <c r="S894" s="59"/>
      <c r="T894" s="142"/>
      <c r="U894" s="142"/>
      <c r="V894" s="142"/>
      <c r="W894" s="142"/>
      <c r="X894" s="142"/>
      <c r="Y894" s="142"/>
      <c r="Z894" s="142"/>
      <c r="AA894" s="142"/>
      <c r="AB894" s="142"/>
      <c r="AC894" s="142"/>
      <c r="AD894" s="142"/>
      <c r="AE894" s="142"/>
      <c r="AF894" s="142"/>
      <c r="AG894" s="142"/>
      <c r="AH894" s="142"/>
    </row>
    <row r="895" spans="1:34" s="78" customFormat="1">
      <c r="A895" s="59"/>
      <c r="B895" s="59"/>
      <c r="C895" s="59"/>
      <c r="D895" s="59"/>
      <c r="E895" s="59"/>
      <c r="F895" s="59"/>
      <c r="G895" s="379"/>
      <c r="H895" s="379"/>
      <c r="I895" s="59"/>
      <c r="J895" s="59"/>
      <c r="K895" s="59"/>
      <c r="L895" s="59"/>
      <c r="M895" s="59"/>
      <c r="N895" s="59"/>
      <c r="O895" s="59"/>
      <c r="P895" s="59"/>
      <c r="Q895" s="59"/>
      <c r="R895" s="59"/>
      <c r="S895" s="59"/>
      <c r="T895" s="142"/>
      <c r="U895" s="142"/>
      <c r="V895" s="142"/>
      <c r="W895" s="142"/>
      <c r="X895" s="142"/>
      <c r="Y895" s="142"/>
      <c r="Z895" s="142"/>
      <c r="AA895" s="142"/>
      <c r="AB895" s="142"/>
      <c r="AC895" s="142"/>
      <c r="AD895" s="142"/>
      <c r="AE895" s="142"/>
      <c r="AF895" s="142"/>
      <c r="AG895" s="142"/>
      <c r="AH895" s="142"/>
    </row>
  </sheetData>
  <sheetProtection sort="0" autoFilter="0"/>
  <mergeCells count="45">
    <mergeCell ref="A859:F859"/>
    <mergeCell ref="A861:F861"/>
    <mergeCell ref="A789:AJ789"/>
    <mergeCell ref="AG14:AG15"/>
    <mergeCell ref="AH14:AH15"/>
    <mergeCell ref="AI14:AI15"/>
    <mergeCell ref="AJ14:AJ15"/>
    <mergeCell ref="AA14:AA15"/>
    <mergeCell ref="AB14:AB15"/>
    <mergeCell ref="AC14:AC15"/>
    <mergeCell ref="AD14:AD15"/>
    <mergeCell ref="AE14:AE15"/>
    <mergeCell ref="AF14:AF15"/>
    <mergeCell ref="H13:H15"/>
    <mergeCell ref="I13:K14"/>
    <mergeCell ref="V14:V15"/>
    <mergeCell ref="W14:W15"/>
    <mergeCell ref="X14:X15"/>
    <mergeCell ref="Y14:Y15"/>
    <mergeCell ref="L13:R13"/>
    <mergeCell ref="S13:S15"/>
    <mergeCell ref="T13:T15"/>
    <mergeCell ref="U13:U15"/>
    <mergeCell ref="G12:T12"/>
    <mergeCell ref="U12:AD12"/>
    <mergeCell ref="AE12:AH13"/>
    <mergeCell ref="AI12:AJ13"/>
    <mergeCell ref="B13:B15"/>
    <mergeCell ref="C13:C15"/>
    <mergeCell ref="D13:D15"/>
    <mergeCell ref="E13:E15"/>
    <mergeCell ref="F13:F15"/>
    <mergeCell ref="G13:G15"/>
    <mergeCell ref="V13:Y13"/>
    <mergeCell ref="Z13:Z15"/>
    <mergeCell ref="AA13:AD13"/>
    <mergeCell ref="L14:L15"/>
    <mergeCell ref="M14:M15"/>
    <mergeCell ref="N14:Q14"/>
    <mergeCell ref="A7:F7"/>
    <mergeCell ref="A8:F8"/>
    <mergeCell ref="A9:F9"/>
    <mergeCell ref="A10:F10"/>
    <mergeCell ref="A12:A15"/>
    <mergeCell ref="B12:F1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CE2FD-E6B6-A744-A731-595E74800D0E}">
  <sheetPr codeName="Hoja30"/>
  <dimension ref="A1:AJ587"/>
  <sheetViews>
    <sheetView showGridLines="0" zoomScaleNormal="100" workbookViewId="0">
      <selection activeCell="G570" sqref="G570"/>
    </sheetView>
  </sheetViews>
  <sheetFormatPr baseColWidth="10" defaultColWidth="11.44140625" defaultRowHeight="14.4"/>
  <cols>
    <col min="1" max="6" width="4" customWidth="1"/>
    <col min="7" max="7" width="23.33203125" customWidth="1"/>
    <col min="8" max="8" width="30.77734375" customWidth="1"/>
    <col min="9" max="9" width="8.33203125" customWidth="1"/>
    <col min="10" max="10" width="21" customWidth="1"/>
    <col min="11" max="11" width="5.44140625" customWidth="1"/>
    <col min="12" max="12" width="24.77734375" customWidth="1"/>
    <col min="13" max="13" width="18.33203125" customWidth="1"/>
    <col min="14" max="17" width="5.6640625" customWidth="1"/>
    <col min="18" max="18" width="6.33203125" bestFit="1" customWidth="1"/>
    <col min="19" max="19" width="14.44140625" customWidth="1"/>
    <col min="20" max="20" width="19.109375" customWidth="1"/>
    <col min="21" max="21" width="11.6640625" customWidth="1"/>
    <col min="22" max="22" width="7.6640625" customWidth="1"/>
    <col min="23" max="23" width="13.109375" customWidth="1"/>
    <col min="24" max="24" width="14" customWidth="1"/>
    <col min="25" max="25" width="19.109375" customWidth="1"/>
    <col min="26" max="26" width="9.109375" hidden="1" customWidth="1"/>
    <col min="27" max="27" width="8.44140625" hidden="1" customWidth="1"/>
    <col min="28" max="28" width="9.109375" hidden="1" customWidth="1"/>
    <col min="29" max="29" width="10.6640625" hidden="1" customWidth="1"/>
    <col min="30" max="30" width="19.109375" hidden="1" customWidth="1"/>
    <col min="31" max="31" width="8" hidden="1" customWidth="1"/>
    <col min="32" max="32" width="12.33203125" hidden="1" customWidth="1"/>
    <col min="33" max="33" width="14.77734375" hidden="1" customWidth="1"/>
    <col min="34" max="34" width="19.109375" hidden="1" customWidth="1"/>
    <col min="35" max="35" width="14.44140625" customWidth="1"/>
    <col min="36" max="36" width="16.77734375" customWidth="1"/>
  </cols>
  <sheetData>
    <row r="1" spans="1:36">
      <c r="A1" s="58" t="s">
        <v>589</v>
      </c>
      <c r="B1" s="59"/>
      <c r="C1" s="59"/>
      <c r="D1" s="59"/>
      <c r="E1" s="59"/>
      <c r="F1" s="59"/>
      <c r="G1" s="59"/>
      <c r="H1" s="143"/>
      <c r="I1" s="59"/>
      <c r="J1" s="59"/>
      <c r="K1" s="278"/>
      <c r="L1" s="59"/>
      <c r="M1" s="59"/>
      <c r="N1" s="59"/>
      <c r="O1" s="59"/>
      <c r="P1" s="59"/>
      <c r="Q1" s="59"/>
      <c r="R1" s="107"/>
      <c r="S1" s="59"/>
      <c r="T1" s="59"/>
      <c r="U1" s="59"/>
      <c r="V1" s="59"/>
      <c r="W1" s="59"/>
      <c r="X1" s="59"/>
      <c r="Y1" s="59"/>
      <c r="Z1" s="59"/>
      <c r="AA1" s="59"/>
      <c r="AB1" s="59"/>
      <c r="AC1" s="59"/>
      <c r="AD1" s="59"/>
      <c r="AE1" s="59"/>
      <c r="AF1" s="59"/>
      <c r="AG1" s="59"/>
      <c r="AH1" s="59"/>
      <c r="AI1" s="59"/>
      <c r="AJ1" s="59"/>
    </row>
    <row r="2" spans="1:36" ht="15.6">
      <c r="A2" s="229" t="s">
        <v>590</v>
      </c>
      <c r="B2" s="59"/>
      <c r="C2" s="59"/>
      <c r="D2" s="59"/>
      <c r="E2" s="59"/>
      <c r="F2" s="59"/>
      <c r="G2" s="59"/>
      <c r="H2" s="143"/>
      <c r="I2" s="59"/>
      <c r="J2" s="59"/>
      <c r="K2" s="278"/>
      <c r="L2" s="59"/>
      <c r="M2" s="59"/>
      <c r="N2" s="59"/>
      <c r="O2" s="59"/>
      <c r="P2" s="59"/>
      <c r="Q2" s="59"/>
      <c r="R2" s="107"/>
      <c r="S2" s="59"/>
      <c r="T2" s="59"/>
      <c r="U2" s="59"/>
      <c r="V2" s="59"/>
      <c r="W2" s="59"/>
      <c r="X2" s="59"/>
      <c r="Y2" s="59"/>
      <c r="Z2" s="59"/>
      <c r="AA2" s="59"/>
      <c r="AB2" s="59"/>
      <c r="AC2" s="59"/>
      <c r="AD2" s="59"/>
      <c r="AE2" s="59"/>
      <c r="AF2" s="59"/>
      <c r="AG2" s="59"/>
      <c r="AH2" s="59"/>
      <c r="AI2" s="59"/>
      <c r="AJ2" s="59"/>
    </row>
    <row r="3" spans="1:36" ht="10.050000000000001" customHeight="1">
      <c r="A3" s="59"/>
      <c r="B3" s="59"/>
      <c r="C3" s="59"/>
      <c r="D3" s="59"/>
      <c r="E3" s="59"/>
      <c r="F3" s="59"/>
      <c r="G3" s="59"/>
      <c r="H3" s="143"/>
      <c r="I3" s="59"/>
      <c r="J3" s="59"/>
      <c r="K3" s="278"/>
      <c r="L3" s="59"/>
      <c r="M3" s="59"/>
      <c r="N3" s="59"/>
      <c r="O3" s="59"/>
      <c r="P3" s="59"/>
      <c r="Q3" s="59"/>
      <c r="R3" s="107"/>
      <c r="S3" s="59"/>
      <c r="T3" s="59"/>
      <c r="U3" s="59"/>
      <c r="V3" s="59"/>
      <c r="W3" s="59"/>
      <c r="X3" s="59"/>
      <c r="Y3" s="59"/>
      <c r="Z3" s="59"/>
      <c r="AA3" s="59"/>
      <c r="AB3" s="59"/>
      <c r="AC3" s="59"/>
      <c r="AD3" s="59"/>
      <c r="AE3" s="59"/>
      <c r="AF3" s="59"/>
      <c r="AG3" s="59"/>
      <c r="AH3" s="59"/>
      <c r="AI3" s="59"/>
      <c r="AJ3" s="59"/>
    </row>
    <row r="4" spans="1:36" ht="10.050000000000001" customHeight="1">
      <c r="A4" s="59"/>
      <c r="B4" s="59"/>
      <c r="C4" s="59"/>
      <c r="D4" s="59"/>
      <c r="E4" s="59"/>
      <c r="F4" s="59"/>
      <c r="G4" s="59"/>
      <c r="H4" s="143"/>
      <c r="I4" s="59"/>
      <c r="J4" s="59"/>
      <c r="K4" s="278"/>
      <c r="L4" s="59"/>
      <c r="M4" s="59"/>
      <c r="N4" s="59"/>
      <c r="O4" s="59"/>
      <c r="P4" s="59"/>
      <c r="Q4" s="59"/>
      <c r="R4" s="107"/>
      <c r="S4" s="59"/>
      <c r="T4" s="59"/>
      <c r="U4" s="59"/>
      <c r="V4" s="59"/>
      <c r="W4" s="59"/>
      <c r="X4" s="59"/>
      <c r="Y4" s="59"/>
      <c r="Z4" s="59"/>
      <c r="AA4" s="59"/>
      <c r="AB4" s="59"/>
      <c r="AC4" s="59"/>
      <c r="AD4" s="59"/>
      <c r="AE4" s="59"/>
      <c r="AF4" s="59"/>
      <c r="AG4" s="59"/>
      <c r="AH4" s="59"/>
      <c r="AI4" s="59"/>
      <c r="AJ4" s="59"/>
    </row>
    <row r="5" spans="1:36" ht="18">
      <c r="A5" s="60" t="s">
        <v>591</v>
      </c>
      <c r="B5" s="59"/>
      <c r="C5" s="59"/>
      <c r="D5" s="59"/>
      <c r="E5" s="59"/>
      <c r="F5" s="59"/>
      <c r="G5" s="59"/>
      <c r="H5" s="143"/>
      <c r="I5" s="59"/>
      <c r="J5" s="59"/>
      <c r="K5" s="278"/>
      <c r="L5" s="59"/>
      <c r="M5" s="59"/>
      <c r="N5" s="59"/>
      <c r="O5" s="59"/>
      <c r="P5" s="59"/>
      <c r="Q5" s="59"/>
      <c r="R5" s="107"/>
      <c r="S5" s="59"/>
      <c r="T5" s="59"/>
      <c r="U5" s="59"/>
      <c r="V5" s="59"/>
      <c r="W5" s="59"/>
      <c r="X5" s="59"/>
      <c r="Y5" s="59"/>
      <c r="Z5" s="59"/>
      <c r="AA5" s="59"/>
      <c r="AB5" s="59"/>
      <c r="AC5" s="59"/>
      <c r="AD5" s="59"/>
      <c r="AE5" s="59"/>
      <c r="AF5" s="59"/>
      <c r="AG5" s="59"/>
      <c r="AH5" s="59"/>
      <c r="AI5" s="59"/>
      <c r="AJ5" s="59"/>
    </row>
    <row r="6" spans="1:36" ht="10.050000000000001" customHeight="1">
      <c r="A6" s="59"/>
      <c r="B6" s="59"/>
      <c r="C6" s="59"/>
      <c r="D6" s="59"/>
      <c r="E6" s="59"/>
      <c r="F6" s="59"/>
      <c r="G6" s="59"/>
      <c r="H6" s="143"/>
      <c r="I6" s="59"/>
      <c r="J6" s="59"/>
      <c r="K6" s="278"/>
      <c r="L6" s="59"/>
      <c r="M6" s="59"/>
      <c r="N6" s="59"/>
      <c r="O6" s="59"/>
      <c r="P6" s="59"/>
      <c r="Q6" s="59"/>
      <c r="R6" s="107"/>
      <c r="S6" s="59"/>
      <c r="T6" s="59"/>
      <c r="U6" s="59"/>
      <c r="V6" s="59"/>
      <c r="W6" s="59"/>
      <c r="X6" s="59"/>
      <c r="Y6" s="59"/>
      <c r="Z6" s="59"/>
      <c r="AA6" s="59"/>
      <c r="AB6" s="59"/>
      <c r="AC6" s="59"/>
      <c r="AD6" s="59"/>
      <c r="AE6" s="59"/>
      <c r="AF6" s="59"/>
      <c r="AG6" s="59"/>
      <c r="AH6" s="59"/>
      <c r="AI6" s="59"/>
      <c r="AJ6" s="59"/>
    </row>
    <row r="7" spans="1:36" ht="10.050000000000001" customHeight="1">
      <c r="A7" s="562" t="s">
        <v>592</v>
      </c>
      <c r="B7" s="563"/>
      <c r="C7" s="563"/>
      <c r="D7" s="563"/>
      <c r="E7" s="563"/>
      <c r="F7" s="563"/>
      <c r="G7" s="226">
        <v>2022</v>
      </c>
      <c r="H7" s="143"/>
      <c r="I7" s="59"/>
      <c r="J7" s="59"/>
      <c r="K7" s="278"/>
      <c r="L7" s="59"/>
      <c r="M7" s="59"/>
      <c r="N7" s="59"/>
      <c r="O7" s="59"/>
      <c r="P7" s="59"/>
      <c r="Q7" s="59"/>
      <c r="R7" s="107"/>
      <c r="S7" s="59"/>
      <c r="T7" s="59"/>
      <c r="U7" s="59"/>
      <c r="V7" s="59"/>
      <c r="W7" s="59"/>
      <c r="X7" s="59"/>
      <c r="Y7" s="59"/>
      <c r="Z7" s="59"/>
      <c r="AA7" s="59"/>
      <c r="AB7" s="59"/>
      <c r="AC7" s="59"/>
      <c r="AD7" s="59"/>
      <c r="AE7" s="59"/>
      <c r="AF7" s="59"/>
      <c r="AG7" s="59"/>
      <c r="AH7" s="59"/>
      <c r="AI7" s="59"/>
      <c r="AJ7" s="59"/>
    </row>
    <row r="8" spans="1:36" ht="10.050000000000001" customHeight="1">
      <c r="A8" s="562" t="s">
        <v>593</v>
      </c>
      <c r="B8" s="563"/>
      <c r="C8" s="563"/>
      <c r="D8" s="563"/>
      <c r="E8" s="563"/>
      <c r="F8" s="563"/>
      <c r="G8" s="226" t="s">
        <v>2262</v>
      </c>
      <c r="H8" s="143"/>
      <c r="I8" s="59"/>
      <c r="J8" s="59"/>
      <c r="K8" s="278"/>
      <c r="L8" s="59"/>
      <c r="M8" s="59"/>
      <c r="N8" s="59"/>
      <c r="O8" s="59"/>
      <c r="P8" s="59"/>
      <c r="Q8" s="59"/>
      <c r="R8" s="107"/>
      <c r="S8" s="59"/>
      <c r="T8" s="59"/>
      <c r="U8" s="59"/>
      <c r="V8" s="59"/>
      <c r="W8" s="59"/>
      <c r="X8" s="59"/>
      <c r="Y8" s="59"/>
      <c r="Z8" s="59"/>
      <c r="AA8" s="59"/>
      <c r="AB8" s="59"/>
      <c r="AC8" s="59"/>
      <c r="AD8" s="59"/>
      <c r="AE8" s="59"/>
      <c r="AF8" s="59"/>
      <c r="AG8" s="59"/>
      <c r="AH8" s="59"/>
      <c r="AI8" s="59"/>
      <c r="AJ8" s="59"/>
    </row>
    <row r="9" spans="1:36" ht="10.050000000000001" customHeight="1">
      <c r="A9" s="562" t="s">
        <v>3760</v>
      </c>
      <c r="B9" s="563"/>
      <c r="C9" s="563"/>
      <c r="D9" s="563"/>
      <c r="E9" s="563"/>
      <c r="F9" s="563"/>
      <c r="G9" s="226" t="s">
        <v>5912</v>
      </c>
      <c r="H9" s="143"/>
      <c r="I9" s="59"/>
      <c r="J9" s="59"/>
      <c r="K9" s="278"/>
      <c r="L9" s="59"/>
      <c r="M9" s="59"/>
      <c r="N9" s="59"/>
      <c r="O9" s="59"/>
      <c r="P9" s="59"/>
      <c r="Q9" s="59"/>
      <c r="R9" s="107"/>
      <c r="S9" s="59"/>
      <c r="T9" s="59"/>
      <c r="U9" s="59"/>
      <c r="V9" s="59"/>
      <c r="W9" s="59"/>
      <c r="X9" s="59"/>
      <c r="Y9" s="59"/>
      <c r="Z9" s="59"/>
      <c r="AA9" s="59"/>
      <c r="AB9" s="59"/>
      <c r="AC9" s="59"/>
      <c r="AD9" s="59"/>
      <c r="AE9" s="59"/>
      <c r="AF9" s="59"/>
      <c r="AG9" s="59"/>
      <c r="AH9" s="59"/>
      <c r="AI9" s="59"/>
      <c r="AJ9" s="59"/>
    </row>
    <row r="10" spans="1:36" ht="10.050000000000001" customHeight="1">
      <c r="A10" s="562" t="s">
        <v>596</v>
      </c>
      <c r="B10" s="563"/>
      <c r="C10" s="563"/>
      <c r="D10" s="563"/>
      <c r="E10" s="563"/>
      <c r="F10" s="563"/>
      <c r="G10" s="226" t="s">
        <v>172</v>
      </c>
      <c r="H10" s="143"/>
      <c r="I10" s="59"/>
      <c r="J10" s="59"/>
      <c r="K10" s="278"/>
      <c r="L10" s="59"/>
      <c r="M10" s="59"/>
      <c r="N10" s="59"/>
      <c r="O10" s="59"/>
      <c r="P10" s="59"/>
      <c r="Q10" s="59"/>
      <c r="R10" s="107"/>
      <c r="S10" s="59"/>
      <c r="T10" s="59"/>
      <c r="U10" s="59"/>
      <c r="V10" s="59"/>
      <c r="W10" s="59"/>
      <c r="X10" s="59"/>
      <c r="Y10" s="59"/>
      <c r="Z10" s="59"/>
      <c r="AA10" s="59"/>
      <c r="AB10" s="59"/>
      <c r="AC10" s="59"/>
      <c r="AD10" s="59"/>
      <c r="AE10" s="59"/>
      <c r="AF10" s="59"/>
      <c r="AG10" s="59"/>
      <c r="AH10" s="59"/>
      <c r="AI10" s="59"/>
      <c r="AJ10" s="59"/>
    </row>
    <row r="11" spans="1:36" ht="5.25" customHeight="1">
      <c r="A11" s="59"/>
      <c r="B11" s="59"/>
      <c r="C11" s="59"/>
      <c r="D11" s="59"/>
      <c r="E11" s="59"/>
      <c r="F11" s="59"/>
      <c r="G11" s="59"/>
      <c r="H11" s="143"/>
      <c r="I11" s="59"/>
      <c r="J11" s="59"/>
      <c r="K11" s="278"/>
      <c r="L11" s="59"/>
      <c r="M11" s="59"/>
      <c r="N11" s="59"/>
      <c r="O11" s="59"/>
      <c r="P11" s="59"/>
      <c r="Q11" s="59"/>
      <c r="R11" s="107"/>
      <c r="S11" s="59"/>
      <c r="T11" s="59"/>
      <c r="U11" s="59"/>
      <c r="V11" s="59"/>
      <c r="W11" s="59"/>
      <c r="X11" s="59"/>
      <c r="Y11" s="59"/>
      <c r="Z11" s="59"/>
      <c r="AA11" s="59"/>
      <c r="AB11" s="59"/>
      <c r="AC11" s="59"/>
      <c r="AD11" s="59"/>
      <c r="AE11" s="59"/>
      <c r="AF11" s="59"/>
      <c r="AG11" s="59"/>
      <c r="AH11" s="59"/>
      <c r="AI11" s="59"/>
      <c r="AJ11" s="59"/>
    </row>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4.0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4.0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59" customFormat="1" ht="29.4" thickBot="1">
      <c r="A16" s="63">
        <v>1</v>
      </c>
      <c r="B16" s="162" t="s">
        <v>400</v>
      </c>
      <c r="C16" s="162" t="s">
        <v>41</v>
      </c>
      <c r="D16" s="162">
        <v>0</v>
      </c>
      <c r="E16" s="162" t="s">
        <v>66</v>
      </c>
      <c r="F16" s="162">
        <v>19</v>
      </c>
      <c r="G16" s="231" t="s">
        <v>5913</v>
      </c>
      <c r="H16" s="164" t="s">
        <v>5914</v>
      </c>
      <c r="I16" s="231" t="s">
        <v>2877</v>
      </c>
      <c r="J16" s="231" t="s">
        <v>2878</v>
      </c>
      <c r="K16" s="231">
        <v>2</v>
      </c>
      <c r="L16" s="165" t="s">
        <v>2201</v>
      </c>
      <c r="M16" s="165" t="s">
        <v>3764</v>
      </c>
      <c r="N16" s="64">
        <v>11</v>
      </c>
      <c r="O16" s="64">
        <v>3</v>
      </c>
      <c r="P16" s="64">
        <v>0</v>
      </c>
      <c r="Q16" s="64">
        <v>0</v>
      </c>
      <c r="R16" s="64">
        <f>N16+O16+P16+Q16</f>
        <v>14</v>
      </c>
      <c r="S16" s="105" t="s">
        <v>5915</v>
      </c>
      <c r="T16" s="105" t="s">
        <v>172</v>
      </c>
      <c r="U16" s="159">
        <f>N16+O16</f>
        <v>14</v>
      </c>
      <c r="V16" s="159">
        <v>12</v>
      </c>
      <c r="W16" s="100">
        <f t="shared" ref="W16" si="0">IF(V16="","No hay ejecución",IF(AND(U16&gt;0), V16/U16,"No hay Programación"))</f>
        <v>0.8571428571428571</v>
      </c>
      <c r="X16" s="105" t="str">
        <f t="shared" ref="X16" si="1">IF(W16="No hay ejecución","NA",IF(W16&gt;=90%,"De acuerdo a lo programado",IF(W16&gt;=70%,"Atraso Leve",IF(W16&lt;70%,"En Riesgo de no Cumplimiento"))))</f>
        <v>Atraso Leve</v>
      </c>
      <c r="Y16" s="166" t="s">
        <v>5916</v>
      </c>
      <c r="Z16" s="159">
        <f>P16+Q16</f>
        <v>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12</v>
      </c>
      <c r="AF16" s="100">
        <f>IF(AE16="","No hay ejecución",IF(AND(AE16&gt;0), AE16/R16,"No hay Programación"))</f>
        <v>0.8571428571428571</v>
      </c>
      <c r="AG16" s="105" t="str">
        <f>IF(AF16="No hay ejecución","NA",IF(AF16&gt;=90%,"De acuerdo a lo programado",IF(AF16&gt;=70%,"Atraso Leve",IF(AF16&lt;70%,"Incumplimiento"))))</f>
        <v>Atraso Leve</v>
      </c>
      <c r="AH16" s="166"/>
      <c r="AI16" s="65" t="s">
        <v>172</v>
      </c>
      <c r="AJ16" s="105" t="s">
        <v>172</v>
      </c>
    </row>
    <row r="17" spans="1:36" s="59" customFormat="1" ht="38.4">
      <c r="A17" s="63">
        <v>2</v>
      </c>
      <c r="B17" s="162" t="s">
        <v>400</v>
      </c>
      <c r="C17" s="162" t="s">
        <v>41</v>
      </c>
      <c r="D17" s="162">
        <v>0</v>
      </c>
      <c r="E17" s="162" t="s">
        <v>66</v>
      </c>
      <c r="F17" s="162">
        <v>19</v>
      </c>
      <c r="G17" s="231" t="s">
        <v>2875</v>
      </c>
      <c r="H17" s="164" t="s">
        <v>5917</v>
      </c>
      <c r="I17" s="231" t="s">
        <v>2877</v>
      </c>
      <c r="J17" s="231" t="s">
        <v>2878</v>
      </c>
      <c r="K17" s="231">
        <v>2</v>
      </c>
      <c r="L17" s="165" t="s">
        <v>2201</v>
      </c>
      <c r="M17" s="165" t="s">
        <v>2215</v>
      </c>
      <c r="N17" s="64">
        <v>19</v>
      </c>
      <c r="O17" s="64">
        <v>4</v>
      </c>
      <c r="P17" s="64">
        <v>0</v>
      </c>
      <c r="Q17" s="64">
        <v>0</v>
      </c>
      <c r="R17" s="64">
        <f>N17+O17+P17+Q17</f>
        <v>23</v>
      </c>
      <c r="S17" s="105" t="s">
        <v>5915</v>
      </c>
      <c r="T17" s="105" t="s">
        <v>172</v>
      </c>
      <c r="U17" s="159">
        <f t="shared" ref="U17:U80" si="3">N17+O17</f>
        <v>23</v>
      </c>
      <c r="V17" s="159">
        <v>22</v>
      </c>
      <c r="W17" s="100">
        <f t="shared" ref="W17:W80" si="4">IF(V17="","No hay ejecución",IF(AND(U17&gt;0), V17/U17,"No hay Programación"))</f>
        <v>0.95652173913043481</v>
      </c>
      <c r="X17" s="105" t="str">
        <f t="shared" ref="X17:X80" si="5">IF(W17="No hay ejecución","NA",IF(W17&gt;=90%,"De acuerdo a lo programado",IF(W17&gt;=70%,"Atraso Leve",IF(W17&lt;70%,"En Riesgo de no Cumplimiento"))))</f>
        <v>De acuerdo a lo programado</v>
      </c>
      <c r="Y17" s="166" t="s">
        <v>7715</v>
      </c>
      <c r="Z17" s="159">
        <f t="shared" ref="Z17:Z80" si="6">P17+Q17</f>
        <v>0</v>
      </c>
      <c r="AA17" s="159"/>
      <c r="AB17" s="100" t="str">
        <f t="shared" ref="AB17:AB80" si="7">IF(AA17="","No hay ejecución",IF(AND(Z17&gt;0), AA17/Z17,"No hay Programación"))</f>
        <v>No hay ejecución</v>
      </c>
      <c r="AC17" s="105" t="str">
        <f t="shared" ref="AC17:AC80" si="8">IF(AB17="No hay ejecución","NA",IF(AB17&gt;=90%,"De acuerdo a lo programado",IF(AB17&gt;=70%,"Atraso Leve",IF(AB17&lt;70%,"En Riesgo de no Cumplimiento"))))</f>
        <v>NA</v>
      </c>
      <c r="AD17" s="166"/>
      <c r="AE17" s="65">
        <f t="shared" ref="AE17:AE80" si="9">V17+AA17</f>
        <v>22</v>
      </c>
      <c r="AF17" s="100">
        <f t="shared" ref="AF17:AF80" si="10">IF(AE17="","No hay ejecución",IF(AND(AE17&gt;0), AE17/R17,"No hay Programación"))</f>
        <v>0.95652173913043481</v>
      </c>
      <c r="AG17" s="105" t="str">
        <f t="shared" ref="AG17:AG80" si="11">IF(AF17="No hay ejecución","NA",IF(AF17&gt;=90%,"De acuerdo a lo programado",IF(AF17&gt;=70%,"Atraso Leve",IF(AF17&lt;70%,"Incumplimiento"))))</f>
        <v>De acuerdo a lo programado</v>
      </c>
      <c r="AH17" s="166"/>
      <c r="AI17" s="65" t="s">
        <v>172</v>
      </c>
      <c r="AJ17" s="105" t="s">
        <v>172</v>
      </c>
    </row>
    <row r="18" spans="1:36" s="59" customFormat="1" ht="57.6">
      <c r="A18" s="63">
        <v>3</v>
      </c>
      <c r="B18" s="162" t="s">
        <v>3954</v>
      </c>
      <c r="C18" s="162" t="s">
        <v>46</v>
      </c>
      <c r="D18" s="162">
        <v>1</v>
      </c>
      <c r="E18" s="162" t="s">
        <v>147</v>
      </c>
      <c r="F18" s="162">
        <v>20</v>
      </c>
      <c r="G18" s="231" t="s">
        <v>2875</v>
      </c>
      <c r="H18" s="164" t="s">
        <v>5917</v>
      </c>
      <c r="I18" s="231" t="s">
        <v>2877</v>
      </c>
      <c r="J18" s="231" t="s">
        <v>2878</v>
      </c>
      <c r="K18" s="231">
        <v>3</v>
      </c>
      <c r="L18" s="165" t="s">
        <v>3778</v>
      </c>
      <c r="M18" s="165" t="s">
        <v>643</v>
      </c>
      <c r="N18" s="64">
        <v>14</v>
      </c>
      <c r="O18" s="64">
        <v>3</v>
      </c>
      <c r="P18" s="64">
        <v>0</v>
      </c>
      <c r="Q18" s="64">
        <v>0</v>
      </c>
      <c r="R18" s="64">
        <f t="shared" ref="R18:R81" si="12">N18+O18+P18+Q18</f>
        <v>17</v>
      </c>
      <c r="S18" s="105" t="s">
        <v>5915</v>
      </c>
      <c r="T18" s="105" t="s">
        <v>172</v>
      </c>
      <c r="U18" s="159">
        <f t="shared" si="3"/>
        <v>17</v>
      </c>
      <c r="V18" s="159">
        <v>2</v>
      </c>
      <c r="W18" s="100">
        <f t="shared" si="4"/>
        <v>0.11764705882352941</v>
      </c>
      <c r="X18" s="105" t="str">
        <f t="shared" si="5"/>
        <v>En Riesgo de no Cumplimiento</v>
      </c>
      <c r="Y18" s="166" t="s">
        <v>5918</v>
      </c>
      <c r="Z18" s="159">
        <f t="shared" si="6"/>
        <v>0</v>
      </c>
      <c r="AA18" s="159"/>
      <c r="AB18" s="100" t="str">
        <f t="shared" si="7"/>
        <v>No hay ejecución</v>
      </c>
      <c r="AC18" s="105" t="str">
        <f t="shared" si="8"/>
        <v>NA</v>
      </c>
      <c r="AD18" s="166"/>
      <c r="AE18" s="65">
        <f t="shared" si="9"/>
        <v>2</v>
      </c>
      <c r="AF18" s="100">
        <f t="shared" si="10"/>
        <v>0.11764705882352941</v>
      </c>
      <c r="AG18" s="105" t="str">
        <f t="shared" si="11"/>
        <v>Incumplimiento</v>
      </c>
      <c r="AH18" s="166"/>
      <c r="AI18" s="65" t="s">
        <v>172</v>
      </c>
      <c r="AJ18" s="105" t="s">
        <v>172</v>
      </c>
    </row>
    <row r="19" spans="1:36" s="59" customFormat="1" ht="20.399999999999999" thickTop="1" thickBot="1">
      <c r="A19" s="63">
        <v>4</v>
      </c>
      <c r="B19" s="162" t="s">
        <v>400</v>
      </c>
      <c r="C19" s="162" t="s">
        <v>41</v>
      </c>
      <c r="D19" s="162">
        <v>0</v>
      </c>
      <c r="E19" s="162" t="s">
        <v>66</v>
      </c>
      <c r="F19" s="162">
        <v>19</v>
      </c>
      <c r="G19" s="231" t="s">
        <v>2875</v>
      </c>
      <c r="H19" s="164" t="s">
        <v>5919</v>
      </c>
      <c r="I19" s="231" t="s">
        <v>2877</v>
      </c>
      <c r="J19" s="231" t="s">
        <v>2878</v>
      </c>
      <c r="K19" s="231">
        <v>2</v>
      </c>
      <c r="L19" s="165" t="s">
        <v>2205</v>
      </c>
      <c r="M19" s="165" t="s">
        <v>3767</v>
      </c>
      <c r="N19" s="64">
        <v>0</v>
      </c>
      <c r="O19" s="64">
        <v>0</v>
      </c>
      <c r="P19" s="64">
        <v>0</v>
      </c>
      <c r="Q19" s="64">
        <v>0</v>
      </c>
      <c r="R19" s="64">
        <f t="shared" si="12"/>
        <v>0</v>
      </c>
      <c r="S19" s="105" t="s">
        <v>5915</v>
      </c>
      <c r="T19" s="105" t="s">
        <v>172</v>
      </c>
      <c r="U19" s="159">
        <f t="shared" si="3"/>
        <v>0</v>
      </c>
      <c r="V19" s="159" t="s">
        <v>5920</v>
      </c>
      <c r="W19" s="100" t="str">
        <f t="shared" si="4"/>
        <v>No hay Programación</v>
      </c>
      <c r="X19" s="105" t="str">
        <f t="shared" si="5"/>
        <v>De acuerdo a lo programado</v>
      </c>
      <c r="Y19" s="166"/>
      <c r="Z19" s="159">
        <f t="shared" si="6"/>
        <v>0</v>
      </c>
      <c r="AA19" s="159"/>
      <c r="AB19" s="100" t="str">
        <f t="shared" si="7"/>
        <v>No hay ejecución</v>
      </c>
      <c r="AC19" s="105" t="str">
        <f t="shared" si="8"/>
        <v>NA</v>
      </c>
      <c r="AD19" s="166"/>
      <c r="AE19" s="65" t="e">
        <f t="shared" si="9"/>
        <v>#VALUE!</v>
      </c>
      <c r="AF19" s="100" t="e">
        <f t="shared" si="10"/>
        <v>#VALUE!</v>
      </c>
      <c r="AG19" s="105" t="e">
        <f t="shared" si="11"/>
        <v>#VALUE!</v>
      </c>
      <c r="AH19" s="166"/>
      <c r="AI19" s="65" t="s">
        <v>172</v>
      </c>
      <c r="AJ19" s="105" t="s">
        <v>172</v>
      </c>
    </row>
    <row r="20" spans="1:36" s="59" customFormat="1" ht="20.399999999999999" thickTop="1" thickBot="1">
      <c r="A20" s="63">
        <v>5</v>
      </c>
      <c r="B20" s="162" t="s">
        <v>400</v>
      </c>
      <c r="C20" s="162" t="s">
        <v>41</v>
      </c>
      <c r="D20" s="162">
        <v>0</v>
      </c>
      <c r="E20" s="162" t="s">
        <v>66</v>
      </c>
      <c r="F20" s="162">
        <v>19</v>
      </c>
      <c r="G20" s="231" t="s">
        <v>2875</v>
      </c>
      <c r="H20" s="164" t="s">
        <v>5921</v>
      </c>
      <c r="I20" s="231" t="s">
        <v>2877</v>
      </c>
      <c r="J20" s="231" t="s">
        <v>2878</v>
      </c>
      <c r="K20" s="231">
        <v>2</v>
      </c>
      <c r="L20" s="165" t="s">
        <v>2209</v>
      </c>
      <c r="M20" s="165" t="s">
        <v>3767</v>
      </c>
      <c r="N20" s="64">
        <v>11</v>
      </c>
      <c r="O20" s="64">
        <v>3</v>
      </c>
      <c r="P20" s="64">
        <v>0</v>
      </c>
      <c r="Q20" s="64">
        <v>0</v>
      </c>
      <c r="R20" s="64">
        <f t="shared" si="12"/>
        <v>14</v>
      </c>
      <c r="S20" s="105" t="s">
        <v>5915</v>
      </c>
      <c r="T20" s="105" t="s">
        <v>172</v>
      </c>
      <c r="U20" s="159">
        <f t="shared" si="3"/>
        <v>14</v>
      </c>
      <c r="V20" s="159">
        <v>14</v>
      </c>
      <c r="W20" s="100">
        <f t="shared" si="4"/>
        <v>1</v>
      </c>
      <c r="X20" s="105" t="str">
        <f t="shared" si="5"/>
        <v>De acuerdo a lo programado</v>
      </c>
      <c r="Y20" s="166"/>
      <c r="Z20" s="159">
        <f t="shared" si="6"/>
        <v>0</v>
      </c>
      <c r="AA20" s="159"/>
      <c r="AB20" s="100" t="str">
        <f t="shared" si="7"/>
        <v>No hay ejecución</v>
      </c>
      <c r="AC20" s="105" t="str">
        <f t="shared" si="8"/>
        <v>NA</v>
      </c>
      <c r="AD20" s="166"/>
      <c r="AE20" s="65">
        <f t="shared" si="9"/>
        <v>14</v>
      </c>
      <c r="AF20" s="100">
        <f t="shared" si="10"/>
        <v>1</v>
      </c>
      <c r="AG20" s="105" t="str">
        <f t="shared" si="11"/>
        <v>De acuerdo a lo programado</v>
      </c>
      <c r="AH20" s="166"/>
      <c r="AI20" s="65" t="s">
        <v>172</v>
      </c>
      <c r="AJ20" s="105" t="s">
        <v>172</v>
      </c>
    </row>
    <row r="21" spans="1:36" s="59" customFormat="1" ht="20.399999999999999" thickTop="1" thickBot="1">
      <c r="A21" s="63">
        <v>6</v>
      </c>
      <c r="B21" s="162" t="s">
        <v>400</v>
      </c>
      <c r="C21" s="162" t="s">
        <v>41</v>
      </c>
      <c r="D21" s="162">
        <v>0</v>
      </c>
      <c r="E21" s="162" t="s">
        <v>66</v>
      </c>
      <c r="F21" s="162">
        <v>19</v>
      </c>
      <c r="G21" s="231" t="s">
        <v>2875</v>
      </c>
      <c r="H21" s="164" t="s">
        <v>5922</v>
      </c>
      <c r="I21" s="231" t="s">
        <v>2877</v>
      </c>
      <c r="J21" s="231" t="s">
        <v>2878</v>
      </c>
      <c r="K21" s="231">
        <v>2</v>
      </c>
      <c r="L21" s="165" t="s">
        <v>2209</v>
      </c>
      <c r="M21" s="165" t="s">
        <v>3767</v>
      </c>
      <c r="N21" s="64">
        <v>0</v>
      </c>
      <c r="O21" s="64">
        <v>0</v>
      </c>
      <c r="P21" s="64">
        <v>0</v>
      </c>
      <c r="Q21" s="64">
        <v>0</v>
      </c>
      <c r="R21" s="64">
        <f t="shared" si="12"/>
        <v>0</v>
      </c>
      <c r="S21" s="105" t="s">
        <v>5915</v>
      </c>
      <c r="T21" s="105" t="s">
        <v>172</v>
      </c>
      <c r="U21" s="159">
        <f t="shared" si="3"/>
        <v>0</v>
      </c>
      <c r="V21" s="159" t="s">
        <v>5920</v>
      </c>
      <c r="W21" s="100" t="str">
        <f t="shared" si="4"/>
        <v>No hay Programación</v>
      </c>
      <c r="X21" s="105" t="str">
        <f t="shared" si="5"/>
        <v>De acuerdo a lo programado</v>
      </c>
      <c r="Y21" s="166"/>
      <c r="Z21" s="159">
        <f t="shared" si="6"/>
        <v>0</v>
      </c>
      <c r="AA21" s="159"/>
      <c r="AB21" s="100" t="str">
        <f t="shared" si="7"/>
        <v>No hay ejecución</v>
      </c>
      <c r="AC21" s="105" t="str">
        <f t="shared" si="8"/>
        <v>NA</v>
      </c>
      <c r="AD21" s="166"/>
      <c r="AE21" s="65" t="e">
        <f t="shared" si="9"/>
        <v>#VALUE!</v>
      </c>
      <c r="AF21" s="100" t="e">
        <f t="shared" si="10"/>
        <v>#VALUE!</v>
      </c>
      <c r="AG21" s="105" t="e">
        <f t="shared" si="11"/>
        <v>#VALUE!</v>
      </c>
      <c r="AH21" s="166"/>
      <c r="AI21" s="65" t="s">
        <v>172</v>
      </c>
      <c r="AJ21" s="105" t="s">
        <v>172</v>
      </c>
    </row>
    <row r="22" spans="1:36" s="59" customFormat="1" ht="20.399999999999999" thickTop="1" thickBot="1">
      <c r="A22" s="63">
        <v>7</v>
      </c>
      <c r="B22" s="162" t="s">
        <v>400</v>
      </c>
      <c r="C22" s="162" t="s">
        <v>41</v>
      </c>
      <c r="D22" s="162">
        <v>0</v>
      </c>
      <c r="E22" s="162" t="s">
        <v>66</v>
      </c>
      <c r="F22" s="162">
        <v>19</v>
      </c>
      <c r="G22" s="231" t="s">
        <v>2875</v>
      </c>
      <c r="H22" s="164" t="s">
        <v>5923</v>
      </c>
      <c r="I22" s="231" t="s">
        <v>2877</v>
      </c>
      <c r="J22" s="231" t="s">
        <v>2878</v>
      </c>
      <c r="K22" s="231">
        <v>2</v>
      </c>
      <c r="L22" s="165" t="s">
        <v>3769</v>
      </c>
      <c r="M22" s="165" t="s">
        <v>3767</v>
      </c>
      <c r="N22" s="64">
        <v>11</v>
      </c>
      <c r="O22" s="64">
        <v>3</v>
      </c>
      <c r="P22" s="64">
        <v>0</v>
      </c>
      <c r="Q22" s="64">
        <v>0</v>
      </c>
      <c r="R22" s="64">
        <f t="shared" si="12"/>
        <v>14</v>
      </c>
      <c r="S22" s="105" t="s">
        <v>5915</v>
      </c>
      <c r="T22" s="105" t="s">
        <v>172</v>
      </c>
      <c r="U22" s="159">
        <f t="shared" si="3"/>
        <v>14</v>
      </c>
      <c r="V22" s="159">
        <v>14</v>
      </c>
      <c r="W22" s="100">
        <f t="shared" si="4"/>
        <v>1</v>
      </c>
      <c r="X22" s="105" t="str">
        <f t="shared" si="5"/>
        <v>De acuerdo a lo programado</v>
      </c>
      <c r="Y22" s="166"/>
      <c r="Z22" s="159">
        <f t="shared" si="6"/>
        <v>0</v>
      </c>
      <c r="AA22" s="159"/>
      <c r="AB22" s="100" t="str">
        <f t="shared" si="7"/>
        <v>No hay ejecución</v>
      </c>
      <c r="AC22" s="105" t="str">
        <f t="shared" si="8"/>
        <v>NA</v>
      </c>
      <c r="AD22" s="166"/>
      <c r="AE22" s="65">
        <f t="shared" si="9"/>
        <v>14</v>
      </c>
      <c r="AF22" s="100">
        <f t="shared" si="10"/>
        <v>1</v>
      </c>
      <c r="AG22" s="105" t="str">
        <f t="shared" si="11"/>
        <v>De acuerdo a lo programado</v>
      </c>
      <c r="AH22" s="166"/>
      <c r="AI22" s="65" t="s">
        <v>172</v>
      </c>
      <c r="AJ22" s="105" t="s">
        <v>172</v>
      </c>
    </row>
    <row r="23" spans="1:36" s="59" customFormat="1" ht="20.399999999999999" thickTop="1" thickBot="1">
      <c r="A23" s="63">
        <v>8</v>
      </c>
      <c r="B23" s="162" t="s">
        <v>400</v>
      </c>
      <c r="C23" s="162" t="s">
        <v>41</v>
      </c>
      <c r="D23" s="162">
        <v>0</v>
      </c>
      <c r="E23" s="162" t="s">
        <v>66</v>
      </c>
      <c r="F23" s="162">
        <v>19</v>
      </c>
      <c r="G23" s="231" t="s">
        <v>2875</v>
      </c>
      <c r="H23" s="164" t="s">
        <v>5924</v>
      </c>
      <c r="I23" s="231" t="s">
        <v>2877</v>
      </c>
      <c r="J23" s="231" t="s">
        <v>2878</v>
      </c>
      <c r="K23" s="231">
        <v>2</v>
      </c>
      <c r="L23" s="165" t="s">
        <v>2214</v>
      </c>
      <c r="M23" s="165" t="s">
        <v>3767</v>
      </c>
      <c r="N23" s="64">
        <v>0</v>
      </c>
      <c r="O23" s="64">
        <v>0</v>
      </c>
      <c r="P23" s="64">
        <v>0</v>
      </c>
      <c r="Q23" s="64">
        <v>0</v>
      </c>
      <c r="R23" s="64">
        <f t="shared" si="12"/>
        <v>0</v>
      </c>
      <c r="S23" s="105" t="s">
        <v>5915</v>
      </c>
      <c r="T23" s="105" t="s">
        <v>172</v>
      </c>
      <c r="U23" s="159">
        <f t="shared" si="3"/>
        <v>0</v>
      </c>
      <c r="V23" s="159" t="s">
        <v>5920</v>
      </c>
      <c r="W23" s="100" t="str">
        <f t="shared" si="4"/>
        <v>No hay Programación</v>
      </c>
      <c r="X23" s="105" t="str">
        <f t="shared" si="5"/>
        <v>De acuerdo a lo programado</v>
      </c>
      <c r="Y23" s="166"/>
      <c r="Z23" s="159">
        <f t="shared" si="6"/>
        <v>0</v>
      </c>
      <c r="AA23" s="159"/>
      <c r="AB23" s="100" t="str">
        <f t="shared" si="7"/>
        <v>No hay ejecución</v>
      </c>
      <c r="AC23" s="105" t="str">
        <f t="shared" si="8"/>
        <v>NA</v>
      </c>
      <c r="AD23" s="166"/>
      <c r="AE23" s="65" t="e">
        <f t="shared" si="9"/>
        <v>#VALUE!</v>
      </c>
      <c r="AF23" s="100" t="e">
        <f t="shared" si="10"/>
        <v>#VALUE!</v>
      </c>
      <c r="AG23" s="105" t="e">
        <f t="shared" si="11"/>
        <v>#VALUE!</v>
      </c>
      <c r="AH23" s="166"/>
      <c r="AI23" s="65" t="s">
        <v>172</v>
      </c>
      <c r="AJ23" s="105" t="s">
        <v>172</v>
      </c>
    </row>
    <row r="24" spans="1:36" s="59" customFormat="1" ht="20.399999999999999" thickTop="1" thickBot="1">
      <c r="A24" s="63">
        <v>9</v>
      </c>
      <c r="B24" s="162" t="s">
        <v>400</v>
      </c>
      <c r="C24" s="162" t="s">
        <v>41</v>
      </c>
      <c r="D24" s="162">
        <v>0</v>
      </c>
      <c r="E24" s="162" t="s">
        <v>66</v>
      </c>
      <c r="F24" s="162">
        <v>19</v>
      </c>
      <c r="G24" s="231" t="s">
        <v>5925</v>
      </c>
      <c r="H24" s="164" t="s">
        <v>5926</v>
      </c>
      <c r="I24" s="231" t="s">
        <v>2877</v>
      </c>
      <c r="J24" s="231" t="s">
        <v>2878</v>
      </c>
      <c r="K24" s="231">
        <v>2</v>
      </c>
      <c r="L24" s="165" t="s">
        <v>664</v>
      </c>
      <c r="M24" s="165" t="s">
        <v>3770</v>
      </c>
      <c r="N24" s="64">
        <v>0</v>
      </c>
      <c r="O24" s="64">
        <v>0</v>
      </c>
      <c r="P24" s="64">
        <v>0</v>
      </c>
      <c r="Q24" s="64">
        <v>0</v>
      </c>
      <c r="R24" s="64">
        <f t="shared" si="12"/>
        <v>0</v>
      </c>
      <c r="S24" s="105" t="s">
        <v>5915</v>
      </c>
      <c r="T24" s="105" t="s">
        <v>172</v>
      </c>
      <c r="U24" s="159">
        <f t="shared" si="3"/>
        <v>0</v>
      </c>
      <c r="V24" s="159" t="s">
        <v>5920</v>
      </c>
      <c r="W24" s="100" t="str">
        <f t="shared" si="4"/>
        <v>No hay Programación</v>
      </c>
      <c r="X24" s="105" t="str">
        <f t="shared" si="5"/>
        <v>De acuerdo a lo programado</v>
      </c>
      <c r="Y24" s="166"/>
      <c r="Z24" s="159">
        <f t="shared" si="6"/>
        <v>0</v>
      </c>
      <c r="AA24" s="159"/>
      <c r="AB24" s="100" t="str">
        <f t="shared" si="7"/>
        <v>No hay ejecución</v>
      </c>
      <c r="AC24" s="105" t="str">
        <f t="shared" si="8"/>
        <v>NA</v>
      </c>
      <c r="AD24" s="166"/>
      <c r="AE24" s="65" t="e">
        <f t="shared" si="9"/>
        <v>#VALUE!</v>
      </c>
      <c r="AF24" s="100" t="e">
        <f t="shared" si="10"/>
        <v>#VALUE!</v>
      </c>
      <c r="AG24" s="105" t="e">
        <f t="shared" si="11"/>
        <v>#VALUE!</v>
      </c>
      <c r="AH24" s="166"/>
      <c r="AI24" s="65" t="s">
        <v>172</v>
      </c>
      <c r="AJ24" s="105" t="s">
        <v>172</v>
      </c>
    </row>
    <row r="25" spans="1:36" s="59" customFormat="1" ht="20.399999999999999" thickTop="1" thickBot="1">
      <c r="A25" s="63">
        <v>10</v>
      </c>
      <c r="B25" s="162" t="s">
        <v>400</v>
      </c>
      <c r="C25" s="162" t="s">
        <v>41</v>
      </c>
      <c r="D25" s="162">
        <v>0</v>
      </c>
      <c r="E25" s="162" t="s">
        <v>66</v>
      </c>
      <c r="F25" s="162">
        <v>19</v>
      </c>
      <c r="G25" s="231" t="s">
        <v>5925</v>
      </c>
      <c r="H25" s="164" t="s">
        <v>5927</v>
      </c>
      <c r="I25" s="231" t="s">
        <v>2877</v>
      </c>
      <c r="J25" s="231" t="s">
        <v>2878</v>
      </c>
      <c r="K25" s="231">
        <v>2</v>
      </c>
      <c r="L25" s="165" t="s">
        <v>2214</v>
      </c>
      <c r="M25" s="165" t="s">
        <v>2215</v>
      </c>
      <c r="N25" s="64">
        <v>7</v>
      </c>
      <c r="O25" s="64">
        <v>6</v>
      </c>
      <c r="P25" s="64">
        <v>4</v>
      </c>
      <c r="Q25" s="64">
        <v>2</v>
      </c>
      <c r="R25" s="64">
        <f t="shared" si="12"/>
        <v>19</v>
      </c>
      <c r="S25" s="105" t="s">
        <v>5915</v>
      </c>
      <c r="T25" s="105" t="s">
        <v>172</v>
      </c>
      <c r="U25" s="159">
        <f t="shared" si="3"/>
        <v>13</v>
      </c>
      <c r="V25" s="159">
        <v>11</v>
      </c>
      <c r="W25" s="100">
        <f t="shared" si="4"/>
        <v>0.84615384615384615</v>
      </c>
      <c r="X25" s="105" t="str">
        <f t="shared" si="5"/>
        <v>Atraso Leve</v>
      </c>
      <c r="Y25" s="166" t="s">
        <v>7716</v>
      </c>
      <c r="Z25" s="159">
        <f t="shared" si="6"/>
        <v>6</v>
      </c>
      <c r="AA25" s="159"/>
      <c r="AB25" s="100" t="str">
        <f t="shared" si="7"/>
        <v>No hay ejecución</v>
      </c>
      <c r="AC25" s="105" t="str">
        <f t="shared" si="8"/>
        <v>NA</v>
      </c>
      <c r="AD25" s="166"/>
      <c r="AE25" s="65">
        <f t="shared" si="9"/>
        <v>11</v>
      </c>
      <c r="AF25" s="100">
        <f t="shared" si="10"/>
        <v>0.57894736842105265</v>
      </c>
      <c r="AG25" s="105" t="str">
        <f t="shared" si="11"/>
        <v>Incumplimiento</v>
      </c>
      <c r="AH25" s="166"/>
      <c r="AI25" s="65" t="s">
        <v>172</v>
      </c>
      <c r="AJ25" s="105" t="s">
        <v>172</v>
      </c>
    </row>
    <row r="26" spans="1:36" s="59" customFormat="1" ht="20.399999999999999" thickTop="1" thickBot="1">
      <c r="A26" s="63">
        <v>11</v>
      </c>
      <c r="B26" s="162" t="s">
        <v>3954</v>
      </c>
      <c r="C26" s="162" t="s">
        <v>46</v>
      </c>
      <c r="D26" s="162">
        <v>1</v>
      </c>
      <c r="E26" s="162" t="s">
        <v>147</v>
      </c>
      <c r="F26" s="162">
        <v>20</v>
      </c>
      <c r="G26" s="231" t="s">
        <v>5925</v>
      </c>
      <c r="H26" s="164" t="s">
        <v>5927</v>
      </c>
      <c r="I26" s="231" t="s">
        <v>2877</v>
      </c>
      <c r="J26" s="231" t="s">
        <v>2878</v>
      </c>
      <c r="K26" s="231"/>
      <c r="L26" s="165" t="s">
        <v>2201</v>
      </c>
      <c r="M26" s="165" t="s">
        <v>3767</v>
      </c>
      <c r="N26" s="64">
        <v>15</v>
      </c>
      <c r="O26" s="64">
        <v>3</v>
      </c>
      <c r="P26" s="64">
        <v>0</v>
      </c>
      <c r="Q26" s="64">
        <v>0</v>
      </c>
      <c r="R26" s="64">
        <f t="shared" si="12"/>
        <v>18</v>
      </c>
      <c r="S26" s="105" t="s">
        <v>5915</v>
      </c>
      <c r="T26" s="105" t="s">
        <v>172</v>
      </c>
      <c r="U26" s="159">
        <f t="shared" si="3"/>
        <v>18</v>
      </c>
      <c r="V26" s="159">
        <v>22</v>
      </c>
      <c r="W26" s="100">
        <f t="shared" si="4"/>
        <v>1.2222222222222223</v>
      </c>
      <c r="X26" s="105" t="str">
        <f t="shared" si="5"/>
        <v>De acuerdo a lo programado</v>
      </c>
      <c r="Y26" s="166"/>
      <c r="Z26" s="159">
        <f t="shared" si="6"/>
        <v>0</v>
      </c>
      <c r="AA26" s="159"/>
      <c r="AB26" s="100" t="str">
        <f t="shared" si="7"/>
        <v>No hay ejecución</v>
      </c>
      <c r="AC26" s="105" t="str">
        <f t="shared" si="8"/>
        <v>NA</v>
      </c>
      <c r="AD26" s="166"/>
      <c r="AE26" s="65">
        <f t="shared" si="9"/>
        <v>22</v>
      </c>
      <c r="AF26" s="100">
        <f t="shared" si="10"/>
        <v>1.2222222222222223</v>
      </c>
      <c r="AG26" s="105" t="str">
        <f t="shared" si="11"/>
        <v>De acuerdo a lo programado</v>
      </c>
      <c r="AH26" s="166"/>
      <c r="AI26" s="65" t="s">
        <v>172</v>
      </c>
      <c r="AJ26" s="105" t="s">
        <v>172</v>
      </c>
    </row>
    <row r="27" spans="1:36" s="59" customFormat="1" ht="20.399999999999999" thickTop="1" thickBot="1">
      <c r="A27" s="63">
        <v>12</v>
      </c>
      <c r="B27" s="162" t="s">
        <v>400</v>
      </c>
      <c r="C27" s="162" t="s">
        <v>41</v>
      </c>
      <c r="D27" s="162">
        <v>0</v>
      </c>
      <c r="E27" s="162" t="s">
        <v>66</v>
      </c>
      <c r="F27" s="162">
        <v>19</v>
      </c>
      <c r="G27" s="231" t="s">
        <v>5925</v>
      </c>
      <c r="H27" s="164" t="s">
        <v>5928</v>
      </c>
      <c r="I27" s="231" t="s">
        <v>2877</v>
      </c>
      <c r="J27" s="231" t="s">
        <v>2878</v>
      </c>
      <c r="K27" s="231">
        <v>2</v>
      </c>
      <c r="L27" s="165" t="s">
        <v>2214</v>
      </c>
      <c r="M27" s="165" t="s">
        <v>2215</v>
      </c>
      <c r="N27" s="64">
        <v>0</v>
      </c>
      <c r="O27" s="64">
        <v>0</v>
      </c>
      <c r="P27" s="64">
        <v>0</v>
      </c>
      <c r="Q27" s="64">
        <v>0</v>
      </c>
      <c r="R27" s="64">
        <f t="shared" si="12"/>
        <v>0</v>
      </c>
      <c r="S27" s="105" t="s">
        <v>5915</v>
      </c>
      <c r="T27" s="105" t="s">
        <v>172</v>
      </c>
      <c r="U27" s="159">
        <f t="shared" si="3"/>
        <v>0</v>
      </c>
      <c r="V27" s="159" t="s">
        <v>5920</v>
      </c>
      <c r="W27" s="100" t="str">
        <f t="shared" si="4"/>
        <v>No hay Programación</v>
      </c>
      <c r="X27" s="105" t="str">
        <f t="shared" si="5"/>
        <v>De acuerdo a lo programado</v>
      </c>
      <c r="Y27" s="166"/>
      <c r="Z27" s="159">
        <f t="shared" si="6"/>
        <v>0</v>
      </c>
      <c r="AA27" s="159"/>
      <c r="AB27" s="100" t="str">
        <f t="shared" si="7"/>
        <v>No hay ejecución</v>
      </c>
      <c r="AC27" s="105" t="str">
        <f t="shared" si="8"/>
        <v>NA</v>
      </c>
      <c r="AD27" s="166"/>
      <c r="AE27" s="65" t="e">
        <f t="shared" si="9"/>
        <v>#VALUE!</v>
      </c>
      <c r="AF27" s="100" t="e">
        <f t="shared" si="10"/>
        <v>#VALUE!</v>
      </c>
      <c r="AG27" s="105" t="e">
        <f t="shared" si="11"/>
        <v>#VALUE!</v>
      </c>
      <c r="AH27" s="166"/>
      <c r="AI27" s="65" t="s">
        <v>172</v>
      </c>
      <c r="AJ27" s="105" t="s">
        <v>172</v>
      </c>
    </row>
    <row r="28" spans="1:36" s="59" customFormat="1" ht="39.6" thickTop="1" thickBot="1">
      <c r="A28" s="63">
        <v>13</v>
      </c>
      <c r="B28" s="162" t="s">
        <v>400</v>
      </c>
      <c r="C28" s="162" t="s">
        <v>41</v>
      </c>
      <c r="D28" s="162">
        <v>0</v>
      </c>
      <c r="E28" s="162" t="s">
        <v>66</v>
      </c>
      <c r="F28" s="162">
        <v>19</v>
      </c>
      <c r="G28" s="231" t="s">
        <v>5929</v>
      </c>
      <c r="H28" s="164" t="s">
        <v>5930</v>
      </c>
      <c r="I28" s="231" t="s">
        <v>2877</v>
      </c>
      <c r="J28" s="231" t="s">
        <v>2878</v>
      </c>
      <c r="K28" s="231">
        <v>7</v>
      </c>
      <c r="L28" s="165" t="s">
        <v>2214</v>
      </c>
      <c r="M28" s="165" t="s">
        <v>2215</v>
      </c>
      <c r="N28" s="64">
        <v>2</v>
      </c>
      <c r="O28" s="64">
        <v>6</v>
      </c>
      <c r="P28" s="64">
        <v>5</v>
      </c>
      <c r="Q28" s="64">
        <v>4</v>
      </c>
      <c r="R28" s="64">
        <f t="shared" si="12"/>
        <v>17</v>
      </c>
      <c r="S28" s="105" t="s">
        <v>5915</v>
      </c>
      <c r="T28" s="105" t="s">
        <v>172</v>
      </c>
      <c r="U28" s="159">
        <f t="shared" si="3"/>
        <v>8</v>
      </c>
      <c r="V28" s="159">
        <v>8</v>
      </c>
      <c r="W28" s="100">
        <f t="shared" si="4"/>
        <v>1</v>
      </c>
      <c r="X28" s="105" t="str">
        <f t="shared" si="5"/>
        <v>De acuerdo a lo programado</v>
      </c>
      <c r="Y28" s="166" t="s">
        <v>7717</v>
      </c>
      <c r="Z28" s="159">
        <f t="shared" si="6"/>
        <v>9</v>
      </c>
      <c r="AA28" s="159"/>
      <c r="AB28" s="100" t="str">
        <f t="shared" si="7"/>
        <v>No hay ejecución</v>
      </c>
      <c r="AC28" s="105" t="str">
        <f t="shared" si="8"/>
        <v>NA</v>
      </c>
      <c r="AD28" s="166"/>
      <c r="AE28" s="65">
        <f t="shared" si="9"/>
        <v>8</v>
      </c>
      <c r="AF28" s="100">
        <f t="shared" si="10"/>
        <v>0.47058823529411764</v>
      </c>
      <c r="AG28" s="105" t="str">
        <f t="shared" si="11"/>
        <v>Incumplimiento</v>
      </c>
      <c r="AH28" s="166"/>
      <c r="AI28" s="65" t="s">
        <v>172</v>
      </c>
      <c r="AJ28" s="105" t="s">
        <v>172</v>
      </c>
    </row>
    <row r="29" spans="1:36" s="59" customFormat="1" ht="39.6" thickTop="1" thickBot="1">
      <c r="A29" s="63">
        <v>14</v>
      </c>
      <c r="B29" s="162" t="s">
        <v>400</v>
      </c>
      <c r="C29" s="162" t="s">
        <v>41</v>
      </c>
      <c r="D29" s="162">
        <v>0</v>
      </c>
      <c r="E29" s="162" t="s">
        <v>66</v>
      </c>
      <c r="F29" s="162">
        <v>19</v>
      </c>
      <c r="G29" s="231" t="s">
        <v>5931</v>
      </c>
      <c r="H29" s="164" t="s">
        <v>5932</v>
      </c>
      <c r="I29" s="231" t="s">
        <v>2877</v>
      </c>
      <c r="J29" s="231" t="s">
        <v>2878</v>
      </c>
      <c r="K29" s="231">
        <v>7</v>
      </c>
      <c r="L29" s="165" t="s">
        <v>2214</v>
      </c>
      <c r="M29" s="165" t="s">
        <v>2215</v>
      </c>
      <c r="N29" s="64">
        <v>1</v>
      </c>
      <c r="O29" s="64">
        <v>1</v>
      </c>
      <c r="P29" s="64">
        <v>6</v>
      </c>
      <c r="Q29" s="64">
        <v>1</v>
      </c>
      <c r="R29" s="64">
        <f t="shared" si="12"/>
        <v>9</v>
      </c>
      <c r="S29" s="105" t="s">
        <v>5915</v>
      </c>
      <c r="T29" s="105" t="s">
        <v>172</v>
      </c>
      <c r="U29" s="159">
        <f t="shared" si="3"/>
        <v>2</v>
      </c>
      <c r="V29" s="159">
        <v>2</v>
      </c>
      <c r="W29" s="100">
        <f t="shared" si="4"/>
        <v>1</v>
      </c>
      <c r="X29" s="105" t="str">
        <f t="shared" si="5"/>
        <v>De acuerdo a lo programado</v>
      </c>
      <c r="Y29" s="166" t="s">
        <v>7718</v>
      </c>
      <c r="Z29" s="159">
        <f t="shared" si="6"/>
        <v>7</v>
      </c>
      <c r="AA29" s="159"/>
      <c r="AB29" s="100" t="str">
        <f t="shared" si="7"/>
        <v>No hay ejecución</v>
      </c>
      <c r="AC29" s="105" t="str">
        <f t="shared" si="8"/>
        <v>NA</v>
      </c>
      <c r="AD29" s="166"/>
      <c r="AE29" s="65">
        <f t="shared" si="9"/>
        <v>2</v>
      </c>
      <c r="AF29" s="100">
        <f t="shared" si="10"/>
        <v>0.22222222222222221</v>
      </c>
      <c r="AG29" s="105" t="str">
        <f t="shared" si="11"/>
        <v>Incumplimiento</v>
      </c>
      <c r="AH29" s="166"/>
      <c r="AI29" s="65" t="s">
        <v>172</v>
      </c>
      <c r="AJ29" s="105" t="s">
        <v>172</v>
      </c>
    </row>
    <row r="30" spans="1:36" s="59" customFormat="1" ht="20.399999999999999" thickTop="1" thickBot="1">
      <c r="A30" s="63">
        <v>15</v>
      </c>
      <c r="B30" s="162" t="s">
        <v>400</v>
      </c>
      <c r="C30" s="162" t="s">
        <v>41</v>
      </c>
      <c r="D30" s="162">
        <v>0</v>
      </c>
      <c r="E30" s="162" t="s">
        <v>66</v>
      </c>
      <c r="F30" s="162">
        <v>19</v>
      </c>
      <c r="G30" s="231" t="s">
        <v>5931</v>
      </c>
      <c r="H30" s="164" t="s">
        <v>5933</v>
      </c>
      <c r="I30" s="231" t="s">
        <v>2877</v>
      </c>
      <c r="J30" s="231" t="s">
        <v>2878</v>
      </c>
      <c r="K30" s="231">
        <v>7</v>
      </c>
      <c r="L30" s="165" t="s">
        <v>2214</v>
      </c>
      <c r="M30" s="165" t="s">
        <v>2215</v>
      </c>
      <c r="N30" s="64">
        <v>0</v>
      </c>
      <c r="O30" s="64">
        <v>0</v>
      </c>
      <c r="P30" s="64">
        <v>2</v>
      </c>
      <c r="Q30" s="64">
        <v>2</v>
      </c>
      <c r="R30" s="64">
        <f t="shared" si="12"/>
        <v>4</v>
      </c>
      <c r="S30" s="105" t="s">
        <v>5915</v>
      </c>
      <c r="T30" s="105" t="s">
        <v>172</v>
      </c>
      <c r="U30" s="159">
        <f t="shared" si="3"/>
        <v>0</v>
      </c>
      <c r="V30" s="159">
        <v>4</v>
      </c>
      <c r="W30" s="100" t="str">
        <f t="shared" si="4"/>
        <v>No hay Programación</v>
      </c>
      <c r="X30" s="105" t="str">
        <f t="shared" si="5"/>
        <v>De acuerdo a lo programado</v>
      </c>
      <c r="Y30" s="166"/>
      <c r="Z30" s="159">
        <f t="shared" si="6"/>
        <v>4</v>
      </c>
      <c r="AA30" s="159"/>
      <c r="AB30" s="100" t="str">
        <f t="shared" si="7"/>
        <v>No hay ejecución</v>
      </c>
      <c r="AC30" s="105" t="str">
        <f t="shared" si="8"/>
        <v>NA</v>
      </c>
      <c r="AD30" s="166"/>
      <c r="AE30" s="65">
        <f t="shared" si="9"/>
        <v>4</v>
      </c>
      <c r="AF30" s="100">
        <f t="shared" si="10"/>
        <v>1</v>
      </c>
      <c r="AG30" s="105" t="str">
        <f t="shared" si="11"/>
        <v>De acuerdo a lo programado</v>
      </c>
      <c r="AH30" s="166"/>
      <c r="AI30" s="65" t="s">
        <v>172</v>
      </c>
      <c r="AJ30" s="105" t="s">
        <v>172</v>
      </c>
    </row>
    <row r="31" spans="1:36" s="59" customFormat="1" ht="20.399999999999999" thickTop="1" thickBot="1">
      <c r="A31" s="63">
        <v>16</v>
      </c>
      <c r="B31" s="162" t="s">
        <v>400</v>
      </c>
      <c r="C31" s="162" t="s">
        <v>41</v>
      </c>
      <c r="D31" s="162">
        <v>0</v>
      </c>
      <c r="E31" s="162" t="s">
        <v>66</v>
      </c>
      <c r="F31" s="162">
        <v>19</v>
      </c>
      <c r="G31" s="231" t="s">
        <v>5931</v>
      </c>
      <c r="H31" s="164" t="s">
        <v>5934</v>
      </c>
      <c r="I31" s="231" t="s">
        <v>2877</v>
      </c>
      <c r="J31" s="231" t="s">
        <v>2878</v>
      </c>
      <c r="K31" s="231">
        <v>7</v>
      </c>
      <c r="L31" s="165" t="s">
        <v>2214</v>
      </c>
      <c r="M31" s="165" t="s">
        <v>2215</v>
      </c>
      <c r="N31" s="64">
        <v>2</v>
      </c>
      <c r="O31" s="64">
        <v>2</v>
      </c>
      <c r="P31" s="64">
        <v>2</v>
      </c>
      <c r="Q31" s="64">
        <v>1</v>
      </c>
      <c r="R31" s="64">
        <f t="shared" si="12"/>
        <v>7</v>
      </c>
      <c r="S31" s="105" t="s">
        <v>5915</v>
      </c>
      <c r="T31" s="105" t="s">
        <v>172</v>
      </c>
      <c r="U31" s="159">
        <f t="shared" si="3"/>
        <v>4</v>
      </c>
      <c r="V31" s="159">
        <v>4</v>
      </c>
      <c r="W31" s="100">
        <f t="shared" si="4"/>
        <v>1</v>
      </c>
      <c r="X31" s="105" t="str">
        <f t="shared" si="5"/>
        <v>De acuerdo a lo programado</v>
      </c>
      <c r="Y31" s="166"/>
      <c r="Z31" s="159">
        <f t="shared" si="6"/>
        <v>3</v>
      </c>
      <c r="AA31" s="159"/>
      <c r="AB31" s="100" t="str">
        <f t="shared" si="7"/>
        <v>No hay ejecución</v>
      </c>
      <c r="AC31" s="105" t="str">
        <f t="shared" si="8"/>
        <v>NA</v>
      </c>
      <c r="AD31" s="166"/>
      <c r="AE31" s="65">
        <f t="shared" si="9"/>
        <v>4</v>
      </c>
      <c r="AF31" s="100">
        <f t="shared" si="10"/>
        <v>0.5714285714285714</v>
      </c>
      <c r="AG31" s="105" t="str">
        <f t="shared" si="11"/>
        <v>Incumplimiento</v>
      </c>
      <c r="AH31" s="166"/>
      <c r="AI31" s="65" t="s">
        <v>172</v>
      </c>
      <c r="AJ31" s="105" t="s">
        <v>172</v>
      </c>
    </row>
    <row r="32" spans="1:36" s="59" customFormat="1" ht="20.399999999999999" thickTop="1" thickBot="1">
      <c r="A32" s="63">
        <v>17</v>
      </c>
      <c r="B32" s="162" t="s">
        <v>400</v>
      </c>
      <c r="C32" s="162" t="s">
        <v>41</v>
      </c>
      <c r="D32" s="162">
        <v>0</v>
      </c>
      <c r="E32" s="162" t="s">
        <v>66</v>
      </c>
      <c r="F32" s="162">
        <v>19</v>
      </c>
      <c r="G32" s="231" t="s">
        <v>5935</v>
      </c>
      <c r="H32" s="164" t="s">
        <v>5936</v>
      </c>
      <c r="I32" s="231" t="s">
        <v>2877</v>
      </c>
      <c r="J32" s="231" t="s">
        <v>2878</v>
      </c>
      <c r="K32" s="231">
        <v>7</v>
      </c>
      <c r="L32" s="165" t="s">
        <v>2214</v>
      </c>
      <c r="M32" s="165" t="s">
        <v>2215</v>
      </c>
      <c r="N32" s="64">
        <v>0</v>
      </c>
      <c r="O32" s="64">
        <v>1</v>
      </c>
      <c r="P32" s="64">
        <v>1</v>
      </c>
      <c r="Q32" s="64">
        <v>1</v>
      </c>
      <c r="R32" s="64">
        <f t="shared" si="12"/>
        <v>3</v>
      </c>
      <c r="S32" s="105" t="s">
        <v>5915</v>
      </c>
      <c r="T32" s="105" t="s">
        <v>172</v>
      </c>
      <c r="U32" s="159">
        <f t="shared" si="3"/>
        <v>1</v>
      </c>
      <c r="V32" s="159">
        <v>1</v>
      </c>
      <c r="W32" s="100">
        <f t="shared" si="4"/>
        <v>1</v>
      </c>
      <c r="X32" s="105" t="str">
        <f t="shared" si="5"/>
        <v>De acuerdo a lo programado</v>
      </c>
      <c r="Y32" s="166"/>
      <c r="Z32" s="159">
        <f t="shared" si="6"/>
        <v>2</v>
      </c>
      <c r="AA32" s="159"/>
      <c r="AB32" s="100" t="str">
        <f t="shared" si="7"/>
        <v>No hay ejecución</v>
      </c>
      <c r="AC32" s="105" t="str">
        <f t="shared" si="8"/>
        <v>NA</v>
      </c>
      <c r="AD32" s="166"/>
      <c r="AE32" s="65">
        <f t="shared" si="9"/>
        <v>1</v>
      </c>
      <c r="AF32" s="100">
        <f t="shared" si="10"/>
        <v>0.33333333333333331</v>
      </c>
      <c r="AG32" s="105" t="str">
        <f t="shared" si="11"/>
        <v>Incumplimiento</v>
      </c>
      <c r="AH32" s="166"/>
      <c r="AI32" s="65" t="s">
        <v>172</v>
      </c>
      <c r="AJ32" s="105" t="s">
        <v>172</v>
      </c>
    </row>
    <row r="33" spans="1:36" s="59" customFormat="1" ht="30" thickTop="1" thickBot="1">
      <c r="A33" s="63">
        <v>18</v>
      </c>
      <c r="B33" s="162" t="s">
        <v>400</v>
      </c>
      <c r="C33" s="162" t="s">
        <v>41</v>
      </c>
      <c r="D33" s="162">
        <v>0</v>
      </c>
      <c r="E33" s="162" t="s">
        <v>66</v>
      </c>
      <c r="F33" s="162">
        <v>19</v>
      </c>
      <c r="G33" s="231" t="s">
        <v>5937</v>
      </c>
      <c r="H33" s="164" t="s">
        <v>5938</v>
      </c>
      <c r="I33" s="231" t="s">
        <v>2877</v>
      </c>
      <c r="J33" s="231" t="s">
        <v>2878</v>
      </c>
      <c r="K33" s="231">
        <v>7</v>
      </c>
      <c r="L33" s="165" t="s">
        <v>3832</v>
      </c>
      <c r="M33" s="165" t="s">
        <v>3767</v>
      </c>
      <c r="N33" s="64">
        <v>0</v>
      </c>
      <c r="O33" s="64">
        <v>0</v>
      </c>
      <c r="P33" s="64">
        <v>0</v>
      </c>
      <c r="Q33" s="64">
        <v>0</v>
      </c>
      <c r="R33" s="64">
        <f t="shared" si="12"/>
        <v>0</v>
      </c>
      <c r="S33" s="105" t="s">
        <v>5915</v>
      </c>
      <c r="T33" s="105" t="s">
        <v>172</v>
      </c>
      <c r="U33" s="159">
        <f t="shared" si="3"/>
        <v>0</v>
      </c>
      <c r="V33" s="159" t="s">
        <v>5920</v>
      </c>
      <c r="W33" s="100" t="str">
        <f t="shared" si="4"/>
        <v>No hay Programación</v>
      </c>
      <c r="X33" s="105" t="str">
        <f t="shared" si="5"/>
        <v>De acuerdo a lo programado</v>
      </c>
      <c r="Y33" s="166"/>
      <c r="Z33" s="159">
        <f t="shared" si="6"/>
        <v>0</v>
      </c>
      <c r="AA33" s="159"/>
      <c r="AB33" s="100" t="str">
        <f t="shared" si="7"/>
        <v>No hay ejecución</v>
      </c>
      <c r="AC33" s="105" t="str">
        <f t="shared" si="8"/>
        <v>NA</v>
      </c>
      <c r="AD33" s="166"/>
      <c r="AE33" s="65" t="e">
        <f t="shared" si="9"/>
        <v>#VALUE!</v>
      </c>
      <c r="AF33" s="100" t="e">
        <f t="shared" si="10"/>
        <v>#VALUE!</v>
      </c>
      <c r="AG33" s="105" t="e">
        <f t="shared" si="11"/>
        <v>#VALUE!</v>
      </c>
      <c r="AH33" s="166"/>
      <c r="AI33" s="65" t="s">
        <v>172</v>
      </c>
      <c r="AJ33" s="105" t="s">
        <v>172</v>
      </c>
    </row>
    <row r="34" spans="1:36" s="59" customFormat="1" ht="20.399999999999999" thickTop="1" thickBot="1">
      <c r="A34" s="63">
        <v>19</v>
      </c>
      <c r="B34" s="162" t="s">
        <v>400</v>
      </c>
      <c r="C34" s="162" t="s">
        <v>41</v>
      </c>
      <c r="D34" s="162">
        <v>0</v>
      </c>
      <c r="E34" s="162" t="s">
        <v>66</v>
      </c>
      <c r="F34" s="162">
        <v>19</v>
      </c>
      <c r="G34" s="231" t="s">
        <v>2875</v>
      </c>
      <c r="H34" s="164" t="s">
        <v>5939</v>
      </c>
      <c r="I34" s="231" t="s">
        <v>2877</v>
      </c>
      <c r="J34" s="231" t="s">
        <v>2878</v>
      </c>
      <c r="K34" s="231">
        <v>7</v>
      </c>
      <c r="L34" s="165" t="s">
        <v>2214</v>
      </c>
      <c r="M34" s="165" t="s">
        <v>2215</v>
      </c>
      <c r="N34" s="64">
        <v>0</v>
      </c>
      <c r="O34" s="64">
        <v>4</v>
      </c>
      <c r="P34" s="64">
        <v>3</v>
      </c>
      <c r="Q34" s="64">
        <v>4</v>
      </c>
      <c r="R34" s="64">
        <f t="shared" si="12"/>
        <v>11</v>
      </c>
      <c r="S34" s="105" t="s">
        <v>5915</v>
      </c>
      <c r="T34" s="105" t="s">
        <v>172</v>
      </c>
      <c r="U34" s="159">
        <f t="shared" si="3"/>
        <v>4</v>
      </c>
      <c r="V34" s="159">
        <v>5</v>
      </c>
      <c r="W34" s="100">
        <f t="shared" si="4"/>
        <v>1.25</v>
      </c>
      <c r="X34" s="105" t="str">
        <f t="shared" si="5"/>
        <v>De acuerdo a lo programado</v>
      </c>
      <c r="Y34" s="166"/>
      <c r="Z34" s="159">
        <f t="shared" si="6"/>
        <v>7</v>
      </c>
      <c r="AA34" s="159"/>
      <c r="AB34" s="100" t="str">
        <f t="shared" si="7"/>
        <v>No hay ejecución</v>
      </c>
      <c r="AC34" s="105" t="str">
        <f t="shared" si="8"/>
        <v>NA</v>
      </c>
      <c r="AD34" s="166"/>
      <c r="AE34" s="65">
        <f t="shared" si="9"/>
        <v>5</v>
      </c>
      <c r="AF34" s="100">
        <f t="shared" si="10"/>
        <v>0.45454545454545453</v>
      </c>
      <c r="AG34" s="105" t="str">
        <f t="shared" si="11"/>
        <v>Incumplimiento</v>
      </c>
      <c r="AH34" s="166"/>
      <c r="AI34" s="65" t="s">
        <v>172</v>
      </c>
      <c r="AJ34" s="105" t="s">
        <v>172</v>
      </c>
    </row>
    <row r="35" spans="1:36" s="59" customFormat="1" ht="20.399999999999999" thickTop="1" thickBot="1">
      <c r="A35" s="63">
        <v>20</v>
      </c>
      <c r="B35" s="162" t="s">
        <v>400</v>
      </c>
      <c r="C35" s="162" t="s">
        <v>41</v>
      </c>
      <c r="D35" s="162">
        <v>0</v>
      </c>
      <c r="E35" s="162" t="s">
        <v>66</v>
      </c>
      <c r="F35" s="162">
        <v>19</v>
      </c>
      <c r="G35" s="231" t="s">
        <v>2875</v>
      </c>
      <c r="H35" s="164" t="s">
        <v>5940</v>
      </c>
      <c r="I35" s="231" t="s">
        <v>2877</v>
      </c>
      <c r="J35" s="231" t="s">
        <v>2878</v>
      </c>
      <c r="K35" s="231">
        <v>7</v>
      </c>
      <c r="L35" s="165" t="s">
        <v>2214</v>
      </c>
      <c r="M35" s="165" t="s">
        <v>2215</v>
      </c>
      <c r="N35" s="64">
        <v>0</v>
      </c>
      <c r="O35" s="64">
        <v>0</v>
      </c>
      <c r="P35" s="64">
        <v>0</v>
      </c>
      <c r="Q35" s="64">
        <v>1</v>
      </c>
      <c r="R35" s="64">
        <f t="shared" si="12"/>
        <v>1</v>
      </c>
      <c r="S35" s="105" t="s">
        <v>5915</v>
      </c>
      <c r="T35" s="105" t="s">
        <v>172</v>
      </c>
      <c r="U35" s="159">
        <f t="shared" si="3"/>
        <v>0</v>
      </c>
      <c r="V35" s="159" t="s">
        <v>5920</v>
      </c>
      <c r="W35" s="100" t="str">
        <f t="shared" si="4"/>
        <v>No hay Programación</v>
      </c>
      <c r="X35" s="105" t="str">
        <f t="shared" si="5"/>
        <v>De acuerdo a lo programado</v>
      </c>
      <c r="Y35" s="166"/>
      <c r="Z35" s="159">
        <f t="shared" si="6"/>
        <v>1</v>
      </c>
      <c r="AA35" s="159"/>
      <c r="AB35" s="100" t="str">
        <f t="shared" si="7"/>
        <v>No hay ejecución</v>
      </c>
      <c r="AC35" s="105" t="str">
        <f t="shared" si="8"/>
        <v>NA</v>
      </c>
      <c r="AD35" s="166"/>
      <c r="AE35" s="65" t="e">
        <f t="shared" si="9"/>
        <v>#VALUE!</v>
      </c>
      <c r="AF35" s="100" t="e">
        <f t="shared" si="10"/>
        <v>#VALUE!</v>
      </c>
      <c r="AG35" s="105" t="e">
        <f t="shared" si="11"/>
        <v>#VALUE!</v>
      </c>
      <c r="AH35" s="166"/>
      <c r="AI35" s="65" t="s">
        <v>172</v>
      </c>
      <c r="AJ35" s="105" t="s">
        <v>172</v>
      </c>
    </row>
    <row r="36" spans="1:36" s="59" customFormat="1" ht="58.8" thickTop="1" thickBot="1">
      <c r="A36" s="63">
        <v>21</v>
      </c>
      <c r="B36" s="162" t="s">
        <v>400</v>
      </c>
      <c r="C36" s="162" t="s">
        <v>41</v>
      </c>
      <c r="D36" s="162">
        <v>0</v>
      </c>
      <c r="E36" s="162" t="s">
        <v>66</v>
      </c>
      <c r="F36" s="162">
        <v>19</v>
      </c>
      <c r="G36" s="231" t="s">
        <v>2875</v>
      </c>
      <c r="H36" s="164" t="s">
        <v>5941</v>
      </c>
      <c r="I36" s="231" t="s">
        <v>2877</v>
      </c>
      <c r="J36" s="231" t="s">
        <v>2878</v>
      </c>
      <c r="K36" s="231">
        <v>7</v>
      </c>
      <c r="L36" s="165" t="s">
        <v>3778</v>
      </c>
      <c r="M36" s="165" t="s">
        <v>643</v>
      </c>
      <c r="N36" s="64">
        <v>1</v>
      </c>
      <c r="O36" s="64">
        <v>2</v>
      </c>
      <c r="P36" s="64">
        <v>0</v>
      </c>
      <c r="Q36" s="64">
        <v>0</v>
      </c>
      <c r="R36" s="64">
        <f t="shared" si="12"/>
        <v>3</v>
      </c>
      <c r="S36" s="105" t="s">
        <v>5915</v>
      </c>
      <c r="T36" s="105" t="s">
        <v>172</v>
      </c>
      <c r="U36" s="159">
        <f t="shared" si="3"/>
        <v>3</v>
      </c>
      <c r="V36" s="159">
        <v>3</v>
      </c>
      <c r="W36" s="100">
        <f t="shared" si="4"/>
        <v>1</v>
      </c>
      <c r="X36" s="105" t="str">
        <f t="shared" si="5"/>
        <v>De acuerdo a lo programado</v>
      </c>
      <c r="Y36" s="166" t="s">
        <v>7719</v>
      </c>
      <c r="Z36" s="159">
        <f t="shared" si="6"/>
        <v>0</v>
      </c>
      <c r="AA36" s="159"/>
      <c r="AB36" s="100" t="str">
        <f t="shared" si="7"/>
        <v>No hay ejecución</v>
      </c>
      <c r="AC36" s="105" t="str">
        <f t="shared" si="8"/>
        <v>NA</v>
      </c>
      <c r="AD36" s="166"/>
      <c r="AE36" s="65">
        <f t="shared" si="9"/>
        <v>3</v>
      </c>
      <c r="AF36" s="100">
        <f t="shared" si="10"/>
        <v>1</v>
      </c>
      <c r="AG36" s="105" t="str">
        <f t="shared" si="11"/>
        <v>De acuerdo a lo programado</v>
      </c>
      <c r="AH36" s="166"/>
      <c r="AI36" s="65" t="s">
        <v>172</v>
      </c>
      <c r="AJ36" s="105" t="s">
        <v>172</v>
      </c>
    </row>
    <row r="37" spans="1:36" s="59" customFormat="1" ht="58.8" thickTop="1" thickBot="1">
      <c r="A37" s="63">
        <v>22</v>
      </c>
      <c r="B37" s="162" t="s">
        <v>3954</v>
      </c>
      <c r="C37" s="162" t="s">
        <v>46</v>
      </c>
      <c r="D37" s="162">
        <v>1</v>
      </c>
      <c r="E37" s="162" t="s">
        <v>147</v>
      </c>
      <c r="F37" s="162">
        <v>20</v>
      </c>
      <c r="G37" s="231" t="s">
        <v>2875</v>
      </c>
      <c r="H37" s="164" t="s">
        <v>5941</v>
      </c>
      <c r="I37" s="231" t="s">
        <v>2877</v>
      </c>
      <c r="J37" s="231" t="s">
        <v>2878</v>
      </c>
      <c r="K37" s="231"/>
      <c r="L37" s="165" t="s">
        <v>2201</v>
      </c>
      <c r="M37" s="165" t="s">
        <v>643</v>
      </c>
      <c r="N37" s="64">
        <v>1</v>
      </c>
      <c r="O37" s="64">
        <v>2</v>
      </c>
      <c r="P37" s="64">
        <v>0</v>
      </c>
      <c r="Q37" s="64">
        <v>0</v>
      </c>
      <c r="R37" s="64">
        <f t="shared" si="12"/>
        <v>3</v>
      </c>
      <c r="S37" s="105" t="s">
        <v>5915</v>
      </c>
      <c r="T37" s="105" t="s">
        <v>172</v>
      </c>
      <c r="U37" s="159">
        <f t="shared" si="3"/>
        <v>3</v>
      </c>
      <c r="V37" s="159">
        <v>3</v>
      </c>
      <c r="W37" s="100">
        <f t="shared" si="4"/>
        <v>1</v>
      </c>
      <c r="X37" s="105" t="str">
        <f t="shared" si="5"/>
        <v>De acuerdo a lo programado</v>
      </c>
      <c r="Y37" s="166" t="s">
        <v>7719</v>
      </c>
      <c r="Z37" s="159">
        <f t="shared" si="6"/>
        <v>0</v>
      </c>
      <c r="AA37" s="159"/>
      <c r="AB37" s="100" t="str">
        <f t="shared" si="7"/>
        <v>No hay ejecución</v>
      </c>
      <c r="AC37" s="105" t="str">
        <f t="shared" si="8"/>
        <v>NA</v>
      </c>
      <c r="AD37" s="166"/>
      <c r="AE37" s="65">
        <f t="shared" si="9"/>
        <v>3</v>
      </c>
      <c r="AF37" s="100">
        <f t="shared" si="10"/>
        <v>1</v>
      </c>
      <c r="AG37" s="105" t="str">
        <f t="shared" si="11"/>
        <v>De acuerdo a lo programado</v>
      </c>
      <c r="AH37" s="166"/>
      <c r="AI37" s="65" t="s">
        <v>172</v>
      </c>
      <c r="AJ37" s="105" t="s">
        <v>172</v>
      </c>
    </row>
    <row r="38" spans="1:36" s="59" customFormat="1" ht="20.399999999999999" thickTop="1" thickBot="1">
      <c r="A38" s="63">
        <v>23</v>
      </c>
      <c r="B38" s="162" t="s">
        <v>400</v>
      </c>
      <c r="C38" s="162" t="s">
        <v>41</v>
      </c>
      <c r="D38" s="162">
        <v>0</v>
      </c>
      <c r="E38" s="162" t="s">
        <v>66</v>
      </c>
      <c r="F38" s="162">
        <v>19</v>
      </c>
      <c r="G38" s="231" t="s">
        <v>5931</v>
      </c>
      <c r="H38" s="164" t="s">
        <v>5942</v>
      </c>
      <c r="I38" s="231" t="s">
        <v>2877</v>
      </c>
      <c r="J38" s="231" t="s">
        <v>2878</v>
      </c>
      <c r="K38" s="231">
        <v>7</v>
      </c>
      <c r="L38" s="165" t="s">
        <v>5943</v>
      </c>
      <c r="M38" s="165" t="s">
        <v>643</v>
      </c>
      <c r="N38" s="64">
        <v>0</v>
      </c>
      <c r="O38" s="64">
        <v>3</v>
      </c>
      <c r="P38" s="64">
        <v>0</v>
      </c>
      <c r="Q38" s="64">
        <v>0</v>
      </c>
      <c r="R38" s="64">
        <f t="shared" si="12"/>
        <v>3</v>
      </c>
      <c r="S38" s="105" t="s">
        <v>5915</v>
      </c>
      <c r="T38" s="105" t="s">
        <v>172</v>
      </c>
      <c r="U38" s="159">
        <f t="shared" si="3"/>
        <v>3</v>
      </c>
      <c r="V38" s="159">
        <v>2</v>
      </c>
      <c r="W38" s="100">
        <f t="shared" si="4"/>
        <v>0.66666666666666663</v>
      </c>
      <c r="X38" s="105" t="str">
        <f t="shared" si="5"/>
        <v>En Riesgo de no Cumplimiento</v>
      </c>
      <c r="Y38" s="166" t="s">
        <v>5944</v>
      </c>
      <c r="Z38" s="159">
        <f t="shared" si="6"/>
        <v>0</v>
      </c>
      <c r="AA38" s="159"/>
      <c r="AB38" s="100" t="str">
        <f t="shared" si="7"/>
        <v>No hay ejecución</v>
      </c>
      <c r="AC38" s="105" t="str">
        <f t="shared" si="8"/>
        <v>NA</v>
      </c>
      <c r="AD38" s="166"/>
      <c r="AE38" s="65">
        <f t="shared" si="9"/>
        <v>2</v>
      </c>
      <c r="AF38" s="100">
        <f t="shared" si="10"/>
        <v>0.66666666666666663</v>
      </c>
      <c r="AG38" s="105" t="str">
        <f t="shared" si="11"/>
        <v>Incumplimiento</v>
      </c>
      <c r="AH38" s="166"/>
      <c r="AI38" s="65" t="s">
        <v>172</v>
      </c>
      <c r="AJ38" s="105" t="s">
        <v>172</v>
      </c>
    </row>
    <row r="39" spans="1:36" s="59" customFormat="1" ht="20.399999999999999" thickTop="1" thickBot="1">
      <c r="A39" s="63">
        <v>24</v>
      </c>
      <c r="B39" s="162" t="s">
        <v>400</v>
      </c>
      <c r="C39" s="162" t="s">
        <v>41</v>
      </c>
      <c r="D39" s="162">
        <v>0</v>
      </c>
      <c r="E39" s="162" t="s">
        <v>66</v>
      </c>
      <c r="F39" s="162">
        <v>19</v>
      </c>
      <c r="G39" s="231" t="s">
        <v>5931</v>
      </c>
      <c r="H39" s="164" t="s">
        <v>5945</v>
      </c>
      <c r="I39" s="231" t="s">
        <v>2877</v>
      </c>
      <c r="J39" s="231" t="s">
        <v>2878</v>
      </c>
      <c r="K39" s="231">
        <v>7</v>
      </c>
      <c r="L39" s="165" t="s">
        <v>5943</v>
      </c>
      <c r="M39" s="165" t="s">
        <v>643</v>
      </c>
      <c r="N39" s="64">
        <v>0</v>
      </c>
      <c r="O39" s="64">
        <v>3</v>
      </c>
      <c r="P39" s="64">
        <v>0</v>
      </c>
      <c r="Q39" s="64">
        <v>0</v>
      </c>
      <c r="R39" s="64">
        <f t="shared" si="12"/>
        <v>3</v>
      </c>
      <c r="S39" s="105" t="s">
        <v>5915</v>
      </c>
      <c r="T39" s="105" t="s">
        <v>172</v>
      </c>
      <c r="U39" s="159">
        <f t="shared" si="3"/>
        <v>3</v>
      </c>
      <c r="V39" s="159">
        <v>2</v>
      </c>
      <c r="W39" s="100">
        <f t="shared" si="4"/>
        <v>0.66666666666666663</v>
      </c>
      <c r="X39" s="105" t="str">
        <f t="shared" si="5"/>
        <v>En Riesgo de no Cumplimiento</v>
      </c>
      <c r="Y39" s="166" t="s">
        <v>5944</v>
      </c>
      <c r="Z39" s="159">
        <f t="shared" si="6"/>
        <v>0</v>
      </c>
      <c r="AA39" s="159"/>
      <c r="AB39" s="100" t="str">
        <f t="shared" si="7"/>
        <v>No hay ejecución</v>
      </c>
      <c r="AC39" s="105" t="str">
        <f t="shared" si="8"/>
        <v>NA</v>
      </c>
      <c r="AD39" s="166"/>
      <c r="AE39" s="65">
        <f t="shared" si="9"/>
        <v>2</v>
      </c>
      <c r="AF39" s="100">
        <f t="shared" si="10"/>
        <v>0.66666666666666663</v>
      </c>
      <c r="AG39" s="105" t="str">
        <f t="shared" si="11"/>
        <v>Incumplimiento</v>
      </c>
      <c r="AH39" s="166"/>
      <c r="AI39" s="65" t="s">
        <v>172</v>
      </c>
      <c r="AJ39" s="105" t="s">
        <v>172</v>
      </c>
    </row>
    <row r="40" spans="1:36" s="59" customFormat="1" ht="20.399999999999999" thickTop="1" thickBot="1">
      <c r="A40" s="63">
        <v>25</v>
      </c>
      <c r="B40" s="162" t="s">
        <v>400</v>
      </c>
      <c r="C40" s="162" t="s">
        <v>41</v>
      </c>
      <c r="D40" s="162">
        <v>0</v>
      </c>
      <c r="E40" s="162" t="s">
        <v>66</v>
      </c>
      <c r="F40" s="162">
        <v>19</v>
      </c>
      <c r="G40" s="231" t="s">
        <v>2875</v>
      </c>
      <c r="H40" s="164" t="s">
        <v>5946</v>
      </c>
      <c r="I40" s="231" t="s">
        <v>2877</v>
      </c>
      <c r="J40" s="231" t="s">
        <v>2878</v>
      </c>
      <c r="K40" s="231">
        <v>13</v>
      </c>
      <c r="L40" s="165" t="s">
        <v>3807</v>
      </c>
      <c r="M40" s="165" t="s">
        <v>4609</v>
      </c>
      <c r="N40" s="64">
        <v>0</v>
      </c>
      <c r="O40" s="64">
        <v>0</v>
      </c>
      <c r="P40" s="64">
        <v>0</v>
      </c>
      <c r="Q40" s="64">
        <v>0</v>
      </c>
      <c r="R40" s="64">
        <f t="shared" si="12"/>
        <v>0</v>
      </c>
      <c r="S40" s="105" t="s">
        <v>5915</v>
      </c>
      <c r="T40" s="105" t="s">
        <v>172</v>
      </c>
      <c r="U40" s="159">
        <f t="shared" si="3"/>
        <v>0</v>
      </c>
      <c r="V40" s="159" t="s">
        <v>5920</v>
      </c>
      <c r="W40" s="100" t="str">
        <f t="shared" si="4"/>
        <v>No hay Programación</v>
      </c>
      <c r="X40" s="105" t="str">
        <f t="shared" si="5"/>
        <v>De acuerdo a lo programado</v>
      </c>
      <c r="Y40" s="166"/>
      <c r="Z40" s="159">
        <f t="shared" si="6"/>
        <v>0</v>
      </c>
      <c r="AA40" s="159"/>
      <c r="AB40" s="100" t="str">
        <f t="shared" si="7"/>
        <v>No hay ejecución</v>
      </c>
      <c r="AC40" s="105" t="str">
        <f t="shared" si="8"/>
        <v>NA</v>
      </c>
      <c r="AD40" s="166"/>
      <c r="AE40" s="65" t="e">
        <f t="shared" si="9"/>
        <v>#VALUE!</v>
      </c>
      <c r="AF40" s="100" t="e">
        <f t="shared" si="10"/>
        <v>#VALUE!</v>
      </c>
      <c r="AG40" s="105" t="e">
        <f t="shared" si="11"/>
        <v>#VALUE!</v>
      </c>
      <c r="AH40" s="166"/>
      <c r="AI40" s="65" t="s">
        <v>172</v>
      </c>
      <c r="AJ40" s="105" t="s">
        <v>172</v>
      </c>
    </row>
    <row r="41" spans="1:36" s="59" customFormat="1" ht="20.399999999999999" thickTop="1" thickBot="1">
      <c r="A41" s="63">
        <v>26</v>
      </c>
      <c r="B41" s="162" t="s">
        <v>403</v>
      </c>
      <c r="C41" s="162" t="s">
        <v>46</v>
      </c>
      <c r="D41" s="162" t="s">
        <v>123</v>
      </c>
      <c r="E41" s="162" t="s">
        <v>147</v>
      </c>
      <c r="F41" s="162">
        <v>18</v>
      </c>
      <c r="G41" s="231" t="s">
        <v>2875</v>
      </c>
      <c r="H41" s="164" t="s">
        <v>5947</v>
      </c>
      <c r="I41" s="231" t="s">
        <v>2877</v>
      </c>
      <c r="J41" s="231" t="s">
        <v>5948</v>
      </c>
      <c r="K41" s="231">
        <v>4</v>
      </c>
      <c r="L41" s="165" t="s">
        <v>2201</v>
      </c>
      <c r="M41" s="165" t="s">
        <v>3764</v>
      </c>
      <c r="N41" s="64">
        <v>117</v>
      </c>
      <c r="O41" s="64">
        <v>8</v>
      </c>
      <c r="P41" s="64">
        <v>0</v>
      </c>
      <c r="Q41" s="64">
        <v>0</v>
      </c>
      <c r="R41" s="64">
        <f t="shared" si="12"/>
        <v>125</v>
      </c>
      <c r="S41" s="105" t="s">
        <v>5915</v>
      </c>
      <c r="T41" s="105" t="s">
        <v>172</v>
      </c>
      <c r="U41" s="159">
        <f t="shared" si="3"/>
        <v>125</v>
      </c>
      <c r="V41" s="159">
        <v>124</v>
      </c>
      <c r="W41" s="100">
        <f t="shared" si="4"/>
        <v>0.99199999999999999</v>
      </c>
      <c r="X41" s="105" t="str">
        <f t="shared" si="5"/>
        <v>De acuerdo a lo programado</v>
      </c>
      <c r="Y41" s="166"/>
      <c r="Z41" s="159">
        <f t="shared" si="6"/>
        <v>0</v>
      </c>
      <c r="AA41" s="159"/>
      <c r="AB41" s="100" t="str">
        <f t="shared" si="7"/>
        <v>No hay ejecución</v>
      </c>
      <c r="AC41" s="105" t="str">
        <f t="shared" si="8"/>
        <v>NA</v>
      </c>
      <c r="AD41" s="166"/>
      <c r="AE41" s="65">
        <f t="shared" si="9"/>
        <v>124</v>
      </c>
      <c r="AF41" s="100">
        <f t="shared" si="10"/>
        <v>0.99199999999999999</v>
      </c>
      <c r="AG41" s="105" t="str">
        <f t="shared" si="11"/>
        <v>De acuerdo a lo programado</v>
      </c>
      <c r="AH41" s="166"/>
      <c r="AI41" s="65" t="s">
        <v>172</v>
      </c>
      <c r="AJ41" s="105" t="s">
        <v>172</v>
      </c>
    </row>
    <row r="42" spans="1:36" s="59" customFormat="1" ht="20.399999999999999" thickTop="1" thickBot="1">
      <c r="A42" s="63">
        <v>27</v>
      </c>
      <c r="B42" s="162" t="s">
        <v>403</v>
      </c>
      <c r="C42" s="162" t="s">
        <v>46</v>
      </c>
      <c r="D42" s="162" t="s">
        <v>123</v>
      </c>
      <c r="E42" s="162" t="s">
        <v>147</v>
      </c>
      <c r="F42" s="162">
        <v>18</v>
      </c>
      <c r="G42" s="231" t="s">
        <v>2875</v>
      </c>
      <c r="H42" s="164" t="s">
        <v>5949</v>
      </c>
      <c r="I42" s="231" t="s">
        <v>2877</v>
      </c>
      <c r="J42" s="231" t="s">
        <v>5948</v>
      </c>
      <c r="K42" s="231">
        <v>4</v>
      </c>
      <c r="L42" s="165" t="s">
        <v>2209</v>
      </c>
      <c r="M42" s="165" t="s">
        <v>3764</v>
      </c>
      <c r="N42" s="64">
        <v>111</v>
      </c>
      <c r="O42" s="64">
        <v>14</v>
      </c>
      <c r="P42" s="64">
        <v>0</v>
      </c>
      <c r="Q42" s="64">
        <v>0</v>
      </c>
      <c r="R42" s="64">
        <f t="shared" si="12"/>
        <v>125</v>
      </c>
      <c r="S42" s="105" t="s">
        <v>5915</v>
      </c>
      <c r="T42" s="105" t="s">
        <v>172</v>
      </c>
      <c r="U42" s="159">
        <f t="shared" si="3"/>
        <v>125</v>
      </c>
      <c r="V42" s="159">
        <v>124</v>
      </c>
      <c r="W42" s="100">
        <f t="shared" si="4"/>
        <v>0.99199999999999999</v>
      </c>
      <c r="X42" s="105" t="str">
        <f t="shared" si="5"/>
        <v>De acuerdo a lo programado</v>
      </c>
      <c r="Y42" s="166"/>
      <c r="Z42" s="159">
        <f t="shared" si="6"/>
        <v>0</v>
      </c>
      <c r="AA42" s="159"/>
      <c r="AB42" s="100" t="str">
        <f t="shared" si="7"/>
        <v>No hay ejecución</v>
      </c>
      <c r="AC42" s="105" t="str">
        <f t="shared" si="8"/>
        <v>NA</v>
      </c>
      <c r="AD42" s="166"/>
      <c r="AE42" s="65">
        <f t="shared" si="9"/>
        <v>124</v>
      </c>
      <c r="AF42" s="100">
        <f t="shared" si="10"/>
        <v>0.99199999999999999</v>
      </c>
      <c r="AG42" s="105" t="str">
        <f t="shared" si="11"/>
        <v>De acuerdo a lo programado</v>
      </c>
      <c r="AH42" s="166"/>
      <c r="AI42" s="65" t="s">
        <v>172</v>
      </c>
      <c r="AJ42" s="105" t="s">
        <v>172</v>
      </c>
    </row>
    <row r="43" spans="1:36" s="59" customFormat="1" ht="20.399999999999999" thickTop="1" thickBot="1">
      <c r="A43" s="63">
        <v>28</v>
      </c>
      <c r="B43" s="162" t="s">
        <v>403</v>
      </c>
      <c r="C43" s="162" t="s">
        <v>46</v>
      </c>
      <c r="D43" s="162" t="s">
        <v>123</v>
      </c>
      <c r="E43" s="162" t="s">
        <v>147</v>
      </c>
      <c r="F43" s="162">
        <v>18</v>
      </c>
      <c r="G43" s="231" t="s">
        <v>2875</v>
      </c>
      <c r="H43" s="164" t="s">
        <v>5950</v>
      </c>
      <c r="I43" s="231" t="s">
        <v>2877</v>
      </c>
      <c r="J43" s="231" t="s">
        <v>5948</v>
      </c>
      <c r="K43" s="231">
        <v>4</v>
      </c>
      <c r="L43" s="165" t="s">
        <v>3769</v>
      </c>
      <c r="M43" s="165" t="s">
        <v>3764</v>
      </c>
      <c r="N43" s="64">
        <v>111</v>
      </c>
      <c r="O43" s="64">
        <v>14</v>
      </c>
      <c r="P43" s="64">
        <v>0</v>
      </c>
      <c r="Q43" s="64">
        <v>0</v>
      </c>
      <c r="R43" s="64">
        <f t="shared" si="12"/>
        <v>125</v>
      </c>
      <c r="S43" s="105" t="s">
        <v>5915</v>
      </c>
      <c r="T43" s="105" t="s">
        <v>172</v>
      </c>
      <c r="U43" s="159">
        <f t="shared" si="3"/>
        <v>125</v>
      </c>
      <c r="V43" s="159">
        <v>123</v>
      </c>
      <c r="W43" s="100">
        <f t="shared" si="4"/>
        <v>0.98399999999999999</v>
      </c>
      <c r="X43" s="105" t="str">
        <f t="shared" si="5"/>
        <v>De acuerdo a lo programado</v>
      </c>
      <c r="Y43" s="166"/>
      <c r="Z43" s="159">
        <f t="shared" si="6"/>
        <v>0</v>
      </c>
      <c r="AA43" s="159"/>
      <c r="AB43" s="100" t="str">
        <f t="shared" si="7"/>
        <v>No hay ejecución</v>
      </c>
      <c r="AC43" s="105" t="str">
        <f t="shared" si="8"/>
        <v>NA</v>
      </c>
      <c r="AD43" s="166"/>
      <c r="AE43" s="65">
        <f t="shared" si="9"/>
        <v>123</v>
      </c>
      <c r="AF43" s="100">
        <f t="shared" si="10"/>
        <v>0.98399999999999999</v>
      </c>
      <c r="AG43" s="105" t="str">
        <f t="shared" si="11"/>
        <v>De acuerdo a lo programado</v>
      </c>
      <c r="AH43" s="166"/>
      <c r="AI43" s="65" t="s">
        <v>172</v>
      </c>
      <c r="AJ43" s="105" t="s">
        <v>172</v>
      </c>
    </row>
    <row r="44" spans="1:36" s="59" customFormat="1" ht="30" thickTop="1" thickBot="1">
      <c r="A44" s="63">
        <v>29</v>
      </c>
      <c r="B44" s="162" t="s">
        <v>403</v>
      </c>
      <c r="C44" s="162" t="s">
        <v>46</v>
      </c>
      <c r="D44" s="162" t="s">
        <v>123</v>
      </c>
      <c r="E44" s="162" t="s">
        <v>147</v>
      </c>
      <c r="F44" s="162">
        <v>18</v>
      </c>
      <c r="G44" s="231" t="s">
        <v>5925</v>
      </c>
      <c r="H44" s="164" t="s">
        <v>5951</v>
      </c>
      <c r="I44" s="231" t="s">
        <v>2877</v>
      </c>
      <c r="J44" s="231" t="s">
        <v>5948</v>
      </c>
      <c r="K44" s="231">
        <v>4</v>
      </c>
      <c r="L44" s="165" t="s">
        <v>2214</v>
      </c>
      <c r="M44" s="165" t="s">
        <v>2215</v>
      </c>
      <c r="N44" s="64">
        <v>3</v>
      </c>
      <c r="O44" s="64">
        <v>0</v>
      </c>
      <c r="P44" s="64">
        <v>0</v>
      </c>
      <c r="Q44" s="64">
        <v>0</v>
      </c>
      <c r="R44" s="64">
        <f t="shared" si="12"/>
        <v>3</v>
      </c>
      <c r="S44" s="105" t="s">
        <v>5915</v>
      </c>
      <c r="T44" s="105" t="s">
        <v>172</v>
      </c>
      <c r="U44" s="159">
        <f t="shared" si="3"/>
        <v>3</v>
      </c>
      <c r="V44" s="159">
        <v>3</v>
      </c>
      <c r="W44" s="100">
        <f t="shared" si="4"/>
        <v>1</v>
      </c>
      <c r="X44" s="105" t="str">
        <f t="shared" si="5"/>
        <v>De acuerdo a lo programado</v>
      </c>
      <c r="Y44" s="166"/>
      <c r="Z44" s="159">
        <f t="shared" si="6"/>
        <v>0</v>
      </c>
      <c r="AA44" s="159"/>
      <c r="AB44" s="100" t="str">
        <f t="shared" si="7"/>
        <v>No hay ejecución</v>
      </c>
      <c r="AC44" s="105" t="str">
        <f t="shared" si="8"/>
        <v>NA</v>
      </c>
      <c r="AD44" s="166"/>
      <c r="AE44" s="65">
        <f t="shared" si="9"/>
        <v>3</v>
      </c>
      <c r="AF44" s="100">
        <f t="shared" si="10"/>
        <v>1</v>
      </c>
      <c r="AG44" s="105" t="str">
        <f t="shared" si="11"/>
        <v>De acuerdo a lo programado</v>
      </c>
      <c r="AH44" s="166"/>
      <c r="AI44" s="65" t="s">
        <v>172</v>
      </c>
      <c r="AJ44" s="105" t="s">
        <v>172</v>
      </c>
    </row>
    <row r="45" spans="1:36" s="59" customFormat="1" ht="20.399999999999999" thickTop="1" thickBot="1">
      <c r="A45" s="63">
        <v>30</v>
      </c>
      <c r="B45" s="162" t="s">
        <v>403</v>
      </c>
      <c r="C45" s="162" t="s">
        <v>46</v>
      </c>
      <c r="D45" s="162" t="s">
        <v>123</v>
      </c>
      <c r="E45" s="162" t="s">
        <v>147</v>
      </c>
      <c r="F45" s="162">
        <v>18</v>
      </c>
      <c r="G45" s="231" t="s">
        <v>5925</v>
      </c>
      <c r="H45" s="164" t="s">
        <v>5952</v>
      </c>
      <c r="I45" s="231" t="s">
        <v>2877</v>
      </c>
      <c r="J45" s="231" t="s">
        <v>5948</v>
      </c>
      <c r="K45" s="231">
        <v>4</v>
      </c>
      <c r="L45" s="165" t="s">
        <v>2209</v>
      </c>
      <c r="M45" s="165" t="s">
        <v>3767</v>
      </c>
      <c r="N45" s="64">
        <v>3</v>
      </c>
      <c r="O45" s="64">
        <v>0</v>
      </c>
      <c r="P45" s="64">
        <v>0</v>
      </c>
      <c r="Q45" s="64">
        <v>0</v>
      </c>
      <c r="R45" s="64">
        <f t="shared" si="12"/>
        <v>3</v>
      </c>
      <c r="S45" s="105" t="s">
        <v>5915</v>
      </c>
      <c r="T45" s="105" t="s">
        <v>172</v>
      </c>
      <c r="U45" s="159">
        <f t="shared" si="3"/>
        <v>3</v>
      </c>
      <c r="V45" s="159">
        <v>3</v>
      </c>
      <c r="W45" s="100">
        <f t="shared" si="4"/>
        <v>1</v>
      </c>
      <c r="X45" s="105" t="str">
        <f t="shared" si="5"/>
        <v>De acuerdo a lo programado</v>
      </c>
      <c r="Y45" s="166"/>
      <c r="Z45" s="159">
        <f t="shared" si="6"/>
        <v>0</v>
      </c>
      <c r="AA45" s="159"/>
      <c r="AB45" s="100" t="str">
        <f t="shared" si="7"/>
        <v>No hay ejecución</v>
      </c>
      <c r="AC45" s="105" t="str">
        <f t="shared" si="8"/>
        <v>NA</v>
      </c>
      <c r="AD45" s="166"/>
      <c r="AE45" s="65">
        <f t="shared" si="9"/>
        <v>3</v>
      </c>
      <c r="AF45" s="100">
        <f t="shared" si="10"/>
        <v>1</v>
      </c>
      <c r="AG45" s="105" t="str">
        <f t="shared" si="11"/>
        <v>De acuerdo a lo programado</v>
      </c>
      <c r="AH45" s="166"/>
      <c r="AI45" s="65" t="s">
        <v>172</v>
      </c>
      <c r="AJ45" s="105" t="s">
        <v>172</v>
      </c>
    </row>
    <row r="46" spans="1:36" s="59" customFormat="1" ht="30" thickTop="1" thickBot="1">
      <c r="A46" s="63">
        <v>31</v>
      </c>
      <c r="B46" s="162" t="s">
        <v>403</v>
      </c>
      <c r="C46" s="162" t="s">
        <v>46</v>
      </c>
      <c r="D46" s="162" t="s">
        <v>123</v>
      </c>
      <c r="E46" s="162" t="s">
        <v>147</v>
      </c>
      <c r="F46" s="162">
        <v>18</v>
      </c>
      <c r="G46" s="231" t="s">
        <v>5925</v>
      </c>
      <c r="H46" s="164" t="s">
        <v>5953</v>
      </c>
      <c r="I46" s="231" t="s">
        <v>2877</v>
      </c>
      <c r="J46" s="231" t="s">
        <v>5948</v>
      </c>
      <c r="K46" s="231">
        <v>4</v>
      </c>
      <c r="L46" s="165" t="s">
        <v>664</v>
      </c>
      <c r="M46" s="165" t="s">
        <v>3767</v>
      </c>
      <c r="N46" s="64">
        <v>3</v>
      </c>
      <c r="O46" s="64">
        <v>0</v>
      </c>
      <c r="P46" s="64">
        <v>0</v>
      </c>
      <c r="Q46" s="64">
        <v>0</v>
      </c>
      <c r="R46" s="64">
        <f t="shared" si="12"/>
        <v>3</v>
      </c>
      <c r="S46" s="105" t="s">
        <v>5915</v>
      </c>
      <c r="T46" s="105" t="s">
        <v>172</v>
      </c>
      <c r="U46" s="159">
        <f t="shared" si="3"/>
        <v>3</v>
      </c>
      <c r="V46" s="159">
        <v>3</v>
      </c>
      <c r="W46" s="100">
        <f t="shared" si="4"/>
        <v>1</v>
      </c>
      <c r="X46" s="105" t="str">
        <f t="shared" si="5"/>
        <v>De acuerdo a lo programado</v>
      </c>
      <c r="Y46" s="166"/>
      <c r="Z46" s="159">
        <f t="shared" si="6"/>
        <v>0</v>
      </c>
      <c r="AA46" s="159"/>
      <c r="AB46" s="100" t="str">
        <f t="shared" si="7"/>
        <v>No hay ejecución</v>
      </c>
      <c r="AC46" s="105" t="str">
        <f t="shared" si="8"/>
        <v>NA</v>
      </c>
      <c r="AD46" s="166"/>
      <c r="AE46" s="65">
        <f t="shared" si="9"/>
        <v>3</v>
      </c>
      <c r="AF46" s="100">
        <f t="shared" si="10"/>
        <v>1</v>
      </c>
      <c r="AG46" s="105" t="str">
        <f t="shared" si="11"/>
        <v>De acuerdo a lo programado</v>
      </c>
      <c r="AH46" s="166"/>
      <c r="AI46" s="65" t="s">
        <v>172</v>
      </c>
      <c r="AJ46" s="105" t="s">
        <v>172</v>
      </c>
    </row>
    <row r="47" spans="1:36" s="59" customFormat="1" ht="20.399999999999999" thickTop="1" thickBot="1">
      <c r="A47" s="63">
        <v>32</v>
      </c>
      <c r="B47" s="162" t="s">
        <v>403</v>
      </c>
      <c r="C47" s="162" t="s">
        <v>46</v>
      </c>
      <c r="D47" s="162" t="s">
        <v>123</v>
      </c>
      <c r="E47" s="162" t="s">
        <v>147</v>
      </c>
      <c r="F47" s="162">
        <v>18</v>
      </c>
      <c r="G47" s="231" t="s">
        <v>5925</v>
      </c>
      <c r="H47" s="164" t="s">
        <v>5954</v>
      </c>
      <c r="I47" s="231" t="s">
        <v>2877</v>
      </c>
      <c r="J47" s="231" t="s">
        <v>5948</v>
      </c>
      <c r="K47" s="231">
        <v>9</v>
      </c>
      <c r="L47" s="165" t="s">
        <v>664</v>
      </c>
      <c r="M47" s="165" t="s">
        <v>3770</v>
      </c>
      <c r="N47" s="64">
        <v>3</v>
      </c>
      <c r="O47" s="64">
        <v>0</v>
      </c>
      <c r="P47" s="64">
        <v>0</v>
      </c>
      <c r="Q47" s="64">
        <v>0</v>
      </c>
      <c r="R47" s="64">
        <f t="shared" si="12"/>
        <v>3</v>
      </c>
      <c r="S47" s="105" t="s">
        <v>5915</v>
      </c>
      <c r="T47" s="105" t="s">
        <v>172</v>
      </c>
      <c r="U47" s="159">
        <f t="shared" si="3"/>
        <v>3</v>
      </c>
      <c r="V47" s="159">
        <v>3</v>
      </c>
      <c r="W47" s="100">
        <f t="shared" si="4"/>
        <v>1</v>
      </c>
      <c r="X47" s="105" t="str">
        <f t="shared" si="5"/>
        <v>De acuerdo a lo programado</v>
      </c>
      <c r="Y47" s="166"/>
      <c r="Z47" s="159">
        <f t="shared" si="6"/>
        <v>0</v>
      </c>
      <c r="AA47" s="159"/>
      <c r="AB47" s="100" t="str">
        <f t="shared" si="7"/>
        <v>No hay ejecución</v>
      </c>
      <c r="AC47" s="105" t="str">
        <f t="shared" si="8"/>
        <v>NA</v>
      </c>
      <c r="AD47" s="166"/>
      <c r="AE47" s="65">
        <f t="shared" si="9"/>
        <v>3</v>
      </c>
      <c r="AF47" s="100">
        <f t="shared" si="10"/>
        <v>1</v>
      </c>
      <c r="AG47" s="105" t="str">
        <f t="shared" si="11"/>
        <v>De acuerdo a lo programado</v>
      </c>
      <c r="AH47" s="166"/>
      <c r="AI47" s="65" t="s">
        <v>172</v>
      </c>
      <c r="AJ47" s="105" t="s">
        <v>172</v>
      </c>
    </row>
    <row r="48" spans="1:36" s="59" customFormat="1" ht="19.2">
      <c r="A48" s="63">
        <v>33</v>
      </c>
      <c r="B48" s="162" t="s">
        <v>403</v>
      </c>
      <c r="C48" s="162" t="s">
        <v>46</v>
      </c>
      <c r="D48" s="162" t="s">
        <v>123</v>
      </c>
      <c r="E48" s="162" t="s">
        <v>147</v>
      </c>
      <c r="F48" s="162">
        <v>18</v>
      </c>
      <c r="G48" s="231" t="s">
        <v>5925</v>
      </c>
      <c r="H48" s="164" t="s">
        <v>5955</v>
      </c>
      <c r="I48" s="231" t="s">
        <v>2877</v>
      </c>
      <c r="J48" s="231" t="s">
        <v>5948</v>
      </c>
      <c r="K48" s="231">
        <v>9</v>
      </c>
      <c r="L48" s="165" t="s">
        <v>2201</v>
      </c>
      <c r="M48" s="165" t="s">
        <v>3764</v>
      </c>
      <c r="N48" s="64">
        <v>117</v>
      </c>
      <c r="O48" s="64">
        <v>8</v>
      </c>
      <c r="P48" s="64">
        <v>0</v>
      </c>
      <c r="Q48" s="64">
        <v>0</v>
      </c>
      <c r="R48" s="64">
        <f t="shared" si="12"/>
        <v>125</v>
      </c>
      <c r="S48" s="105" t="s">
        <v>5915</v>
      </c>
      <c r="T48" s="105" t="s">
        <v>172</v>
      </c>
      <c r="U48" s="159">
        <f t="shared" si="3"/>
        <v>125</v>
      </c>
      <c r="V48" s="159">
        <v>125</v>
      </c>
      <c r="W48" s="100">
        <f t="shared" si="4"/>
        <v>1</v>
      </c>
      <c r="X48" s="105" t="str">
        <f t="shared" si="5"/>
        <v>De acuerdo a lo programado</v>
      </c>
      <c r="Y48" s="166"/>
      <c r="Z48" s="159">
        <f t="shared" si="6"/>
        <v>0</v>
      </c>
      <c r="AA48" s="159"/>
      <c r="AB48" s="100" t="str">
        <f t="shared" si="7"/>
        <v>No hay ejecución</v>
      </c>
      <c r="AC48" s="105" t="str">
        <f t="shared" si="8"/>
        <v>NA</v>
      </c>
      <c r="AD48" s="166"/>
      <c r="AE48" s="65">
        <f t="shared" si="9"/>
        <v>125</v>
      </c>
      <c r="AF48" s="100">
        <f t="shared" si="10"/>
        <v>1</v>
      </c>
      <c r="AG48" s="105" t="str">
        <f t="shared" si="11"/>
        <v>De acuerdo a lo programado</v>
      </c>
      <c r="AH48" s="166"/>
      <c r="AI48" s="65" t="s">
        <v>172</v>
      </c>
      <c r="AJ48" s="105" t="s">
        <v>172</v>
      </c>
    </row>
    <row r="49" spans="1:36" s="59" customFormat="1" ht="30" thickTop="1" thickBot="1">
      <c r="A49" s="63">
        <v>34</v>
      </c>
      <c r="B49" s="162" t="s">
        <v>403</v>
      </c>
      <c r="C49" s="162" t="s">
        <v>46</v>
      </c>
      <c r="D49" s="162" t="s">
        <v>123</v>
      </c>
      <c r="E49" s="162" t="s">
        <v>147</v>
      </c>
      <c r="F49" s="162">
        <v>18</v>
      </c>
      <c r="G49" s="231" t="s">
        <v>2875</v>
      </c>
      <c r="H49" s="164" t="s">
        <v>5956</v>
      </c>
      <c r="I49" s="231" t="s">
        <v>2877</v>
      </c>
      <c r="J49" s="231" t="s">
        <v>5948</v>
      </c>
      <c r="K49" s="231">
        <v>5</v>
      </c>
      <c r="L49" s="165" t="s">
        <v>2201</v>
      </c>
      <c r="M49" s="165" t="s">
        <v>3764</v>
      </c>
      <c r="N49" s="64">
        <v>18</v>
      </c>
      <c r="O49" s="64">
        <v>1</v>
      </c>
      <c r="P49" s="64">
        <v>0</v>
      </c>
      <c r="Q49" s="64">
        <v>0</v>
      </c>
      <c r="R49" s="64">
        <f t="shared" si="12"/>
        <v>19</v>
      </c>
      <c r="S49" s="105" t="s">
        <v>5915</v>
      </c>
      <c r="T49" s="105" t="s">
        <v>172</v>
      </c>
      <c r="U49" s="159">
        <f t="shared" si="3"/>
        <v>19</v>
      </c>
      <c r="V49" s="159">
        <v>19</v>
      </c>
      <c r="W49" s="100">
        <f t="shared" si="4"/>
        <v>1</v>
      </c>
      <c r="X49" s="105" t="str">
        <f t="shared" si="5"/>
        <v>De acuerdo a lo programado</v>
      </c>
      <c r="Y49" s="166" t="s">
        <v>7720</v>
      </c>
      <c r="Z49" s="159">
        <f t="shared" si="6"/>
        <v>0</v>
      </c>
      <c r="AA49" s="159"/>
      <c r="AB49" s="100" t="str">
        <f t="shared" si="7"/>
        <v>No hay ejecución</v>
      </c>
      <c r="AC49" s="105" t="str">
        <f t="shared" si="8"/>
        <v>NA</v>
      </c>
      <c r="AD49" s="166"/>
      <c r="AE49" s="65">
        <f t="shared" si="9"/>
        <v>19</v>
      </c>
      <c r="AF49" s="100">
        <f t="shared" si="10"/>
        <v>1</v>
      </c>
      <c r="AG49" s="105" t="str">
        <f t="shared" si="11"/>
        <v>De acuerdo a lo programado</v>
      </c>
      <c r="AH49" s="166"/>
      <c r="AI49" s="65" t="s">
        <v>172</v>
      </c>
      <c r="AJ49" s="105" t="s">
        <v>172</v>
      </c>
    </row>
    <row r="50" spans="1:36" s="59" customFormat="1" ht="20.399999999999999" thickTop="1" thickBot="1">
      <c r="A50" s="63">
        <v>35</v>
      </c>
      <c r="B50" s="162" t="s">
        <v>403</v>
      </c>
      <c r="C50" s="162" t="s">
        <v>46</v>
      </c>
      <c r="D50" s="162" t="s">
        <v>123</v>
      </c>
      <c r="E50" s="162" t="s">
        <v>147</v>
      </c>
      <c r="F50" s="162">
        <v>18</v>
      </c>
      <c r="G50" s="231" t="s">
        <v>5957</v>
      </c>
      <c r="H50" s="164" t="s">
        <v>5958</v>
      </c>
      <c r="I50" s="231" t="s">
        <v>2877</v>
      </c>
      <c r="J50" s="231" t="s">
        <v>5948</v>
      </c>
      <c r="K50" s="231">
        <v>9</v>
      </c>
      <c r="L50" s="165" t="s">
        <v>2214</v>
      </c>
      <c r="M50" s="165" t="s">
        <v>2215</v>
      </c>
      <c r="N50" s="64">
        <v>26</v>
      </c>
      <c r="O50" s="64">
        <v>45</v>
      </c>
      <c r="P50" s="64">
        <v>25</v>
      </c>
      <c r="Q50" s="64">
        <v>28</v>
      </c>
      <c r="R50" s="64">
        <f t="shared" si="12"/>
        <v>124</v>
      </c>
      <c r="S50" s="105" t="s">
        <v>5915</v>
      </c>
      <c r="T50" s="105" t="s">
        <v>172</v>
      </c>
      <c r="U50" s="159">
        <f t="shared" si="3"/>
        <v>71</v>
      </c>
      <c r="V50" s="159">
        <v>71</v>
      </c>
      <c r="W50" s="100">
        <f t="shared" si="4"/>
        <v>1</v>
      </c>
      <c r="X50" s="105" t="str">
        <f t="shared" si="5"/>
        <v>De acuerdo a lo programado</v>
      </c>
      <c r="Y50" s="166" t="s">
        <v>7721</v>
      </c>
      <c r="Z50" s="159">
        <f t="shared" si="6"/>
        <v>53</v>
      </c>
      <c r="AA50" s="159"/>
      <c r="AB50" s="100" t="str">
        <f t="shared" si="7"/>
        <v>No hay ejecución</v>
      </c>
      <c r="AC50" s="105" t="str">
        <f t="shared" si="8"/>
        <v>NA</v>
      </c>
      <c r="AD50" s="166"/>
      <c r="AE50" s="65">
        <f t="shared" si="9"/>
        <v>71</v>
      </c>
      <c r="AF50" s="100">
        <f t="shared" si="10"/>
        <v>0.57258064516129037</v>
      </c>
      <c r="AG50" s="105" t="str">
        <f t="shared" si="11"/>
        <v>Incumplimiento</v>
      </c>
      <c r="AH50" s="166"/>
      <c r="AI50" s="65" t="s">
        <v>172</v>
      </c>
      <c r="AJ50" s="105" t="s">
        <v>172</v>
      </c>
    </row>
    <row r="51" spans="1:36" s="59" customFormat="1" ht="20.399999999999999" thickTop="1" thickBot="1">
      <c r="A51" s="63">
        <v>36</v>
      </c>
      <c r="B51" s="162" t="s">
        <v>403</v>
      </c>
      <c r="C51" s="162" t="s">
        <v>46</v>
      </c>
      <c r="D51" s="162" t="s">
        <v>123</v>
      </c>
      <c r="E51" s="162" t="s">
        <v>147</v>
      </c>
      <c r="F51" s="162">
        <v>18</v>
      </c>
      <c r="G51" s="231" t="s">
        <v>2875</v>
      </c>
      <c r="H51" s="164" t="s">
        <v>5959</v>
      </c>
      <c r="I51" s="231" t="s">
        <v>2877</v>
      </c>
      <c r="J51" s="231" t="s">
        <v>5948</v>
      </c>
      <c r="K51" s="231">
        <v>5</v>
      </c>
      <c r="L51" s="165" t="s">
        <v>2201</v>
      </c>
      <c r="M51" s="165" t="s">
        <v>3767</v>
      </c>
      <c r="N51" s="64">
        <v>29</v>
      </c>
      <c r="O51" s="64">
        <v>0</v>
      </c>
      <c r="P51" s="64">
        <v>7</v>
      </c>
      <c r="Q51" s="64">
        <v>0</v>
      </c>
      <c r="R51" s="64">
        <f t="shared" si="12"/>
        <v>36</v>
      </c>
      <c r="S51" s="105" t="s">
        <v>5915</v>
      </c>
      <c r="T51" s="105" t="s">
        <v>172</v>
      </c>
      <c r="U51" s="159">
        <f t="shared" si="3"/>
        <v>29</v>
      </c>
      <c r="V51" s="159">
        <v>29</v>
      </c>
      <c r="W51" s="100">
        <f t="shared" si="4"/>
        <v>1</v>
      </c>
      <c r="X51" s="105" t="str">
        <f t="shared" si="5"/>
        <v>De acuerdo a lo programado</v>
      </c>
      <c r="Y51" s="166"/>
      <c r="Z51" s="159">
        <f t="shared" si="6"/>
        <v>7</v>
      </c>
      <c r="AA51" s="159"/>
      <c r="AB51" s="100" t="str">
        <f t="shared" si="7"/>
        <v>No hay ejecución</v>
      </c>
      <c r="AC51" s="105" t="str">
        <f t="shared" si="8"/>
        <v>NA</v>
      </c>
      <c r="AD51" s="166"/>
      <c r="AE51" s="65">
        <f t="shared" si="9"/>
        <v>29</v>
      </c>
      <c r="AF51" s="100">
        <f t="shared" si="10"/>
        <v>0.80555555555555558</v>
      </c>
      <c r="AG51" s="105" t="str">
        <f t="shared" si="11"/>
        <v>Atraso Leve</v>
      </c>
      <c r="AH51" s="166"/>
      <c r="AI51" s="65" t="s">
        <v>172</v>
      </c>
      <c r="AJ51" s="105" t="s">
        <v>172</v>
      </c>
    </row>
    <row r="52" spans="1:36" s="59" customFormat="1" ht="20.399999999999999" thickTop="1" thickBot="1">
      <c r="A52" s="63">
        <v>37</v>
      </c>
      <c r="B52" s="162" t="s">
        <v>403</v>
      </c>
      <c r="C52" s="162" t="s">
        <v>46</v>
      </c>
      <c r="D52" s="162" t="s">
        <v>123</v>
      </c>
      <c r="E52" s="162" t="s">
        <v>147</v>
      </c>
      <c r="F52" s="162">
        <v>18</v>
      </c>
      <c r="G52" s="231" t="s">
        <v>5957</v>
      </c>
      <c r="H52" s="164" t="s">
        <v>5960</v>
      </c>
      <c r="I52" s="231" t="s">
        <v>2877</v>
      </c>
      <c r="J52" s="231" t="s">
        <v>5948</v>
      </c>
      <c r="K52" s="231">
        <v>9</v>
      </c>
      <c r="L52" s="165" t="s">
        <v>2214</v>
      </c>
      <c r="M52" s="165" t="s">
        <v>2215</v>
      </c>
      <c r="N52" s="64">
        <v>4</v>
      </c>
      <c r="O52" s="64">
        <v>14</v>
      </c>
      <c r="P52" s="64">
        <v>42</v>
      </c>
      <c r="Q52" s="64">
        <v>25</v>
      </c>
      <c r="R52" s="64">
        <f t="shared" si="12"/>
        <v>85</v>
      </c>
      <c r="S52" s="105" t="s">
        <v>5915</v>
      </c>
      <c r="T52" s="105" t="s">
        <v>172</v>
      </c>
      <c r="U52" s="159">
        <f t="shared" si="3"/>
        <v>18</v>
      </c>
      <c r="V52" s="159">
        <v>19</v>
      </c>
      <c r="W52" s="100">
        <f t="shared" si="4"/>
        <v>1.0555555555555556</v>
      </c>
      <c r="X52" s="105" t="str">
        <f t="shared" si="5"/>
        <v>De acuerdo a lo programado</v>
      </c>
      <c r="Y52" s="166"/>
      <c r="Z52" s="159">
        <f t="shared" si="6"/>
        <v>67</v>
      </c>
      <c r="AA52" s="159"/>
      <c r="AB52" s="100" t="str">
        <f t="shared" si="7"/>
        <v>No hay ejecución</v>
      </c>
      <c r="AC52" s="105" t="str">
        <f t="shared" si="8"/>
        <v>NA</v>
      </c>
      <c r="AD52" s="166"/>
      <c r="AE52" s="65">
        <f t="shared" si="9"/>
        <v>19</v>
      </c>
      <c r="AF52" s="100">
        <f t="shared" si="10"/>
        <v>0.22352941176470589</v>
      </c>
      <c r="AG52" s="105" t="str">
        <f t="shared" si="11"/>
        <v>Incumplimiento</v>
      </c>
      <c r="AH52" s="166"/>
      <c r="AI52" s="65" t="s">
        <v>172</v>
      </c>
      <c r="AJ52" s="105" t="s">
        <v>172</v>
      </c>
    </row>
    <row r="53" spans="1:36" s="59" customFormat="1" ht="20.399999999999999" thickTop="1" thickBot="1">
      <c r="A53" s="63">
        <v>38</v>
      </c>
      <c r="B53" s="162" t="s">
        <v>403</v>
      </c>
      <c r="C53" s="162" t="s">
        <v>46</v>
      </c>
      <c r="D53" s="162" t="s">
        <v>123</v>
      </c>
      <c r="E53" s="162" t="s">
        <v>147</v>
      </c>
      <c r="F53" s="162">
        <v>18</v>
      </c>
      <c r="G53" s="231" t="s">
        <v>2875</v>
      </c>
      <c r="H53" s="164" t="s">
        <v>5961</v>
      </c>
      <c r="I53" s="231" t="s">
        <v>2877</v>
      </c>
      <c r="J53" s="231" t="s">
        <v>5948</v>
      </c>
      <c r="K53" s="231">
        <v>9</v>
      </c>
      <c r="L53" s="165" t="s">
        <v>2201</v>
      </c>
      <c r="M53" s="165" t="s">
        <v>2215</v>
      </c>
      <c r="N53" s="64">
        <v>11</v>
      </c>
      <c r="O53" s="64">
        <v>0</v>
      </c>
      <c r="P53" s="64">
        <v>0</v>
      </c>
      <c r="Q53" s="64">
        <v>0</v>
      </c>
      <c r="R53" s="64">
        <f t="shared" si="12"/>
        <v>11</v>
      </c>
      <c r="S53" s="105" t="s">
        <v>5915</v>
      </c>
      <c r="T53" s="105" t="s">
        <v>172</v>
      </c>
      <c r="U53" s="159">
        <f t="shared" si="3"/>
        <v>11</v>
      </c>
      <c r="V53" s="159">
        <v>11</v>
      </c>
      <c r="W53" s="100">
        <f t="shared" si="4"/>
        <v>1</v>
      </c>
      <c r="X53" s="105" t="str">
        <f t="shared" si="5"/>
        <v>De acuerdo a lo programado</v>
      </c>
      <c r="Y53" s="166"/>
      <c r="Z53" s="159">
        <f t="shared" si="6"/>
        <v>0</v>
      </c>
      <c r="AA53" s="159"/>
      <c r="AB53" s="100" t="str">
        <f t="shared" si="7"/>
        <v>No hay ejecución</v>
      </c>
      <c r="AC53" s="105" t="str">
        <f t="shared" si="8"/>
        <v>NA</v>
      </c>
      <c r="AD53" s="166"/>
      <c r="AE53" s="65">
        <f t="shared" si="9"/>
        <v>11</v>
      </c>
      <c r="AF53" s="100">
        <f t="shared" si="10"/>
        <v>1</v>
      </c>
      <c r="AG53" s="105" t="str">
        <f t="shared" si="11"/>
        <v>De acuerdo a lo programado</v>
      </c>
      <c r="AH53" s="166"/>
      <c r="AI53" s="65" t="s">
        <v>172</v>
      </c>
      <c r="AJ53" s="105" t="s">
        <v>172</v>
      </c>
    </row>
    <row r="54" spans="1:36" s="59" customFormat="1" ht="39.6" thickTop="1" thickBot="1">
      <c r="A54" s="63">
        <v>39</v>
      </c>
      <c r="B54" s="162" t="s">
        <v>403</v>
      </c>
      <c r="C54" s="162" t="s">
        <v>46</v>
      </c>
      <c r="D54" s="162" t="s">
        <v>123</v>
      </c>
      <c r="E54" s="162" t="s">
        <v>147</v>
      </c>
      <c r="F54" s="162">
        <v>18</v>
      </c>
      <c r="G54" s="231" t="s">
        <v>2875</v>
      </c>
      <c r="H54" s="164" t="s">
        <v>5962</v>
      </c>
      <c r="I54" s="231" t="s">
        <v>2877</v>
      </c>
      <c r="J54" s="231" t="s">
        <v>5948</v>
      </c>
      <c r="K54" s="231">
        <v>9</v>
      </c>
      <c r="L54" s="165" t="s">
        <v>2214</v>
      </c>
      <c r="M54" s="165" t="s">
        <v>2215</v>
      </c>
      <c r="N54" s="64">
        <v>8</v>
      </c>
      <c r="O54" s="64">
        <v>10</v>
      </c>
      <c r="P54" s="64">
        <v>5</v>
      </c>
      <c r="Q54" s="64">
        <v>6</v>
      </c>
      <c r="R54" s="64">
        <f t="shared" si="12"/>
        <v>29</v>
      </c>
      <c r="S54" s="105" t="s">
        <v>5915</v>
      </c>
      <c r="T54" s="105" t="s">
        <v>172</v>
      </c>
      <c r="U54" s="159">
        <f t="shared" si="3"/>
        <v>18</v>
      </c>
      <c r="V54" s="159">
        <v>17</v>
      </c>
      <c r="W54" s="100">
        <f t="shared" si="4"/>
        <v>0.94444444444444442</v>
      </c>
      <c r="X54" s="105" t="str">
        <f t="shared" si="5"/>
        <v>De acuerdo a lo programado</v>
      </c>
      <c r="Y54" s="166" t="s">
        <v>7722</v>
      </c>
      <c r="Z54" s="159">
        <f t="shared" si="6"/>
        <v>11</v>
      </c>
      <c r="AA54" s="159"/>
      <c r="AB54" s="100" t="str">
        <f t="shared" si="7"/>
        <v>No hay ejecución</v>
      </c>
      <c r="AC54" s="105" t="str">
        <f t="shared" si="8"/>
        <v>NA</v>
      </c>
      <c r="AD54" s="166"/>
      <c r="AE54" s="65">
        <f t="shared" si="9"/>
        <v>17</v>
      </c>
      <c r="AF54" s="100">
        <f t="shared" si="10"/>
        <v>0.58620689655172409</v>
      </c>
      <c r="AG54" s="105" t="str">
        <f t="shared" si="11"/>
        <v>Incumplimiento</v>
      </c>
      <c r="AH54" s="166"/>
      <c r="AI54" s="65" t="s">
        <v>172</v>
      </c>
      <c r="AJ54" s="105" t="s">
        <v>172</v>
      </c>
    </row>
    <row r="55" spans="1:36" s="59" customFormat="1" ht="19.2">
      <c r="A55" s="63">
        <v>40</v>
      </c>
      <c r="B55" s="162" t="s">
        <v>403</v>
      </c>
      <c r="C55" s="162" t="s">
        <v>46</v>
      </c>
      <c r="D55" s="162" t="s">
        <v>123</v>
      </c>
      <c r="E55" s="162" t="s">
        <v>147</v>
      </c>
      <c r="F55" s="162">
        <v>18</v>
      </c>
      <c r="G55" s="231" t="s">
        <v>5931</v>
      </c>
      <c r="H55" s="164" t="s">
        <v>5963</v>
      </c>
      <c r="I55" s="231" t="s">
        <v>2877</v>
      </c>
      <c r="J55" s="231" t="s">
        <v>5948</v>
      </c>
      <c r="K55" s="231">
        <v>4</v>
      </c>
      <c r="L55" s="165" t="s">
        <v>2201</v>
      </c>
      <c r="M55" s="165" t="s">
        <v>2215</v>
      </c>
      <c r="N55" s="64">
        <v>7</v>
      </c>
      <c r="O55" s="64">
        <v>0</v>
      </c>
      <c r="P55" s="64">
        <v>0</v>
      </c>
      <c r="Q55" s="64">
        <v>0</v>
      </c>
      <c r="R55" s="64">
        <f t="shared" si="12"/>
        <v>7</v>
      </c>
      <c r="S55" s="105" t="s">
        <v>5915</v>
      </c>
      <c r="T55" s="105" t="s">
        <v>172</v>
      </c>
      <c r="U55" s="159">
        <f t="shared" si="3"/>
        <v>7</v>
      </c>
      <c r="V55" s="159">
        <v>7</v>
      </c>
      <c r="W55" s="100">
        <f t="shared" si="4"/>
        <v>1</v>
      </c>
      <c r="X55" s="105" t="str">
        <f t="shared" si="5"/>
        <v>De acuerdo a lo programado</v>
      </c>
      <c r="Y55" s="166"/>
      <c r="Z55" s="159">
        <f t="shared" si="6"/>
        <v>0</v>
      </c>
      <c r="AA55" s="159"/>
      <c r="AB55" s="100" t="str">
        <f t="shared" si="7"/>
        <v>No hay ejecución</v>
      </c>
      <c r="AC55" s="105" t="str">
        <f t="shared" si="8"/>
        <v>NA</v>
      </c>
      <c r="AD55" s="166"/>
      <c r="AE55" s="65">
        <f t="shared" si="9"/>
        <v>7</v>
      </c>
      <c r="AF55" s="100">
        <f t="shared" si="10"/>
        <v>1</v>
      </c>
      <c r="AG55" s="105" t="str">
        <f t="shared" si="11"/>
        <v>De acuerdo a lo programado</v>
      </c>
      <c r="AH55" s="166"/>
      <c r="AI55" s="65" t="s">
        <v>172</v>
      </c>
      <c r="AJ55" s="105" t="s">
        <v>172</v>
      </c>
    </row>
    <row r="56" spans="1:36" s="59" customFormat="1" ht="20.399999999999999" thickTop="1" thickBot="1">
      <c r="A56" s="63">
        <v>41</v>
      </c>
      <c r="B56" s="162" t="s">
        <v>403</v>
      </c>
      <c r="C56" s="162" t="s">
        <v>46</v>
      </c>
      <c r="D56" s="162" t="s">
        <v>123</v>
      </c>
      <c r="E56" s="162" t="s">
        <v>147</v>
      </c>
      <c r="F56" s="162">
        <v>18</v>
      </c>
      <c r="G56" s="231" t="s">
        <v>5931</v>
      </c>
      <c r="H56" s="164" t="s">
        <v>5964</v>
      </c>
      <c r="I56" s="231" t="s">
        <v>2877</v>
      </c>
      <c r="J56" s="231" t="s">
        <v>5948</v>
      </c>
      <c r="K56" s="231">
        <v>9</v>
      </c>
      <c r="L56" s="165" t="s">
        <v>2214</v>
      </c>
      <c r="M56" s="165" t="s">
        <v>2215</v>
      </c>
      <c r="N56" s="64">
        <v>0</v>
      </c>
      <c r="O56" s="64">
        <v>3</v>
      </c>
      <c r="P56" s="64">
        <v>7</v>
      </c>
      <c r="Q56" s="64">
        <v>2</v>
      </c>
      <c r="R56" s="64">
        <f t="shared" si="12"/>
        <v>12</v>
      </c>
      <c r="S56" s="105" t="s">
        <v>5915</v>
      </c>
      <c r="T56" s="105" t="s">
        <v>172</v>
      </c>
      <c r="U56" s="159">
        <f t="shared" si="3"/>
        <v>3</v>
      </c>
      <c r="V56" s="159">
        <v>3</v>
      </c>
      <c r="W56" s="100">
        <f t="shared" si="4"/>
        <v>1</v>
      </c>
      <c r="X56" s="105" t="str">
        <f t="shared" si="5"/>
        <v>De acuerdo a lo programado</v>
      </c>
      <c r="Y56" s="166"/>
      <c r="Z56" s="159">
        <f t="shared" si="6"/>
        <v>9</v>
      </c>
      <c r="AA56" s="159"/>
      <c r="AB56" s="100" t="str">
        <f t="shared" si="7"/>
        <v>No hay ejecución</v>
      </c>
      <c r="AC56" s="105" t="str">
        <f t="shared" si="8"/>
        <v>NA</v>
      </c>
      <c r="AD56" s="166"/>
      <c r="AE56" s="65">
        <f t="shared" si="9"/>
        <v>3</v>
      </c>
      <c r="AF56" s="100">
        <f t="shared" si="10"/>
        <v>0.25</v>
      </c>
      <c r="AG56" s="105" t="str">
        <f t="shared" si="11"/>
        <v>Incumplimiento</v>
      </c>
      <c r="AH56" s="166"/>
      <c r="AI56" s="65" t="s">
        <v>172</v>
      </c>
      <c r="AJ56" s="105" t="s">
        <v>172</v>
      </c>
    </row>
    <row r="57" spans="1:36" s="59" customFormat="1" ht="38.4">
      <c r="A57" s="63">
        <v>42</v>
      </c>
      <c r="B57" s="162" t="s">
        <v>403</v>
      </c>
      <c r="C57" s="162" t="s">
        <v>46</v>
      </c>
      <c r="D57" s="162" t="s">
        <v>123</v>
      </c>
      <c r="E57" s="162" t="s">
        <v>147</v>
      </c>
      <c r="F57" s="162">
        <v>18</v>
      </c>
      <c r="G57" s="231" t="s">
        <v>5965</v>
      </c>
      <c r="H57" s="164" t="s">
        <v>5966</v>
      </c>
      <c r="I57" s="231" t="s">
        <v>2877</v>
      </c>
      <c r="J57" s="231" t="s">
        <v>5948</v>
      </c>
      <c r="K57" s="231">
        <v>10</v>
      </c>
      <c r="L57" s="165" t="s">
        <v>2201</v>
      </c>
      <c r="M57" s="165" t="s">
        <v>3767</v>
      </c>
      <c r="N57" s="64">
        <v>36</v>
      </c>
      <c r="O57" s="64">
        <v>2</v>
      </c>
      <c r="P57" s="64">
        <v>3</v>
      </c>
      <c r="Q57" s="64">
        <v>0</v>
      </c>
      <c r="R57" s="64">
        <f t="shared" si="12"/>
        <v>41</v>
      </c>
      <c r="S57" s="105" t="s">
        <v>5915</v>
      </c>
      <c r="T57" s="105" t="s">
        <v>172</v>
      </c>
      <c r="U57" s="159">
        <f t="shared" si="3"/>
        <v>38</v>
      </c>
      <c r="V57" s="159">
        <v>39</v>
      </c>
      <c r="W57" s="100">
        <f t="shared" si="4"/>
        <v>1.0263157894736843</v>
      </c>
      <c r="X57" s="105" t="str">
        <f t="shared" si="5"/>
        <v>De acuerdo a lo programado</v>
      </c>
      <c r="Y57" s="166" t="s">
        <v>7723</v>
      </c>
      <c r="Z57" s="159">
        <f t="shared" si="6"/>
        <v>3</v>
      </c>
      <c r="AA57" s="159"/>
      <c r="AB57" s="100" t="str">
        <f t="shared" si="7"/>
        <v>No hay ejecución</v>
      </c>
      <c r="AC57" s="105" t="str">
        <f t="shared" si="8"/>
        <v>NA</v>
      </c>
      <c r="AD57" s="166"/>
      <c r="AE57" s="65">
        <f t="shared" si="9"/>
        <v>39</v>
      </c>
      <c r="AF57" s="100">
        <f t="shared" si="10"/>
        <v>0.95121951219512191</v>
      </c>
      <c r="AG57" s="105" t="str">
        <f t="shared" si="11"/>
        <v>De acuerdo a lo programado</v>
      </c>
      <c r="AH57" s="166"/>
      <c r="AI57" s="65" t="s">
        <v>172</v>
      </c>
      <c r="AJ57" s="105" t="s">
        <v>172</v>
      </c>
    </row>
    <row r="58" spans="1:36" s="59" customFormat="1" ht="58.8" thickTop="1" thickBot="1">
      <c r="A58" s="63">
        <v>43</v>
      </c>
      <c r="B58" s="162" t="s">
        <v>403</v>
      </c>
      <c r="C58" s="162" t="s">
        <v>46</v>
      </c>
      <c r="D58" s="162" t="s">
        <v>123</v>
      </c>
      <c r="E58" s="162" t="s">
        <v>147</v>
      </c>
      <c r="F58" s="162">
        <v>18</v>
      </c>
      <c r="G58" s="231" t="s">
        <v>5965</v>
      </c>
      <c r="H58" s="164" t="s">
        <v>5967</v>
      </c>
      <c r="I58" s="231" t="s">
        <v>2877</v>
      </c>
      <c r="J58" s="231" t="s">
        <v>5948</v>
      </c>
      <c r="K58" s="231">
        <v>9</v>
      </c>
      <c r="L58" s="165" t="s">
        <v>2214</v>
      </c>
      <c r="M58" s="165" t="s">
        <v>2215</v>
      </c>
      <c r="N58" s="64">
        <v>8</v>
      </c>
      <c r="O58" s="64">
        <v>43</v>
      </c>
      <c r="P58" s="64">
        <v>27</v>
      </c>
      <c r="Q58" s="64">
        <v>19</v>
      </c>
      <c r="R58" s="64">
        <f t="shared" si="12"/>
        <v>97</v>
      </c>
      <c r="S58" s="105" t="s">
        <v>5915</v>
      </c>
      <c r="T58" s="105" t="s">
        <v>172</v>
      </c>
      <c r="U58" s="159">
        <f t="shared" si="3"/>
        <v>51</v>
      </c>
      <c r="V58" s="159">
        <v>50</v>
      </c>
      <c r="W58" s="100">
        <f t="shared" si="4"/>
        <v>0.98039215686274506</v>
      </c>
      <c r="X58" s="105" t="str">
        <f t="shared" si="5"/>
        <v>De acuerdo a lo programado</v>
      </c>
      <c r="Y58" s="166" t="s">
        <v>7724</v>
      </c>
      <c r="Z58" s="159">
        <f t="shared" si="6"/>
        <v>46</v>
      </c>
      <c r="AA58" s="159"/>
      <c r="AB58" s="100" t="str">
        <f t="shared" si="7"/>
        <v>No hay ejecución</v>
      </c>
      <c r="AC58" s="105" t="str">
        <f t="shared" si="8"/>
        <v>NA</v>
      </c>
      <c r="AD58" s="166"/>
      <c r="AE58" s="65">
        <f t="shared" si="9"/>
        <v>50</v>
      </c>
      <c r="AF58" s="100">
        <f t="shared" si="10"/>
        <v>0.51546391752577314</v>
      </c>
      <c r="AG58" s="105" t="str">
        <f t="shared" si="11"/>
        <v>Incumplimiento</v>
      </c>
      <c r="AH58" s="166"/>
      <c r="AI58" s="65" t="s">
        <v>172</v>
      </c>
      <c r="AJ58" s="105" t="s">
        <v>172</v>
      </c>
    </row>
    <row r="59" spans="1:36" s="59" customFormat="1" ht="28.8">
      <c r="A59" s="63">
        <v>44</v>
      </c>
      <c r="B59" s="162" t="s">
        <v>403</v>
      </c>
      <c r="C59" s="162" t="s">
        <v>46</v>
      </c>
      <c r="D59" s="162" t="s">
        <v>123</v>
      </c>
      <c r="E59" s="162" t="s">
        <v>147</v>
      </c>
      <c r="F59" s="162">
        <v>18</v>
      </c>
      <c r="G59" s="231" t="s">
        <v>5965</v>
      </c>
      <c r="H59" s="164" t="s">
        <v>5968</v>
      </c>
      <c r="I59" s="231" t="s">
        <v>2877</v>
      </c>
      <c r="J59" s="231" t="s">
        <v>5948</v>
      </c>
      <c r="K59" s="231">
        <v>10</v>
      </c>
      <c r="L59" s="165" t="s">
        <v>2201</v>
      </c>
      <c r="M59" s="165" t="s">
        <v>2215</v>
      </c>
      <c r="N59" s="64">
        <v>15</v>
      </c>
      <c r="O59" s="64">
        <v>0</v>
      </c>
      <c r="P59" s="64">
        <v>0</v>
      </c>
      <c r="Q59" s="64">
        <v>0</v>
      </c>
      <c r="R59" s="64">
        <f t="shared" si="12"/>
        <v>15</v>
      </c>
      <c r="S59" s="105" t="s">
        <v>5915</v>
      </c>
      <c r="T59" s="105" t="s">
        <v>172</v>
      </c>
      <c r="U59" s="159">
        <f t="shared" si="3"/>
        <v>15</v>
      </c>
      <c r="V59" s="159">
        <v>13</v>
      </c>
      <c r="W59" s="100">
        <f t="shared" si="4"/>
        <v>0.8666666666666667</v>
      </c>
      <c r="X59" s="105" t="str">
        <f t="shared" si="5"/>
        <v>Atraso Leve</v>
      </c>
      <c r="Y59" s="166" t="s">
        <v>5969</v>
      </c>
      <c r="Z59" s="159">
        <f t="shared" si="6"/>
        <v>0</v>
      </c>
      <c r="AA59" s="159"/>
      <c r="AB59" s="100" t="str">
        <f t="shared" si="7"/>
        <v>No hay ejecución</v>
      </c>
      <c r="AC59" s="105" t="str">
        <f t="shared" si="8"/>
        <v>NA</v>
      </c>
      <c r="AD59" s="166"/>
      <c r="AE59" s="65">
        <f t="shared" si="9"/>
        <v>13</v>
      </c>
      <c r="AF59" s="100">
        <f t="shared" si="10"/>
        <v>0.8666666666666667</v>
      </c>
      <c r="AG59" s="105" t="str">
        <f t="shared" si="11"/>
        <v>Atraso Leve</v>
      </c>
      <c r="AH59" s="166"/>
      <c r="AI59" s="65" t="s">
        <v>172</v>
      </c>
      <c r="AJ59" s="105" t="s">
        <v>172</v>
      </c>
    </row>
    <row r="60" spans="1:36" s="59" customFormat="1" ht="28.8">
      <c r="A60" s="63">
        <v>45</v>
      </c>
      <c r="B60" s="162" t="s">
        <v>403</v>
      </c>
      <c r="C60" s="162" t="s">
        <v>46</v>
      </c>
      <c r="D60" s="162" t="s">
        <v>123</v>
      </c>
      <c r="E60" s="162" t="s">
        <v>147</v>
      </c>
      <c r="F60" s="162">
        <v>18</v>
      </c>
      <c r="G60" s="231" t="s">
        <v>5965</v>
      </c>
      <c r="H60" s="164" t="s">
        <v>5970</v>
      </c>
      <c r="I60" s="231" t="s">
        <v>2877</v>
      </c>
      <c r="J60" s="231" t="s">
        <v>5948</v>
      </c>
      <c r="K60" s="231">
        <v>9</v>
      </c>
      <c r="L60" s="165" t="s">
        <v>2214</v>
      </c>
      <c r="M60" s="165" t="s">
        <v>2215</v>
      </c>
      <c r="N60" s="64">
        <v>0</v>
      </c>
      <c r="O60" s="64">
        <v>9</v>
      </c>
      <c r="P60" s="64">
        <v>4</v>
      </c>
      <c r="Q60" s="64">
        <v>6</v>
      </c>
      <c r="R60" s="64">
        <f t="shared" si="12"/>
        <v>19</v>
      </c>
      <c r="S60" s="105" t="s">
        <v>5915</v>
      </c>
      <c r="T60" s="105" t="s">
        <v>172</v>
      </c>
      <c r="U60" s="159">
        <f t="shared" si="3"/>
        <v>9</v>
      </c>
      <c r="V60" s="159">
        <v>8</v>
      </c>
      <c r="W60" s="100">
        <f t="shared" si="4"/>
        <v>0.88888888888888884</v>
      </c>
      <c r="X60" s="105" t="str">
        <f t="shared" si="5"/>
        <v>Atraso Leve</v>
      </c>
      <c r="Y60" s="166" t="s">
        <v>5969</v>
      </c>
      <c r="Z60" s="159">
        <f t="shared" si="6"/>
        <v>10</v>
      </c>
      <c r="AA60" s="159"/>
      <c r="AB60" s="100" t="str">
        <f t="shared" si="7"/>
        <v>No hay ejecución</v>
      </c>
      <c r="AC60" s="105" t="str">
        <f t="shared" si="8"/>
        <v>NA</v>
      </c>
      <c r="AD60" s="166"/>
      <c r="AE60" s="65">
        <f t="shared" si="9"/>
        <v>8</v>
      </c>
      <c r="AF60" s="100">
        <f t="shared" si="10"/>
        <v>0.42105263157894735</v>
      </c>
      <c r="AG60" s="105" t="str">
        <f t="shared" si="11"/>
        <v>Incumplimiento</v>
      </c>
      <c r="AH60" s="166"/>
      <c r="AI60" s="65" t="s">
        <v>172</v>
      </c>
      <c r="AJ60" s="105" t="s">
        <v>172</v>
      </c>
    </row>
    <row r="61" spans="1:36" s="59" customFormat="1" ht="20.399999999999999" thickTop="1" thickBot="1">
      <c r="A61" s="63">
        <v>46</v>
      </c>
      <c r="B61" s="162" t="s">
        <v>661</v>
      </c>
      <c r="C61" s="162" t="s">
        <v>51</v>
      </c>
      <c r="D61" s="162" t="s">
        <v>662</v>
      </c>
      <c r="E61" s="162" t="s">
        <v>151</v>
      </c>
      <c r="F61" s="162">
        <v>19</v>
      </c>
      <c r="G61" s="231" t="s">
        <v>5965</v>
      </c>
      <c r="H61" s="164" t="s">
        <v>5971</v>
      </c>
      <c r="I61" s="231" t="s">
        <v>2877</v>
      </c>
      <c r="J61" s="231" t="s">
        <v>5948</v>
      </c>
      <c r="K61" s="231">
        <v>10</v>
      </c>
      <c r="L61" s="165" t="s">
        <v>2201</v>
      </c>
      <c r="M61" s="165" t="s">
        <v>2215</v>
      </c>
      <c r="N61" s="64">
        <v>32</v>
      </c>
      <c r="O61" s="64">
        <v>0</v>
      </c>
      <c r="P61" s="64">
        <v>3</v>
      </c>
      <c r="Q61" s="64">
        <v>0</v>
      </c>
      <c r="R61" s="64">
        <f t="shared" si="12"/>
        <v>35</v>
      </c>
      <c r="S61" s="105" t="s">
        <v>5915</v>
      </c>
      <c r="T61" s="105" t="s">
        <v>172</v>
      </c>
      <c r="U61" s="159">
        <f t="shared" si="3"/>
        <v>32</v>
      </c>
      <c r="V61" s="159">
        <v>32</v>
      </c>
      <c r="W61" s="100">
        <f t="shared" si="4"/>
        <v>1</v>
      </c>
      <c r="X61" s="105" t="str">
        <f t="shared" si="5"/>
        <v>De acuerdo a lo programado</v>
      </c>
      <c r="Y61" s="166"/>
      <c r="Z61" s="159">
        <f t="shared" si="6"/>
        <v>3</v>
      </c>
      <c r="AA61" s="159"/>
      <c r="AB61" s="100" t="str">
        <f t="shared" si="7"/>
        <v>No hay ejecución</v>
      </c>
      <c r="AC61" s="105" t="str">
        <f t="shared" si="8"/>
        <v>NA</v>
      </c>
      <c r="AD61" s="166"/>
      <c r="AE61" s="65">
        <f t="shared" si="9"/>
        <v>32</v>
      </c>
      <c r="AF61" s="100">
        <f t="shared" si="10"/>
        <v>0.91428571428571426</v>
      </c>
      <c r="AG61" s="105" t="str">
        <f t="shared" si="11"/>
        <v>De acuerdo a lo programado</v>
      </c>
      <c r="AH61" s="166"/>
      <c r="AI61" s="65" t="s">
        <v>172</v>
      </c>
      <c r="AJ61" s="105" t="s">
        <v>172</v>
      </c>
    </row>
    <row r="62" spans="1:36" s="59" customFormat="1" ht="39.6" thickTop="1" thickBot="1">
      <c r="A62" s="63">
        <v>47</v>
      </c>
      <c r="B62" s="162" t="s">
        <v>403</v>
      </c>
      <c r="C62" s="162" t="s">
        <v>46</v>
      </c>
      <c r="D62" s="162" t="s">
        <v>123</v>
      </c>
      <c r="E62" s="162" t="s">
        <v>147</v>
      </c>
      <c r="F62" s="162">
        <v>18</v>
      </c>
      <c r="G62" s="231" t="s">
        <v>5965</v>
      </c>
      <c r="H62" s="164" t="s">
        <v>5972</v>
      </c>
      <c r="I62" s="231" t="s">
        <v>2877</v>
      </c>
      <c r="J62" s="231" t="s">
        <v>5948</v>
      </c>
      <c r="K62" s="231">
        <v>9</v>
      </c>
      <c r="L62" s="165" t="s">
        <v>2214</v>
      </c>
      <c r="M62" s="165" t="s">
        <v>2215</v>
      </c>
      <c r="N62" s="64">
        <v>13</v>
      </c>
      <c r="O62" s="64">
        <v>17</v>
      </c>
      <c r="P62" s="64">
        <v>34</v>
      </c>
      <c r="Q62" s="64">
        <v>36</v>
      </c>
      <c r="R62" s="64">
        <f t="shared" si="12"/>
        <v>100</v>
      </c>
      <c r="S62" s="105" t="s">
        <v>5915</v>
      </c>
      <c r="T62" s="105" t="s">
        <v>172</v>
      </c>
      <c r="U62" s="159">
        <f t="shared" si="3"/>
        <v>30</v>
      </c>
      <c r="V62" s="159">
        <v>28</v>
      </c>
      <c r="W62" s="100">
        <f t="shared" si="4"/>
        <v>0.93333333333333335</v>
      </c>
      <c r="X62" s="105" t="str">
        <f t="shared" si="5"/>
        <v>De acuerdo a lo programado</v>
      </c>
      <c r="Y62" s="166" t="s">
        <v>7725</v>
      </c>
      <c r="Z62" s="159">
        <f t="shared" si="6"/>
        <v>70</v>
      </c>
      <c r="AA62" s="159"/>
      <c r="AB62" s="100" t="str">
        <f t="shared" si="7"/>
        <v>No hay ejecución</v>
      </c>
      <c r="AC62" s="105" t="str">
        <f t="shared" si="8"/>
        <v>NA</v>
      </c>
      <c r="AD62" s="166"/>
      <c r="AE62" s="65">
        <f t="shared" si="9"/>
        <v>28</v>
      </c>
      <c r="AF62" s="100">
        <f t="shared" si="10"/>
        <v>0.28000000000000003</v>
      </c>
      <c r="AG62" s="105" t="str">
        <f t="shared" si="11"/>
        <v>Incumplimiento</v>
      </c>
      <c r="AH62" s="166"/>
      <c r="AI62" s="65" t="s">
        <v>172</v>
      </c>
      <c r="AJ62" s="105" t="s">
        <v>172</v>
      </c>
    </row>
    <row r="63" spans="1:36" s="59" customFormat="1" ht="20.399999999999999" thickTop="1" thickBot="1">
      <c r="A63" s="63">
        <v>48</v>
      </c>
      <c r="B63" s="162" t="s">
        <v>403</v>
      </c>
      <c r="C63" s="162" t="s">
        <v>46</v>
      </c>
      <c r="D63" s="162" t="s">
        <v>123</v>
      </c>
      <c r="E63" s="162" t="s">
        <v>147</v>
      </c>
      <c r="F63" s="162">
        <v>18</v>
      </c>
      <c r="G63" s="231" t="s">
        <v>5965</v>
      </c>
      <c r="H63" s="164" t="s">
        <v>5973</v>
      </c>
      <c r="I63" s="231" t="s">
        <v>2877</v>
      </c>
      <c r="J63" s="231" t="s">
        <v>5948</v>
      </c>
      <c r="K63" s="231">
        <v>10</v>
      </c>
      <c r="L63" s="165" t="s">
        <v>2201</v>
      </c>
      <c r="M63" s="165" t="s">
        <v>3767</v>
      </c>
      <c r="N63" s="64">
        <v>3</v>
      </c>
      <c r="O63" s="64">
        <v>0</v>
      </c>
      <c r="P63" s="64">
        <v>0</v>
      </c>
      <c r="Q63" s="64">
        <v>0</v>
      </c>
      <c r="R63" s="64">
        <f t="shared" si="12"/>
        <v>3</v>
      </c>
      <c r="S63" s="105" t="s">
        <v>5915</v>
      </c>
      <c r="T63" s="105" t="s">
        <v>172</v>
      </c>
      <c r="U63" s="159">
        <f t="shared" si="3"/>
        <v>3</v>
      </c>
      <c r="V63" s="159">
        <v>3</v>
      </c>
      <c r="W63" s="100">
        <f t="shared" si="4"/>
        <v>1</v>
      </c>
      <c r="X63" s="105" t="str">
        <f t="shared" si="5"/>
        <v>De acuerdo a lo programado</v>
      </c>
      <c r="Y63" s="166"/>
      <c r="Z63" s="159">
        <f t="shared" si="6"/>
        <v>0</v>
      </c>
      <c r="AA63" s="159"/>
      <c r="AB63" s="100" t="str">
        <f t="shared" si="7"/>
        <v>No hay ejecución</v>
      </c>
      <c r="AC63" s="105" t="str">
        <f t="shared" si="8"/>
        <v>NA</v>
      </c>
      <c r="AD63" s="166"/>
      <c r="AE63" s="65">
        <f t="shared" si="9"/>
        <v>3</v>
      </c>
      <c r="AF63" s="100">
        <f t="shared" si="10"/>
        <v>1</v>
      </c>
      <c r="AG63" s="105" t="str">
        <f t="shared" si="11"/>
        <v>De acuerdo a lo programado</v>
      </c>
      <c r="AH63" s="166"/>
      <c r="AI63" s="65" t="s">
        <v>172</v>
      </c>
      <c r="AJ63" s="105" t="s">
        <v>172</v>
      </c>
    </row>
    <row r="64" spans="1:36" s="59" customFormat="1" ht="20.399999999999999" thickTop="1" thickBot="1">
      <c r="A64" s="63">
        <v>49</v>
      </c>
      <c r="B64" s="162" t="s">
        <v>403</v>
      </c>
      <c r="C64" s="162" t="s">
        <v>46</v>
      </c>
      <c r="D64" s="162" t="s">
        <v>123</v>
      </c>
      <c r="E64" s="162" t="s">
        <v>147</v>
      </c>
      <c r="F64" s="162">
        <v>18</v>
      </c>
      <c r="G64" s="231" t="s">
        <v>5965</v>
      </c>
      <c r="H64" s="164" t="s">
        <v>5974</v>
      </c>
      <c r="I64" s="231" t="s">
        <v>2877</v>
      </c>
      <c r="J64" s="231" t="s">
        <v>5948</v>
      </c>
      <c r="K64" s="231">
        <v>9</v>
      </c>
      <c r="L64" s="165" t="s">
        <v>2214</v>
      </c>
      <c r="M64" s="165" t="s">
        <v>2215</v>
      </c>
      <c r="N64" s="64">
        <v>0</v>
      </c>
      <c r="O64" s="64">
        <v>3</v>
      </c>
      <c r="P64" s="64">
        <v>3</v>
      </c>
      <c r="Q64" s="64">
        <v>0</v>
      </c>
      <c r="R64" s="64">
        <f t="shared" si="12"/>
        <v>6</v>
      </c>
      <c r="S64" s="105" t="s">
        <v>5915</v>
      </c>
      <c r="T64" s="105" t="s">
        <v>172</v>
      </c>
      <c r="U64" s="159">
        <f t="shared" si="3"/>
        <v>3</v>
      </c>
      <c r="V64" s="159">
        <v>3</v>
      </c>
      <c r="W64" s="100">
        <f t="shared" si="4"/>
        <v>1</v>
      </c>
      <c r="X64" s="105" t="str">
        <f t="shared" si="5"/>
        <v>De acuerdo a lo programado</v>
      </c>
      <c r="Y64" s="166"/>
      <c r="Z64" s="159">
        <f t="shared" si="6"/>
        <v>3</v>
      </c>
      <c r="AA64" s="159"/>
      <c r="AB64" s="100" t="str">
        <f t="shared" si="7"/>
        <v>No hay ejecución</v>
      </c>
      <c r="AC64" s="105" t="str">
        <f t="shared" si="8"/>
        <v>NA</v>
      </c>
      <c r="AD64" s="166"/>
      <c r="AE64" s="65">
        <f t="shared" si="9"/>
        <v>3</v>
      </c>
      <c r="AF64" s="100">
        <f t="shared" si="10"/>
        <v>0.5</v>
      </c>
      <c r="AG64" s="105" t="str">
        <f t="shared" si="11"/>
        <v>Incumplimiento</v>
      </c>
      <c r="AH64" s="166"/>
      <c r="AI64" s="65" t="s">
        <v>172</v>
      </c>
      <c r="AJ64" s="105" t="s">
        <v>172</v>
      </c>
    </row>
    <row r="65" spans="1:36" s="59" customFormat="1" ht="20.399999999999999" thickTop="1" thickBot="1">
      <c r="A65" s="63">
        <v>50</v>
      </c>
      <c r="B65" s="162" t="s">
        <v>403</v>
      </c>
      <c r="C65" s="162" t="s">
        <v>46</v>
      </c>
      <c r="D65" s="162" t="s">
        <v>123</v>
      </c>
      <c r="E65" s="162" t="s">
        <v>147</v>
      </c>
      <c r="F65" s="162">
        <v>18</v>
      </c>
      <c r="G65" s="231" t="s">
        <v>5975</v>
      </c>
      <c r="H65" s="164" t="s">
        <v>5976</v>
      </c>
      <c r="I65" s="231" t="s">
        <v>2877</v>
      </c>
      <c r="J65" s="231" t="s">
        <v>5948</v>
      </c>
      <c r="K65" s="231">
        <v>10</v>
      </c>
      <c r="L65" s="165" t="s">
        <v>2201</v>
      </c>
      <c r="M65" s="165" t="s">
        <v>3767</v>
      </c>
      <c r="N65" s="64">
        <v>7</v>
      </c>
      <c r="O65" s="64">
        <v>1</v>
      </c>
      <c r="P65" s="64">
        <v>0</v>
      </c>
      <c r="Q65" s="64">
        <v>0</v>
      </c>
      <c r="R65" s="64">
        <f t="shared" si="12"/>
        <v>8</v>
      </c>
      <c r="S65" s="105" t="s">
        <v>5915</v>
      </c>
      <c r="T65" s="105" t="s">
        <v>172</v>
      </c>
      <c r="U65" s="159">
        <f t="shared" si="3"/>
        <v>8</v>
      </c>
      <c r="V65" s="159">
        <v>8</v>
      </c>
      <c r="W65" s="100">
        <f t="shared" si="4"/>
        <v>1</v>
      </c>
      <c r="X65" s="105" t="str">
        <f t="shared" si="5"/>
        <v>De acuerdo a lo programado</v>
      </c>
      <c r="Y65" s="166"/>
      <c r="Z65" s="159">
        <f t="shared" si="6"/>
        <v>0</v>
      </c>
      <c r="AA65" s="159"/>
      <c r="AB65" s="100" t="str">
        <f t="shared" si="7"/>
        <v>No hay ejecución</v>
      </c>
      <c r="AC65" s="105" t="str">
        <f t="shared" si="8"/>
        <v>NA</v>
      </c>
      <c r="AD65" s="166"/>
      <c r="AE65" s="65">
        <f t="shared" si="9"/>
        <v>8</v>
      </c>
      <c r="AF65" s="100">
        <f t="shared" si="10"/>
        <v>1</v>
      </c>
      <c r="AG65" s="105" t="str">
        <f t="shared" si="11"/>
        <v>De acuerdo a lo programado</v>
      </c>
      <c r="AH65" s="166"/>
      <c r="AI65" s="65" t="s">
        <v>172</v>
      </c>
      <c r="AJ65" s="105" t="s">
        <v>172</v>
      </c>
    </row>
    <row r="66" spans="1:36" s="59" customFormat="1" ht="20.399999999999999" thickTop="1" thickBot="1">
      <c r="A66" s="63">
        <v>51</v>
      </c>
      <c r="B66" s="162" t="s">
        <v>403</v>
      </c>
      <c r="C66" s="162" t="s">
        <v>46</v>
      </c>
      <c r="D66" s="162" t="s">
        <v>123</v>
      </c>
      <c r="E66" s="162" t="s">
        <v>147</v>
      </c>
      <c r="F66" s="162">
        <v>18</v>
      </c>
      <c r="G66" s="231" t="s">
        <v>5975</v>
      </c>
      <c r="H66" s="164" t="s">
        <v>5977</v>
      </c>
      <c r="I66" s="231" t="s">
        <v>2877</v>
      </c>
      <c r="J66" s="231" t="s">
        <v>5948</v>
      </c>
      <c r="K66" s="231">
        <v>9</v>
      </c>
      <c r="L66" s="165" t="s">
        <v>2214</v>
      </c>
      <c r="M66" s="165" t="s">
        <v>2215</v>
      </c>
      <c r="N66" s="64">
        <v>2</v>
      </c>
      <c r="O66" s="64">
        <v>7</v>
      </c>
      <c r="P66" s="64">
        <v>7</v>
      </c>
      <c r="Q66" s="64">
        <v>5</v>
      </c>
      <c r="R66" s="64">
        <f t="shared" si="12"/>
        <v>21</v>
      </c>
      <c r="S66" s="105" t="s">
        <v>5915</v>
      </c>
      <c r="T66" s="105" t="s">
        <v>172</v>
      </c>
      <c r="U66" s="159">
        <f t="shared" si="3"/>
        <v>9</v>
      </c>
      <c r="V66" s="159">
        <v>11</v>
      </c>
      <c r="W66" s="100">
        <f t="shared" si="4"/>
        <v>1.2222222222222223</v>
      </c>
      <c r="X66" s="105" t="str">
        <f t="shared" si="5"/>
        <v>De acuerdo a lo programado</v>
      </c>
      <c r="Y66" s="166"/>
      <c r="Z66" s="159">
        <f t="shared" si="6"/>
        <v>12</v>
      </c>
      <c r="AA66" s="159"/>
      <c r="AB66" s="100" t="str">
        <f t="shared" si="7"/>
        <v>No hay ejecución</v>
      </c>
      <c r="AC66" s="105" t="str">
        <f t="shared" si="8"/>
        <v>NA</v>
      </c>
      <c r="AD66" s="166"/>
      <c r="AE66" s="65">
        <f t="shared" si="9"/>
        <v>11</v>
      </c>
      <c r="AF66" s="100">
        <f t="shared" si="10"/>
        <v>0.52380952380952384</v>
      </c>
      <c r="AG66" s="105" t="str">
        <f t="shared" si="11"/>
        <v>Incumplimiento</v>
      </c>
      <c r="AH66" s="166"/>
      <c r="AI66" s="65" t="s">
        <v>172</v>
      </c>
      <c r="AJ66" s="105" t="s">
        <v>172</v>
      </c>
    </row>
    <row r="67" spans="1:36" s="59" customFormat="1" ht="20.399999999999999" thickTop="1" thickBot="1">
      <c r="A67" s="63">
        <v>52</v>
      </c>
      <c r="B67" s="162" t="s">
        <v>403</v>
      </c>
      <c r="C67" s="162" t="s">
        <v>46</v>
      </c>
      <c r="D67" s="162" t="s">
        <v>123</v>
      </c>
      <c r="E67" s="162" t="s">
        <v>147</v>
      </c>
      <c r="F67" s="162">
        <v>18</v>
      </c>
      <c r="G67" s="231" t="s">
        <v>5978</v>
      </c>
      <c r="H67" s="164" t="s">
        <v>5979</v>
      </c>
      <c r="I67" s="231" t="s">
        <v>2877</v>
      </c>
      <c r="J67" s="231" t="s">
        <v>5948</v>
      </c>
      <c r="K67" s="231">
        <v>10</v>
      </c>
      <c r="L67" s="165" t="s">
        <v>2201</v>
      </c>
      <c r="M67" s="165" t="s">
        <v>2215</v>
      </c>
      <c r="N67" s="64">
        <v>2</v>
      </c>
      <c r="O67" s="64">
        <v>0</v>
      </c>
      <c r="P67" s="64">
        <v>0</v>
      </c>
      <c r="Q67" s="64">
        <v>0</v>
      </c>
      <c r="R67" s="64">
        <f t="shared" si="12"/>
        <v>2</v>
      </c>
      <c r="S67" s="105" t="s">
        <v>5915</v>
      </c>
      <c r="T67" s="105" t="s">
        <v>172</v>
      </c>
      <c r="U67" s="159">
        <f t="shared" si="3"/>
        <v>2</v>
      </c>
      <c r="V67" s="159">
        <v>2</v>
      </c>
      <c r="W67" s="100">
        <f t="shared" si="4"/>
        <v>1</v>
      </c>
      <c r="X67" s="105" t="str">
        <f t="shared" si="5"/>
        <v>De acuerdo a lo programado</v>
      </c>
      <c r="Y67" s="166"/>
      <c r="Z67" s="159">
        <f t="shared" si="6"/>
        <v>0</v>
      </c>
      <c r="AA67" s="159"/>
      <c r="AB67" s="100" t="str">
        <f t="shared" si="7"/>
        <v>No hay ejecución</v>
      </c>
      <c r="AC67" s="105" t="str">
        <f t="shared" si="8"/>
        <v>NA</v>
      </c>
      <c r="AD67" s="166"/>
      <c r="AE67" s="65">
        <f t="shared" si="9"/>
        <v>2</v>
      </c>
      <c r="AF67" s="100">
        <f t="shared" si="10"/>
        <v>1</v>
      </c>
      <c r="AG67" s="105" t="str">
        <f t="shared" si="11"/>
        <v>De acuerdo a lo programado</v>
      </c>
      <c r="AH67" s="166"/>
      <c r="AI67" s="65" t="s">
        <v>172</v>
      </c>
      <c r="AJ67" s="105" t="s">
        <v>172</v>
      </c>
    </row>
    <row r="68" spans="1:36" s="59" customFormat="1" ht="20.399999999999999" thickTop="1" thickBot="1">
      <c r="A68" s="63">
        <v>53</v>
      </c>
      <c r="B68" s="162" t="s">
        <v>403</v>
      </c>
      <c r="C68" s="162" t="s">
        <v>46</v>
      </c>
      <c r="D68" s="162" t="s">
        <v>123</v>
      </c>
      <c r="E68" s="162" t="s">
        <v>147</v>
      </c>
      <c r="F68" s="162">
        <v>18</v>
      </c>
      <c r="G68" s="231" t="s">
        <v>5978</v>
      </c>
      <c r="H68" s="164" t="s">
        <v>5980</v>
      </c>
      <c r="I68" s="231" t="s">
        <v>2877</v>
      </c>
      <c r="J68" s="231" t="s">
        <v>5948</v>
      </c>
      <c r="K68" s="231">
        <v>9</v>
      </c>
      <c r="L68" s="165" t="s">
        <v>2214</v>
      </c>
      <c r="M68" s="165" t="s">
        <v>2215</v>
      </c>
      <c r="N68" s="64">
        <v>2</v>
      </c>
      <c r="O68" s="64">
        <v>2</v>
      </c>
      <c r="P68" s="64">
        <v>4</v>
      </c>
      <c r="Q68" s="64">
        <v>4</v>
      </c>
      <c r="R68" s="64">
        <f t="shared" si="12"/>
        <v>12</v>
      </c>
      <c r="S68" s="105" t="s">
        <v>5915</v>
      </c>
      <c r="T68" s="105" t="s">
        <v>172</v>
      </c>
      <c r="U68" s="159">
        <f t="shared" si="3"/>
        <v>4</v>
      </c>
      <c r="V68" s="159">
        <v>4</v>
      </c>
      <c r="W68" s="100">
        <f t="shared" si="4"/>
        <v>1</v>
      </c>
      <c r="X68" s="105" t="str">
        <f t="shared" si="5"/>
        <v>De acuerdo a lo programado</v>
      </c>
      <c r="Y68" s="166"/>
      <c r="Z68" s="159">
        <f t="shared" si="6"/>
        <v>8</v>
      </c>
      <c r="AA68" s="159"/>
      <c r="AB68" s="100" t="str">
        <f t="shared" si="7"/>
        <v>No hay ejecución</v>
      </c>
      <c r="AC68" s="105" t="str">
        <f t="shared" si="8"/>
        <v>NA</v>
      </c>
      <c r="AD68" s="166"/>
      <c r="AE68" s="65">
        <f t="shared" si="9"/>
        <v>4</v>
      </c>
      <c r="AF68" s="100">
        <f t="shared" si="10"/>
        <v>0.33333333333333331</v>
      </c>
      <c r="AG68" s="105" t="str">
        <f t="shared" si="11"/>
        <v>Incumplimiento</v>
      </c>
      <c r="AH68" s="166"/>
      <c r="AI68" s="65" t="s">
        <v>172</v>
      </c>
      <c r="AJ68" s="105" t="s">
        <v>172</v>
      </c>
    </row>
    <row r="69" spans="1:36" s="59" customFormat="1" ht="19.2">
      <c r="A69" s="63">
        <v>54</v>
      </c>
      <c r="B69" s="162" t="s">
        <v>403</v>
      </c>
      <c r="C69" s="162" t="s">
        <v>46</v>
      </c>
      <c r="D69" s="162" t="s">
        <v>123</v>
      </c>
      <c r="E69" s="162" t="s">
        <v>147</v>
      </c>
      <c r="F69" s="162">
        <v>18</v>
      </c>
      <c r="G69" s="231" t="s">
        <v>5965</v>
      </c>
      <c r="H69" s="164" t="s">
        <v>5981</v>
      </c>
      <c r="I69" s="231" t="s">
        <v>2877</v>
      </c>
      <c r="J69" s="231" t="s">
        <v>5948</v>
      </c>
      <c r="K69" s="231">
        <v>10</v>
      </c>
      <c r="L69" s="165" t="s">
        <v>2201</v>
      </c>
      <c r="M69" s="165" t="s">
        <v>2215</v>
      </c>
      <c r="N69" s="64">
        <v>1</v>
      </c>
      <c r="O69" s="64">
        <v>0</v>
      </c>
      <c r="P69" s="64">
        <v>0</v>
      </c>
      <c r="Q69" s="64">
        <v>0</v>
      </c>
      <c r="R69" s="64">
        <f t="shared" si="12"/>
        <v>1</v>
      </c>
      <c r="S69" s="105" t="s">
        <v>5915</v>
      </c>
      <c r="T69" s="105" t="s">
        <v>172</v>
      </c>
      <c r="U69" s="159">
        <f t="shared" si="3"/>
        <v>1</v>
      </c>
      <c r="V69" s="159">
        <v>1</v>
      </c>
      <c r="W69" s="100">
        <f t="shared" si="4"/>
        <v>1</v>
      </c>
      <c r="X69" s="105" t="str">
        <f t="shared" si="5"/>
        <v>De acuerdo a lo programado</v>
      </c>
      <c r="Y69" s="166"/>
      <c r="Z69" s="159">
        <f t="shared" si="6"/>
        <v>0</v>
      </c>
      <c r="AA69" s="159"/>
      <c r="AB69" s="100" t="str">
        <f t="shared" si="7"/>
        <v>No hay ejecución</v>
      </c>
      <c r="AC69" s="105" t="str">
        <f t="shared" si="8"/>
        <v>NA</v>
      </c>
      <c r="AD69" s="166"/>
      <c r="AE69" s="65">
        <f t="shared" si="9"/>
        <v>1</v>
      </c>
      <c r="AF69" s="100">
        <f t="shared" si="10"/>
        <v>1</v>
      </c>
      <c r="AG69" s="105" t="str">
        <f t="shared" si="11"/>
        <v>De acuerdo a lo programado</v>
      </c>
      <c r="AH69" s="166"/>
      <c r="AI69" s="65" t="s">
        <v>172</v>
      </c>
      <c r="AJ69" s="105" t="s">
        <v>172</v>
      </c>
    </row>
    <row r="70" spans="1:36" s="59" customFormat="1" ht="20.399999999999999" thickTop="1" thickBot="1">
      <c r="A70" s="63">
        <v>55</v>
      </c>
      <c r="B70" s="162" t="s">
        <v>403</v>
      </c>
      <c r="C70" s="162" t="s">
        <v>46</v>
      </c>
      <c r="D70" s="162" t="s">
        <v>123</v>
      </c>
      <c r="E70" s="162" t="s">
        <v>147</v>
      </c>
      <c r="F70" s="162">
        <v>18</v>
      </c>
      <c r="G70" s="231" t="s">
        <v>5965</v>
      </c>
      <c r="H70" s="164" t="s">
        <v>5982</v>
      </c>
      <c r="I70" s="231" t="s">
        <v>2877</v>
      </c>
      <c r="J70" s="231" t="s">
        <v>5948</v>
      </c>
      <c r="K70" s="231">
        <v>9</v>
      </c>
      <c r="L70" s="165" t="s">
        <v>2214</v>
      </c>
      <c r="M70" s="165" t="s">
        <v>2215</v>
      </c>
      <c r="N70" s="64">
        <v>0</v>
      </c>
      <c r="O70" s="64">
        <v>0</v>
      </c>
      <c r="P70" s="64">
        <v>2</v>
      </c>
      <c r="Q70" s="64">
        <v>0</v>
      </c>
      <c r="R70" s="64">
        <f t="shared" si="12"/>
        <v>2</v>
      </c>
      <c r="S70" s="105" t="s">
        <v>5915</v>
      </c>
      <c r="T70" s="105" t="s">
        <v>172</v>
      </c>
      <c r="U70" s="159">
        <f t="shared" si="3"/>
        <v>0</v>
      </c>
      <c r="V70" s="159" t="s">
        <v>5920</v>
      </c>
      <c r="W70" s="100" t="str">
        <f t="shared" si="4"/>
        <v>No hay Programación</v>
      </c>
      <c r="X70" s="105" t="str">
        <f t="shared" si="5"/>
        <v>De acuerdo a lo programado</v>
      </c>
      <c r="Y70" s="166"/>
      <c r="Z70" s="159">
        <f t="shared" si="6"/>
        <v>2</v>
      </c>
      <c r="AA70" s="159"/>
      <c r="AB70" s="100" t="str">
        <f t="shared" si="7"/>
        <v>No hay ejecución</v>
      </c>
      <c r="AC70" s="105" t="str">
        <f t="shared" si="8"/>
        <v>NA</v>
      </c>
      <c r="AD70" s="166"/>
      <c r="AE70" s="65" t="e">
        <f t="shared" si="9"/>
        <v>#VALUE!</v>
      </c>
      <c r="AF70" s="100" t="e">
        <f t="shared" si="10"/>
        <v>#VALUE!</v>
      </c>
      <c r="AG70" s="105" t="e">
        <f t="shared" si="11"/>
        <v>#VALUE!</v>
      </c>
      <c r="AH70" s="166"/>
      <c r="AI70" s="65" t="s">
        <v>172</v>
      </c>
      <c r="AJ70" s="105" t="s">
        <v>172</v>
      </c>
    </row>
    <row r="71" spans="1:36" s="59" customFormat="1" ht="30" thickTop="1" thickBot="1">
      <c r="A71" s="63">
        <v>56</v>
      </c>
      <c r="B71" s="162" t="s">
        <v>403</v>
      </c>
      <c r="C71" s="162" t="s">
        <v>46</v>
      </c>
      <c r="D71" s="162" t="s">
        <v>123</v>
      </c>
      <c r="E71" s="162" t="s">
        <v>147</v>
      </c>
      <c r="F71" s="162">
        <v>18</v>
      </c>
      <c r="G71" s="231" t="s">
        <v>5965</v>
      </c>
      <c r="H71" s="164" t="s">
        <v>5983</v>
      </c>
      <c r="I71" s="231" t="s">
        <v>2877</v>
      </c>
      <c r="J71" s="231" t="s">
        <v>5948</v>
      </c>
      <c r="K71" s="231">
        <v>9</v>
      </c>
      <c r="L71" s="165" t="s">
        <v>2201</v>
      </c>
      <c r="M71" s="165" t="s">
        <v>3764</v>
      </c>
      <c r="N71" s="64">
        <v>31</v>
      </c>
      <c r="O71" s="64">
        <v>9</v>
      </c>
      <c r="P71" s="64">
        <v>0</v>
      </c>
      <c r="Q71" s="64">
        <v>0</v>
      </c>
      <c r="R71" s="64">
        <f t="shared" si="12"/>
        <v>40</v>
      </c>
      <c r="S71" s="105" t="s">
        <v>5915</v>
      </c>
      <c r="T71" s="105" t="s">
        <v>172</v>
      </c>
      <c r="U71" s="159">
        <f t="shared" si="3"/>
        <v>40</v>
      </c>
      <c r="V71" s="159">
        <v>40</v>
      </c>
      <c r="W71" s="100">
        <f t="shared" si="4"/>
        <v>1</v>
      </c>
      <c r="X71" s="105" t="str">
        <f t="shared" si="5"/>
        <v>De acuerdo a lo programado</v>
      </c>
      <c r="Y71" s="166" t="s">
        <v>7726</v>
      </c>
      <c r="Z71" s="159">
        <f t="shared" si="6"/>
        <v>0</v>
      </c>
      <c r="AA71" s="159"/>
      <c r="AB71" s="100" t="str">
        <f t="shared" si="7"/>
        <v>No hay ejecución</v>
      </c>
      <c r="AC71" s="105" t="str">
        <f t="shared" si="8"/>
        <v>NA</v>
      </c>
      <c r="AD71" s="166"/>
      <c r="AE71" s="65">
        <f t="shared" si="9"/>
        <v>40</v>
      </c>
      <c r="AF71" s="100">
        <f t="shared" si="10"/>
        <v>1</v>
      </c>
      <c r="AG71" s="105" t="str">
        <f t="shared" si="11"/>
        <v>De acuerdo a lo programado</v>
      </c>
      <c r="AH71" s="166"/>
      <c r="AI71" s="65" t="s">
        <v>172</v>
      </c>
      <c r="AJ71" s="105" t="s">
        <v>172</v>
      </c>
    </row>
    <row r="72" spans="1:36" s="59" customFormat="1" ht="20.399999999999999" thickTop="1" thickBot="1">
      <c r="A72" s="63">
        <v>57</v>
      </c>
      <c r="B72" s="162" t="s">
        <v>403</v>
      </c>
      <c r="C72" s="162" t="s">
        <v>46</v>
      </c>
      <c r="D72" s="162" t="s">
        <v>123</v>
      </c>
      <c r="E72" s="162" t="s">
        <v>147</v>
      </c>
      <c r="F72" s="162">
        <v>18</v>
      </c>
      <c r="G72" s="231" t="s">
        <v>5984</v>
      </c>
      <c r="H72" s="164" t="s">
        <v>5985</v>
      </c>
      <c r="I72" s="231" t="s">
        <v>2877</v>
      </c>
      <c r="J72" s="231" t="s">
        <v>5948</v>
      </c>
      <c r="K72" s="231">
        <v>9</v>
      </c>
      <c r="L72" s="165" t="s">
        <v>3778</v>
      </c>
      <c r="M72" s="165" t="s">
        <v>643</v>
      </c>
      <c r="N72" s="64">
        <v>0</v>
      </c>
      <c r="O72" s="64">
        <v>1</v>
      </c>
      <c r="P72" s="64">
        <v>5</v>
      </c>
      <c r="Q72" s="64">
        <v>2</v>
      </c>
      <c r="R72" s="64">
        <f t="shared" si="12"/>
        <v>8</v>
      </c>
      <c r="S72" s="105" t="s">
        <v>5915</v>
      </c>
      <c r="T72" s="105" t="s">
        <v>172</v>
      </c>
      <c r="U72" s="159">
        <f t="shared" si="3"/>
        <v>1</v>
      </c>
      <c r="V72" s="159">
        <v>1</v>
      </c>
      <c r="W72" s="100">
        <f t="shared" si="4"/>
        <v>1</v>
      </c>
      <c r="X72" s="105" t="str">
        <f t="shared" si="5"/>
        <v>De acuerdo a lo programado</v>
      </c>
      <c r="Y72" s="166"/>
      <c r="Z72" s="159">
        <f t="shared" si="6"/>
        <v>7</v>
      </c>
      <c r="AA72" s="159"/>
      <c r="AB72" s="100" t="str">
        <f t="shared" si="7"/>
        <v>No hay ejecución</v>
      </c>
      <c r="AC72" s="105" t="str">
        <f t="shared" si="8"/>
        <v>NA</v>
      </c>
      <c r="AD72" s="166"/>
      <c r="AE72" s="65">
        <f t="shared" si="9"/>
        <v>1</v>
      </c>
      <c r="AF72" s="100">
        <f t="shared" si="10"/>
        <v>0.125</v>
      </c>
      <c r="AG72" s="105" t="str">
        <f t="shared" si="11"/>
        <v>Incumplimiento</v>
      </c>
      <c r="AH72" s="166"/>
      <c r="AI72" s="65" t="s">
        <v>172</v>
      </c>
      <c r="AJ72" s="105" t="s">
        <v>172</v>
      </c>
    </row>
    <row r="73" spans="1:36" s="59" customFormat="1" ht="20.399999999999999" thickTop="1" thickBot="1">
      <c r="A73" s="63">
        <v>58</v>
      </c>
      <c r="B73" s="162" t="s">
        <v>661</v>
      </c>
      <c r="C73" s="162" t="s">
        <v>51</v>
      </c>
      <c r="D73" s="162" t="s">
        <v>662</v>
      </c>
      <c r="E73" s="162" t="s">
        <v>151</v>
      </c>
      <c r="F73" s="162">
        <v>19</v>
      </c>
      <c r="G73" s="231" t="s">
        <v>5984</v>
      </c>
      <c r="H73" s="164" t="s">
        <v>5985</v>
      </c>
      <c r="I73" s="231" t="s">
        <v>2877</v>
      </c>
      <c r="J73" s="231" t="s">
        <v>5948</v>
      </c>
      <c r="K73" s="231">
        <v>10</v>
      </c>
      <c r="L73" s="165" t="s">
        <v>2233</v>
      </c>
      <c r="M73" s="165" t="s">
        <v>643</v>
      </c>
      <c r="N73" s="64">
        <v>1</v>
      </c>
      <c r="O73" s="64">
        <v>0</v>
      </c>
      <c r="P73" s="64">
        <v>0</v>
      </c>
      <c r="Q73" s="64">
        <v>0</v>
      </c>
      <c r="R73" s="64">
        <f t="shared" si="12"/>
        <v>1</v>
      </c>
      <c r="S73" s="105" t="s">
        <v>5915</v>
      </c>
      <c r="T73" s="105" t="s">
        <v>172</v>
      </c>
      <c r="U73" s="159">
        <f t="shared" si="3"/>
        <v>1</v>
      </c>
      <c r="V73" s="159">
        <v>0</v>
      </c>
      <c r="W73" s="100">
        <f t="shared" si="4"/>
        <v>0</v>
      </c>
      <c r="X73" s="105" t="str">
        <f t="shared" si="5"/>
        <v>En Riesgo de no Cumplimiento</v>
      </c>
      <c r="Y73" s="166"/>
      <c r="Z73" s="159">
        <f t="shared" si="6"/>
        <v>0</v>
      </c>
      <c r="AA73" s="159"/>
      <c r="AB73" s="100" t="str">
        <f t="shared" si="7"/>
        <v>No hay ejecución</v>
      </c>
      <c r="AC73" s="105" t="str">
        <f t="shared" si="8"/>
        <v>NA</v>
      </c>
      <c r="AD73" s="166"/>
      <c r="AE73" s="65">
        <f t="shared" si="9"/>
        <v>0</v>
      </c>
      <c r="AF73" s="100" t="str">
        <f t="shared" si="10"/>
        <v>No hay Programación</v>
      </c>
      <c r="AG73" s="105" t="str">
        <f t="shared" si="11"/>
        <v>De acuerdo a lo programado</v>
      </c>
      <c r="AH73" s="166"/>
      <c r="AI73" s="65" t="s">
        <v>172</v>
      </c>
      <c r="AJ73" s="105" t="s">
        <v>172</v>
      </c>
    </row>
    <row r="74" spans="1:36" s="59" customFormat="1" ht="20.399999999999999" thickTop="1" thickBot="1">
      <c r="A74" s="63">
        <v>59</v>
      </c>
      <c r="B74" s="162" t="s">
        <v>403</v>
      </c>
      <c r="C74" s="162" t="s">
        <v>46</v>
      </c>
      <c r="D74" s="162" t="s">
        <v>123</v>
      </c>
      <c r="E74" s="162" t="s">
        <v>147</v>
      </c>
      <c r="F74" s="162">
        <v>18</v>
      </c>
      <c r="G74" s="231" t="s">
        <v>5984</v>
      </c>
      <c r="H74" s="164" t="s">
        <v>5986</v>
      </c>
      <c r="I74" s="231" t="s">
        <v>2877</v>
      </c>
      <c r="J74" s="231" t="s">
        <v>5948</v>
      </c>
      <c r="K74" s="231">
        <v>9</v>
      </c>
      <c r="L74" s="165" t="s">
        <v>2233</v>
      </c>
      <c r="M74" s="165" t="s">
        <v>643</v>
      </c>
      <c r="N74" s="64">
        <v>0</v>
      </c>
      <c r="O74" s="64">
        <v>1</v>
      </c>
      <c r="P74" s="64">
        <v>0</v>
      </c>
      <c r="Q74" s="64">
        <v>0</v>
      </c>
      <c r="R74" s="64">
        <f t="shared" si="12"/>
        <v>1</v>
      </c>
      <c r="S74" s="105" t="s">
        <v>5915</v>
      </c>
      <c r="T74" s="105" t="s">
        <v>172</v>
      </c>
      <c r="U74" s="159">
        <f t="shared" si="3"/>
        <v>1</v>
      </c>
      <c r="V74" s="159">
        <v>1</v>
      </c>
      <c r="W74" s="100">
        <f t="shared" si="4"/>
        <v>1</v>
      </c>
      <c r="X74" s="105" t="str">
        <f t="shared" si="5"/>
        <v>De acuerdo a lo programado</v>
      </c>
      <c r="Y74" s="166"/>
      <c r="Z74" s="159">
        <f t="shared" si="6"/>
        <v>0</v>
      </c>
      <c r="AA74" s="159"/>
      <c r="AB74" s="100" t="str">
        <f t="shared" si="7"/>
        <v>No hay ejecución</v>
      </c>
      <c r="AC74" s="105" t="str">
        <f t="shared" si="8"/>
        <v>NA</v>
      </c>
      <c r="AD74" s="166"/>
      <c r="AE74" s="65">
        <f t="shared" si="9"/>
        <v>1</v>
      </c>
      <c r="AF74" s="100">
        <f t="shared" si="10"/>
        <v>1</v>
      </c>
      <c r="AG74" s="105" t="str">
        <f t="shared" si="11"/>
        <v>De acuerdo a lo programado</v>
      </c>
      <c r="AH74" s="166"/>
      <c r="AI74" s="65" t="s">
        <v>172</v>
      </c>
      <c r="AJ74" s="105" t="s">
        <v>172</v>
      </c>
    </row>
    <row r="75" spans="1:36" s="59" customFormat="1" ht="19.2">
      <c r="A75" s="63">
        <v>60</v>
      </c>
      <c r="B75" s="162" t="s">
        <v>403</v>
      </c>
      <c r="C75" s="162" t="s">
        <v>46</v>
      </c>
      <c r="D75" s="162" t="s">
        <v>123</v>
      </c>
      <c r="E75" s="162" t="s">
        <v>147</v>
      </c>
      <c r="F75" s="162">
        <v>18</v>
      </c>
      <c r="G75" s="231" t="s">
        <v>5957</v>
      </c>
      <c r="H75" s="164" t="s">
        <v>5987</v>
      </c>
      <c r="I75" s="231" t="s">
        <v>2877</v>
      </c>
      <c r="J75" s="231" t="s">
        <v>5948</v>
      </c>
      <c r="K75" s="231">
        <v>9</v>
      </c>
      <c r="L75" s="165" t="s">
        <v>2233</v>
      </c>
      <c r="M75" s="165" t="s">
        <v>643</v>
      </c>
      <c r="N75" s="64">
        <v>1</v>
      </c>
      <c r="O75" s="64">
        <v>0</v>
      </c>
      <c r="P75" s="64">
        <v>0</v>
      </c>
      <c r="Q75" s="64">
        <v>0</v>
      </c>
      <c r="R75" s="64">
        <f t="shared" si="12"/>
        <v>1</v>
      </c>
      <c r="S75" s="105" t="s">
        <v>5915</v>
      </c>
      <c r="T75" s="105" t="s">
        <v>172</v>
      </c>
      <c r="U75" s="159">
        <f t="shared" si="3"/>
        <v>1</v>
      </c>
      <c r="V75" s="159">
        <v>0</v>
      </c>
      <c r="W75" s="100">
        <f t="shared" si="4"/>
        <v>0</v>
      </c>
      <c r="X75" s="105" t="str">
        <f t="shared" si="5"/>
        <v>En Riesgo de no Cumplimiento</v>
      </c>
      <c r="Y75" s="166" t="s">
        <v>5988</v>
      </c>
      <c r="Z75" s="159">
        <f t="shared" si="6"/>
        <v>0</v>
      </c>
      <c r="AA75" s="159"/>
      <c r="AB75" s="100" t="str">
        <f t="shared" si="7"/>
        <v>No hay ejecución</v>
      </c>
      <c r="AC75" s="105" t="str">
        <f t="shared" si="8"/>
        <v>NA</v>
      </c>
      <c r="AD75" s="166"/>
      <c r="AE75" s="65">
        <f t="shared" si="9"/>
        <v>0</v>
      </c>
      <c r="AF75" s="100" t="str">
        <f t="shared" si="10"/>
        <v>No hay Programación</v>
      </c>
      <c r="AG75" s="105" t="str">
        <f t="shared" si="11"/>
        <v>De acuerdo a lo programado</v>
      </c>
      <c r="AH75" s="166"/>
      <c r="AI75" s="65" t="s">
        <v>172</v>
      </c>
      <c r="AJ75" s="105" t="s">
        <v>172</v>
      </c>
    </row>
    <row r="76" spans="1:36" s="59" customFormat="1" ht="20.399999999999999" thickTop="1" thickBot="1">
      <c r="A76" s="63">
        <v>61</v>
      </c>
      <c r="B76" s="162" t="s">
        <v>403</v>
      </c>
      <c r="C76" s="162" t="s">
        <v>46</v>
      </c>
      <c r="D76" s="162" t="s">
        <v>123</v>
      </c>
      <c r="E76" s="162" t="s">
        <v>151</v>
      </c>
      <c r="F76" s="162">
        <v>18</v>
      </c>
      <c r="G76" s="231" t="s">
        <v>5989</v>
      </c>
      <c r="H76" s="164" t="s">
        <v>5990</v>
      </c>
      <c r="I76" s="231" t="s">
        <v>2877</v>
      </c>
      <c r="J76" s="231" t="s">
        <v>5948</v>
      </c>
      <c r="K76" s="231">
        <v>9</v>
      </c>
      <c r="L76" s="165" t="s">
        <v>3832</v>
      </c>
      <c r="M76" s="165" t="s">
        <v>3764</v>
      </c>
      <c r="N76" s="64">
        <v>37</v>
      </c>
      <c r="O76" s="64">
        <v>0</v>
      </c>
      <c r="P76" s="64">
        <v>0</v>
      </c>
      <c r="Q76" s="64">
        <v>0</v>
      </c>
      <c r="R76" s="64">
        <f t="shared" si="12"/>
        <v>37</v>
      </c>
      <c r="S76" s="105" t="s">
        <v>5915</v>
      </c>
      <c r="T76" s="105" t="s">
        <v>172</v>
      </c>
      <c r="U76" s="159">
        <f t="shared" si="3"/>
        <v>37</v>
      </c>
      <c r="V76" s="159">
        <v>38</v>
      </c>
      <c r="W76" s="100">
        <f t="shared" si="4"/>
        <v>1.027027027027027</v>
      </c>
      <c r="X76" s="105" t="str">
        <f t="shared" si="5"/>
        <v>De acuerdo a lo programado</v>
      </c>
      <c r="Y76" s="166"/>
      <c r="Z76" s="159">
        <f t="shared" si="6"/>
        <v>0</v>
      </c>
      <c r="AA76" s="159"/>
      <c r="AB76" s="100" t="str">
        <f t="shared" si="7"/>
        <v>No hay ejecución</v>
      </c>
      <c r="AC76" s="105" t="str">
        <f t="shared" si="8"/>
        <v>NA</v>
      </c>
      <c r="AD76" s="166"/>
      <c r="AE76" s="65">
        <f t="shared" si="9"/>
        <v>38</v>
      </c>
      <c r="AF76" s="100">
        <f t="shared" si="10"/>
        <v>1.027027027027027</v>
      </c>
      <c r="AG76" s="105" t="str">
        <f t="shared" si="11"/>
        <v>De acuerdo a lo programado</v>
      </c>
      <c r="AH76" s="166"/>
      <c r="AI76" s="65" t="s">
        <v>172</v>
      </c>
      <c r="AJ76" s="105" t="s">
        <v>172</v>
      </c>
    </row>
    <row r="77" spans="1:36" s="59" customFormat="1" ht="20.399999999999999" thickTop="1" thickBot="1">
      <c r="A77" s="63">
        <v>62</v>
      </c>
      <c r="B77" s="162" t="s">
        <v>403</v>
      </c>
      <c r="C77" s="162" t="s">
        <v>46</v>
      </c>
      <c r="D77" s="162" t="s">
        <v>123</v>
      </c>
      <c r="E77" s="162" t="s">
        <v>151</v>
      </c>
      <c r="F77" s="162">
        <v>18</v>
      </c>
      <c r="G77" s="231" t="s">
        <v>5989</v>
      </c>
      <c r="H77" s="164" t="s">
        <v>5991</v>
      </c>
      <c r="I77" s="231" t="s">
        <v>2877</v>
      </c>
      <c r="J77" s="231" t="s">
        <v>5948</v>
      </c>
      <c r="K77" s="231">
        <v>9</v>
      </c>
      <c r="L77" s="165" t="s">
        <v>2214</v>
      </c>
      <c r="M77" s="165" t="s">
        <v>2215</v>
      </c>
      <c r="N77" s="64">
        <v>36</v>
      </c>
      <c r="O77" s="64">
        <v>16</v>
      </c>
      <c r="P77" s="64">
        <v>19</v>
      </c>
      <c r="Q77" s="64">
        <v>23</v>
      </c>
      <c r="R77" s="64">
        <f t="shared" si="12"/>
        <v>94</v>
      </c>
      <c r="S77" s="105" t="s">
        <v>5915</v>
      </c>
      <c r="T77" s="105" t="s">
        <v>172</v>
      </c>
      <c r="U77" s="159">
        <f t="shared" si="3"/>
        <v>52</v>
      </c>
      <c r="V77" s="159">
        <v>51</v>
      </c>
      <c r="W77" s="100">
        <f t="shared" si="4"/>
        <v>0.98076923076923073</v>
      </c>
      <c r="X77" s="105" t="str">
        <f t="shared" si="5"/>
        <v>De acuerdo a lo programado</v>
      </c>
      <c r="Y77" s="166"/>
      <c r="Z77" s="159">
        <f t="shared" si="6"/>
        <v>42</v>
      </c>
      <c r="AA77" s="159"/>
      <c r="AB77" s="100" t="str">
        <f t="shared" si="7"/>
        <v>No hay ejecución</v>
      </c>
      <c r="AC77" s="105" t="str">
        <f t="shared" si="8"/>
        <v>NA</v>
      </c>
      <c r="AD77" s="166"/>
      <c r="AE77" s="65">
        <f t="shared" si="9"/>
        <v>51</v>
      </c>
      <c r="AF77" s="100">
        <f t="shared" si="10"/>
        <v>0.54255319148936165</v>
      </c>
      <c r="AG77" s="105" t="str">
        <f t="shared" si="11"/>
        <v>Incumplimiento</v>
      </c>
      <c r="AH77" s="166"/>
      <c r="AI77" s="65" t="s">
        <v>172</v>
      </c>
      <c r="AJ77" s="105" t="s">
        <v>172</v>
      </c>
    </row>
    <row r="78" spans="1:36" s="59" customFormat="1" ht="28.8">
      <c r="A78" s="63">
        <v>63</v>
      </c>
      <c r="B78" s="162" t="s">
        <v>403</v>
      </c>
      <c r="C78" s="162" t="s">
        <v>46</v>
      </c>
      <c r="D78" s="162" t="s">
        <v>123</v>
      </c>
      <c r="E78" s="162" t="s">
        <v>151</v>
      </c>
      <c r="F78" s="162">
        <v>18</v>
      </c>
      <c r="G78" s="231" t="s">
        <v>5989</v>
      </c>
      <c r="H78" s="164" t="s">
        <v>5992</v>
      </c>
      <c r="I78" s="231" t="s">
        <v>2877</v>
      </c>
      <c r="J78" s="231" t="s">
        <v>5948</v>
      </c>
      <c r="K78" s="231">
        <v>9</v>
      </c>
      <c r="L78" s="165" t="s">
        <v>3807</v>
      </c>
      <c r="M78" s="165" t="s">
        <v>2248</v>
      </c>
      <c r="N78" s="64">
        <v>15</v>
      </c>
      <c r="O78" s="64">
        <v>8</v>
      </c>
      <c r="P78" s="64">
        <v>9</v>
      </c>
      <c r="Q78" s="64">
        <v>15</v>
      </c>
      <c r="R78" s="64">
        <f t="shared" si="12"/>
        <v>47</v>
      </c>
      <c r="S78" s="105" t="s">
        <v>5915</v>
      </c>
      <c r="T78" s="105" t="s">
        <v>172</v>
      </c>
      <c r="U78" s="159">
        <f t="shared" si="3"/>
        <v>23</v>
      </c>
      <c r="V78" s="159">
        <v>29</v>
      </c>
      <c r="W78" s="100">
        <f t="shared" si="4"/>
        <v>1.2608695652173914</v>
      </c>
      <c r="X78" s="105" t="str">
        <f t="shared" si="5"/>
        <v>De acuerdo a lo programado</v>
      </c>
      <c r="Y78" s="166" t="s">
        <v>5993</v>
      </c>
      <c r="Z78" s="159">
        <f t="shared" si="6"/>
        <v>24</v>
      </c>
      <c r="AA78" s="159"/>
      <c r="AB78" s="100" t="str">
        <f t="shared" si="7"/>
        <v>No hay ejecución</v>
      </c>
      <c r="AC78" s="105" t="str">
        <f t="shared" si="8"/>
        <v>NA</v>
      </c>
      <c r="AD78" s="166"/>
      <c r="AE78" s="65">
        <f t="shared" si="9"/>
        <v>29</v>
      </c>
      <c r="AF78" s="100">
        <f t="shared" si="10"/>
        <v>0.61702127659574468</v>
      </c>
      <c r="AG78" s="105" t="str">
        <f t="shared" si="11"/>
        <v>Incumplimiento</v>
      </c>
      <c r="AH78" s="166"/>
      <c r="AI78" s="65" t="s">
        <v>172</v>
      </c>
      <c r="AJ78" s="105" t="s">
        <v>172</v>
      </c>
    </row>
    <row r="79" spans="1:36" s="59" customFormat="1" ht="20.399999999999999" thickTop="1" thickBot="1">
      <c r="A79" s="63">
        <v>64</v>
      </c>
      <c r="B79" s="162" t="s">
        <v>400</v>
      </c>
      <c r="C79" s="162">
        <v>0</v>
      </c>
      <c r="D79" s="162">
        <v>0</v>
      </c>
      <c r="E79" s="162" t="s">
        <v>41</v>
      </c>
      <c r="F79" s="162">
        <v>18</v>
      </c>
      <c r="G79" s="231" t="s">
        <v>2875</v>
      </c>
      <c r="H79" s="164" t="s">
        <v>5994</v>
      </c>
      <c r="I79" s="231" t="s">
        <v>2877</v>
      </c>
      <c r="J79" s="231" t="s">
        <v>5995</v>
      </c>
      <c r="K79" s="231">
        <v>1</v>
      </c>
      <c r="L79" s="165" t="s">
        <v>5996</v>
      </c>
      <c r="M79" s="165" t="s">
        <v>5997</v>
      </c>
      <c r="N79" s="64">
        <v>163</v>
      </c>
      <c r="O79" s="64">
        <v>0</v>
      </c>
      <c r="P79" s="64">
        <v>0</v>
      </c>
      <c r="Q79" s="64">
        <v>0</v>
      </c>
      <c r="R79" s="64">
        <f t="shared" si="12"/>
        <v>163</v>
      </c>
      <c r="S79" s="105" t="s">
        <v>5915</v>
      </c>
      <c r="T79" s="105" t="s">
        <v>172</v>
      </c>
      <c r="U79" s="159">
        <f t="shared" si="3"/>
        <v>163</v>
      </c>
      <c r="V79" s="159">
        <v>165</v>
      </c>
      <c r="W79" s="100">
        <f t="shared" si="4"/>
        <v>1.0122699386503067</v>
      </c>
      <c r="X79" s="105" t="str">
        <f t="shared" si="5"/>
        <v>De acuerdo a lo programado</v>
      </c>
      <c r="Y79" s="166"/>
      <c r="Z79" s="159">
        <f t="shared" si="6"/>
        <v>0</v>
      </c>
      <c r="AA79" s="159"/>
      <c r="AB79" s="100" t="str">
        <f t="shared" si="7"/>
        <v>No hay ejecución</v>
      </c>
      <c r="AC79" s="105" t="str">
        <f t="shared" si="8"/>
        <v>NA</v>
      </c>
      <c r="AD79" s="166"/>
      <c r="AE79" s="65">
        <f t="shared" si="9"/>
        <v>165</v>
      </c>
      <c r="AF79" s="100">
        <f t="shared" si="10"/>
        <v>1.0122699386503067</v>
      </c>
      <c r="AG79" s="105" t="str">
        <f t="shared" si="11"/>
        <v>De acuerdo a lo programado</v>
      </c>
      <c r="AH79" s="166"/>
      <c r="AI79" s="65" t="s">
        <v>172</v>
      </c>
      <c r="AJ79" s="105" t="s">
        <v>172</v>
      </c>
    </row>
    <row r="80" spans="1:36" s="59" customFormat="1" ht="20.399999999999999" thickTop="1" thickBot="1">
      <c r="A80" s="63">
        <v>65</v>
      </c>
      <c r="B80" s="162" t="s">
        <v>400</v>
      </c>
      <c r="C80" s="162">
        <v>0</v>
      </c>
      <c r="D80" s="162">
        <v>0</v>
      </c>
      <c r="E80" s="162" t="s">
        <v>41</v>
      </c>
      <c r="F80" s="162">
        <v>18</v>
      </c>
      <c r="G80" s="231" t="s">
        <v>2875</v>
      </c>
      <c r="H80" s="164" t="s">
        <v>5998</v>
      </c>
      <c r="I80" s="231" t="s">
        <v>2877</v>
      </c>
      <c r="J80" s="231" t="s">
        <v>5995</v>
      </c>
      <c r="K80" s="231">
        <v>1</v>
      </c>
      <c r="L80" s="165" t="s">
        <v>2209</v>
      </c>
      <c r="M80" s="165" t="s">
        <v>3767</v>
      </c>
      <c r="N80" s="64">
        <v>163</v>
      </c>
      <c r="O80" s="64">
        <v>0</v>
      </c>
      <c r="P80" s="64">
        <v>0</v>
      </c>
      <c r="Q80" s="64">
        <v>0</v>
      </c>
      <c r="R80" s="64">
        <f t="shared" si="12"/>
        <v>163</v>
      </c>
      <c r="S80" s="105" t="s">
        <v>5915</v>
      </c>
      <c r="T80" s="105" t="s">
        <v>172</v>
      </c>
      <c r="U80" s="159">
        <f t="shared" si="3"/>
        <v>163</v>
      </c>
      <c r="V80" s="159">
        <v>164</v>
      </c>
      <c r="W80" s="100">
        <f t="shared" si="4"/>
        <v>1.0061349693251533</v>
      </c>
      <c r="X80" s="105" t="str">
        <f t="shared" si="5"/>
        <v>De acuerdo a lo programado</v>
      </c>
      <c r="Y80" s="166"/>
      <c r="Z80" s="159">
        <f t="shared" si="6"/>
        <v>0</v>
      </c>
      <c r="AA80" s="159"/>
      <c r="AB80" s="100" t="str">
        <f t="shared" si="7"/>
        <v>No hay ejecución</v>
      </c>
      <c r="AC80" s="105" t="str">
        <f t="shared" si="8"/>
        <v>NA</v>
      </c>
      <c r="AD80" s="166"/>
      <c r="AE80" s="65">
        <f t="shared" si="9"/>
        <v>164</v>
      </c>
      <c r="AF80" s="100">
        <f t="shared" si="10"/>
        <v>1.0061349693251533</v>
      </c>
      <c r="AG80" s="105" t="str">
        <f t="shared" si="11"/>
        <v>De acuerdo a lo programado</v>
      </c>
      <c r="AH80" s="166"/>
      <c r="AI80" s="65" t="s">
        <v>172</v>
      </c>
      <c r="AJ80" s="105" t="s">
        <v>172</v>
      </c>
    </row>
    <row r="81" spans="1:36" s="59" customFormat="1" ht="20.399999999999999" thickTop="1" thickBot="1">
      <c r="A81" s="63">
        <v>66</v>
      </c>
      <c r="B81" s="162" t="s">
        <v>400</v>
      </c>
      <c r="C81" s="162">
        <v>0</v>
      </c>
      <c r="D81" s="162">
        <v>0</v>
      </c>
      <c r="E81" s="162" t="s">
        <v>41</v>
      </c>
      <c r="F81" s="162">
        <v>18</v>
      </c>
      <c r="G81" s="231" t="s">
        <v>2875</v>
      </c>
      <c r="H81" s="164" t="s">
        <v>5999</v>
      </c>
      <c r="I81" s="231" t="s">
        <v>2877</v>
      </c>
      <c r="J81" s="231" t="s">
        <v>5995</v>
      </c>
      <c r="K81" s="231">
        <v>1</v>
      </c>
      <c r="L81" s="165" t="s">
        <v>3769</v>
      </c>
      <c r="M81" s="165" t="s">
        <v>3767</v>
      </c>
      <c r="N81" s="64">
        <v>149</v>
      </c>
      <c r="O81" s="64">
        <v>14</v>
      </c>
      <c r="P81" s="64">
        <v>0</v>
      </c>
      <c r="Q81" s="64">
        <v>0</v>
      </c>
      <c r="R81" s="64">
        <f t="shared" si="12"/>
        <v>163</v>
      </c>
      <c r="S81" s="105" t="s">
        <v>5915</v>
      </c>
      <c r="T81" s="105" t="s">
        <v>172</v>
      </c>
      <c r="U81" s="159">
        <f t="shared" ref="U81:U144" si="13">N81+O81</f>
        <v>163</v>
      </c>
      <c r="V81" s="159">
        <v>164</v>
      </c>
      <c r="W81" s="100">
        <f t="shared" ref="W81:W144" si="14">IF(V81="","No hay ejecución",IF(AND(U81&gt;0), V81/U81,"No hay Programación"))</f>
        <v>1.0061349693251533</v>
      </c>
      <c r="X81" s="105" t="str">
        <f t="shared" ref="X81:X144" si="15">IF(W81="No hay ejecución","NA",IF(W81&gt;=90%,"De acuerdo a lo programado",IF(W81&gt;=70%,"Atraso Leve",IF(W81&lt;70%,"En Riesgo de no Cumplimiento"))))</f>
        <v>De acuerdo a lo programado</v>
      </c>
      <c r="Y81" s="166"/>
      <c r="Z81" s="159">
        <f t="shared" ref="Z81:Z144" si="16">P81+Q81</f>
        <v>0</v>
      </c>
      <c r="AA81" s="159"/>
      <c r="AB81" s="100" t="str">
        <f t="shared" ref="AB81:AB144" si="17">IF(AA81="","No hay ejecución",IF(AND(Z81&gt;0), AA81/Z81,"No hay Programación"))</f>
        <v>No hay ejecución</v>
      </c>
      <c r="AC81" s="105" t="str">
        <f t="shared" ref="AC81:AC144" si="18">IF(AB81="No hay ejecución","NA",IF(AB81&gt;=90%,"De acuerdo a lo programado",IF(AB81&gt;=70%,"Atraso Leve",IF(AB81&lt;70%,"En Riesgo de no Cumplimiento"))))</f>
        <v>NA</v>
      </c>
      <c r="AD81" s="166"/>
      <c r="AE81" s="65">
        <f t="shared" ref="AE81:AE144" si="19">V81+AA81</f>
        <v>164</v>
      </c>
      <c r="AF81" s="100">
        <f t="shared" ref="AF81:AF144" si="20">IF(AE81="","No hay ejecución",IF(AND(AE81&gt;0), AE81/R81,"No hay Programación"))</f>
        <v>1.0061349693251533</v>
      </c>
      <c r="AG81" s="105" t="str">
        <f t="shared" ref="AG81:AG144" si="21">IF(AF81="No hay ejecución","NA",IF(AF81&gt;=90%,"De acuerdo a lo programado",IF(AF81&gt;=70%,"Atraso Leve",IF(AF81&lt;70%,"Incumplimiento"))))</f>
        <v>De acuerdo a lo programado</v>
      </c>
      <c r="AH81" s="166"/>
      <c r="AI81" s="65" t="s">
        <v>172</v>
      </c>
      <c r="AJ81" s="105" t="s">
        <v>172</v>
      </c>
    </row>
    <row r="82" spans="1:36" s="59" customFormat="1" ht="20.399999999999999" thickTop="1" thickBot="1">
      <c r="A82" s="63">
        <v>67</v>
      </c>
      <c r="B82" s="162" t="s">
        <v>400</v>
      </c>
      <c r="C82" s="162">
        <v>0</v>
      </c>
      <c r="D82" s="162">
        <v>0</v>
      </c>
      <c r="E82" s="162" t="s">
        <v>41</v>
      </c>
      <c r="F82" s="162">
        <v>18</v>
      </c>
      <c r="G82" s="231" t="s">
        <v>2875</v>
      </c>
      <c r="H82" s="164" t="s">
        <v>6000</v>
      </c>
      <c r="I82" s="231" t="s">
        <v>2877</v>
      </c>
      <c r="J82" s="231" t="s">
        <v>5995</v>
      </c>
      <c r="K82" s="231">
        <v>6</v>
      </c>
      <c r="L82" s="165" t="s">
        <v>2201</v>
      </c>
      <c r="M82" s="165" t="s">
        <v>3764</v>
      </c>
      <c r="N82" s="64">
        <v>46</v>
      </c>
      <c r="O82" s="64">
        <v>2</v>
      </c>
      <c r="P82" s="64">
        <v>0</v>
      </c>
      <c r="Q82" s="64">
        <v>0</v>
      </c>
      <c r="R82" s="64">
        <f t="shared" ref="R82:R145" si="22">N82+O82+P82+Q82</f>
        <v>48</v>
      </c>
      <c r="S82" s="105" t="s">
        <v>5915</v>
      </c>
      <c r="T82" s="105" t="s">
        <v>172</v>
      </c>
      <c r="U82" s="159">
        <f t="shared" si="13"/>
        <v>48</v>
      </c>
      <c r="V82" s="159">
        <v>34</v>
      </c>
      <c r="W82" s="100">
        <f t="shared" si="14"/>
        <v>0.70833333333333337</v>
      </c>
      <c r="X82" s="105" t="str">
        <f t="shared" si="15"/>
        <v>Atraso Leve</v>
      </c>
      <c r="Y82" s="166" t="s">
        <v>5944</v>
      </c>
      <c r="Z82" s="159">
        <f t="shared" si="16"/>
        <v>0</v>
      </c>
      <c r="AA82" s="159"/>
      <c r="AB82" s="100" t="str">
        <f t="shared" si="17"/>
        <v>No hay ejecución</v>
      </c>
      <c r="AC82" s="105" t="str">
        <f t="shared" si="18"/>
        <v>NA</v>
      </c>
      <c r="AD82" s="166"/>
      <c r="AE82" s="65">
        <f t="shared" si="19"/>
        <v>34</v>
      </c>
      <c r="AF82" s="100">
        <f t="shared" si="20"/>
        <v>0.70833333333333337</v>
      </c>
      <c r="AG82" s="105" t="str">
        <f t="shared" si="21"/>
        <v>Atraso Leve</v>
      </c>
      <c r="AH82" s="166"/>
      <c r="AI82" s="65" t="s">
        <v>172</v>
      </c>
      <c r="AJ82" s="105" t="s">
        <v>172</v>
      </c>
    </row>
    <row r="83" spans="1:36" s="59" customFormat="1" ht="20.399999999999999" thickTop="1" thickBot="1">
      <c r="A83" s="63">
        <v>68</v>
      </c>
      <c r="B83" s="162" t="s">
        <v>400</v>
      </c>
      <c r="C83" s="162">
        <v>0</v>
      </c>
      <c r="D83" s="162">
        <v>0</v>
      </c>
      <c r="E83" s="162" t="s">
        <v>41</v>
      </c>
      <c r="F83" s="162">
        <v>18</v>
      </c>
      <c r="G83" s="231" t="s">
        <v>5931</v>
      </c>
      <c r="H83" s="164" t="s">
        <v>3831</v>
      </c>
      <c r="I83" s="231" t="s">
        <v>2877</v>
      </c>
      <c r="J83" s="231" t="s">
        <v>5995</v>
      </c>
      <c r="K83" s="231">
        <v>6</v>
      </c>
      <c r="L83" s="165" t="s">
        <v>2214</v>
      </c>
      <c r="M83" s="165" t="s">
        <v>2215</v>
      </c>
      <c r="N83" s="64">
        <v>11</v>
      </c>
      <c r="O83" s="64">
        <v>20</v>
      </c>
      <c r="P83" s="64">
        <v>18</v>
      </c>
      <c r="Q83" s="64">
        <v>4</v>
      </c>
      <c r="R83" s="64">
        <f t="shared" si="22"/>
        <v>53</v>
      </c>
      <c r="S83" s="105" t="s">
        <v>5915</v>
      </c>
      <c r="T83" s="105" t="s">
        <v>172</v>
      </c>
      <c r="U83" s="159">
        <f t="shared" si="13"/>
        <v>31</v>
      </c>
      <c r="V83" s="159">
        <v>31</v>
      </c>
      <c r="W83" s="100">
        <f t="shared" si="14"/>
        <v>1</v>
      </c>
      <c r="X83" s="105" t="str">
        <f t="shared" si="15"/>
        <v>De acuerdo a lo programado</v>
      </c>
      <c r="Y83" s="166"/>
      <c r="Z83" s="159">
        <f t="shared" si="16"/>
        <v>22</v>
      </c>
      <c r="AA83" s="159"/>
      <c r="AB83" s="100" t="str">
        <f t="shared" si="17"/>
        <v>No hay ejecución</v>
      </c>
      <c r="AC83" s="105" t="str">
        <f t="shared" si="18"/>
        <v>NA</v>
      </c>
      <c r="AD83" s="166"/>
      <c r="AE83" s="65">
        <f t="shared" si="19"/>
        <v>31</v>
      </c>
      <c r="AF83" s="100">
        <f t="shared" si="20"/>
        <v>0.58490566037735847</v>
      </c>
      <c r="AG83" s="105" t="str">
        <f t="shared" si="21"/>
        <v>Incumplimiento</v>
      </c>
      <c r="AH83" s="166"/>
      <c r="AI83" s="65" t="s">
        <v>172</v>
      </c>
      <c r="AJ83" s="105" t="s">
        <v>172</v>
      </c>
    </row>
    <row r="84" spans="1:36" s="59" customFormat="1" ht="30" thickTop="1" thickBot="1">
      <c r="A84" s="63">
        <v>69</v>
      </c>
      <c r="B84" s="162" t="s">
        <v>400</v>
      </c>
      <c r="C84" s="162">
        <v>0</v>
      </c>
      <c r="D84" s="162">
        <v>0</v>
      </c>
      <c r="E84" s="162" t="s">
        <v>41</v>
      </c>
      <c r="F84" s="162">
        <v>18</v>
      </c>
      <c r="G84" s="231" t="s">
        <v>5931</v>
      </c>
      <c r="H84" s="164" t="s">
        <v>3833</v>
      </c>
      <c r="I84" s="231" t="s">
        <v>2877</v>
      </c>
      <c r="J84" s="231" t="s">
        <v>5995</v>
      </c>
      <c r="K84" s="231">
        <v>6</v>
      </c>
      <c r="L84" s="165" t="s">
        <v>3778</v>
      </c>
      <c r="M84" s="165" t="s">
        <v>643</v>
      </c>
      <c r="N84" s="64">
        <v>1</v>
      </c>
      <c r="O84" s="64">
        <v>12</v>
      </c>
      <c r="P84" s="64">
        <v>7</v>
      </c>
      <c r="Q84" s="64">
        <v>2</v>
      </c>
      <c r="R84" s="64">
        <f t="shared" si="22"/>
        <v>22</v>
      </c>
      <c r="S84" s="105" t="s">
        <v>5915</v>
      </c>
      <c r="T84" s="105" t="s">
        <v>172</v>
      </c>
      <c r="U84" s="159">
        <f t="shared" si="13"/>
        <v>13</v>
      </c>
      <c r="V84" s="159">
        <v>6</v>
      </c>
      <c r="W84" s="100">
        <f t="shared" si="14"/>
        <v>0.46153846153846156</v>
      </c>
      <c r="X84" s="105" t="str">
        <f t="shared" si="15"/>
        <v>En Riesgo de no Cumplimiento</v>
      </c>
      <c r="Y84" s="166" t="s">
        <v>7727</v>
      </c>
      <c r="Z84" s="159">
        <f t="shared" si="16"/>
        <v>9</v>
      </c>
      <c r="AA84" s="159"/>
      <c r="AB84" s="100" t="str">
        <f t="shared" si="17"/>
        <v>No hay ejecución</v>
      </c>
      <c r="AC84" s="105" t="str">
        <f t="shared" si="18"/>
        <v>NA</v>
      </c>
      <c r="AD84" s="166"/>
      <c r="AE84" s="65">
        <f t="shared" si="19"/>
        <v>6</v>
      </c>
      <c r="AF84" s="100">
        <f t="shared" si="20"/>
        <v>0.27272727272727271</v>
      </c>
      <c r="AG84" s="105" t="str">
        <f t="shared" si="21"/>
        <v>Incumplimiento</v>
      </c>
      <c r="AH84" s="166"/>
      <c r="AI84" s="65" t="s">
        <v>172</v>
      </c>
      <c r="AJ84" s="105" t="s">
        <v>172</v>
      </c>
    </row>
    <row r="85" spans="1:36" s="59" customFormat="1" ht="30" thickTop="1" thickBot="1">
      <c r="A85" s="63">
        <v>70</v>
      </c>
      <c r="B85" s="162" t="s">
        <v>3954</v>
      </c>
      <c r="C85" s="162">
        <v>0</v>
      </c>
      <c r="D85" s="162">
        <v>0</v>
      </c>
      <c r="E85" s="162" t="s">
        <v>46</v>
      </c>
      <c r="F85" s="162">
        <v>19</v>
      </c>
      <c r="G85" s="231" t="s">
        <v>5931</v>
      </c>
      <c r="H85" s="164" t="s">
        <v>3833</v>
      </c>
      <c r="I85" s="231" t="s">
        <v>2877</v>
      </c>
      <c r="J85" s="231" t="s">
        <v>5995</v>
      </c>
      <c r="K85" s="231">
        <v>6</v>
      </c>
      <c r="L85" s="165" t="s">
        <v>5943</v>
      </c>
      <c r="M85" s="165" t="s">
        <v>2215</v>
      </c>
      <c r="N85" s="64">
        <v>0</v>
      </c>
      <c r="O85" s="64">
        <v>6</v>
      </c>
      <c r="P85" s="64">
        <v>0</v>
      </c>
      <c r="Q85" s="64">
        <v>0</v>
      </c>
      <c r="R85" s="64">
        <f t="shared" si="22"/>
        <v>6</v>
      </c>
      <c r="S85" s="105" t="s">
        <v>5915</v>
      </c>
      <c r="T85" s="105" t="s">
        <v>172</v>
      </c>
      <c r="U85" s="159">
        <f t="shared" si="13"/>
        <v>6</v>
      </c>
      <c r="V85" s="159">
        <v>6</v>
      </c>
      <c r="W85" s="100">
        <f t="shared" si="14"/>
        <v>1</v>
      </c>
      <c r="X85" s="105" t="str">
        <f t="shared" si="15"/>
        <v>De acuerdo a lo programado</v>
      </c>
      <c r="Y85" s="166"/>
      <c r="Z85" s="159">
        <f t="shared" si="16"/>
        <v>0</v>
      </c>
      <c r="AA85" s="159"/>
      <c r="AB85" s="100" t="str">
        <f t="shared" si="17"/>
        <v>No hay ejecución</v>
      </c>
      <c r="AC85" s="105" t="str">
        <f t="shared" si="18"/>
        <v>NA</v>
      </c>
      <c r="AD85" s="166"/>
      <c r="AE85" s="65">
        <f t="shared" si="19"/>
        <v>6</v>
      </c>
      <c r="AF85" s="100">
        <f t="shared" si="20"/>
        <v>1</v>
      </c>
      <c r="AG85" s="105" t="str">
        <f t="shared" si="21"/>
        <v>De acuerdo a lo programado</v>
      </c>
      <c r="AH85" s="166"/>
      <c r="AI85" s="65" t="s">
        <v>172</v>
      </c>
      <c r="AJ85" s="105" t="s">
        <v>172</v>
      </c>
    </row>
    <row r="86" spans="1:36" s="59" customFormat="1" ht="20.399999999999999" thickTop="1" thickBot="1">
      <c r="A86" s="63">
        <v>71</v>
      </c>
      <c r="B86" s="162" t="s">
        <v>400</v>
      </c>
      <c r="C86" s="162">
        <v>0</v>
      </c>
      <c r="D86" s="162">
        <v>0</v>
      </c>
      <c r="E86" s="162" t="s">
        <v>41</v>
      </c>
      <c r="F86" s="162">
        <v>18</v>
      </c>
      <c r="G86" s="231" t="s">
        <v>5931</v>
      </c>
      <c r="H86" s="164" t="s">
        <v>3835</v>
      </c>
      <c r="I86" s="231" t="s">
        <v>2877</v>
      </c>
      <c r="J86" s="231" t="s">
        <v>5995</v>
      </c>
      <c r="K86" s="231">
        <v>6</v>
      </c>
      <c r="L86" s="165" t="s">
        <v>2233</v>
      </c>
      <c r="M86" s="165" t="s">
        <v>2248</v>
      </c>
      <c r="N86" s="64">
        <v>0</v>
      </c>
      <c r="O86" s="64">
        <v>0</v>
      </c>
      <c r="P86" s="64">
        <v>0</v>
      </c>
      <c r="Q86" s="64">
        <v>0</v>
      </c>
      <c r="R86" s="64">
        <f t="shared" si="22"/>
        <v>0</v>
      </c>
      <c r="S86" s="105" t="s">
        <v>5915</v>
      </c>
      <c r="T86" s="105" t="s">
        <v>172</v>
      </c>
      <c r="U86" s="159">
        <f t="shared" si="13"/>
        <v>0</v>
      </c>
      <c r="V86" s="159" t="s">
        <v>5920</v>
      </c>
      <c r="W86" s="100" t="str">
        <f t="shared" si="14"/>
        <v>No hay Programación</v>
      </c>
      <c r="X86" s="105" t="str">
        <f t="shared" si="15"/>
        <v>De acuerdo a lo programado</v>
      </c>
      <c r="Y86" s="166"/>
      <c r="Z86" s="159">
        <f t="shared" si="16"/>
        <v>0</v>
      </c>
      <c r="AA86" s="159"/>
      <c r="AB86" s="100" t="str">
        <f t="shared" si="17"/>
        <v>No hay ejecución</v>
      </c>
      <c r="AC86" s="105" t="str">
        <f t="shared" si="18"/>
        <v>NA</v>
      </c>
      <c r="AD86" s="166"/>
      <c r="AE86" s="65" t="e">
        <f t="shared" si="19"/>
        <v>#VALUE!</v>
      </c>
      <c r="AF86" s="100" t="e">
        <f t="shared" si="20"/>
        <v>#VALUE!</v>
      </c>
      <c r="AG86" s="105" t="e">
        <f t="shared" si="21"/>
        <v>#VALUE!</v>
      </c>
      <c r="AH86" s="166"/>
      <c r="AI86" s="65" t="s">
        <v>172</v>
      </c>
      <c r="AJ86" s="105" t="s">
        <v>172</v>
      </c>
    </row>
    <row r="87" spans="1:36" s="59" customFormat="1" ht="20.399999999999999" thickTop="1" thickBot="1">
      <c r="A87" s="63">
        <v>72</v>
      </c>
      <c r="B87" s="162" t="s">
        <v>400</v>
      </c>
      <c r="C87" s="162">
        <v>0</v>
      </c>
      <c r="D87" s="162">
        <v>0</v>
      </c>
      <c r="E87" s="162" t="s">
        <v>41</v>
      </c>
      <c r="F87" s="162">
        <v>18</v>
      </c>
      <c r="G87" s="231" t="s">
        <v>5931</v>
      </c>
      <c r="H87" s="164" t="s">
        <v>6001</v>
      </c>
      <c r="I87" s="231" t="s">
        <v>2877</v>
      </c>
      <c r="J87" s="231" t="s">
        <v>5995</v>
      </c>
      <c r="K87" s="231">
        <v>6</v>
      </c>
      <c r="L87" s="165" t="s">
        <v>6002</v>
      </c>
      <c r="M87" s="165" t="s">
        <v>643</v>
      </c>
      <c r="N87" s="64">
        <v>0</v>
      </c>
      <c r="O87" s="64">
        <v>0</v>
      </c>
      <c r="P87" s="64">
        <v>2</v>
      </c>
      <c r="Q87" s="64">
        <v>1</v>
      </c>
      <c r="R87" s="64">
        <f t="shared" si="22"/>
        <v>3</v>
      </c>
      <c r="S87" s="105" t="s">
        <v>5915</v>
      </c>
      <c r="T87" s="105" t="s">
        <v>172</v>
      </c>
      <c r="U87" s="159">
        <f t="shared" si="13"/>
        <v>0</v>
      </c>
      <c r="V87" s="159" t="s">
        <v>5920</v>
      </c>
      <c r="W87" s="100" t="str">
        <f t="shared" si="14"/>
        <v>No hay Programación</v>
      </c>
      <c r="X87" s="105" t="str">
        <f t="shared" si="15"/>
        <v>De acuerdo a lo programado</v>
      </c>
      <c r="Y87" s="166"/>
      <c r="Z87" s="159">
        <f t="shared" si="16"/>
        <v>3</v>
      </c>
      <c r="AA87" s="159"/>
      <c r="AB87" s="100" t="str">
        <f t="shared" si="17"/>
        <v>No hay ejecución</v>
      </c>
      <c r="AC87" s="105" t="str">
        <f t="shared" si="18"/>
        <v>NA</v>
      </c>
      <c r="AD87" s="166"/>
      <c r="AE87" s="65" t="e">
        <f t="shared" si="19"/>
        <v>#VALUE!</v>
      </c>
      <c r="AF87" s="100" t="e">
        <f t="shared" si="20"/>
        <v>#VALUE!</v>
      </c>
      <c r="AG87" s="105" t="e">
        <f t="shared" si="21"/>
        <v>#VALUE!</v>
      </c>
      <c r="AH87" s="166"/>
      <c r="AI87" s="65" t="s">
        <v>172</v>
      </c>
      <c r="AJ87" s="105" t="s">
        <v>172</v>
      </c>
    </row>
    <row r="88" spans="1:36" s="59" customFormat="1" ht="20.399999999999999" thickTop="1" thickBot="1">
      <c r="A88" s="63">
        <v>73</v>
      </c>
      <c r="B88" s="162" t="s">
        <v>400</v>
      </c>
      <c r="C88" s="162">
        <v>0</v>
      </c>
      <c r="D88" s="162">
        <v>0</v>
      </c>
      <c r="E88" s="162" t="s">
        <v>41</v>
      </c>
      <c r="F88" s="162">
        <v>18</v>
      </c>
      <c r="G88" s="231" t="s">
        <v>5931</v>
      </c>
      <c r="H88" s="164" t="s">
        <v>6003</v>
      </c>
      <c r="I88" s="231" t="s">
        <v>2877</v>
      </c>
      <c r="J88" s="231" t="s">
        <v>5995</v>
      </c>
      <c r="K88" s="231">
        <v>6</v>
      </c>
      <c r="L88" s="165" t="s">
        <v>2247</v>
      </c>
      <c r="M88" s="165" t="s">
        <v>2248</v>
      </c>
      <c r="N88" s="64">
        <v>0</v>
      </c>
      <c r="O88" s="64">
        <v>0</v>
      </c>
      <c r="P88" s="64">
        <v>1</v>
      </c>
      <c r="Q88" s="64">
        <v>2</v>
      </c>
      <c r="R88" s="64">
        <f t="shared" si="22"/>
        <v>3</v>
      </c>
      <c r="S88" s="105" t="s">
        <v>5915</v>
      </c>
      <c r="T88" s="105" t="s">
        <v>172</v>
      </c>
      <c r="U88" s="159">
        <f t="shared" si="13"/>
        <v>0</v>
      </c>
      <c r="V88" s="159" t="s">
        <v>5920</v>
      </c>
      <c r="W88" s="100" t="str">
        <f t="shared" si="14"/>
        <v>No hay Programación</v>
      </c>
      <c r="X88" s="105" t="str">
        <f t="shared" si="15"/>
        <v>De acuerdo a lo programado</v>
      </c>
      <c r="Y88" s="166"/>
      <c r="Z88" s="159">
        <f t="shared" si="16"/>
        <v>3</v>
      </c>
      <c r="AA88" s="159"/>
      <c r="AB88" s="100" t="str">
        <f t="shared" si="17"/>
        <v>No hay ejecución</v>
      </c>
      <c r="AC88" s="105" t="str">
        <f t="shared" si="18"/>
        <v>NA</v>
      </c>
      <c r="AD88" s="166"/>
      <c r="AE88" s="65" t="e">
        <f t="shared" si="19"/>
        <v>#VALUE!</v>
      </c>
      <c r="AF88" s="100" t="e">
        <f t="shared" si="20"/>
        <v>#VALUE!</v>
      </c>
      <c r="AG88" s="105" t="e">
        <f t="shared" si="21"/>
        <v>#VALUE!</v>
      </c>
      <c r="AH88" s="166"/>
      <c r="AI88" s="65" t="s">
        <v>172</v>
      </c>
      <c r="AJ88" s="105" t="s">
        <v>172</v>
      </c>
    </row>
    <row r="89" spans="1:36" s="59" customFormat="1" ht="20.399999999999999" thickTop="1" thickBot="1">
      <c r="A89" s="63">
        <v>74</v>
      </c>
      <c r="B89" s="162" t="s">
        <v>400</v>
      </c>
      <c r="C89" s="162">
        <v>0</v>
      </c>
      <c r="D89" s="162">
        <v>0</v>
      </c>
      <c r="E89" s="162" t="s">
        <v>41</v>
      </c>
      <c r="F89" s="162">
        <v>18</v>
      </c>
      <c r="G89" s="231" t="s">
        <v>5931</v>
      </c>
      <c r="H89" s="164" t="s">
        <v>6004</v>
      </c>
      <c r="I89" s="231" t="s">
        <v>2877</v>
      </c>
      <c r="J89" s="231" t="s">
        <v>5995</v>
      </c>
      <c r="K89" s="231">
        <v>6</v>
      </c>
      <c r="L89" s="165" t="s">
        <v>2201</v>
      </c>
      <c r="M89" s="165" t="s">
        <v>3764</v>
      </c>
      <c r="N89" s="64">
        <v>8</v>
      </c>
      <c r="O89" s="64">
        <v>1</v>
      </c>
      <c r="P89" s="64">
        <v>0</v>
      </c>
      <c r="Q89" s="64">
        <v>0</v>
      </c>
      <c r="R89" s="64">
        <f t="shared" si="22"/>
        <v>9</v>
      </c>
      <c r="S89" s="105" t="s">
        <v>5915</v>
      </c>
      <c r="T89" s="105" t="s">
        <v>172</v>
      </c>
      <c r="U89" s="159">
        <f t="shared" si="13"/>
        <v>9</v>
      </c>
      <c r="V89" s="159">
        <v>9</v>
      </c>
      <c r="W89" s="100">
        <f t="shared" si="14"/>
        <v>1</v>
      </c>
      <c r="X89" s="105" t="str">
        <f t="shared" si="15"/>
        <v>De acuerdo a lo programado</v>
      </c>
      <c r="Y89" s="166"/>
      <c r="Z89" s="159">
        <f t="shared" si="16"/>
        <v>0</v>
      </c>
      <c r="AA89" s="159"/>
      <c r="AB89" s="100" t="str">
        <f t="shared" si="17"/>
        <v>No hay ejecución</v>
      </c>
      <c r="AC89" s="105" t="str">
        <f t="shared" si="18"/>
        <v>NA</v>
      </c>
      <c r="AD89" s="166"/>
      <c r="AE89" s="65">
        <f t="shared" si="19"/>
        <v>9</v>
      </c>
      <c r="AF89" s="100">
        <f t="shared" si="20"/>
        <v>1</v>
      </c>
      <c r="AG89" s="105" t="str">
        <f t="shared" si="21"/>
        <v>De acuerdo a lo programado</v>
      </c>
      <c r="AH89" s="166"/>
      <c r="AI89" s="65" t="s">
        <v>172</v>
      </c>
      <c r="AJ89" s="105" t="s">
        <v>172</v>
      </c>
    </row>
    <row r="90" spans="1:36" s="59" customFormat="1" ht="20.399999999999999" thickTop="1" thickBot="1">
      <c r="A90" s="63">
        <v>75</v>
      </c>
      <c r="B90" s="162" t="s">
        <v>400</v>
      </c>
      <c r="C90" s="162">
        <v>0</v>
      </c>
      <c r="D90" s="162">
        <v>0</v>
      </c>
      <c r="E90" s="162" t="s">
        <v>41</v>
      </c>
      <c r="F90" s="162">
        <v>18</v>
      </c>
      <c r="G90" s="231" t="s">
        <v>5931</v>
      </c>
      <c r="H90" s="164" t="s">
        <v>6005</v>
      </c>
      <c r="I90" s="231" t="s">
        <v>2877</v>
      </c>
      <c r="J90" s="231" t="s">
        <v>5995</v>
      </c>
      <c r="K90" s="231">
        <v>6</v>
      </c>
      <c r="L90" s="165" t="s">
        <v>2214</v>
      </c>
      <c r="M90" s="165" t="s">
        <v>2215</v>
      </c>
      <c r="N90" s="64">
        <v>8</v>
      </c>
      <c r="O90" s="64">
        <v>5</v>
      </c>
      <c r="P90" s="64">
        <v>7</v>
      </c>
      <c r="Q90" s="64">
        <v>3</v>
      </c>
      <c r="R90" s="64">
        <f t="shared" si="22"/>
        <v>23</v>
      </c>
      <c r="S90" s="105" t="s">
        <v>5915</v>
      </c>
      <c r="T90" s="105" t="s">
        <v>172</v>
      </c>
      <c r="U90" s="159">
        <f t="shared" si="13"/>
        <v>13</v>
      </c>
      <c r="V90" s="159">
        <v>9</v>
      </c>
      <c r="W90" s="100">
        <f t="shared" si="14"/>
        <v>0.69230769230769229</v>
      </c>
      <c r="X90" s="105" t="str">
        <f t="shared" si="15"/>
        <v>En Riesgo de no Cumplimiento</v>
      </c>
      <c r="Y90" s="166" t="s">
        <v>5944</v>
      </c>
      <c r="Z90" s="159">
        <f t="shared" si="16"/>
        <v>10</v>
      </c>
      <c r="AA90" s="159"/>
      <c r="AB90" s="100" t="str">
        <f t="shared" si="17"/>
        <v>No hay ejecución</v>
      </c>
      <c r="AC90" s="105" t="str">
        <f t="shared" si="18"/>
        <v>NA</v>
      </c>
      <c r="AD90" s="166"/>
      <c r="AE90" s="65">
        <f t="shared" si="19"/>
        <v>9</v>
      </c>
      <c r="AF90" s="100">
        <f t="shared" si="20"/>
        <v>0.39130434782608697</v>
      </c>
      <c r="AG90" s="105" t="str">
        <f t="shared" si="21"/>
        <v>Incumplimiento</v>
      </c>
      <c r="AH90" s="166"/>
      <c r="AI90" s="65" t="s">
        <v>172</v>
      </c>
      <c r="AJ90" s="105" t="s">
        <v>172</v>
      </c>
    </row>
    <row r="91" spans="1:36" s="59" customFormat="1" ht="20.399999999999999" thickTop="1" thickBot="1">
      <c r="A91" s="63">
        <v>76</v>
      </c>
      <c r="B91" s="162" t="s">
        <v>400</v>
      </c>
      <c r="C91" s="162">
        <v>0</v>
      </c>
      <c r="D91" s="162">
        <v>0</v>
      </c>
      <c r="E91" s="162" t="s">
        <v>41</v>
      </c>
      <c r="F91" s="162">
        <v>18</v>
      </c>
      <c r="G91" s="231" t="s">
        <v>5931</v>
      </c>
      <c r="H91" s="164" t="s">
        <v>6006</v>
      </c>
      <c r="I91" s="231" t="s">
        <v>2877</v>
      </c>
      <c r="J91" s="231" t="s">
        <v>5995</v>
      </c>
      <c r="K91" s="231">
        <v>6</v>
      </c>
      <c r="L91" s="165" t="s">
        <v>3778</v>
      </c>
      <c r="M91" s="165" t="s">
        <v>643</v>
      </c>
      <c r="N91" s="64">
        <v>1</v>
      </c>
      <c r="O91" s="64">
        <v>1</v>
      </c>
      <c r="P91" s="64">
        <v>0</v>
      </c>
      <c r="Q91" s="64">
        <v>0</v>
      </c>
      <c r="R91" s="64">
        <f t="shared" si="22"/>
        <v>2</v>
      </c>
      <c r="S91" s="105" t="s">
        <v>5915</v>
      </c>
      <c r="T91" s="105" t="s">
        <v>172</v>
      </c>
      <c r="U91" s="159">
        <f t="shared" si="13"/>
        <v>2</v>
      </c>
      <c r="V91" s="159">
        <v>2</v>
      </c>
      <c r="W91" s="100">
        <f t="shared" si="14"/>
        <v>1</v>
      </c>
      <c r="X91" s="105" t="str">
        <f t="shared" si="15"/>
        <v>De acuerdo a lo programado</v>
      </c>
      <c r="Y91" s="166"/>
      <c r="Z91" s="159">
        <f t="shared" si="16"/>
        <v>0</v>
      </c>
      <c r="AA91" s="159"/>
      <c r="AB91" s="100" t="str">
        <f t="shared" si="17"/>
        <v>No hay ejecución</v>
      </c>
      <c r="AC91" s="105" t="str">
        <f t="shared" si="18"/>
        <v>NA</v>
      </c>
      <c r="AD91" s="166"/>
      <c r="AE91" s="65">
        <f t="shared" si="19"/>
        <v>2</v>
      </c>
      <c r="AF91" s="100">
        <f t="shared" si="20"/>
        <v>1</v>
      </c>
      <c r="AG91" s="105" t="str">
        <f t="shared" si="21"/>
        <v>De acuerdo a lo programado</v>
      </c>
      <c r="AH91" s="166"/>
      <c r="AI91" s="65" t="s">
        <v>172</v>
      </c>
      <c r="AJ91" s="105" t="s">
        <v>172</v>
      </c>
    </row>
    <row r="92" spans="1:36" s="59" customFormat="1" ht="20.399999999999999" thickTop="1" thickBot="1">
      <c r="A92" s="63">
        <v>77</v>
      </c>
      <c r="B92" s="162" t="s">
        <v>400</v>
      </c>
      <c r="C92" s="162">
        <v>0</v>
      </c>
      <c r="D92" s="162">
        <v>0</v>
      </c>
      <c r="E92" s="162" t="s">
        <v>41</v>
      </c>
      <c r="F92" s="162">
        <v>18</v>
      </c>
      <c r="G92" s="231" t="s">
        <v>5931</v>
      </c>
      <c r="H92" s="164" t="s">
        <v>6007</v>
      </c>
      <c r="I92" s="231" t="s">
        <v>2877</v>
      </c>
      <c r="J92" s="231" t="s">
        <v>5995</v>
      </c>
      <c r="K92" s="231">
        <v>6</v>
      </c>
      <c r="L92" s="165" t="s">
        <v>3906</v>
      </c>
      <c r="M92" s="165" t="s">
        <v>643</v>
      </c>
      <c r="N92" s="64">
        <v>0</v>
      </c>
      <c r="O92" s="64">
        <v>0</v>
      </c>
      <c r="P92" s="64">
        <v>0</v>
      </c>
      <c r="Q92" s="64">
        <v>0</v>
      </c>
      <c r="R92" s="64">
        <f t="shared" si="22"/>
        <v>0</v>
      </c>
      <c r="S92" s="105" t="s">
        <v>5915</v>
      </c>
      <c r="T92" s="105" t="s">
        <v>172</v>
      </c>
      <c r="U92" s="159">
        <f t="shared" si="13"/>
        <v>0</v>
      </c>
      <c r="V92" s="159" t="s">
        <v>5920</v>
      </c>
      <c r="W92" s="100" t="str">
        <f t="shared" si="14"/>
        <v>No hay Programación</v>
      </c>
      <c r="X92" s="105" t="str">
        <f t="shared" si="15"/>
        <v>De acuerdo a lo programado</v>
      </c>
      <c r="Y92" s="166"/>
      <c r="Z92" s="159">
        <f t="shared" si="16"/>
        <v>0</v>
      </c>
      <c r="AA92" s="159"/>
      <c r="AB92" s="100" t="str">
        <f t="shared" si="17"/>
        <v>No hay ejecución</v>
      </c>
      <c r="AC92" s="105" t="str">
        <f t="shared" si="18"/>
        <v>NA</v>
      </c>
      <c r="AD92" s="166"/>
      <c r="AE92" s="65" t="e">
        <f t="shared" si="19"/>
        <v>#VALUE!</v>
      </c>
      <c r="AF92" s="100" t="e">
        <f t="shared" si="20"/>
        <v>#VALUE!</v>
      </c>
      <c r="AG92" s="105" t="e">
        <f t="shared" si="21"/>
        <v>#VALUE!</v>
      </c>
      <c r="AH92" s="166"/>
      <c r="AI92" s="65" t="s">
        <v>172</v>
      </c>
      <c r="AJ92" s="105" t="s">
        <v>172</v>
      </c>
    </row>
    <row r="93" spans="1:36" s="59" customFormat="1" ht="20.399999999999999" thickTop="1" thickBot="1">
      <c r="A93" s="63">
        <v>78</v>
      </c>
      <c r="B93" s="162" t="s">
        <v>400</v>
      </c>
      <c r="C93" s="162">
        <v>0</v>
      </c>
      <c r="D93" s="162">
        <v>0</v>
      </c>
      <c r="E93" s="162" t="s">
        <v>41</v>
      </c>
      <c r="F93" s="162">
        <v>18</v>
      </c>
      <c r="G93" s="231" t="s">
        <v>5931</v>
      </c>
      <c r="H93" s="164" t="s">
        <v>6008</v>
      </c>
      <c r="I93" s="231" t="s">
        <v>2877</v>
      </c>
      <c r="J93" s="231" t="s">
        <v>5995</v>
      </c>
      <c r="K93" s="231">
        <v>6</v>
      </c>
      <c r="L93" s="165" t="s">
        <v>6002</v>
      </c>
      <c r="M93" s="165" t="s">
        <v>2248</v>
      </c>
      <c r="N93" s="64">
        <v>0</v>
      </c>
      <c r="O93" s="64">
        <v>0</v>
      </c>
      <c r="P93" s="64">
        <v>0</v>
      </c>
      <c r="Q93" s="64">
        <v>0</v>
      </c>
      <c r="R93" s="64">
        <f t="shared" si="22"/>
        <v>0</v>
      </c>
      <c r="S93" s="105" t="s">
        <v>5915</v>
      </c>
      <c r="T93" s="105" t="s">
        <v>172</v>
      </c>
      <c r="U93" s="159">
        <f t="shared" si="13"/>
        <v>0</v>
      </c>
      <c r="V93" s="159" t="s">
        <v>5920</v>
      </c>
      <c r="W93" s="100" t="str">
        <f t="shared" si="14"/>
        <v>No hay Programación</v>
      </c>
      <c r="X93" s="105" t="str">
        <f t="shared" si="15"/>
        <v>De acuerdo a lo programado</v>
      </c>
      <c r="Y93" s="166"/>
      <c r="Z93" s="159">
        <f t="shared" si="16"/>
        <v>0</v>
      </c>
      <c r="AA93" s="159"/>
      <c r="AB93" s="100" t="str">
        <f t="shared" si="17"/>
        <v>No hay ejecución</v>
      </c>
      <c r="AC93" s="105" t="str">
        <f t="shared" si="18"/>
        <v>NA</v>
      </c>
      <c r="AD93" s="166"/>
      <c r="AE93" s="65" t="e">
        <f t="shared" si="19"/>
        <v>#VALUE!</v>
      </c>
      <c r="AF93" s="100" t="e">
        <f t="shared" si="20"/>
        <v>#VALUE!</v>
      </c>
      <c r="AG93" s="105" t="e">
        <f t="shared" si="21"/>
        <v>#VALUE!</v>
      </c>
      <c r="AH93" s="166"/>
      <c r="AI93" s="65" t="s">
        <v>172</v>
      </c>
      <c r="AJ93" s="105" t="s">
        <v>172</v>
      </c>
    </row>
    <row r="94" spans="1:36" s="59" customFormat="1" ht="20.399999999999999" thickTop="1" thickBot="1">
      <c r="A94" s="63">
        <v>79</v>
      </c>
      <c r="B94" s="162" t="s">
        <v>400</v>
      </c>
      <c r="C94" s="162">
        <v>0</v>
      </c>
      <c r="D94" s="162">
        <v>0</v>
      </c>
      <c r="E94" s="162" t="s">
        <v>41</v>
      </c>
      <c r="F94" s="162">
        <v>18</v>
      </c>
      <c r="G94" s="231" t="s">
        <v>5931</v>
      </c>
      <c r="H94" s="164" t="s">
        <v>6009</v>
      </c>
      <c r="I94" s="231" t="s">
        <v>2877</v>
      </c>
      <c r="J94" s="231" t="s">
        <v>5995</v>
      </c>
      <c r="K94" s="231">
        <v>6</v>
      </c>
      <c r="L94" s="165" t="s">
        <v>2247</v>
      </c>
      <c r="M94" s="165" t="s">
        <v>643</v>
      </c>
      <c r="N94" s="64">
        <v>0</v>
      </c>
      <c r="O94" s="64">
        <v>0</v>
      </c>
      <c r="P94" s="64">
        <v>0</v>
      </c>
      <c r="Q94" s="64">
        <v>0</v>
      </c>
      <c r="R94" s="64">
        <f t="shared" si="22"/>
        <v>0</v>
      </c>
      <c r="S94" s="105" t="s">
        <v>5915</v>
      </c>
      <c r="T94" s="105" t="s">
        <v>172</v>
      </c>
      <c r="U94" s="159">
        <f t="shared" si="13"/>
        <v>0</v>
      </c>
      <c r="V94" s="159" t="s">
        <v>5920</v>
      </c>
      <c r="W94" s="100" t="str">
        <f t="shared" si="14"/>
        <v>No hay Programación</v>
      </c>
      <c r="X94" s="105" t="str">
        <f t="shared" si="15"/>
        <v>De acuerdo a lo programado</v>
      </c>
      <c r="Y94" s="166"/>
      <c r="Z94" s="159">
        <f t="shared" si="16"/>
        <v>0</v>
      </c>
      <c r="AA94" s="159"/>
      <c r="AB94" s="100" t="str">
        <f t="shared" si="17"/>
        <v>No hay ejecución</v>
      </c>
      <c r="AC94" s="105" t="str">
        <f t="shared" si="18"/>
        <v>NA</v>
      </c>
      <c r="AD94" s="166"/>
      <c r="AE94" s="65" t="e">
        <f t="shared" si="19"/>
        <v>#VALUE!</v>
      </c>
      <c r="AF94" s="100" t="e">
        <f t="shared" si="20"/>
        <v>#VALUE!</v>
      </c>
      <c r="AG94" s="105" t="e">
        <f t="shared" si="21"/>
        <v>#VALUE!</v>
      </c>
      <c r="AH94" s="166"/>
      <c r="AI94" s="65" t="s">
        <v>172</v>
      </c>
      <c r="AJ94" s="105" t="s">
        <v>172</v>
      </c>
    </row>
    <row r="95" spans="1:36" s="59" customFormat="1" ht="20.399999999999999" thickTop="1" thickBot="1">
      <c r="A95" s="63">
        <v>80</v>
      </c>
      <c r="B95" s="162" t="s">
        <v>400</v>
      </c>
      <c r="C95" s="162">
        <v>0</v>
      </c>
      <c r="D95" s="162">
        <v>0</v>
      </c>
      <c r="E95" s="162" t="s">
        <v>41</v>
      </c>
      <c r="F95" s="162">
        <v>18</v>
      </c>
      <c r="G95" s="231" t="s">
        <v>5931</v>
      </c>
      <c r="H95" s="164" t="s">
        <v>6010</v>
      </c>
      <c r="I95" s="231" t="s">
        <v>2877</v>
      </c>
      <c r="J95" s="231" t="s">
        <v>5995</v>
      </c>
      <c r="K95" s="231">
        <v>6</v>
      </c>
      <c r="L95" s="165" t="s">
        <v>2201</v>
      </c>
      <c r="M95" s="165" t="s">
        <v>3764</v>
      </c>
      <c r="N95" s="64">
        <v>8</v>
      </c>
      <c r="O95" s="64">
        <v>2</v>
      </c>
      <c r="P95" s="64">
        <v>0</v>
      </c>
      <c r="Q95" s="64">
        <v>0</v>
      </c>
      <c r="R95" s="64">
        <f t="shared" si="22"/>
        <v>10</v>
      </c>
      <c r="S95" s="105" t="s">
        <v>5915</v>
      </c>
      <c r="T95" s="105" t="s">
        <v>172</v>
      </c>
      <c r="U95" s="159">
        <f t="shared" si="13"/>
        <v>10</v>
      </c>
      <c r="V95" s="159">
        <v>10</v>
      </c>
      <c r="W95" s="100">
        <f t="shared" si="14"/>
        <v>1</v>
      </c>
      <c r="X95" s="105" t="str">
        <f t="shared" si="15"/>
        <v>De acuerdo a lo programado</v>
      </c>
      <c r="Y95" s="166"/>
      <c r="Z95" s="159">
        <f t="shared" si="16"/>
        <v>0</v>
      </c>
      <c r="AA95" s="159"/>
      <c r="AB95" s="100" t="str">
        <f t="shared" si="17"/>
        <v>No hay ejecución</v>
      </c>
      <c r="AC95" s="105" t="str">
        <f t="shared" si="18"/>
        <v>NA</v>
      </c>
      <c r="AD95" s="166"/>
      <c r="AE95" s="65">
        <f t="shared" si="19"/>
        <v>10</v>
      </c>
      <c r="AF95" s="100">
        <f t="shared" si="20"/>
        <v>1</v>
      </c>
      <c r="AG95" s="105" t="str">
        <f t="shared" si="21"/>
        <v>De acuerdo a lo programado</v>
      </c>
      <c r="AH95" s="166"/>
      <c r="AI95" s="65" t="s">
        <v>172</v>
      </c>
      <c r="AJ95" s="105" t="s">
        <v>172</v>
      </c>
    </row>
    <row r="96" spans="1:36" s="59" customFormat="1" ht="20.399999999999999" thickTop="1" thickBot="1">
      <c r="A96" s="63">
        <v>81</v>
      </c>
      <c r="B96" s="162" t="s">
        <v>400</v>
      </c>
      <c r="C96" s="162">
        <v>0</v>
      </c>
      <c r="D96" s="162">
        <v>0</v>
      </c>
      <c r="E96" s="162" t="s">
        <v>41</v>
      </c>
      <c r="F96" s="162">
        <v>18</v>
      </c>
      <c r="G96" s="231" t="s">
        <v>5931</v>
      </c>
      <c r="H96" s="164" t="s">
        <v>3838</v>
      </c>
      <c r="I96" s="231" t="s">
        <v>2877</v>
      </c>
      <c r="J96" s="231" t="s">
        <v>5995</v>
      </c>
      <c r="K96" s="231">
        <v>6</v>
      </c>
      <c r="L96" s="165" t="s">
        <v>2214</v>
      </c>
      <c r="M96" s="165" t="s">
        <v>2215</v>
      </c>
      <c r="N96" s="64">
        <v>4</v>
      </c>
      <c r="O96" s="64">
        <v>5</v>
      </c>
      <c r="P96" s="64">
        <v>3</v>
      </c>
      <c r="Q96" s="64">
        <v>4</v>
      </c>
      <c r="R96" s="64">
        <f t="shared" si="22"/>
        <v>16</v>
      </c>
      <c r="S96" s="105" t="s">
        <v>5915</v>
      </c>
      <c r="T96" s="105" t="s">
        <v>172</v>
      </c>
      <c r="U96" s="159">
        <f t="shared" si="13"/>
        <v>9</v>
      </c>
      <c r="V96" s="159">
        <v>9</v>
      </c>
      <c r="W96" s="100">
        <f t="shared" si="14"/>
        <v>1</v>
      </c>
      <c r="X96" s="105" t="str">
        <f t="shared" si="15"/>
        <v>De acuerdo a lo programado</v>
      </c>
      <c r="Y96" s="166"/>
      <c r="Z96" s="159">
        <f t="shared" si="16"/>
        <v>7</v>
      </c>
      <c r="AA96" s="159"/>
      <c r="AB96" s="100" t="str">
        <f t="shared" si="17"/>
        <v>No hay ejecución</v>
      </c>
      <c r="AC96" s="105" t="str">
        <f t="shared" si="18"/>
        <v>NA</v>
      </c>
      <c r="AD96" s="166"/>
      <c r="AE96" s="65">
        <f t="shared" si="19"/>
        <v>9</v>
      </c>
      <c r="AF96" s="100">
        <f t="shared" si="20"/>
        <v>0.5625</v>
      </c>
      <c r="AG96" s="105" t="str">
        <f t="shared" si="21"/>
        <v>Incumplimiento</v>
      </c>
      <c r="AH96" s="166"/>
      <c r="AI96" s="65" t="s">
        <v>172</v>
      </c>
      <c r="AJ96" s="105" t="s">
        <v>172</v>
      </c>
    </row>
    <row r="97" spans="1:36" s="59" customFormat="1" ht="20.399999999999999" thickTop="1" thickBot="1">
      <c r="A97" s="63">
        <v>82</v>
      </c>
      <c r="B97" s="162" t="s">
        <v>400</v>
      </c>
      <c r="C97" s="162">
        <v>0</v>
      </c>
      <c r="D97" s="162">
        <v>0</v>
      </c>
      <c r="E97" s="162" t="s">
        <v>41</v>
      </c>
      <c r="F97" s="162">
        <v>18</v>
      </c>
      <c r="G97" s="231" t="s">
        <v>5931</v>
      </c>
      <c r="H97" s="164" t="s">
        <v>3839</v>
      </c>
      <c r="I97" s="231" t="s">
        <v>2877</v>
      </c>
      <c r="J97" s="231" t="s">
        <v>5995</v>
      </c>
      <c r="K97" s="231">
        <v>6</v>
      </c>
      <c r="L97" s="165" t="s">
        <v>3778</v>
      </c>
      <c r="M97" s="165" t="s">
        <v>643</v>
      </c>
      <c r="N97" s="64">
        <v>2</v>
      </c>
      <c r="O97" s="64">
        <v>2</v>
      </c>
      <c r="P97" s="64">
        <v>3</v>
      </c>
      <c r="Q97" s="64">
        <v>1</v>
      </c>
      <c r="R97" s="64">
        <f t="shared" si="22"/>
        <v>8</v>
      </c>
      <c r="S97" s="105" t="s">
        <v>5915</v>
      </c>
      <c r="T97" s="105" t="s">
        <v>172</v>
      </c>
      <c r="U97" s="159">
        <f t="shared" si="13"/>
        <v>4</v>
      </c>
      <c r="V97" s="159">
        <v>4</v>
      </c>
      <c r="W97" s="100">
        <f t="shared" si="14"/>
        <v>1</v>
      </c>
      <c r="X97" s="105" t="str">
        <f t="shared" si="15"/>
        <v>De acuerdo a lo programado</v>
      </c>
      <c r="Y97" s="166" t="s">
        <v>5944</v>
      </c>
      <c r="Z97" s="159">
        <f t="shared" si="16"/>
        <v>4</v>
      </c>
      <c r="AA97" s="159"/>
      <c r="AB97" s="100" t="str">
        <f t="shared" si="17"/>
        <v>No hay ejecución</v>
      </c>
      <c r="AC97" s="105" t="str">
        <f t="shared" si="18"/>
        <v>NA</v>
      </c>
      <c r="AD97" s="166"/>
      <c r="AE97" s="65">
        <f t="shared" si="19"/>
        <v>4</v>
      </c>
      <c r="AF97" s="100">
        <f t="shared" si="20"/>
        <v>0.5</v>
      </c>
      <c r="AG97" s="105" t="str">
        <f t="shared" si="21"/>
        <v>Incumplimiento</v>
      </c>
      <c r="AH97" s="166"/>
      <c r="AI97" s="65" t="s">
        <v>172</v>
      </c>
      <c r="AJ97" s="105" t="s">
        <v>172</v>
      </c>
    </row>
    <row r="98" spans="1:36" s="59" customFormat="1" ht="20.399999999999999" thickTop="1" thickBot="1">
      <c r="A98" s="63">
        <v>83</v>
      </c>
      <c r="B98" s="162" t="s">
        <v>400</v>
      </c>
      <c r="C98" s="162">
        <v>0</v>
      </c>
      <c r="D98" s="162">
        <v>0</v>
      </c>
      <c r="E98" s="162" t="s">
        <v>41</v>
      </c>
      <c r="F98" s="162">
        <v>18</v>
      </c>
      <c r="G98" s="231" t="s">
        <v>5931</v>
      </c>
      <c r="H98" s="164" t="s">
        <v>6011</v>
      </c>
      <c r="I98" s="231" t="s">
        <v>2877</v>
      </c>
      <c r="J98" s="231" t="s">
        <v>5995</v>
      </c>
      <c r="K98" s="231">
        <v>6</v>
      </c>
      <c r="L98" s="165" t="s">
        <v>6002</v>
      </c>
      <c r="M98" s="165" t="s">
        <v>643</v>
      </c>
      <c r="N98" s="64">
        <v>0</v>
      </c>
      <c r="O98" s="64">
        <v>1</v>
      </c>
      <c r="P98" s="64">
        <v>1</v>
      </c>
      <c r="Q98" s="64">
        <v>0</v>
      </c>
      <c r="R98" s="64">
        <f t="shared" si="22"/>
        <v>2</v>
      </c>
      <c r="S98" s="105" t="s">
        <v>5915</v>
      </c>
      <c r="T98" s="105" t="s">
        <v>172</v>
      </c>
      <c r="U98" s="159">
        <f t="shared" si="13"/>
        <v>1</v>
      </c>
      <c r="V98" s="159">
        <v>1</v>
      </c>
      <c r="W98" s="100">
        <f t="shared" si="14"/>
        <v>1</v>
      </c>
      <c r="X98" s="105" t="str">
        <f t="shared" si="15"/>
        <v>De acuerdo a lo programado</v>
      </c>
      <c r="Y98" s="166"/>
      <c r="Z98" s="159">
        <f t="shared" si="16"/>
        <v>1</v>
      </c>
      <c r="AA98" s="159"/>
      <c r="AB98" s="100" t="str">
        <f t="shared" si="17"/>
        <v>No hay ejecución</v>
      </c>
      <c r="AC98" s="105" t="str">
        <f t="shared" si="18"/>
        <v>NA</v>
      </c>
      <c r="AD98" s="166"/>
      <c r="AE98" s="65">
        <f t="shared" si="19"/>
        <v>1</v>
      </c>
      <c r="AF98" s="100">
        <f t="shared" si="20"/>
        <v>0.5</v>
      </c>
      <c r="AG98" s="105" t="str">
        <f t="shared" si="21"/>
        <v>Incumplimiento</v>
      </c>
      <c r="AH98" s="166"/>
      <c r="AI98" s="65" t="s">
        <v>172</v>
      </c>
      <c r="AJ98" s="105" t="s">
        <v>172</v>
      </c>
    </row>
    <row r="99" spans="1:36" s="59" customFormat="1" ht="49.2" thickTop="1" thickBot="1">
      <c r="A99" s="63">
        <v>84</v>
      </c>
      <c r="B99" s="162" t="s">
        <v>400</v>
      </c>
      <c r="C99" s="162">
        <v>0</v>
      </c>
      <c r="D99" s="162">
        <v>0</v>
      </c>
      <c r="E99" s="162" t="s">
        <v>41</v>
      </c>
      <c r="F99" s="162">
        <v>18</v>
      </c>
      <c r="G99" s="231" t="s">
        <v>5931</v>
      </c>
      <c r="H99" s="164" t="s">
        <v>6012</v>
      </c>
      <c r="I99" s="231" t="s">
        <v>2877</v>
      </c>
      <c r="J99" s="231" t="s">
        <v>5995</v>
      </c>
      <c r="K99" s="231">
        <v>6</v>
      </c>
      <c r="L99" s="165" t="s">
        <v>6002</v>
      </c>
      <c r="M99" s="165" t="s">
        <v>643</v>
      </c>
      <c r="N99" s="64">
        <v>0</v>
      </c>
      <c r="O99" s="64">
        <v>0</v>
      </c>
      <c r="P99" s="64">
        <v>1</v>
      </c>
      <c r="Q99" s="64">
        <v>0</v>
      </c>
      <c r="R99" s="64">
        <f t="shared" si="22"/>
        <v>1</v>
      </c>
      <c r="S99" s="105">
        <v>1</v>
      </c>
      <c r="T99" s="105" t="s">
        <v>172</v>
      </c>
      <c r="U99" s="159">
        <f t="shared" si="13"/>
        <v>0</v>
      </c>
      <c r="V99" s="159">
        <v>0</v>
      </c>
      <c r="W99" s="100" t="str">
        <f t="shared" si="14"/>
        <v>No hay Programación</v>
      </c>
      <c r="X99" s="105" t="str">
        <f t="shared" si="15"/>
        <v>De acuerdo a lo programado</v>
      </c>
      <c r="Y99" s="166" t="s">
        <v>7728</v>
      </c>
      <c r="Z99" s="159">
        <f t="shared" si="16"/>
        <v>1</v>
      </c>
      <c r="AA99" s="159"/>
      <c r="AB99" s="100" t="str">
        <f t="shared" si="17"/>
        <v>No hay ejecución</v>
      </c>
      <c r="AC99" s="105" t="str">
        <f t="shared" si="18"/>
        <v>NA</v>
      </c>
      <c r="AD99" s="166"/>
      <c r="AE99" s="65">
        <f t="shared" si="19"/>
        <v>0</v>
      </c>
      <c r="AF99" s="100" t="str">
        <f t="shared" si="20"/>
        <v>No hay Programación</v>
      </c>
      <c r="AG99" s="105" t="str">
        <f t="shared" si="21"/>
        <v>De acuerdo a lo programado</v>
      </c>
      <c r="AH99" s="166"/>
      <c r="AI99" s="65" t="s">
        <v>172</v>
      </c>
      <c r="AJ99" s="105" t="s">
        <v>172</v>
      </c>
    </row>
    <row r="100" spans="1:36" s="59" customFormat="1" ht="20.399999999999999" thickTop="1" thickBot="1">
      <c r="A100" s="63">
        <v>85</v>
      </c>
      <c r="B100" s="162" t="s">
        <v>400</v>
      </c>
      <c r="C100" s="162">
        <v>0</v>
      </c>
      <c r="D100" s="162">
        <v>0</v>
      </c>
      <c r="E100" s="162" t="s">
        <v>41</v>
      </c>
      <c r="F100" s="162">
        <v>18</v>
      </c>
      <c r="G100" s="231" t="s">
        <v>5931</v>
      </c>
      <c r="H100" s="164" t="s">
        <v>6013</v>
      </c>
      <c r="I100" s="231" t="s">
        <v>2877</v>
      </c>
      <c r="J100" s="231" t="s">
        <v>5995</v>
      </c>
      <c r="K100" s="231">
        <v>6</v>
      </c>
      <c r="L100" s="165" t="s">
        <v>2247</v>
      </c>
      <c r="M100" s="165" t="s">
        <v>643</v>
      </c>
      <c r="N100" s="64">
        <v>0</v>
      </c>
      <c r="O100" s="64">
        <v>0</v>
      </c>
      <c r="P100" s="64">
        <v>1</v>
      </c>
      <c r="Q100" s="64">
        <v>2</v>
      </c>
      <c r="R100" s="64">
        <f t="shared" si="22"/>
        <v>3</v>
      </c>
      <c r="S100" s="105" t="s">
        <v>5915</v>
      </c>
      <c r="T100" s="105" t="s">
        <v>172</v>
      </c>
      <c r="U100" s="159">
        <f t="shared" si="13"/>
        <v>0</v>
      </c>
      <c r="V100" s="159" t="s">
        <v>5920</v>
      </c>
      <c r="W100" s="100" t="str">
        <f t="shared" si="14"/>
        <v>No hay Programación</v>
      </c>
      <c r="X100" s="105" t="str">
        <f t="shared" si="15"/>
        <v>De acuerdo a lo programado</v>
      </c>
      <c r="Y100" s="166"/>
      <c r="Z100" s="159">
        <f t="shared" si="16"/>
        <v>3</v>
      </c>
      <c r="AA100" s="159"/>
      <c r="AB100" s="100" t="str">
        <f t="shared" si="17"/>
        <v>No hay ejecución</v>
      </c>
      <c r="AC100" s="105" t="str">
        <f t="shared" si="18"/>
        <v>NA</v>
      </c>
      <c r="AD100" s="166"/>
      <c r="AE100" s="65" t="e">
        <f t="shared" si="19"/>
        <v>#VALUE!</v>
      </c>
      <c r="AF100" s="100" t="e">
        <f t="shared" si="20"/>
        <v>#VALUE!</v>
      </c>
      <c r="AG100" s="105" t="e">
        <f t="shared" si="21"/>
        <v>#VALUE!</v>
      </c>
      <c r="AH100" s="166"/>
      <c r="AI100" s="65" t="s">
        <v>172</v>
      </c>
      <c r="AJ100" s="105" t="s">
        <v>172</v>
      </c>
    </row>
    <row r="101" spans="1:36" s="59" customFormat="1" ht="20.399999999999999" thickTop="1" thickBot="1">
      <c r="A101" s="63">
        <v>86</v>
      </c>
      <c r="B101" s="162" t="s">
        <v>400</v>
      </c>
      <c r="C101" s="162">
        <v>0</v>
      </c>
      <c r="D101" s="162">
        <v>0</v>
      </c>
      <c r="E101" s="162" t="s">
        <v>41</v>
      </c>
      <c r="F101" s="162">
        <v>18</v>
      </c>
      <c r="G101" s="231" t="s">
        <v>5935</v>
      </c>
      <c r="H101" s="164" t="s">
        <v>6014</v>
      </c>
      <c r="I101" s="231" t="s">
        <v>2877</v>
      </c>
      <c r="J101" s="231" t="s">
        <v>5995</v>
      </c>
      <c r="K101" s="231">
        <v>6</v>
      </c>
      <c r="L101" s="165" t="s">
        <v>2201</v>
      </c>
      <c r="M101" s="165" t="s">
        <v>3764</v>
      </c>
      <c r="N101" s="64">
        <v>55</v>
      </c>
      <c r="O101" s="64">
        <v>13</v>
      </c>
      <c r="P101" s="64">
        <v>0</v>
      </c>
      <c r="Q101" s="64">
        <v>0</v>
      </c>
      <c r="R101" s="64">
        <f t="shared" si="22"/>
        <v>68</v>
      </c>
      <c r="S101" s="105" t="s">
        <v>5915</v>
      </c>
      <c r="T101" s="105" t="s">
        <v>172</v>
      </c>
      <c r="U101" s="159">
        <f t="shared" si="13"/>
        <v>68</v>
      </c>
      <c r="V101" s="159">
        <v>68</v>
      </c>
      <c r="W101" s="100">
        <f t="shared" si="14"/>
        <v>1</v>
      </c>
      <c r="X101" s="105" t="str">
        <f t="shared" si="15"/>
        <v>De acuerdo a lo programado</v>
      </c>
      <c r="Y101" s="166"/>
      <c r="Z101" s="159">
        <f t="shared" si="16"/>
        <v>0</v>
      </c>
      <c r="AA101" s="159"/>
      <c r="AB101" s="100" t="str">
        <f t="shared" si="17"/>
        <v>No hay ejecución</v>
      </c>
      <c r="AC101" s="105" t="str">
        <f t="shared" si="18"/>
        <v>NA</v>
      </c>
      <c r="AD101" s="166"/>
      <c r="AE101" s="65">
        <f t="shared" si="19"/>
        <v>68</v>
      </c>
      <c r="AF101" s="100">
        <f t="shared" si="20"/>
        <v>1</v>
      </c>
      <c r="AG101" s="105" t="str">
        <f t="shared" si="21"/>
        <v>De acuerdo a lo programado</v>
      </c>
      <c r="AH101" s="166"/>
      <c r="AI101" s="65" t="s">
        <v>172</v>
      </c>
      <c r="AJ101" s="105" t="s">
        <v>172</v>
      </c>
    </row>
    <row r="102" spans="1:36" s="59" customFormat="1" ht="20.399999999999999" thickTop="1" thickBot="1">
      <c r="A102" s="63">
        <v>87</v>
      </c>
      <c r="B102" s="162" t="s">
        <v>400</v>
      </c>
      <c r="C102" s="162">
        <v>0</v>
      </c>
      <c r="D102" s="162">
        <v>0</v>
      </c>
      <c r="E102" s="162" t="s">
        <v>41</v>
      </c>
      <c r="F102" s="162">
        <v>18</v>
      </c>
      <c r="G102" s="231" t="s">
        <v>5935</v>
      </c>
      <c r="H102" s="164" t="s">
        <v>6015</v>
      </c>
      <c r="I102" s="231" t="s">
        <v>2877</v>
      </c>
      <c r="J102" s="231" t="s">
        <v>5995</v>
      </c>
      <c r="K102" s="231">
        <v>6</v>
      </c>
      <c r="L102" s="165" t="s">
        <v>2214</v>
      </c>
      <c r="M102" s="165" t="s">
        <v>2215</v>
      </c>
      <c r="N102" s="64">
        <v>30</v>
      </c>
      <c r="O102" s="64">
        <v>38</v>
      </c>
      <c r="P102" s="64">
        <v>42</v>
      </c>
      <c r="Q102" s="64">
        <v>30</v>
      </c>
      <c r="R102" s="64">
        <f t="shared" si="22"/>
        <v>140</v>
      </c>
      <c r="S102" s="105" t="s">
        <v>5915</v>
      </c>
      <c r="T102" s="105" t="s">
        <v>172</v>
      </c>
      <c r="U102" s="159">
        <f t="shared" si="13"/>
        <v>68</v>
      </c>
      <c r="V102" s="159">
        <v>68</v>
      </c>
      <c r="W102" s="100">
        <f t="shared" si="14"/>
        <v>1</v>
      </c>
      <c r="X102" s="105" t="str">
        <f t="shared" si="15"/>
        <v>De acuerdo a lo programado</v>
      </c>
      <c r="Y102" s="166"/>
      <c r="Z102" s="159">
        <f t="shared" si="16"/>
        <v>72</v>
      </c>
      <c r="AA102" s="159"/>
      <c r="AB102" s="100" t="str">
        <f t="shared" si="17"/>
        <v>No hay ejecución</v>
      </c>
      <c r="AC102" s="105" t="str">
        <f t="shared" si="18"/>
        <v>NA</v>
      </c>
      <c r="AD102" s="166"/>
      <c r="AE102" s="65">
        <f t="shared" si="19"/>
        <v>68</v>
      </c>
      <c r="AF102" s="100">
        <f t="shared" si="20"/>
        <v>0.48571428571428571</v>
      </c>
      <c r="AG102" s="105" t="str">
        <f t="shared" si="21"/>
        <v>Incumplimiento</v>
      </c>
      <c r="AH102" s="166"/>
      <c r="AI102" s="65" t="s">
        <v>172</v>
      </c>
      <c r="AJ102" s="105" t="s">
        <v>172</v>
      </c>
    </row>
    <row r="103" spans="1:36" s="59" customFormat="1" ht="20.399999999999999" thickTop="1" thickBot="1">
      <c r="A103" s="63">
        <v>88</v>
      </c>
      <c r="B103" s="162" t="s">
        <v>400</v>
      </c>
      <c r="C103" s="162">
        <v>0</v>
      </c>
      <c r="D103" s="162">
        <v>0</v>
      </c>
      <c r="E103" s="162" t="s">
        <v>41</v>
      </c>
      <c r="F103" s="162">
        <v>18</v>
      </c>
      <c r="G103" s="231" t="s">
        <v>5935</v>
      </c>
      <c r="H103" s="164" t="s">
        <v>3843</v>
      </c>
      <c r="I103" s="231" t="s">
        <v>2877</v>
      </c>
      <c r="J103" s="231" t="s">
        <v>5995</v>
      </c>
      <c r="K103" s="231">
        <v>6</v>
      </c>
      <c r="L103" s="165" t="s">
        <v>3778</v>
      </c>
      <c r="M103" s="165" t="s">
        <v>643</v>
      </c>
      <c r="N103" s="64">
        <v>0</v>
      </c>
      <c r="O103" s="64">
        <v>0</v>
      </c>
      <c r="P103" s="64">
        <v>1</v>
      </c>
      <c r="Q103" s="64">
        <v>0</v>
      </c>
      <c r="R103" s="64">
        <f t="shared" si="22"/>
        <v>1</v>
      </c>
      <c r="S103" s="105" t="s">
        <v>5915</v>
      </c>
      <c r="T103" s="105" t="s">
        <v>172</v>
      </c>
      <c r="U103" s="159">
        <f t="shared" si="13"/>
        <v>0</v>
      </c>
      <c r="V103" s="159" t="s">
        <v>5920</v>
      </c>
      <c r="W103" s="100" t="str">
        <f t="shared" si="14"/>
        <v>No hay Programación</v>
      </c>
      <c r="X103" s="105" t="str">
        <f t="shared" si="15"/>
        <v>De acuerdo a lo programado</v>
      </c>
      <c r="Y103" s="166"/>
      <c r="Z103" s="159">
        <f t="shared" si="16"/>
        <v>1</v>
      </c>
      <c r="AA103" s="159"/>
      <c r="AB103" s="100" t="str">
        <f t="shared" si="17"/>
        <v>No hay ejecución</v>
      </c>
      <c r="AC103" s="105" t="str">
        <f t="shared" si="18"/>
        <v>NA</v>
      </c>
      <c r="AD103" s="166"/>
      <c r="AE103" s="65" t="e">
        <f t="shared" si="19"/>
        <v>#VALUE!</v>
      </c>
      <c r="AF103" s="100" t="e">
        <f t="shared" si="20"/>
        <v>#VALUE!</v>
      </c>
      <c r="AG103" s="105" t="e">
        <f t="shared" si="21"/>
        <v>#VALUE!</v>
      </c>
      <c r="AH103" s="166"/>
      <c r="AI103" s="65" t="s">
        <v>172</v>
      </c>
      <c r="AJ103" s="105" t="s">
        <v>172</v>
      </c>
    </row>
    <row r="104" spans="1:36" s="59" customFormat="1" ht="20.399999999999999" thickTop="1" thickBot="1">
      <c r="A104" s="63">
        <v>89</v>
      </c>
      <c r="B104" s="162" t="s">
        <v>3954</v>
      </c>
      <c r="C104" s="162">
        <v>0</v>
      </c>
      <c r="D104" s="162">
        <v>0</v>
      </c>
      <c r="E104" s="162" t="s">
        <v>46</v>
      </c>
      <c r="F104" s="162">
        <v>19</v>
      </c>
      <c r="G104" s="231" t="s">
        <v>5935</v>
      </c>
      <c r="H104" s="164" t="s">
        <v>3843</v>
      </c>
      <c r="I104" s="231" t="s">
        <v>2877</v>
      </c>
      <c r="J104" s="231" t="s">
        <v>5995</v>
      </c>
      <c r="K104" s="231">
        <v>6</v>
      </c>
      <c r="L104" s="165" t="s">
        <v>5943</v>
      </c>
      <c r="M104" s="165" t="s">
        <v>2215</v>
      </c>
      <c r="N104" s="64">
        <v>4</v>
      </c>
      <c r="O104" s="64">
        <v>0</v>
      </c>
      <c r="P104" s="64">
        <v>4</v>
      </c>
      <c r="Q104" s="64">
        <v>0</v>
      </c>
      <c r="R104" s="64">
        <f t="shared" si="22"/>
        <v>8</v>
      </c>
      <c r="S104" s="105" t="s">
        <v>5915</v>
      </c>
      <c r="T104" s="105" t="s">
        <v>172</v>
      </c>
      <c r="U104" s="159">
        <f t="shared" si="13"/>
        <v>4</v>
      </c>
      <c r="V104" s="159">
        <v>4</v>
      </c>
      <c r="W104" s="100">
        <f t="shared" si="14"/>
        <v>1</v>
      </c>
      <c r="X104" s="105" t="str">
        <f t="shared" si="15"/>
        <v>De acuerdo a lo programado</v>
      </c>
      <c r="Y104" s="166"/>
      <c r="Z104" s="159">
        <f t="shared" si="16"/>
        <v>4</v>
      </c>
      <c r="AA104" s="159"/>
      <c r="AB104" s="100" t="str">
        <f t="shared" si="17"/>
        <v>No hay ejecución</v>
      </c>
      <c r="AC104" s="105" t="str">
        <f t="shared" si="18"/>
        <v>NA</v>
      </c>
      <c r="AD104" s="166"/>
      <c r="AE104" s="65">
        <f t="shared" si="19"/>
        <v>4</v>
      </c>
      <c r="AF104" s="100">
        <f t="shared" si="20"/>
        <v>0.5</v>
      </c>
      <c r="AG104" s="105" t="str">
        <f t="shared" si="21"/>
        <v>Incumplimiento</v>
      </c>
      <c r="AH104" s="166"/>
      <c r="AI104" s="65" t="s">
        <v>172</v>
      </c>
      <c r="AJ104" s="105" t="s">
        <v>172</v>
      </c>
    </row>
    <row r="105" spans="1:36" s="59" customFormat="1" ht="30" thickTop="1" thickBot="1">
      <c r="A105" s="63">
        <v>90</v>
      </c>
      <c r="B105" s="162" t="s">
        <v>400</v>
      </c>
      <c r="C105" s="162">
        <v>0</v>
      </c>
      <c r="D105" s="162">
        <v>0</v>
      </c>
      <c r="E105" s="162" t="s">
        <v>41</v>
      </c>
      <c r="F105" s="162">
        <v>18</v>
      </c>
      <c r="G105" s="231" t="s">
        <v>5935</v>
      </c>
      <c r="H105" s="164" t="s">
        <v>3844</v>
      </c>
      <c r="I105" s="231" t="s">
        <v>2877</v>
      </c>
      <c r="J105" s="231" t="s">
        <v>5995</v>
      </c>
      <c r="K105" s="231">
        <v>6</v>
      </c>
      <c r="L105" s="165" t="s">
        <v>6002</v>
      </c>
      <c r="M105" s="165" t="s">
        <v>643</v>
      </c>
      <c r="N105" s="64">
        <v>0</v>
      </c>
      <c r="O105" s="64">
        <v>1</v>
      </c>
      <c r="P105" s="64">
        <v>2</v>
      </c>
      <c r="Q105" s="64">
        <v>4</v>
      </c>
      <c r="R105" s="64">
        <f t="shared" si="22"/>
        <v>7</v>
      </c>
      <c r="S105" s="105" t="s">
        <v>5915</v>
      </c>
      <c r="T105" s="105" t="s">
        <v>172</v>
      </c>
      <c r="U105" s="159">
        <f t="shared" si="13"/>
        <v>1</v>
      </c>
      <c r="V105" s="159">
        <v>1</v>
      </c>
      <c r="W105" s="100">
        <f t="shared" si="14"/>
        <v>1</v>
      </c>
      <c r="X105" s="105" t="str">
        <f t="shared" si="15"/>
        <v>De acuerdo a lo programado</v>
      </c>
      <c r="Y105" s="166"/>
      <c r="Z105" s="159">
        <f t="shared" si="16"/>
        <v>6</v>
      </c>
      <c r="AA105" s="159"/>
      <c r="AB105" s="100" t="str">
        <f t="shared" si="17"/>
        <v>No hay ejecución</v>
      </c>
      <c r="AC105" s="105" t="str">
        <f t="shared" si="18"/>
        <v>NA</v>
      </c>
      <c r="AD105" s="166"/>
      <c r="AE105" s="65">
        <f t="shared" si="19"/>
        <v>1</v>
      </c>
      <c r="AF105" s="100">
        <f t="shared" si="20"/>
        <v>0.14285714285714285</v>
      </c>
      <c r="AG105" s="105" t="str">
        <f t="shared" si="21"/>
        <v>Incumplimiento</v>
      </c>
      <c r="AH105" s="166"/>
      <c r="AI105" s="65" t="s">
        <v>172</v>
      </c>
      <c r="AJ105" s="105" t="s">
        <v>172</v>
      </c>
    </row>
    <row r="106" spans="1:36" s="59" customFormat="1" ht="20.399999999999999" thickTop="1" thickBot="1">
      <c r="A106" s="63">
        <v>91</v>
      </c>
      <c r="B106" s="162" t="s">
        <v>400</v>
      </c>
      <c r="C106" s="162">
        <v>0</v>
      </c>
      <c r="D106" s="162">
        <v>0</v>
      </c>
      <c r="E106" s="162" t="s">
        <v>41</v>
      </c>
      <c r="F106" s="162">
        <v>18</v>
      </c>
      <c r="G106" s="231" t="s">
        <v>5935</v>
      </c>
      <c r="H106" s="164" t="s">
        <v>6016</v>
      </c>
      <c r="I106" s="231" t="s">
        <v>2877</v>
      </c>
      <c r="J106" s="231" t="s">
        <v>5995</v>
      </c>
      <c r="K106" s="231">
        <v>6</v>
      </c>
      <c r="L106" s="165" t="s">
        <v>6002</v>
      </c>
      <c r="M106" s="165" t="s">
        <v>643</v>
      </c>
      <c r="N106" s="64">
        <v>0</v>
      </c>
      <c r="O106" s="64">
        <v>0</v>
      </c>
      <c r="P106" s="64">
        <v>1</v>
      </c>
      <c r="Q106" s="64">
        <v>0</v>
      </c>
      <c r="R106" s="64">
        <f t="shared" si="22"/>
        <v>1</v>
      </c>
      <c r="S106" s="105" t="s">
        <v>5915</v>
      </c>
      <c r="T106" s="105" t="s">
        <v>172</v>
      </c>
      <c r="U106" s="159">
        <f t="shared" si="13"/>
        <v>0</v>
      </c>
      <c r="V106" s="159" t="s">
        <v>5920</v>
      </c>
      <c r="W106" s="100" t="str">
        <f t="shared" si="14"/>
        <v>No hay Programación</v>
      </c>
      <c r="X106" s="105" t="str">
        <f t="shared" si="15"/>
        <v>De acuerdo a lo programado</v>
      </c>
      <c r="Y106" s="166"/>
      <c r="Z106" s="159">
        <f t="shared" si="16"/>
        <v>1</v>
      </c>
      <c r="AA106" s="159"/>
      <c r="AB106" s="100" t="str">
        <f t="shared" si="17"/>
        <v>No hay ejecución</v>
      </c>
      <c r="AC106" s="105" t="str">
        <f t="shared" si="18"/>
        <v>NA</v>
      </c>
      <c r="AD106" s="166"/>
      <c r="AE106" s="65" t="e">
        <f t="shared" si="19"/>
        <v>#VALUE!</v>
      </c>
      <c r="AF106" s="100" t="e">
        <f t="shared" si="20"/>
        <v>#VALUE!</v>
      </c>
      <c r="AG106" s="105" t="e">
        <f t="shared" si="21"/>
        <v>#VALUE!</v>
      </c>
      <c r="AH106" s="166"/>
      <c r="AI106" s="65" t="s">
        <v>172</v>
      </c>
      <c r="AJ106" s="105" t="s">
        <v>172</v>
      </c>
    </row>
    <row r="107" spans="1:36" s="59" customFormat="1" ht="20.399999999999999" thickTop="1" thickBot="1">
      <c r="A107" s="63">
        <v>92</v>
      </c>
      <c r="B107" s="162" t="s">
        <v>400</v>
      </c>
      <c r="C107" s="162">
        <v>0</v>
      </c>
      <c r="D107" s="162">
        <v>0</v>
      </c>
      <c r="E107" s="162" t="s">
        <v>41</v>
      </c>
      <c r="F107" s="162">
        <v>18</v>
      </c>
      <c r="G107" s="231" t="s">
        <v>5935</v>
      </c>
      <c r="H107" s="164" t="s">
        <v>6017</v>
      </c>
      <c r="I107" s="231" t="s">
        <v>2877</v>
      </c>
      <c r="J107" s="231" t="s">
        <v>5995</v>
      </c>
      <c r="K107" s="231">
        <v>6</v>
      </c>
      <c r="L107" s="165" t="s">
        <v>2247</v>
      </c>
      <c r="M107" s="165" t="s">
        <v>643</v>
      </c>
      <c r="N107" s="64">
        <v>1</v>
      </c>
      <c r="O107" s="64">
        <v>0</v>
      </c>
      <c r="P107" s="64">
        <v>0</v>
      </c>
      <c r="Q107" s="64">
        <v>4</v>
      </c>
      <c r="R107" s="64">
        <f t="shared" si="22"/>
        <v>5</v>
      </c>
      <c r="S107" s="105" t="s">
        <v>5915</v>
      </c>
      <c r="T107" s="105" t="s">
        <v>172</v>
      </c>
      <c r="U107" s="159">
        <f t="shared" si="13"/>
        <v>1</v>
      </c>
      <c r="V107" s="159">
        <v>1</v>
      </c>
      <c r="W107" s="100">
        <f t="shared" si="14"/>
        <v>1</v>
      </c>
      <c r="X107" s="105" t="str">
        <f t="shared" si="15"/>
        <v>De acuerdo a lo programado</v>
      </c>
      <c r="Y107" s="166"/>
      <c r="Z107" s="159">
        <f t="shared" si="16"/>
        <v>4</v>
      </c>
      <c r="AA107" s="159"/>
      <c r="AB107" s="100" t="str">
        <f t="shared" si="17"/>
        <v>No hay ejecución</v>
      </c>
      <c r="AC107" s="105" t="str">
        <f t="shared" si="18"/>
        <v>NA</v>
      </c>
      <c r="AD107" s="166"/>
      <c r="AE107" s="65">
        <f t="shared" si="19"/>
        <v>1</v>
      </c>
      <c r="AF107" s="100">
        <f t="shared" si="20"/>
        <v>0.2</v>
      </c>
      <c r="AG107" s="105" t="str">
        <f t="shared" si="21"/>
        <v>Incumplimiento</v>
      </c>
      <c r="AH107" s="166"/>
      <c r="AI107" s="65" t="s">
        <v>172</v>
      </c>
      <c r="AJ107" s="105" t="s">
        <v>172</v>
      </c>
    </row>
    <row r="108" spans="1:36" s="59" customFormat="1" ht="20.399999999999999" thickTop="1" thickBot="1">
      <c r="A108" s="63">
        <v>93</v>
      </c>
      <c r="B108" s="162" t="s">
        <v>400</v>
      </c>
      <c r="C108" s="162">
        <v>0</v>
      </c>
      <c r="D108" s="162">
        <v>0</v>
      </c>
      <c r="E108" s="162" t="s">
        <v>41</v>
      </c>
      <c r="F108" s="162">
        <v>18</v>
      </c>
      <c r="G108" s="231" t="s">
        <v>5929</v>
      </c>
      <c r="H108" s="164" t="s">
        <v>6018</v>
      </c>
      <c r="I108" s="231" t="s">
        <v>2877</v>
      </c>
      <c r="J108" s="231" t="s">
        <v>5995</v>
      </c>
      <c r="K108" s="231">
        <v>6</v>
      </c>
      <c r="L108" s="165" t="s">
        <v>2201</v>
      </c>
      <c r="M108" s="165" t="s">
        <v>3764</v>
      </c>
      <c r="N108" s="64">
        <v>39</v>
      </c>
      <c r="O108" s="64">
        <v>4</v>
      </c>
      <c r="P108" s="64">
        <v>0</v>
      </c>
      <c r="Q108" s="64">
        <v>0</v>
      </c>
      <c r="R108" s="64">
        <f t="shared" si="22"/>
        <v>43</v>
      </c>
      <c r="S108" s="105" t="s">
        <v>5915</v>
      </c>
      <c r="T108" s="105" t="s">
        <v>172</v>
      </c>
      <c r="U108" s="159">
        <f t="shared" si="13"/>
        <v>43</v>
      </c>
      <c r="V108" s="159">
        <v>43</v>
      </c>
      <c r="W108" s="100">
        <f t="shared" si="14"/>
        <v>1</v>
      </c>
      <c r="X108" s="105" t="str">
        <f t="shared" si="15"/>
        <v>De acuerdo a lo programado</v>
      </c>
      <c r="Y108" s="166"/>
      <c r="Z108" s="159">
        <f t="shared" si="16"/>
        <v>0</v>
      </c>
      <c r="AA108" s="159"/>
      <c r="AB108" s="100" t="str">
        <f t="shared" si="17"/>
        <v>No hay ejecución</v>
      </c>
      <c r="AC108" s="105" t="str">
        <f t="shared" si="18"/>
        <v>NA</v>
      </c>
      <c r="AD108" s="166"/>
      <c r="AE108" s="65">
        <f t="shared" si="19"/>
        <v>43</v>
      </c>
      <c r="AF108" s="100">
        <f t="shared" si="20"/>
        <v>1</v>
      </c>
      <c r="AG108" s="105" t="str">
        <f t="shared" si="21"/>
        <v>De acuerdo a lo programado</v>
      </c>
      <c r="AH108" s="166"/>
      <c r="AI108" s="65" t="s">
        <v>172</v>
      </c>
      <c r="AJ108" s="105" t="s">
        <v>172</v>
      </c>
    </row>
    <row r="109" spans="1:36" s="59" customFormat="1" ht="30" thickTop="1" thickBot="1">
      <c r="A109" s="63">
        <v>94</v>
      </c>
      <c r="B109" s="162" t="s">
        <v>400</v>
      </c>
      <c r="C109" s="162">
        <v>0</v>
      </c>
      <c r="D109" s="162">
        <v>0</v>
      </c>
      <c r="E109" s="162" t="s">
        <v>41</v>
      </c>
      <c r="F109" s="162">
        <v>18</v>
      </c>
      <c r="G109" s="231" t="s">
        <v>5929</v>
      </c>
      <c r="H109" s="164" t="s">
        <v>3846</v>
      </c>
      <c r="I109" s="231" t="s">
        <v>2877</v>
      </c>
      <c r="J109" s="231" t="s">
        <v>5995</v>
      </c>
      <c r="K109" s="231">
        <v>6</v>
      </c>
      <c r="L109" s="165" t="s">
        <v>2214</v>
      </c>
      <c r="M109" s="165" t="s">
        <v>2215</v>
      </c>
      <c r="N109" s="64">
        <v>17</v>
      </c>
      <c r="O109" s="64">
        <v>34</v>
      </c>
      <c r="P109" s="64">
        <v>18</v>
      </c>
      <c r="Q109" s="64">
        <v>21</v>
      </c>
      <c r="R109" s="64">
        <f t="shared" si="22"/>
        <v>90</v>
      </c>
      <c r="S109" s="105" t="s">
        <v>5915</v>
      </c>
      <c r="T109" s="105" t="s">
        <v>172</v>
      </c>
      <c r="U109" s="159">
        <f t="shared" si="13"/>
        <v>51</v>
      </c>
      <c r="V109" s="159">
        <v>48</v>
      </c>
      <c r="W109" s="100">
        <f t="shared" si="14"/>
        <v>0.94117647058823528</v>
      </c>
      <c r="X109" s="105" t="str">
        <f t="shared" si="15"/>
        <v>De acuerdo a lo programado</v>
      </c>
      <c r="Y109" s="166"/>
      <c r="Z109" s="159">
        <f t="shared" si="16"/>
        <v>39</v>
      </c>
      <c r="AA109" s="159"/>
      <c r="AB109" s="100" t="str">
        <f t="shared" si="17"/>
        <v>No hay ejecución</v>
      </c>
      <c r="AC109" s="105" t="str">
        <f t="shared" si="18"/>
        <v>NA</v>
      </c>
      <c r="AD109" s="166"/>
      <c r="AE109" s="65">
        <f t="shared" si="19"/>
        <v>48</v>
      </c>
      <c r="AF109" s="100">
        <f t="shared" si="20"/>
        <v>0.53333333333333333</v>
      </c>
      <c r="AG109" s="105" t="str">
        <f t="shared" si="21"/>
        <v>Incumplimiento</v>
      </c>
      <c r="AH109" s="166"/>
      <c r="AI109" s="65" t="s">
        <v>172</v>
      </c>
      <c r="AJ109" s="105" t="s">
        <v>172</v>
      </c>
    </row>
    <row r="110" spans="1:36" s="59" customFormat="1" ht="30" thickTop="1" thickBot="1">
      <c r="A110" s="63">
        <v>95</v>
      </c>
      <c r="B110" s="162" t="s">
        <v>400</v>
      </c>
      <c r="C110" s="162">
        <v>0</v>
      </c>
      <c r="D110" s="162">
        <v>0</v>
      </c>
      <c r="E110" s="162" t="s">
        <v>41</v>
      </c>
      <c r="F110" s="162">
        <v>18</v>
      </c>
      <c r="G110" s="231" t="s">
        <v>5929</v>
      </c>
      <c r="H110" s="164" t="s">
        <v>6019</v>
      </c>
      <c r="I110" s="231" t="s">
        <v>2877</v>
      </c>
      <c r="J110" s="231" t="s">
        <v>5995</v>
      </c>
      <c r="K110" s="231">
        <v>6</v>
      </c>
      <c r="L110" s="165" t="s">
        <v>3778</v>
      </c>
      <c r="M110" s="165" t="s">
        <v>643</v>
      </c>
      <c r="N110" s="64">
        <v>2</v>
      </c>
      <c r="O110" s="64">
        <v>3</v>
      </c>
      <c r="P110" s="64">
        <v>3</v>
      </c>
      <c r="Q110" s="64">
        <v>2</v>
      </c>
      <c r="R110" s="64">
        <f t="shared" si="22"/>
        <v>10</v>
      </c>
      <c r="S110" s="105" t="s">
        <v>5915</v>
      </c>
      <c r="T110" s="105" t="s">
        <v>172</v>
      </c>
      <c r="U110" s="159">
        <f t="shared" si="13"/>
        <v>5</v>
      </c>
      <c r="V110" s="159">
        <v>15</v>
      </c>
      <c r="W110" s="100">
        <f t="shared" si="14"/>
        <v>3</v>
      </c>
      <c r="X110" s="105" t="str">
        <f t="shared" si="15"/>
        <v>De acuerdo a lo programado</v>
      </c>
      <c r="Y110" s="166"/>
      <c r="Z110" s="159">
        <f t="shared" si="16"/>
        <v>5</v>
      </c>
      <c r="AA110" s="159"/>
      <c r="AB110" s="100" t="str">
        <f t="shared" si="17"/>
        <v>No hay ejecución</v>
      </c>
      <c r="AC110" s="105" t="str">
        <f t="shared" si="18"/>
        <v>NA</v>
      </c>
      <c r="AD110" s="166"/>
      <c r="AE110" s="65">
        <f t="shared" si="19"/>
        <v>15</v>
      </c>
      <c r="AF110" s="100">
        <f t="shared" si="20"/>
        <v>1.5</v>
      </c>
      <c r="AG110" s="105" t="str">
        <f t="shared" si="21"/>
        <v>De acuerdo a lo programado</v>
      </c>
      <c r="AH110" s="166"/>
      <c r="AI110" s="65" t="s">
        <v>172</v>
      </c>
      <c r="AJ110" s="105" t="s">
        <v>172</v>
      </c>
    </row>
    <row r="111" spans="1:36" s="59" customFormat="1" ht="20.399999999999999" thickTop="1" thickBot="1">
      <c r="A111" s="63">
        <v>96</v>
      </c>
      <c r="B111" s="162" t="s">
        <v>400</v>
      </c>
      <c r="C111" s="162">
        <v>0</v>
      </c>
      <c r="D111" s="162">
        <v>0</v>
      </c>
      <c r="E111" s="162" t="s">
        <v>41</v>
      </c>
      <c r="F111" s="162">
        <v>18</v>
      </c>
      <c r="G111" s="231" t="s">
        <v>5929</v>
      </c>
      <c r="H111" s="164" t="s">
        <v>3848</v>
      </c>
      <c r="I111" s="231" t="s">
        <v>2877</v>
      </c>
      <c r="J111" s="231" t="s">
        <v>5995</v>
      </c>
      <c r="K111" s="231">
        <v>6</v>
      </c>
      <c r="L111" s="165" t="s">
        <v>2233</v>
      </c>
      <c r="M111" s="165" t="s">
        <v>643</v>
      </c>
      <c r="N111" s="64">
        <v>0</v>
      </c>
      <c r="O111" s="64">
        <v>0</v>
      </c>
      <c r="P111" s="64">
        <v>3</v>
      </c>
      <c r="Q111" s="64">
        <v>1</v>
      </c>
      <c r="R111" s="64">
        <f t="shared" si="22"/>
        <v>4</v>
      </c>
      <c r="S111" s="105" t="s">
        <v>5915</v>
      </c>
      <c r="T111" s="105" t="s">
        <v>172</v>
      </c>
      <c r="U111" s="159">
        <f t="shared" si="13"/>
        <v>0</v>
      </c>
      <c r="V111" s="159">
        <v>0</v>
      </c>
      <c r="W111" s="100" t="str">
        <f t="shared" si="14"/>
        <v>No hay Programación</v>
      </c>
      <c r="X111" s="105" t="str">
        <f t="shared" si="15"/>
        <v>De acuerdo a lo programado</v>
      </c>
      <c r="Y111" s="166"/>
      <c r="Z111" s="159">
        <f t="shared" si="16"/>
        <v>4</v>
      </c>
      <c r="AA111" s="159"/>
      <c r="AB111" s="100" t="str">
        <f t="shared" si="17"/>
        <v>No hay ejecución</v>
      </c>
      <c r="AC111" s="105" t="str">
        <f t="shared" si="18"/>
        <v>NA</v>
      </c>
      <c r="AD111" s="166"/>
      <c r="AE111" s="65">
        <f t="shared" si="19"/>
        <v>0</v>
      </c>
      <c r="AF111" s="100" t="str">
        <f t="shared" si="20"/>
        <v>No hay Programación</v>
      </c>
      <c r="AG111" s="105" t="str">
        <f t="shared" si="21"/>
        <v>De acuerdo a lo programado</v>
      </c>
      <c r="AH111" s="166"/>
      <c r="AI111" s="65" t="s">
        <v>172</v>
      </c>
      <c r="AJ111" s="105" t="s">
        <v>172</v>
      </c>
    </row>
    <row r="112" spans="1:36" s="59" customFormat="1" ht="20.399999999999999" thickTop="1" thickBot="1">
      <c r="A112" s="63">
        <v>97</v>
      </c>
      <c r="B112" s="162" t="s">
        <v>400</v>
      </c>
      <c r="C112" s="162">
        <v>0</v>
      </c>
      <c r="D112" s="162">
        <v>0</v>
      </c>
      <c r="E112" s="162" t="s">
        <v>41</v>
      </c>
      <c r="F112" s="162">
        <v>18</v>
      </c>
      <c r="G112" s="231" t="s">
        <v>5929</v>
      </c>
      <c r="H112" s="164" t="s">
        <v>6020</v>
      </c>
      <c r="I112" s="231" t="s">
        <v>2877</v>
      </c>
      <c r="J112" s="231" t="s">
        <v>5995</v>
      </c>
      <c r="K112" s="231">
        <v>6</v>
      </c>
      <c r="L112" s="165" t="s">
        <v>6002</v>
      </c>
      <c r="M112" s="165" t="s">
        <v>643</v>
      </c>
      <c r="N112" s="64">
        <v>0</v>
      </c>
      <c r="O112" s="64">
        <v>1</v>
      </c>
      <c r="P112" s="64">
        <v>0</v>
      </c>
      <c r="Q112" s="64">
        <v>0</v>
      </c>
      <c r="R112" s="64">
        <f t="shared" si="22"/>
        <v>1</v>
      </c>
      <c r="S112" s="105" t="s">
        <v>5915</v>
      </c>
      <c r="T112" s="105" t="s">
        <v>172</v>
      </c>
      <c r="U112" s="159">
        <f t="shared" si="13"/>
        <v>1</v>
      </c>
      <c r="V112" s="159">
        <v>0</v>
      </c>
      <c r="W112" s="100">
        <f t="shared" si="14"/>
        <v>0</v>
      </c>
      <c r="X112" s="105" t="str">
        <f t="shared" si="15"/>
        <v>En Riesgo de no Cumplimiento</v>
      </c>
      <c r="Y112" s="166"/>
      <c r="Z112" s="159">
        <f t="shared" si="16"/>
        <v>0</v>
      </c>
      <c r="AA112" s="159"/>
      <c r="AB112" s="100" t="str">
        <f t="shared" si="17"/>
        <v>No hay ejecución</v>
      </c>
      <c r="AC112" s="105" t="str">
        <f t="shared" si="18"/>
        <v>NA</v>
      </c>
      <c r="AD112" s="166"/>
      <c r="AE112" s="65">
        <f t="shared" si="19"/>
        <v>0</v>
      </c>
      <c r="AF112" s="100" t="str">
        <f t="shared" si="20"/>
        <v>No hay Programación</v>
      </c>
      <c r="AG112" s="105" t="str">
        <f t="shared" si="21"/>
        <v>De acuerdo a lo programado</v>
      </c>
      <c r="AH112" s="166"/>
      <c r="AI112" s="65" t="s">
        <v>172</v>
      </c>
      <c r="AJ112" s="105" t="s">
        <v>172</v>
      </c>
    </row>
    <row r="113" spans="1:36" s="59" customFormat="1" ht="20.399999999999999" thickTop="1" thickBot="1">
      <c r="A113" s="63">
        <v>98</v>
      </c>
      <c r="B113" s="162" t="s">
        <v>400</v>
      </c>
      <c r="C113" s="162">
        <v>0</v>
      </c>
      <c r="D113" s="162">
        <v>0</v>
      </c>
      <c r="E113" s="162" t="s">
        <v>41</v>
      </c>
      <c r="F113" s="162">
        <v>18</v>
      </c>
      <c r="G113" s="231" t="s">
        <v>5929</v>
      </c>
      <c r="H113" s="164" t="s">
        <v>6021</v>
      </c>
      <c r="I113" s="231" t="s">
        <v>2877</v>
      </c>
      <c r="J113" s="231" t="s">
        <v>5995</v>
      </c>
      <c r="K113" s="231">
        <v>6</v>
      </c>
      <c r="L113" s="165" t="s">
        <v>2247</v>
      </c>
      <c r="M113" s="165" t="s">
        <v>643</v>
      </c>
      <c r="N113" s="64">
        <v>0</v>
      </c>
      <c r="O113" s="64">
        <v>2</v>
      </c>
      <c r="P113" s="64">
        <v>3</v>
      </c>
      <c r="Q113" s="64">
        <v>0</v>
      </c>
      <c r="R113" s="64">
        <f t="shared" si="22"/>
        <v>5</v>
      </c>
      <c r="S113" s="105" t="s">
        <v>5915</v>
      </c>
      <c r="T113" s="105" t="s">
        <v>172</v>
      </c>
      <c r="U113" s="159">
        <f t="shared" si="13"/>
        <v>2</v>
      </c>
      <c r="V113" s="159">
        <v>1</v>
      </c>
      <c r="W113" s="100">
        <f t="shared" si="14"/>
        <v>0.5</v>
      </c>
      <c r="X113" s="105" t="str">
        <f t="shared" si="15"/>
        <v>En Riesgo de no Cumplimiento</v>
      </c>
      <c r="Y113" s="166"/>
      <c r="Z113" s="159">
        <f t="shared" si="16"/>
        <v>3</v>
      </c>
      <c r="AA113" s="159"/>
      <c r="AB113" s="100" t="str">
        <f t="shared" si="17"/>
        <v>No hay ejecución</v>
      </c>
      <c r="AC113" s="105" t="str">
        <f t="shared" si="18"/>
        <v>NA</v>
      </c>
      <c r="AD113" s="166"/>
      <c r="AE113" s="65">
        <f t="shared" si="19"/>
        <v>1</v>
      </c>
      <c r="AF113" s="100">
        <f t="shared" si="20"/>
        <v>0.2</v>
      </c>
      <c r="AG113" s="105" t="str">
        <f t="shared" si="21"/>
        <v>Incumplimiento</v>
      </c>
      <c r="AH113" s="166"/>
      <c r="AI113" s="65" t="s">
        <v>172</v>
      </c>
      <c r="AJ113" s="105" t="s">
        <v>172</v>
      </c>
    </row>
    <row r="114" spans="1:36" s="59" customFormat="1" ht="20.399999999999999" thickTop="1" thickBot="1">
      <c r="A114" s="63">
        <v>99</v>
      </c>
      <c r="B114" s="162" t="s">
        <v>400</v>
      </c>
      <c r="C114" s="162">
        <v>0</v>
      </c>
      <c r="D114" s="162">
        <v>0</v>
      </c>
      <c r="E114" s="162" t="s">
        <v>41</v>
      </c>
      <c r="F114" s="162">
        <v>18</v>
      </c>
      <c r="G114" s="231" t="s">
        <v>5929</v>
      </c>
      <c r="H114" s="164" t="s">
        <v>6022</v>
      </c>
      <c r="I114" s="231" t="s">
        <v>2877</v>
      </c>
      <c r="J114" s="231" t="s">
        <v>5995</v>
      </c>
      <c r="K114" s="231">
        <v>6</v>
      </c>
      <c r="L114" s="165" t="s">
        <v>2201</v>
      </c>
      <c r="M114" s="165" t="s">
        <v>3764</v>
      </c>
      <c r="N114" s="64">
        <v>5</v>
      </c>
      <c r="O114" s="64">
        <v>0</v>
      </c>
      <c r="P114" s="64">
        <v>5</v>
      </c>
      <c r="Q114" s="64">
        <v>0</v>
      </c>
      <c r="R114" s="64">
        <f t="shared" si="22"/>
        <v>10</v>
      </c>
      <c r="S114" s="105" t="s">
        <v>5915</v>
      </c>
      <c r="T114" s="105" t="s">
        <v>172</v>
      </c>
      <c r="U114" s="159">
        <f t="shared" si="13"/>
        <v>5</v>
      </c>
      <c r="V114" s="159">
        <v>6</v>
      </c>
      <c r="W114" s="100">
        <f t="shared" si="14"/>
        <v>1.2</v>
      </c>
      <c r="X114" s="105" t="str">
        <f t="shared" si="15"/>
        <v>De acuerdo a lo programado</v>
      </c>
      <c r="Y114" s="166"/>
      <c r="Z114" s="159">
        <f t="shared" si="16"/>
        <v>5</v>
      </c>
      <c r="AA114" s="159"/>
      <c r="AB114" s="100" t="str">
        <f t="shared" si="17"/>
        <v>No hay ejecución</v>
      </c>
      <c r="AC114" s="105" t="str">
        <f t="shared" si="18"/>
        <v>NA</v>
      </c>
      <c r="AD114" s="166"/>
      <c r="AE114" s="65">
        <f t="shared" si="19"/>
        <v>6</v>
      </c>
      <c r="AF114" s="100">
        <f t="shared" si="20"/>
        <v>0.6</v>
      </c>
      <c r="AG114" s="105" t="str">
        <f t="shared" si="21"/>
        <v>Incumplimiento</v>
      </c>
      <c r="AH114" s="166"/>
      <c r="AI114" s="65" t="s">
        <v>172</v>
      </c>
      <c r="AJ114" s="105" t="s">
        <v>172</v>
      </c>
    </row>
    <row r="115" spans="1:36" s="59" customFormat="1" ht="30" thickTop="1" thickBot="1">
      <c r="A115" s="63">
        <v>100</v>
      </c>
      <c r="B115" s="162" t="s">
        <v>400</v>
      </c>
      <c r="C115" s="162">
        <v>0</v>
      </c>
      <c r="D115" s="162">
        <v>0</v>
      </c>
      <c r="E115" s="162" t="s">
        <v>41</v>
      </c>
      <c r="F115" s="162">
        <v>18</v>
      </c>
      <c r="G115" s="231" t="s">
        <v>5929</v>
      </c>
      <c r="H115" s="164" t="s">
        <v>3851</v>
      </c>
      <c r="I115" s="231" t="s">
        <v>2877</v>
      </c>
      <c r="J115" s="231" t="s">
        <v>5995</v>
      </c>
      <c r="K115" s="231">
        <v>6</v>
      </c>
      <c r="L115" s="165" t="s">
        <v>2214</v>
      </c>
      <c r="M115" s="165" t="s">
        <v>2215</v>
      </c>
      <c r="N115" s="64">
        <v>3</v>
      </c>
      <c r="O115" s="64">
        <v>6</v>
      </c>
      <c r="P115" s="64">
        <v>12</v>
      </c>
      <c r="Q115" s="64">
        <v>4</v>
      </c>
      <c r="R115" s="64">
        <f t="shared" si="22"/>
        <v>25</v>
      </c>
      <c r="S115" s="105" t="s">
        <v>5915</v>
      </c>
      <c r="T115" s="105" t="s">
        <v>172</v>
      </c>
      <c r="U115" s="159">
        <f t="shared" si="13"/>
        <v>9</v>
      </c>
      <c r="V115" s="159">
        <v>9</v>
      </c>
      <c r="W115" s="100">
        <f t="shared" si="14"/>
        <v>1</v>
      </c>
      <c r="X115" s="105" t="str">
        <f t="shared" si="15"/>
        <v>De acuerdo a lo programado</v>
      </c>
      <c r="Y115" s="166"/>
      <c r="Z115" s="159">
        <f t="shared" si="16"/>
        <v>16</v>
      </c>
      <c r="AA115" s="159"/>
      <c r="AB115" s="100" t="str">
        <f t="shared" si="17"/>
        <v>No hay ejecución</v>
      </c>
      <c r="AC115" s="105" t="str">
        <f t="shared" si="18"/>
        <v>NA</v>
      </c>
      <c r="AD115" s="166"/>
      <c r="AE115" s="65">
        <f t="shared" si="19"/>
        <v>9</v>
      </c>
      <c r="AF115" s="100">
        <f t="shared" si="20"/>
        <v>0.36</v>
      </c>
      <c r="AG115" s="105" t="str">
        <f t="shared" si="21"/>
        <v>Incumplimiento</v>
      </c>
      <c r="AH115" s="166"/>
      <c r="AI115" s="65" t="s">
        <v>172</v>
      </c>
      <c r="AJ115" s="105" t="s">
        <v>172</v>
      </c>
    </row>
    <row r="116" spans="1:36" s="59" customFormat="1" ht="20.399999999999999" thickTop="1" thickBot="1">
      <c r="A116" s="63">
        <v>101</v>
      </c>
      <c r="B116" s="162" t="s">
        <v>400</v>
      </c>
      <c r="C116" s="162">
        <v>0</v>
      </c>
      <c r="D116" s="162">
        <v>0</v>
      </c>
      <c r="E116" s="162" t="s">
        <v>41</v>
      </c>
      <c r="F116" s="162">
        <v>18</v>
      </c>
      <c r="G116" s="231" t="s">
        <v>5929</v>
      </c>
      <c r="H116" s="164" t="s">
        <v>6023</v>
      </c>
      <c r="I116" s="231" t="s">
        <v>2877</v>
      </c>
      <c r="J116" s="231" t="s">
        <v>5995</v>
      </c>
      <c r="K116" s="231">
        <v>6</v>
      </c>
      <c r="L116" s="165" t="s">
        <v>3778</v>
      </c>
      <c r="M116" s="165" t="s">
        <v>643</v>
      </c>
      <c r="N116" s="64">
        <v>1</v>
      </c>
      <c r="O116" s="64">
        <v>0</v>
      </c>
      <c r="P116" s="64">
        <v>1</v>
      </c>
      <c r="Q116" s="64">
        <v>0</v>
      </c>
      <c r="R116" s="64">
        <f t="shared" si="22"/>
        <v>2</v>
      </c>
      <c r="S116" s="105" t="s">
        <v>5915</v>
      </c>
      <c r="T116" s="105" t="s">
        <v>172</v>
      </c>
      <c r="U116" s="159">
        <f t="shared" si="13"/>
        <v>1</v>
      </c>
      <c r="V116" s="159">
        <v>1</v>
      </c>
      <c r="W116" s="100">
        <f t="shared" si="14"/>
        <v>1</v>
      </c>
      <c r="X116" s="105" t="str">
        <f t="shared" si="15"/>
        <v>De acuerdo a lo programado</v>
      </c>
      <c r="Y116" s="166"/>
      <c r="Z116" s="159">
        <f t="shared" si="16"/>
        <v>1</v>
      </c>
      <c r="AA116" s="159"/>
      <c r="AB116" s="100" t="str">
        <f t="shared" si="17"/>
        <v>No hay ejecución</v>
      </c>
      <c r="AC116" s="105" t="str">
        <f t="shared" si="18"/>
        <v>NA</v>
      </c>
      <c r="AD116" s="166"/>
      <c r="AE116" s="65">
        <f t="shared" si="19"/>
        <v>1</v>
      </c>
      <c r="AF116" s="100">
        <f t="shared" si="20"/>
        <v>0.5</v>
      </c>
      <c r="AG116" s="105" t="str">
        <f t="shared" si="21"/>
        <v>Incumplimiento</v>
      </c>
      <c r="AH116" s="166"/>
      <c r="AI116" s="65" t="s">
        <v>172</v>
      </c>
      <c r="AJ116" s="105" t="s">
        <v>172</v>
      </c>
    </row>
    <row r="117" spans="1:36" s="59" customFormat="1" ht="20.399999999999999" thickTop="1" thickBot="1">
      <c r="A117" s="63">
        <v>102</v>
      </c>
      <c r="B117" s="162" t="s">
        <v>400</v>
      </c>
      <c r="C117" s="162">
        <v>0</v>
      </c>
      <c r="D117" s="162">
        <v>0</v>
      </c>
      <c r="E117" s="162" t="s">
        <v>41</v>
      </c>
      <c r="F117" s="162">
        <v>18</v>
      </c>
      <c r="G117" s="231" t="s">
        <v>5929</v>
      </c>
      <c r="H117" s="164" t="s">
        <v>6024</v>
      </c>
      <c r="I117" s="231" t="s">
        <v>2877</v>
      </c>
      <c r="J117" s="231" t="s">
        <v>5995</v>
      </c>
      <c r="K117" s="231">
        <v>6</v>
      </c>
      <c r="L117" s="165" t="s">
        <v>2233</v>
      </c>
      <c r="M117" s="165" t="s">
        <v>643</v>
      </c>
      <c r="N117" s="64">
        <v>0</v>
      </c>
      <c r="O117" s="64">
        <v>0</v>
      </c>
      <c r="P117" s="64">
        <v>0</v>
      </c>
      <c r="Q117" s="64">
        <v>1</v>
      </c>
      <c r="R117" s="64">
        <f t="shared" si="22"/>
        <v>1</v>
      </c>
      <c r="S117" s="105" t="s">
        <v>5915</v>
      </c>
      <c r="T117" s="105" t="s">
        <v>172</v>
      </c>
      <c r="U117" s="159">
        <f t="shared" si="13"/>
        <v>0</v>
      </c>
      <c r="V117" s="159">
        <v>0</v>
      </c>
      <c r="W117" s="100" t="str">
        <f t="shared" si="14"/>
        <v>No hay Programación</v>
      </c>
      <c r="X117" s="105" t="str">
        <f t="shared" si="15"/>
        <v>De acuerdo a lo programado</v>
      </c>
      <c r="Y117" s="166"/>
      <c r="Z117" s="159">
        <f t="shared" si="16"/>
        <v>1</v>
      </c>
      <c r="AA117" s="159"/>
      <c r="AB117" s="100" t="str">
        <f t="shared" si="17"/>
        <v>No hay ejecución</v>
      </c>
      <c r="AC117" s="105" t="str">
        <f t="shared" si="18"/>
        <v>NA</v>
      </c>
      <c r="AD117" s="166"/>
      <c r="AE117" s="65">
        <f t="shared" si="19"/>
        <v>0</v>
      </c>
      <c r="AF117" s="100" t="str">
        <f t="shared" si="20"/>
        <v>No hay Programación</v>
      </c>
      <c r="AG117" s="105" t="str">
        <f t="shared" si="21"/>
        <v>De acuerdo a lo programado</v>
      </c>
      <c r="AH117" s="166"/>
      <c r="AI117" s="65" t="s">
        <v>172</v>
      </c>
      <c r="AJ117" s="105" t="s">
        <v>172</v>
      </c>
    </row>
    <row r="118" spans="1:36" s="59" customFormat="1" ht="20.399999999999999" thickTop="1" thickBot="1">
      <c r="A118" s="63">
        <v>103</v>
      </c>
      <c r="B118" s="162" t="s">
        <v>400</v>
      </c>
      <c r="C118" s="162">
        <v>0</v>
      </c>
      <c r="D118" s="162">
        <v>0</v>
      </c>
      <c r="E118" s="162" t="s">
        <v>41</v>
      </c>
      <c r="F118" s="162">
        <v>18</v>
      </c>
      <c r="G118" s="231" t="s">
        <v>5929</v>
      </c>
      <c r="H118" s="164" t="s">
        <v>6025</v>
      </c>
      <c r="I118" s="231" t="s">
        <v>2877</v>
      </c>
      <c r="J118" s="231" t="s">
        <v>5995</v>
      </c>
      <c r="K118" s="231">
        <v>6</v>
      </c>
      <c r="L118" s="165" t="s">
        <v>6002</v>
      </c>
      <c r="M118" s="165" t="s">
        <v>643</v>
      </c>
      <c r="N118" s="64">
        <v>0</v>
      </c>
      <c r="O118" s="64">
        <v>0</v>
      </c>
      <c r="P118" s="64">
        <v>0</v>
      </c>
      <c r="Q118" s="64">
        <v>0</v>
      </c>
      <c r="R118" s="64">
        <f t="shared" si="22"/>
        <v>0</v>
      </c>
      <c r="S118" s="105" t="s">
        <v>5915</v>
      </c>
      <c r="T118" s="105" t="s">
        <v>172</v>
      </c>
      <c r="U118" s="159">
        <f t="shared" si="13"/>
        <v>0</v>
      </c>
      <c r="V118" s="159">
        <v>0</v>
      </c>
      <c r="W118" s="100" t="str">
        <f t="shared" si="14"/>
        <v>No hay Programación</v>
      </c>
      <c r="X118" s="105" t="str">
        <f t="shared" si="15"/>
        <v>De acuerdo a lo programado</v>
      </c>
      <c r="Y118" s="166"/>
      <c r="Z118" s="159">
        <f t="shared" si="16"/>
        <v>0</v>
      </c>
      <c r="AA118" s="159"/>
      <c r="AB118" s="100" t="str">
        <f t="shared" si="17"/>
        <v>No hay ejecución</v>
      </c>
      <c r="AC118" s="105" t="str">
        <f t="shared" si="18"/>
        <v>NA</v>
      </c>
      <c r="AD118" s="166"/>
      <c r="AE118" s="65">
        <f t="shared" si="19"/>
        <v>0</v>
      </c>
      <c r="AF118" s="100" t="str">
        <f t="shared" si="20"/>
        <v>No hay Programación</v>
      </c>
      <c r="AG118" s="105" t="str">
        <f t="shared" si="21"/>
        <v>De acuerdo a lo programado</v>
      </c>
      <c r="AH118" s="166"/>
      <c r="AI118" s="65" t="s">
        <v>172</v>
      </c>
      <c r="AJ118" s="105" t="s">
        <v>172</v>
      </c>
    </row>
    <row r="119" spans="1:36" s="59" customFormat="1" ht="20.399999999999999" thickTop="1" thickBot="1">
      <c r="A119" s="63">
        <v>104</v>
      </c>
      <c r="B119" s="162" t="s">
        <v>400</v>
      </c>
      <c r="C119" s="162">
        <v>0</v>
      </c>
      <c r="D119" s="162">
        <v>0</v>
      </c>
      <c r="E119" s="162" t="s">
        <v>41</v>
      </c>
      <c r="F119" s="162">
        <v>18</v>
      </c>
      <c r="G119" s="231" t="s">
        <v>5929</v>
      </c>
      <c r="H119" s="164" t="s">
        <v>3854</v>
      </c>
      <c r="I119" s="231" t="s">
        <v>2877</v>
      </c>
      <c r="J119" s="231" t="s">
        <v>5995</v>
      </c>
      <c r="K119" s="231">
        <v>6</v>
      </c>
      <c r="L119" s="165" t="s">
        <v>2247</v>
      </c>
      <c r="M119" s="165" t="s">
        <v>2248</v>
      </c>
      <c r="N119" s="64">
        <v>0</v>
      </c>
      <c r="O119" s="64">
        <v>0</v>
      </c>
      <c r="P119" s="64">
        <v>0</v>
      </c>
      <c r="Q119" s="64">
        <v>0</v>
      </c>
      <c r="R119" s="64">
        <f t="shared" si="22"/>
        <v>0</v>
      </c>
      <c r="S119" s="105" t="s">
        <v>5915</v>
      </c>
      <c r="T119" s="105" t="s">
        <v>172</v>
      </c>
      <c r="U119" s="159">
        <f t="shared" si="13"/>
        <v>0</v>
      </c>
      <c r="V119" s="159">
        <v>0</v>
      </c>
      <c r="W119" s="100" t="str">
        <f t="shared" si="14"/>
        <v>No hay Programación</v>
      </c>
      <c r="X119" s="105" t="str">
        <f t="shared" si="15"/>
        <v>De acuerdo a lo programado</v>
      </c>
      <c r="Y119" s="166"/>
      <c r="Z119" s="159">
        <f t="shared" si="16"/>
        <v>0</v>
      </c>
      <c r="AA119" s="159"/>
      <c r="AB119" s="100" t="str">
        <f t="shared" si="17"/>
        <v>No hay ejecución</v>
      </c>
      <c r="AC119" s="105" t="str">
        <f t="shared" si="18"/>
        <v>NA</v>
      </c>
      <c r="AD119" s="166"/>
      <c r="AE119" s="65">
        <f t="shared" si="19"/>
        <v>0</v>
      </c>
      <c r="AF119" s="100" t="str">
        <f t="shared" si="20"/>
        <v>No hay Programación</v>
      </c>
      <c r="AG119" s="105" t="str">
        <f t="shared" si="21"/>
        <v>De acuerdo a lo programado</v>
      </c>
      <c r="AH119" s="166"/>
      <c r="AI119" s="65" t="s">
        <v>172</v>
      </c>
      <c r="AJ119" s="105" t="s">
        <v>172</v>
      </c>
    </row>
    <row r="120" spans="1:36" s="59" customFormat="1" ht="20.399999999999999" thickTop="1" thickBot="1">
      <c r="A120" s="63">
        <v>105</v>
      </c>
      <c r="B120" s="162" t="s">
        <v>400</v>
      </c>
      <c r="C120" s="162">
        <v>0</v>
      </c>
      <c r="D120" s="162">
        <v>0</v>
      </c>
      <c r="E120" s="162" t="s">
        <v>41</v>
      </c>
      <c r="F120" s="162">
        <v>18</v>
      </c>
      <c r="G120" s="231" t="s">
        <v>5929</v>
      </c>
      <c r="H120" s="164" t="s">
        <v>6026</v>
      </c>
      <c r="I120" s="231" t="s">
        <v>2877</v>
      </c>
      <c r="J120" s="231" t="s">
        <v>5995</v>
      </c>
      <c r="K120" s="231">
        <v>6</v>
      </c>
      <c r="L120" s="165" t="s">
        <v>2201</v>
      </c>
      <c r="M120" s="165" t="s">
        <v>3764</v>
      </c>
      <c r="N120" s="64">
        <v>27</v>
      </c>
      <c r="O120" s="64">
        <v>0</v>
      </c>
      <c r="P120" s="64">
        <v>5</v>
      </c>
      <c r="Q120" s="64">
        <v>0</v>
      </c>
      <c r="R120" s="64">
        <f t="shared" si="22"/>
        <v>32</v>
      </c>
      <c r="S120" s="105" t="s">
        <v>5915</v>
      </c>
      <c r="T120" s="105" t="s">
        <v>172</v>
      </c>
      <c r="U120" s="159">
        <f t="shared" si="13"/>
        <v>27</v>
      </c>
      <c r="V120" s="159">
        <v>27</v>
      </c>
      <c r="W120" s="100">
        <f t="shared" si="14"/>
        <v>1</v>
      </c>
      <c r="X120" s="105" t="str">
        <f t="shared" si="15"/>
        <v>De acuerdo a lo programado</v>
      </c>
      <c r="Y120" s="166"/>
      <c r="Z120" s="159">
        <f t="shared" si="16"/>
        <v>5</v>
      </c>
      <c r="AA120" s="159"/>
      <c r="AB120" s="100" t="str">
        <f t="shared" si="17"/>
        <v>No hay ejecución</v>
      </c>
      <c r="AC120" s="105" t="str">
        <f t="shared" si="18"/>
        <v>NA</v>
      </c>
      <c r="AD120" s="166"/>
      <c r="AE120" s="65">
        <f t="shared" si="19"/>
        <v>27</v>
      </c>
      <c r="AF120" s="100">
        <f t="shared" si="20"/>
        <v>0.84375</v>
      </c>
      <c r="AG120" s="105" t="str">
        <f t="shared" si="21"/>
        <v>Atraso Leve</v>
      </c>
      <c r="AH120" s="166"/>
      <c r="AI120" s="65" t="s">
        <v>172</v>
      </c>
      <c r="AJ120" s="105" t="s">
        <v>172</v>
      </c>
    </row>
    <row r="121" spans="1:36" s="59" customFormat="1" ht="20.399999999999999" thickTop="1" thickBot="1">
      <c r="A121" s="63">
        <v>106</v>
      </c>
      <c r="B121" s="162" t="s">
        <v>400</v>
      </c>
      <c r="C121" s="162">
        <v>0</v>
      </c>
      <c r="D121" s="162">
        <v>0</v>
      </c>
      <c r="E121" s="162" t="s">
        <v>41</v>
      </c>
      <c r="F121" s="162">
        <v>18</v>
      </c>
      <c r="G121" s="231" t="s">
        <v>6027</v>
      </c>
      <c r="H121" s="164" t="s">
        <v>3856</v>
      </c>
      <c r="I121" s="231" t="s">
        <v>2877</v>
      </c>
      <c r="J121" s="231" t="s">
        <v>5995</v>
      </c>
      <c r="K121" s="231">
        <v>6</v>
      </c>
      <c r="L121" s="165" t="s">
        <v>2214</v>
      </c>
      <c r="M121" s="165" t="s">
        <v>2215</v>
      </c>
      <c r="N121" s="64">
        <v>6</v>
      </c>
      <c r="O121" s="64">
        <v>6</v>
      </c>
      <c r="P121" s="64">
        <v>10</v>
      </c>
      <c r="Q121" s="64">
        <v>4</v>
      </c>
      <c r="R121" s="64">
        <f t="shared" si="22"/>
        <v>26</v>
      </c>
      <c r="S121" s="105" t="s">
        <v>5915</v>
      </c>
      <c r="T121" s="105" t="s">
        <v>172</v>
      </c>
      <c r="U121" s="159">
        <f t="shared" si="13"/>
        <v>12</v>
      </c>
      <c r="V121" s="159">
        <v>8</v>
      </c>
      <c r="W121" s="100">
        <f t="shared" si="14"/>
        <v>0.66666666666666663</v>
      </c>
      <c r="X121" s="105" t="str">
        <f t="shared" si="15"/>
        <v>En Riesgo de no Cumplimiento</v>
      </c>
      <c r="Y121" s="166" t="s">
        <v>5944</v>
      </c>
      <c r="Z121" s="159">
        <f t="shared" si="16"/>
        <v>14</v>
      </c>
      <c r="AA121" s="159"/>
      <c r="AB121" s="100" t="str">
        <f t="shared" si="17"/>
        <v>No hay ejecución</v>
      </c>
      <c r="AC121" s="105" t="str">
        <f t="shared" si="18"/>
        <v>NA</v>
      </c>
      <c r="AD121" s="166"/>
      <c r="AE121" s="65">
        <f t="shared" si="19"/>
        <v>8</v>
      </c>
      <c r="AF121" s="100">
        <f t="shared" si="20"/>
        <v>0.30769230769230771</v>
      </c>
      <c r="AG121" s="105" t="str">
        <f t="shared" si="21"/>
        <v>Incumplimiento</v>
      </c>
      <c r="AH121" s="166"/>
      <c r="AI121" s="65" t="s">
        <v>172</v>
      </c>
      <c r="AJ121" s="105" t="s">
        <v>172</v>
      </c>
    </row>
    <row r="122" spans="1:36" s="59" customFormat="1" ht="20.399999999999999" thickTop="1" thickBot="1">
      <c r="A122" s="63">
        <v>107</v>
      </c>
      <c r="B122" s="162" t="s">
        <v>3954</v>
      </c>
      <c r="C122" s="162">
        <v>0</v>
      </c>
      <c r="D122" s="162">
        <v>0</v>
      </c>
      <c r="E122" s="162" t="s">
        <v>46</v>
      </c>
      <c r="F122" s="162">
        <v>19</v>
      </c>
      <c r="G122" s="231" t="s">
        <v>6027</v>
      </c>
      <c r="H122" s="164" t="s">
        <v>3856</v>
      </c>
      <c r="I122" s="231" t="s">
        <v>2877</v>
      </c>
      <c r="J122" s="231" t="s">
        <v>5995</v>
      </c>
      <c r="K122" s="231">
        <v>6</v>
      </c>
      <c r="L122" s="165" t="s">
        <v>4143</v>
      </c>
      <c r="M122" s="165" t="s">
        <v>2215</v>
      </c>
      <c r="N122" s="64">
        <v>0</v>
      </c>
      <c r="O122" s="64">
        <v>0</v>
      </c>
      <c r="P122" s="64">
        <v>1</v>
      </c>
      <c r="Q122" s="64">
        <v>0</v>
      </c>
      <c r="R122" s="64">
        <f t="shared" si="22"/>
        <v>1</v>
      </c>
      <c r="S122" s="105" t="s">
        <v>5915</v>
      </c>
      <c r="T122" s="105" t="s">
        <v>172</v>
      </c>
      <c r="U122" s="159">
        <f t="shared" si="13"/>
        <v>0</v>
      </c>
      <c r="V122" s="159">
        <v>0</v>
      </c>
      <c r="W122" s="100" t="str">
        <f t="shared" si="14"/>
        <v>No hay Programación</v>
      </c>
      <c r="X122" s="105" t="str">
        <f t="shared" si="15"/>
        <v>De acuerdo a lo programado</v>
      </c>
      <c r="Y122" s="166"/>
      <c r="Z122" s="159">
        <f t="shared" si="16"/>
        <v>1</v>
      </c>
      <c r="AA122" s="159"/>
      <c r="AB122" s="100" t="str">
        <f t="shared" si="17"/>
        <v>No hay ejecución</v>
      </c>
      <c r="AC122" s="105" t="str">
        <f t="shared" si="18"/>
        <v>NA</v>
      </c>
      <c r="AD122" s="166"/>
      <c r="AE122" s="65">
        <f t="shared" si="19"/>
        <v>0</v>
      </c>
      <c r="AF122" s="100" t="str">
        <f t="shared" si="20"/>
        <v>No hay Programación</v>
      </c>
      <c r="AG122" s="105" t="str">
        <f t="shared" si="21"/>
        <v>De acuerdo a lo programado</v>
      </c>
      <c r="AH122" s="166"/>
      <c r="AI122" s="65" t="s">
        <v>172</v>
      </c>
      <c r="AJ122" s="105" t="s">
        <v>172</v>
      </c>
    </row>
    <row r="123" spans="1:36" s="59" customFormat="1" ht="20.399999999999999" thickTop="1" thickBot="1">
      <c r="A123" s="63">
        <v>108</v>
      </c>
      <c r="B123" s="162" t="s">
        <v>400</v>
      </c>
      <c r="C123" s="162">
        <v>0</v>
      </c>
      <c r="D123" s="162">
        <v>0</v>
      </c>
      <c r="E123" s="162" t="s">
        <v>41</v>
      </c>
      <c r="F123" s="162">
        <v>18</v>
      </c>
      <c r="G123" s="231" t="s">
        <v>6027</v>
      </c>
      <c r="H123" s="164" t="s">
        <v>3857</v>
      </c>
      <c r="I123" s="231" t="s">
        <v>2877</v>
      </c>
      <c r="J123" s="231" t="s">
        <v>5995</v>
      </c>
      <c r="K123" s="231">
        <v>6</v>
      </c>
      <c r="L123" s="165" t="s">
        <v>3778</v>
      </c>
      <c r="M123" s="165" t="s">
        <v>643</v>
      </c>
      <c r="N123" s="64">
        <v>1</v>
      </c>
      <c r="O123" s="64">
        <v>0</v>
      </c>
      <c r="P123" s="64">
        <v>1</v>
      </c>
      <c r="Q123" s="64">
        <v>0</v>
      </c>
      <c r="R123" s="64">
        <f t="shared" si="22"/>
        <v>2</v>
      </c>
      <c r="S123" s="105" t="s">
        <v>5915</v>
      </c>
      <c r="T123" s="105" t="s">
        <v>172</v>
      </c>
      <c r="U123" s="159">
        <f t="shared" si="13"/>
        <v>1</v>
      </c>
      <c r="V123" s="159">
        <v>1</v>
      </c>
      <c r="W123" s="100">
        <f t="shared" si="14"/>
        <v>1</v>
      </c>
      <c r="X123" s="105" t="str">
        <f t="shared" si="15"/>
        <v>De acuerdo a lo programado</v>
      </c>
      <c r="Y123" s="166"/>
      <c r="Z123" s="159">
        <f t="shared" si="16"/>
        <v>1</v>
      </c>
      <c r="AA123" s="159"/>
      <c r="AB123" s="100" t="str">
        <f t="shared" si="17"/>
        <v>No hay ejecución</v>
      </c>
      <c r="AC123" s="105" t="str">
        <f t="shared" si="18"/>
        <v>NA</v>
      </c>
      <c r="AD123" s="166"/>
      <c r="AE123" s="65">
        <f t="shared" si="19"/>
        <v>1</v>
      </c>
      <c r="AF123" s="100">
        <f t="shared" si="20"/>
        <v>0.5</v>
      </c>
      <c r="AG123" s="105" t="str">
        <f t="shared" si="21"/>
        <v>Incumplimiento</v>
      </c>
      <c r="AH123" s="166"/>
      <c r="AI123" s="65" t="s">
        <v>172</v>
      </c>
      <c r="AJ123" s="105" t="s">
        <v>172</v>
      </c>
    </row>
    <row r="124" spans="1:36" s="59" customFormat="1" ht="20.399999999999999" thickTop="1" thickBot="1">
      <c r="A124" s="63">
        <v>109</v>
      </c>
      <c r="B124" s="162" t="s">
        <v>400</v>
      </c>
      <c r="C124" s="162">
        <v>0</v>
      </c>
      <c r="D124" s="162">
        <v>0</v>
      </c>
      <c r="E124" s="162" t="s">
        <v>41</v>
      </c>
      <c r="F124" s="162">
        <v>18</v>
      </c>
      <c r="G124" s="231" t="s">
        <v>6027</v>
      </c>
      <c r="H124" s="164" t="s">
        <v>6028</v>
      </c>
      <c r="I124" s="231" t="s">
        <v>2877</v>
      </c>
      <c r="J124" s="231" t="s">
        <v>5995</v>
      </c>
      <c r="K124" s="231">
        <v>6</v>
      </c>
      <c r="L124" s="165" t="s">
        <v>6002</v>
      </c>
      <c r="M124" s="165" t="s">
        <v>643</v>
      </c>
      <c r="N124" s="64">
        <v>0</v>
      </c>
      <c r="O124" s="64">
        <v>0</v>
      </c>
      <c r="P124" s="64">
        <v>0</v>
      </c>
      <c r="Q124" s="64">
        <v>0</v>
      </c>
      <c r="R124" s="64">
        <f t="shared" si="22"/>
        <v>0</v>
      </c>
      <c r="S124" s="105" t="s">
        <v>5915</v>
      </c>
      <c r="T124" s="105" t="s">
        <v>172</v>
      </c>
      <c r="U124" s="159">
        <f t="shared" si="13"/>
        <v>0</v>
      </c>
      <c r="V124" s="159" t="s">
        <v>5920</v>
      </c>
      <c r="W124" s="100" t="str">
        <f t="shared" si="14"/>
        <v>No hay Programación</v>
      </c>
      <c r="X124" s="105" t="str">
        <f t="shared" si="15"/>
        <v>De acuerdo a lo programado</v>
      </c>
      <c r="Y124" s="166"/>
      <c r="Z124" s="159">
        <f t="shared" si="16"/>
        <v>0</v>
      </c>
      <c r="AA124" s="159"/>
      <c r="AB124" s="100" t="str">
        <f t="shared" si="17"/>
        <v>No hay ejecución</v>
      </c>
      <c r="AC124" s="105" t="str">
        <f t="shared" si="18"/>
        <v>NA</v>
      </c>
      <c r="AD124" s="166"/>
      <c r="AE124" s="65" t="e">
        <f t="shared" si="19"/>
        <v>#VALUE!</v>
      </c>
      <c r="AF124" s="100" t="e">
        <f t="shared" si="20"/>
        <v>#VALUE!</v>
      </c>
      <c r="AG124" s="105" t="e">
        <f t="shared" si="21"/>
        <v>#VALUE!</v>
      </c>
      <c r="AH124" s="166"/>
      <c r="AI124" s="65" t="s">
        <v>172</v>
      </c>
      <c r="AJ124" s="105" t="s">
        <v>172</v>
      </c>
    </row>
    <row r="125" spans="1:36" s="59" customFormat="1" ht="20.399999999999999" thickTop="1" thickBot="1">
      <c r="A125" s="63">
        <v>110</v>
      </c>
      <c r="B125" s="162" t="s">
        <v>400</v>
      </c>
      <c r="C125" s="162">
        <v>0</v>
      </c>
      <c r="D125" s="162">
        <v>0</v>
      </c>
      <c r="E125" s="162" t="s">
        <v>41</v>
      </c>
      <c r="F125" s="162">
        <v>18</v>
      </c>
      <c r="G125" s="231" t="s">
        <v>6027</v>
      </c>
      <c r="H125" s="164" t="s">
        <v>6029</v>
      </c>
      <c r="I125" s="231" t="s">
        <v>2877</v>
      </c>
      <c r="J125" s="231" t="s">
        <v>5995</v>
      </c>
      <c r="K125" s="231">
        <v>6</v>
      </c>
      <c r="L125" s="165" t="s">
        <v>6002</v>
      </c>
      <c r="M125" s="165" t="s">
        <v>643</v>
      </c>
      <c r="N125" s="64">
        <v>0</v>
      </c>
      <c r="O125" s="64">
        <v>1</v>
      </c>
      <c r="P125" s="64">
        <v>0</v>
      </c>
      <c r="Q125" s="64">
        <v>0</v>
      </c>
      <c r="R125" s="64">
        <f t="shared" si="22"/>
        <v>1</v>
      </c>
      <c r="S125" s="105" t="s">
        <v>5915</v>
      </c>
      <c r="T125" s="105" t="s">
        <v>172</v>
      </c>
      <c r="U125" s="159">
        <f t="shared" si="13"/>
        <v>1</v>
      </c>
      <c r="V125" s="159">
        <v>2</v>
      </c>
      <c r="W125" s="100">
        <f t="shared" si="14"/>
        <v>2</v>
      </c>
      <c r="X125" s="105" t="str">
        <f t="shared" si="15"/>
        <v>De acuerdo a lo programado</v>
      </c>
      <c r="Y125" s="166"/>
      <c r="Z125" s="159">
        <f t="shared" si="16"/>
        <v>0</v>
      </c>
      <c r="AA125" s="159"/>
      <c r="AB125" s="100" t="str">
        <f t="shared" si="17"/>
        <v>No hay ejecución</v>
      </c>
      <c r="AC125" s="105" t="str">
        <f t="shared" si="18"/>
        <v>NA</v>
      </c>
      <c r="AD125" s="166"/>
      <c r="AE125" s="65">
        <f t="shared" si="19"/>
        <v>2</v>
      </c>
      <c r="AF125" s="100">
        <f t="shared" si="20"/>
        <v>2</v>
      </c>
      <c r="AG125" s="105" t="str">
        <f t="shared" si="21"/>
        <v>De acuerdo a lo programado</v>
      </c>
      <c r="AH125" s="166"/>
      <c r="AI125" s="65" t="s">
        <v>172</v>
      </c>
      <c r="AJ125" s="105" t="s">
        <v>172</v>
      </c>
    </row>
    <row r="126" spans="1:36" s="59" customFormat="1" ht="20.399999999999999" thickTop="1" thickBot="1">
      <c r="A126" s="63">
        <v>111</v>
      </c>
      <c r="B126" s="162" t="s">
        <v>400</v>
      </c>
      <c r="C126" s="162">
        <v>0</v>
      </c>
      <c r="D126" s="162">
        <v>0</v>
      </c>
      <c r="E126" s="162" t="s">
        <v>41</v>
      </c>
      <c r="F126" s="162">
        <v>18</v>
      </c>
      <c r="G126" s="231" t="s">
        <v>6027</v>
      </c>
      <c r="H126" s="164" t="s">
        <v>6030</v>
      </c>
      <c r="I126" s="231" t="s">
        <v>2877</v>
      </c>
      <c r="J126" s="231" t="s">
        <v>5995</v>
      </c>
      <c r="K126" s="231">
        <v>6</v>
      </c>
      <c r="L126" s="165" t="s">
        <v>2247</v>
      </c>
      <c r="M126" s="165" t="s">
        <v>643</v>
      </c>
      <c r="N126" s="64">
        <v>0</v>
      </c>
      <c r="O126" s="64">
        <v>0</v>
      </c>
      <c r="P126" s="64">
        <v>0</v>
      </c>
      <c r="Q126" s="64">
        <v>0</v>
      </c>
      <c r="R126" s="64">
        <f t="shared" si="22"/>
        <v>0</v>
      </c>
      <c r="S126" s="105" t="s">
        <v>5915</v>
      </c>
      <c r="T126" s="105" t="s">
        <v>172</v>
      </c>
      <c r="U126" s="159">
        <f t="shared" si="13"/>
        <v>0</v>
      </c>
      <c r="V126" s="159" t="s">
        <v>5920</v>
      </c>
      <c r="W126" s="100" t="str">
        <f t="shared" si="14"/>
        <v>No hay Programación</v>
      </c>
      <c r="X126" s="105" t="str">
        <f t="shared" si="15"/>
        <v>De acuerdo a lo programado</v>
      </c>
      <c r="Y126" s="166"/>
      <c r="Z126" s="159">
        <f t="shared" si="16"/>
        <v>0</v>
      </c>
      <c r="AA126" s="159"/>
      <c r="AB126" s="100" t="str">
        <f t="shared" si="17"/>
        <v>No hay ejecución</v>
      </c>
      <c r="AC126" s="105" t="str">
        <f t="shared" si="18"/>
        <v>NA</v>
      </c>
      <c r="AD126" s="166"/>
      <c r="AE126" s="65" t="e">
        <f t="shared" si="19"/>
        <v>#VALUE!</v>
      </c>
      <c r="AF126" s="100" t="e">
        <f t="shared" si="20"/>
        <v>#VALUE!</v>
      </c>
      <c r="AG126" s="105" t="e">
        <f t="shared" si="21"/>
        <v>#VALUE!</v>
      </c>
      <c r="AH126" s="166"/>
      <c r="AI126" s="65" t="s">
        <v>172</v>
      </c>
      <c r="AJ126" s="105" t="s">
        <v>172</v>
      </c>
    </row>
    <row r="127" spans="1:36" s="59" customFormat="1" ht="20.399999999999999" thickTop="1" thickBot="1">
      <c r="A127" s="63">
        <v>112</v>
      </c>
      <c r="B127" s="162" t="s">
        <v>403</v>
      </c>
      <c r="C127" s="162">
        <v>0</v>
      </c>
      <c r="D127" s="162">
        <v>0</v>
      </c>
      <c r="E127" s="162" t="s">
        <v>41</v>
      </c>
      <c r="F127" s="162">
        <v>18</v>
      </c>
      <c r="G127" s="231" t="s">
        <v>6031</v>
      </c>
      <c r="H127" s="164" t="s">
        <v>6032</v>
      </c>
      <c r="I127" s="231" t="s">
        <v>2877</v>
      </c>
      <c r="J127" s="231" t="s">
        <v>5995</v>
      </c>
      <c r="K127" s="231">
        <v>6</v>
      </c>
      <c r="L127" s="165" t="s">
        <v>2201</v>
      </c>
      <c r="M127" s="165" t="s">
        <v>3764</v>
      </c>
      <c r="N127" s="64">
        <v>2</v>
      </c>
      <c r="O127" s="64">
        <v>4</v>
      </c>
      <c r="P127" s="64">
        <v>0</v>
      </c>
      <c r="Q127" s="64">
        <v>0</v>
      </c>
      <c r="R127" s="64">
        <f t="shared" si="22"/>
        <v>6</v>
      </c>
      <c r="S127" s="105" t="s">
        <v>5915</v>
      </c>
      <c r="T127" s="105" t="s">
        <v>172</v>
      </c>
      <c r="U127" s="159">
        <f t="shared" si="13"/>
        <v>6</v>
      </c>
      <c r="V127" s="159">
        <v>2</v>
      </c>
      <c r="W127" s="100">
        <f t="shared" si="14"/>
        <v>0.33333333333333331</v>
      </c>
      <c r="X127" s="105" t="str">
        <f t="shared" si="15"/>
        <v>En Riesgo de no Cumplimiento</v>
      </c>
      <c r="Y127" s="166"/>
      <c r="Z127" s="159">
        <f t="shared" si="16"/>
        <v>0</v>
      </c>
      <c r="AA127" s="159"/>
      <c r="AB127" s="100" t="str">
        <f t="shared" si="17"/>
        <v>No hay ejecución</v>
      </c>
      <c r="AC127" s="105" t="str">
        <f t="shared" si="18"/>
        <v>NA</v>
      </c>
      <c r="AD127" s="166"/>
      <c r="AE127" s="65">
        <f t="shared" si="19"/>
        <v>2</v>
      </c>
      <c r="AF127" s="100">
        <f t="shared" si="20"/>
        <v>0.33333333333333331</v>
      </c>
      <c r="AG127" s="105" t="str">
        <f t="shared" si="21"/>
        <v>Incumplimiento</v>
      </c>
      <c r="AH127" s="166"/>
      <c r="AI127" s="65" t="s">
        <v>172</v>
      </c>
      <c r="AJ127" s="105" t="s">
        <v>172</v>
      </c>
    </row>
    <row r="128" spans="1:36" s="59" customFormat="1" ht="20.399999999999999" thickTop="1" thickBot="1">
      <c r="A128" s="63">
        <v>113</v>
      </c>
      <c r="B128" s="162" t="s">
        <v>403</v>
      </c>
      <c r="C128" s="162">
        <v>0</v>
      </c>
      <c r="D128" s="162">
        <v>0</v>
      </c>
      <c r="E128" s="162" t="s">
        <v>41</v>
      </c>
      <c r="F128" s="162">
        <v>18</v>
      </c>
      <c r="G128" s="231" t="s">
        <v>6031</v>
      </c>
      <c r="H128" s="164" t="s">
        <v>6033</v>
      </c>
      <c r="I128" s="231" t="s">
        <v>2877</v>
      </c>
      <c r="J128" s="231" t="s">
        <v>5995</v>
      </c>
      <c r="K128" s="231">
        <v>6</v>
      </c>
      <c r="L128" s="165" t="s">
        <v>2214</v>
      </c>
      <c r="M128" s="165" t="s">
        <v>2215</v>
      </c>
      <c r="N128" s="64">
        <v>2</v>
      </c>
      <c r="O128" s="64">
        <v>6</v>
      </c>
      <c r="P128" s="64">
        <v>2</v>
      </c>
      <c r="Q128" s="64">
        <v>2</v>
      </c>
      <c r="R128" s="64">
        <f t="shared" si="22"/>
        <v>12</v>
      </c>
      <c r="S128" s="105" t="s">
        <v>5915</v>
      </c>
      <c r="T128" s="105" t="s">
        <v>172</v>
      </c>
      <c r="U128" s="159">
        <f t="shared" si="13"/>
        <v>8</v>
      </c>
      <c r="V128" s="159">
        <v>8</v>
      </c>
      <c r="W128" s="100">
        <f t="shared" si="14"/>
        <v>1</v>
      </c>
      <c r="X128" s="105" t="str">
        <f t="shared" si="15"/>
        <v>De acuerdo a lo programado</v>
      </c>
      <c r="Y128" s="166"/>
      <c r="Z128" s="159">
        <f t="shared" si="16"/>
        <v>4</v>
      </c>
      <c r="AA128" s="159"/>
      <c r="AB128" s="100" t="str">
        <f t="shared" si="17"/>
        <v>No hay ejecución</v>
      </c>
      <c r="AC128" s="105" t="str">
        <f t="shared" si="18"/>
        <v>NA</v>
      </c>
      <c r="AD128" s="166"/>
      <c r="AE128" s="65">
        <f t="shared" si="19"/>
        <v>8</v>
      </c>
      <c r="AF128" s="100">
        <f t="shared" si="20"/>
        <v>0.66666666666666663</v>
      </c>
      <c r="AG128" s="105" t="str">
        <f t="shared" si="21"/>
        <v>Incumplimiento</v>
      </c>
      <c r="AH128" s="166"/>
      <c r="AI128" s="65" t="s">
        <v>172</v>
      </c>
      <c r="AJ128" s="105" t="s">
        <v>172</v>
      </c>
    </row>
    <row r="129" spans="1:36" s="59" customFormat="1" ht="20.399999999999999" thickTop="1" thickBot="1">
      <c r="A129" s="63">
        <v>114</v>
      </c>
      <c r="B129" s="162" t="s">
        <v>403</v>
      </c>
      <c r="C129" s="162">
        <v>0</v>
      </c>
      <c r="D129" s="162">
        <v>0</v>
      </c>
      <c r="E129" s="162" t="s">
        <v>41</v>
      </c>
      <c r="F129" s="162">
        <v>18</v>
      </c>
      <c r="G129" s="231" t="s">
        <v>6031</v>
      </c>
      <c r="H129" s="164" t="s">
        <v>3861</v>
      </c>
      <c r="I129" s="231" t="s">
        <v>2877</v>
      </c>
      <c r="J129" s="231" t="s">
        <v>5995</v>
      </c>
      <c r="K129" s="231">
        <v>6</v>
      </c>
      <c r="L129" s="165" t="s">
        <v>2214</v>
      </c>
      <c r="M129" s="165" t="s">
        <v>2215</v>
      </c>
      <c r="N129" s="64">
        <v>0</v>
      </c>
      <c r="O129" s="64">
        <v>0</v>
      </c>
      <c r="P129" s="64">
        <v>0</v>
      </c>
      <c r="Q129" s="64">
        <v>0</v>
      </c>
      <c r="R129" s="64">
        <f t="shared" si="22"/>
        <v>0</v>
      </c>
      <c r="S129" s="105" t="s">
        <v>5915</v>
      </c>
      <c r="T129" s="105" t="s">
        <v>172</v>
      </c>
      <c r="U129" s="159">
        <f t="shared" si="13"/>
        <v>0</v>
      </c>
      <c r="V129" s="159" t="s">
        <v>5920</v>
      </c>
      <c r="W129" s="100" t="str">
        <f t="shared" si="14"/>
        <v>No hay Programación</v>
      </c>
      <c r="X129" s="105" t="str">
        <f t="shared" si="15"/>
        <v>De acuerdo a lo programado</v>
      </c>
      <c r="Y129" s="166"/>
      <c r="Z129" s="159">
        <f t="shared" si="16"/>
        <v>0</v>
      </c>
      <c r="AA129" s="159"/>
      <c r="AB129" s="100" t="str">
        <f t="shared" si="17"/>
        <v>No hay ejecución</v>
      </c>
      <c r="AC129" s="105" t="str">
        <f t="shared" si="18"/>
        <v>NA</v>
      </c>
      <c r="AD129" s="166"/>
      <c r="AE129" s="65" t="e">
        <f t="shared" si="19"/>
        <v>#VALUE!</v>
      </c>
      <c r="AF129" s="100" t="e">
        <f t="shared" si="20"/>
        <v>#VALUE!</v>
      </c>
      <c r="AG129" s="105" t="e">
        <f t="shared" si="21"/>
        <v>#VALUE!</v>
      </c>
      <c r="AH129" s="166"/>
      <c r="AI129" s="65" t="s">
        <v>172</v>
      </c>
      <c r="AJ129" s="105" t="s">
        <v>172</v>
      </c>
    </row>
    <row r="130" spans="1:36" s="59" customFormat="1" ht="20.399999999999999" thickTop="1" thickBot="1">
      <c r="A130" s="63">
        <v>115</v>
      </c>
      <c r="B130" s="162" t="s">
        <v>403</v>
      </c>
      <c r="C130" s="162">
        <v>0</v>
      </c>
      <c r="D130" s="162">
        <v>0</v>
      </c>
      <c r="E130" s="162" t="s">
        <v>41</v>
      </c>
      <c r="F130" s="162">
        <v>18</v>
      </c>
      <c r="G130" s="231" t="s">
        <v>6031</v>
      </c>
      <c r="H130" s="164" t="s">
        <v>3862</v>
      </c>
      <c r="I130" s="231" t="s">
        <v>2877</v>
      </c>
      <c r="J130" s="231" t="s">
        <v>5995</v>
      </c>
      <c r="K130" s="231">
        <v>6</v>
      </c>
      <c r="L130" s="165" t="s">
        <v>2233</v>
      </c>
      <c r="M130" s="165" t="s">
        <v>6034</v>
      </c>
      <c r="N130" s="64">
        <v>0</v>
      </c>
      <c r="O130" s="64">
        <v>0</v>
      </c>
      <c r="P130" s="64">
        <v>0</v>
      </c>
      <c r="Q130" s="64">
        <v>0</v>
      </c>
      <c r="R130" s="64">
        <f t="shared" si="22"/>
        <v>0</v>
      </c>
      <c r="S130" s="105" t="s">
        <v>5915</v>
      </c>
      <c r="T130" s="105" t="s">
        <v>172</v>
      </c>
      <c r="U130" s="159">
        <f t="shared" si="13"/>
        <v>0</v>
      </c>
      <c r="V130" s="159" t="s">
        <v>5920</v>
      </c>
      <c r="W130" s="100" t="str">
        <f t="shared" si="14"/>
        <v>No hay Programación</v>
      </c>
      <c r="X130" s="105" t="str">
        <f t="shared" si="15"/>
        <v>De acuerdo a lo programado</v>
      </c>
      <c r="Y130" s="166"/>
      <c r="Z130" s="159">
        <f t="shared" si="16"/>
        <v>0</v>
      </c>
      <c r="AA130" s="159"/>
      <c r="AB130" s="100" t="str">
        <f t="shared" si="17"/>
        <v>No hay ejecución</v>
      </c>
      <c r="AC130" s="105" t="str">
        <f t="shared" si="18"/>
        <v>NA</v>
      </c>
      <c r="AD130" s="166"/>
      <c r="AE130" s="65" t="e">
        <f t="shared" si="19"/>
        <v>#VALUE!</v>
      </c>
      <c r="AF130" s="100" t="e">
        <f t="shared" si="20"/>
        <v>#VALUE!</v>
      </c>
      <c r="AG130" s="105" t="e">
        <f t="shared" si="21"/>
        <v>#VALUE!</v>
      </c>
      <c r="AH130" s="166"/>
      <c r="AI130" s="65" t="s">
        <v>172</v>
      </c>
      <c r="AJ130" s="105" t="s">
        <v>172</v>
      </c>
    </row>
    <row r="131" spans="1:36" s="59" customFormat="1" ht="20.399999999999999" thickTop="1" thickBot="1">
      <c r="A131" s="63">
        <v>116</v>
      </c>
      <c r="B131" s="162" t="s">
        <v>403</v>
      </c>
      <c r="C131" s="162">
        <v>0</v>
      </c>
      <c r="D131" s="162">
        <v>0</v>
      </c>
      <c r="E131" s="162" t="s">
        <v>41</v>
      </c>
      <c r="F131" s="162">
        <v>18</v>
      </c>
      <c r="G131" s="231" t="s">
        <v>6031</v>
      </c>
      <c r="H131" s="164" t="s">
        <v>6035</v>
      </c>
      <c r="I131" s="231" t="s">
        <v>2877</v>
      </c>
      <c r="J131" s="231" t="s">
        <v>5995</v>
      </c>
      <c r="K131" s="231">
        <v>6</v>
      </c>
      <c r="L131" s="165" t="s">
        <v>2233</v>
      </c>
      <c r="M131" s="165" t="s">
        <v>643</v>
      </c>
      <c r="N131" s="64">
        <v>0</v>
      </c>
      <c r="O131" s="64">
        <v>0</v>
      </c>
      <c r="P131" s="64">
        <v>0</v>
      </c>
      <c r="Q131" s="64">
        <v>0</v>
      </c>
      <c r="R131" s="64">
        <f t="shared" si="22"/>
        <v>0</v>
      </c>
      <c r="S131" s="105" t="s">
        <v>5915</v>
      </c>
      <c r="T131" s="105" t="s">
        <v>172</v>
      </c>
      <c r="U131" s="159">
        <f t="shared" si="13"/>
        <v>0</v>
      </c>
      <c r="V131" s="159" t="s">
        <v>5920</v>
      </c>
      <c r="W131" s="100" t="str">
        <f t="shared" si="14"/>
        <v>No hay Programación</v>
      </c>
      <c r="X131" s="105" t="str">
        <f t="shared" si="15"/>
        <v>De acuerdo a lo programado</v>
      </c>
      <c r="Y131" s="166"/>
      <c r="Z131" s="159">
        <f t="shared" si="16"/>
        <v>0</v>
      </c>
      <c r="AA131" s="159"/>
      <c r="AB131" s="100" t="str">
        <f t="shared" si="17"/>
        <v>No hay ejecución</v>
      </c>
      <c r="AC131" s="105" t="str">
        <f t="shared" si="18"/>
        <v>NA</v>
      </c>
      <c r="AD131" s="166"/>
      <c r="AE131" s="65" t="e">
        <f t="shared" si="19"/>
        <v>#VALUE!</v>
      </c>
      <c r="AF131" s="100" t="e">
        <f t="shared" si="20"/>
        <v>#VALUE!</v>
      </c>
      <c r="AG131" s="105" t="e">
        <f t="shared" si="21"/>
        <v>#VALUE!</v>
      </c>
      <c r="AH131" s="166"/>
      <c r="AI131" s="65" t="s">
        <v>172</v>
      </c>
      <c r="AJ131" s="105" t="s">
        <v>172</v>
      </c>
    </row>
    <row r="132" spans="1:36" s="59" customFormat="1" ht="20.399999999999999" thickTop="1" thickBot="1">
      <c r="A132" s="63">
        <v>117</v>
      </c>
      <c r="B132" s="162" t="s">
        <v>403</v>
      </c>
      <c r="C132" s="162">
        <v>0</v>
      </c>
      <c r="D132" s="162">
        <v>0</v>
      </c>
      <c r="E132" s="162" t="s">
        <v>41</v>
      </c>
      <c r="F132" s="162">
        <v>18</v>
      </c>
      <c r="G132" s="231" t="s">
        <v>6031</v>
      </c>
      <c r="H132" s="164" t="s">
        <v>6036</v>
      </c>
      <c r="I132" s="231" t="s">
        <v>2877</v>
      </c>
      <c r="J132" s="231" t="s">
        <v>5995</v>
      </c>
      <c r="K132" s="231">
        <v>6</v>
      </c>
      <c r="L132" s="165" t="s">
        <v>2247</v>
      </c>
      <c r="M132" s="165" t="s">
        <v>674</v>
      </c>
      <c r="N132" s="64">
        <v>0</v>
      </c>
      <c r="O132" s="64">
        <v>0</v>
      </c>
      <c r="P132" s="64">
        <v>0</v>
      </c>
      <c r="Q132" s="64">
        <v>0</v>
      </c>
      <c r="R132" s="64">
        <f t="shared" si="22"/>
        <v>0</v>
      </c>
      <c r="S132" s="105" t="s">
        <v>5915</v>
      </c>
      <c r="T132" s="105" t="s">
        <v>172</v>
      </c>
      <c r="U132" s="159">
        <f t="shared" si="13"/>
        <v>0</v>
      </c>
      <c r="V132" s="159" t="s">
        <v>5920</v>
      </c>
      <c r="W132" s="100" t="str">
        <f t="shared" si="14"/>
        <v>No hay Programación</v>
      </c>
      <c r="X132" s="105" t="str">
        <f t="shared" si="15"/>
        <v>De acuerdo a lo programado</v>
      </c>
      <c r="Y132" s="166"/>
      <c r="Z132" s="159">
        <f t="shared" si="16"/>
        <v>0</v>
      </c>
      <c r="AA132" s="159"/>
      <c r="AB132" s="100" t="str">
        <f t="shared" si="17"/>
        <v>No hay ejecución</v>
      </c>
      <c r="AC132" s="105" t="str">
        <f t="shared" si="18"/>
        <v>NA</v>
      </c>
      <c r="AD132" s="166"/>
      <c r="AE132" s="65" t="e">
        <f t="shared" si="19"/>
        <v>#VALUE!</v>
      </c>
      <c r="AF132" s="100" t="e">
        <f t="shared" si="20"/>
        <v>#VALUE!</v>
      </c>
      <c r="AG132" s="105" t="e">
        <f t="shared" si="21"/>
        <v>#VALUE!</v>
      </c>
      <c r="AH132" s="166"/>
      <c r="AI132" s="65" t="s">
        <v>172</v>
      </c>
      <c r="AJ132" s="105" t="s">
        <v>172</v>
      </c>
    </row>
    <row r="133" spans="1:36" s="59" customFormat="1" ht="20.399999999999999" thickTop="1" thickBot="1">
      <c r="A133" s="63">
        <v>118</v>
      </c>
      <c r="B133" s="162" t="s">
        <v>400</v>
      </c>
      <c r="C133" s="162">
        <v>0</v>
      </c>
      <c r="D133" s="162">
        <v>0</v>
      </c>
      <c r="E133" s="162" t="s">
        <v>41</v>
      </c>
      <c r="F133" s="162">
        <v>18</v>
      </c>
      <c r="G133" s="231" t="s">
        <v>5978</v>
      </c>
      <c r="H133" s="164" t="s">
        <v>6037</v>
      </c>
      <c r="I133" s="231" t="s">
        <v>2877</v>
      </c>
      <c r="J133" s="231" t="s">
        <v>5995</v>
      </c>
      <c r="K133" s="231">
        <v>6</v>
      </c>
      <c r="L133" s="165" t="s">
        <v>2201</v>
      </c>
      <c r="M133" s="165" t="s">
        <v>3764</v>
      </c>
      <c r="N133" s="64">
        <v>1</v>
      </c>
      <c r="O133" s="64">
        <v>3</v>
      </c>
      <c r="P133" s="64">
        <v>0</v>
      </c>
      <c r="Q133" s="64">
        <v>0</v>
      </c>
      <c r="R133" s="64">
        <f t="shared" si="22"/>
        <v>4</v>
      </c>
      <c r="S133" s="105" t="s">
        <v>5915</v>
      </c>
      <c r="T133" s="105" t="s">
        <v>172</v>
      </c>
      <c r="U133" s="159">
        <f t="shared" si="13"/>
        <v>4</v>
      </c>
      <c r="V133" s="159">
        <v>4</v>
      </c>
      <c r="W133" s="100">
        <f t="shared" si="14"/>
        <v>1</v>
      </c>
      <c r="X133" s="105" t="str">
        <f t="shared" si="15"/>
        <v>De acuerdo a lo programado</v>
      </c>
      <c r="Y133" s="166"/>
      <c r="Z133" s="159">
        <f t="shared" si="16"/>
        <v>0</v>
      </c>
      <c r="AA133" s="159"/>
      <c r="AB133" s="100" t="str">
        <f t="shared" si="17"/>
        <v>No hay ejecución</v>
      </c>
      <c r="AC133" s="105" t="str">
        <f t="shared" si="18"/>
        <v>NA</v>
      </c>
      <c r="AD133" s="166"/>
      <c r="AE133" s="65">
        <f t="shared" si="19"/>
        <v>4</v>
      </c>
      <c r="AF133" s="100">
        <f t="shared" si="20"/>
        <v>1</v>
      </c>
      <c r="AG133" s="105" t="str">
        <f t="shared" si="21"/>
        <v>De acuerdo a lo programado</v>
      </c>
      <c r="AH133" s="166"/>
      <c r="AI133" s="65" t="s">
        <v>172</v>
      </c>
      <c r="AJ133" s="105" t="s">
        <v>172</v>
      </c>
    </row>
    <row r="134" spans="1:36" s="59" customFormat="1" ht="20.399999999999999" thickTop="1" thickBot="1">
      <c r="A134" s="63">
        <v>119</v>
      </c>
      <c r="B134" s="162" t="s">
        <v>400</v>
      </c>
      <c r="C134" s="162">
        <v>0</v>
      </c>
      <c r="D134" s="162">
        <v>0</v>
      </c>
      <c r="E134" s="162" t="s">
        <v>41</v>
      </c>
      <c r="F134" s="162">
        <v>18</v>
      </c>
      <c r="G134" s="231" t="s">
        <v>5978</v>
      </c>
      <c r="H134" s="164" t="s">
        <v>3864</v>
      </c>
      <c r="I134" s="231" t="s">
        <v>2877</v>
      </c>
      <c r="J134" s="231" t="s">
        <v>5995</v>
      </c>
      <c r="K134" s="231">
        <v>6</v>
      </c>
      <c r="L134" s="165" t="s">
        <v>2214</v>
      </c>
      <c r="M134" s="165" t="s">
        <v>2215</v>
      </c>
      <c r="N134" s="64">
        <v>1</v>
      </c>
      <c r="O134" s="64">
        <v>5</v>
      </c>
      <c r="P134" s="64">
        <v>3</v>
      </c>
      <c r="Q134" s="64">
        <v>1</v>
      </c>
      <c r="R134" s="64">
        <f t="shared" si="22"/>
        <v>10</v>
      </c>
      <c r="S134" s="105" t="s">
        <v>5915</v>
      </c>
      <c r="T134" s="105" t="s">
        <v>172</v>
      </c>
      <c r="U134" s="159">
        <f t="shared" si="13"/>
        <v>6</v>
      </c>
      <c r="V134" s="159">
        <v>5</v>
      </c>
      <c r="W134" s="100">
        <f t="shared" si="14"/>
        <v>0.83333333333333337</v>
      </c>
      <c r="X134" s="105" t="str">
        <f t="shared" si="15"/>
        <v>Atraso Leve</v>
      </c>
      <c r="Y134" s="166" t="s">
        <v>5944</v>
      </c>
      <c r="Z134" s="159">
        <f t="shared" si="16"/>
        <v>4</v>
      </c>
      <c r="AA134" s="159"/>
      <c r="AB134" s="100" t="str">
        <f t="shared" si="17"/>
        <v>No hay ejecución</v>
      </c>
      <c r="AC134" s="105" t="str">
        <f t="shared" si="18"/>
        <v>NA</v>
      </c>
      <c r="AD134" s="166"/>
      <c r="AE134" s="65">
        <f t="shared" si="19"/>
        <v>5</v>
      </c>
      <c r="AF134" s="100">
        <f t="shared" si="20"/>
        <v>0.5</v>
      </c>
      <c r="AG134" s="105" t="str">
        <f t="shared" si="21"/>
        <v>Incumplimiento</v>
      </c>
      <c r="AH134" s="166"/>
      <c r="AI134" s="65" t="s">
        <v>172</v>
      </c>
      <c r="AJ134" s="105" t="s">
        <v>172</v>
      </c>
    </row>
    <row r="135" spans="1:36" s="59" customFormat="1" ht="20.399999999999999" thickTop="1" thickBot="1">
      <c r="A135" s="63">
        <v>120</v>
      </c>
      <c r="B135" s="162" t="s">
        <v>400</v>
      </c>
      <c r="C135" s="162">
        <v>0</v>
      </c>
      <c r="D135" s="162">
        <v>0</v>
      </c>
      <c r="E135" s="162" t="s">
        <v>41</v>
      </c>
      <c r="F135" s="162">
        <v>18</v>
      </c>
      <c r="G135" s="231" t="s">
        <v>5978</v>
      </c>
      <c r="H135" s="164" t="s">
        <v>6038</v>
      </c>
      <c r="I135" s="231" t="s">
        <v>2877</v>
      </c>
      <c r="J135" s="231" t="s">
        <v>5995</v>
      </c>
      <c r="K135" s="231">
        <v>6</v>
      </c>
      <c r="L135" s="165" t="s">
        <v>2214</v>
      </c>
      <c r="M135" s="165" t="s">
        <v>2215</v>
      </c>
      <c r="N135" s="64">
        <v>0</v>
      </c>
      <c r="O135" s="64">
        <v>0</v>
      </c>
      <c r="P135" s="64">
        <v>2</v>
      </c>
      <c r="Q135" s="64">
        <v>0</v>
      </c>
      <c r="R135" s="64">
        <f t="shared" si="22"/>
        <v>2</v>
      </c>
      <c r="S135" s="105" t="s">
        <v>5915</v>
      </c>
      <c r="T135" s="105" t="s">
        <v>172</v>
      </c>
      <c r="U135" s="159">
        <f t="shared" si="13"/>
        <v>0</v>
      </c>
      <c r="V135" s="159" t="s">
        <v>5920</v>
      </c>
      <c r="W135" s="100" t="str">
        <f t="shared" si="14"/>
        <v>No hay Programación</v>
      </c>
      <c r="X135" s="105" t="str">
        <f t="shared" si="15"/>
        <v>De acuerdo a lo programado</v>
      </c>
      <c r="Y135" s="166"/>
      <c r="Z135" s="159">
        <f t="shared" si="16"/>
        <v>2</v>
      </c>
      <c r="AA135" s="159"/>
      <c r="AB135" s="100" t="str">
        <f t="shared" si="17"/>
        <v>No hay ejecución</v>
      </c>
      <c r="AC135" s="105" t="str">
        <f t="shared" si="18"/>
        <v>NA</v>
      </c>
      <c r="AD135" s="166"/>
      <c r="AE135" s="65" t="e">
        <f t="shared" si="19"/>
        <v>#VALUE!</v>
      </c>
      <c r="AF135" s="100" t="e">
        <f t="shared" si="20"/>
        <v>#VALUE!</v>
      </c>
      <c r="AG135" s="105" t="e">
        <f t="shared" si="21"/>
        <v>#VALUE!</v>
      </c>
      <c r="AH135" s="166"/>
      <c r="AI135" s="65" t="s">
        <v>172</v>
      </c>
      <c r="AJ135" s="105" t="s">
        <v>172</v>
      </c>
    </row>
    <row r="136" spans="1:36" s="59" customFormat="1" ht="20.399999999999999" thickTop="1" thickBot="1">
      <c r="A136" s="63">
        <v>121</v>
      </c>
      <c r="B136" s="162" t="s">
        <v>400</v>
      </c>
      <c r="C136" s="162">
        <v>0</v>
      </c>
      <c r="D136" s="162">
        <v>0</v>
      </c>
      <c r="E136" s="162" t="s">
        <v>41</v>
      </c>
      <c r="F136" s="162">
        <v>18</v>
      </c>
      <c r="G136" s="231" t="s">
        <v>5978</v>
      </c>
      <c r="H136" s="164" t="s">
        <v>6039</v>
      </c>
      <c r="I136" s="231" t="s">
        <v>2877</v>
      </c>
      <c r="J136" s="231" t="s">
        <v>5995</v>
      </c>
      <c r="K136" s="231">
        <v>6</v>
      </c>
      <c r="L136" s="165" t="s">
        <v>2233</v>
      </c>
      <c r="M136" s="165" t="s">
        <v>6034</v>
      </c>
      <c r="N136" s="64">
        <v>0</v>
      </c>
      <c r="O136" s="64">
        <v>0</v>
      </c>
      <c r="P136" s="64">
        <v>0</v>
      </c>
      <c r="Q136" s="64">
        <v>0</v>
      </c>
      <c r="R136" s="64">
        <f t="shared" si="22"/>
        <v>0</v>
      </c>
      <c r="S136" s="105" t="s">
        <v>5915</v>
      </c>
      <c r="T136" s="105" t="s">
        <v>172</v>
      </c>
      <c r="U136" s="159">
        <f t="shared" si="13"/>
        <v>0</v>
      </c>
      <c r="V136" s="159" t="s">
        <v>5920</v>
      </c>
      <c r="W136" s="100" t="str">
        <f t="shared" si="14"/>
        <v>No hay Programación</v>
      </c>
      <c r="X136" s="105" t="str">
        <f t="shared" si="15"/>
        <v>De acuerdo a lo programado</v>
      </c>
      <c r="Y136" s="166"/>
      <c r="Z136" s="159">
        <f t="shared" si="16"/>
        <v>0</v>
      </c>
      <c r="AA136" s="159"/>
      <c r="AB136" s="100" t="str">
        <f t="shared" si="17"/>
        <v>No hay ejecución</v>
      </c>
      <c r="AC136" s="105" t="str">
        <f t="shared" si="18"/>
        <v>NA</v>
      </c>
      <c r="AD136" s="166"/>
      <c r="AE136" s="65" t="e">
        <f t="shared" si="19"/>
        <v>#VALUE!</v>
      </c>
      <c r="AF136" s="100" t="e">
        <f t="shared" si="20"/>
        <v>#VALUE!</v>
      </c>
      <c r="AG136" s="105" t="e">
        <f t="shared" si="21"/>
        <v>#VALUE!</v>
      </c>
      <c r="AH136" s="166"/>
      <c r="AI136" s="65" t="s">
        <v>172</v>
      </c>
      <c r="AJ136" s="105" t="s">
        <v>172</v>
      </c>
    </row>
    <row r="137" spans="1:36" s="59" customFormat="1" ht="20.399999999999999" thickTop="1" thickBot="1">
      <c r="A137" s="63">
        <v>122</v>
      </c>
      <c r="B137" s="162" t="s">
        <v>400</v>
      </c>
      <c r="C137" s="162">
        <v>0</v>
      </c>
      <c r="D137" s="162">
        <v>0</v>
      </c>
      <c r="E137" s="162" t="s">
        <v>41</v>
      </c>
      <c r="F137" s="162">
        <v>18</v>
      </c>
      <c r="G137" s="231" t="s">
        <v>5978</v>
      </c>
      <c r="H137" s="164" t="s">
        <v>6040</v>
      </c>
      <c r="I137" s="231" t="s">
        <v>2877</v>
      </c>
      <c r="J137" s="231" t="s">
        <v>5995</v>
      </c>
      <c r="K137" s="231">
        <v>6</v>
      </c>
      <c r="L137" s="165" t="s">
        <v>2233</v>
      </c>
      <c r="M137" s="165" t="s">
        <v>643</v>
      </c>
      <c r="N137" s="64">
        <v>0</v>
      </c>
      <c r="O137" s="64">
        <v>0</v>
      </c>
      <c r="P137" s="64">
        <v>0</v>
      </c>
      <c r="Q137" s="64">
        <v>0</v>
      </c>
      <c r="R137" s="64">
        <f t="shared" si="22"/>
        <v>0</v>
      </c>
      <c r="S137" s="105" t="s">
        <v>5915</v>
      </c>
      <c r="T137" s="105" t="s">
        <v>172</v>
      </c>
      <c r="U137" s="159">
        <f t="shared" si="13"/>
        <v>0</v>
      </c>
      <c r="V137" s="159" t="s">
        <v>5920</v>
      </c>
      <c r="W137" s="100" t="str">
        <f t="shared" si="14"/>
        <v>No hay Programación</v>
      </c>
      <c r="X137" s="105" t="str">
        <f t="shared" si="15"/>
        <v>De acuerdo a lo programado</v>
      </c>
      <c r="Y137" s="166"/>
      <c r="Z137" s="159">
        <f t="shared" si="16"/>
        <v>0</v>
      </c>
      <c r="AA137" s="159"/>
      <c r="AB137" s="100" t="str">
        <f t="shared" si="17"/>
        <v>No hay ejecución</v>
      </c>
      <c r="AC137" s="105" t="str">
        <f t="shared" si="18"/>
        <v>NA</v>
      </c>
      <c r="AD137" s="166"/>
      <c r="AE137" s="65" t="e">
        <f t="shared" si="19"/>
        <v>#VALUE!</v>
      </c>
      <c r="AF137" s="100" t="e">
        <f t="shared" si="20"/>
        <v>#VALUE!</v>
      </c>
      <c r="AG137" s="105" t="e">
        <f t="shared" si="21"/>
        <v>#VALUE!</v>
      </c>
      <c r="AH137" s="166"/>
      <c r="AI137" s="65" t="s">
        <v>172</v>
      </c>
      <c r="AJ137" s="105" t="s">
        <v>172</v>
      </c>
    </row>
    <row r="138" spans="1:36" s="59" customFormat="1" ht="20.399999999999999" thickTop="1" thickBot="1">
      <c r="A138" s="63">
        <v>123</v>
      </c>
      <c r="B138" s="162" t="s">
        <v>400</v>
      </c>
      <c r="C138" s="162">
        <v>0</v>
      </c>
      <c r="D138" s="162">
        <v>0</v>
      </c>
      <c r="E138" s="162" t="s">
        <v>41</v>
      </c>
      <c r="F138" s="162">
        <v>18</v>
      </c>
      <c r="G138" s="231" t="s">
        <v>5978</v>
      </c>
      <c r="H138" s="164" t="s">
        <v>6041</v>
      </c>
      <c r="I138" s="231" t="s">
        <v>2877</v>
      </c>
      <c r="J138" s="231" t="s">
        <v>5995</v>
      </c>
      <c r="K138" s="231">
        <v>6</v>
      </c>
      <c r="L138" s="165" t="s">
        <v>2247</v>
      </c>
      <c r="M138" s="165" t="s">
        <v>674</v>
      </c>
      <c r="N138" s="64">
        <v>0</v>
      </c>
      <c r="O138" s="64">
        <v>0</v>
      </c>
      <c r="P138" s="64">
        <v>0</v>
      </c>
      <c r="Q138" s="64">
        <v>0</v>
      </c>
      <c r="R138" s="64">
        <f t="shared" si="22"/>
        <v>0</v>
      </c>
      <c r="S138" s="105" t="s">
        <v>5915</v>
      </c>
      <c r="T138" s="105" t="s">
        <v>172</v>
      </c>
      <c r="U138" s="159">
        <f t="shared" si="13"/>
        <v>0</v>
      </c>
      <c r="V138" s="159" t="s">
        <v>5920</v>
      </c>
      <c r="W138" s="100" t="str">
        <f t="shared" si="14"/>
        <v>No hay Programación</v>
      </c>
      <c r="X138" s="105" t="str">
        <f t="shared" si="15"/>
        <v>De acuerdo a lo programado</v>
      </c>
      <c r="Y138" s="166"/>
      <c r="Z138" s="159">
        <f t="shared" si="16"/>
        <v>0</v>
      </c>
      <c r="AA138" s="159"/>
      <c r="AB138" s="100" t="str">
        <f t="shared" si="17"/>
        <v>No hay ejecución</v>
      </c>
      <c r="AC138" s="105" t="str">
        <f t="shared" si="18"/>
        <v>NA</v>
      </c>
      <c r="AD138" s="166"/>
      <c r="AE138" s="65" t="e">
        <f t="shared" si="19"/>
        <v>#VALUE!</v>
      </c>
      <c r="AF138" s="100" t="e">
        <f t="shared" si="20"/>
        <v>#VALUE!</v>
      </c>
      <c r="AG138" s="105" t="e">
        <f t="shared" si="21"/>
        <v>#VALUE!</v>
      </c>
      <c r="AH138" s="166"/>
      <c r="AI138" s="65" t="s">
        <v>172</v>
      </c>
      <c r="AJ138" s="105" t="s">
        <v>172</v>
      </c>
    </row>
    <row r="139" spans="1:36" s="59" customFormat="1" ht="20.399999999999999" thickTop="1" thickBot="1">
      <c r="A139" s="63">
        <v>124</v>
      </c>
      <c r="B139" s="162" t="s">
        <v>400</v>
      </c>
      <c r="C139" s="162">
        <v>0</v>
      </c>
      <c r="D139" s="162">
        <v>0</v>
      </c>
      <c r="E139" s="162" t="s">
        <v>41</v>
      </c>
      <c r="F139" s="162">
        <v>18</v>
      </c>
      <c r="G139" s="231" t="s">
        <v>5978</v>
      </c>
      <c r="H139" s="164" t="s">
        <v>6042</v>
      </c>
      <c r="I139" s="231" t="s">
        <v>2877</v>
      </c>
      <c r="J139" s="231" t="s">
        <v>5995</v>
      </c>
      <c r="K139" s="231">
        <v>6</v>
      </c>
      <c r="L139" s="165" t="s">
        <v>2201</v>
      </c>
      <c r="M139" s="165" t="s">
        <v>3764</v>
      </c>
      <c r="N139" s="64">
        <v>2</v>
      </c>
      <c r="O139" s="64">
        <v>0</v>
      </c>
      <c r="P139" s="64">
        <v>0</v>
      </c>
      <c r="Q139" s="64">
        <v>0</v>
      </c>
      <c r="R139" s="64">
        <f t="shared" si="22"/>
        <v>2</v>
      </c>
      <c r="S139" s="105" t="s">
        <v>5915</v>
      </c>
      <c r="T139" s="105" t="s">
        <v>172</v>
      </c>
      <c r="U139" s="159">
        <f t="shared" si="13"/>
        <v>2</v>
      </c>
      <c r="V139" s="159">
        <v>2</v>
      </c>
      <c r="W139" s="100">
        <f t="shared" si="14"/>
        <v>1</v>
      </c>
      <c r="X139" s="105" t="str">
        <f t="shared" si="15"/>
        <v>De acuerdo a lo programado</v>
      </c>
      <c r="Y139" s="166"/>
      <c r="Z139" s="159">
        <f t="shared" si="16"/>
        <v>0</v>
      </c>
      <c r="AA139" s="159"/>
      <c r="AB139" s="100" t="str">
        <f t="shared" si="17"/>
        <v>No hay ejecución</v>
      </c>
      <c r="AC139" s="105" t="str">
        <f t="shared" si="18"/>
        <v>NA</v>
      </c>
      <c r="AD139" s="166"/>
      <c r="AE139" s="65">
        <f t="shared" si="19"/>
        <v>2</v>
      </c>
      <c r="AF139" s="100">
        <f t="shared" si="20"/>
        <v>1</v>
      </c>
      <c r="AG139" s="105" t="str">
        <f t="shared" si="21"/>
        <v>De acuerdo a lo programado</v>
      </c>
      <c r="AH139" s="166"/>
      <c r="AI139" s="65" t="s">
        <v>172</v>
      </c>
      <c r="AJ139" s="105" t="s">
        <v>172</v>
      </c>
    </row>
    <row r="140" spans="1:36" s="59" customFormat="1" ht="20.399999999999999" thickTop="1" thickBot="1">
      <c r="A140" s="63">
        <v>125</v>
      </c>
      <c r="B140" s="162" t="s">
        <v>400</v>
      </c>
      <c r="C140" s="162">
        <v>0</v>
      </c>
      <c r="D140" s="162">
        <v>0</v>
      </c>
      <c r="E140" s="162" t="s">
        <v>41</v>
      </c>
      <c r="F140" s="162">
        <v>18</v>
      </c>
      <c r="G140" s="231" t="s">
        <v>5978</v>
      </c>
      <c r="H140" s="164" t="s">
        <v>6043</v>
      </c>
      <c r="I140" s="231" t="s">
        <v>2877</v>
      </c>
      <c r="J140" s="231" t="s">
        <v>5995</v>
      </c>
      <c r="K140" s="231">
        <v>6</v>
      </c>
      <c r="L140" s="165" t="s">
        <v>2214</v>
      </c>
      <c r="M140" s="165" t="s">
        <v>2215</v>
      </c>
      <c r="N140" s="64">
        <v>2</v>
      </c>
      <c r="O140" s="64">
        <v>2</v>
      </c>
      <c r="P140" s="64">
        <v>2</v>
      </c>
      <c r="Q140" s="64">
        <v>2</v>
      </c>
      <c r="R140" s="64">
        <f t="shared" si="22"/>
        <v>8</v>
      </c>
      <c r="S140" s="105" t="s">
        <v>5915</v>
      </c>
      <c r="T140" s="105" t="s">
        <v>172</v>
      </c>
      <c r="U140" s="159">
        <f t="shared" si="13"/>
        <v>4</v>
      </c>
      <c r="V140" s="159">
        <v>4</v>
      </c>
      <c r="W140" s="100">
        <f t="shared" si="14"/>
        <v>1</v>
      </c>
      <c r="X140" s="105" t="str">
        <f t="shared" si="15"/>
        <v>De acuerdo a lo programado</v>
      </c>
      <c r="Y140" s="166"/>
      <c r="Z140" s="159">
        <f t="shared" si="16"/>
        <v>4</v>
      </c>
      <c r="AA140" s="159"/>
      <c r="AB140" s="100" t="str">
        <f t="shared" si="17"/>
        <v>No hay ejecución</v>
      </c>
      <c r="AC140" s="105" t="str">
        <f t="shared" si="18"/>
        <v>NA</v>
      </c>
      <c r="AD140" s="166"/>
      <c r="AE140" s="65">
        <f t="shared" si="19"/>
        <v>4</v>
      </c>
      <c r="AF140" s="100">
        <f t="shared" si="20"/>
        <v>0.5</v>
      </c>
      <c r="AG140" s="105" t="str">
        <f t="shared" si="21"/>
        <v>Incumplimiento</v>
      </c>
      <c r="AH140" s="166"/>
      <c r="AI140" s="65" t="s">
        <v>172</v>
      </c>
      <c r="AJ140" s="105" t="s">
        <v>172</v>
      </c>
    </row>
    <row r="141" spans="1:36" s="59" customFormat="1" ht="20.399999999999999" thickTop="1" thickBot="1">
      <c r="A141" s="63">
        <v>126</v>
      </c>
      <c r="B141" s="162" t="s">
        <v>400</v>
      </c>
      <c r="C141" s="162">
        <v>0</v>
      </c>
      <c r="D141" s="162">
        <v>0</v>
      </c>
      <c r="E141" s="162" t="s">
        <v>41</v>
      </c>
      <c r="F141" s="162">
        <v>18</v>
      </c>
      <c r="G141" s="231" t="s">
        <v>5978</v>
      </c>
      <c r="H141" s="164" t="s">
        <v>3869</v>
      </c>
      <c r="I141" s="231" t="s">
        <v>2877</v>
      </c>
      <c r="J141" s="231" t="s">
        <v>5995</v>
      </c>
      <c r="K141" s="231">
        <v>6</v>
      </c>
      <c r="L141" s="165" t="s">
        <v>3778</v>
      </c>
      <c r="M141" s="165" t="s">
        <v>643</v>
      </c>
      <c r="N141" s="64">
        <v>0</v>
      </c>
      <c r="O141" s="64">
        <v>2</v>
      </c>
      <c r="P141" s="64">
        <v>0</v>
      </c>
      <c r="Q141" s="64">
        <v>0</v>
      </c>
      <c r="R141" s="64">
        <f t="shared" si="22"/>
        <v>2</v>
      </c>
      <c r="S141" s="105" t="s">
        <v>5915</v>
      </c>
      <c r="T141" s="105" t="s">
        <v>172</v>
      </c>
      <c r="U141" s="159">
        <f t="shared" si="13"/>
        <v>2</v>
      </c>
      <c r="V141" s="159">
        <v>4</v>
      </c>
      <c r="W141" s="100">
        <f t="shared" si="14"/>
        <v>2</v>
      </c>
      <c r="X141" s="105" t="str">
        <f t="shared" si="15"/>
        <v>De acuerdo a lo programado</v>
      </c>
      <c r="Y141" s="166"/>
      <c r="Z141" s="159">
        <f t="shared" si="16"/>
        <v>0</v>
      </c>
      <c r="AA141" s="159"/>
      <c r="AB141" s="100" t="str">
        <f t="shared" si="17"/>
        <v>No hay ejecución</v>
      </c>
      <c r="AC141" s="105" t="str">
        <f t="shared" si="18"/>
        <v>NA</v>
      </c>
      <c r="AD141" s="166"/>
      <c r="AE141" s="65">
        <f t="shared" si="19"/>
        <v>4</v>
      </c>
      <c r="AF141" s="100">
        <f t="shared" si="20"/>
        <v>2</v>
      </c>
      <c r="AG141" s="105" t="str">
        <f t="shared" si="21"/>
        <v>De acuerdo a lo programado</v>
      </c>
      <c r="AH141" s="166"/>
      <c r="AI141" s="65" t="s">
        <v>172</v>
      </c>
      <c r="AJ141" s="105" t="s">
        <v>172</v>
      </c>
    </row>
    <row r="142" spans="1:36" s="59" customFormat="1" ht="20.399999999999999" thickTop="1" thickBot="1">
      <c r="A142" s="63">
        <v>127</v>
      </c>
      <c r="B142" s="162" t="s">
        <v>400</v>
      </c>
      <c r="C142" s="162">
        <v>0</v>
      </c>
      <c r="D142" s="162">
        <v>0</v>
      </c>
      <c r="E142" s="162" t="s">
        <v>41</v>
      </c>
      <c r="F142" s="162">
        <v>18</v>
      </c>
      <c r="G142" s="231" t="s">
        <v>5978</v>
      </c>
      <c r="H142" s="164" t="s">
        <v>3870</v>
      </c>
      <c r="I142" s="231" t="s">
        <v>2877</v>
      </c>
      <c r="J142" s="231" t="s">
        <v>5995</v>
      </c>
      <c r="K142" s="231">
        <v>6</v>
      </c>
      <c r="L142" s="165" t="s">
        <v>2233</v>
      </c>
      <c r="M142" s="165" t="s">
        <v>6034</v>
      </c>
      <c r="N142" s="64">
        <v>0</v>
      </c>
      <c r="O142" s="64">
        <v>0</v>
      </c>
      <c r="P142" s="64">
        <v>0</v>
      </c>
      <c r="Q142" s="64">
        <v>0</v>
      </c>
      <c r="R142" s="64">
        <f t="shared" si="22"/>
        <v>0</v>
      </c>
      <c r="S142" s="105" t="s">
        <v>5915</v>
      </c>
      <c r="T142" s="105" t="s">
        <v>172</v>
      </c>
      <c r="U142" s="159">
        <f t="shared" si="13"/>
        <v>0</v>
      </c>
      <c r="V142" s="159">
        <v>0</v>
      </c>
      <c r="W142" s="100" t="str">
        <f t="shared" si="14"/>
        <v>No hay Programación</v>
      </c>
      <c r="X142" s="105" t="str">
        <f t="shared" si="15"/>
        <v>De acuerdo a lo programado</v>
      </c>
      <c r="Y142" s="166"/>
      <c r="Z142" s="159">
        <f t="shared" si="16"/>
        <v>0</v>
      </c>
      <c r="AA142" s="159"/>
      <c r="AB142" s="100" t="str">
        <f t="shared" si="17"/>
        <v>No hay ejecución</v>
      </c>
      <c r="AC142" s="105" t="str">
        <f t="shared" si="18"/>
        <v>NA</v>
      </c>
      <c r="AD142" s="166"/>
      <c r="AE142" s="65">
        <f t="shared" si="19"/>
        <v>0</v>
      </c>
      <c r="AF142" s="100" t="str">
        <f t="shared" si="20"/>
        <v>No hay Programación</v>
      </c>
      <c r="AG142" s="105" t="str">
        <f t="shared" si="21"/>
        <v>De acuerdo a lo programado</v>
      </c>
      <c r="AH142" s="166"/>
      <c r="AI142" s="65" t="s">
        <v>172</v>
      </c>
      <c r="AJ142" s="105" t="s">
        <v>172</v>
      </c>
    </row>
    <row r="143" spans="1:36" s="59" customFormat="1" ht="20.399999999999999" thickTop="1" thickBot="1">
      <c r="A143" s="63">
        <v>128</v>
      </c>
      <c r="B143" s="162" t="s">
        <v>400</v>
      </c>
      <c r="C143" s="162">
        <v>0</v>
      </c>
      <c r="D143" s="162">
        <v>0</v>
      </c>
      <c r="E143" s="162" t="s">
        <v>41</v>
      </c>
      <c r="F143" s="162">
        <v>18</v>
      </c>
      <c r="G143" s="231" t="s">
        <v>5978</v>
      </c>
      <c r="H143" s="164" t="s">
        <v>6044</v>
      </c>
      <c r="I143" s="231" t="s">
        <v>2877</v>
      </c>
      <c r="J143" s="231" t="s">
        <v>5995</v>
      </c>
      <c r="K143" s="231">
        <v>6</v>
      </c>
      <c r="L143" s="165" t="s">
        <v>2233</v>
      </c>
      <c r="M143" s="165" t="s">
        <v>643</v>
      </c>
      <c r="N143" s="64">
        <v>0</v>
      </c>
      <c r="O143" s="64">
        <v>0</v>
      </c>
      <c r="P143" s="64">
        <v>0</v>
      </c>
      <c r="Q143" s="64">
        <v>0</v>
      </c>
      <c r="R143" s="64">
        <f t="shared" si="22"/>
        <v>0</v>
      </c>
      <c r="S143" s="105" t="s">
        <v>5915</v>
      </c>
      <c r="T143" s="105" t="s">
        <v>172</v>
      </c>
      <c r="U143" s="159">
        <f t="shared" si="13"/>
        <v>0</v>
      </c>
      <c r="V143" s="159">
        <v>0</v>
      </c>
      <c r="W143" s="100" t="str">
        <f t="shared" si="14"/>
        <v>No hay Programación</v>
      </c>
      <c r="X143" s="105" t="str">
        <f t="shared" si="15"/>
        <v>De acuerdo a lo programado</v>
      </c>
      <c r="Y143" s="166"/>
      <c r="Z143" s="159">
        <f t="shared" si="16"/>
        <v>0</v>
      </c>
      <c r="AA143" s="159"/>
      <c r="AB143" s="100" t="str">
        <f t="shared" si="17"/>
        <v>No hay ejecución</v>
      </c>
      <c r="AC143" s="105" t="str">
        <f t="shared" si="18"/>
        <v>NA</v>
      </c>
      <c r="AD143" s="166"/>
      <c r="AE143" s="65">
        <f t="shared" si="19"/>
        <v>0</v>
      </c>
      <c r="AF143" s="100" t="str">
        <f t="shared" si="20"/>
        <v>No hay Programación</v>
      </c>
      <c r="AG143" s="105" t="str">
        <f t="shared" si="21"/>
        <v>De acuerdo a lo programado</v>
      </c>
      <c r="AH143" s="166"/>
      <c r="AI143" s="65" t="s">
        <v>172</v>
      </c>
      <c r="AJ143" s="105" t="s">
        <v>172</v>
      </c>
    </row>
    <row r="144" spans="1:36" s="59" customFormat="1" ht="20.399999999999999" thickTop="1" thickBot="1">
      <c r="A144" s="63">
        <v>129</v>
      </c>
      <c r="B144" s="162" t="s">
        <v>400</v>
      </c>
      <c r="C144" s="162">
        <v>0</v>
      </c>
      <c r="D144" s="162">
        <v>0</v>
      </c>
      <c r="E144" s="162" t="s">
        <v>41</v>
      </c>
      <c r="F144" s="162">
        <v>18</v>
      </c>
      <c r="G144" s="231" t="s">
        <v>5978</v>
      </c>
      <c r="H144" s="164" t="s">
        <v>6045</v>
      </c>
      <c r="I144" s="231" t="s">
        <v>2877</v>
      </c>
      <c r="J144" s="231" t="s">
        <v>5995</v>
      </c>
      <c r="K144" s="231">
        <v>6</v>
      </c>
      <c r="L144" s="165" t="s">
        <v>2247</v>
      </c>
      <c r="M144" s="165" t="s">
        <v>674</v>
      </c>
      <c r="N144" s="64">
        <v>0</v>
      </c>
      <c r="O144" s="64">
        <v>0</v>
      </c>
      <c r="P144" s="64">
        <v>0</v>
      </c>
      <c r="Q144" s="64">
        <v>0</v>
      </c>
      <c r="R144" s="64">
        <f t="shared" si="22"/>
        <v>0</v>
      </c>
      <c r="S144" s="105" t="s">
        <v>5915</v>
      </c>
      <c r="T144" s="105" t="s">
        <v>172</v>
      </c>
      <c r="U144" s="159">
        <f t="shared" si="13"/>
        <v>0</v>
      </c>
      <c r="V144" s="159">
        <v>0</v>
      </c>
      <c r="W144" s="100" t="str">
        <f t="shared" si="14"/>
        <v>No hay Programación</v>
      </c>
      <c r="X144" s="105" t="str">
        <f t="shared" si="15"/>
        <v>De acuerdo a lo programado</v>
      </c>
      <c r="Y144" s="166"/>
      <c r="Z144" s="159">
        <f t="shared" si="16"/>
        <v>0</v>
      </c>
      <c r="AA144" s="159"/>
      <c r="AB144" s="100" t="str">
        <f t="shared" si="17"/>
        <v>No hay ejecución</v>
      </c>
      <c r="AC144" s="105" t="str">
        <f t="shared" si="18"/>
        <v>NA</v>
      </c>
      <c r="AD144" s="166"/>
      <c r="AE144" s="65">
        <f t="shared" si="19"/>
        <v>0</v>
      </c>
      <c r="AF144" s="100" t="str">
        <f t="shared" si="20"/>
        <v>No hay Programación</v>
      </c>
      <c r="AG144" s="105" t="str">
        <f t="shared" si="21"/>
        <v>De acuerdo a lo programado</v>
      </c>
      <c r="AH144" s="166"/>
      <c r="AI144" s="65" t="s">
        <v>172</v>
      </c>
      <c r="AJ144" s="105" t="s">
        <v>172</v>
      </c>
    </row>
    <row r="145" spans="1:36" s="59" customFormat="1" ht="20.399999999999999" thickTop="1" thickBot="1">
      <c r="A145" s="63">
        <v>130</v>
      </c>
      <c r="B145" s="162" t="s">
        <v>400</v>
      </c>
      <c r="C145" s="162">
        <v>0</v>
      </c>
      <c r="D145" s="162">
        <v>0</v>
      </c>
      <c r="E145" s="162" t="s">
        <v>41</v>
      </c>
      <c r="F145" s="162">
        <v>18</v>
      </c>
      <c r="G145" s="231" t="s">
        <v>5978</v>
      </c>
      <c r="H145" s="164" t="s">
        <v>6046</v>
      </c>
      <c r="I145" s="231" t="s">
        <v>2877</v>
      </c>
      <c r="J145" s="231" t="s">
        <v>5995</v>
      </c>
      <c r="K145" s="231">
        <v>6</v>
      </c>
      <c r="L145" s="165" t="s">
        <v>2201</v>
      </c>
      <c r="M145" s="165" t="s">
        <v>3764</v>
      </c>
      <c r="N145" s="64">
        <v>0</v>
      </c>
      <c r="O145" s="64">
        <v>0</v>
      </c>
      <c r="P145" s="64">
        <v>0</v>
      </c>
      <c r="Q145" s="64">
        <v>0</v>
      </c>
      <c r="R145" s="64">
        <f t="shared" si="22"/>
        <v>0</v>
      </c>
      <c r="S145" s="105" t="s">
        <v>5915</v>
      </c>
      <c r="T145" s="105" t="s">
        <v>172</v>
      </c>
      <c r="U145" s="159">
        <f t="shared" ref="U145:U208" si="23">N145+O145</f>
        <v>0</v>
      </c>
      <c r="V145" s="159">
        <v>0</v>
      </c>
      <c r="W145" s="100" t="str">
        <f t="shared" ref="W145:W208" si="24">IF(V145="","No hay ejecución",IF(AND(U145&gt;0), V145/U145,"No hay Programación"))</f>
        <v>No hay Programación</v>
      </c>
      <c r="X145" s="105" t="str">
        <f t="shared" ref="X145:X208" si="25">IF(W145="No hay ejecución","NA",IF(W145&gt;=90%,"De acuerdo a lo programado",IF(W145&gt;=70%,"Atraso Leve",IF(W145&lt;70%,"En Riesgo de no Cumplimiento"))))</f>
        <v>De acuerdo a lo programado</v>
      </c>
      <c r="Y145" s="166"/>
      <c r="Z145" s="159">
        <f t="shared" ref="Z145:Z208" si="26">P145+Q145</f>
        <v>0</v>
      </c>
      <c r="AA145" s="159"/>
      <c r="AB145" s="100" t="str">
        <f t="shared" ref="AB145:AB208" si="27">IF(AA145="","No hay ejecución",IF(AND(Z145&gt;0), AA145/Z145,"No hay Programación"))</f>
        <v>No hay ejecución</v>
      </c>
      <c r="AC145" s="105" t="str">
        <f t="shared" ref="AC145:AC208" si="28">IF(AB145="No hay ejecución","NA",IF(AB145&gt;=90%,"De acuerdo a lo programado",IF(AB145&gt;=70%,"Atraso Leve",IF(AB145&lt;70%,"En Riesgo de no Cumplimiento"))))</f>
        <v>NA</v>
      </c>
      <c r="AD145" s="166"/>
      <c r="AE145" s="65">
        <f t="shared" ref="AE145:AE208" si="29">V145+AA145</f>
        <v>0</v>
      </c>
      <c r="AF145" s="100" t="str">
        <f t="shared" ref="AF145:AF208" si="30">IF(AE145="","No hay ejecución",IF(AND(AE145&gt;0), AE145/R145,"No hay Programación"))</f>
        <v>No hay Programación</v>
      </c>
      <c r="AG145" s="105" t="str">
        <f t="shared" ref="AG145:AG208" si="31">IF(AF145="No hay ejecución","NA",IF(AF145&gt;=90%,"De acuerdo a lo programado",IF(AF145&gt;=70%,"Atraso Leve",IF(AF145&lt;70%,"Incumplimiento"))))</f>
        <v>De acuerdo a lo programado</v>
      </c>
      <c r="AH145" s="166"/>
      <c r="AI145" s="65" t="s">
        <v>172</v>
      </c>
      <c r="AJ145" s="105" t="s">
        <v>172</v>
      </c>
    </row>
    <row r="146" spans="1:36" s="59" customFormat="1" ht="20.399999999999999" thickTop="1" thickBot="1">
      <c r="A146" s="63">
        <v>131</v>
      </c>
      <c r="B146" s="162" t="s">
        <v>400</v>
      </c>
      <c r="C146" s="162">
        <v>0</v>
      </c>
      <c r="D146" s="162">
        <v>0</v>
      </c>
      <c r="E146" s="162" t="s">
        <v>41</v>
      </c>
      <c r="F146" s="162">
        <v>18</v>
      </c>
      <c r="G146" s="231" t="s">
        <v>5978</v>
      </c>
      <c r="H146" s="164" t="s">
        <v>6047</v>
      </c>
      <c r="I146" s="231" t="s">
        <v>2877</v>
      </c>
      <c r="J146" s="231" t="s">
        <v>5995</v>
      </c>
      <c r="K146" s="231">
        <v>6</v>
      </c>
      <c r="L146" s="165" t="s">
        <v>2214</v>
      </c>
      <c r="M146" s="165" t="s">
        <v>2215</v>
      </c>
      <c r="N146" s="64">
        <v>0</v>
      </c>
      <c r="O146" s="64">
        <v>0</v>
      </c>
      <c r="P146" s="64">
        <v>0</v>
      </c>
      <c r="Q146" s="64">
        <v>0</v>
      </c>
      <c r="R146" s="64">
        <f t="shared" ref="R146:R209" si="32">N146+O146+P146+Q146</f>
        <v>0</v>
      </c>
      <c r="S146" s="105" t="s">
        <v>5915</v>
      </c>
      <c r="T146" s="105" t="s">
        <v>172</v>
      </c>
      <c r="U146" s="159">
        <f t="shared" si="23"/>
        <v>0</v>
      </c>
      <c r="V146" s="159">
        <v>0</v>
      </c>
      <c r="W146" s="100" t="str">
        <f t="shared" si="24"/>
        <v>No hay Programación</v>
      </c>
      <c r="X146" s="105" t="str">
        <f t="shared" si="25"/>
        <v>De acuerdo a lo programado</v>
      </c>
      <c r="Y146" s="166"/>
      <c r="Z146" s="159">
        <f t="shared" si="26"/>
        <v>0</v>
      </c>
      <c r="AA146" s="159"/>
      <c r="AB146" s="100" t="str">
        <f t="shared" si="27"/>
        <v>No hay ejecución</v>
      </c>
      <c r="AC146" s="105" t="str">
        <f t="shared" si="28"/>
        <v>NA</v>
      </c>
      <c r="AD146" s="166"/>
      <c r="AE146" s="65">
        <f t="shared" si="29"/>
        <v>0</v>
      </c>
      <c r="AF146" s="100" t="str">
        <f t="shared" si="30"/>
        <v>No hay Programación</v>
      </c>
      <c r="AG146" s="105" t="str">
        <f t="shared" si="31"/>
        <v>De acuerdo a lo programado</v>
      </c>
      <c r="AH146" s="166"/>
      <c r="AI146" s="65" t="s">
        <v>172</v>
      </c>
      <c r="AJ146" s="105" t="s">
        <v>172</v>
      </c>
    </row>
    <row r="147" spans="1:36" s="59" customFormat="1" ht="20.399999999999999" thickTop="1" thickBot="1">
      <c r="A147" s="63">
        <v>132</v>
      </c>
      <c r="B147" s="162" t="s">
        <v>400</v>
      </c>
      <c r="C147" s="162">
        <v>0</v>
      </c>
      <c r="D147" s="162">
        <v>0</v>
      </c>
      <c r="E147" s="162" t="s">
        <v>41</v>
      </c>
      <c r="F147" s="162">
        <v>18</v>
      </c>
      <c r="G147" s="231" t="s">
        <v>5978</v>
      </c>
      <c r="H147" s="164" t="s">
        <v>3873</v>
      </c>
      <c r="I147" s="231" t="s">
        <v>2877</v>
      </c>
      <c r="J147" s="231" t="s">
        <v>5995</v>
      </c>
      <c r="K147" s="231">
        <v>6</v>
      </c>
      <c r="L147" s="165" t="s">
        <v>2214</v>
      </c>
      <c r="M147" s="165" t="s">
        <v>2215</v>
      </c>
      <c r="N147" s="64">
        <v>0</v>
      </c>
      <c r="O147" s="64">
        <v>0</v>
      </c>
      <c r="P147" s="64">
        <v>0</v>
      </c>
      <c r="Q147" s="64">
        <v>0</v>
      </c>
      <c r="R147" s="64">
        <f t="shared" si="32"/>
        <v>0</v>
      </c>
      <c r="S147" s="105" t="s">
        <v>5915</v>
      </c>
      <c r="T147" s="105" t="s">
        <v>172</v>
      </c>
      <c r="U147" s="159">
        <f t="shared" si="23"/>
        <v>0</v>
      </c>
      <c r="V147" s="159">
        <v>0</v>
      </c>
      <c r="W147" s="100" t="str">
        <f t="shared" si="24"/>
        <v>No hay Programación</v>
      </c>
      <c r="X147" s="105" t="str">
        <f t="shared" si="25"/>
        <v>De acuerdo a lo programado</v>
      </c>
      <c r="Y147" s="166"/>
      <c r="Z147" s="159">
        <f t="shared" si="26"/>
        <v>0</v>
      </c>
      <c r="AA147" s="159"/>
      <c r="AB147" s="100" t="str">
        <f t="shared" si="27"/>
        <v>No hay ejecución</v>
      </c>
      <c r="AC147" s="105" t="str">
        <f t="shared" si="28"/>
        <v>NA</v>
      </c>
      <c r="AD147" s="166"/>
      <c r="AE147" s="65">
        <f t="shared" si="29"/>
        <v>0</v>
      </c>
      <c r="AF147" s="100" t="str">
        <f t="shared" si="30"/>
        <v>No hay Programación</v>
      </c>
      <c r="AG147" s="105" t="str">
        <f t="shared" si="31"/>
        <v>De acuerdo a lo programado</v>
      </c>
      <c r="AH147" s="166"/>
      <c r="AI147" s="65" t="s">
        <v>172</v>
      </c>
      <c r="AJ147" s="105" t="s">
        <v>172</v>
      </c>
    </row>
    <row r="148" spans="1:36" s="59" customFormat="1" ht="20.399999999999999" thickTop="1" thickBot="1">
      <c r="A148" s="63">
        <v>133</v>
      </c>
      <c r="B148" s="162" t="s">
        <v>400</v>
      </c>
      <c r="C148" s="162">
        <v>0</v>
      </c>
      <c r="D148" s="162">
        <v>0</v>
      </c>
      <c r="E148" s="162" t="s">
        <v>41</v>
      </c>
      <c r="F148" s="162">
        <v>18</v>
      </c>
      <c r="G148" s="231" t="s">
        <v>5978</v>
      </c>
      <c r="H148" s="164" t="s">
        <v>3874</v>
      </c>
      <c r="I148" s="231" t="s">
        <v>2877</v>
      </c>
      <c r="J148" s="231" t="s">
        <v>5995</v>
      </c>
      <c r="K148" s="231">
        <v>6</v>
      </c>
      <c r="L148" s="165" t="s">
        <v>2233</v>
      </c>
      <c r="M148" s="165" t="s">
        <v>6034</v>
      </c>
      <c r="N148" s="64">
        <v>0</v>
      </c>
      <c r="O148" s="64">
        <v>0</v>
      </c>
      <c r="P148" s="64">
        <v>0</v>
      </c>
      <c r="Q148" s="64">
        <v>0</v>
      </c>
      <c r="R148" s="64">
        <f t="shared" si="32"/>
        <v>0</v>
      </c>
      <c r="S148" s="105" t="s">
        <v>5915</v>
      </c>
      <c r="T148" s="105" t="s">
        <v>172</v>
      </c>
      <c r="U148" s="159">
        <f t="shared" si="23"/>
        <v>0</v>
      </c>
      <c r="V148" s="159">
        <v>0</v>
      </c>
      <c r="W148" s="100" t="str">
        <f t="shared" si="24"/>
        <v>No hay Programación</v>
      </c>
      <c r="X148" s="105" t="str">
        <f t="shared" si="25"/>
        <v>De acuerdo a lo programado</v>
      </c>
      <c r="Y148" s="166"/>
      <c r="Z148" s="159">
        <f t="shared" si="26"/>
        <v>0</v>
      </c>
      <c r="AA148" s="159"/>
      <c r="AB148" s="100" t="str">
        <f t="shared" si="27"/>
        <v>No hay ejecución</v>
      </c>
      <c r="AC148" s="105" t="str">
        <f t="shared" si="28"/>
        <v>NA</v>
      </c>
      <c r="AD148" s="166"/>
      <c r="AE148" s="65">
        <f t="shared" si="29"/>
        <v>0</v>
      </c>
      <c r="AF148" s="100" t="str">
        <f t="shared" si="30"/>
        <v>No hay Programación</v>
      </c>
      <c r="AG148" s="105" t="str">
        <f t="shared" si="31"/>
        <v>De acuerdo a lo programado</v>
      </c>
      <c r="AH148" s="166"/>
      <c r="AI148" s="65" t="s">
        <v>172</v>
      </c>
      <c r="AJ148" s="105" t="s">
        <v>172</v>
      </c>
    </row>
    <row r="149" spans="1:36" s="59" customFormat="1" ht="20.399999999999999" thickTop="1" thickBot="1">
      <c r="A149" s="63">
        <v>134</v>
      </c>
      <c r="B149" s="162" t="s">
        <v>400</v>
      </c>
      <c r="C149" s="162">
        <v>0</v>
      </c>
      <c r="D149" s="162">
        <v>0</v>
      </c>
      <c r="E149" s="162" t="s">
        <v>41</v>
      </c>
      <c r="F149" s="162">
        <v>18</v>
      </c>
      <c r="G149" s="231" t="s">
        <v>5978</v>
      </c>
      <c r="H149" s="164" t="s">
        <v>6048</v>
      </c>
      <c r="I149" s="231" t="s">
        <v>2877</v>
      </c>
      <c r="J149" s="231" t="s">
        <v>5995</v>
      </c>
      <c r="K149" s="231">
        <v>6</v>
      </c>
      <c r="L149" s="165" t="s">
        <v>2233</v>
      </c>
      <c r="M149" s="165" t="s">
        <v>643</v>
      </c>
      <c r="N149" s="64">
        <v>0</v>
      </c>
      <c r="O149" s="64">
        <v>0</v>
      </c>
      <c r="P149" s="64">
        <v>0</v>
      </c>
      <c r="Q149" s="64">
        <v>0</v>
      </c>
      <c r="R149" s="64">
        <f t="shared" si="32"/>
        <v>0</v>
      </c>
      <c r="S149" s="105" t="s">
        <v>5915</v>
      </c>
      <c r="T149" s="105" t="s">
        <v>172</v>
      </c>
      <c r="U149" s="159">
        <f t="shared" si="23"/>
        <v>0</v>
      </c>
      <c r="V149" s="159">
        <v>0</v>
      </c>
      <c r="W149" s="100" t="str">
        <f t="shared" si="24"/>
        <v>No hay Programación</v>
      </c>
      <c r="X149" s="105" t="str">
        <f t="shared" si="25"/>
        <v>De acuerdo a lo programado</v>
      </c>
      <c r="Y149" s="166"/>
      <c r="Z149" s="159">
        <f t="shared" si="26"/>
        <v>0</v>
      </c>
      <c r="AA149" s="159"/>
      <c r="AB149" s="100" t="str">
        <f t="shared" si="27"/>
        <v>No hay ejecución</v>
      </c>
      <c r="AC149" s="105" t="str">
        <f t="shared" si="28"/>
        <v>NA</v>
      </c>
      <c r="AD149" s="166"/>
      <c r="AE149" s="65">
        <f t="shared" si="29"/>
        <v>0</v>
      </c>
      <c r="AF149" s="100" t="str">
        <f t="shared" si="30"/>
        <v>No hay Programación</v>
      </c>
      <c r="AG149" s="105" t="str">
        <f t="shared" si="31"/>
        <v>De acuerdo a lo programado</v>
      </c>
      <c r="AH149" s="166"/>
      <c r="AI149" s="65" t="s">
        <v>172</v>
      </c>
      <c r="AJ149" s="105" t="s">
        <v>172</v>
      </c>
    </row>
    <row r="150" spans="1:36" s="59" customFormat="1" ht="20.399999999999999" thickTop="1" thickBot="1">
      <c r="A150" s="63">
        <v>135</v>
      </c>
      <c r="B150" s="162" t="s">
        <v>400</v>
      </c>
      <c r="C150" s="162">
        <v>0</v>
      </c>
      <c r="D150" s="162">
        <v>0</v>
      </c>
      <c r="E150" s="162" t="s">
        <v>41</v>
      </c>
      <c r="F150" s="162">
        <v>18</v>
      </c>
      <c r="G150" s="231" t="s">
        <v>5978</v>
      </c>
      <c r="H150" s="164" t="s">
        <v>6049</v>
      </c>
      <c r="I150" s="231" t="s">
        <v>2877</v>
      </c>
      <c r="J150" s="231" t="s">
        <v>5995</v>
      </c>
      <c r="K150" s="231">
        <v>6</v>
      </c>
      <c r="L150" s="165" t="s">
        <v>2247</v>
      </c>
      <c r="M150" s="165" t="s">
        <v>674</v>
      </c>
      <c r="N150" s="64">
        <v>0</v>
      </c>
      <c r="O150" s="64">
        <v>0</v>
      </c>
      <c r="P150" s="64">
        <v>0</v>
      </c>
      <c r="Q150" s="64">
        <v>0</v>
      </c>
      <c r="R150" s="64">
        <f t="shared" si="32"/>
        <v>0</v>
      </c>
      <c r="S150" s="105" t="s">
        <v>5915</v>
      </c>
      <c r="T150" s="105" t="s">
        <v>172</v>
      </c>
      <c r="U150" s="159">
        <f t="shared" si="23"/>
        <v>0</v>
      </c>
      <c r="V150" s="159">
        <v>0</v>
      </c>
      <c r="W150" s="100" t="str">
        <f t="shared" si="24"/>
        <v>No hay Programación</v>
      </c>
      <c r="X150" s="105" t="str">
        <f t="shared" si="25"/>
        <v>De acuerdo a lo programado</v>
      </c>
      <c r="Y150" s="166"/>
      <c r="Z150" s="159">
        <f t="shared" si="26"/>
        <v>0</v>
      </c>
      <c r="AA150" s="159"/>
      <c r="AB150" s="100" t="str">
        <f t="shared" si="27"/>
        <v>No hay ejecución</v>
      </c>
      <c r="AC150" s="105" t="str">
        <f t="shared" si="28"/>
        <v>NA</v>
      </c>
      <c r="AD150" s="166"/>
      <c r="AE150" s="65">
        <f t="shared" si="29"/>
        <v>0</v>
      </c>
      <c r="AF150" s="100" t="str">
        <f t="shared" si="30"/>
        <v>No hay Programación</v>
      </c>
      <c r="AG150" s="105" t="str">
        <f t="shared" si="31"/>
        <v>De acuerdo a lo programado</v>
      </c>
      <c r="AH150" s="166"/>
      <c r="AI150" s="65" t="s">
        <v>172</v>
      </c>
      <c r="AJ150" s="105" t="s">
        <v>172</v>
      </c>
    </row>
    <row r="151" spans="1:36" s="59" customFormat="1" ht="20.399999999999999" thickTop="1" thickBot="1">
      <c r="A151" s="63">
        <v>136</v>
      </c>
      <c r="B151" s="162" t="s">
        <v>400</v>
      </c>
      <c r="C151" s="162">
        <v>0</v>
      </c>
      <c r="D151" s="162">
        <v>0</v>
      </c>
      <c r="E151" s="162" t="s">
        <v>41</v>
      </c>
      <c r="F151" s="162">
        <v>18</v>
      </c>
      <c r="G151" s="231" t="s">
        <v>6050</v>
      </c>
      <c r="H151" s="164" t="s">
        <v>6051</v>
      </c>
      <c r="I151" s="231" t="s">
        <v>2877</v>
      </c>
      <c r="J151" s="231" t="s">
        <v>5995</v>
      </c>
      <c r="K151" s="231">
        <v>6</v>
      </c>
      <c r="L151" s="165" t="s">
        <v>2201</v>
      </c>
      <c r="M151" s="165" t="s">
        <v>3764</v>
      </c>
      <c r="N151" s="64">
        <v>12</v>
      </c>
      <c r="O151" s="64">
        <v>3</v>
      </c>
      <c r="P151" s="64">
        <v>2</v>
      </c>
      <c r="Q151" s="64">
        <v>0</v>
      </c>
      <c r="R151" s="64">
        <f t="shared" si="32"/>
        <v>17</v>
      </c>
      <c r="S151" s="105" t="s">
        <v>5915</v>
      </c>
      <c r="T151" s="105" t="s">
        <v>172</v>
      </c>
      <c r="U151" s="159">
        <f t="shared" si="23"/>
        <v>15</v>
      </c>
      <c r="V151" s="159">
        <v>16</v>
      </c>
      <c r="W151" s="100">
        <f t="shared" si="24"/>
        <v>1.0666666666666667</v>
      </c>
      <c r="X151" s="105" t="str">
        <f t="shared" si="25"/>
        <v>De acuerdo a lo programado</v>
      </c>
      <c r="Y151" s="166"/>
      <c r="Z151" s="159">
        <f t="shared" si="26"/>
        <v>2</v>
      </c>
      <c r="AA151" s="159"/>
      <c r="AB151" s="100" t="str">
        <f t="shared" si="27"/>
        <v>No hay ejecución</v>
      </c>
      <c r="AC151" s="105" t="str">
        <f t="shared" si="28"/>
        <v>NA</v>
      </c>
      <c r="AD151" s="166"/>
      <c r="AE151" s="65">
        <f t="shared" si="29"/>
        <v>16</v>
      </c>
      <c r="AF151" s="100">
        <f t="shared" si="30"/>
        <v>0.94117647058823528</v>
      </c>
      <c r="AG151" s="105" t="str">
        <f t="shared" si="31"/>
        <v>De acuerdo a lo programado</v>
      </c>
      <c r="AH151" s="166"/>
      <c r="AI151" s="65" t="s">
        <v>172</v>
      </c>
      <c r="AJ151" s="105" t="s">
        <v>172</v>
      </c>
    </row>
    <row r="152" spans="1:36" s="59" customFormat="1" ht="20.399999999999999" thickTop="1" thickBot="1">
      <c r="A152" s="63">
        <v>137</v>
      </c>
      <c r="B152" s="162" t="s">
        <v>400</v>
      </c>
      <c r="C152" s="162">
        <v>0</v>
      </c>
      <c r="D152" s="162">
        <v>0</v>
      </c>
      <c r="E152" s="162" t="s">
        <v>41</v>
      </c>
      <c r="F152" s="162">
        <v>18</v>
      </c>
      <c r="G152" s="231" t="s">
        <v>6050</v>
      </c>
      <c r="H152" s="164" t="s">
        <v>6052</v>
      </c>
      <c r="I152" s="231" t="s">
        <v>2877</v>
      </c>
      <c r="J152" s="231" t="s">
        <v>5995</v>
      </c>
      <c r="K152" s="231">
        <v>6</v>
      </c>
      <c r="L152" s="165" t="s">
        <v>2214</v>
      </c>
      <c r="M152" s="165" t="s">
        <v>2215</v>
      </c>
      <c r="N152" s="64">
        <v>5</v>
      </c>
      <c r="O152" s="64">
        <v>19</v>
      </c>
      <c r="P152" s="64">
        <v>12</v>
      </c>
      <c r="Q152" s="64">
        <v>6</v>
      </c>
      <c r="R152" s="64">
        <f t="shared" si="32"/>
        <v>42</v>
      </c>
      <c r="S152" s="105" t="s">
        <v>5915</v>
      </c>
      <c r="T152" s="105" t="s">
        <v>172</v>
      </c>
      <c r="U152" s="159">
        <f t="shared" si="23"/>
        <v>24</v>
      </c>
      <c r="V152" s="159">
        <v>25</v>
      </c>
      <c r="W152" s="100">
        <f t="shared" si="24"/>
        <v>1.0416666666666667</v>
      </c>
      <c r="X152" s="105" t="str">
        <f t="shared" si="25"/>
        <v>De acuerdo a lo programado</v>
      </c>
      <c r="Y152" s="166"/>
      <c r="Z152" s="159">
        <f t="shared" si="26"/>
        <v>18</v>
      </c>
      <c r="AA152" s="159"/>
      <c r="AB152" s="100" t="str">
        <f t="shared" si="27"/>
        <v>No hay ejecución</v>
      </c>
      <c r="AC152" s="105" t="str">
        <f t="shared" si="28"/>
        <v>NA</v>
      </c>
      <c r="AD152" s="166"/>
      <c r="AE152" s="65">
        <f t="shared" si="29"/>
        <v>25</v>
      </c>
      <c r="AF152" s="100">
        <f t="shared" si="30"/>
        <v>0.59523809523809523</v>
      </c>
      <c r="AG152" s="105" t="str">
        <f t="shared" si="31"/>
        <v>Incumplimiento</v>
      </c>
      <c r="AH152" s="166"/>
      <c r="AI152" s="65" t="s">
        <v>172</v>
      </c>
      <c r="AJ152" s="105" t="s">
        <v>172</v>
      </c>
    </row>
    <row r="153" spans="1:36" s="59" customFormat="1" ht="20.399999999999999" thickTop="1" thickBot="1">
      <c r="A153" s="63">
        <v>138</v>
      </c>
      <c r="B153" s="162" t="s">
        <v>3954</v>
      </c>
      <c r="C153" s="162">
        <v>0</v>
      </c>
      <c r="D153" s="162">
        <v>0</v>
      </c>
      <c r="E153" s="162" t="s">
        <v>46</v>
      </c>
      <c r="F153" s="162">
        <v>19</v>
      </c>
      <c r="G153" s="231" t="s">
        <v>6050</v>
      </c>
      <c r="H153" s="164" t="s">
        <v>6052</v>
      </c>
      <c r="I153" s="231" t="s">
        <v>2877</v>
      </c>
      <c r="J153" s="231" t="s">
        <v>5995</v>
      </c>
      <c r="K153" s="231">
        <v>6</v>
      </c>
      <c r="L153" s="165" t="s">
        <v>664</v>
      </c>
      <c r="M153" s="165" t="s">
        <v>3770</v>
      </c>
      <c r="N153" s="64">
        <v>1</v>
      </c>
      <c r="O153" s="64">
        <v>0</v>
      </c>
      <c r="P153" s="64">
        <v>0</v>
      </c>
      <c r="Q153" s="64">
        <v>0</v>
      </c>
      <c r="R153" s="64">
        <f t="shared" si="32"/>
        <v>1</v>
      </c>
      <c r="S153" s="105" t="s">
        <v>5915</v>
      </c>
      <c r="T153" s="105" t="s">
        <v>172</v>
      </c>
      <c r="U153" s="159">
        <f t="shared" si="23"/>
        <v>1</v>
      </c>
      <c r="V153" s="159">
        <v>1</v>
      </c>
      <c r="W153" s="100">
        <f t="shared" si="24"/>
        <v>1</v>
      </c>
      <c r="X153" s="105" t="str">
        <f t="shared" si="25"/>
        <v>De acuerdo a lo programado</v>
      </c>
      <c r="Y153" s="166"/>
      <c r="Z153" s="159">
        <f t="shared" si="26"/>
        <v>0</v>
      </c>
      <c r="AA153" s="159"/>
      <c r="AB153" s="100" t="str">
        <f t="shared" si="27"/>
        <v>No hay ejecución</v>
      </c>
      <c r="AC153" s="105" t="str">
        <f t="shared" si="28"/>
        <v>NA</v>
      </c>
      <c r="AD153" s="166"/>
      <c r="AE153" s="65">
        <f t="shared" si="29"/>
        <v>1</v>
      </c>
      <c r="AF153" s="100">
        <f t="shared" si="30"/>
        <v>1</v>
      </c>
      <c r="AG153" s="105" t="str">
        <f t="shared" si="31"/>
        <v>De acuerdo a lo programado</v>
      </c>
      <c r="AH153" s="166"/>
      <c r="AI153" s="65" t="s">
        <v>172</v>
      </c>
      <c r="AJ153" s="105" t="s">
        <v>172</v>
      </c>
    </row>
    <row r="154" spans="1:36" s="59" customFormat="1" ht="20.399999999999999" thickTop="1" thickBot="1">
      <c r="A154" s="63">
        <v>139</v>
      </c>
      <c r="B154" s="162" t="s">
        <v>400</v>
      </c>
      <c r="C154" s="162">
        <v>0</v>
      </c>
      <c r="D154" s="162">
        <v>0</v>
      </c>
      <c r="E154" s="162" t="s">
        <v>41</v>
      </c>
      <c r="F154" s="162">
        <v>18</v>
      </c>
      <c r="G154" s="231" t="s">
        <v>6050</v>
      </c>
      <c r="H154" s="164" t="s">
        <v>3877</v>
      </c>
      <c r="I154" s="231" t="s">
        <v>2877</v>
      </c>
      <c r="J154" s="231" t="s">
        <v>5995</v>
      </c>
      <c r="K154" s="231">
        <v>6</v>
      </c>
      <c r="L154" s="165" t="s">
        <v>3778</v>
      </c>
      <c r="M154" s="165" t="s">
        <v>643</v>
      </c>
      <c r="N154" s="64">
        <v>0</v>
      </c>
      <c r="O154" s="64">
        <v>1</v>
      </c>
      <c r="P154" s="64">
        <v>4</v>
      </c>
      <c r="Q154" s="64">
        <v>0</v>
      </c>
      <c r="R154" s="64">
        <f t="shared" si="32"/>
        <v>5</v>
      </c>
      <c r="S154" s="105" t="s">
        <v>5915</v>
      </c>
      <c r="T154" s="105" t="s">
        <v>172</v>
      </c>
      <c r="U154" s="159">
        <f t="shared" si="23"/>
        <v>1</v>
      </c>
      <c r="V154" s="159">
        <v>1</v>
      </c>
      <c r="W154" s="100">
        <f t="shared" si="24"/>
        <v>1</v>
      </c>
      <c r="X154" s="105" t="str">
        <f t="shared" si="25"/>
        <v>De acuerdo a lo programado</v>
      </c>
      <c r="Y154" s="166"/>
      <c r="Z154" s="159">
        <f t="shared" si="26"/>
        <v>4</v>
      </c>
      <c r="AA154" s="159"/>
      <c r="AB154" s="100" t="str">
        <f t="shared" si="27"/>
        <v>No hay ejecución</v>
      </c>
      <c r="AC154" s="105" t="str">
        <f t="shared" si="28"/>
        <v>NA</v>
      </c>
      <c r="AD154" s="166"/>
      <c r="AE154" s="65">
        <f t="shared" si="29"/>
        <v>1</v>
      </c>
      <c r="AF154" s="100">
        <f t="shared" si="30"/>
        <v>0.2</v>
      </c>
      <c r="AG154" s="105" t="str">
        <f t="shared" si="31"/>
        <v>Incumplimiento</v>
      </c>
      <c r="AH154" s="166"/>
      <c r="AI154" s="65" t="s">
        <v>172</v>
      </c>
      <c r="AJ154" s="105" t="s">
        <v>172</v>
      </c>
    </row>
    <row r="155" spans="1:36" s="59" customFormat="1" ht="20.399999999999999" thickTop="1" thickBot="1">
      <c r="A155" s="63">
        <v>140</v>
      </c>
      <c r="B155" s="162" t="s">
        <v>400</v>
      </c>
      <c r="C155" s="162">
        <v>0</v>
      </c>
      <c r="D155" s="162">
        <v>0</v>
      </c>
      <c r="E155" s="162" t="s">
        <v>41</v>
      </c>
      <c r="F155" s="162">
        <v>18</v>
      </c>
      <c r="G155" s="231" t="s">
        <v>6050</v>
      </c>
      <c r="H155" s="164" t="s">
        <v>3878</v>
      </c>
      <c r="I155" s="231" t="s">
        <v>2877</v>
      </c>
      <c r="J155" s="231" t="s">
        <v>5995</v>
      </c>
      <c r="K155" s="231">
        <v>6</v>
      </c>
      <c r="L155" s="165" t="s">
        <v>6002</v>
      </c>
      <c r="M155" s="165" t="s">
        <v>643</v>
      </c>
      <c r="N155" s="64">
        <v>0</v>
      </c>
      <c r="O155" s="64">
        <v>1</v>
      </c>
      <c r="P155" s="64">
        <v>0</v>
      </c>
      <c r="Q155" s="64">
        <v>0</v>
      </c>
      <c r="R155" s="64">
        <f t="shared" si="32"/>
        <v>1</v>
      </c>
      <c r="S155" s="105" t="s">
        <v>5915</v>
      </c>
      <c r="T155" s="105" t="s">
        <v>172</v>
      </c>
      <c r="U155" s="159">
        <f t="shared" si="23"/>
        <v>1</v>
      </c>
      <c r="V155" s="159">
        <v>1</v>
      </c>
      <c r="W155" s="100">
        <f t="shared" si="24"/>
        <v>1</v>
      </c>
      <c r="X155" s="105" t="str">
        <f t="shared" si="25"/>
        <v>De acuerdo a lo programado</v>
      </c>
      <c r="Y155" s="166"/>
      <c r="Z155" s="159">
        <f t="shared" si="26"/>
        <v>0</v>
      </c>
      <c r="AA155" s="159"/>
      <c r="AB155" s="100" t="str">
        <f t="shared" si="27"/>
        <v>No hay ejecución</v>
      </c>
      <c r="AC155" s="105" t="str">
        <f t="shared" si="28"/>
        <v>NA</v>
      </c>
      <c r="AD155" s="166"/>
      <c r="AE155" s="65">
        <f t="shared" si="29"/>
        <v>1</v>
      </c>
      <c r="AF155" s="100">
        <f t="shared" si="30"/>
        <v>1</v>
      </c>
      <c r="AG155" s="105" t="str">
        <f t="shared" si="31"/>
        <v>De acuerdo a lo programado</v>
      </c>
      <c r="AH155" s="166"/>
      <c r="AI155" s="65" t="s">
        <v>172</v>
      </c>
      <c r="AJ155" s="105" t="s">
        <v>172</v>
      </c>
    </row>
    <row r="156" spans="1:36" s="59" customFormat="1" ht="20.399999999999999" thickTop="1" thickBot="1">
      <c r="A156" s="63">
        <v>141</v>
      </c>
      <c r="B156" s="162" t="s">
        <v>400</v>
      </c>
      <c r="C156" s="162">
        <v>0</v>
      </c>
      <c r="D156" s="162">
        <v>0</v>
      </c>
      <c r="E156" s="162" t="s">
        <v>41</v>
      </c>
      <c r="F156" s="162">
        <v>18</v>
      </c>
      <c r="G156" s="231" t="s">
        <v>6050</v>
      </c>
      <c r="H156" s="164" t="s">
        <v>6053</v>
      </c>
      <c r="I156" s="231" t="s">
        <v>2877</v>
      </c>
      <c r="J156" s="231" t="s">
        <v>5995</v>
      </c>
      <c r="K156" s="231">
        <v>6</v>
      </c>
      <c r="L156" s="165" t="s">
        <v>6002</v>
      </c>
      <c r="M156" s="165" t="s">
        <v>643</v>
      </c>
      <c r="N156" s="64">
        <v>0</v>
      </c>
      <c r="O156" s="64">
        <v>1</v>
      </c>
      <c r="P156" s="64">
        <v>2</v>
      </c>
      <c r="Q156" s="64">
        <v>0</v>
      </c>
      <c r="R156" s="64">
        <f t="shared" si="32"/>
        <v>3</v>
      </c>
      <c r="S156" s="105" t="s">
        <v>5915</v>
      </c>
      <c r="T156" s="105" t="s">
        <v>172</v>
      </c>
      <c r="U156" s="159">
        <f t="shared" si="23"/>
        <v>1</v>
      </c>
      <c r="V156" s="159">
        <v>0</v>
      </c>
      <c r="W156" s="100">
        <f t="shared" si="24"/>
        <v>0</v>
      </c>
      <c r="X156" s="105" t="str">
        <f t="shared" si="25"/>
        <v>En Riesgo de no Cumplimiento</v>
      </c>
      <c r="Y156" s="166" t="s">
        <v>6054</v>
      </c>
      <c r="Z156" s="159">
        <f t="shared" si="26"/>
        <v>2</v>
      </c>
      <c r="AA156" s="159"/>
      <c r="AB156" s="100" t="str">
        <f t="shared" si="27"/>
        <v>No hay ejecución</v>
      </c>
      <c r="AC156" s="105" t="str">
        <f t="shared" si="28"/>
        <v>NA</v>
      </c>
      <c r="AD156" s="166"/>
      <c r="AE156" s="65">
        <f t="shared" si="29"/>
        <v>0</v>
      </c>
      <c r="AF156" s="100" t="str">
        <f t="shared" si="30"/>
        <v>No hay Programación</v>
      </c>
      <c r="AG156" s="105" t="str">
        <f t="shared" si="31"/>
        <v>De acuerdo a lo programado</v>
      </c>
      <c r="AH156" s="166"/>
      <c r="AI156" s="65" t="s">
        <v>172</v>
      </c>
      <c r="AJ156" s="105" t="s">
        <v>172</v>
      </c>
    </row>
    <row r="157" spans="1:36" s="59" customFormat="1" ht="20.399999999999999" thickTop="1" thickBot="1">
      <c r="A157" s="63">
        <v>142</v>
      </c>
      <c r="B157" s="162" t="s">
        <v>400</v>
      </c>
      <c r="C157" s="162">
        <v>0</v>
      </c>
      <c r="D157" s="162">
        <v>0</v>
      </c>
      <c r="E157" s="162" t="s">
        <v>41</v>
      </c>
      <c r="F157" s="162">
        <v>18</v>
      </c>
      <c r="G157" s="231" t="s">
        <v>6050</v>
      </c>
      <c r="H157" s="164" t="s">
        <v>6055</v>
      </c>
      <c r="I157" s="231" t="s">
        <v>2877</v>
      </c>
      <c r="J157" s="231" t="s">
        <v>5995</v>
      </c>
      <c r="K157" s="231">
        <v>6</v>
      </c>
      <c r="L157" s="165" t="s">
        <v>2247</v>
      </c>
      <c r="M157" s="165" t="s">
        <v>674</v>
      </c>
      <c r="N157" s="64">
        <v>0</v>
      </c>
      <c r="O157" s="64">
        <v>0</v>
      </c>
      <c r="P157" s="64">
        <v>0</v>
      </c>
      <c r="Q157" s="64">
        <v>0</v>
      </c>
      <c r="R157" s="64">
        <f t="shared" si="32"/>
        <v>0</v>
      </c>
      <c r="S157" s="105" t="s">
        <v>5915</v>
      </c>
      <c r="T157" s="105" t="s">
        <v>172</v>
      </c>
      <c r="U157" s="159">
        <f t="shared" si="23"/>
        <v>0</v>
      </c>
      <c r="V157" s="159" t="s">
        <v>5920</v>
      </c>
      <c r="W157" s="100" t="str">
        <f t="shared" si="24"/>
        <v>No hay Programación</v>
      </c>
      <c r="X157" s="105" t="str">
        <f t="shared" si="25"/>
        <v>De acuerdo a lo programado</v>
      </c>
      <c r="Y157" s="166"/>
      <c r="Z157" s="159">
        <f t="shared" si="26"/>
        <v>0</v>
      </c>
      <c r="AA157" s="159"/>
      <c r="AB157" s="100" t="str">
        <f t="shared" si="27"/>
        <v>No hay ejecución</v>
      </c>
      <c r="AC157" s="105" t="str">
        <f t="shared" si="28"/>
        <v>NA</v>
      </c>
      <c r="AD157" s="166"/>
      <c r="AE157" s="65" t="e">
        <f t="shared" si="29"/>
        <v>#VALUE!</v>
      </c>
      <c r="AF157" s="100" t="e">
        <f t="shared" si="30"/>
        <v>#VALUE!</v>
      </c>
      <c r="AG157" s="105" t="e">
        <f t="shared" si="31"/>
        <v>#VALUE!</v>
      </c>
      <c r="AH157" s="166"/>
      <c r="AI157" s="65" t="s">
        <v>172</v>
      </c>
      <c r="AJ157" s="105" t="s">
        <v>172</v>
      </c>
    </row>
    <row r="158" spans="1:36" s="59" customFormat="1" ht="20.399999999999999" thickTop="1" thickBot="1">
      <c r="A158" s="63">
        <v>143</v>
      </c>
      <c r="B158" s="162" t="s">
        <v>400</v>
      </c>
      <c r="C158" s="162">
        <v>0</v>
      </c>
      <c r="D158" s="162">
        <v>0</v>
      </c>
      <c r="E158" s="162" t="s">
        <v>41</v>
      </c>
      <c r="F158" s="162">
        <v>18</v>
      </c>
      <c r="G158" s="231" t="s">
        <v>5978</v>
      </c>
      <c r="H158" s="164" t="s">
        <v>6056</v>
      </c>
      <c r="I158" s="231" t="s">
        <v>2877</v>
      </c>
      <c r="J158" s="231" t="s">
        <v>5995</v>
      </c>
      <c r="K158" s="231">
        <v>6</v>
      </c>
      <c r="L158" s="165" t="s">
        <v>2201</v>
      </c>
      <c r="M158" s="165" t="s">
        <v>3764</v>
      </c>
      <c r="N158" s="64">
        <v>0</v>
      </c>
      <c r="O158" s="64">
        <v>0</v>
      </c>
      <c r="P158" s="64">
        <v>0</v>
      </c>
      <c r="Q158" s="64">
        <v>1</v>
      </c>
      <c r="R158" s="64">
        <f t="shared" si="32"/>
        <v>1</v>
      </c>
      <c r="S158" s="105" t="s">
        <v>5915</v>
      </c>
      <c r="T158" s="105" t="s">
        <v>172</v>
      </c>
      <c r="U158" s="159">
        <f t="shared" si="23"/>
        <v>0</v>
      </c>
      <c r="V158" s="159">
        <v>0</v>
      </c>
      <c r="W158" s="100" t="str">
        <f t="shared" si="24"/>
        <v>No hay Programación</v>
      </c>
      <c r="X158" s="105" t="str">
        <f t="shared" si="25"/>
        <v>De acuerdo a lo programado</v>
      </c>
      <c r="Y158" s="166"/>
      <c r="Z158" s="159">
        <f t="shared" si="26"/>
        <v>1</v>
      </c>
      <c r="AA158" s="159"/>
      <c r="AB158" s="100" t="str">
        <f t="shared" si="27"/>
        <v>No hay ejecución</v>
      </c>
      <c r="AC158" s="105" t="str">
        <f t="shared" si="28"/>
        <v>NA</v>
      </c>
      <c r="AD158" s="166"/>
      <c r="AE158" s="65">
        <f t="shared" si="29"/>
        <v>0</v>
      </c>
      <c r="AF158" s="100" t="str">
        <f t="shared" si="30"/>
        <v>No hay Programación</v>
      </c>
      <c r="AG158" s="105" t="str">
        <f t="shared" si="31"/>
        <v>De acuerdo a lo programado</v>
      </c>
      <c r="AH158" s="166"/>
      <c r="AI158" s="65" t="s">
        <v>172</v>
      </c>
      <c r="AJ158" s="105" t="s">
        <v>172</v>
      </c>
    </row>
    <row r="159" spans="1:36" s="59" customFormat="1" ht="20.399999999999999" thickTop="1" thickBot="1">
      <c r="A159" s="63">
        <v>144</v>
      </c>
      <c r="B159" s="162" t="s">
        <v>400</v>
      </c>
      <c r="C159" s="162">
        <v>0</v>
      </c>
      <c r="D159" s="162">
        <v>0</v>
      </c>
      <c r="E159" s="162" t="s">
        <v>41</v>
      </c>
      <c r="F159" s="162">
        <v>18</v>
      </c>
      <c r="G159" s="231" t="s">
        <v>5978</v>
      </c>
      <c r="H159" s="164" t="s">
        <v>6057</v>
      </c>
      <c r="I159" s="231" t="s">
        <v>2877</v>
      </c>
      <c r="J159" s="231" t="s">
        <v>5995</v>
      </c>
      <c r="K159" s="231">
        <v>6</v>
      </c>
      <c r="L159" s="165" t="s">
        <v>2214</v>
      </c>
      <c r="M159" s="165" t="s">
        <v>2215</v>
      </c>
      <c r="N159" s="64">
        <v>0</v>
      </c>
      <c r="O159" s="64">
        <v>0</v>
      </c>
      <c r="P159" s="64">
        <v>0</v>
      </c>
      <c r="Q159" s="64">
        <v>1</v>
      </c>
      <c r="R159" s="64">
        <f t="shared" si="32"/>
        <v>1</v>
      </c>
      <c r="S159" s="105" t="s">
        <v>5915</v>
      </c>
      <c r="T159" s="105" t="s">
        <v>172</v>
      </c>
      <c r="U159" s="159">
        <f t="shared" si="23"/>
        <v>0</v>
      </c>
      <c r="V159" s="159">
        <v>1</v>
      </c>
      <c r="W159" s="100" t="str">
        <f t="shared" si="24"/>
        <v>No hay Programación</v>
      </c>
      <c r="X159" s="105" t="str">
        <f t="shared" si="25"/>
        <v>De acuerdo a lo programado</v>
      </c>
      <c r="Y159" s="166" t="s">
        <v>5944</v>
      </c>
      <c r="Z159" s="159">
        <f t="shared" si="26"/>
        <v>1</v>
      </c>
      <c r="AA159" s="159"/>
      <c r="AB159" s="100" t="str">
        <f t="shared" si="27"/>
        <v>No hay ejecución</v>
      </c>
      <c r="AC159" s="105" t="str">
        <f t="shared" si="28"/>
        <v>NA</v>
      </c>
      <c r="AD159" s="166"/>
      <c r="AE159" s="65">
        <f t="shared" si="29"/>
        <v>1</v>
      </c>
      <c r="AF159" s="100">
        <f t="shared" si="30"/>
        <v>1</v>
      </c>
      <c r="AG159" s="105" t="str">
        <f t="shared" si="31"/>
        <v>De acuerdo a lo programado</v>
      </c>
      <c r="AH159" s="166"/>
      <c r="AI159" s="65" t="s">
        <v>172</v>
      </c>
      <c r="AJ159" s="105" t="s">
        <v>172</v>
      </c>
    </row>
    <row r="160" spans="1:36" s="59" customFormat="1" ht="20.399999999999999" thickTop="1" thickBot="1">
      <c r="A160" s="63">
        <v>145</v>
      </c>
      <c r="B160" s="162" t="s">
        <v>400</v>
      </c>
      <c r="C160" s="162">
        <v>0</v>
      </c>
      <c r="D160" s="162">
        <v>0</v>
      </c>
      <c r="E160" s="162" t="s">
        <v>41</v>
      </c>
      <c r="F160" s="162">
        <v>18</v>
      </c>
      <c r="G160" s="231" t="s">
        <v>5978</v>
      </c>
      <c r="H160" s="164" t="s">
        <v>3881</v>
      </c>
      <c r="I160" s="231" t="s">
        <v>2877</v>
      </c>
      <c r="J160" s="231" t="s">
        <v>5995</v>
      </c>
      <c r="K160" s="231">
        <v>6</v>
      </c>
      <c r="L160" s="165" t="s">
        <v>2214</v>
      </c>
      <c r="M160" s="165" t="s">
        <v>2215</v>
      </c>
      <c r="N160" s="64">
        <v>1</v>
      </c>
      <c r="O160" s="64">
        <v>0</v>
      </c>
      <c r="P160" s="64">
        <v>0</v>
      </c>
      <c r="Q160" s="64">
        <v>0</v>
      </c>
      <c r="R160" s="64">
        <f t="shared" si="32"/>
        <v>1</v>
      </c>
      <c r="S160" s="105" t="s">
        <v>5915</v>
      </c>
      <c r="T160" s="105" t="s">
        <v>172</v>
      </c>
      <c r="U160" s="159">
        <f t="shared" si="23"/>
        <v>1</v>
      </c>
      <c r="V160" s="159">
        <v>0</v>
      </c>
      <c r="W160" s="100">
        <f t="shared" si="24"/>
        <v>0</v>
      </c>
      <c r="X160" s="105" t="str">
        <f t="shared" si="25"/>
        <v>En Riesgo de no Cumplimiento</v>
      </c>
      <c r="Y160" s="166" t="s">
        <v>5944</v>
      </c>
      <c r="Z160" s="159">
        <f t="shared" si="26"/>
        <v>0</v>
      </c>
      <c r="AA160" s="159"/>
      <c r="AB160" s="100" t="str">
        <f t="shared" si="27"/>
        <v>No hay ejecución</v>
      </c>
      <c r="AC160" s="105" t="str">
        <f t="shared" si="28"/>
        <v>NA</v>
      </c>
      <c r="AD160" s="166"/>
      <c r="AE160" s="65">
        <f t="shared" si="29"/>
        <v>0</v>
      </c>
      <c r="AF160" s="100" t="str">
        <f t="shared" si="30"/>
        <v>No hay Programación</v>
      </c>
      <c r="AG160" s="105" t="str">
        <f t="shared" si="31"/>
        <v>De acuerdo a lo programado</v>
      </c>
      <c r="AH160" s="166"/>
      <c r="AI160" s="65" t="s">
        <v>172</v>
      </c>
      <c r="AJ160" s="105" t="s">
        <v>172</v>
      </c>
    </row>
    <row r="161" spans="1:36" s="59" customFormat="1" ht="20.399999999999999" thickTop="1" thickBot="1">
      <c r="A161" s="63">
        <v>146</v>
      </c>
      <c r="B161" s="162" t="s">
        <v>400</v>
      </c>
      <c r="C161" s="162">
        <v>0</v>
      </c>
      <c r="D161" s="162">
        <v>0</v>
      </c>
      <c r="E161" s="162" t="s">
        <v>41</v>
      </c>
      <c r="F161" s="162">
        <v>18</v>
      </c>
      <c r="G161" s="231" t="s">
        <v>5978</v>
      </c>
      <c r="H161" s="164" t="s">
        <v>3882</v>
      </c>
      <c r="I161" s="231" t="s">
        <v>2877</v>
      </c>
      <c r="J161" s="231" t="s">
        <v>5995</v>
      </c>
      <c r="K161" s="231">
        <v>6</v>
      </c>
      <c r="L161" s="165" t="s">
        <v>2233</v>
      </c>
      <c r="M161" s="165" t="s">
        <v>6034</v>
      </c>
      <c r="N161" s="64">
        <v>0</v>
      </c>
      <c r="O161" s="64">
        <v>0</v>
      </c>
      <c r="P161" s="64">
        <v>0</v>
      </c>
      <c r="Q161" s="64">
        <v>1</v>
      </c>
      <c r="R161" s="64">
        <f t="shared" si="32"/>
        <v>1</v>
      </c>
      <c r="S161" s="105" t="s">
        <v>5915</v>
      </c>
      <c r="T161" s="105" t="s">
        <v>172</v>
      </c>
      <c r="U161" s="159">
        <f t="shared" si="23"/>
        <v>0</v>
      </c>
      <c r="V161" s="159">
        <v>0</v>
      </c>
      <c r="W161" s="100" t="str">
        <f t="shared" si="24"/>
        <v>No hay Programación</v>
      </c>
      <c r="X161" s="105" t="str">
        <f t="shared" si="25"/>
        <v>De acuerdo a lo programado</v>
      </c>
      <c r="Y161" s="166" t="s">
        <v>5944</v>
      </c>
      <c r="Z161" s="159">
        <f t="shared" si="26"/>
        <v>1</v>
      </c>
      <c r="AA161" s="159"/>
      <c r="AB161" s="100" t="str">
        <f t="shared" si="27"/>
        <v>No hay ejecución</v>
      </c>
      <c r="AC161" s="105" t="str">
        <f t="shared" si="28"/>
        <v>NA</v>
      </c>
      <c r="AD161" s="166"/>
      <c r="AE161" s="65">
        <f t="shared" si="29"/>
        <v>0</v>
      </c>
      <c r="AF161" s="100" t="str">
        <f t="shared" si="30"/>
        <v>No hay Programación</v>
      </c>
      <c r="AG161" s="105" t="str">
        <f t="shared" si="31"/>
        <v>De acuerdo a lo programado</v>
      </c>
      <c r="AH161" s="166"/>
      <c r="AI161" s="65" t="s">
        <v>172</v>
      </c>
      <c r="AJ161" s="105" t="s">
        <v>172</v>
      </c>
    </row>
    <row r="162" spans="1:36" s="59" customFormat="1" ht="20.399999999999999" thickTop="1" thickBot="1">
      <c r="A162" s="63">
        <v>147</v>
      </c>
      <c r="B162" s="162" t="s">
        <v>400</v>
      </c>
      <c r="C162" s="162">
        <v>0</v>
      </c>
      <c r="D162" s="162">
        <v>0</v>
      </c>
      <c r="E162" s="162" t="s">
        <v>41</v>
      </c>
      <c r="F162" s="162">
        <v>18</v>
      </c>
      <c r="G162" s="231" t="s">
        <v>5978</v>
      </c>
      <c r="H162" s="164" t="s">
        <v>6058</v>
      </c>
      <c r="I162" s="231" t="s">
        <v>2877</v>
      </c>
      <c r="J162" s="231" t="s">
        <v>5995</v>
      </c>
      <c r="K162" s="231">
        <v>6</v>
      </c>
      <c r="L162" s="165" t="s">
        <v>2233</v>
      </c>
      <c r="M162" s="165" t="s">
        <v>643</v>
      </c>
      <c r="N162" s="64">
        <v>0</v>
      </c>
      <c r="O162" s="64">
        <v>0</v>
      </c>
      <c r="P162" s="64">
        <v>1</v>
      </c>
      <c r="Q162" s="64">
        <v>0</v>
      </c>
      <c r="R162" s="64">
        <f t="shared" si="32"/>
        <v>1</v>
      </c>
      <c r="S162" s="105" t="s">
        <v>5915</v>
      </c>
      <c r="T162" s="105" t="s">
        <v>172</v>
      </c>
      <c r="U162" s="159">
        <f t="shared" si="23"/>
        <v>0</v>
      </c>
      <c r="V162" s="159" t="s">
        <v>5920</v>
      </c>
      <c r="W162" s="100" t="str">
        <f t="shared" si="24"/>
        <v>No hay Programación</v>
      </c>
      <c r="X162" s="105" t="str">
        <f t="shared" si="25"/>
        <v>De acuerdo a lo programado</v>
      </c>
      <c r="Y162" s="166"/>
      <c r="Z162" s="159">
        <f t="shared" si="26"/>
        <v>1</v>
      </c>
      <c r="AA162" s="159"/>
      <c r="AB162" s="100" t="str">
        <f t="shared" si="27"/>
        <v>No hay ejecución</v>
      </c>
      <c r="AC162" s="105" t="str">
        <f t="shared" si="28"/>
        <v>NA</v>
      </c>
      <c r="AD162" s="166"/>
      <c r="AE162" s="65" t="e">
        <f t="shared" si="29"/>
        <v>#VALUE!</v>
      </c>
      <c r="AF162" s="100" t="e">
        <f t="shared" si="30"/>
        <v>#VALUE!</v>
      </c>
      <c r="AG162" s="105" t="e">
        <f t="shared" si="31"/>
        <v>#VALUE!</v>
      </c>
      <c r="AH162" s="166"/>
      <c r="AI162" s="65" t="s">
        <v>172</v>
      </c>
      <c r="AJ162" s="105" t="s">
        <v>172</v>
      </c>
    </row>
    <row r="163" spans="1:36" s="59" customFormat="1" ht="20.399999999999999" thickTop="1" thickBot="1">
      <c r="A163" s="63">
        <v>148</v>
      </c>
      <c r="B163" s="162" t="s">
        <v>400</v>
      </c>
      <c r="C163" s="162">
        <v>0</v>
      </c>
      <c r="D163" s="162">
        <v>0</v>
      </c>
      <c r="E163" s="162" t="s">
        <v>41</v>
      </c>
      <c r="F163" s="162">
        <v>18</v>
      </c>
      <c r="G163" s="231" t="s">
        <v>5978</v>
      </c>
      <c r="H163" s="164" t="s">
        <v>6059</v>
      </c>
      <c r="I163" s="231" t="s">
        <v>2877</v>
      </c>
      <c r="J163" s="231" t="s">
        <v>5995</v>
      </c>
      <c r="K163" s="231">
        <v>6</v>
      </c>
      <c r="L163" s="165" t="s">
        <v>2247</v>
      </c>
      <c r="M163" s="165" t="s">
        <v>674</v>
      </c>
      <c r="N163" s="64">
        <v>0</v>
      </c>
      <c r="O163" s="64">
        <v>0</v>
      </c>
      <c r="P163" s="64">
        <v>0</v>
      </c>
      <c r="Q163" s="64">
        <v>0</v>
      </c>
      <c r="R163" s="64">
        <f t="shared" si="32"/>
        <v>0</v>
      </c>
      <c r="S163" s="105" t="s">
        <v>5915</v>
      </c>
      <c r="T163" s="105" t="s">
        <v>172</v>
      </c>
      <c r="U163" s="159">
        <f t="shared" si="23"/>
        <v>0</v>
      </c>
      <c r="V163" s="159" t="s">
        <v>5920</v>
      </c>
      <c r="W163" s="100" t="str">
        <f t="shared" si="24"/>
        <v>No hay Programación</v>
      </c>
      <c r="X163" s="105" t="str">
        <f t="shared" si="25"/>
        <v>De acuerdo a lo programado</v>
      </c>
      <c r="Y163" s="166"/>
      <c r="Z163" s="159">
        <f t="shared" si="26"/>
        <v>0</v>
      </c>
      <c r="AA163" s="159"/>
      <c r="AB163" s="100" t="str">
        <f t="shared" si="27"/>
        <v>No hay ejecución</v>
      </c>
      <c r="AC163" s="105" t="str">
        <f t="shared" si="28"/>
        <v>NA</v>
      </c>
      <c r="AD163" s="166"/>
      <c r="AE163" s="65" t="e">
        <f t="shared" si="29"/>
        <v>#VALUE!</v>
      </c>
      <c r="AF163" s="100" t="e">
        <f t="shared" si="30"/>
        <v>#VALUE!</v>
      </c>
      <c r="AG163" s="105" t="e">
        <f t="shared" si="31"/>
        <v>#VALUE!</v>
      </c>
      <c r="AH163" s="166"/>
      <c r="AI163" s="65" t="s">
        <v>172</v>
      </c>
      <c r="AJ163" s="105" t="s">
        <v>172</v>
      </c>
    </row>
    <row r="164" spans="1:36" s="59" customFormat="1" ht="20.399999999999999" thickTop="1" thickBot="1">
      <c r="A164" s="63">
        <v>149</v>
      </c>
      <c r="B164" s="162" t="s">
        <v>400</v>
      </c>
      <c r="C164" s="162">
        <v>0</v>
      </c>
      <c r="D164" s="162">
        <v>0</v>
      </c>
      <c r="E164" s="162" t="s">
        <v>41</v>
      </c>
      <c r="F164" s="162">
        <v>18</v>
      </c>
      <c r="G164" s="231" t="s">
        <v>6060</v>
      </c>
      <c r="H164" s="164" t="s">
        <v>6061</v>
      </c>
      <c r="I164" s="231" t="s">
        <v>2877</v>
      </c>
      <c r="J164" s="231" t="s">
        <v>5995</v>
      </c>
      <c r="K164" s="231">
        <v>6</v>
      </c>
      <c r="L164" s="165" t="s">
        <v>2201</v>
      </c>
      <c r="M164" s="165" t="s">
        <v>3764</v>
      </c>
      <c r="N164" s="64">
        <v>30</v>
      </c>
      <c r="O164" s="64">
        <v>10</v>
      </c>
      <c r="P164" s="64">
        <v>3</v>
      </c>
      <c r="Q164" s="64">
        <v>0</v>
      </c>
      <c r="R164" s="64">
        <f t="shared" si="32"/>
        <v>43</v>
      </c>
      <c r="S164" s="105" t="s">
        <v>5915</v>
      </c>
      <c r="T164" s="105" t="s">
        <v>172</v>
      </c>
      <c r="U164" s="159">
        <f t="shared" si="23"/>
        <v>40</v>
      </c>
      <c r="V164" s="159">
        <v>38</v>
      </c>
      <c r="W164" s="100">
        <f t="shared" si="24"/>
        <v>0.95</v>
      </c>
      <c r="X164" s="105" t="str">
        <f t="shared" si="25"/>
        <v>De acuerdo a lo programado</v>
      </c>
      <c r="Y164" s="166"/>
      <c r="Z164" s="159">
        <f t="shared" si="26"/>
        <v>3</v>
      </c>
      <c r="AA164" s="159"/>
      <c r="AB164" s="100" t="str">
        <f t="shared" si="27"/>
        <v>No hay ejecución</v>
      </c>
      <c r="AC164" s="105" t="str">
        <f t="shared" si="28"/>
        <v>NA</v>
      </c>
      <c r="AD164" s="166"/>
      <c r="AE164" s="65">
        <f t="shared" si="29"/>
        <v>38</v>
      </c>
      <c r="AF164" s="100">
        <f t="shared" si="30"/>
        <v>0.88372093023255816</v>
      </c>
      <c r="AG164" s="105" t="str">
        <f t="shared" si="31"/>
        <v>Atraso Leve</v>
      </c>
      <c r="AH164" s="166"/>
      <c r="AI164" s="65" t="s">
        <v>172</v>
      </c>
      <c r="AJ164" s="105" t="s">
        <v>172</v>
      </c>
    </row>
    <row r="165" spans="1:36" s="59" customFormat="1" ht="20.399999999999999" thickTop="1" thickBot="1">
      <c r="A165" s="63">
        <v>150</v>
      </c>
      <c r="B165" s="162" t="s">
        <v>400</v>
      </c>
      <c r="C165" s="162">
        <v>0</v>
      </c>
      <c r="D165" s="162">
        <v>0</v>
      </c>
      <c r="E165" s="162" t="s">
        <v>41</v>
      </c>
      <c r="F165" s="162">
        <v>18</v>
      </c>
      <c r="G165" s="231" t="s">
        <v>6060</v>
      </c>
      <c r="H165" s="164" t="s">
        <v>6062</v>
      </c>
      <c r="I165" s="231" t="s">
        <v>2877</v>
      </c>
      <c r="J165" s="231" t="s">
        <v>5995</v>
      </c>
      <c r="K165" s="231">
        <v>6</v>
      </c>
      <c r="L165" s="165" t="s">
        <v>2214</v>
      </c>
      <c r="M165" s="165" t="s">
        <v>2215</v>
      </c>
      <c r="N165" s="64">
        <v>16</v>
      </c>
      <c r="O165" s="64">
        <v>22</v>
      </c>
      <c r="P165" s="64">
        <v>24</v>
      </c>
      <c r="Q165" s="64">
        <v>24</v>
      </c>
      <c r="R165" s="64">
        <f t="shared" si="32"/>
        <v>86</v>
      </c>
      <c r="S165" s="105" t="s">
        <v>5915</v>
      </c>
      <c r="T165" s="105" t="s">
        <v>172</v>
      </c>
      <c r="U165" s="159">
        <f t="shared" si="23"/>
        <v>38</v>
      </c>
      <c r="V165" s="159">
        <v>38</v>
      </c>
      <c r="W165" s="100">
        <f t="shared" si="24"/>
        <v>1</v>
      </c>
      <c r="X165" s="105" t="str">
        <f t="shared" si="25"/>
        <v>De acuerdo a lo programado</v>
      </c>
      <c r="Y165" s="166"/>
      <c r="Z165" s="159">
        <f t="shared" si="26"/>
        <v>48</v>
      </c>
      <c r="AA165" s="159"/>
      <c r="AB165" s="100" t="str">
        <f t="shared" si="27"/>
        <v>No hay ejecución</v>
      </c>
      <c r="AC165" s="105" t="str">
        <f t="shared" si="28"/>
        <v>NA</v>
      </c>
      <c r="AD165" s="166"/>
      <c r="AE165" s="65">
        <f t="shared" si="29"/>
        <v>38</v>
      </c>
      <c r="AF165" s="100">
        <f t="shared" si="30"/>
        <v>0.44186046511627908</v>
      </c>
      <c r="AG165" s="105" t="str">
        <f t="shared" si="31"/>
        <v>Incumplimiento</v>
      </c>
      <c r="AH165" s="166"/>
      <c r="AI165" s="65" t="s">
        <v>172</v>
      </c>
      <c r="AJ165" s="105" t="s">
        <v>172</v>
      </c>
    </row>
    <row r="166" spans="1:36" s="59" customFormat="1" ht="20.399999999999999" thickTop="1" thickBot="1">
      <c r="A166" s="63">
        <v>151</v>
      </c>
      <c r="B166" s="162" t="s">
        <v>400</v>
      </c>
      <c r="C166" s="162">
        <v>0</v>
      </c>
      <c r="D166" s="162">
        <v>0</v>
      </c>
      <c r="E166" s="162" t="s">
        <v>41</v>
      </c>
      <c r="F166" s="162">
        <v>18</v>
      </c>
      <c r="G166" s="231" t="s">
        <v>6060</v>
      </c>
      <c r="H166" s="164" t="s">
        <v>3885</v>
      </c>
      <c r="I166" s="231" t="s">
        <v>2877</v>
      </c>
      <c r="J166" s="231" t="s">
        <v>5995</v>
      </c>
      <c r="K166" s="231">
        <v>6</v>
      </c>
      <c r="L166" s="165" t="s">
        <v>2214</v>
      </c>
      <c r="M166" s="165" t="s">
        <v>2215</v>
      </c>
      <c r="N166" s="64">
        <v>13</v>
      </c>
      <c r="O166" s="64">
        <v>6</v>
      </c>
      <c r="P166" s="64">
        <v>10</v>
      </c>
      <c r="Q166" s="64">
        <v>6</v>
      </c>
      <c r="R166" s="64">
        <f t="shared" si="32"/>
        <v>35</v>
      </c>
      <c r="S166" s="105" t="s">
        <v>5915</v>
      </c>
      <c r="T166" s="105" t="s">
        <v>172</v>
      </c>
      <c r="U166" s="159">
        <f t="shared" si="23"/>
        <v>19</v>
      </c>
      <c r="V166" s="159">
        <v>19</v>
      </c>
      <c r="W166" s="100">
        <f t="shared" si="24"/>
        <v>1</v>
      </c>
      <c r="X166" s="105" t="str">
        <f t="shared" si="25"/>
        <v>De acuerdo a lo programado</v>
      </c>
      <c r="Y166" s="166" t="s">
        <v>5944</v>
      </c>
      <c r="Z166" s="159">
        <f t="shared" si="26"/>
        <v>16</v>
      </c>
      <c r="AA166" s="159"/>
      <c r="AB166" s="100" t="str">
        <f t="shared" si="27"/>
        <v>No hay ejecución</v>
      </c>
      <c r="AC166" s="105" t="str">
        <f t="shared" si="28"/>
        <v>NA</v>
      </c>
      <c r="AD166" s="166"/>
      <c r="AE166" s="65">
        <f t="shared" si="29"/>
        <v>19</v>
      </c>
      <c r="AF166" s="100">
        <f t="shared" si="30"/>
        <v>0.54285714285714282</v>
      </c>
      <c r="AG166" s="105" t="str">
        <f t="shared" si="31"/>
        <v>Incumplimiento</v>
      </c>
      <c r="AH166" s="166"/>
      <c r="AI166" s="65" t="s">
        <v>172</v>
      </c>
      <c r="AJ166" s="105" t="s">
        <v>172</v>
      </c>
    </row>
    <row r="167" spans="1:36" s="59" customFormat="1" ht="20.399999999999999" thickTop="1" thickBot="1">
      <c r="A167" s="63">
        <v>152</v>
      </c>
      <c r="B167" s="162" t="s">
        <v>400</v>
      </c>
      <c r="C167" s="162">
        <v>0</v>
      </c>
      <c r="D167" s="162">
        <v>0</v>
      </c>
      <c r="E167" s="162" t="s">
        <v>41</v>
      </c>
      <c r="F167" s="162">
        <v>18</v>
      </c>
      <c r="G167" s="231" t="s">
        <v>6060</v>
      </c>
      <c r="H167" s="164" t="s">
        <v>3886</v>
      </c>
      <c r="I167" s="231" t="s">
        <v>2877</v>
      </c>
      <c r="J167" s="231" t="s">
        <v>5995</v>
      </c>
      <c r="K167" s="231">
        <v>6</v>
      </c>
      <c r="L167" s="165" t="s">
        <v>2233</v>
      </c>
      <c r="M167" s="165" t="s">
        <v>6034</v>
      </c>
      <c r="N167" s="64">
        <v>0</v>
      </c>
      <c r="O167" s="64">
        <v>0</v>
      </c>
      <c r="P167" s="64">
        <v>0</v>
      </c>
      <c r="Q167" s="64">
        <v>0</v>
      </c>
      <c r="R167" s="64">
        <f t="shared" si="32"/>
        <v>0</v>
      </c>
      <c r="S167" s="105" t="s">
        <v>5915</v>
      </c>
      <c r="T167" s="105" t="s">
        <v>172</v>
      </c>
      <c r="U167" s="159">
        <f t="shared" si="23"/>
        <v>0</v>
      </c>
      <c r="V167" s="159" t="s">
        <v>5920</v>
      </c>
      <c r="W167" s="100" t="str">
        <f t="shared" si="24"/>
        <v>No hay Programación</v>
      </c>
      <c r="X167" s="105" t="str">
        <f t="shared" si="25"/>
        <v>De acuerdo a lo programado</v>
      </c>
      <c r="Y167" s="166"/>
      <c r="Z167" s="159">
        <f t="shared" si="26"/>
        <v>0</v>
      </c>
      <c r="AA167" s="159"/>
      <c r="AB167" s="100" t="str">
        <f t="shared" si="27"/>
        <v>No hay ejecución</v>
      </c>
      <c r="AC167" s="105" t="str">
        <f t="shared" si="28"/>
        <v>NA</v>
      </c>
      <c r="AD167" s="166"/>
      <c r="AE167" s="65" t="e">
        <f t="shared" si="29"/>
        <v>#VALUE!</v>
      </c>
      <c r="AF167" s="100" t="e">
        <f t="shared" si="30"/>
        <v>#VALUE!</v>
      </c>
      <c r="AG167" s="105" t="e">
        <f t="shared" si="31"/>
        <v>#VALUE!</v>
      </c>
      <c r="AH167" s="166"/>
      <c r="AI167" s="65" t="s">
        <v>172</v>
      </c>
      <c r="AJ167" s="105" t="s">
        <v>172</v>
      </c>
    </row>
    <row r="168" spans="1:36" s="59" customFormat="1" ht="20.399999999999999" thickTop="1" thickBot="1">
      <c r="A168" s="63">
        <v>153</v>
      </c>
      <c r="B168" s="162" t="s">
        <v>400</v>
      </c>
      <c r="C168" s="162">
        <v>0</v>
      </c>
      <c r="D168" s="162">
        <v>0</v>
      </c>
      <c r="E168" s="162" t="s">
        <v>41</v>
      </c>
      <c r="F168" s="162">
        <v>18</v>
      </c>
      <c r="G168" s="231" t="s">
        <v>6060</v>
      </c>
      <c r="H168" s="164" t="s">
        <v>6063</v>
      </c>
      <c r="I168" s="231" t="s">
        <v>2877</v>
      </c>
      <c r="J168" s="231" t="s">
        <v>5995</v>
      </c>
      <c r="K168" s="231">
        <v>6</v>
      </c>
      <c r="L168" s="165" t="s">
        <v>6002</v>
      </c>
      <c r="M168" s="165" t="s">
        <v>643</v>
      </c>
      <c r="N168" s="64">
        <v>0</v>
      </c>
      <c r="O168" s="64">
        <v>1</v>
      </c>
      <c r="P168" s="64">
        <v>0</v>
      </c>
      <c r="Q168" s="64">
        <v>0</v>
      </c>
      <c r="R168" s="64">
        <f t="shared" si="32"/>
        <v>1</v>
      </c>
      <c r="S168" s="105" t="s">
        <v>5915</v>
      </c>
      <c r="T168" s="105" t="s">
        <v>172</v>
      </c>
      <c r="U168" s="159">
        <f t="shared" si="23"/>
        <v>1</v>
      </c>
      <c r="V168" s="159">
        <v>1</v>
      </c>
      <c r="W168" s="100">
        <f t="shared" si="24"/>
        <v>1</v>
      </c>
      <c r="X168" s="105" t="str">
        <f t="shared" si="25"/>
        <v>De acuerdo a lo programado</v>
      </c>
      <c r="Y168" s="166"/>
      <c r="Z168" s="159">
        <f t="shared" si="26"/>
        <v>0</v>
      </c>
      <c r="AA168" s="159"/>
      <c r="AB168" s="100" t="str">
        <f t="shared" si="27"/>
        <v>No hay ejecución</v>
      </c>
      <c r="AC168" s="105" t="str">
        <f t="shared" si="28"/>
        <v>NA</v>
      </c>
      <c r="AD168" s="166"/>
      <c r="AE168" s="65">
        <f t="shared" si="29"/>
        <v>1</v>
      </c>
      <c r="AF168" s="100">
        <f t="shared" si="30"/>
        <v>1</v>
      </c>
      <c r="AG168" s="105" t="str">
        <f t="shared" si="31"/>
        <v>De acuerdo a lo programado</v>
      </c>
      <c r="AH168" s="166"/>
      <c r="AI168" s="65" t="s">
        <v>172</v>
      </c>
      <c r="AJ168" s="105" t="s">
        <v>172</v>
      </c>
    </row>
    <row r="169" spans="1:36" s="59" customFormat="1" ht="20.399999999999999" thickTop="1" thickBot="1">
      <c r="A169" s="63">
        <v>154</v>
      </c>
      <c r="B169" s="162" t="s">
        <v>400</v>
      </c>
      <c r="C169" s="162">
        <v>0</v>
      </c>
      <c r="D169" s="162">
        <v>0</v>
      </c>
      <c r="E169" s="162" t="s">
        <v>41</v>
      </c>
      <c r="F169" s="162">
        <v>18</v>
      </c>
      <c r="G169" s="231" t="s">
        <v>6060</v>
      </c>
      <c r="H169" s="164" t="s">
        <v>6064</v>
      </c>
      <c r="I169" s="231" t="s">
        <v>2877</v>
      </c>
      <c r="J169" s="231" t="s">
        <v>5995</v>
      </c>
      <c r="K169" s="231">
        <v>6</v>
      </c>
      <c r="L169" s="165" t="s">
        <v>2247</v>
      </c>
      <c r="M169" s="165" t="s">
        <v>674</v>
      </c>
      <c r="N169" s="64">
        <v>0</v>
      </c>
      <c r="O169" s="64">
        <v>0</v>
      </c>
      <c r="P169" s="64">
        <v>0</v>
      </c>
      <c r="Q169" s="64">
        <v>0</v>
      </c>
      <c r="R169" s="64">
        <f t="shared" si="32"/>
        <v>0</v>
      </c>
      <c r="S169" s="105" t="s">
        <v>5915</v>
      </c>
      <c r="T169" s="105" t="s">
        <v>172</v>
      </c>
      <c r="U169" s="159">
        <f t="shared" si="23"/>
        <v>0</v>
      </c>
      <c r="V169" s="159" t="s">
        <v>5920</v>
      </c>
      <c r="W169" s="100" t="str">
        <f t="shared" si="24"/>
        <v>No hay Programación</v>
      </c>
      <c r="X169" s="105" t="str">
        <f t="shared" si="25"/>
        <v>De acuerdo a lo programado</v>
      </c>
      <c r="Y169" s="166"/>
      <c r="Z169" s="159">
        <f t="shared" si="26"/>
        <v>0</v>
      </c>
      <c r="AA169" s="159"/>
      <c r="AB169" s="100" t="str">
        <f t="shared" si="27"/>
        <v>No hay ejecución</v>
      </c>
      <c r="AC169" s="105" t="str">
        <f t="shared" si="28"/>
        <v>NA</v>
      </c>
      <c r="AD169" s="166"/>
      <c r="AE169" s="65" t="e">
        <f t="shared" si="29"/>
        <v>#VALUE!</v>
      </c>
      <c r="AF169" s="100" t="e">
        <f t="shared" si="30"/>
        <v>#VALUE!</v>
      </c>
      <c r="AG169" s="105" t="e">
        <f t="shared" si="31"/>
        <v>#VALUE!</v>
      </c>
      <c r="AH169" s="166"/>
      <c r="AI169" s="65" t="s">
        <v>172</v>
      </c>
      <c r="AJ169" s="105" t="s">
        <v>172</v>
      </c>
    </row>
    <row r="170" spans="1:36" s="59" customFormat="1" ht="20.399999999999999" thickTop="1" thickBot="1">
      <c r="A170" s="63">
        <v>155</v>
      </c>
      <c r="B170" s="162" t="s">
        <v>400</v>
      </c>
      <c r="C170" s="162">
        <v>0</v>
      </c>
      <c r="D170" s="162">
        <v>0</v>
      </c>
      <c r="E170" s="162" t="s">
        <v>41</v>
      </c>
      <c r="F170" s="162">
        <v>18</v>
      </c>
      <c r="G170" s="231" t="s">
        <v>6065</v>
      </c>
      <c r="H170" s="164" t="s">
        <v>6066</v>
      </c>
      <c r="I170" s="231" t="s">
        <v>2877</v>
      </c>
      <c r="J170" s="231" t="s">
        <v>5995</v>
      </c>
      <c r="K170" s="231">
        <v>6</v>
      </c>
      <c r="L170" s="165" t="s">
        <v>2201</v>
      </c>
      <c r="M170" s="165" t="s">
        <v>3764</v>
      </c>
      <c r="N170" s="64">
        <v>1</v>
      </c>
      <c r="O170" s="64">
        <v>0</v>
      </c>
      <c r="P170" s="64">
        <v>0</v>
      </c>
      <c r="Q170" s="64">
        <v>0</v>
      </c>
      <c r="R170" s="64">
        <f t="shared" si="32"/>
        <v>1</v>
      </c>
      <c r="S170" s="105" t="s">
        <v>5915</v>
      </c>
      <c r="T170" s="105" t="s">
        <v>172</v>
      </c>
      <c r="U170" s="159">
        <f t="shared" si="23"/>
        <v>1</v>
      </c>
      <c r="V170" s="159">
        <v>1</v>
      </c>
      <c r="W170" s="100">
        <f t="shared" si="24"/>
        <v>1</v>
      </c>
      <c r="X170" s="105" t="str">
        <f t="shared" si="25"/>
        <v>De acuerdo a lo programado</v>
      </c>
      <c r="Y170" s="166"/>
      <c r="Z170" s="159">
        <f t="shared" si="26"/>
        <v>0</v>
      </c>
      <c r="AA170" s="159"/>
      <c r="AB170" s="100" t="str">
        <f t="shared" si="27"/>
        <v>No hay ejecución</v>
      </c>
      <c r="AC170" s="105" t="str">
        <f t="shared" si="28"/>
        <v>NA</v>
      </c>
      <c r="AD170" s="166"/>
      <c r="AE170" s="65">
        <f t="shared" si="29"/>
        <v>1</v>
      </c>
      <c r="AF170" s="100">
        <f t="shared" si="30"/>
        <v>1</v>
      </c>
      <c r="AG170" s="105" t="str">
        <f t="shared" si="31"/>
        <v>De acuerdo a lo programado</v>
      </c>
      <c r="AH170" s="166"/>
      <c r="AI170" s="65" t="s">
        <v>172</v>
      </c>
      <c r="AJ170" s="105" t="s">
        <v>172</v>
      </c>
    </row>
    <row r="171" spans="1:36" s="59" customFormat="1" ht="30" thickTop="1" thickBot="1">
      <c r="A171" s="63">
        <v>156</v>
      </c>
      <c r="B171" s="162" t="s">
        <v>400</v>
      </c>
      <c r="C171" s="162">
        <v>0</v>
      </c>
      <c r="D171" s="162">
        <v>0</v>
      </c>
      <c r="E171" s="162" t="s">
        <v>41</v>
      </c>
      <c r="F171" s="162">
        <v>18</v>
      </c>
      <c r="G171" s="231" t="s">
        <v>6065</v>
      </c>
      <c r="H171" s="164" t="s">
        <v>6067</v>
      </c>
      <c r="I171" s="231" t="s">
        <v>2877</v>
      </c>
      <c r="J171" s="231" t="s">
        <v>5995</v>
      </c>
      <c r="K171" s="231">
        <v>6</v>
      </c>
      <c r="L171" s="165" t="s">
        <v>2214</v>
      </c>
      <c r="M171" s="165" t="s">
        <v>2215</v>
      </c>
      <c r="N171" s="64">
        <v>2</v>
      </c>
      <c r="O171" s="64">
        <v>2</v>
      </c>
      <c r="P171" s="64">
        <v>2</v>
      </c>
      <c r="Q171" s="64">
        <v>2</v>
      </c>
      <c r="R171" s="64">
        <f t="shared" si="32"/>
        <v>8</v>
      </c>
      <c r="S171" s="105" t="s">
        <v>5915</v>
      </c>
      <c r="T171" s="105" t="s">
        <v>172</v>
      </c>
      <c r="U171" s="159">
        <f t="shared" si="23"/>
        <v>4</v>
      </c>
      <c r="V171" s="159">
        <v>4</v>
      </c>
      <c r="W171" s="100">
        <f t="shared" si="24"/>
        <v>1</v>
      </c>
      <c r="X171" s="105" t="str">
        <f t="shared" si="25"/>
        <v>De acuerdo a lo programado</v>
      </c>
      <c r="Y171" s="166"/>
      <c r="Z171" s="159">
        <f t="shared" si="26"/>
        <v>4</v>
      </c>
      <c r="AA171" s="159"/>
      <c r="AB171" s="100" t="str">
        <f t="shared" si="27"/>
        <v>No hay ejecución</v>
      </c>
      <c r="AC171" s="105" t="str">
        <f t="shared" si="28"/>
        <v>NA</v>
      </c>
      <c r="AD171" s="166"/>
      <c r="AE171" s="65">
        <f t="shared" si="29"/>
        <v>4</v>
      </c>
      <c r="AF171" s="100">
        <f t="shared" si="30"/>
        <v>0.5</v>
      </c>
      <c r="AG171" s="105" t="str">
        <f t="shared" si="31"/>
        <v>Incumplimiento</v>
      </c>
      <c r="AH171" s="166"/>
      <c r="AI171" s="65" t="s">
        <v>172</v>
      </c>
      <c r="AJ171" s="105" t="s">
        <v>172</v>
      </c>
    </row>
    <row r="172" spans="1:36" s="59" customFormat="1" ht="20.399999999999999" thickTop="1" thickBot="1">
      <c r="A172" s="63">
        <v>157</v>
      </c>
      <c r="B172" s="162" t="s">
        <v>400</v>
      </c>
      <c r="C172" s="162">
        <v>0</v>
      </c>
      <c r="D172" s="162">
        <v>0</v>
      </c>
      <c r="E172" s="162" t="s">
        <v>41</v>
      </c>
      <c r="F172" s="162">
        <v>18</v>
      </c>
      <c r="G172" s="231" t="s">
        <v>6065</v>
      </c>
      <c r="H172" s="164" t="s">
        <v>6068</v>
      </c>
      <c r="I172" s="231" t="s">
        <v>2877</v>
      </c>
      <c r="J172" s="231" t="s">
        <v>5995</v>
      </c>
      <c r="K172" s="231">
        <v>6</v>
      </c>
      <c r="L172" s="165" t="s">
        <v>2214</v>
      </c>
      <c r="M172" s="165" t="s">
        <v>2215</v>
      </c>
      <c r="N172" s="64">
        <v>0</v>
      </c>
      <c r="O172" s="64">
        <v>0</v>
      </c>
      <c r="P172" s="64">
        <v>0</v>
      </c>
      <c r="Q172" s="64">
        <v>0</v>
      </c>
      <c r="R172" s="64">
        <f t="shared" si="32"/>
        <v>0</v>
      </c>
      <c r="S172" s="105" t="s">
        <v>5915</v>
      </c>
      <c r="T172" s="105" t="s">
        <v>172</v>
      </c>
      <c r="U172" s="159">
        <f t="shared" si="23"/>
        <v>0</v>
      </c>
      <c r="V172" s="159" t="s">
        <v>5920</v>
      </c>
      <c r="W172" s="100" t="str">
        <f t="shared" si="24"/>
        <v>No hay Programación</v>
      </c>
      <c r="X172" s="105" t="str">
        <f t="shared" si="25"/>
        <v>De acuerdo a lo programado</v>
      </c>
      <c r="Y172" s="166"/>
      <c r="Z172" s="159">
        <f t="shared" si="26"/>
        <v>0</v>
      </c>
      <c r="AA172" s="159"/>
      <c r="AB172" s="100" t="str">
        <f t="shared" si="27"/>
        <v>No hay ejecución</v>
      </c>
      <c r="AC172" s="105" t="str">
        <f t="shared" si="28"/>
        <v>NA</v>
      </c>
      <c r="AD172" s="166"/>
      <c r="AE172" s="65" t="e">
        <f t="shared" si="29"/>
        <v>#VALUE!</v>
      </c>
      <c r="AF172" s="100" t="e">
        <f t="shared" si="30"/>
        <v>#VALUE!</v>
      </c>
      <c r="AG172" s="105" t="e">
        <f t="shared" si="31"/>
        <v>#VALUE!</v>
      </c>
      <c r="AH172" s="166"/>
      <c r="AI172" s="65" t="s">
        <v>172</v>
      </c>
      <c r="AJ172" s="105" t="s">
        <v>172</v>
      </c>
    </row>
    <row r="173" spans="1:36" s="59" customFormat="1" ht="30" thickTop="1" thickBot="1">
      <c r="A173" s="63">
        <v>158</v>
      </c>
      <c r="B173" s="162" t="s">
        <v>400</v>
      </c>
      <c r="C173" s="162">
        <v>0</v>
      </c>
      <c r="D173" s="162">
        <v>0</v>
      </c>
      <c r="E173" s="162" t="s">
        <v>41</v>
      </c>
      <c r="F173" s="162">
        <v>18</v>
      </c>
      <c r="G173" s="231" t="s">
        <v>6065</v>
      </c>
      <c r="H173" s="164" t="s">
        <v>6069</v>
      </c>
      <c r="I173" s="231" t="s">
        <v>2877</v>
      </c>
      <c r="J173" s="231" t="s">
        <v>5995</v>
      </c>
      <c r="K173" s="231">
        <v>6</v>
      </c>
      <c r="L173" s="165" t="s">
        <v>2233</v>
      </c>
      <c r="M173" s="165" t="s">
        <v>643</v>
      </c>
      <c r="N173" s="64">
        <v>0</v>
      </c>
      <c r="O173" s="64">
        <v>1</v>
      </c>
      <c r="P173" s="64">
        <v>0</v>
      </c>
      <c r="Q173" s="64">
        <v>0</v>
      </c>
      <c r="R173" s="64">
        <f t="shared" si="32"/>
        <v>1</v>
      </c>
      <c r="S173" s="105" t="s">
        <v>5915</v>
      </c>
      <c r="T173" s="105" t="s">
        <v>172</v>
      </c>
      <c r="U173" s="159">
        <f t="shared" si="23"/>
        <v>1</v>
      </c>
      <c r="V173" s="159">
        <v>2</v>
      </c>
      <c r="W173" s="100">
        <f t="shared" si="24"/>
        <v>2</v>
      </c>
      <c r="X173" s="105" t="str">
        <f t="shared" si="25"/>
        <v>De acuerdo a lo programado</v>
      </c>
      <c r="Y173" s="166"/>
      <c r="Z173" s="159">
        <f t="shared" si="26"/>
        <v>0</v>
      </c>
      <c r="AA173" s="159"/>
      <c r="AB173" s="100" t="str">
        <f t="shared" si="27"/>
        <v>No hay ejecución</v>
      </c>
      <c r="AC173" s="105" t="str">
        <f t="shared" si="28"/>
        <v>NA</v>
      </c>
      <c r="AD173" s="166"/>
      <c r="AE173" s="65">
        <f t="shared" si="29"/>
        <v>2</v>
      </c>
      <c r="AF173" s="100">
        <f t="shared" si="30"/>
        <v>2</v>
      </c>
      <c r="AG173" s="105" t="str">
        <f t="shared" si="31"/>
        <v>De acuerdo a lo programado</v>
      </c>
      <c r="AH173" s="166"/>
      <c r="AI173" s="65" t="s">
        <v>172</v>
      </c>
      <c r="AJ173" s="105" t="s">
        <v>172</v>
      </c>
    </row>
    <row r="174" spans="1:36" s="59" customFormat="1" ht="20.399999999999999" thickTop="1" thickBot="1">
      <c r="A174" s="63">
        <v>159</v>
      </c>
      <c r="B174" s="162" t="s">
        <v>400</v>
      </c>
      <c r="C174" s="162">
        <v>0</v>
      </c>
      <c r="D174" s="162">
        <v>0</v>
      </c>
      <c r="E174" s="162" t="s">
        <v>41</v>
      </c>
      <c r="F174" s="162">
        <v>18</v>
      </c>
      <c r="G174" s="231" t="s">
        <v>6065</v>
      </c>
      <c r="H174" s="164" t="s">
        <v>6070</v>
      </c>
      <c r="I174" s="231" t="s">
        <v>2877</v>
      </c>
      <c r="J174" s="231" t="s">
        <v>5995</v>
      </c>
      <c r="K174" s="231">
        <v>6</v>
      </c>
      <c r="L174" s="165" t="s">
        <v>6002</v>
      </c>
      <c r="M174" s="165" t="s">
        <v>643</v>
      </c>
      <c r="N174" s="64">
        <v>0</v>
      </c>
      <c r="O174" s="64">
        <v>0</v>
      </c>
      <c r="P174" s="64">
        <v>1</v>
      </c>
      <c r="Q174" s="64">
        <v>0</v>
      </c>
      <c r="R174" s="64">
        <f t="shared" si="32"/>
        <v>1</v>
      </c>
      <c r="S174" s="105" t="s">
        <v>5915</v>
      </c>
      <c r="T174" s="105" t="s">
        <v>172</v>
      </c>
      <c r="U174" s="159">
        <f t="shared" si="23"/>
        <v>0</v>
      </c>
      <c r="V174" s="159" t="s">
        <v>5920</v>
      </c>
      <c r="W174" s="100" t="str">
        <f t="shared" si="24"/>
        <v>No hay Programación</v>
      </c>
      <c r="X174" s="105" t="str">
        <f t="shared" si="25"/>
        <v>De acuerdo a lo programado</v>
      </c>
      <c r="Y174" s="166"/>
      <c r="Z174" s="159">
        <f t="shared" si="26"/>
        <v>1</v>
      </c>
      <c r="AA174" s="159"/>
      <c r="AB174" s="100" t="str">
        <f t="shared" si="27"/>
        <v>No hay ejecución</v>
      </c>
      <c r="AC174" s="105" t="str">
        <f t="shared" si="28"/>
        <v>NA</v>
      </c>
      <c r="AD174" s="166"/>
      <c r="AE174" s="65" t="e">
        <f t="shared" si="29"/>
        <v>#VALUE!</v>
      </c>
      <c r="AF174" s="100" t="e">
        <f t="shared" si="30"/>
        <v>#VALUE!</v>
      </c>
      <c r="AG174" s="105" t="e">
        <f t="shared" si="31"/>
        <v>#VALUE!</v>
      </c>
      <c r="AH174" s="166"/>
      <c r="AI174" s="65" t="s">
        <v>172</v>
      </c>
      <c r="AJ174" s="105" t="s">
        <v>172</v>
      </c>
    </row>
    <row r="175" spans="1:36" s="59" customFormat="1" ht="20.399999999999999" thickTop="1" thickBot="1">
      <c r="A175" s="63">
        <v>160</v>
      </c>
      <c r="B175" s="162" t="s">
        <v>400</v>
      </c>
      <c r="C175" s="162">
        <v>0</v>
      </c>
      <c r="D175" s="162">
        <v>0</v>
      </c>
      <c r="E175" s="162" t="s">
        <v>41</v>
      </c>
      <c r="F175" s="162">
        <v>18</v>
      </c>
      <c r="G175" s="231" t="s">
        <v>6065</v>
      </c>
      <c r="H175" s="164" t="s">
        <v>6071</v>
      </c>
      <c r="I175" s="231" t="s">
        <v>2877</v>
      </c>
      <c r="J175" s="231" t="s">
        <v>5995</v>
      </c>
      <c r="K175" s="231">
        <v>6</v>
      </c>
      <c r="L175" s="165" t="s">
        <v>2247</v>
      </c>
      <c r="M175" s="165" t="s">
        <v>674</v>
      </c>
      <c r="N175" s="64">
        <v>0</v>
      </c>
      <c r="O175" s="64">
        <v>0</v>
      </c>
      <c r="P175" s="64">
        <v>0</v>
      </c>
      <c r="Q175" s="64">
        <v>0</v>
      </c>
      <c r="R175" s="64">
        <f t="shared" si="32"/>
        <v>0</v>
      </c>
      <c r="S175" s="105" t="s">
        <v>5915</v>
      </c>
      <c r="T175" s="105" t="s">
        <v>172</v>
      </c>
      <c r="U175" s="159">
        <f t="shared" si="23"/>
        <v>0</v>
      </c>
      <c r="V175" s="159" t="s">
        <v>5920</v>
      </c>
      <c r="W175" s="100" t="str">
        <f t="shared" si="24"/>
        <v>No hay Programación</v>
      </c>
      <c r="X175" s="105" t="str">
        <f t="shared" si="25"/>
        <v>De acuerdo a lo programado</v>
      </c>
      <c r="Y175" s="166"/>
      <c r="Z175" s="159">
        <f t="shared" si="26"/>
        <v>0</v>
      </c>
      <c r="AA175" s="159"/>
      <c r="AB175" s="100" t="str">
        <f t="shared" si="27"/>
        <v>No hay ejecución</v>
      </c>
      <c r="AC175" s="105" t="str">
        <f t="shared" si="28"/>
        <v>NA</v>
      </c>
      <c r="AD175" s="166"/>
      <c r="AE175" s="65" t="e">
        <f t="shared" si="29"/>
        <v>#VALUE!</v>
      </c>
      <c r="AF175" s="100" t="e">
        <f t="shared" si="30"/>
        <v>#VALUE!</v>
      </c>
      <c r="AG175" s="105" t="e">
        <f t="shared" si="31"/>
        <v>#VALUE!</v>
      </c>
      <c r="AH175" s="166"/>
      <c r="AI175" s="65" t="s">
        <v>172</v>
      </c>
      <c r="AJ175" s="105" t="s">
        <v>172</v>
      </c>
    </row>
    <row r="176" spans="1:36" s="59" customFormat="1" ht="20.399999999999999" thickTop="1" thickBot="1">
      <c r="A176" s="63">
        <v>161</v>
      </c>
      <c r="B176" s="162" t="s">
        <v>400</v>
      </c>
      <c r="C176" s="162">
        <v>0</v>
      </c>
      <c r="D176" s="162">
        <v>0</v>
      </c>
      <c r="E176" s="162" t="s">
        <v>41</v>
      </c>
      <c r="F176" s="162">
        <v>18</v>
      </c>
      <c r="G176" s="231" t="s">
        <v>6031</v>
      </c>
      <c r="H176" s="164" t="s">
        <v>6072</v>
      </c>
      <c r="I176" s="231" t="s">
        <v>2877</v>
      </c>
      <c r="J176" s="231" t="s">
        <v>5995</v>
      </c>
      <c r="K176" s="231">
        <v>6</v>
      </c>
      <c r="L176" s="165" t="s">
        <v>2201</v>
      </c>
      <c r="M176" s="165" t="s">
        <v>3764</v>
      </c>
      <c r="N176" s="64">
        <v>7</v>
      </c>
      <c r="O176" s="64">
        <v>0</v>
      </c>
      <c r="P176" s="64">
        <v>0</v>
      </c>
      <c r="Q176" s="64">
        <v>0</v>
      </c>
      <c r="R176" s="64">
        <f t="shared" si="32"/>
        <v>7</v>
      </c>
      <c r="S176" s="105" t="s">
        <v>5915</v>
      </c>
      <c r="T176" s="105" t="s">
        <v>172</v>
      </c>
      <c r="U176" s="159">
        <f t="shared" si="23"/>
        <v>7</v>
      </c>
      <c r="V176" s="159">
        <v>7</v>
      </c>
      <c r="W176" s="100">
        <f t="shared" si="24"/>
        <v>1</v>
      </c>
      <c r="X176" s="105" t="str">
        <f t="shared" si="25"/>
        <v>De acuerdo a lo programado</v>
      </c>
      <c r="Y176" s="166"/>
      <c r="Z176" s="159">
        <f t="shared" si="26"/>
        <v>0</v>
      </c>
      <c r="AA176" s="159"/>
      <c r="AB176" s="100" t="str">
        <f t="shared" si="27"/>
        <v>No hay ejecución</v>
      </c>
      <c r="AC176" s="105" t="str">
        <f t="shared" si="28"/>
        <v>NA</v>
      </c>
      <c r="AD176" s="166"/>
      <c r="AE176" s="65">
        <f t="shared" si="29"/>
        <v>7</v>
      </c>
      <c r="AF176" s="100">
        <f t="shared" si="30"/>
        <v>1</v>
      </c>
      <c r="AG176" s="105" t="str">
        <f t="shared" si="31"/>
        <v>De acuerdo a lo programado</v>
      </c>
      <c r="AH176" s="166"/>
      <c r="AI176" s="65" t="s">
        <v>172</v>
      </c>
      <c r="AJ176" s="105" t="s">
        <v>172</v>
      </c>
    </row>
    <row r="177" spans="1:36" s="59" customFormat="1" ht="20.399999999999999" thickTop="1" thickBot="1">
      <c r="A177" s="63">
        <v>162</v>
      </c>
      <c r="B177" s="162" t="s">
        <v>400</v>
      </c>
      <c r="C177" s="162">
        <v>0</v>
      </c>
      <c r="D177" s="162">
        <v>0</v>
      </c>
      <c r="E177" s="162" t="s">
        <v>41</v>
      </c>
      <c r="F177" s="162">
        <v>18</v>
      </c>
      <c r="G177" s="231" t="s">
        <v>6031</v>
      </c>
      <c r="H177" s="164" t="s">
        <v>6073</v>
      </c>
      <c r="I177" s="231" t="s">
        <v>2877</v>
      </c>
      <c r="J177" s="231" t="s">
        <v>5995</v>
      </c>
      <c r="K177" s="231">
        <v>6</v>
      </c>
      <c r="L177" s="165" t="s">
        <v>2214</v>
      </c>
      <c r="M177" s="165" t="s">
        <v>2215</v>
      </c>
      <c r="N177" s="64">
        <v>0</v>
      </c>
      <c r="O177" s="64">
        <v>7</v>
      </c>
      <c r="P177" s="64">
        <v>0</v>
      </c>
      <c r="Q177" s="64">
        <v>7</v>
      </c>
      <c r="R177" s="64">
        <f t="shared" si="32"/>
        <v>14</v>
      </c>
      <c r="S177" s="105" t="s">
        <v>5915</v>
      </c>
      <c r="T177" s="105" t="s">
        <v>172</v>
      </c>
      <c r="U177" s="159">
        <f t="shared" si="23"/>
        <v>7</v>
      </c>
      <c r="V177" s="159">
        <v>7</v>
      </c>
      <c r="W177" s="100">
        <f t="shared" si="24"/>
        <v>1</v>
      </c>
      <c r="X177" s="105" t="str">
        <f t="shared" si="25"/>
        <v>De acuerdo a lo programado</v>
      </c>
      <c r="Y177" s="166"/>
      <c r="Z177" s="159">
        <f t="shared" si="26"/>
        <v>7</v>
      </c>
      <c r="AA177" s="159"/>
      <c r="AB177" s="100" t="str">
        <f t="shared" si="27"/>
        <v>No hay ejecución</v>
      </c>
      <c r="AC177" s="105" t="str">
        <f t="shared" si="28"/>
        <v>NA</v>
      </c>
      <c r="AD177" s="166"/>
      <c r="AE177" s="65">
        <f t="shared" si="29"/>
        <v>7</v>
      </c>
      <c r="AF177" s="100">
        <f t="shared" si="30"/>
        <v>0.5</v>
      </c>
      <c r="AG177" s="105" t="str">
        <f t="shared" si="31"/>
        <v>Incumplimiento</v>
      </c>
      <c r="AH177" s="166"/>
      <c r="AI177" s="65" t="s">
        <v>172</v>
      </c>
      <c r="AJ177" s="105" t="s">
        <v>172</v>
      </c>
    </row>
    <row r="178" spans="1:36" s="59" customFormat="1" ht="39.6" thickTop="1" thickBot="1">
      <c r="A178" s="63">
        <v>163</v>
      </c>
      <c r="B178" s="162" t="s">
        <v>400</v>
      </c>
      <c r="C178" s="162">
        <v>0</v>
      </c>
      <c r="D178" s="162">
        <v>0</v>
      </c>
      <c r="E178" s="162" t="s">
        <v>41</v>
      </c>
      <c r="F178" s="162">
        <v>18</v>
      </c>
      <c r="G178" s="231" t="s">
        <v>6031</v>
      </c>
      <c r="H178" s="164" t="s">
        <v>3893</v>
      </c>
      <c r="I178" s="231" t="s">
        <v>2877</v>
      </c>
      <c r="J178" s="231" t="s">
        <v>5995</v>
      </c>
      <c r="K178" s="231">
        <v>6</v>
      </c>
      <c r="L178" s="165" t="s">
        <v>3778</v>
      </c>
      <c r="M178" s="165" t="s">
        <v>643</v>
      </c>
      <c r="N178" s="64">
        <v>0</v>
      </c>
      <c r="O178" s="64">
        <v>1</v>
      </c>
      <c r="P178" s="64">
        <v>0</v>
      </c>
      <c r="Q178" s="64">
        <v>1</v>
      </c>
      <c r="R178" s="64">
        <f t="shared" si="32"/>
        <v>2</v>
      </c>
      <c r="S178" s="105" t="s">
        <v>5915</v>
      </c>
      <c r="T178" s="105" t="s">
        <v>172</v>
      </c>
      <c r="U178" s="159">
        <f t="shared" si="23"/>
        <v>1</v>
      </c>
      <c r="V178" s="159">
        <v>1</v>
      </c>
      <c r="W178" s="100">
        <f t="shared" si="24"/>
        <v>1</v>
      </c>
      <c r="X178" s="105" t="str">
        <f t="shared" si="25"/>
        <v>De acuerdo a lo programado</v>
      </c>
      <c r="Y178" s="166" t="s">
        <v>6074</v>
      </c>
      <c r="Z178" s="159">
        <f t="shared" si="26"/>
        <v>1</v>
      </c>
      <c r="AA178" s="159"/>
      <c r="AB178" s="100" t="str">
        <f t="shared" si="27"/>
        <v>No hay ejecución</v>
      </c>
      <c r="AC178" s="105" t="str">
        <f t="shared" si="28"/>
        <v>NA</v>
      </c>
      <c r="AD178" s="166"/>
      <c r="AE178" s="65">
        <f t="shared" si="29"/>
        <v>1</v>
      </c>
      <c r="AF178" s="100">
        <f t="shared" si="30"/>
        <v>0.5</v>
      </c>
      <c r="AG178" s="105" t="str">
        <f t="shared" si="31"/>
        <v>Incumplimiento</v>
      </c>
      <c r="AH178" s="166"/>
      <c r="AI178" s="65" t="s">
        <v>172</v>
      </c>
      <c r="AJ178" s="105" t="s">
        <v>172</v>
      </c>
    </row>
    <row r="179" spans="1:36" s="59" customFormat="1" ht="20.399999999999999" thickTop="1" thickBot="1">
      <c r="A179" s="63">
        <v>164</v>
      </c>
      <c r="B179" s="162" t="s">
        <v>400</v>
      </c>
      <c r="C179" s="162">
        <v>0</v>
      </c>
      <c r="D179" s="162">
        <v>0</v>
      </c>
      <c r="E179" s="162" t="s">
        <v>41</v>
      </c>
      <c r="F179" s="162">
        <v>18</v>
      </c>
      <c r="G179" s="231" t="s">
        <v>6031</v>
      </c>
      <c r="H179" s="164" t="s">
        <v>3894</v>
      </c>
      <c r="I179" s="231" t="s">
        <v>2877</v>
      </c>
      <c r="J179" s="231" t="s">
        <v>5995</v>
      </c>
      <c r="K179" s="231">
        <v>6</v>
      </c>
      <c r="L179" s="165" t="s">
        <v>2233</v>
      </c>
      <c r="M179" s="165" t="s">
        <v>6034</v>
      </c>
      <c r="N179" s="64">
        <v>0</v>
      </c>
      <c r="O179" s="64">
        <v>0</v>
      </c>
      <c r="P179" s="64">
        <v>0</v>
      </c>
      <c r="Q179" s="64">
        <v>0</v>
      </c>
      <c r="R179" s="64">
        <f t="shared" si="32"/>
        <v>0</v>
      </c>
      <c r="S179" s="105" t="s">
        <v>5915</v>
      </c>
      <c r="T179" s="105" t="s">
        <v>172</v>
      </c>
      <c r="U179" s="159">
        <f t="shared" si="23"/>
        <v>0</v>
      </c>
      <c r="V179" s="159" t="s">
        <v>5920</v>
      </c>
      <c r="W179" s="100" t="str">
        <f t="shared" si="24"/>
        <v>No hay Programación</v>
      </c>
      <c r="X179" s="105" t="str">
        <f t="shared" si="25"/>
        <v>De acuerdo a lo programado</v>
      </c>
      <c r="Y179" s="166"/>
      <c r="Z179" s="159">
        <f t="shared" si="26"/>
        <v>0</v>
      </c>
      <c r="AA179" s="159"/>
      <c r="AB179" s="100" t="str">
        <f t="shared" si="27"/>
        <v>No hay ejecución</v>
      </c>
      <c r="AC179" s="105" t="str">
        <f t="shared" si="28"/>
        <v>NA</v>
      </c>
      <c r="AD179" s="166"/>
      <c r="AE179" s="65" t="e">
        <f t="shared" si="29"/>
        <v>#VALUE!</v>
      </c>
      <c r="AF179" s="100" t="e">
        <f t="shared" si="30"/>
        <v>#VALUE!</v>
      </c>
      <c r="AG179" s="105" t="e">
        <f t="shared" si="31"/>
        <v>#VALUE!</v>
      </c>
      <c r="AH179" s="166"/>
      <c r="AI179" s="65" t="s">
        <v>172</v>
      </c>
      <c r="AJ179" s="105" t="s">
        <v>172</v>
      </c>
    </row>
    <row r="180" spans="1:36" s="59" customFormat="1" ht="20.399999999999999" thickTop="1" thickBot="1">
      <c r="A180" s="63">
        <v>165</v>
      </c>
      <c r="B180" s="162" t="s">
        <v>400</v>
      </c>
      <c r="C180" s="162">
        <v>0</v>
      </c>
      <c r="D180" s="162">
        <v>0</v>
      </c>
      <c r="E180" s="162" t="s">
        <v>41</v>
      </c>
      <c r="F180" s="162">
        <v>18</v>
      </c>
      <c r="G180" s="231" t="s">
        <v>6031</v>
      </c>
      <c r="H180" s="164" t="s">
        <v>6075</v>
      </c>
      <c r="I180" s="231" t="s">
        <v>2877</v>
      </c>
      <c r="J180" s="231" t="s">
        <v>5995</v>
      </c>
      <c r="K180" s="231">
        <v>6</v>
      </c>
      <c r="L180" s="165" t="s">
        <v>2233</v>
      </c>
      <c r="M180" s="165" t="s">
        <v>643</v>
      </c>
      <c r="N180" s="64">
        <v>0</v>
      </c>
      <c r="O180" s="64">
        <v>0</v>
      </c>
      <c r="P180" s="64">
        <v>0</v>
      </c>
      <c r="Q180" s="64">
        <v>0</v>
      </c>
      <c r="R180" s="64">
        <f t="shared" si="32"/>
        <v>0</v>
      </c>
      <c r="S180" s="105" t="s">
        <v>5915</v>
      </c>
      <c r="T180" s="105" t="s">
        <v>172</v>
      </c>
      <c r="U180" s="159">
        <f t="shared" si="23"/>
        <v>0</v>
      </c>
      <c r="V180" s="159" t="s">
        <v>5920</v>
      </c>
      <c r="W180" s="100" t="str">
        <f t="shared" si="24"/>
        <v>No hay Programación</v>
      </c>
      <c r="X180" s="105" t="str">
        <f t="shared" si="25"/>
        <v>De acuerdo a lo programado</v>
      </c>
      <c r="Y180" s="166"/>
      <c r="Z180" s="159">
        <f t="shared" si="26"/>
        <v>0</v>
      </c>
      <c r="AA180" s="159"/>
      <c r="AB180" s="100" t="str">
        <f t="shared" si="27"/>
        <v>No hay ejecución</v>
      </c>
      <c r="AC180" s="105" t="str">
        <f t="shared" si="28"/>
        <v>NA</v>
      </c>
      <c r="AD180" s="166"/>
      <c r="AE180" s="65" t="e">
        <f t="shared" si="29"/>
        <v>#VALUE!</v>
      </c>
      <c r="AF180" s="100" t="e">
        <f t="shared" si="30"/>
        <v>#VALUE!</v>
      </c>
      <c r="AG180" s="105" t="e">
        <f t="shared" si="31"/>
        <v>#VALUE!</v>
      </c>
      <c r="AH180" s="166"/>
      <c r="AI180" s="65" t="s">
        <v>172</v>
      </c>
      <c r="AJ180" s="105" t="s">
        <v>172</v>
      </c>
    </row>
    <row r="181" spans="1:36" s="59" customFormat="1" ht="20.399999999999999" thickTop="1" thickBot="1">
      <c r="A181" s="63">
        <v>166</v>
      </c>
      <c r="B181" s="162" t="s">
        <v>400</v>
      </c>
      <c r="C181" s="162">
        <v>0</v>
      </c>
      <c r="D181" s="162">
        <v>0</v>
      </c>
      <c r="E181" s="162" t="s">
        <v>41</v>
      </c>
      <c r="F181" s="162">
        <v>18</v>
      </c>
      <c r="G181" s="231" t="s">
        <v>6031</v>
      </c>
      <c r="H181" s="164" t="s">
        <v>6076</v>
      </c>
      <c r="I181" s="231" t="s">
        <v>2877</v>
      </c>
      <c r="J181" s="231" t="s">
        <v>5995</v>
      </c>
      <c r="K181" s="231">
        <v>6</v>
      </c>
      <c r="L181" s="165" t="s">
        <v>2247</v>
      </c>
      <c r="M181" s="165" t="s">
        <v>643</v>
      </c>
      <c r="N181" s="64">
        <v>0</v>
      </c>
      <c r="O181" s="64">
        <v>0</v>
      </c>
      <c r="P181" s="64">
        <v>0</v>
      </c>
      <c r="Q181" s="64">
        <v>0</v>
      </c>
      <c r="R181" s="64">
        <f t="shared" si="32"/>
        <v>0</v>
      </c>
      <c r="S181" s="105" t="s">
        <v>5915</v>
      </c>
      <c r="T181" s="105" t="s">
        <v>172</v>
      </c>
      <c r="U181" s="159">
        <f t="shared" si="23"/>
        <v>0</v>
      </c>
      <c r="V181" s="159" t="s">
        <v>5920</v>
      </c>
      <c r="W181" s="100" t="str">
        <f t="shared" si="24"/>
        <v>No hay Programación</v>
      </c>
      <c r="X181" s="105" t="str">
        <f t="shared" si="25"/>
        <v>De acuerdo a lo programado</v>
      </c>
      <c r="Y181" s="166"/>
      <c r="Z181" s="159">
        <f t="shared" si="26"/>
        <v>0</v>
      </c>
      <c r="AA181" s="159"/>
      <c r="AB181" s="100" t="str">
        <f t="shared" si="27"/>
        <v>No hay ejecución</v>
      </c>
      <c r="AC181" s="105" t="str">
        <f t="shared" si="28"/>
        <v>NA</v>
      </c>
      <c r="AD181" s="166"/>
      <c r="AE181" s="65" t="e">
        <f t="shared" si="29"/>
        <v>#VALUE!</v>
      </c>
      <c r="AF181" s="100" t="e">
        <f t="shared" si="30"/>
        <v>#VALUE!</v>
      </c>
      <c r="AG181" s="105" t="e">
        <f t="shared" si="31"/>
        <v>#VALUE!</v>
      </c>
      <c r="AH181" s="166"/>
      <c r="AI181" s="65" t="s">
        <v>172</v>
      </c>
      <c r="AJ181" s="105" t="s">
        <v>172</v>
      </c>
    </row>
    <row r="182" spans="1:36" s="59" customFormat="1" ht="20.399999999999999" thickTop="1" thickBot="1">
      <c r="A182" s="63">
        <v>167</v>
      </c>
      <c r="B182" s="162" t="s">
        <v>403</v>
      </c>
      <c r="C182" s="162">
        <v>0</v>
      </c>
      <c r="D182" s="162">
        <v>0</v>
      </c>
      <c r="E182" s="162" t="s">
        <v>41</v>
      </c>
      <c r="F182" s="162">
        <v>18</v>
      </c>
      <c r="G182" s="231" t="s">
        <v>6031</v>
      </c>
      <c r="H182" s="164" t="s">
        <v>6077</v>
      </c>
      <c r="I182" s="231" t="s">
        <v>2877</v>
      </c>
      <c r="J182" s="231" t="s">
        <v>5995</v>
      </c>
      <c r="K182" s="231">
        <v>6</v>
      </c>
      <c r="L182" s="165" t="s">
        <v>2201</v>
      </c>
      <c r="M182" s="165" t="s">
        <v>3764</v>
      </c>
      <c r="N182" s="64">
        <v>7</v>
      </c>
      <c r="O182" s="64">
        <v>1</v>
      </c>
      <c r="P182" s="64">
        <v>0</v>
      </c>
      <c r="Q182" s="64">
        <v>0</v>
      </c>
      <c r="R182" s="64">
        <f t="shared" si="32"/>
        <v>8</v>
      </c>
      <c r="S182" s="105" t="s">
        <v>5915</v>
      </c>
      <c r="T182" s="105" t="s">
        <v>172</v>
      </c>
      <c r="U182" s="159">
        <f t="shared" si="23"/>
        <v>8</v>
      </c>
      <c r="V182" s="159">
        <v>8</v>
      </c>
      <c r="W182" s="100">
        <f t="shared" si="24"/>
        <v>1</v>
      </c>
      <c r="X182" s="105" t="str">
        <f t="shared" si="25"/>
        <v>De acuerdo a lo programado</v>
      </c>
      <c r="Y182" s="166"/>
      <c r="Z182" s="159">
        <f t="shared" si="26"/>
        <v>0</v>
      </c>
      <c r="AA182" s="159"/>
      <c r="AB182" s="100" t="str">
        <f t="shared" si="27"/>
        <v>No hay ejecución</v>
      </c>
      <c r="AC182" s="105" t="str">
        <f t="shared" si="28"/>
        <v>NA</v>
      </c>
      <c r="AD182" s="166"/>
      <c r="AE182" s="65">
        <f t="shared" si="29"/>
        <v>8</v>
      </c>
      <c r="AF182" s="100">
        <f t="shared" si="30"/>
        <v>1</v>
      </c>
      <c r="AG182" s="105" t="str">
        <f t="shared" si="31"/>
        <v>De acuerdo a lo programado</v>
      </c>
      <c r="AH182" s="166"/>
      <c r="AI182" s="65" t="s">
        <v>172</v>
      </c>
      <c r="AJ182" s="105" t="s">
        <v>172</v>
      </c>
    </row>
    <row r="183" spans="1:36" s="59" customFormat="1" ht="30" thickTop="1" thickBot="1">
      <c r="A183" s="63">
        <v>168</v>
      </c>
      <c r="B183" s="162" t="s">
        <v>403</v>
      </c>
      <c r="C183" s="162">
        <v>0</v>
      </c>
      <c r="D183" s="162">
        <v>0</v>
      </c>
      <c r="E183" s="162" t="s">
        <v>41</v>
      </c>
      <c r="F183" s="162">
        <v>18</v>
      </c>
      <c r="G183" s="231" t="s">
        <v>6031</v>
      </c>
      <c r="H183" s="164" t="s">
        <v>6078</v>
      </c>
      <c r="I183" s="231" t="s">
        <v>2877</v>
      </c>
      <c r="J183" s="231" t="s">
        <v>5995</v>
      </c>
      <c r="K183" s="231">
        <v>6</v>
      </c>
      <c r="L183" s="165" t="s">
        <v>2214</v>
      </c>
      <c r="M183" s="165" t="s">
        <v>2215</v>
      </c>
      <c r="N183" s="64">
        <v>0</v>
      </c>
      <c r="O183" s="64">
        <v>8</v>
      </c>
      <c r="P183" s="64">
        <v>1</v>
      </c>
      <c r="Q183" s="64">
        <v>7</v>
      </c>
      <c r="R183" s="64">
        <f t="shared" si="32"/>
        <v>16</v>
      </c>
      <c r="S183" s="105" t="s">
        <v>5915</v>
      </c>
      <c r="T183" s="105" t="s">
        <v>172</v>
      </c>
      <c r="U183" s="159">
        <f t="shared" si="23"/>
        <v>8</v>
      </c>
      <c r="V183" s="159">
        <v>8</v>
      </c>
      <c r="W183" s="100">
        <f t="shared" si="24"/>
        <v>1</v>
      </c>
      <c r="X183" s="105" t="str">
        <f t="shared" si="25"/>
        <v>De acuerdo a lo programado</v>
      </c>
      <c r="Y183" s="166"/>
      <c r="Z183" s="159">
        <f t="shared" si="26"/>
        <v>8</v>
      </c>
      <c r="AA183" s="159"/>
      <c r="AB183" s="100" t="str">
        <f t="shared" si="27"/>
        <v>No hay ejecución</v>
      </c>
      <c r="AC183" s="105" t="str">
        <f t="shared" si="28"/>
        <v>NA</v>
      </c>
      <c r="AD183" s="166"/>
      <c r="AE183" s="65">
        <f t="shared" si="29"/>
        <v>8</v>
      </c>
      <c r="AF183" s="100">
        <f t="shared" si="30"/>
        <v>0.5</v>
      </c>
      <c r="AG183" s="105" t="str">
        <f t="shared" si="31"/>
        <v>Incumplimiento</v>
      </c>
      <c r="AH183" s="166"/>
      <c r="AI183" s="65" t="s">
        <v>172</v>
      </c>
      <c r="AJ183" s="105" t="s">
        <v>172</v>
      </c>
    </row>
    <row r="184" spans="1:36" s="59" customFormat="1" ht="20.399999999999999" thickTop="1" thickBot="1">
      <c r="A184" s="63">
        <v>169</v>
      </c>
      <c r="B184" s="162" t="s">
        <v>403</v>
      </c>
      <c r="C184" s="162">
        <v>0</v>
      </c>
      <c r="D184" s="162">
        <v>0</v>
      </c>
      <c r="E184" s="162" t="s">
        <v>41</v>
      </c>
      <c r="F184" s="162">
        <v>18</v>
      </c>
      <c r="G184" s="231" t="s">
        <v>6031</v>
      </c>
      <c r="H184" s="164" t="s">
        <v>3897</v>
      </c>
      <c r="I184" s="231" t="s">
        <v>2877</v>
      </c>
      <c r="J184" s="231" t="s">
        <v>5995</v>
      </c>
      <c r="K184" s="231">
        <v>6</v>
      </c>
      <c r="L184" s="165" t="s">
        <v>3778</v>
      </c>
      <c r="M184" s="165" t="s">
        <v>643</v>
      </c>
      <c r="N184" s="64">
        <v>0</v>
      </c>
      <c r="O184" s="64">
        <v>6</v>
      </c>
      <c r="P184" s="64">
        <v>1</v>
      </c>
      <c r="Q184" s="64">
        <v>6</v>
      </c>
      <c r="R184" s="64">
        <f t="shared" si="32"/>
        <v>13</v>
      </c>
      <c r="S184" s="105" t="s">
        <v>5915</v>
      </c>
      <c r="T184" s="105" t="s">
        <v>172</v>
      </c>
      <c r="U184" s="159">
        <f t="shared" si="23"/>
        <v>6</v>
      </c>
      <c r="V184" s="159">
        <v>6</v>
      </c>
      <c r="W184" s="100">
        <f t="shared" si="24"/>
        <v>1</v>
      </c>
      <c r="X184" s="105" t="str">
        <f t="shared" si="25"/>
        <v>De acuerdo a lo programado</v>
      </c>
      <c r="Y184" s="166"/>
      <c r="Z184" s="159">
        <f t="shared" si="26"/>
        <v>7</v>
      </c>
      <c r="AA184" s="159"/>
      <c r="AB184" s="100" t="str">
        <f t="shared" si="27"/>
        <v>No hay ejecución</v>
      </c>
      <c r="AC184" s="105" t="str">
        <f t="shared" si="28"/>
        <v>NA</v>
      </c>
      <c r="AD184" s="166"/>
      <c r="AE184" s="65">
        <f t="shared" si="29"/>
        <v>6</v>
      </c>
      <c r="AF184" s="100">
        <f t="shared" si="30"/>
        <v>0.46153846153846156</v>
      </c>
      <c r="AG184" s="105" t="str">
        <f t="shared" si="31"/>
        <v>Incumplimiento</v>
      </c>
      <c r="AH184" s="166"/>
      <c r="AI184" s="65" t="s">
        <v>172</v>
      </c>
      <c r="AJ184" s="105" t="s">
        <v>172</v>
      </c>
    </row>
    <row r="185" spans="1:36" s="59" customFormat="1" ht="30" thickTop="1" thickBot="1">
      <c r="A185" s="63">
        <v>170</v>
      </c>
      <c r="B185" s="162" t="s">
        <v>403</v>
      </c>
      <c r="C185" s="162">
        <v>0</v>
      </c>
      <c r="D185" s="162">
        <v>0</v>
      </c>
      <c r="E185" s="162" t="s">
        <v>41</v>
      </c>
      <c r="F185" s="162">
        <v>18</v>
      </c>
      <c r="G185" s="231" t="s">
        <v>6031</v>
      </c>
      <c r="H185" s="164" t="s">
        <v>3898</v>
      </c>
      <c r="I185" s="231" t="s">
        <v>2877</v>
      </c>
      <c r="J185" s="231" t="s">
        <v>5995</v>
      </c>
      <c r="K185" s="231">
        <v>6</v>
      </c>
      <c r="L185" s="165" t="s">
        <v>2233</v>
      </c>
      <c r="M185" s="165" t="s">
        <v>6034</v>
      </c>
      <c r="N185" s="64">
        <v>0</v>
      </c>
      <c r="O185" s="64">
        <v>0</v>
      </c>
      <c r="P185" s="64">
        <v>0</v>
      </c>
      <c r="Q185" s="64">
        <v>0</v>
      </c>
      <c r="R185" s="64">
        <f t="shared" si="32"/>
        <v>0</v>
      </c>
      <c r="S185" s="105" t="s">
        <v>5915</v>
      </c>
      <c r="T185" s="105" t="s">
        <v>172</v>
      </c>
      <c r="U185" s="159">
        <f t="shared" si="23"/>
        <v>0</v>
      </c>
      <c r="V185" s="159" t="s">
        <v>5920</v>
      </c>
      <c r="W185" s="100" t="str">
        <f t="shared" si="24"/>
        <v>No hay Programación</v>
      </c>
      <c r="X185" s="105" t="str">
        <f t="shared" si="25"/>
        <v>De acuerdo a lo programado</v>
      </c>
      <c r="Y185" s="166"/>
      <c r="Z185" s="159">
        <f t="shared" si="26"/>
        <v>0</v>
      </c>
      <c r="AA185" s="159"/>
      <c r="AB185" s="100" t="str">
        <f t="shared" si="27"/>
        <v>No hay ejecución</v>
      </c>
      <c r="AC185" s="105" t="str">
        <f t="shared" si="28"/>
        <v>NA</v>
      </c>
      <c r="AD185" s="166"/>
      <c r="AE185" s="65" t="e">
        <f t="shared" si="29"/>
        <v>#VALUE!</v>
      </c>
      <c r="AF185" s="100" t="e">
        <f t="shared" si="30"/>
        <v>#VALUE!</v>
      </c>
      <c r="AG185" s="105" t="e">
        <f t="shared" si="31"/>
        <v>#VALUE!</v>
      </c>
      <c r="AH185" s="166"/>
      <c r="AI185" s="65" t="s">
        <v>172</v>
      </c>
      <c r="AJ185" s="105" t="s">
        <v>172</v>
      </c>
    </row>
    <row r="186" spans="1:36" s="59" customFormat="1" ht="20.399999999999999" thickTop="1" thickBot="1">
      <c r="A186" s="63">
        <v>171</v>
      </c>
      <c r="B186" s="162" t="s">
        <v>403</v>
      </c>
      <c r="C186" s="162">
        <v>0</v>
      </c>
      <c r="D186" s="162">
        <v>0</v>
      </c>
      <c r="E186" s="162" t="s">
        <v>41</v>
      </c>
      <c r="F186" s="162">
        <v>18</v>
      </c>
      <c r="G186" s="231" t="s">
        <v>6031</v>
      </c>
      <c r="H186" s="164" t="s">
        <v>6079</v>
      </c>
      <c r="I186" s="231" t="s">
        <v>2877</v>
      </c>
      <c r="J186" s="231" t="s">
        <v>5995</v>
      </c>
      <c r="K186" s="231">
        <v>6</v>
      </c>
      <c r="L186" s="165" t="s">
        <v>2233</v>
      </c>
      <c r="M186" s="165" t="s">
        <v>643</v>
      </c>
      <c r="N186" s="64">
        <v>0</v>
      </c>
      <c r="O186" s="64">
        <v>0</v>
      </c>
      <c r="P186" s="64">
        <v>0</v>
      </c>
      <c r="Q186" s="64">
        <v>0</v>
      </c>
      <c r="R186" s="64">
        <f t="shared" si="32"/>
        <v>0</v>
      </c>
      <c r="S186" s="105" t="s">
        <v>5915</v>
      </c>
      <c r="T186" s="105" t="s">
        <v>172</v>
      </c>
      <c r="U186" s="159">
        <f t="shared" si="23"/>
        <v>0</v>
      </c>
      <c r="V186" s="159" t="s">
        <v>5920</v>
      </c>
      <c r="W186" s="100" t="str">
        <f t="shared" si="24"/>
        <v>No hay Programación</v>
      </c>
      <c r="X186" s="105" t="str">
        <f t="shared" si="25"/>
        <v>De acuerdo a lo programado</v>
      </c>
      <c r="Y186" s="166"/>
      <c r="Z186" s="159">
        <f t="shared" si="26"/>
        <v>0</v>
      </c>
      <c r="AA186" s="159"/>
      <c r="AB186" s="100" t="str">
        <f t="shared" si="27"/>
        <v>No hay ejecución</v>
      </c>
      <c r="AC186" s="105" t="str">
        <f t="shared" si="28"/>
        <v>NA</v>
      </c>
      <c r="AD186" s="166"/>
      <c r="AE186" s="65" t="e">
        <f t="shared" si="29"/>
        <v>#VALUE!</v>
      </c>
      <c r="AF186" s="100" t="e">
        <f t="shared" si="30"/>
        <v>#VALUE!</v>
      </c>
      <c r="AG186" s="105" t="e">
        <f t="shared" si="31"/>
        <v>#VALUE!</v>
      </c>
      <c r="AH186" s="166"/>
      <c r="AI186" s="65" t="s">
        <v>172</v>
      </c>
      <c r="AJ186" s="105" t="s">
        <v>172</v>
      </c>
    </row>
    <row r="187" spans="1:36" s="59" customFormat="1" ht="20.399999999999999" thickTop="1" thickBot="1">
      <c r="A187" s="63">
        <v>172</v>
      </c>
      <c r="B187" s="162" t="s">
        <v>403</v>
      </c>
      <c r="C187" s="162">
        <v>0</v>
      </c>
      <c r="D187" s="162">
        <v>0</v>
      </c>
      <c r="E187" s="162" t="s">
        <v>41</v>
      </c>
      <c r="F187" s="162">
        <v>18</v>
      </c>
      <c r="G187" s="231" t="s">
        <v>6031</v>
      </c>
      <c r="H187" s="164" t="s">
        <v>6080</v>
      </c>
      <c r="I187" s="231" t="s">
        <v>2877</v>
      </c>
      <c r="J187" s="231" t="s">
        <v>5995</v>
      </c>
      <c r="K187" s="231">
        <v>6</v>
      </c>
      <c r="L187" s="165" t="s">
        <v>2247</v>
      </c>
      <c r="M187" s="165" t="s">
        <v>643</v>
      </c>
      <c r="N187" s="64">
        <v>0</v>
      </c>
      <c r="O187" s="64">
        <v>0</v>
      </c>
      <c r="P187" s="64">
        <v>0</v>
      </c>
      <c r="Q187" s="64">
        <v>0</v>
      </c>
      <c r="R187" s="64">
        <f t="shared" si="32"/>
        <v>0</v>
      </c>
      <c r="S187" s="105" t="s">
        <v>5915</v>
      </c>
      <c r="T187" s="105" t="s">
        <v>172</v>
      </c>
      <c r="U187" s="159">
        <f t="shared" si="23"/>
        <v>0</v>
      </c>
      <c r="V187" s="159" t="s">
        <v>5920</v>
      </c>
      <c r="W187" s="100" t="str">
        <f t="shared" si="24"/>
        <v>No hay Programación</v>
      </c>
      <c r="X187" s="105" t="str">
        <f t="shared" si="25"/>
        <v>De acuerdo a lo programado</v>
      </c>
      <c r="Y187" s="166"/>
      <c r="Z187" s="159">
        <f t="shared" si="26"/>
        <v>0</v>
      </c>
      <c r="AA187" s="159"/>
      <c r="AB187" s="100" t="str">
        <f t="shared" si="27"/>
        <v>No hay ejecución</v>
      </c>
      <c r="AC187" s="105" t="str">
        <f t="shared" si="28"/>
        <v>NA</v>
      </c>
      <c r="AD187" s="166"/>
      <c r="AE187" s="65" t="e">
        <f t="shared" si="29"/>
        <v>#VALUE!</v>
      </c>
      <c r="AF187" s="100" t="e">
        <f t="shared" si="30"/>
        <v>#VALUE!</v>
      </c>
      <c r="AG187" s="105" t="e">
        <f t="shared" si="31"/>
        <v>#VALUE!</v>
      </c>
      <c r="AH187" s="166"/>
      <c r="AI187" s="65" t="s">
        <v>172</v>
      </c>
      <c r="AJ187" s="105" t="s">
        <v>172</v>
      </c>
    </row>
    <row r="188" spans="1:36" s="59" customFormat="1" ht="20.399999999999999" thickTop="1" thickBot="1">
      <c r="A188" s="63">
        <v>173</v>
      </c>
      <c r="B188" s="162" t="s">
        <v>400</v>
      </c>
      <c r="C188" s="162">
        <v>0</v>
      </c>
      <c r="D188" s="162">
        <v>0</v>
      </c>
      <c r="E188" s="162" t="s">
        <v>41</v>
      </c>
      <c r="F188" s="162">
        <v>18</v>
      </c>
      <c r="G188" s="231" t="s">
        <v>5965</v>
      </c>
      <c r="H188" s="164" t="s">
        <v>6081</v>
      </c>
      <c r="I188" s="231" t="s">
        <v>2877</v>
      </c>
      <c r="J188" s="231" t="s">
        <v>5995</v>
      </c>
      <c r="K188" s="231">
        <v>6</v>
      </c>
      <c r="L188" s="165" t="s">
        <v>2201</v>
      </c>
      <c r="M188" s="165" t="s">
        <v>3764</v>
      </c>
      <c r="N188" s="64">
        <v>4</v>
      </c>
      <c r="O188" s="64">
        <v>1</v>
      </c>
      <c r="P188" s="64">
        <v>0</v>
      </c>
      <c r="Q188" s="64">
        <v>0</v>
      </c>
      <c r="R188" s="64">
        <f t="shared" si="32"/>
        <v>5</v>
      </c>
      <c r="S188" s="105" t="s">
        <v>5915</v>
      </c>
      <c r="T188" s="105" t="s">
        <v>172</v>
      </c>
      <c r="U188" s="159">
        <f t="shared" si="23"/>
        <v>5</v>
      </c>
      <c r="V188" s="159">
        <v>5</v>
      </c>
      <c r="W188" s="100">
        <f t="shared" si="24"/>
        <v>1</v>
      </c>
      <c r="X188" s="105" t="str">
        <f t="shared" si="25"/>
        <v>De acuerdo a lo programado</v>
      </c>
      <c r="Y188" s="166"/>
      <c r="Z188" s="159">
        <f t="shared" si="26"/>
        <v>0</v>
      </c>
      <c r="AA188" s="159"/>
      <c r="AB188" s="100" t="str">
        <f t="shared" si="27"/>
        <v>No hay ejecución</v>
      </c>
      <c r="AC188" s="105" t="str">
        <f t="shared" si="28"/>
        <v>NA</v>
      </c>
      <c r="AD188" s="166"/>
      <c r="AE188" s="65">
        <f t="shared" si="29"/>
        <v>5</v>
      </c>
      <c r="AF188" s="100">
        <f t="shared" si="30"/>
        <v>1</v>
      </c>
      <c r="AG188" s="105" t="str">
        <f t="shared" si="31"/>
        <v>De acuerdo a lo programado</v>
      </c>
      <c r="AH188" s="166"/>
      <c r="AI188" s="65" t="s">
        <v>172</v>
      </c>
      <c r="AJ188" s="105" t="s">
        <v>172</v>
      </c>
    </row>
    <row r="189" spans="1:36" s="59" customFormat="1" ht="20.399999999999999" thickTop="1" thickBot="1">
      <c r="A189" s="63">
        <v>174</v>
      </c>
      <c r="B189" s="162" t="s">
        <v>400</v>
      </c>
      <c r="C189" s="162">
        <v>0</v>
      </c>
      <c r="D189" s="162">
        <v>0</v>
      </c>
      <c r="E189" s="162" t="s">
        <v>41</v>
      </c>
      <c r="F189" s="162">
        <v>18</v>
      </c>
      <c r="G189" s="231" t="s">
        <v>5965</v>
      </c>
      <c r="H189" s="164" t="s">
        <v>6082</v>
      </c>
      <c r="I189" s="231" t="s">
        <v>2877</v>
      </c>
      <c r="J189" s="231" t="s">
        <v>5995</v>
      </c>
      <c r="K189" s="231">
        <v>6</v>
      </c>
      <c r="L189" s="165" t="s">
        <v>3832</v>
      </c>
      <c r="M189" s="165" t="s">
        <v>2215</v>
      </c>
      <c r="N189" s="64">
        <v>1</v>
      </c>
      <c r="O189" s="64">
        <v>5</v>
      </c>
      <c r="P189" s="64">
        <v>3</v>
      </c>
      <c r="Q189" s="64">
        <v>2</v>
      </c>
      <c r="R189" s="64">
        <f t="shared" si="32"/>
        <v>11</v>
      </c>
      <c r="S189" s="105" t="s">
        <v>5915</v>
      </c>
      <c r="T189" s="105" t="s">
        <v>172</v>
      </c>
      <c r="U189" s="159">
        <f t="shared" si="23"/>
        <v>6</v>
      </c>
      <c r="V189" s="159">
        <v>6</v>
      </c>
      <c r="W189" s="100">
        <f t="shared" si="24"/>
        <v>1</v>
      </c>
      <c r="X189" s="105" t="str">
        <f t="shared" si="25"/>
        <v>De acuerdo a lo programado</v>
      </c>
      <c r="Y189" s="166"/>
      <c r="Z189" s="159">
        <f t="shared" si="26"/>
        <v>5</v>
      </c>
      <c r="AA189" s="159"/>
      <c r="AB189" s="100" t="str">
        <f t="shared" si="27"/>
        <v>No hay ejecución</v>
      </c>
      <c r="AC189" s="105" t="str">
        <f t="shared" si="28"/>
        <v>NA</v>
      </c>
      <c r="AD189" s="166"/>
      <c r="AE189" s="65">
        <f t="shared" si="29"/>
        <v>6</v>
      </c>
      <c r="AF189" s="100">
        <f t="shared" si="30"/>
        <v>0.54545454545454541</v>
      </c>
      <c r="AG189" s="105" t="str">
        <f t="shared" si="31"/>
        <v>Incumplimiento</v>
      </c>
      <c r="AH189" s="166"/>
      <c r="AI189" s="65" t="s">
        <v>172</v>
      </c>
      <c r="AJ189" s="105" t="s">
        <v>172</v>
      </c>
    </row>
    <row r="190" spans="1:36" s="59" customFormat="1" ht="20.399999999999999" thickTop="1" thickBot="1">
      <c r="A190" s="63">
        <v>175</v>
      </c>
      <c r="B190" s="162" t="s">
        <v>400</v>
      </c>
      <c r="C190" s="162">
        <v>0</v>
      </c>
      <c r="D190" s="162">
        <v>0</v>
      </c>
      <c r="E190" s="162" t="s">
        <v>41</v>
      </c>
      <c r="F190" s="162">
        <v>18</v>
      </c>
      <c r="G190" s="231" t="s">
        <v>5965</v>
      </c>
      <c r="H190" s="164" t="s">
        <v>6083</v>
      </c>
      <c r="I190" s="231" t="s">
        <v>2877</v>
      </c>
      <c r="J190" s="231" t="s">
        <v>5995</v>
      </c>
      <c r="K190" s="231">
        <v>6</v>
      </c>
      <c r="L190" s="165" t="s">
        <v>2214</v>
      </c>
      <c r="M190" s="165" t="s">
        <v>2215</v>
      </c>
      <c r="N190" s="64">
        <v>0</v>
      </c>
      <c r="O190" s="64">
        <v>0</v>
      </c>
      <c r="P190" s="64">
        <v>0</v>
      </c>
      <c r="Q190" s="64">
        <v>1</v>
      </c>
      <c r="R190" s="64">
        <f t="shared" si="32"/>
        <v>1</v>
      </c>
      <c r="S190" s="105" t="s">
        <v>5915</v>
      </c>
      <c r="T190" s="105" t="s">
        <v>172</v>
      </c>
      <c r="U190" s="159">
        <f t="shared" si="23"/>
        <v>0</v>
      </c>
      <c r="V190" s="159" t="s">
        <v>5920</v>
      </c>
      <c r="W190" s="100" t="str">
        <f t="shared" si="24"/>
        <v>No hay Programación</v>
      </c>
      <c r="X190" s="105" t="str">
        <f t="shared" si="25"/>
        <v>De acuerdo a lo programado</v>
      </c>
      <c r="Y190" s="166"/>
      <c r="Z190" s="159">
        <f t="shared" si="26"/>
        <v>1</v>
      </c>
      <c r="AA190" s="159"/>
      <c r="AB190" s="100" t="str">
        <f t="shared" si="27"/>
        <v>No hay ejecución</v>
      </c>
      <c r="AC190" s="105" t="str">
        <f t="shared" si="28"/>
        <v>NA</v>
      </c>
      <c r="AD190" s="166"/>
      <c r="AE190" s="65" t="e">
        <f t="shared" si="29"/>
        <v>#VALUE!</v>
      </c>
      <c r="AF190" s="100" t="e">
        <f t="shared" si="30"/>
        <v>#VALUE!</v>
      </c>
      <c r="AG190" s="105" t="e">
        <f t="shared" si="31"/>
        <v>#VALUE!</v>
      </c>
      <c r="AH190" s="166"/>
      <c r="AI190" s="65" t="s">
        <v>172</v>
      </c>
      <c r="AJ190" s="105" t="s">
        <v>172</v>
      </c>
    </row>
    <row r="191" spans="1:36" s="59" customFormat="1" ht="20.399999999999999" thickTop="1" thickBot="1">
      <c r="A191" s="63">
        <v>176</v>
      </c>
      <c r="B191" s="162" t="s">
        <v>400</v>
      </c>
      <c r="C191" s="162">
        <v>0</v>
      </c>
      <c r="D191" s="162">
        <v>0</v>
      </c>
      <c r="E191" s="162" t="s">
        <v>41</v>
      </c>
      <c r="F191" s="162">
        <v>18</v>
      </c>
      <c r="G191" s="231" t="s">
        <v>5965</v>
      </c>
      <c r="H191" s="164" t="s">
        <v>6084</v>
      </c>
      <c r="I191" s="231" t="s">
        <v>2877</v>
      </c>
      <c r="J191" s="231" t="s">
        <v>5995</v>
      </c>
      <c r="K191" s="231">
        <v>6</v>
      </c>
      <c r="L191" s="165" t="s">
        <v>2233</v>
      </c>
      <c r="M191" s="165" t="s">
        <v>6034</v>
      </c>
      <c r="N191" s="64">
        <v>0</v>
      </c>
      <c r="O191" s="64">
        <v>0</v>
      </c>
      <c r="P191" s="64">
        <v>0</v>
      </c>
      <c r="Q191" s="64">
        <v>0</v>
      </c>
      <c r="R191" s="64">
        <f t="shared" si="32"/>
        <v>0</v>
      </c>
      <c r="S191" s="105" t="s">
        <v>5915</v>
      </c>
      <c r="T191" s="105" t="s">
        <v>172</v>
      </c>
      <c r="U191" s="159">
        <f t="shared" si="23"/>
        <v>0</v>
      </c>
      <c r="V191" s="159" t="s">
        <v>5920</v>
      </c>
      <c r="W191" s="100" t="str">
        <f t="shared" si="24"/>
        <v>No hay Programación</v>
      </c>
      <c r="X191" s="105" t="str">
        <f t="shared" si="25"/>
        <v>De acuerdo a lo programado</v>
      </c>
      <c r="Y191" s="166"/>
      <c r="Z191" s="159">
        <f t="shared" si="26"/>
        <v>0</v>
      </c>
      <c r="AA191" s="159"/>
      <c r="AB191" s="100" t="str">
        <f t="shared" si="27"/>
        <v>No hay ejecución</v>
      </c>
      <c r="AC191" s="105" t="str">
        <f t="shared" si="28"/>
        <v>NA</v>
      </c>
      <c r="AD191" s="166"/>
      <c r="AE191" s="65" t="e">
        <f t="shared" si="29"/>
        <v>#VALUE!</v>
      </c>
      <c r="AF191" s="100" t="e">
        <f t="shared" si="30"/>
        <v>#VALUE!</v>
      </c>
      <c r="AG191" s="105" t="e">
        <f t="shared" si="31"/>
        <v>#VALUE!</v>
      </c>
      <c r="AH191" s="166"/>
      <c r="AI191" s="65" t="s">
        <v>172</v>
      </c>
      <c r="AJ191" s="105" t="s">
        <v>172</v>
      </c>
    </row>
    <row r="192" spans="1:36" s="59" customFormat="1" ht="20.399999999999999" thickTop="1" thickBot="1">
      <c r="A192" s="63">
        <v>177</v>
      </c>
      <c r="B192" s="162" t="s">
        <v>400</v>
      </c>
      <c r="C192" s="162">
        <v>0</v>
      </c>
      <c r="D192" s="162">
        <v>0</v>
      </c>
      <c r="E192" s="162" t="s">
        <v>41</v>
      </c>
      <c r="F192" s="162">
        <v>18</v>
      </c>
      <c r="G192" s="231" t="s">
        <v>5965</v>
      </c>
      <c r="H192" s="164" t="s">
        <v>6085</v>
      </c>
      <c r="I192" s="231" t="s">
        <v>2877</v>
      </c>
      <c r="J192" s="231" t="s">
        <v>5995</v>
      </c>
      <c r="K192" s="231">
        <v>6</v>
      </c>
      <c r="L192" s="165" t="s">
        <v>2233</v>
      </c>
      <c r="M192" s="165" t="s">
        <v>643</v>
      </c>
      <c r="N192" s="64">
        <v>0</v>
      </c>
      <c r="O192" s="64">
        <v>0</v>
      </c>
      <c r="P192" s="64">
        <v>0</v>
      </c>
      <c r="Q192" s="64">
        <v>0</v>
      </c>
      <c r="R192" s="64">
        <f t="shared" si="32"/>
        <v>0</v>
      </c>
      <c r="S192" s="105" t="s">
        <v>5915</v>
      </c>
      <c r="T192" s="105" t="s">
        <v>172</v>
      </c>
      <c r="U192" s="159">
        <f t="shared" si="23"/>
        <v>0</v>
      </c>
      <c r="V192" s="159" t="s">
        <v>5920</v>
      </c>
      <c r="W192" s="100" t="str">
        <f t="shared" si="24"/>
        <v>No hay Programación</v>
      </c>
      <c r="X192" s="105" t="str">
        <f t="shared" si="25"/>
        <v>De acuerdo a lo programado</v>
      </c>
      <c r="Y192" s="166"/>
      <c r="Z192" s="159">
        <f t="shared" si="26"/>
        <v>0</v>
      </c>
      <c r="AA192" s="159"/>
      <c r="AB192" s="100" t="str">
        <f t="shared" si="27"/>
        <v>No hay ejecución</v>
      </c>
      <c r="AC192" s="105" t="str">
        <f t="shared" si="28"/>
        <v>NA</v>
      </c>
      <c r="AD192" s="166"/>
      <c r="AE192" s="65" t="e">
        <f t="shared" si="29"/>
        <v>#VALUE!</v>
      </c>
      <c r="AF192" s="100" t="e">
        <f t="shared" si="30"/>
        <v>#VALUE!</v>
      </c>
      <c r="AG192" s="105" t="e">
        <f t="shared" si="31"/>
        <v>#VALUE!</v>
      </c>
      <c r="AH192" s="166"/>
      <c r="AI192" s="65" t="s">
        <v>172</v>
      </c>
      <c r="AJ192" s="105" t="s">
        <v>172</v>
      </c>
    </row>
    <row r="193" spans="1:36" s="59" customFormat="1" ht="20.399999999999999" thickTop="1" thickBot="1">
      <c r="A193" s="63">
        <v>178</v>
      </c>
      <c r="B193" s="162" t="s">
        <v>400</v>
      </c>
      <c r="C193" s="162">
        <v>0</v>
      </c>
      <c r="D193" s="162">
        <v>0</v>
      </c>
      <c r="E193" s="162" t="s">
        <v>41</v>
      </c>
      <c r="F193" s="162">
        <v>18</v>
      </c>
      <c r="G193" s="231" t="s">
        <v>5965</v>
      </c>
      <c r="H193" s="164" t="s">
        <v>6086</v>
      </c>
      <c r="I193" s="231" t="s">
        <v>2877</v>
      </c>
      <c r="J193" s="231" t="s">
        <v>5995</v>
      </c>
      <c r="K193" s="231">
        <v>6</v>
      </c>
      <c r="L193" s="165" t="s">
        <v>2247</v>
      </c>
      <c r="M193" s="165" t="s">
        <v>643</v>
      </c>
      <c r="N193" s="64">
        <v>0</v>
      </c>
      <c r="O193" s="64">
        <v>0</v>
      </c>
      <c r="P193" s="64">
        <v>0</v>
      </c>
      <c r="Q193" s="64">
        <v>0</v>
      </c>
      <c r="R193" s="64">
        <f t="shared" si="32"/>
        <v>0</v>
      </c>
      <c r="S193" s="105" t="s">
        <v>5915</v>
      </c>
      <c r="T193" s="105" t="s">
        <v>172</v>
      </c>
      <c r="U193" s="159">
        <f t="shared" si="23"/>
        <v>0</v>
      </c>
      <c r="V193" s="159" t="s">
        <v>5920</v>
      </c>
      <c r="W193" s="100" t="str">
        <f t="shared" si="24"/>
        <v>No hay Programación</v>
      </c>
      <c r="X193" s="105" t="str">
        <f t="shared" si="25"/>
        <v>De acuerdo a lo programado</v>
      </c>
      <c r="Y193" s="166"/>
      <c r="Z193" s="159">
        <f t="shared" si="26"/>
        <v>0</v>
      </c>
      <c r="AA193" s="159"/>
      <c r="AB193" s="100" t="str">
        <f t="shared" si="27"/>
        <v>No hay ejecución</v>
      </c>
      <c r="AC193" s="105" t="str">
        <f t="shared" si="28"/>
        <v>NA</v>
      </c>
      <c r="AD193" s="166"/>
      <c r="AE193" s="65" t="e">
        <f t="shared" si="29"/>
        <v>#VALUE!</v>
      </c>
      <c r="AF193" s="100" t="e">
        <f t="shared" si="30"/>
        <v>#VALUE!</v>
      </c>
      <c r="AG193" s="105" t="e">
        <f t="shared" si="31"/>
        <v>#VALUE!</v>
      </c>
      <c r="AH193" s="166"/>
      <c r="AI193" s="65" t="s">
        <v>172</v>
      </c>
      <c r="AJ193" s="105" t="s">
        <v>172</v>
      </c>
    </row>
    <row r="194" spans="1:36" s="59" customFormat="1" ht="20.399999999999999" thickTop="1" thickBot="1">
      <c r="A194" s="63">
        <v>179</v>
      </c>
      <c r="B194" s="162" t="s">
        <v>403</v>
      </c>
      <c r="C194" s="162">
        <v>0</v>
      </c>
      <c r="D194" s="162">
        <v>0</v>
      </c>
      <c r="E194" s="162" t="s">
        <v>41</v>
      </c>
      <c r="F194" s="162">
        <v>18</v>
      </c>
      <c r="G194" s="231" t="s">
        <v>6031</v>
      </c>
      <c r="H194" s="164" t="s">
        <v>6087</v>
      </c>
      <c r="I194" s="231" t="s">
        <v>2877</v>
      </c>
      <c r="J194" s="231" t="s">
        <v>5995</v>
      </c>
      <c r="K194" s="231">
        <v>6</v>
      </c>
      <c r="L194" s="165" t="s">
        <v>2201</v>
      </c>
      <c r="M194" s="165" t="s">
        <v>3764</v>
      </c>
      <c r="N194" s="64">
        <v>3</v>
      </c>
      <c r="O194" s="64">
        <v>6</v>
      </c>
      <c r="P194" s="64">
        <v>2</v>
      </c>
      <c r="Q194" s="64">
        <v>1</v>
      </c>
      <c r="R194" s="64">
        <f t="shared" si="32"/>
        <v>12</v>
      </c>
      <c r="S194" s="105" t="s">
        <v>5915</v>
      </c>
      <c r="T194" s="105" t="s">
        <v>172</v>
      </c>
      <c r="U194" s="159">
        <f t="shared" si="23"/>
        <v>9</v>
      </c>
      <c r="V194" s="159">
        <v>4</v>
      </c>
      <c r="W194" s="100">
        <f t="shared" si="24"/>
        <v>0.44444444444444442</v>
      </c>
      <c r="X194" s="105" t="str">
        <f t="shared" si="25"/>
        <v>En Riesgo de no Cumplimiento</v>
      </c>
      <c r="Y194" s="166"/>
      <c r="Z194" s="159">
        <f t="shared" si="26"/>
        <v>3</v>
      </c>
      <c r="AA194" s="159"/>
      <c r="AB194" s="100" t="str">
        <f t="shared" si="27"/>
        <v>No hay ejecución</v>
      </c>
      <c r="AC194" s="105" t="str">
        <f t="shared" si="28"/>
        <v>NA</v>
      </c>
      <c r="AD194" s="166"/>
      <c r="AE194" s="65">
        <f t="shared" si="29"/>
        <v>4</v>
      </c>
      <c r="AF194" s="100">
        <f t="shared" si="30"/>
        <v>0.33333333333333331</v>
      </c>
      <c r="AG194" s="105" t="str">
        <f t="shared" si="31"/>
        <v>Incumplimiento</v>
      </c>
      <c r="AH194" s="166"/>
      <c r="AI194" s="65" t="s">
        <v>172</v>
      </c>
      <c r="AJ194" s="105" t="s">
        <v>172</v>
      </c>
    </row>
    <row r="195" spans="1:36" s="59" customFormat="1" ht="30" thickTop="1" thickBot="1">
      <c r="A195" s="63">
        <v>180</v>
      </c>
      <c r="B195" s="162" t="s">
        <v>403</v>
      </c>
      <c r="C195" s="162">
        <v>0</v>
      </c>
      <c r="D195" s="162">
        <v>0</v>
      </c>
      <c r="E195" s="162" t="s">
        <v>41</v>
      </c>
      <c r="F195" s="162">
        <v>18</v>
      </c>
      <c r="G195" s="231" t="s">
        <v>6031</v>
      </c>
      <c r="H195" s="164" t="s">
        <v>6088</v>
      </c>
      <c r="I195" s="231" t="s">
        <v>2877</v>
      </c>
      <c r="J195" s="231" t="s">
        <v>5995</v>
      </c>
      <c r="K195" s="231">
        <v>6</v>
      </c>
      <c r="L195" s="165" t="s">
        <v>2214</v>
      </c>
      <c r="M195" s="165" t="s">
        <v>2215</v>
      </c>
      <c r="N195" s="64">
        <v>2</v>
      </c>
      <c r="O195" s="64">
        <v>2</v>
      </c>
      <c r="P195" s="64">
        <v>4</v>
      </c>
      <c r="Q195" s="64">
        <v>2</v>
      </c>
      <c r="R195" s="64">
        <f t="shared" si="32"/>
        <v>10</v>
      </c>
      <c r="S195" s="105" t="s">
        <v>5915</v>
      </c>
      <c r="T195" s="105" t="s">
        <v>172</v>
      </c>
      <c r="U195" s="159">
        <f t="shared" si="23"/>
        <v>4</v>
      </c>
      <c r="V195" s="159">
        <v>4</v>
      </c>
      <c r="W195" s="100">
        <f t="shared" si="24"/>
        <v>1</v>
      </c>
      <c r="X195" s="105" t="str">
        <f t="shared" si="25"/>
        <v>De acuerdo a lo programado</v>
      </c>
      <c r="Y195" s="166"/>
      <c r="Z195" s="159">
        <f t="shared" si="26"/>
        <v>6</v>
      </c>
      <c r="AA195" s="159"/>
      <c r="AB195" s="100" t="str">
        <f t="shared" si="27"/>
        <v>No hay ejecución</v>
      </c>
      <c r="AC195" s="105" t="str">
        <f t="shared" si="28"/>
        <v>NA</v>
      </c>
      <c r="AD195" s="166"/>
      <c r="AE195" s="65">
        <f t="shared" si="29"/>
        <v>4</v>
      </c>
      <c r="AF195" s="100">
        <f t="shared" si="30"/>
        <v>0.4</v>
      </c>
      <c r="AG195" s="105" t="str">
        <f t="shared" si="31"/>
        <v>Incumplimiento</v>
      </c>
      <c r="AH195" s="166"/>
      <c r="AI195" s="65" t="s">
        <v>172</v>
      </c>
      <c r="AJ195" s="105" t="s">
        <v>172</v>
      </c>
    </row>
    <row r="196" spans="1:36" s="59" customFormat="1" ht="20.399999999999999" thickTop="1" thickBot="1">
      <c r="A196" s="63">
        <v>181</v>
      </c>
      <c r="B196" s="162" t="s">
        <v>403</v>
      </c>
      <c r="C196" s="162">
        <v>0</v>
      </c>
      <c r="D196" s="162">
        <v>0</v>
      </c>
      <c r="E196" s="162" t="s">
        <v>41</v>
      </c>
      <c r="F196" s="162">
        <v>18</v>
      </c>
      <c r="G196" s="231" t="s">
        <v>6031</v>
      </c>
      <c r="H196" s="164" t="s">
        <v>3905</v>
      </c>
      <c r="I196" s="231" t="s">
        <v>2877</v>
      </c>
      <c r="J196" s="231" t="s">
        <v>5995</v>
      </c>
      <c r="K196" s="231">
        <v>6</v>
      </c>
      <c r="L196" s="165" t="s">
        <v>2214</v>
      </c>
      <c r="M196" s="165" t="s">
        <v>2215</v>
      </c>
      <c r="N196" s="64">
        <v>0</v>
      </c>
      <c r="O196" s="64">
        <v>0</v>
      </c>
      <c r="P196" s="64">
        <v>0</v>
      </c>
      <c r="Q196" s="64">
        <v>0</v>
      </c>
      <c r="R196" s="64">
        <f t="shared" si="32"/>
        <v>0</v>
      </c>
      <c r="S196" s="105" t="s">
        <v>5915</v>
      </c>
      <c r="T196" s="105" t="s">
        <v>172</v>
      </c>
      <c r="U196" s="159">
        <f t="shared" si="23"/>
        <v>0</v>
      </c>
      <c r="V196" s="159" t="s">
        <v>5920</v>
      </c>
      <c r="W196" s="100" t="str">
        <f t="shared" si="24"/>
        <v>No hay Programación</v>
      </c>
      <c r="X196" s="105" t="str">
        <f t="shared" si="25"/>
        <v>De acuerdo a lo programado</v>
      </c>
      <c r="Y196" s="166"/>
      <c r="Z196" s="159">
        <f t="shared" si="26"/>
        <v>0</v>
      </c>
      <c r="AA196" s="159"/>
      <c r="AB196" s="100" t="str">
        <f t="shared" si="27"/>
        <v>No hay ejecución</v>
      </c>
      <c r="AC196" s="105" t="str">
        <f t="shared" si="28"/>
        <v>NA</v>
      </c>
      <c r="AD196" s="166"/>
      <c r="AE196" s="65" t="e">
        <f t="shared" si="29"/>
        <v>#VALUE!</v>
      </c>
      <c r="AF196" s="100" t="e">
        <f t="shared" si="30"/>
        <v>#VALUE!</v>
      </c>
      <c r="AG196" s="105" t="e">
        <f t="shared" si="31"/>
        <v>#VALUE!</v>
      </c>
      <c r="AH196" s="166"/>
      <c r="AI196" s="65" t="s">
        <v>172</v>
      </c>
      <c r="AJ196" s="105" t="s">
        <v>172</v>
      </c>
    </row>
    <row r="197" spans="1:36" s="59" customFormat="1" ht="30" thickTop="1" thickBot="1">
      <c r="A197" s="63">
        <v>182</v>
      </c>
      <c r="B197" s="162" t="s">
        <v>403</v>
      </c>
      <c r="C197" s="162">
        <v>0</v>
      </c>
      <c r="D197" s="162">
        <v>0</v>
      </c>
      <c r="E197" s="162" t="s">
        <v>41</v>
      </c>
      <c r="F197" s="162">
        <v>18</v>
      </c>
      <c r="G197" s="231" t="s">
        <v>6031</v>
      </c>
      <c r="H197" s="164" t="s">
        <v>3907</v>
      </c>
      <c r="I197" s="231" t="s">
        <v>2877</v>
      </c>
      <c r="J197" s="231" t="s">
        <v>5995</v>
      </c>
      <c r="K197" s="231">
        <v>6</v>
      </c>
      <c r="L197" s="165" t="s">
        <v>2233</v>
      </c>
      <c r="M197" s="165" t="s">
        <v>643</v>
      </c>
      <c r="N197" s="64">
        <v>0</v>
      </c>
      <c r="O197" s="64">
        <v>0</v>
      </c>
      <c r="P197" s="64">
        <v>0</v>
      </c>
      <c r="Q197" s="64">
        <v>0</v>
      </c>
      <c r="R197" s="64">
        <f t="shared" si="32"/>
        <v>0</v>
      </c>
      <c r="S197" s="105" t="s">
        <v>5915</v>
      </c>
      <c r="T197" s="105" t="s">
        <v>172</v>
      </c>
      <c r="U197" s="159">
        <f t="shared" si="23"/>
        <v>0</v>
      </c>
      <c r="V197" s="159" t="s">
        <v>5920</v>
      </c>
      <c r="W197" s="100" t="str">
        <f t="shared" si="24"/>
        <v>No hay Programación</v>
      </c>
      <c r="X197" s="105" t="str">
        <f t="shared" si="25"/>
        <v>De acuerdo a lo programado</v>
      </c>
      <c r="Y197" s="166"/>
      <c r="Z197" s="159">
        <f t="shared" si="26"/>
        <v>0</v>
      </c>
      <c r="AA197" s="159"/>
      <c r="AB197" s="100" t="str">
        <f t="shared" si="27"/>
        <v>No hay ejecución</v>
      </c>
      <c r="AC197" s="105" t="str">
        <f t="shared" si="28"/>
        <v>NA</v>
      </c>
      <c r="AD197" s="166"/>
      <c r="AE197" s="65" t="e">
        <f t="shared" si="29"/>
        <v>#VALUE!</v>
      </c>
      <c r="AF197" s="100" t="e">
        <f t="shared" si="30"/>
        <v>#VALUE!</v>
      </c>
      <c r="AG197" s="105" t="e">
        <f t="shared" si="31"/>
        <v>#VALUE!</v>
      </c>
      <c r="AH197" s="166"/>
      <c r="AI197" s="65" t="s">
        <v>172</v>
      </c>
      <c r="AJ197" s="105" t="s">
        <v>172</v>
      </c>
    </row>
    <row r="198" spans="1:36" s="59" customFormat="1" ht="30" thickTop="1" thickBot="1">
      <c r="A198" s="63">
        <v>183</v>
      </c>
      <c r="B198" s="162" t="s">
        <v>403</v>
      </c>
      <c r="C198" s="162">
        <v>0</v>
      </c>
      <c r="D198" s="162">
        <v>0</v>
      </c>
      <c r="E198" s="162" t="s">
        <v>41</v>
      </c>
      <c r="F198" s="162">
        <v>18</v>
      </c>
      <c r="G198" s="231" t="s">
        <v>6031</v>
      </c>
      <c r="H198" s="164" t="s">
        <v>6089</v>
      </c>
      <c r="I198" s="231" t="s">
        <v>2877</v>
      </c>
      <c r="J198" s="231" t="s">
        <v>5995</v>
      </c>
      <c r="K198" s="231">
        <v>6</v>
      </c>
      <c r="L198" s="165" t="s">
        <v>2233</v>
      </c>
      <c r="M198" s="165" t="s">
        <v>643</v>
      </c>
      <c r="N198" s="64">
        <v>0</v>
      </c>
      <c r="O198" s="64">
        <v>0</v>
      </c>
      <c r="P198" s="64">
        <v>0</v>
      </c>
      <c r="Q198" s="64">
        <v>0</v>
      </c>
      <c r="R198" s="64">
        <f t="shared" si="32"/>
        <v>0</v>
      </c>
      <c r="S198" s="105" t="s">
        <v>5915</v>
      </c>
      <c r="T198" s="105" t="s">
        <v>172</v>
      </c>
      <c r="U198" s="159">
        <f t="shared" si="23"/>
        <v>0</v>
      </c>
      <c r="V198" s="159" t="s">
        <v>5920</v>
      </c>
      <c r="W198" s="100" t="str">
        <f t="shared" si="24"/>
        <v>No hay Programación</v>
      </c>
      <c r="X198" s="105" t="str">
        <f t="shared" si="25"/>
        <v>De acuerdo a lo programado</v>
      </c>
      <c r="Y198" s="166"/>
      <c r="Z198" s="159">
        <f t="shared" si="26"/>
        <v>0</v>
      </c>
      <c r="AA198" s="159"/>
      <c r="AB198" s="100" t="str">
        <f t="shared" si="27"/>
        <v>No hay ejecución</v>
      </c>
      <c r="AC198" s="105" t="str">
        <f t="shared" si="28"/>
        <v>NA</v>
      </c>
      <c r="AD198" s="166"/>
      <c r="AE198" s="65" t="e">
        <f t="shared" si="29"/>
        <v>#VALUE!</v>
      </c>
      <c r="AF198" s="100" t="e">
        <f t="shared" si="30"/>
        <v>#VALUE!</v>
      </c>
      <c r="AG198" s="105" t="e">
        <f t="shared" si="31"/>
        <v>#VALUE!</v>
      </c>
      <c r="AH198" s="166"/>
      <c r="AI198" s="65" t="s">
        <v>172</v>
      </c>
      <c r="AJ198" s="105" t="s">
        <v>172</v>
      </c>
    </row>
    <row r="199" spans="1:36" s="59" customFormat="1" ht="20.399999999999999" thickTop="1" thickBot="1">
      <c r="A199" s="63">
        <v>184</v>
      </c>
      <c r="B199" s="162" t="s">
        <v>403</v>
      </c>
      <c r="C199" s="162">
        <v>0</v>
      </c>
      <c r="D199" s="162">
        <v>0</v>
      </c>
      <c r="E199" s="162" t="s">
        <v>41</v>
      </c>
      <c r="F199" s="162">
        <v>18</v>
      </c>
      <c r="G199" s="231" t="s">
        <v>6031</v>
      </c>
      <c r="H199" s="164" t="s">
        <v>6090</v>
      </c>
      <c r="I199" s="231" t="s">
        <v>2877</v>
      </c>
      <c r="J199" s="231" t="s">
        <v>5995</v>
      </c>
      <c r="K199" s="231">
        <v>6</v>
      </c>
      <c r="L199" s="165" t="s">
        <v>2247</v>
      </c>
      <c r="M199" s="165" t="s">
        <v>643</v>
      </c>
      <c r="N199" s="64">
        <v>0</v>
      </c>
      <c r="O199" s="64">
        <v>0</v>
      </c>
      <c r="P199" s="64">
        <v>0</v>
      </c>
      <c r="Q199" s="64">
        <v>0</v>
      </c>
      <c r="R199" s="64">
        <f t="shared" si="32"/>
        <v>0</v>
      </c>
      <c r="S199" s="105" t="s">
        <v>5915</v>
      </c>
      <c r="T199" s="105" t="s">
        <v>172</v>
      </c>
      <c r="U199" s="159">
        <f t="shared" si="23"/>
        <v>0</v>
      </c>
      <c r="V199" s="159" t="s">
        <v>5920</v>
      </c>
      <c r="W199" s="100" t="str">
        <f t="shared" si="24"/>
        <v>No hay Programación</v>
      </c>
      <c r="X199" s="105" t="str">
        <f t="shared" si="25"/>
        <v>De acuerdo a lo programado</v>
      </c>
      <c r="Y199" s="166"/>
      <c r="Z199" s="159">
        <f t="shared" si="26"/>
        <v>0</v>
      </c>
      <c r="AA199" s="159"/>
      <c r="AB199" s="100" t="str">
        <f t="shared" si="27"/>
        <v>No hay ejecución</v>
      </c>
      <c r="AC199" s="105" t="str">
        <f t="shared" si="28"/>
        <v>NA</v>
      </c>
      <c r="AD199" s="166"/>
      <c r="AE199" s="65" t="e">
        <f t="shared" si="29"/>
        <v>#VALUE!</v>
      </c>
      <c r="AF199" s="100" t="e">
        <f t="shared" si="30"/>
        <v>#VALUE!</v>
      </c>
      <c r="AG199" s="105" t="e">
        <f t="shared" si="31"/>
        <v>#VALUE!</v>
      </c>
      <c r="AH199" s="166"/>
      <c r="AI199" s="65" t="s">
        <v>172</v>
      </c>
      <c r="AJ199" s="105" t="s">
        <v>172</v>
      </c>
    </row>
    <row r="200" spans="1:36" s="59" customFormat="1" ht="20.399999999999999" thickTop="1" thickBot="1">
      <c r="A200" s="63">
        <v>185</v>
      </c>
      <c r="B200" s="162" t="s">
        <v>400</v>
      </c>
      <c r="C200" s="162">
        <v>0</v>
      </c>
      <c r="D200" s="162">
        <v>0</v>
      </c>
      <c r="E200" s="162" t="s">
        <v>41</v>
      </c>
      <c r="F200" s="162">
        <v>18</v>
      </c>
      <c r="G200" s="231" t="s">
        <v>5965</v>
      </c>
      <c r="H200" s="164" t="s">
        <v>6091</v>
      </c>
      <c r="I200" s="231" t="s">
        <v>2877</v>
      </c>
      <c r="J200" s="231" t="s">
        <v>5995</v>
      </c>
      <c r="K200" s="231">
        <v>6</v>
      </c>
      <c r="L200" s="165" t="s">
        <v>2201</v>
      </c>
      <c r="M200" s="165" t="s">
        <v>3764</v>
      </c>
      <c r="N200" s="64">
        <v>0</v>
      </c>
      <c r="O200" s="64">
        <v>0</v>
      </c>
      <c r="P200" s="64">
        <v>0</v>
      </c>
      <c r="Q200" s="64">
        <v>0</v>
      </c>
      <c r="R200" s="64">
        <f t="shared" si="32"/>
        <v>0</v>
      </c>
      <c r="S200" s="105" t="s">
        <v>5915</v>
      </c>
      <c r="T200" s="105" t="s">
        <v>172</v>
      </c>
      <c r="U200" s="159">
        <f t="shared" si="23"/>
        <v>0</v>
      </c>
      <c r="V200" s="159" t="s">
        <v>5920</v>
      </c>
      <c r="W200" s="100" t="str">
        <f t="shared" si="24"/>
        <v>No hay Programación</v>
      </c>
      <c r="X200" s="105" t="str">
        <f t="shared" si="25"/>
        <v>De acuerdo a lo programado</v>
      </c>
      <c r="Y200" s="166"/>
      <c r="Z200" s="159">
        <f t="shared" si="26"/>
        <v>0</v>
      </c>
      <c r="AA200" s="159"/>
      <c r="AB200" s="100" t="str">
        <f t="shared" si="27"/>
        <v>No hay ejecución</v>
      </c>
      <c r="AC200" s="105" t="str">
        <f t="shared" si="28"/>
        <v>NA</v>
      </c>
      <c r="AD200" s="166"/>
      <c r="AE200" s="65" t="e">
        <f t="shared" si="29"/>
        <v>#VALUE!</v>
      </c>
      <c r="AF200" s="100" t="e">
        <f t="shared" si="30"/>
        <v>#VALUE!</v>
      </c>
      <c r="AG200" s="105" t="e">
        <f t="shared" si="31"/>
        <v>#VALUE!</v>
      </c>
      <c r="AH200" s="166"/>
      <c r="AI200" s="65" t="s">
        <v>172</v>
      </c>
      <c r="AJ200" s="105" t="s">
        <v>172</v>
      </c>
    </row>
    <row r="201" spans="1:36" s="59" customFormat="1" ht="30" thickTop="1" thickBot="1">
      <c r="A201" s="63">
        <v>186</v>
      </c>
      <c r="B201" s="162" t="s">
        <v>400</v>
      </c>
      <c r="C201" s="162">
        <v>0</v>
      </c>
      <c r="D201" s="162">
        <v>0</v>
      </c>
      <c r="E201" s="162" t="s">
        <v>41</v>
      </c>
      <c r="F201" s="162">
        <v>18</v>
      </c>
      <c r="G201" s="231" t="s">
        <v>5965</v>
      </c>
      <c r="H201" s="164" t="s">
        <v>6092</v>
      </c>
      <c r="I201" s="231" t="s">
        <v>2877</v>
      </c>
      <c r="J201" s="231" t="s">
        <v>5995</v>
      </c>
      <c r="K201" s="231">
        <v>6</v>
      </c>
      <c r="L201" s="165" t="s">
        <v>2214</v>
      </c>
      <c r="M201" s="165" t="s">
        <v>2215</v>
      </c>
      <c r="N201" s="64">
        <v>0</v>
      </c>
      <c r="O201" s="64">
        <v>0</v>
      </c>
      <c r="P201" s="64">
        <v>0</v>
      </c>
      <c r="Q201" s="64">
        <v>0</v>
      </c>
      <c r="R201" s="64">
        <f t="shared" si="32"/>
        <v>0</v>
      </c>
      <c r="S201" s="105" t="s">
        <v>5915</v>
      </c>
      <c r="T201" s="105" t="s">
        <v>172</v>
      </c>
      <c r="U201" s="159">
        <f t="shared" si="23"/>
        <v>0</v>
      </c>
      <c r="V201" s="159" t="s">
        <v>5920</v>
      </c>
      <c r="W201" s="100" t="str">
        <f t="shared" si="24"/>
        <v>No hay Programación</v>
      </c>
      <c r="X201" s="105" t="str">
        <f t="shared" si="25"/>
        <v>De acuerdo a lo programado</v>
      </c>
      <c r="Y201" s="166"/>
      <c r="Z201" s="159">
        <f t="shared" si="26"/>
        <v>0</v>
      </c>
      <c r="AA201" s="159"/>
      <c r="AB201" s="100" t="str">
        <f t="shared" si="27"/>
        <v>No hay ejecución</v>
      </c>
      <c r="AC201" s="105" t="str">
        <f t="shared" si="28"/>
        <v>NA</v>
      </c>
      <c r="AD201" s="166"/>
      <c r="AE201" s="65" t="e">
        <f t="shared" si="29"/>
        <v>#VALUE!</v>
      </c>
      <c r="AF201" s="100" t="e">
        <f t="shared" si="30"/>
        <v>#VALUE!</v>
      </c>
      <c r="AG201" s="105" t="e">
        <f t="shared" si="31"/>
        <v>#VALUE!</v>
      </c>
      <c r="AH201" s="166"/>
      <c r="AI201" s="65" t="s">
        <v>172</v>
      </c>
      <c r="AJ201" s="105" t="s">
        <v>172</v>
      </c>
    </row>
    <row r="202" spans="1:36" s="59" customFormat="1" ht="20.399999999999999" thickTop="1" thickBot="1">
      <c r="A202" s="63">
        <v>187</v>
      </c>
      <c r="B202" s="162" t="s">
        <v>400</v>
      </c>
      <c r="C202" s="162">
        <v>0</v>
      </c>
      <c r="D202" s="162">
        <v>0</v>
      </c>
      <c r="E202" s="162" t="s">
        <v>41</v>
      </c>
      <c r="F202" s="162">
        <v>18</v>
      </c>
      <c r="G202" s="231" t="s">
        <v>5965</v>
      </c>
      <c r="H202" s="164" t="s">
        <v>3910</v>
      </c>
      <c r="I202" s="231" t="s">
        <v>2877</v>
      </c>
      <c r="J202" s="231" t="s">
        <v>5995</v>
      </c>
      <c r="K202" s="231">
        <v>6</v>
      </c>
      <c r="L202" s="165" t="s">
        <v>2214</v>
      </c>
      <c r="M202" s="165" t="s">
        <v>2215</v>
      </c>
      <c r="N202" s="64">
        <v>0</v>
      </c>
      <c r="O202" s="64">
        <v>0</v>
      </c>
      <c r="P202" s="64">
        <v>0</v>
      </c>
      <c r="Q202" s="64">
        <v>0</v>
      </c>
      <c r="R202" s="64">
        <f t="shared" si="32"/>
        <v>0</v>
      </c>
      <c r="S202" s="105" t="s">
        <v>5915</v>
      </c>
      <c r="T202" s="105" t="s">
        <v>172</v>
      </c>
      <c r="U202" s="159">
        <f t="shared" si="23"/>
        <v>0</v>
      </c>
      <c r="V202" s="159" t="s">
        <v>5920</v>
      </c>
      <c r="W202" s="100" t="str">
        <f t="shared" si="24"/>
        <v>No hay Programación</v>
      </c>
      <c r="X202" s="105" t="str">
        <f t="shared" si="25"/>
        <v>De acuerdo a lo programado</v>
      </c>
      <c r="Y202" s="166"/>
      <c r="Z202" s="159">
        <f t="shared" si="26"/>
        <v>0</v>
      </c>
      <c r="AA202" s="159"/>
      <c r="AB202" s="100" t="str">
        <f t="shared" si="27"/>
        <v>No hay ejecución</v>
      </c>
      <c r="AC202" s="105" t="str">
        <f t="shared" si="28"/>
        <v>NA</v>
      </c>
      <c r="AD202" s="166"/>
      <c r="AE202" s="65" t="e">
        <f t="shared" si="29"/>
        <v>#VALUE!</v>
      </c>
      <c r="AF202" s="100" t="e">
        <f t="shared" si="30"/>
        <v>#VALUE!</v>
      </c>
      <c r="AG202" s="105" t="e">
        <f t="shared" si="31"/>
        <v>#VALUE!</v>
      </c>
      <c r="AH202" s="166"/>
      <c r="AI202" s="65" t="s">
        <v>172</v>
      </c>
      <c r="AJ202" s="105" t="s">
        <v>172</v>
      </c>
    </row>
    <row r="203" spans="1:36" s="59" customFormat="1" ht="30" thickTop="1" thickBot="1">
      <c r="A203" s="63">
        <v>188</v>
      </c>
      <c r="B203" s="162" t="s">
        <v>400</v>
      </c>
      <c r="C203" s="162">
        <v>0</v>
      </c>
      <c r="D203" s="162">
        <v>0</v>
      </c>
      <c r="E203" s="162" t="s">
        <v>41</v>
      </c>
      <c r="F203" s="162">
        <v>18</v>
      </c>
      <c r="G203" s="231" t="s">
        <v>5965</v>
      </c>
      <c r="H203" s="164" t="s">
        <v>3911</v>
      </c>
      <c r="I203" s="231" t="s">
        <v>2877</v>
      </c>
      <c r="J203" s="231" t="s">
        <v>5995</v>
      </c>
      <c r="K203" s="231">
        <v>6</v>
      </c>
      <c r="L203" s="165" t="s">
        <v>2233</v>
      </c>
      <c r="M203" s="165" t="s">
        <v>643</v>
      </c>
      <c r="N203" s="64">
        <v>0</v>
      </c>
      <c r="O203" s="64">
        <v>0</v>
      </c>
      <c r="P203" s="64">
        <v>0</v>
      </c>
      <c r="Q203" s="64">
        <v>0</v>
      </c>
      <c r="R203" s="64">
        <f t="shared" si="32"/>
        <v>0</v>
      </c>
      <c r="S203" s="105" t="s">
        <v>5915</v>
      </c>
      <c r="T203" s="105" t="s">
        <v>172</v>
      </c>
      <c r="U203" s="159">
        <f t="shared" si="23"/>
        <v>0</v>
      </c>
      <c r="V203" s="159" t="s">
        <v>5920</v>
      </c>
      <c r="W203" s="100" t="str">
        <f t="shared" si="24"/>
        <v>No hay Programación</v>
      </c>
      <c r="X203" s="105" t="str">
        <f t="shared" si="25"/>
        <v>De acuerdo a lo programado</v>
      </c>
      <c r="Y203" s="166"/>
      <c r="Z203" s="159">
        <f t="shared" si="26"/>
        <v>0</v>
      </c>
      <c r="AA203" s="159"/>
      <c r="AB203" s="100" t="str">
        <f t="shared" si="27"/>
        <v>No hay ejecución</v>
      </c>
      <c r="AC203" s="105" t="str">
        <f t="shared" si="28"/>
        <v>NA</v>
      </c>
      <c r="AD203" s="166"/>
      <c r="AE203" s="65" t="e">
        <f t="shared" si="29"/>
        <v>#VALUE!</v>
      </c>
      <c r="AF203" s="100" t="e">
        <f t="shared" si="30"/>
        <v>#VALUE!</v>
      </c>
      <c r="AG203" s="105" t="e">
        <f t="shared" si="31"/>
        <v>#VALUE!</v>
      </c>
      <c r="AH203" s="166"/>
      <c r="AI203" s="65" t="s">
        <v>172</v>
      </c>
      <c r="AJ203" s="105" t="s">
        <v>172</v>
      </c>
    </row>
    <row r="204" spans="1:36" s="59" customFormat="1" ht="20.399999999999999" thickTop="1" thickBot="1">
      <c r="A204" s="63">
        <v>189</v>
      </c>
      <c r="B204" s="162" t="s">
        <v>400</v>
      </c>
      <c r="C204" s="162">
        <v>0</v>
      </c>
      <c r="D204" s="162">
        <v>0</v>
      </c>
      <c r="E204" s="162" t="s">
        <v>41</v>
      </c>
      <c r="F204" s="162">
        <v>18</v>
      </c>
      <c r="G204" s="231" t="s">
        <v>5965</v>
      </c>
      <c r="H204" s="164" t="s">
        <v>6093</v>
      </c>
      <c r="I204" s="231" t="s">
        <v>2877</v>
      </c>
      <c r="J204" s="231" t="s">
        <v>5995</v>
      </c>
      <c r="K204" s="231">
        <v>6</v>
      </c>
      <c r="L204" s="165" t="s">
        <v>2233</v>
      </c>
      <c r="M204" s="165" t="s">
        <v>643</v>
      </c>
      <c r="N204" s="64">
        <v>0</v>
      </c>
      <c r="O204" s="64">
        <v>0</v>
      </c>
      <c r="P204" s="64">
        <v>0</v>
      </c>
      <c r="Q204" s="64">
        <v>0</v>
      </c>
      <c r="R204" s="64">
        <f t="shared" si="32"/>
        <v>0</v>
      </c>
      <c r="S204" s="105" t="s">
        <v>5915</v>
      </c>
      <c r="T204" s="105" t="s">
        <v>172</v>
      </c>
      <c r="U204" s="159">
        <f t="shared" si="23"/>
        <v>0</v>
      </c>
      <c r="V204" s="159" t="s">
        <v>5920</v>
      </c>
      <c r="W204" s="100" t="str">
        <f t="shared" si="24"/>
        <v>No hay Programación</v>
      </c>
      <c r="X204" s="105" t="str">
        <f t="shared" si="25"/>
        <v>De acuerdo a lo programado</v>
      </c>
      <c r="Y204" s="166"/>
      <c r="Z204" s="159">
        <f t="shared" si="26"/>
        <v>0</v>
      </c>
      <c r="AA204" s="159"/>
      <c r="AB204" s="100" t="str">
        <f t="shared" si="27"/>
        <v>No hay ejecución</v>
      </c>
      <c r="AC204" s="105" t="str">
        <f t="shared" si="28"/>
        <v>NA</v>
      </c>
      <c r="AD204" s="166"/>
      <c r="AE204" s="65" t="e">
        <f t="shared" si="29"/>
        <v>#VALUE!</v>
      </c>
      <c r="AF204" s="100" t="e">
        <f t="shared" si="30"/>
        <v>#VALUE!</v>
      </c>
      <c r="AG204" s="105" t="e">
        <f t="shared" si="31"/>
        <v>#VALUE!</v>
      </c>
      <c r="AH204" s="166"/>
      <c r="AI204" s="65" t="s">
        <v>172</v>
      </c>
      <c r="AJ204" s="105" t="s">
        <v>172</v>
      </c>
    </row>
    <row r="205" spans="1:36" s="59" customFormat="1" ht="20.399999999999999" thickTop="1" thickBot="1">
      <c r="A205" s="63">
        <v>190</v>
      </c>
      <c r="B205" s="162" t="s">
        <v>400</v>
      </c>
      <c r="C205" s="162">
        <v>0</v>
      </c>
      <c r="D205" s="162">
        <v>0</v>
      </c>
      <c r="E205" s="162" t="s">
        <v>41</v>
      </c>
      <c r="F205" s="162">
        <v>18</v>
      </c>
      <c r="G205" s="231" t="s">
        <v>5965</v>
      </c>
      <c r="H205" s="164" t="s">
        <v>6094</v>
      </c>
      <c r="I205" s="231" t="s">
        <v>2877</v>
      </c>
      <c r="J205" s="231" t="s">
        <v>5995</v>
      </c>
      <c r="K205" s="231">
        <v>6</v>
      </c>
      <c r="L205" s="165" t="s">
        <v>2247</v>
      </c>
      <c r="M205" s="165" t="s">
        <v>643</v>
      </c>
      <c r="N205" s="64">
        <v>0</v>
      </c>
      <c r="O205" s="64">
        <v>0</v>
      </c>
      <c r="P205" s="64">
        <v>0</v>
      </c>
      <c r="Q205" s="64">
        <v>0</v>
      </c>
      <c r="R205" s="64">
        <f t="shared" si="32"/>
        <v>0</v>
      </c>
      <c r="S205" s="105" t="s">
        <v>5915</v>
      </c>
      <c r="T205" s="105" t="s">
        <v>172</v>
      </c>
      <c r="U205" s="159">
        <f t="shared" si="23"/>
        <v>0</v>
      </c>
      <c r="V205" s="159" t="s">
        <v>5920</v>
      </c>
      <c r="W205" s="100" t="str">
        <f t="shared" si="24"/>
        <v>No hay Programación</v>
      </c>
      <c r="X205" s="105" t="str">
        <f t="shared" si="25"/>
        <v>De acuerdo a lo programado</v>
      </c>
      <c r="Y205" s="166"/>
      <c r="Z205" s="159">
        <f t="shared" si="26"/>
        <v>0</v>
      </c>
      <c r="AA205" s="159"/>
      <c r="AB205" s="100" t="str">
        <f t="shared" si="27"/>
        <v>No hay ejecución</v>
      </c>
      <c r="AC205" s="105" t="str">
        <f t="shared" si="28"/>
        <v>NA</v>
      </c>
      <c r="AD205" s="166"/>
      <c r="AE205" s="65" t="e">
        <f t="shared" si="29"/>
        <v>#VALUE!</v>
      </c>
      <c r="AF205" s="100" t="e">
        <f t="shared" si="30"/>
        <v>#VALUE!</v>
      </c>
      <c r="AG205" s="105" t="e">
        <f t="shared" si="31"/>
        <v>#VALUE!</v>
      </c>
      <c r="AH205" s="166"/>
      <c r="AI205" s="65" t="s">
        <v>172</v>
      </c>
      <c r="AJ205" s="105" t="s">
        <v>172</v>
      </c>
    </row>
    <row r="206" spans="1:36" s="59" customFormat="1" ht="30" thickTop="1" thickBot="1">
      <c r="A206" s="63">
        <v>191</v>
      </c>
      <c r="B206" s="162" t="s">
        <v>400</v>
      </c>
      <c r="C206" s="162">
        <v>0</v>
      </c>
      <c r="D206" s="162">
        <v>0</v>
      </c>
      <c r="E206" s="162" t="s">
        <v>41</v>
      </c>
      <c r="F206" s="162">
        <v>18</v>
      </c>
      <c r="G206" s="231" t="s">
        <v>5965</v>
      </c>
      <c r="H206" s="164" t="s">
        <v>6095</v>
      </c>
      <c r="I206" s="231" t="s">
        <v>2877</v>
      </c>
      <c r="J206" s="231" t="s">
        <v>5995</v>
      </c>
      <c r="K206" s="231">
        <v>6</v>
      </c>
      <c r="L206" s="165" t="s">
        <v>2201</v>
      </c>
      <c r="M206" s="165" t="s">
        <v>3764</v>
      </c>
      <c r="N206" s="64">
        <v>6</v>
      </c>
      <c r="O206" s="64">
        <v>0</v>
      </c>
      <c r="P206" s="64">
        <v>1</v>
      </c>
      <c r="Q206" s="64">
        <v>0</v>
      </c>
      <c r="R206" s="64">
        <f t="shared" si="32"/>
        <v>7</v>
      </c>
      <c r="S206" s="105" t="s">
        <v>5915</v>
      </c>
      <c r="T206" s="105" t="s">
        <v>172</v>
      </c>
      <c r="U206" s="159">
        <f t="shared" si="23"/>
        <v>6</v>
      </c>
      <c r="V206" s="159">
        <v>6</v>
      </c>
      <c r="W206" s="100">
        <f t="shared" si="24"/>
        <v>1</v>
      </c>
      <c r="X206" s="105" t="str">
        <f t="shared" si="25"/>
        <v>De acuerdo a lo programado</v>
      </c>
      <c r="Y206" s="166"/>
      <c r="Z206" s="159">
        <f t="shared" si="26"/>
        <v>1</v>
      </c>
      <c r="AA206" s="159"/>
      <c r="AB206" s="100" t="str">
        <f t="shared" si="27"/>
        <v>No hay ejecución</v>
      </c>
      <c r="AC206" s="105" t="str">
        <f t="shared" si="28"/>
        <v>NA</v>
      </c>
      <c r="AD206" s="166"/>
      <c r="AE206" s="65">
        <f t="shared" si="29"/>
        <v>6</v>
      </c>
      <c r="AF206" s="100">
        <f t="shared" si="30"/>
        <v>0.8571428571428571</v>
      </c>
      <c r="AG206" s="105" t="str">
        <f t="shared" si="31"/>
        <v>Atraso Leve</v>
      </c>
      <c r="AH206" s="166"/>
      <c r="AI206" s="65" t="s">
        <v>172</v>
      </c>
      <c r="AJ206" s="105" t="s">
        <v>172</v>
      </c>
    </row>
    <row r="207" spans="1:36" s="59" customFormat="1" ht="20.399999999999999" thickTop="1" thickBot="1">
      <c r="A207" s="63">
        <v>192</v>
      </c>
      <c r="B207" s="162" t="s">
        <v>400</v>
      </c>
      <c r="C207" s="162">
        <v>0</v>
      </c>
      <c r="D207" s="162">
        <v>0</v>
      </c>
      <c r="E207" s="162" t="s">
        <v>41</v>
      </c>
      <c r="F207" s="162">
        <v>18</v>
      </c>
      <c r="G207" s="231" t="s">
        <v>5965</v>
      </c>
      <c r="H207" s="164" t="s">
        <v>6096</v>
      </c>
      <c r="I207" s="231" t="s">
        <v>2877</v>
      </c>
      <c r="J207" s="231" t="s">
        <v>5995</v>
      </c>
      <c r="K207" s="231">
        <v>6</v>
      </c>
      <c r="L207" s="165" t="s">
        <v>2214</v>
      </c>
      <c r="M207" s="165" t="s">
        <v>2215</v>
      </c>
      <c r="N207" s="64">
        <v>5</v>
      </c>
      <c r="O207" s="64">
        <v>3</v>
      </c>
      <c r="P207" s="64">
        <v>0</v>
      </c>
      <c r="Q207" s="64">
        <v>0</v>
      </c>
      <c r="R207" s="64">
        <f t="shared" si="32"/>
        <v>8</v>
      </c>
      <c r="S207" s="105" t="s">
        <v>5915</v>
      </c>
      <c r="T207" s="105" t="s">
        <v>172</v>
      </c>
      <c r="U207" s="159">
        <f t="shared" si="23"/>
        <v>8</v>
      </c>
      <c r="V207" s="159">
        <v>7</v>
      </c>
      <c r="W207" s="100">
        <f t="shared" si="24"/>
        <v>0.875</v>
      </c>
      <c r="X207" s="105" t="str">
        <f t="shared" si="25"/>
        <v>Atraso Leve</v>
      </c>
      <c r="Y207" s="166"/>
      <c r="Z207" s="159">
        <f t="shared" si="26"/>
        <v>0</v>
      </c>
      <c r="AA207" s="159"/>
      <c r="AB207" s="100" t="str">
        <f t="shared" si="27"/>
        <v>No hay ejecución</v>
      </c>
      <c r="AC207" s="105" t="str">
        <f t="shared" si="28"/>
        <v>NA</v>
      </c>
      <c r="AD207" s="166"/>
      <c r="AE207" s="65">
        <f t="shared" si="29"/>
        <v>7</v>
      </c>
      <c r="AF207" s="100">
        <f t="shared" si="30"/>
        <v>0.875</v>
      </c>
      <c r="AG207" s="105" t="str">
        <f t="shared" si="31"/>
        <v>Atraso Leve</v>
      </c>
      <c r="AH207" s="166"/>
      <c r="AI207" s="65" t="s">
        <v>172</v>
      </c>
      <c r="AJ207" s="105" t="s">
        <v>172</v>
      </c>
    </row>
    <row r="208" spans="1:36" s="59" customFormat="1" ht="20.399999999999999" thickTop="1" thickBot="1">
      <c r="A208" s="63">
        <v>193</v>
      </c>
      <c r="B208" s="162" t="s">
        <v>400</v>
      </c>
      <c r="C208" s="162">
        <v>0</v>
      </c>
      <c r="D208" s="162">
        <v>0</v>
      </c>
      <c r="E208" s="162" t="s">
        <v>41</v>
      </c>
      <c r="F208" s="162">
        <v>18</v>
      </c>
      <c r="G208" s="231" t="s">
        <v>5965</v>
      </c>
      <c r="H208" s="164" t="s">
        <v>6097</v>
      </c>
      <c r="I208" s="231" t="s">
        <v>2877</v>
      </c>
      <c r="J208" s="231" t="s">
        <v>5995</v>
      </c>
      <c r="K208" s="231">
        <v>6</v>
      </c>
      <c r="L208" s="165" t="s">
        <v>2247</v>
      </c>
      <c r="M208" s="165" t="s">
        <v>2248</v>
      </c>
      <c r="N208" s="64">
        <v>0</v>
      </c>
      <c r="O208" s="64">
        <v>2</v>
      </c>
      <c r="P208" s="64">
        <v>0</v>
      </c>
      <c r="Q208" s="64">
        <v>0</v>
      </c>
      <c r="R208" s="64">
        <f t="shared" si="32"/>
        <v>2</v>
      </c>
      <c r="S208" s="105" t="s">
        <v>5915</v>
      </c>
      <c r="T208" s="105" t="s">
        <v>172</v>
      </c>
      <c r="U208" s="159">
        <f t="shared" si="23"/>
        <v>2</v>
      </c>
      <c r="V208" s="159">
        <v>2</v>
      </c>
      <c r="W208" s="100">
        <f t="shared" si="24"/>
        <v>1</v>
      </c>
      <c r="X208" s="105" t="str">
        <f t="shared" si="25"/>
        <v>De acuerdo a lo programado</v>
      </c>
      <c r="Y208" s="166"/>
      <c r="Z208" s="159">
        <f t="shared" si="26"/>
        <v>0</v>
      </c>
      <c r="AA208" s="159"/>
      <c r="AB208" s="100" t="str">
        <f t="shared" si="27"/>
        <v>No hay ejecución</v>
      </c>
      <c r="AC208" s="105" t="str">
        <f t="shared" si="28"/>
        <v>NA</v>
      </c>
      <c r="AD208" s="166"/>
      <c r="AE208" s="65">
        <f t="shared" si="29"/>
        <v>2</v>
      </c>
      <c r="AF208" s="100">
        <f t="shared" si="30"/>
        <v>1</v>
      </c>
      <c r="AG208" s="105" t="str">
        <f t="shared" si="31"/>
        <v>De acuerdo a lo programado</v>
      </c>
      <c r="AH208" s="166"/>
      <c r="AI208" s="65" t="s">
        <v>172</v>
      </c>
      <c r="AJ208" s="105" t="s">
        <v>172</v>
      </c>
    </row>
    <row r="209" spans="1:36" s="59" customFormat="1" ht="30" thickTop="1" thickBot="1">
      <c r="A209" s="63">
        <v>194</v>
      </c>
      <c r="B209" s="162" t="s">
        <v>400</v>
      </c>
      <c r="C209" s="162">
        <v>0</v>
      </c>
      <c r="D209" s="162">
        <v>0</v>
      </c>
      <c r="E209" s="162" t="s">
        <v>41</v>
      </c>
      <c r="F209" s="162">
        <v>18</v>
      </c>
      <c r="G209" s="231" t="s">
        <v>5965</v>
      </c>
      <c r="H209" s="164" t="s">
        <v>6098</v>
      </c>
      <c r="I209" s="231" t="s">
        <v>2877</v>
      </c>
      <c r="J209" s="231" t="s">
        <v>5995</v>
      </c>
      <c r="K209" s="231">
        <v>6</v>
      </c>
      <c r="L209" s="165" t="s">
        <v>2233</v>
      </c>
      <c r="M209" s="165" t="s">
        <v>643</v>
      </c>
      <c r="N209" s="64">
        <v>0</v>
      </c>
      <c r="O209" s="64">
        <v>0</v>
      </c>
      <c r="P209" s="64">
        <v>1</v>
      </c>
      <c r="Q209" s="64">
        <v>0</v>
      </c>
      <c r="R209" s="64">
        <f t="shared" si="32"/>
        <v>1</v>
      </c>
      <c r="S209" s="105" t="s">
        <v>5915</v>
      </c>
      <c r="T209" s="105" t="s">
        <v>172</v>
      </c>
      <c r="U209" s="159">
        <f t="shared" ref="U209:U272" si="33">N209+O209</f>
        <v>0</v>
      </c>
      <c r="V209" s="159" t="s">
        <v>5920</v>
      </c>
      <c r="W209" s="100" t="str">
        <f t="shared" ref="W209:W272" si="34">IF(V209="","No hay ejecución",IF(AND(U209&gt;0), V209/U209,"No hay Programación"))</f>
        <v>No hay Programación</v>
      </c>
      <c r="X209" s="105" t="str">
        <f t="shared" ref="X209:X272" si="35">IF(W209="No hay ejecución","NA",IF(W209&gt;=90%,"De acuerdo a lo programado",IF(W209&gt;=70%,"Atraso Leve",IF(W209&lt;70%,"En Riesgo de no Cumplimiento"))))</f>
        <v>De acuerdo a lo programado</v>
      </c>
      <c r="Y209" s="166"/>
      <c r="Z209" s="159">
        <f t="shared" ref="Z209:Z272" si="36">P209+Q209</f>
        <v>1</v>
      </c>
      <c r="AA209" s="159"/>
      <c r="AB209" s="100" t="str">
        <f t="shared" ref="AB209:AB272" si="37">IF(AA209="","No hay ejecución",IF(AND(Z209&gt;0), AA209/Z209,"No hay Programación"))</f>
        <v>No hay ejecución</v>
      </c>
      <c r="AC209" s="105" t="str">
        <f t="shared" ref="AC209:AC272" si="38">IF(AB209="No hay ejecución","NA",IF(AB209&gt;=90%,"De acuerdo a lo programado",IF(AB209&gt;=70%,"Atraso Leve",IF(AB209&lt;70%,"En Riesgo de no Cumplimiento"))))</f>
        <v>NA</v>
      </c>
      <c r="AD209" s="166"/>
      <c r="AE209" s="65" t="e">
        <f t="shared" ref="AE209:AE272" si="39">V209+AA209</f>
        <v>#VALUE!</v>
      </c>
      <c r="AF209" s="100" t="e">
        <f t="shared" ref="AF209:AF272" si="40">IF(AE209="","No hay ejecución",IF(AND(AE209&gt;0), AE209/R209,"No hay Programación"))</f>
        <v>#VALUE!</v>
      </c>
      <c r="AG209" s="105" t="e">
        <f t="shared" ref="AG209:AG272" si="41">IF(AF209="No hay ejecución","NA",IF(AF209&gt;=90%,"De acuerdo a lo programado",IF(AF209&gt;=70%,"Atraso Leve",IF(AF209&lt;70%,"Incumplimiento"))))</f>
        <v>#VALUE!</v>
      </c>
      <c r="AH209" s="166"/>
      <c r="AI209" s="65" t="s">
        <v>172</v>
      </c>
      <c r="AJ209" s="105" t="s">
        <v>172</v>
      </c>
    </row>
    <row r="210" spans="1:36" s="59" customFormat="1" ht="30" thickTop="1" thickBot="1">
      <c r="A210" s="63">
        <v>195</v>
      </c>
      <c r="B210" s="162" t="s">
        <v>400</v>
      </c>
      <c r="C210" s="162">
        <v>0</v>
      </c>
      <c r="D210" s="162">
        <v>0</v>
      </c>
      <c r="E210" s="162" t="s">
        <v>41</v>
      </c>
      <c r="F210" s="162">
        <v>18</v>
      </c>
      <c r="G210" s="231" t="s">
        <v>5965</v>
      </c>
      <c r="H210" s="164" t="s">
        <v>6099</v>
      </c>
      <c r="I210" s="231" t="s">
        <v>2877</v>
      </c>
      <c r="J210" s="231" t="s">
        <v>5995</v>
      </c>
      <c r="K210" s="231">
        <v>6</v>
      </c>
      <c r="L210" s="165" t="s">
        <v>2233</v>
      </c>
      <c r="M210" s="165" t="s">
        <v>643</v>
      </c>
      <c r="N210" s="64">
        <v>0</v>
      </c>
      <c r="O210" s="64">
        <v>0</v>
      </c>
      <c r="P210" s="64">
        <v>0</v>
      </c>
      <c r="Q210" s="64">
        <v>0</v>
      </c>
      <c r="R210" s="64">
        <f t="shared" ref="R210:R273" si="42">N210+O210+P210+Q210</f>
        <v>0</v>
      </c>
      <c r="S210" s="105" t="s">
        <v>5915</v>
      </c>
      <c r="T210" s="105" t="s">
        <v>172</v>
      </c>
      <c r="U210" s="159">
        <f t="shared" si="33"/>
        <v>0</v>
      </c>
      <c r="V210" s="159" t="s">
        <v>5920</v>
      </c>
      <c r="W210" s="100" t="str">
        <f t="shared" si="34"/>
        <v>No hay Programación</v>
      </c>
      <c r="X210" s="105" t="str">
        <f t="shared" si="35"/>
        <v>De acuerdo a lo programado</v>
      </c>
      <c r="Y210" s="166"/>
      <c r="Z210" s="159">
        <f t="shared" si="36"/>
        <v>0</v>
      </c>
      <c r="AA210" s="159"/>
      <c r="AB210" s="100" t="str">
        <f t="shared" si="37"/>
        <v>No hay ejecución</v>
      </c>
      <c r="AC210" s="105" t="str">
        <f t="shared" si="38"/>
        <v>NA</v>
      </c>
      <c r="AD210" s="166"/>
      <c r="AE210" s="65" t="e">
        <f t="shared" si="39"/>
        <v>#VALUE!</v>
      </c>
      <c r="AF210" s="100" t="e">
        <f t="shared" si="40"/>
        <v>#VALUE!</v>
      </c>
      <c r="AG210" s="105" t="e">
        <f t="shared" si="41"/>
        <v>#VALUE!</v>
      </c>
      <c r="AH210" s="166"/>
      <c r="AI210" s="65" t="s">
        <v>172</v>
      </c>
      <c r="AJ210" s="105" t="s">
        <v>172</v>
      </c>
    </row>
    <row r="211" spans="1:36" s="59" customFormat="1" ht="20.399999999999999" thickTop="1" thickBot="1">
      <c r="A211" s="63">
        <v>196</v>
      </c>
      <c r="B211" s="162" t="s">
        <v>400</v>
      </c>
      <c r="C211" s="162">
        <v>0</v>
      </c>
      <c r="D211" s="162">
        <v>0</v>
      </c>
      <c r="E211" s="162" t="s">
        <v>41</v>
      </c>
      <c r="F211" s="162">
        <v>18</v>
      </c>
      <c r="G211" s="231" t="s">
        <v>5965</v>
      </c>
      <c r="H211" s="164" t="s">
        <v>6100</v>
      </c>
      <c r="I211" s="231" t="s">
        <v>2877</v>
      </c>
      <c r="J211" s="231" t="s">
        <v>5995</v>
      </c>
      <c r="K211" s="231">
        <v>6</v>
      </c>
      <c r="L211" s="165" t="s">
        <v>2247</v>
      </c>
      <c r="M211" s="165" t="s">
        <v>643</v>
      </c>
      <c r="N211" s="64">
        <v>0</v>
      </c>
      <c r="O211" s="64">
        <v>0</v>
      </c>
      <c r="P211" s="64">
        <v>0</v>
      </c>
      <c r="Q211" s="64">
        <v>0</v>
      </c>
      <c r="R211" s="64">
        <f t="shared" si="42"/>
        <v>0</v>
      </c>
      <c r="S211" s="105" t="s">
        <v>5915</v>
      </c>
      <c r="T211" s="105" t="s">
        <v>172</v>
      </c>
      <c r="U211" s="159">
        <f t="shared" si="33"/>
        <v>0</v>
      </c>
      <c r="V211" s="159" t="s">
        <v>5920</v>
      </c>
      <c r="W211" s="100" t="str">
        <f t="shared" si="34"/>
        <v>No hay Programación</v>
      </c>
      <c r="X211" s="105" t="str">
        <f t="shared" si="35"/>
        <v>De acuerdo a lo programado</v>
      </c>
      <c r="Y211" s="166"/>
      <c r="Z211" s="159">
        <f t="shared" si="36"/>
        <v>0</v>
      </c>
      <c r="AA211" s="159"/>
      <c r="AB211" s="100" t="str">
        <f t="shared" si="37"/>
        <v>No hay ejecución</v>
      </c>
      <c r="AC211" s="105" t="str">
        <f t="shared" si="38"/>
        <v>NA</v>
      </c>
      <c r="AD211" s="166"/>
      <c r="AE211" s="65" t="e">
        <f t="shared" si="39"/>
        <v>#VALUE!</v>
      </c>
      <c r="AF211" s="100" t="e">
        <f t="shared" si="40"/>
        <v>#VALUE!</v>
      </c>
      <c r="AG211" s="105" t="e">
        <f t="shared" si="41"/>
        <v>#VALUE!</v>
      </c>
      <c r="AH211" s="166"/>
      <c r="AI211" s="65" t="s">
        <v>172</v>
      </c>
      <c r="AJ211" s="105" t="s">
        <v>172</v>
      </c>
    </row>
    <row r="212" spans="1:36" s="59" customFormat="1" ht="20.399999999999999" thickTop="1" thickBot="1">
      <c r="A212" s="63">
        <v>197</v>
      </c>
      <c r="B212" s="162" t="s">
        <v>400</v>
      </c>
      <c r="C212" s="162">
        <v>0</v>
      </c>
      <c r="D212" s="162">
        <v>0</v>
      </c>
      <c r="E212" s="162" t="s">
        <v>41</v>
      </c>
      <c r="F212" s="162">
        <v>18</v>
      </c>
      <c r="G212" s="231" t="s">
        <v>6065</v>
      </c>
      <c r="H212" s="164" t="s">
        <v>6101</v>
      </c>
      <c r="I212" s="231" t="s">
        <v>2877</v>
      </c>
      <c r="J212" s="231" t="s">
        <v>5995</v>
      </c>
      <c r="K212" s="231">
        <v>6</v>
      </c>
      <c r="L212" s="165" t="s">
        <v>2201</v>
      </c>
      <c r="M212" s="165" t="s">
        <v>3764</v>
      </c>
      <c r="N212" s="64">
        <v>0</v>
      </c>
      <c r="O212" s="64">
        <v>0</v>
      </c>
      <c r="P212" s="64">
        <v>0</v>
      </c>
      <c r="Q212" s="64">
        <v>0</v>
      </c>
      <c r="R212" s="64">
        <f t="shared" si="42"/>
        <v>0</v>
      </c>
      <c r="S212" s="105" t="s">
        <v>5915</v>
      </c>
      <c r="T212" s="105" t="s">
        <v>172</v>
      </c>
      <c r="U212" s="159">
        <f t="shared" si="33"/>
        <v>0</v>
      </c>
      <c r="V212" s="159" t="s">
        <v>5920</v>
      </c>
      <c r="W212" s="100" t="str">
        <f t="shared" si="34"/>
        <v>No hay Programación</v>
      </c>
      <c r="X212" s="105" t="str">
        <f t="shared" si="35"/>
        <v>De acuerdo a lo programado</v>
      </c>
      <c r="Y212" s="166"/>
      <c r="Z212" s="159">
        <f t="shared" si="36"/>
        <v>0</v>
      </c>
      <c r="AA212" s="159"/>
      <c r="AB212" s="100" t="str">
        <f t="shared" si="37"/>
        <v>No hay ejecución</v>
      </c>
      <c r="AC212" s="105" t="str">
        <f t="shared" si="38"/>
        <v>NA</v>
      </c>
      <c r="AD212" s="166"/>
      <c r="AE212" s="65" t="e">
        <f t="shared" si="39"/>
        <v>#VALUE!</v>
      </c>
      <c r="AF212" s="100" t="e">
        <f t="shared" si="40"/>
        <v>#VALUE!</v>
      </c>
      <c r="AG212" s="105" t="e">
        <f t="shared" si="41"/>
        <v>#VALUE!</v>
      </c>
      <c r="AH212" s="166"/>
      <c r="AI212" s="65" t="s">
        <v>172</v>
      </c>
      <c r="AJ212" s="105" t="s">
        <v>172</v>
      </c>
    </row>
    <row r="213" spans="1:36" s="59" customFormat="1" ht="20.399999999999999" thickTop="1" thickBot="1">
      <c r="A213" s="63">
        <v>198</v>
      </c>
      <c r="B213" s="162" t="s">
        <v>400</v>
      </c>
      <c r="C213" s="162">
        <v>0</v>
      </c>
      <c r="D213" s="162">
        <v>0</v>
      </c>
      <c r="E213" s="162" t="s">
        <v>41</v>
      </c>
      <c r="F213" s="162">
        <v>18</v>
      </c>
      <c r="G213" s="231" t="s">
        <v>6065</v>
      </c>
      <c r="H213" s="164" t="s">
        <v>6102</v>
      </c>
      <c r="I213" s="231" t="s">
        <v>2877</v>
      </c>
      <c r="J213" s="231" t="s">
        <v>5995</v>
      </c>
      <c r="K213" s="231">
        <v>6</v>
      </c>
      <c r="L213" s="165" t="s">
        <v>2214</v>
      </c>
      <c r="M213" s="165" t="s">
        <v>2215</v>
      </c>
      <c r="N213" s="64">
        <v>0</v>
      </c>
      <c r="O213" s="64">
        <v>0</v>
      </c>
      <c r="P213" s="64">
        <v>0</v>
      </c>
      <c r="Q213" s="64">
        <v>0</v>
      </c>
      <c r="R213" s="64">
        <f t="shared" si="42"/>
        <v>0</v>
      </c>
      <c r="S213" s="105" t="s">
        <v>5915</v>
      </c>
      <c r="T213" s="105" t="s">
        <v>172</v>
      </c>
      <c r="U213" s="159">
        <f t="shared" si="33"/>
        <v>0</v>
      </c>
      <c r="V213" s="159" t="s">
        <v>5920</v>
      </c>
      <c r="W213" s="100" t="str">
        <f t="shared" si="34"/>
        <v>No hay Programación</v>
      </c>
      <c r="X213" s="105" t="str">
        <f t="shared" si="35"/>
        <v>De acuerdo a lo programado</v>
      </c>
      <c r="Y213" s="166"/>
      <c r="Z213" s="159">
        <f t="shared" si="36"/>
        <v>0</v>
      </c>
      <c r="AA213" s="159"/>
      <c r="AB213" s="100" t="str">
        <f t="shared" si="37"/>
        <v>No hay ejecución</v>
      </c>
      <c r="AC213" s="105" t="str">
        <f t="shared" si="38"/>
        <v>NA</v>
      </c>
      <c r="AD213" s="166"/>
      <c r="AE213" s="65" t="e">
        <f t="shared" si="39"/>
        <v>#VALUE!</v>
      </c>
      <c r="AF213" s="100" t="e">
        <f t="shared" si="40"/>
        <v>#VALUE!</v>
      </c>
      <c r="AG213" s="105" t="e">
        <f t="shared" si="41"/>
        <v>#VALUE!</v>
      </c>
      <c r="AH213" s="166"/>
      <c r="AI213" s="65" t="s">
        <v>172</v>
      </c>
      <c r="AJ213" s="105" t="s">
        <v>172</v>
      </c>
    </row>
    <row r="214" spans="1:36" s="59" customFormat="1" ht="20.399999999999999" thickTop="1" thickBot="1">
      <c r="A214" s="63">
        <v>199</v>
      </c>
      <c r="B214" s="162" t="s">
        <v>400</v>
      </c>
      <c r="C214" s="162">
        <v>0</v>
      </c>
      <c r="D214" s="162">
        <v>0</v>
      </c>
      <c r="E214" s="162" t="s">
        <v>41</v>
      </c>
      <c r="F214" s="162">
        <v>18</v>
      </c>
      <c r="G214" s="231" t="s">
        <v>6065</v>
      </c>
      <c r="H214" s="164" t="s">
        <v>3918</v>
      </c>
      <c r="I214" s="231" t="s">
        <v>2877</v>
      </c>
      <c r="J214" s="231" t="s">
        <v>5995</v>
      </c>
      <c r="K214" s="231">
        <v>6</v>
      </c>
      <c r="L214" s="165" t="s">
        <v>2214</v>
      </c>
      <c r="M214" s="165" t="s">
        <v>2215</v>
      </c>
      <c r="N214" s="64">
        <v>0</v>
      </c>
      <c r="O214" s="64">
        <v>0</v>
      </c>
      <c r="P214" s="64">
        <v>0</v>
      </c>
      <c r="Q214" s="64">
        <v>0</v>
      </c>
      <c r="R214" s="64">
        <f t="shared" si="42"/>
        <v>0</v>
      </c>
      <c r="S214" s="105" t="s">
        <v>5915</v>
      </c>
      <c r="T214" s="105" t="s">
        <v>172</v>
      </c>
      <c r="U214" s="159">
        <f t="shared" si="33"/>
        <v>0</v>
      </c>
      <c r="V214" s="159" t="s">
        <v>5920</v>
      </c>
      <c r="W214" s="100" t="str">
        <f t="shared" si="34"/>
        <v>No hay Programación</v>
      </c>
      <c r="X214" s="105" t="str">
        <f t="shared" si="35"/>
        <v>De acuerdo a lo programado</v>
      </c>
      <c r="Y214" s="166"/>
      <c r="Z214" s="159">
        <f t="shared" si="36"/>
        <v>0</v>
      </c>
      <c r="AA214" s="159"/>
      <c r="AB214" s="100" t="str">
        <f t="shared" si="37"/>
        <v>No hay ejecución</v>
      </c>
      <c r="AC214" s="105" t="str">
        <f t="shared" si="38"/>
        <v>NA</v>
      </c>
      <c r="AD214" s="166"/>
      <c r="AE214" s="65" t="e">
        <f t="shared" si="39"/>
        <v>#VALUE!</v>
      </c>
      <c r="AF214" s="100" t="e">
        <f t="shared" si="40"/>
        <v>#VALUE!</v>
      </c>
      <c r="AG214" s="105" t="e">
        <f t="shared" si="41"/>
        <v>#VALUE!</v>
      </c>
      <c r="AH214" s="166"/>
      <c r="AI214" s="65" t="s">
        <v>172</v>
      </c>
      <c r="AJ214" s="105" t="s">
        <v>172</v>
      </c>
    </row>
    <row r="215" spans="1:36" s="59" customFormat="1" ht="30" thickTop="1" thickBot="1">
      <c r="A215" s="63">
        <v>200</v>
      </c>
      <c r="B215" s="162" t="s">
        <v>400</v>
      </c>
      <c r="C215" s="162">
        <v>0</v>
      </c>
      <c r="D215" s="162">
        <v>0</v>
      </c>
      <c r="E215" s="162" t="s">
        <v>41</v>
      </c>
      <c r="F215" s="162">
        <v>18</v>
      </c>
      <c r="G215" s="231" t="s">
        <v>6065</v>
      </c>
      <c r="H215" s="164" t="s">
        <v>3919</v>
      </c>
      <c r="I215" s="231" t="s">
        <v>2877</v>
      </c>
      <c r="J215" s="231" t="s">
        <v>5995</v>
      </c>
      <c r="K215" s="231">
        <v>6</v>
      </c>
      <c r="L215" s="165" t="s">
        <v>2233</v>
      </c>
      <c r="M215" s="165" t="s">
        <v>6034</v>
      </c>
      <c r="N215" s="64">
        <v>0</v>
      </c>
      <c r="O215" s="64">
        <v>0</v>
      </c>
      <c r="P215" s="64">
        <v>0</v>
      </c>
      <c r="Q215" s="64">
        <v>0</v>
      </c>
      <c r="R215" s="64">
        <f t="shared" si="42"/>
        <v>0</v>
      </c>
      <c r="S215" s="105" t="s">
        <v>5915</v>
      </c>
      <c r="T215" s="105" t="s">
        <v>172</v>
      </c>
      <c r="U215" s="159">
        <f t="shared" si="33"/>
        <v>0</v>
      </c>
      <c r="V215" s="159" t="s">
        <v>5920</v>
      </c>
      <c r="W215" s="100" t="str">
        <f t="shared" si="34"/>
        <v>No hay Programación</v>
      </c>
      <c r="X215" s="105" t="str">
        <f t="shared" si="35"/>
        <v>De acuerdo a lo programado</v>
      </c>
      <c r="Y215" s="166"/>
      <c r="Z215" s="159">
        <f t="shared" si="36"/>
        <v>0</v>
      </c>
      <c r="AA215" s="159"/>
      <c r="AB215" s="100" t="str">
        <f t="shared" si="37"/>
        <v>No hay ejecución</v>
      </c>
      <c r="AC215" s="105" t="str">
        <f t="shared" si="38"/>
        <v>NA</v>
      </c>
      <c r="AD215" s="166"/>
      <c r="AE215" s="65" t="e">
        <f t="shared" si="39"/>
        <v>#VALUE!</v>
      </c>
      <c r="AF215" s="100" t="e">
        <f t="shared" si="40"/>
        <v>#VALUE!</v>
      </c>
      <c r="AG215" s="105" t="e">
        <f t="shared" si="41"/>
        <v>#VALUE!</v>
      </c>
      <c r="AH215" s="166"/>
      <c r="AI215" s="65" t="s">
        <v>172</v>
      </c>
      <c r="AJ215" s="105" t="s">
        <v>172</v>
      </c>
    </row>
    <row r="216" spans="1:36" s="59" customFormat="1" ht="20.399999999999999" thickTop="1" thickBot="1">
      <c r="A216" s="63">
        <v>201</v>
      </c>
      <c r="B216" s="162" t="s">
        <v>400</v>
      </c>
      <c r="C216" s="162">
        <v>0</v>
      </c>
      <c r="D216" s="162">
        <v>0</v>
      </c>
      <c r="E216" s="162" t="s">
        <v>41</v>
      </c>
      <c r="F216" s="162">
        <v>18</v>
      </c>
      <c r="G216" s="231" t="s">
        <v>6065</v>
      </c>
      <c r="H216" s="164" t="s">
        <v>6103</v>
      </c>
      <c r="I216" s="231" t="s">
        <v>2877</v>
      </c>
      <c r="J216" s="231" t="s">
        <v>5995</v>
      </c>
      <c r="K216" s="231">
        <v>6</v>
      </c>
      <c r="L216" s="165" t="s">
        <v>2233</v>
      </c>
      <c r="M216" s="165" t="s">
        <v>643</v>
      </c>
      <c r="N216" s="64">
        <v>0</v>
      </c>
      <c r="O216" s="64">
        <v>0</v>
      </c>
      <c r="P216" s="64">
        <v>0</v>
      </c>
      <c r="Q216" s="64">
        <v>0</v>
      </c>
      <c r="R216" s="64">
        <f t="shared" si="42"/>
        <v>0</v>
      </c>
      <c r="S216" s="105" t="s">
        <v>5915</v>
      </c>
      <c r="T216" s="105" t="s">
        <v>172</v>
      </c>
      <c r="U216" s="159">
        <f t="shared" si="33"/>
        <v>0</v>
      </c>
      <c r="V216" s="159" t="s">
        <v>5920</v>
      </c>
      <c r="W216" s="100" t="str">
        <f t="shared" si="34"/>
        <v>No hay Programación</v>
      </c>
      <c r="X216" s="105" t="str">
        <f t="shared" si="35"/>
        <v>De acuerdo a lo programado</v>
      </c>
      <c r="Y216" s="166"/>
      <c r="Z216" s="159">
        <f t="shared" si="36"/>
        <v>0</v>
      </c>
      <c r="AA216" s="159"/>
      <c r="AB216" s="100" t="str">
        <f t="shared" si="37"/>
        <v>No hay ejecución</v>
      </c>
      <c r="AC216" s="105" t="str">
        <f t="shared" si="38"/>
        <v>NA</v>
      </c>
      <c r="AD216" s="166"/>
      <c r="AE216" s="65" t="e">
        <f t="shared" si="39"/>
        <v>#VALUE!</v>
      </c>
      <c r="AF216" s="100" t="e">
        <f t="shared" si="40"/>
        <v>#VALUE!</v>
      </c>
      <c r="AG216" s="105" t="e">
        <f t="shared" si="41"/>
        <v>#VALUE!</v>
      </c>
      <c r="AH216" s="166"/>
      <c r="AI216" s="65" t="s">
        <v>172</v>
      </c>
      <c r="AJ216" s="105" t="s">
        <v>172</v>
      </c>
    </row>
    <row r="217" spans="1:36" s="59" customFormat="1" ht="20.399999999999999" thickTop="1" thickBot="1">
      <c r="A217" s="63">
        <v>202</v>
      </c>
      <c r="B217" s="162" t="s">
        <v>400</v>
      </c>
      <c r="C217" s="162">
        <v>0</v>
      </c>
      <c r="D217" s="162">
        <v>0</v>
      </c>
      <c r="E217" s="162" t="s">
        <v>41</v>
      </c>
      <c r="F217" s="162">
        <v>18</v>
      </c>
      <c r="G217" s="231" t="s">
        <v>6065</v>
      </c>
      <c r="H217" s="164" t="s">
        <v>6104</v>
      </c>
      <c r="I217" s="231" t="s">
        <v>2877</v>
      </c>
      <c r="J217" s="231" t="s">
        <v>5995</v>
      </c>
      <c r="K217" s="231">
        <v>6</v>
      </c>
      <c r="L217" s="165" t="s">
        <v>2247</v>
      </c>
      <c r="M217" s="165" t="s">
        <v>643</v>
      </c>
      <c r="N217" s="64">
        <v>0</v>
      </c>
      <c r="O217" s="64">
        <v>0</v>
      </c>
      <c r="P217" s="64">
        <v>0</v>
      </c>
      <c r="Q217" s="64">
        <v>0</v>
      </c>
      <c r="R217" s="64">
        <f t="shared" si="42"/>
        <v>0</v>
      </c>
      <c r="S217" s="105" t="s">
        <v>5915</v>
      </c>
      <c r="T217" s="105" t="s">
        <v>172</v>
      </c>
      <c r="U217" s="159">
        <f t="shared" si="33"/>
        <v>0</v>
      </c>
      <c r="V217" s="159" t="s">
        <v>5920</v>
      </c>
      <c r="W217" s="100" t="str">
        <f t="shared" si="34"/>
        <v>No hay Programación</v>
      </c>
      <c r="X217" s="105" t="str">
        <f t="shared" si="35"/>
        <v>De acuerdo a lo programado</v>
      </c>
      <c r="Y217" s="166"/>
      <c r="Z217" s="159">
        <f t="shared" si="36"/>
        <v>0</v>
      </c>
      <c r="AA217" s="159"/>
      <c r="AB217" s="100" t="str">
        <f t="shared" si="37"/>
        <v>No hay ejecución</v>
      </c>
      <c r="AC217" s="105" t="str">
        <f t="shared" si="38"/>
        <v>NA</v>
      </c>
      <c r="AD217" s="166"/>
      <c r="AE217" s="65" t="e">
        <f t="shared" si="39"/>
        <v>#VALUE!</v>
      </c>
      <c r="AF217" s="100" t="e">
        <f t="shared" si="40"/>
        <v>#VALUE!</v>
      </c>
      <c r="AG217" s="105" t="e">
        <f t="shared" si="41"/>
        <v>#VALUE!</v>
      </c>
      <c r="AH217" s="166"/>
      <c r="AI217" s="65" t="s">
        <v>172</v>
      </c>
      <c r="AJ217" s="105" t="s">
        <v>172</v>
      </c>
    </row>
    <row r="218" spans="1:36" s="59" customFormat="1" ht="20.399999999999999" thickTop="1" thickBot="1">
      <c r="A218" s="63">
        <v>203</v>
      </c>
      <c r="B218" s="162" t="s">
        <v>400</v>
      </c>
      <c r="C218" s="162">
        <v>0</v>
      </c>
      <c r="D218" s="162">
        <v>0</v>
      </c>
      <c r="E218" s="162" t="s">
        <v>41</v>
      </c>
      <c r="F218" s="162">
        <v>18</v>
      </c>
      <c r="G218" s="231" t="s">
        <v>6105</v>
      </c>
      <c r="H218" s="164" t="s">
        <v>6106</v>
      </c>
      <c r="I218" s="231" t="s">
        <v>2877</v>
      </c>
      <c r="J218" s="231" t="s">
        <v>5995</v>
      </c>
      <c r="K218" s="231">
        <v>6</v>
      </c>
      <c r="L218" s="165" t="s">
        <v>2201</v>
      </c>
      <c r="M218" s="165" t="s">
        <v>3764</v>
      </c>
      <c r="N218" s="64">
        <v>3</v>
      </c>
      <c r="O218" s="64">
        <v>0</v>
      </c>
      <c r="P218" s="64">
        <v>0</v>
      </c>
      <c r="Q218" s="64">
        <v>0</v>
      </c>
      <c r="R218" s="64">
        <f t="shared" si="42"/>
        <v>3</v>
      </c>
      <c r="S218" s="105" t="s">
        <v>5915</v>
      </c>
      <c r="T218" s="105" t="s">
        <v>172</v>
      </c>
      <c r="U218" s="159">
        <f t="shared" si="33"/>
        <v>3</v>
      </c>
      <c r="V218" s="159">
        <v>3</v>
      </c>
      <c r="W218" s="100">
        <f t="shared" si="34"/>
        <v>1</v>
      </c>
      <c r="X218" s="105" t="str">
        <f t="shared" si="35"/>
        <v>De acuerdo a lo programado</v>
      </c>
      <c r="Y218" s="166"/>
      <c r="Z218" s="159">
        <f t="shared" si="36"/>
        <v>0</v>
      </c>
      <c r="AA218" s="159"/>
      <c r="AB218" s="100" t="str">
        <f t="shared" si="37"/>
        <v>No hay ejecución</v>
      </c>
      <c r="AC218" s="105" t="str">
        <f t="shared" si="38"/>
        <v>NA</v>
      </c>
      <c r="AD218" s="166"/>
      <c r="AE218" s="65">
        <f t="shared" si="39"/>
        <v>3</v>
      </c>
      <c r="AF218" s="100">
        <f t="shared" si="40"/>
        <v>1</v>
      </c>
      <c r="AG218" s="105" t="str">
        <f t="shared" si="41"/>
        <v>De acuerdo a lo programado</v>
      </c>
      <c r="AH218" s="166"/>
      <c r="AI218" s="65" t="s">
        <v>172</v>
      </c>
      <c r="AJ218" s="105" t="s">
        <v>172</v>
      </c>
    </row>
    <row r="219" spans="1:36" s="59" customFormat="1" ht="20.399999999999999" thickTop="1" thickBot="1">
      <c r="A219" s="63">
        <v>204</v>
      </c>
      <c r="B219" s="162" t="s">
        <v>400</v>
      </c>
      <c r="C219" s="162">
        <v>0</v>
      </c>
      <c r="D219" s="162">
        <v>0</v>
      </c>
      <c r="E219" s="162" t="s">
        <v>41</v>
      </c>
      <c r="F219" s="162">
        <v>18</v>
      </c>
      <c r="G219" s="231" t="s">
        <v>6105</v>
      </c>
      <c r="H219" s="164" t="s">
        <v>6107</v>
      </c>
      <c r="I219" s="231" t="s">
        <v>2877</v>
      </c>
      <c r="J219" s="231" t="s">
        <v>5995</v>
      </c>
      <c r="K219" s="231">
        <v>6</v>
      </c>
      <c r="L219" s="165" t="s">
        <v>2214</v>
      </c>
      <c r="M219" s="165" t="s">
        <v>2215</v>
      </c>
      <c r="N219" s="64">
        <v>1</v>
      </c>
      <c r="O219" s="64">
        <v>3</v>
      </c>
      <c r="P219" s="64">
        <v>0</v>
      </c>
      <c r="Q219" s="64">
        <v>0</v>
      </c>
      <c r="R219" s="64">
        <f t="shared" si="42"/>
        <v>4</v>
      </c>
      <c r="S219" s="105" t="s">
        <v>5915</v>
      </c>
      <c r="T219" s="105" t="s">
        <v>172</v>
      </c>
      <c r="U219" s="159">
        <f t="shared" si="33"/>
        <v>4</v>
      </c>
      <c r="V219" s="159">
        <v>4</v>
      </c>
      <c r="W219" s="100">
        <f t="shared" si="34"/>
        <v>1</v>
      </c>
      <c r="X219" s="105" t="str">
        <f t="shared" si="35"/>
        <v>De acuerdo a lo programado</v>
      </c>
      <c r="Y219" s="166"/>
      <c r="Z219" s="159">
        <f t="shared" si="36"/>
        <v>0</v>
      </c>
      <c r="AA219" s="159"/>
      <c r="AB219" s="100" t="str">
        <f t="shared" si="37"/>
        <v>No hay ejecución</v>
      </c>
      <c r="AC219" s="105" t="str">
        <f t="shared" si="38"/>
        <v>NA</v>
      </c>
      <c r="AD219" s="166"/>
      <c r="AE219" s="65">
        <f t="shared" si="39"/>
        <v>4</v>
      </c>
      <c r="AF219" s="100">
        <f t="shared" si="40"/>
        <v>1</v>
      </c>
      <c r="AG219" s="105" t="str">
        <f t="shared" si="41"/>
        <v>De acuerdo a lo programado</v>
      </c>
      <c r="AH219" s="166"/>
      <c r="AI219" s="65" t="s">
        <v>172</v>
      </c>
      <c r="AJ219" s="105" t="s">
        <v>172</v>
      </c>
    </row>
    <row r="220" spans="1:36" s="59" customFormat="1" ht="20.399999999999999" thickTop="1" thickBot="1">
      <c r="A220" s="63">
        <v>205</v>
      </c>
      <c r="B220" s="162" t="s">
        <v>400</v>
      </c>
      <c r="C220" s="162">
        <v>0</v>
      </c>
      <c r="D220" s="162">
        <v>0</v>
      </c>
      <c r="E220" s="162" t="s">
        <v>41</v>
      </c>
      <c r="F220" s="162">
        <v>18</v>
      </c>
      <c r="G220" s="231" t="s">
        <v>6105</v>
      </c>
      <c r="H220" s="164" t="s">
        <v>6108</v>
      </c>
      <c r="I220" s="231" t="s">
        <v>2877</v>
      </c>
      <c r="J220" s="231" t="s">
        <v>5995</v>
      </c>
      <c r="K220" s="231">
        <v>6</v>
      </c>
      <c r="L220" s="165" t="s">
        <v>2214</v>
      </c>
      <c r="M220" s="165" t="s">
        <v>2215</v>
      </c>
      <c r="N220" s="64">
        <v>0</v>
      </c>
      <c r="O220" s="64">
        <v>1</v>
      </c>
      <c r="P220" s="64">
        <v>1</v>
      </c>
      <c r="Q220" s="64">
        <v>0</v>
      </c>
      <c r="R220" s="64">
        <f t="shared" si="42"/>
        <v>2</v>
      </c>
      <c r="S220" s="105" t="s">
        <v>5915</v>
      </c>
      <c r="T220" s="105" t="s">
        <v>172</v>
      </c>
      <c r="U220" s="159">
        <f t="shared" si="33"/>
        <v>1</v>
      </c>
      <c r="V220" s="159">
        <v>2</v>
      </c>
      <c r="W220" s="100">
        <f t="shared" si="34"/>
        <v>2</v>
      </c>
      <c r="X220" s="105" t="str">
        <f t="shared" si="35"/>
        <v>De acuerdo a lo programado</v>
      </c>
      <c r="Y220" s="166"/>
      <c r="Z220" s="159">
        <f t="shared" si="36"/>
        <v>1</v>
      </c>
      <c r="AA220" s="159"/>
      <c r="AB220" s="100" t="str">
        <f t="shared" si="37"/>
        <v>No hay ejecución</v>
      </c>
      <c r="AC220" s="105" t="str">
        <f t="shared" si="38"/>
        <v>NA</v>
      </c>
      <c r="AD220" s="166"/>
      <c r="AE220" s="65">
        <f t="shared" si="39"/>
        <v>2</v>
      </c>
      <c r="AF220" s="100">
        <f t="shared" si="40"/>
        <v>1</v>
      </c>
      <c r="AG220" s="105" t="str">
        <f t="shared" si="41"/>
        <v>De acuerdo a lo programado</v>
      </c>
      <c r="AH220" s="166"/>
      <c r="AI220" s="65" t="s">
        <v>172</v>
      </c>
      <c r="AJ220" s="105" t="s">
        <v>172</v>
      </c>
    </row>
    <row r="221" spans="1:36" s="59" customFormat="1" ht="20.399999999999999" thickTop="1" thickBot="1">
      <c r="A221" s="63">
        <v>206</v>
      </c>
      <c r="B221" s="162" t="s">
        <v>400</v>
      </c>
      <c r="C221" s="162">
        <v>0</v>
      </c>
      <c r="D221" s="162">
        <v>0</v>
      </c>
      <c r="E221" s="162" t="s">
        <v>41</v>
      </c>
      <c r="F221" s="162">
        <v>18</v>
      </c>
      <c r="G221" s="231" t="s">
        <v>6105</v>
      </c>
      <c r="H221" s="164" t="s">
        <v>6109</v>
      </c>
      <c r="I221" s="231" t="s">
        <v>2877</v>
      </c>
      <c r="J221" s="231" t="s">
        <v>5995</v>
      </c>
      <c r="K221" s="231">
        <v>6</v>
      </c>
      <c r="L221" s="165" t="s">
        <v>2233</v>
      </c>
      <c r="M221" s="165" t="s">
        <v>6034</v>
      </c>
      <c r="N221" s="64">
        <v>0</v>
      </c>
      <c r="O221" s="64">
        <v>0</v>
      </c>
      <c r="P221" s="64">
        <v>0</v>
      </c>
      <c r="Q221" s="64">
        <v>0</v>
      </c>
      <c r="R221" s="64">
        <f t="shared" si="42"/>
        <v>0</v>
      </c>
      <c r="S221" s="105" t="s">
        <v>5915</v>
      </c>
      <c r="T221" s="105" t="s">
        <v>172</v>
      </c>
      <c r="U221" s="159">
        <f t="shared" si="33"/>
        <v>0</v>
      </c>
      <c r="V221" s="159" t="s">
        <v>5920</v>
      </c>
      <c r="W221" s="100" t="str">
        <f t="shared" si="34"/>
        <v>No hay Programación</v>
      </c>
      <c r="X221" s="105" t="str">
        <f t="shared" si="35"/>
        <v>De acuerdo a lo programado</v>
      </c>
      <c r="Y221" s="166"/>
      <c r="Z221" s="159">
        <f t="shared" si="36"/>
        <v>0</v>
      </c>
      <c r="AA221" s="159"/>
      <c r="AB221" s="100" t="str">
        <f t="shared" si="37"/>
        <v>No hay ejecución</v>
      </c>
      <c r="AC221" s="105" t="str">
        <f t="shared" si="38"/>
        <v>NA</v>
      </c>
      <c r="AD221" s="166"/>
      <c r="AE221" s="65" t="e">
        <f t="shared" si="39"/>
        <v>#VALUE!</v>
      </c>
      <c r="AF221" s="100" t="e">
        <f t="shared" si="40"/>
        <v>#VALUE!</v>
      </c>
      <c r="AG221" s="105" t="e">
        <f t="shared" si="41"/>
        <v>#VALUE!</v>
      </c>
      <c r="AH221" s="166"/>
      <c r="AI221" s="65" t="s">
        <v>172</v>
      </c>
      <c r="AJ221" s="105" t="s">
        <v>172</v>
      </c>
    </row>
    <row r="222" spans="1:36" s="59" customFormat="1" ht="20.399999999999999" thickTop="1" thickBot="1">
      <c r="A222" s="63">
        <v>207</v>
      </c>
      <c r="B222" s="162" t="s">
        <v>400</v>
      </c>
      <c r="C222" s="162">
        <v>0</v>
      </c>
      <c r="D222" s="162">
        <v>0</v>
      </c>
      <c r="E222" s="162" t="s">
        <v>41</v>
      </c>
      <c r="F222" s="162">
        <v>18</v>
      </c>
      <c r="G222" s="231" t="s">
        <v>6105</v>
      </c>
      <c r="H222" s="164" t="s">
        <v>6110</v>
      </c>
      <c r="I222" s="231" t="s">
        <v>2877</v>
      </c>
      <c r="J222" s="231" t="s">
        <v>5995</v>
      </c>
      <c r="K222" s="231">
        <v>6</v>
      </c>
      <c r="L222" s="165" t="s">
        <v>2233</v>
      </c>
      <c r="M222" s="165" t="s">
        <v>643</v>
      </c>
      <c r="N222" s="64">
        <v>0</v>
      </c>
      <c r="O222" s="64">
        <v>0</v>
      </c>
      <c r="P222" s="64">
        <v>0</v>
      </c>
      <c r="Q222" s="64">
        <v>0</v>
      </c>
      <c r="R222" s="64">
        <f t="shared" si="42"/>
        <v>0</v>
      </c>
      <c r="S222" s="105" t="s">
        <v>5915</v>
      </c>
      <c r="T222" s="105" t="s">
        <v>172</v>
      </c>
      <c r="U222" s="159">
        <f t="shared" si="33"/>
        <v>0</v>
      </c>
      <c r="V222" s="159" t="s">
        <v>5920</v>
      </c>
      <c r="W222" s="100" t="str">
        <f t="shared" si="34"/>
        <v>No hay Programación</v>
      </c>
      <c r="X222" s="105" t="str">
        <f t="shared" si="35"/>
        <v>De acuerdo a lo programado</v>
      </c>
      <c r="Y222" s="166"/>
      <c r="Z222" s="159">
        <f t="shared" si="36"/>
        <v>0</v>
      </c>
      <c r="AA222" s="159"/>
      <c r="AB222" s="100" t="str">
        <f t="shared" si="37"/>
        <v>No hay ejecución</v>
      </c>
      <c r="AC222" s="105" t="str">
        <f t="shared" si="38"/>
        <v>NA</v>
      </c>
      <c r="AD222" s="166"/>
      <c r="AE222" s="65" t="e">
        <f t="shared" si="39"/>
        <v>#VALUE!</v>
      </c>
      <c r="AF222" s="100" t="e">
        <f t="shared" si="40"/>
        <v>#VALUE!</v>
      </c>
      <c r="AG222" s="105" t="e">
        <f t="shared" si="41"/>
        <v>#VALUE!</v>
      </c>
      <c r="AH222" s="166"/>
      <c r="AI222" s="65" t="s">
        <v>172</v>
      </c>
      <c r="AJ222" s="105" t="s">
        <v>172</v>
      </c>
    </row>
    <row r="223" spans="1:36" s="59" customFormat="1" ht="20.399999999999999" thickTop="1" thickBot="1">
      <c r="A223" s="63">
        <v>208</v>
      </c>
      <c r="B223" s="162" t="s">
        <v>400</v>
      </c>
      <c r="C223" s="162">
        <v>0</v>
      </c>
      <c r="D223" s="162">
        <v>0</v>
      </c>
      <c r="E223" s="162" t="s">
        <v>41</v>
      </c>
      <c r="F223" s="162">
        <v>18</v>
      </c>
      <c r="G223" s="231" t="s">
        <v>6105</v>
      </c>
      <c r="H223" s="164" t="s">
        <v>6111</v>
      </c>
      <c r="I223" s="231" t="s">
        <v>2877</v>
      </c>
      <c r="J223" s="231" t="s">
        <v>5995</v>
      </c>
      <c r="K223" s="231">
        <v>6</v>
      </c>
      <c r="L223" s="165" t="s">
        <v>2247</v>
      </c>
      <c r="M223" s="165" t="s">
        <v>643</v>
      </c>
      <c r="N223" s="64">
        <v>0</v>
      </c>
      <c r="O223" s="64">
        <v>0</v>
      </c>
      <c r="P223" s="64">
        <v>0</v>
      </c>
      <c r="Q223" s="64">
        <v>0</v>
      </c>
      <c r="R223" s="64">
        <f t="shared" si="42"/>
        <v>0</v>
      </c>
      <c r="S223" s="105" t="s">
        <v>5915</v>
      </c>
      <c r="T223" s="105" t="s">
        <v>172</v>
      </c>
      <c r="U223" s="159">
        <f t="shared" si="33"/>
        <v>0</v>
      </c>
      <c r="V223" s="159" t="s">
        <v>5920</v>
      </c>
      <c r="W223" s="100" t="str">
        <f t="shared" si="34"/>
        <v>No hay Programación</v>
      </c>
      <c r="X223" s="105" t="str">
        <f t="shared" si="35"/>
        <v>De acuerdo a lo programado</v>
      </c>
      <c r="Y223" s="166"/>
      <c r="Z223" s="159">
        <f t="shared" si="36"/>
        <v>0</v>
      </c>
      <c r="AA223" s="159"/>
      <c r="AB223" s="100" t="str">
        <f t="shared" si="37"/>
        <v>No hay ejecución</v>
      </c>
      <c r="AC223" s="105" t="str">
        <f t="shared" si="38"/>
        <v>NA</v>
      </c>
      <c r="AD223" s="166"/>
      <c r="AE223" s="65" t="e">
        <f t="shared" si="39"/>
        <v>#VALUE!</v>
      </c>
      <c r="AF223" s="100" t="e">
        <f t="shared" si="40"/>
        <v>#VALUE!</v>
      </c>
      <c r="AG223" s="105" t="e">
        <f t="shared" si="41"/>
        <v>#VALUE!</v>
      </c>
      <c r="AH223" s="166"/>
      <c r="AI223" s="65" t="s">
        <v>172</v>
      </c>
      <c r="AJ223" s="105" t="s">
        <v>172</v>
      </c>
    </row>
    <row r="224" spans="1:36" s="59" customFormat="1" ht="20.399999999999999" thickTop="1" thickBot="1">
      <c r="A224" s="63">
        <v>209</v>
      </c>
      <c r="B224" s="162" t="s">
        <v>400</v>
      </c>
      <c r="C224" s="162">
        <v>0</v>
      </c>
      <c r="D224" s="162">
        <v>0</v>
      </c>
      <c r="E224" s="162" t="s">
        <v>41</v>
      </c>
      <c r="F224" s="162">
        <v>18</v>
      </c>
      <c r="G224" s="231" t="s">
        <v>6105</v>
      </c>
      <c r="H224" s="164" t="s">
        <v>6112</v>
      </c>
      <c r="I224" s="231" t="s">
        <v>2877</v>
      </c>
      <c r="J224" s="231" t="s">
        <v>5995</v>
      </c>
      <c r="K224" s="231">
        <v>6</v>
      </c>
      <c r="L224" s="165" t="s">
        <v>2201</v>
      </c>
      <c r="M224" s="165" t="s">
        <v>3764</v>
      </c>
      <c r="N224" s="64">
        <v>1</v>
      </c>
      <c r="O224" s="64">
        <v>1</v>
      </c>
      <c r="P224" s="64">
        <v>0</v>
      </c>
      <c r="Q224" s="64">
        <v>0</v>
      </c>
      <c r="R224" s="64">
        <f t="shared" si="42"/>
        <v>2</v>
      </c>
      <c r="S224" s="105" t="s">
        <v>5915</v>
      </c>
      <c r="T224" s="105" t="s">
        <v>172</v>
      </c>
      <c r="U224" s="159">
        <f t="shared" si="33"/>
        <v>2</v>
      </c>
      <c r="V224" s="159">
        <v>2</v>
      </c>
      <c r="W224" s="100">
        <f t="shared" si="34"/>
        <v>1</v>
      </c>
      <c r="X224" s="105" t="str">
        <f t="shared" si="35"/>
        <v>De acuerdo a lo programado</v>
      </c>
      <c r="Y224" s="166"/>
      <c r="Z224" s="159">
        <f t="shared" si="36"/>
        <v>0</v>
      </c>
      <c r="AA224" s="159"/>
      <c r="AB224" s="100" t="str">
        <f t="shared" si="37"/>
        <v>No hay ejecución</v>
      </c>
      <c r="AC224" s="105" t="str">
        <f t="shared" si="38"/>
        <v>NA</v>
      </c>
      <c r="AD224" s="166"/>
      <c r="AE224" s="65">
        <f t="shared" si="39"/>
        <v>2</v>
      </c>
      <c r="AF224" s="100">
        <f t="shared" si="40"/>
        <v>1</v>
      </c>
      <c r="AG224" s="105" t="str">
        <f t="shared" si="41"/>
        <v>De acuerdo a lo programado</v>
      </c>
      <c r="AH224" s="166"/>
      <c r="AI224" s="65" t="s">
        <v>172</v>
      </c>
      <c r="AJ224" s="105" t="s">
        <v>172</v>
      </c>
    </row>
    <row r="225" spans="1:36" s="59" customFormat="1" ht="20.399999999999999" thickTop="1" thickBot="1">
      <c r="A225" s="63">
        <v>210</v>
      </c>
      <c r="B225" s="162" t="s">
        <v>400</v>
      </c>
      <c r="C225" s="162">
        <v>0</v>
      </c>
      <c r="D225" s="162">
        <v>0</v>
      </c>
      <c r="E225" s="162" t="s">
        <v>41</v>
      </c>
      <c r="F225" s="162">
        <v>18</v>
      </c>
      <c r="G225" s="231" t="s">
        <v>6105</v>
      </c>
      <c r="H225" s="164" t="s">
        <v>6113</v>
      </c>
      <c r="I225" s="231" t="s">
        <v>2877</v>
      </c>
      <c r="J225" s="231" t="s">
        <v>5995</v>
      </c>
      <c r="K225" s="231">
        <v>6</v>
      </c>
      <c r="L225" s="165" t="s">
        <v>2214</v>
      </c>
      <c r="M225" s="165" t="s">
        <v>2215</v>
      </c>
      <c r="N225" s="64">
        <v>2</v>
      </c>
      <c r="O225" s="64">
        <v>2</v>
      </c>
      <c r="P225" s="64">
        <v>2</v>
      </c>
      <c r="Q225" s="64">
        <v>0</v>
      </c>
      <c r="R225" s="64">
        <f t="shared" si="42"/>
        <v>6</v>
      </c>
      <c r="S225" s="105" t="s">
        <v>5915</v>
      </c>
      <c r="T225" s="105" t="s">
        <v>172</v>
      </c>
      <c r="U225" s="159">
        <f t="shared" si="33"/>
        <v>4</v>
      </c>
      <c r="V225" s="159">
        <v>4</v>
      </c>
      <c r="W225" s="100">
        <f t="shared" si="34"/>
        <v>1</v>
      </c>
      <c r="X225" s="105" t="str">
        <f t="shared" si="35"/>
        <v>De acuerdo a lo programado</v>
      </c>
      <c r="Y225" s="166"/>
      <c r="Z225" s="159">
        <f t="shared" si="36"/>
        <v>2</v>
      </c>
      <c r="AA225" s="159"/>
      <c r="AB225" s="100" t="str">
        <f t="shared" si="37"/>
        <v>No hay ejecución</v>
      </c>
      <c r="AC225" s="105" t="str">
        <f t="shared" si="38"/>
        <v>NA</v>
      </c>
      <c r="AD225" s="166"/>
      <c r="AE225" s="65">
        <f t="shared" si="39"/>
        <v>4</v>
      </c>
      <c r="AF225" s="100">
        <f t="shared" si="40"/>
        <v>0.66666666666666663</v>
      </c>
      <c r="AG225" s="105" t="str">
        <f t="shared" si="41"/>
        <v>Incumplimiento</v>
      </c>
      <c r="AH225" s="166"/>
      <c r="AI225" s="65" t="s">
        <v>172</v>
      </c>
      <c r="AJ225" s="105" t="s">
        <v>172</v>
      </c>
    </row>
    <row r="226" spans="1:36" s="59" customFormat="1" ht="20.399999999999999" thickTop="1" thickBot="1">
      <c r="A226" s="63">
        <v>211</v>
      </c>
      <c r="B226" s="162" t="s">
        <v>400</v>
      </c>
      <c r="C226" s="162">
        <v>0</v>
      </c>
      <c r="D226" s="162">
        <v>0</v>
      </c>
      <c r="E226" s="162" t="s">
        <v>41</v>
      </c>
      <c r="F226" s="162">
        <v>18</v>
      </c>
      <c r="G226" s="231" t="s">
        <v>6105</v>
      </c>
      <c r="H226" s="164" t="s">
        <v>3926</v>
      </c>
      <c r="I226" s="231" t="s">
        <v>2877</v>
      </c>
      <c r="J226" s="231" t="s">
        <v>5995</v>
      </c>
      <c r="K226" s="231">
        <v>6</v>
      </c>
      <c r="L226" s="165" t="s">
        <v>3778</v>
      </c>
      <c r="M226" s="165" t="s">
        <v>643</v>
      </c>
      <c r="N226" s="64">
        <v>0</v>
      </c>
      <c r="O226" s="64">
        <v>0</v>
      </c>
      <c r="P226" s="64">
        <v>0</v>
      </c>
      <c r="Q226" s="64">
        <v>0</v>
      </c>
      <c r="R226" s="64">
        <f t="shared" si="42"/>
        <v>0</v>
      </c>
      <c r="S226" s="105" t="s">
        <v>5915</v>
      </c>
      <c r="T226" s="105" t="s">
        <v>172</v>
      </c>
      <c r="U226" s="159">
        <f t="shared" si="33"/>
        <v>0</v>
      </c>
      <c r="V226" s="159" t="s">
        <v>5920</v>
      </c>
      <c r="W226" s="100" t="str">
        <f t="shared" si="34"/>
        <v>No hay Programación</v>
      </c>
      <c r="X226" s="105" t="str">
        <f t="shared" si="35"/>
        <v>De acuerdo a lo programado</v>
      </c>
      <c r="Y226" s="166"/>
      <c r="Z226" s="159">
        <f t="shared" si="36"/>
        <v>0</v>
      </c>
      <c r="AA226" s="159"/>
      <c r="AB226" s="100" t="str">
        <f t="shared" si="37"/>
        <v>No hay ejecución</v>
      </c>
      <c r="AC226" s="105" t="str">
        <f t="shared" si="38"/>
        <v>NA</v>
      </c>
      <c r="AD226" s="166"/>
      <c r="AE226" s="65" t="e">
        <f t="shared" si="39"/>
        <v>#VALUE!</v>
      </c>
      <c r="AF226" s="100" t="e">
        <f t="shared" si="40"/>
        <v>#VALUE!</v>
      </c>
      <c r="AG226" s="105" t="e">
        <f t="shared" si="41"/>
        <v>#VALUE!</v>
      </c>
      <c r="AH226" s="166"/>
      <c r="AI226" s="65" t="s">
        <v>172</v>
      </c>
      <c r="AJ226" s="105" t="s">
        <v>172</v>
      </c>
    </row>
    <row r="227" spans="1:36" s="59" customFormat="1" ht="30" thickTop="1" thickBot="1">
      <c r="A227" s="63">
        <v>212</v>
      </c>
      <c r="B227" s="162" t="s">
        <v>400</v>
      </c>
      <c r="C227" s="162">
        <v>0</v>
      </c>
      <c r="D227" s="162">
        <v>0</v>
      </c>
      <c r="E227" s="162" t="s">
        <v>41</v>
      </c>
      <c r="F227" s="162">
        <v>18</v>
      </c>
      <c r="G227" s="231" t="s">
        <v>6105</v>
      </c>
      <c r="H227" s="164" t="s">
        <v>3927</v>
      </c>
      <c r="I227" s="231" t="s">
        <v>2877</v>
      </c>
      <c r="J227" s="231" t="s">
        <v>5995</v>
      </c>
      <c r="K227" s="231">
        <v>6</v>
      </c>
      <c r="L227" s="165" t="s">
        <v>2233</v>
      </c>
      <c r="M227" s="165" t="s">
        <v>6034</v>
      </c>
      <c r="N227" s="64">
        <v>0</v>
      </c>
      <c r="O227" s="64">
        <v>0</v>
      </c>
      <c r="P227" s="64">
        <v>0</v>
      </c>
      <c r="Q227" s="64">
        <v>0</v>
      </c>
      <c r="R227" s="64">
        <f t="shared" si="42"/>
        <v>0</v>
      </c>
      <c r="S227" s="105" t="s">
        <v>5915</v>
      </c>
      <c r="T227" s="105" t="s">
        <v>172</v>
      </c>
      <c r="U227" s="159">
        <f t="shared" si="33"/>
        <v>0</v>
      </c>
      <c r="V227" s="159" t="s">
        <v>5920</v>
      </c>
      <c r="W227" s="100" t="str">
        <f t="shared" si="34"/>
        <v>No hay Programación</v>
      </c>
      <c r="X227" s="105" t="str">
        <f t="shared" si="35"/>
        <v>De acuerdo a lo programado</v>
      </c>
      <c r="Y227" s="166"/>
      <c r="Z227" s="159">
        <f t="shared" si="36"/>
        <v>0</v>
      </c>
      <c r="AA227" s="159"/>
      <c r="AB227" s="100" t="str">
        <f t="shared" si="37"/>
        <v>No hay ejecución</v>
      </c>
      <c r="AC227" s="105" t="str">
        <f t="shared" si="38"/>
        <v>NA</v>
      </c>
      <c r="AD227" s="166"/>
      <c r="AE227" s="65" t="e">
        <f t="shared" si="39"/>
        <v>#VALUE!</v>
      </c>
      <c r="AF227" s="100" t="e">
        <f t="shared" si="40"/>
        <v>#VALUE!</v>
      </c>
      <c r="AG227" s="105" t="e">
        <f t="shared" si="41"/>
        <v>#VALUE!</v>
      </c>
      <c r="AH227" s="166"/>
      <c r="AI227" s="65" t="s">
        <v>172</v>
      </c>
      <c r="AJ227" s="105" t="s">
        <v>172</v>
      </c>
    </row>
    <row r="228" spans="1:36" s="59" customFormat="1" ht="20.399999999999999" thickTop="1" thickBot="1">
      <c r="A228" s="63">
        <v>213</v>
      </c>
      <c r="B228" s="162" t="s">
        <v>400</v>
      </c>
      <c r="C228" s="162">
        <v>0</v>
      </c>
      <c r="D228" s="162">
        <v>0</v>
      </c>
      <c r="E228" s="162" t="s">
        <v>41</v>
      </c>
      <c r="F228" s="162">
        <v>18</v>
      </c>
      <c r="G228" s="231" t="s">
        <v>6105</v>
      </c>
      <c r="H228" s="164" t="s">
        <v>6114</v>
      </c>
      <c r="I228" s="231" t="s">
        <v>2877</v>
      </c>
      <c r="J228" s="231" t="s">
        <v>5995</v>
      </c>
      <c r="K228" s="231">
        <v>6</v>
      </c>
      <c r="L228" s="165" t="s">
        <v>2233</v>
      </c>
      <c r="M228" s="165" t="s">
        <v>643</v>
      </c>
      <c r="N228" s="64">
        <v>0</v>
      </c>
      <c r="O228" s="64">
        <v>0</v>
      </c>
      <c r="P228" s="64">
        <v>0</v>
      </c>
      <c r="Q228" s="64">
        <v>0</v>
      </c>
      <c r="R228" s="64">
        <f t="shared" si="42"/>
        <v>0</v>
      </c>
      <c r="S228" s="105" t="s">
        <v>5915</v>
      </c>
      <c r="T228" s="105" t="s">
        <v>172</v>
      </c>
      <c r="U228" s="159">
        <f t="shared" si="33"/>
        <v>0</v>
      </c>
      <c r="V228" s="159" t="s">
        <v>5920</v>
      </c>
      <c r="W228" s="100" t="str">
        <f t="shared" si="34"/>
        <v>No hay Programación</v>
      </c>
      <c r="X228" s="105" t="str">
        <f t="shared" si="35"/>
        <v>De acuerdo a lo programado</v>
      </c>
      <c r="Y228" s="166"/>
      <c r="Z228" s="159">
        <f t="shared" si="36"/>
        <v>0</v>
      </c>
      <c r="AA228" s="159"/>
      <c r="AB228" s="100" t="str">
        <f t="shared" si="37"/>
        <v>No hay ejecución</v>
      </c>
      <c r="AC228" s="105" t="str">
        <f t="shared" si="38"/>
        <v>NA</v>
      </c>
      <c r="AD228" s="166"/>
      <c r="AE228" s="65" t="e">
        <f t="shared" si="39"/>
        <v>#VALUE!</v>
      </c>
      <c r="AF228" s="100" t="e">
        <f t="shared" si="40"/>
        <v>#VALUE!</v>
      </c>
      <c r="AG228" s="105" t="e">
        <f t="shared" si="41"/>
        <v>#VALUE!</v>
      </c>
      <c r="AH228" s="166"/>
      <c r="AI228" s="65" t="s">
        <v>172</v>
      </c>
      <c r="AJ228" s="105" t="s">
        <v>172</v>
      </c>
    </row>
    <row r="229" spans="1:36" s="59" customFormat="1" ht="20.399999999999999" thickTop="1" thickBot="1">
      <c r="A229" s="63">
        <v>214</v>
      </c>
      <c r="B229" s="162" t="s">
        <v>400</v>
      </c>
      <c r="C229" s="162">
        <v>0</v>
      </c>
      <c r="D229" s="162">
        <v>0</v>
      </c>
      <c r="E229" s="162" t="s">
        <v>41</v>
      </c>
      <c r="F229" s="162">
        <v>18</v>
      </c>
      <c r="G229" s="231" t="s">
        <v>6105</v>
      </c>
      <c r="H229" s="164" t="s">
        <v>6115</v>
      </c>
      <c r="I229" s="231" t="s">
        <v>2877</v>
      </c>
      <c r="J229" s="231" t="s">
        <v>5995</v>
      </c>
      <c r="K229" s="231">
        <v>6</v>
      </c>
      <c r="L229" s="165" t="s">
        <v>2247</v>
      </c>
      <c r="M229" s="165" t="s">
        <v>643</v>
      </c>
      <c r="N229" s="64">
        <v>0</v>
      </c>
      <c r="O229" s="64">
        <v>0</v>
      </c>
      <c r="P229" s="64">
        <v>0</v>
      </c>
      <c r="Q229" s="64">
        <v>0</v>
      </c>
      <c r="R229" s="64">
        <f t="shared" si="42"/>
        <v>0</v>
      </c>
      <c r="S229" s="105" t="s">
        <v>5915</v>
      </c>
      <c r="T229" s="105" t="s">
        <v>172</v>
      </c>
      <c r="U229" s="159">
        <f t="shared" si="33"/>
        <v>0</v>
      </c>
      <c r="V229" s="159" t="s">
        <v>5920</v>
      </c>
      <c r="W229" s="100" t="str">
        <f t="shared" si="34"/>
        <v>No hay Programación</v>
      </c>
      <c r="X229" s="105" t="str">
        <f t="shared" si="35"/>
        <v>De acuerdo a lo programado</v>
      </c>
      <c r="Y229" s="166"/>
      <c r="Z229" s="159">
        <f t="shared" si="36"/>
        <v>0</v>
      </c>
      <c r="AA229" s="159"/>
      <c r="AB229" s="100" t="str">
        <f t="shared" si="37"/>
        <v>No hay ejecución</v>
      </c>
      <c r="AC229" s="105" t="str">
        <f t="shared" si="38"/>
        <v>NA</v>
      </c>
      <c r="AD229" s="166"/>
      <c r="AE229" s="65" t="e">
        <f t="shared" si="39"/>
        <v>#VALUE!</v>
      </c>
      <c r="AF229" s="100" t="e">
        <f t="shared" si="40"/>
        <v>#VALUE!</v>
      </c>
      <c r="AG229" s="105" t="e">
        <f t="shared" si="41"/>
        <v>#VALUE!</v>
      </c>
      <c r="AH229" s="166"/>
      <c r="AI229" s="65" t="s">
        <v>172</v>
      </c>
      <c r="AJ229" s="105" t="s">
        <v>172</v>
      </c>
    </row>
    <row r="230" spans="1:36" s="59" customFormat="1" ht="20.399999999999999" thickTop="1" thickBot="1">
      <c r="A230" s="63">
        <v>215</v>
      </c>
      <c r="B230" s="162" t="s">
        <v>400</v>
      </c>
      <c r="C230" s="162">
        <v>0</v>
      </c>
      <c r="D230" s="162">
        <v>0</v>
      </c>
      <c r="E230" s="162" t="s">
        <v>41</v>
      </c>
      <c r="F230" s="162">
        <v>18</v>
      </c>
      <c r="G230" s="231" t="s">
        <v>5931</v>
      </c>
      <c r="H230" s="164" t="s">
        <v>6116</v>
      </c>
      <c r="I230" s="231" t="s">
        <v>2877</v>
      </c>
      <c r="J230" s="231" t="s">
        <v>5995</v>
      </c>
      <c r="K230" s="231">
        <v>6</v>
      </c>
      <c r="L230" s="165" t="s">
        <v>2201</v>
      </c>
      <c r="M230" s="165" t="s">
        <v>3764</v>
      </c>
      <c r="N230" s="64">
        <v>3</v>
      </c>
      <c r="O230" s="64">
        <v>1</v>
      </c>
      <c r="P230" s="64">
        <v>0</v>
      </c>
      <c r="Q230" s="64">
        <v>0</v>
      </c>
      <c r="R230" s="64">
        <f t="shared" si="42"/>
        <v>4</v>
      </c>
      <c r="S230" s="105" t="s">
        <v>5915</v>
      </c>
      <c r="T230" s="105" t="s">
        <v>172</v>
      </c>
      <c r="U230" s="159">
        <f t="shared" si="33"/>
        <v>4</v>
      </c>
      <c r="V230" s="159">
        <v>4</v>
      </c>
      <c r="W230" s="100">
        <f t="shared" si="34"/>
        <v>1</v>
      </c>
      <c r="X230" s="105" t="str">
        <f t="shared" si="35"/>
        <v>De acuerdo a lo programado</v>
      </c>
      <c r="Y230" s="166"/>
      <c r="Z230" s="159">
        <f t="shared" si="36"/>
        <v>0</v>
      </c>
      <c r="AA230" s="159"/>
      <c r="AB230" s="100" t="str">
        <f t="shared" si="37"/>
        <v>No hay ejecución</v>
      </c>
      <c r="AC230" s="105" t="str">
        <f t="shared" si="38"/>
        <v>NA</v>
      </c>
      <c r="AD230" s="166"/>
      <c r="AE230" s="65">
        <f t="shared" si="39"/>
        <v>4</v>
      </c>
      <c r="AF230" s="100">
        <f t="shared" si="40"/>
        <v>1</v>
      </c>
      <c r="AG230" s="105" t="str">
        <f t="shared" si="41"/>
        <v>De acuerdo a lo programado</v>
      </c>
      <c r="AH230" s="166"/>
      <c r="AI230" s="65" t="s">
        <v>172</v>
      </c>
      <c r="AJ230" s="105" t="s">
        <v>172</v>
      </c>
    </row>
    <row r="231" spans="1:36" s="59" customFormat="1" ht="20.399999999999999" thickTop="1" thickBot="1">
      <c r="A231" s="63">
        <v>216</v>
      </c>
      <c r="B231" s="162" t="s">
        <v>400</v>
      </c>
      <c r="C231" s="162">
        <v>0</v>
      </c>
      <c r="D231" s="162">
        <v>0</v>
      </c>
      <c r="E231" s="162" t="s">
        <v>41</v>
      </c>
      <c r="F231" s="162">
        <v>18</v>
      </c>
      <c r="G231" s="231" t="s">
        <v>5931</v>
      </c>
      <c r="H231" s="164" t="s">
        <v>6117</v>
      </c>
      <c r="I231" s="231" t="s">
        <v>2877</v>
      </c>
      <c r="J231" s="231" t="s">
        <v>5995</v>
      </c>
      <c r="K231" s="231">
        <v>6</v>
      </c>
      <c r="L231" s="165" t="s">
        <v>2214</v>
      </c>
      <c r="M231" s="165" t="s">
        <v>2215</v>
      </c>
      <c r="N231" s="64">
        <v>3</v>
      </c>
      <c r="O231" s="64">
        <v>4</v>
      </c>
      <c r="P231" s="64">
        <v>3</v>
      </c>
      <c r="Q231" s="64">
        <v>3</v>
      </c>
      <c r="R231" s="64">
        <f t="shared" si="42"/>
        <v>13</v>
      </c>
      <c r="S231" s="105" t="s">
        <v>5915</v>
      </c>
      <c r="T231" s="105" t="s">
        <v>172</v>
      </c>
      <c r="U231" s="159">
        <f t="shared" si="33"/>
        <v>7</v>
      </c>
      <c r="V231" s="159">
        <v>7</v>
      </c>
      <c r="W231" s="100">
        <f t="shared" si="34"/>
        <v>1</v>
      </c>
      <c r="X231" s="105" t="str">
        <f t="shared" si="35"/>
        <v>De acuerdo a lo programado</v>
      </c>
      <c r="Y231" s="166"/>
      <c r="Z231" s="159">
        <f t="shared" si="36"/>
        <v>6</v>
      </c>
      <c r="AA231" s="159"/>
      <c r="AB231" s="100" t="str">
        <f t="shared" si="37"/>
        <v>No hay ejecución</v>
      </c>
      <c r="AC231" s="105" t="str">
        <f t="shared" si="38"/>
        <v>NA</v>
      </c>
      <c r="AD231" s="166"/>
      <c r="AE231" s="65">
        <f t="shared" si="39"/>
        <v>7</v>
      </c>
      <c r="AF231" s="100">
        <f t="shared" si="40"/>
        <v>0.53846153846153844</v>
      </c>
      <c r="AG231" s="105" t="str">
        <f t="shared" si="41"/>
        <v>Incumplimiento</v>
      </c>
      <c r="AH231" s="166"/>
      <c r="AI231" s="65" t="s">
        <v>172</v>
      </c>
      <c r="AJ231" s="105" t="s">
        <v>172</v>
      </c>
    </row>
    <row r="232" spans="1:36" s="59" customFormat="1" ht="20.399999999999999" thickTop="1" thickBot="1">
      <c r="A232" s="63">
        <v>217</v>
      </c>
      <c r="B232" s="162" t="s">
        <v>400</v>
      </c>
      <c r="C232" s="162">
        <v>0</v>
      </c>
      <c r="D232" s="162">
        <v>0</v>
      </c>
      <c r="E232" s="162" t="s">
        <v>41</v>
      </c>
      <c r="F232" s="162">
        <v>18</v>
      </c>
      <c r="G232" s="231" t="s">
        <v>5931</v>
      </c>
      <c r="H232" s="164" t="s">
        <v>3930</v>
      </c>
      <c r="I232" s="231" t="s">
        <v>2877</v>
      </c>
      <c r="J232" s="231" t="s">
        <v>5995</v>
      </c>
      <c r="K232" s="231">
        <v>6</v>
      </c>
      <c r="L232" s="165" t="s">
        <v>3778</v>
      </c>
      <c r="M232" s="165" t="s">
        <v>643</v>
      </c>
      <c r="N232" s="64">
        <v>0</v>
      </c>
      <c r="O232" s="64">
        <v>2</v>
      </c>
      <c r="P232" s="64">
        <v>0</v>
      </c>
      <c r="Q232" s="64">
        <v>2</v>
      </c>
      <c r="R232" s="64">
        <f t="shared" si="42"/>
        <v>4</v>
      </c>
      <c r="S232" s="105" t="s">
        <v>5915</v>
      </c>
      <c r="T232" s="105" t="s">
        <v>172</v>
      </c>
      <c r="U232" s="159">
        <f t="shared" si="33"/>
        <v>2</v>
      </c>
      <c r="V232" s="159">
        <v>2</v>
      </c>
      <c r="W232" s="100">
        <f t="shared" si="34"/>
        <v>1</v>
      </c>
      <c r="X232" s="105" t="str">
        <f t="shared" si="35"/>
        <v>De acuerdo a lo programado</v>
      </c>
      <c r="Y232" s="166"/>
      <c r="Z232" s="159">
        <f t="shared" si="36"/>
        <v>2</v>
      </c>
      <c r="AA232" s="159"/>
      <c r="AB232" s="100" t="str">
        <f t="shared" si="37"/>
        <v>No hay ejecución</v>
      </c>
      <c r="AC232" s="105" t="str">
        <f t="shared" si="38"/>
        <v>NA</v>
      </c>
      <c r="AD232" s="166"/>
      <c r="AE232" s="65">
        <f t="shared" si="39"/>
        <v>2</v>
      </c>
      <c r="AF232" s="100">
        <f t="shared" si="40"/>
        <v>0.5</v>
      </c>
      <c r="AG232" s="105" t="str">
        <f t="shared" si="41"/>
        <v>Incumplimiento</v>
      </c>
      <c r="AH232" s="166"/>
      <c r="AI232" s="65" t="s">
        <v>172</v>
      </c>
      <c r="AJ232" s="105" t="s">
        <v>172</v>
      </c>
    </row>
    <row r="233" spans="1:36" s="59" customFormat="1" ht="20.399999999999999" thickTop="1" thickBot="1">
      <c r="A233" s="63">
        <v>218</v>
      </c>
      <c r="B233" s="162" t="s">
        <v>400</v>
      </c>
      <c r="C233" s="162">
        <v>0</v>
      </c>
      <c r="D233" s="162">
        <v>0</v>
      </c>
      <c r="E233" s="162" t="s">
        <v>41</v>
      </c>
      <c r="F233" s="162">
        <v>18</v>
      </c>
      <c r="G233" s="231" t="s">
        <v>5931</v>
      </c>
      <c r="H233" s="164" t="s">
        <v>3931</v>
      </c>
      <c r="I233" s="231" t="s">
        <v>2877</v>
      </c>
      <c r="J233" s="231" t="s">
        <v>5995</v>
      </c>
      <c r="K233" s="231">
        <v>6</v>
      </c>
      <c r="L233" s="165" t="s">
        <v>2233</v>
      </c>
      <c r="M233" s="165" t="s">
        <v>6034</v>
      </c>
      <c r="N233" s="64">
        <v>0</v>
      </c>
      <c r="O233" s="64">
        <v>0</v>
      </c>
      <c r="P233" s="64">
        <v>0</v>
      </c>
      <c r="Q233" s="64">
        <v>0</v>
      </c>
      <c r="R233" s="64">
        <f t="shared" si="42"/>
        <v>0</v>
      </c>
      <c r="S233" s="105" t="s">
        <v>5915</v>
      </c>
      <c r="T233" s="105" t="s">
        <v>172</v>
      </c>
      <c r="U233" s="159">
        <f t="shared" si="33"/>
        <v>0</v>
      </c>
      <c r="V233" s="159" t="s">
        <v>5920</v>
      </c>
      <c r="W233" s="100" t="str">
        <f t="shared" si="34"/>
        <v>No hay Programación</v>
      </c>
      <c r="X233" s="105" t="str">
        <f t="shared" si="35"/>
        <v>De acuerdo a lo programado</v>
      </c>
      <c r="Y233" s="166"/>
      <c r="Z233" s="159">
        <f t="shared" si="36"/>
        <v>0</v>
      </c>
      <c r="AA233" s="159"/>
      <c r="AB233" s="100" t="str">
        <f t="shared" si="37"/>
        <v>No hay ejecución</v>
      </c>
      <c r="AC233" s="105" t="str">
        <f t="shared" si="38"/>
        <v>NA</v>
      </c>
      <c r="AD233" s="166"/>
      <c r="AE233" s="65" t="e">
        <f t="shared" si="39"/>
        <v>#VALUE!</v>
      </c>
      <c r="AF233" s="100" t="e">
        <f t="shared" si="40"/>
        <v>#VALUE!</v>
      </c>
      <c r="AG233" s="105" t="e">
        <f t="shared" si="41"/>
        <v>#VALUE!</v>
      </c>
      <c r="AH233" s="166"/>
      <c r="AI233" s="65" t="s">
        <v>172</v>
      </c>
      <c r="AJ233" s="105" t="s">
        <v>172</v>
      </c>
    </row>
    <row r="234" spans="1:36" s="59" customFormat="1" ht="20.399999999999999" thickTop="1" thickBot="1">
      <c r="A234" s="63">
        <v>219</v>
      </c>
      <c r="B234" s="162" t="s">
        <v>400</v>
      </c>
      <c r="C234" s="162">
        <v>0</v>
      </c>
      <c r="D234" s="162">
        <v>0</v>
      </c>
      <c r="E234" s="162" t="s">
        <v>41</v>
      </c>
      <c r="F234" s="162">
        <v>18</v>
      </c>
      <c r="G234" s="231" t="s">
        <v>5931</v>
      </c>
      <c r="H234" s="164" t="s">
        <v>6118</v>
      </c>
      <c r="I234" s="231" t="s">
        <v>2877</v>
      </c>
      <c r="J234" s="231" t="s">
        <v>5995</v>
      </c>
      <c r="K234" s="231">
        <v>6</v>
      </c>
      <c r="L234" s="165" t="s">
        <v>2233</v>
      </c>
      <c r="M234" s="165" t="s">
        <v>643</v>
      </c>
      <c r="N234" s="64">
        <v>0</v>
      </c>
      <c r="O234" s="64">
        <v>0</v>
      </c>
      <c r="P234" s="64">
        <v>0</v>
      </c>
      <c r="Q234" s="64">
        <v>0</v>
      </c>
      <c r="R234" s="64">
        <f t="shared" si="42"/>
        <v>0</v>
      </c>
      <c r="S234" s="105" t="s">
        <v>5915</v>
      </c>
      <c r="T234" s="105" t="s">
        <v>172</v>
      </c>
      <c r="U234" s="159">
        <f t="shared" si="33"/>
        <v>0</v>
      </c>
      <c r="V234" s="159" t="s">
        <v>5920</v>
      </c>
      <c r="W234" s="100" t="str">
        <f t="shared" si="34"/>
        <v>No hay Programación</v>
      </c>
      <c r="X234" s="105" t="str">
        <f t="shared" si="35"/>
        <v>De acuerdo a lo programado</v>
      </c>
      <c r="Y234" s="166"/>
      <c r="Z234" s="159">
        <f t="shared" si="36"/>
        <v>0</v>
      </c>
      <c r="AA234" s="159"/>
      <c r="AB234" s="100" t="str">
        <f t="shared" si="37"/>
        <v>No hay ejecución</v>
      </c>
      <c r="AC234" s="105" t="str">
        <f t="shared" si="38"/>
        <v>NA</v>
      </c>
      <c r="AD234" s="166"/>
      <c r="AE234" s="65" t="e">
        <f t="shared" si="39"/>
        <v>#VALUE!</v>
      </c>
      <c r="AF234" s="100" t="e">
        <f t="shared" si="40"/>
        <v>#VALUE!</v>
      </c>
      <c r="AG234" s="105" t="e">
        <f t="shared" si="41"/>
        <v>#VALUE!</v>
      </c>
      <c r="AH234" s="166"/>
      <c r="AI234" s="65" t="s">
        <v>172</v>
      </c>
      <c r="AJ234" s="105" t="s">
        <v>172</v>
      </c>
    </row>
    <row r="235" spans="1:36" s="59" customFormat="1" ht="20.399999999999999" thickTop="1" thickBot="1">
      <c r="A235" s="63">
        <v>220</v>
      </c>
      <c r="B235" s="162" t="s">
        <v>400</v>
      </c>
      <c r="C235" s="162">
        <v>0</v>
      </c>
      <c r="D235" s="162">
        <v>0</v>
      </c>
      <c r="E235" s="162" t="s">
        <v>41</v>
      </c>
      <c r="F235" s="162">
        <v>18</v>
      </c>
      <c r="G235" s="231" t="s">
        <v>5931</v>
      </c>
      <c r="H235" s="164" t="s">
        <v>6119</v>
      </c>
      <c r="I235" s="231" t="s">
        <v>2877</v>
      </c>
      <c r="J235" s="231" t="s">
        <v>5995</v>
      </c>
      <c r="K235" s="231">
        <v>6</v>
      </c>
      <c r="L235" s="165" t="s">
        <v>2247</v>
      </c>
      <c r="M235" s="165" t="s">
        <v>643</v>
      </c>
      <c r="N235" s="64">
        <v>0</v>
      </c>
      <c r="O235" s="64">
        <v>0</v>
      </c>
      <c r="P235" s="64">
        <v>0</v>
      </c>
      <c r="Q235" s="64">
        <v>0</v>
      </c>
      <c r="R235" s="64">
        <f t="shared" si="42"/>
        <v>0</v>
      </c>
      <c r="S235" s="105" t="s">
        <v>5915</v>
      </c>
      <c r="T235" s="105" t="s">
        <v>172</v>
      </c>
      <c r="U235" s="159">
        <f t="shared" si="33"/>
        <v>0</v>
      </c>
      <c r="V235" s="159" t="s">
        <v>5920</v>
      </c>
      <c r="W235" s="100" t="str">
        <f t="shared" si="34"/>
        <v>No hay Programación</v>
      </c>
      <c r="X235" s="105" t="str">
        <f t="shared" si="35"/>
        <v>De acuerdo a lo programado</v>
      </c>
      <c r="Y235" s="166"/>
      <c r="Z235" s="159">
        <f t="shared" si="36"/>
        <v>0</v>
      </c>
      <c r="AA235" s="159"/>
      <c r="AB235" s="100" t="str">
        <f t="shared" si="37"/>
        <v>No hay ejecución</v>
      </c>
      <c r="AC235" s="105" t="str">
        <f t="shared" si="38"/>
        <v>NA</v>
      </c>
      <c r="AD235" s="166"/>
      <c r="AE235" s="65" t="e">
        <f t="shared" si="39"/>
        <v>#VALUE!</v>
      </c>
      <c r="AF235" s="100" t="e">
        <f t="shared" si="40"/>
        <v>#VALUE!</v>
      </c>
      <c r="AG235" s="105" t="e">
        <f t="shared" si="41"/>
        <v>#VALUE!</v>
      </c>
      <c r="AH235" s="166"/>
      <c r="AI235" s="65" t="s">
        <v>172</v>
      </c>
      <c r="AJ235" s="105" t="s">
        <v>172</v>
      </c>
    </row>
    <row r="236" spans="1:36" s="59" customFormat="1" ht="20.399999999999999" thickTop="1" thickBot="1">
      <c r="A236" s="63">
        <v>221</v>
      </c>
      <c r="B236" s="162" t="s">
        <v>400</v>
      </c>
      <c r="C236" s="162">
        <v>0</v>
      </c>
      <c r="D236" s="162">
        <v>0</v>
      </c>
      <c r="E236" s="162" t="s">
        <v>41</v>
      </c>
      <c r="F236" s="162">
        <v>18</v>
      </c>
      <c r="G236" s="231" t="s">
        <v>5931</v>
      </c>
      <c r="H236" s="164" t="s">
        <v>6120</v>
      </c>
      <c r="I236" s="231" t="s">
        <v>2877</v>
      </c>
      <c r="J236" s="231" t="s">
        <v>5995</v>
      </c>
      <c r="K236" s="231">
        <v>6</v>
      </c>
      <c r="L236" s="165" t="s">
        <v>2201</v>
      </c>
      <c r="M236" s="165" t="s">
        <v>3764</v>
      </c>
      <c r="N236" s="64">
        <v>0</v>
      </c>
      <c r="O236" s="64">
        <v>5</v>
      </c>
      <c r="P236" s="64">
        <v>2</v>
      </c>
      <c r="Q236" s="64">
        <v>0</v>
      </c>
      <c r="R236" s="64">
        <f t="shared" si="42"/>
        <v>7</v>
      </c>
      <c r="S236" s="105" t="s">
        <v>5915</v>
      </c>
      <c r="T236" s="105" t="s">
        <v>172</v>
      </c>
      <c r="U236" s="159">
        <f t="shared" si="33"/>
        <v>5</v>
      </c>
      <c r="V236" s="159">
        <v>5</v>
      </c>
      <c r="W236" s="100">
        <f t="shared" si="34"/>
        <v>1</v>
      </c>
      <c r="X236" s="105" t="str">
        <f t="shared" si="35"/>
        <v>De acuerdo a lo programado</v>
      </c>
      <c r="Y236" s="166"/>
      <c r="Z236" s="159">
        <f t="shared" si="36"/>
        <v>2</v>
      </c>
      <c r="AA236" s="159"/>
      <c r="AB236" s="100" t="str">
        <f t="shared" si="37"/>
        <v>No hay ejecución</v>
      </c>
      <c r="AC236" s="105" t="str">
        <f t="shared" si="38"/>
        <v>NA</v>
      </c>
      <c r="AD236" s="166"/>
      <c r="AE236" s="65">
        <f t="shared" si="39"/>
        <v>5</v>
      </c>
      <c r="AF236" s="100">
        <f t="shared" si="40"/>
        <v>0.7142857142857143</v>
      </c>
      <c r="AG236" s="105" t="str">
        <f t="shared" si="41"/>
        <v>Atraso Leve</v>
      </c>
      <c r="AH236" s="166"/>
      <c r="AI236" s="65" t="s">
        <v>172</v>
      </c>
      <c r="AJ236" s="105" t="s">
        <v>172</v>
      </c>
    </row>
    <row r="237" spans="1:36" s="59" customFormat="1" ht="20.399999999999999" thickTop="1" thickBot="1">
      <c r="A237" s="63">
        <v>222</v>
      </c>
      <c r="B237" s="162" t="s">
        <v>400</v>
      </c>
      <c r="C237" s="162">
        <v>0</v>
      </c>
      <c r="D237" s="162">
        <v>0</v>
      </c>
      <c r="E237" s="162" t="s">
        <v>41</v>
      </c>
      <c r="F237" s="162">
        <v>18</v>
      </c>
      <c r="G237" s="231" t="s">
        <v>5931</v>
      </c>
      <c r="H237" s="164" t="s">
        <v>6121</v>
      </c>
      <c r="I237" s="231" t="s">
        <v>2877</v>
      </c>
      <c r="J237" s="231" t="s">
        <v>5995</v>
      </c>
      <c r="K237" s="231">
        <v>6</v>
      </c>
      <c r="L237" s="165" t="s">
        <v>2214</v>
      </c>
      <c r="M237" s="165" t="s">
        <v>2215</v>
      </c>
      <c r="N237" s="64">
        <v>0</v>
      </c>
      <c r="O237" s="64">
        <v>3</v>
      </c>
      <c r="P237" s="64">
        <v>6</v>
      </c>
      <c r="Q237" s="64">
        <v>0</v>
      </c>
      <c r="R237" s="64">
        <f t="shared" si="42"/>
        <v>9</v>
      </c>
      <c r="S237" s="105" t="s">
        <v>5915</v>
      </c>
      <c r="T237" s="105" t="s">
        <v>172</v>
      </c>
      <c r="U237" s="159">
        <f t="shared" si="33"/>
        <v>3</v>
      </c>
      <c r="V237" s="159">
        <v>3</v>
      </c>
      <c r="W237" s="100">
        <f t="shared" si="34"/>
        <v>1</v>
      </c>
      <c r="X237" s="105" t="str">
        <f t="shared" si="35"/>
        <v>De acuerdo a lo programado</v>
      </c>
      <c r="Y237" s="166"/>
      <c r="Z237" s="159">
        <f t="shared" si="36"/>
        <v>6</v>
      </c>
      <c r="AA237" s="159"/>
      <c r="AB237" s="100" t="str">
        <f t="shared" si="37"/>
        <v>No hay ejecución</v>
      </c>
      <c r="AC237" s="105" t="str">
        <f t="shared" si="38"/>
        <v>NA</v>
      </c>
      <c r="AD237" s="166"/>
      <c r="AE237" s="65">
        <f t="shared" si="39"/>
        <v>3</v>
      </c>
      <c r="AF237" s="100">
        <f t="shared" si="40"/>
        <v>0.33333333333333331</v>
      </c>
      <c r="AG237" s="105" t="str">
        <f t="shared" si="41"/>
        <v>Incumplimiento</v>
      </c>
      <c r="AH237" s="166"/>
      <c r="AI237" s="65" t="s">
        <v>172</v>
      </c>
      <c r="AJ237" s="105" t="s">
        <v>172</v>
      </c>
    </row>
    <row r="238" spans="1:36" s="59" customFormat="1" ht="20.399999999999999" thickTop="1" thickBot="1">
      <c r="A238" s="63">
        <v>223</v>
      </c>
      <c r="B238" s="162" t="s">
        <v>400</v>
      </c>
      <c r="C238" s="162">
        <v>0</v>
      </c>
      <c r="D238" s="162">
        <v>0</v>
      </c>
      <c r="E238" s="162" t="s">
        <v>41</v>
      </c>
      <c r="F238" s="162">
        <v>18</v>
      </c>
      <c r="G238" s="231" t="s">
        <v>5931</v>
      </c>
      <c r="H238" s="164" t="s">
        <v>3934</v>
      </c>
      <c r="I238" s="231" t="s">
        <v>2877</v>
      </c>
      <c r="J238" s="231" t="s">
        <v>5995</v>
      </c>
      <c r="K238" s="231">
        <v>6</v>
      </c>
      <c r="L238" s="165" t="s">
        <v>3778</v>
      </c>
      <c r="M238" s="165" t="s">
        <v>643</v>
      </c>
      <c r="N238" s="64">
        <v>0</v>
      </c>
      <c r="O238" s="64">
        <v>0</v>
      </c>
      <c r="P238" s="64">
        <v>0</v>
      </c>
      <c r="Q238" s="64">
        <v>0</v>
      </c>
      <c r="R238" s="64">
        <f t="shared" si="42"/>
        <v>0</v>
      </c>
      <c r="S238" s="105" t="s">
        <v>5915</v>
      </c>
      <c r="T238" s="105" t="s">
        <v>172</v>
      </c>
      <c r="U238" s="159">
        <f t="shared" si="33"/>
        <v>0</v>
      </c>
      <c r="V238" s="159" t="s">
        <v>5920</v>
      </c>
      <c r="W238" s="100" t="str">
        <f t="shared" si="34"/>
        <v>No hay Programación</v>
      </c>
      <c r="X238" s="105" t="str">
        <f t="shared" si="35"/>
        <v>De acuerdo a lo programado</v>
      </c>
      <c r="Y238" s="166"/>
      <c r="Z238" s="159">
        <f t="shared" si="36"/>
        <v>0</v>
      </c>
      <c r="AA238" s="159"/>
      <c r="AB238" s="100" t="str">
        <f t="shared" si="37"/>
        <v>No hay ejecución</v>
      </c>
      <c r="AC238" s="105" t="str">
        <f t="shared" si="38"/>
        <v>NA</v>
      </c>
      <c r="AD238" s="166"/>
      <c r="AE238" s="65" t="e">
        <f t="shared" si="39"/>
        <v>#VALUE!</v>
      </c>
      <c r="AF238" s="100" t="e">
        <f t="shared" si="40"/>
        <v>#VALUE!</v>
      </c>
      <c r="AG238" s="105" t="e">
        <f t="shared" si="41"/>
        <v>#VALUE!</v>
      </c>
      <c r="AH238" s="166"/>
      <c r="AI238" s="65" t="s">
        <v>172</v>
      </c>
      <c r="AJ238" s="105" t="s">
        <v>172</v>
      </c>
    </row>
    <row r="239" spans="1:36" s="59" customFormat="1" ht="20.399999999999999" thickTop="1" thickBot="1">
      <c r="A239" s="63">
        <v>224</v>
      </c>
      <c r="B239" s="162" t="s">
        <v>400</v>
      </c>
      <c r="C239" s="162">
        <v>0</v>
      </c>
      <c r="D239" s="162">
        <v>0</v>
      </c>
      <c r="E239" s="162" t="s">
        <v>41</v>
      </c>
      <c r="F239" s="162">
        <v>18</v>
      </c>
      <c r="G239" s="231" t="s">
        <v>5931</v>
      </c>
      <c r="H239" s="164" t="s">
        <v>3935</v>
      </c>
      <c r="I239" s="231" t="s">
        <v>2877</v>
      </c>
      <c r="J239" s="231" t="s">
        <v>5995</v>
      </c>
      <c r="K239" s="231">
        <v>6</v>
      </c>
      <c r="L239" s="165" t="s">
        <v>2233</v>
      </c>
      <c r="M239" s="165" t="s">
        <v>643</v>
      </c>
      <c r="N239" s="64">
        <v>0</v>
      </c>
      <c r="O239" s="64">
        <v>0</v>
      </c>
      <c r="P239" s="64">
        <v>0</v>
      </c>
      <c r="Q239" s="64">
        <v>0</v>
      </c>
      <c r="R239" s="64">
        <f t="shared" si="42"/>
        <v>0</v>
      </c>
      <c r="S239" s="105" t="s">
        <v>5915</v>
      </c>
      <c r="T239" s="105" t="s">
        <v>172</v>
      </c>
      <c r="U239" s="159">
        <f t="shared" si="33"/>
        <v>0</v>
      </c>
      <c r="V239" s="159" t="s">
        <v>5920</v>
      </c>
      <c r="W239" s="100" t="str">
        <f t="shared" si="34"/>
        <v>No hay Programación</v>
      </c>
      <c r="X239" s="105" t="str">
        <f t="shared" si="35"/>
        <v>De acuerdo a lo programado</v>
      </c>
      <c r="Y239" s="166"/>
      <c r="Z239" s="159">
        <f t="shared" si="36"/>
        <v>0</v>
      </c>
      <c r="AA239" s="159"/>
      <c r="AB239" s="100" t="str">
        <f t="shared" si="37"/>
        <v>No hay ejecución</v>
      </c>
      <c r="AC239" s="105" t="str">
        <f t="shared" si="38"/>
        <v>NA</v>
      </c>
      <c r="AD239" s="166"/>
      <c r="AE239" s="65" t="e">
        <f t="shared" si="39"/>
        <v>#VALUE!</v>
      </c>
      <c r="AF239" s="100" t="e">
        <f t="shared" si="40"/>
        <v>#VALUE!</v>
      </c>
      <c r="AG239" s="105" t="e">
        <f t="shared" si="41"/>
        <v>#VALUE!</v>
      </c>
      <c r="AH239" s="166"/>
      <c r="AI239" s="65" t="s">
        <v>172</v>
      </c>
      <c r="AJ239" s="105" t="s">
        <v>172</v>
      </c>
    </row>
    <row r="240" spans="1:36" s="59" customFormat="1" ht="20.399999999999999" thickTop="1" thickBot="1">
      <c r="A240" s="63">
        <v>225</v>
      </c>
      <c r="B240" s="162" t="s">
        <v>400</v>
      </c>
      <c r="C240" s="162">
        <v>0</v>
      </c>
      <c r="D240" s="162">
        <v>0</v>
      </c>
      <c r="E240" s="162" t="s">
        <v>41</v>
      </c>
      <c r="F240" s="162">
        <v>18</v>
      </c>
      <c r="G240" s="231" t="s">
        <v>5931</v>
      </c>
      <c r="H240" s="164" t="s">
        <v>6122</v>
      </c>
      <c r="I240" s="231" t="s">
        <v>2877</v>
      </c>
      <c r="J240" s="231" t="s">
        <v>5995</v>
      </c>
      <c r="K240" s="231">
        <v>6</v>
      </c>
      <c r="L240" s="165" t="s">
        <v>2233</v>
      </c>
      <c r="M240" s="165" t="s">
        <v>643</v>
      </c>
      <c r="N240" s="64">
        <v>0</v>
      </c>
      <c r="O240" s="64">
        <v>0</v>
      </c>
      <c r="P240" s="64">
        <v>0</v>
      </c>
      <c r="Q240" s="64">
        <v>0</v>
      </c>
      <c r="R240" s="64">
        <f t="shared" si="42"/>
        <v>0</v>
      </c>
      <c r="S240" s="105" t="s">
        <v>5915</v>
      </c>
      <c r="T240" s="105" t="s">
        <v>172</v>
      </c>
      <c r="U240" s="159">
        <f t="shared" si="33"/>
        <v>0</v>
      </c>
      <c r="V240" s="159" t="s">
        <v>5920</v>
      </c>
      <c r="W240" s="100" t="str">
        <f t="shared" si="34"/>
        <v>No hay Programación</v>
      </c>
      <c r="X240" s="105" t="str">
        <f t="shared" si="35"/>
        <v>De acuerdo a lo programado</v>
      </c>
      <c r="Y240" s="166"/>
      <c r="Z240" s="159">
        <f t="shared" si="36"/>
        <v>0</v>
      </c>
      <c r="AA240" s="159"/>
      <c r="AB240" s="100" t="str">
        <f t="shared" si="37"/>
        <v>No hay ejecución</v>
      </c>
      <c r="AC240" s="105" t="str">
        <f t="shared" si="38"/>
        <v>NA</v>
      </c>
      <c r="AD240" s="166"/>
      <c r="AE240" s="65" t="e">
        <f t="shared" si="39"/>
        <v>#VALUE!</v>
      </c>
      <c r="AF240" s="100" t="e">
        <f t="shared" si="40"/>
        <v>#VALUE!</v>
      </c>
      <c r="AG240" s="105" t="e">
        <f t="shared" si="41"/>
        <v>#VALUE!</v>
      </c>
      <c r="AH240" s="166"/>
      <c r="AI240" s="65" t="s">
        <v>172</v>
      </c>
      <c r="AJ240" s="105" t="s">
        <v>172</v>
      </c>
    </row>
    <row r="241" spans="1:36" s="59" customFormat="1" ht="20.399999999999999" thickTop="1" thickBot="1">
      <c r="A241" s="63">
        <v>226</v>
      </c>
      <c r="B241" s="162" t="s">
        <v>400</v>
      </c>
      <c r="C241" s="162">
        <v>0</v>
      </c>
      <c r="D241" s="162">
        <v>0</v>
      </c>
      <c r="E241" s="162" t="s">
        <v>41</v>
      </c>
      <c r="F241" s="162">
        <v>18</v>
      </c>
      <c r="G241" s="231" t="s">
        <v>5931</v>
      </c>
      <c r="H241" s="164" t="s">
        <v>6123</v>
      </c>
      <c r="I241" s="231" t="s">
        <v>2877</v>
      </c>
      <c r="J241" s="231" t="s">
        <v>5995</v>
      </c>
      <c r="K241" s="231">
        <v>6</v>
      </c>
      <c r="L241" s="165" t="s">
        <v>2247</v>
      </c>
      <c r="M241" s="165" t="s">
        <v>643</v>
      </c>
      <c r="N241" s="64">
        <v>0</v>
      </c>
      <c r="O241" s="64">
        <v>0</v>
      </c>
      <c r="P241" s="64">
        <v>0</v>
      </c>
      <c r="Q241" s="64">
        <v>0</v>
      </c>
      <c r="R241" s="64">
        <f t="shared" si="42"/>
        <v>0</v>
      </c>
      <c r="S241" s="105" t="s">
        <v>5915</v>
      </c>
      <c r="T241" s="105" t="s">
        <v>172</v>
      </c>
      <c r="U241" s="159">
        <f t="shared" si="33"/>
        <v>0</v>
      </c>
      <c r="V241" s="159" t="s">
        <v>5920</v>
      </c>
      <c r="W241" s="100" t="str">
        <f t="shared" si="34"/>
        <v>No hay Programación</v>
      </c>
      <c r="X241" s="105" t="str">
        <f t="shared" si="35"/>
        <v>De acuerdo a lo programado</v>
      </c>
      <c r="Y241" s="166"/>
      <c r="Z241" s="159">
        <f t="shared" si="36"/>
        <v>0</v>
      </c>
      <c r="AA241" s="159"/>
      <c r="AB241" s="100" t="str">
        <f t="shared" si="37"/>
        <v>No hay ejecución</v>
      </c>
      <c r="AC241" s="105" t="str">
        <f t="shared" si="38"/>
        <v>NA</v>
      </c>
      <c r="AD241" s="166"/>
      <c r="AE241" s="65" t="e">
        <f t="shared" si="39"/>
        <v>#VALUE!</v>
      </c>
      <c r="AF241" s="100" t="e">
        <f t="shared" si="40"/>
        <v>#VALUE!</v>
      </c>
      <c r="AG241" s="105" t="e">
        <f t="shared" si="41"/>
        <v>#VALUE!</v>
      </c>
      <c r="AH241" s="166"/>
      <c r="AI241" s="65" t="s">
        <v>172</v>
      </c>
      <c r="AJ241" s="105" t="s">
        <v>172</v>
      </c>
    </row>
    <row r="242" spans="1:36" s="59" customFormat="1" ht="20.399999999999999" thickTop="1" thickBot="1">
      <c r="A242" s="63">
        <v>227</v>
      </c>
      <c r="B242" s="162" t="s">
        <v>400</v>
      </c>
      <c r="C242" s="162">
        <v>0</v>
      </c>
      <c r="D242" s="162">
        <v>0</v>
      </c>
      <c r="E242" s="162" t="s">
        <v>41</v>
      </c>
      <c r="F242" s="162">
        <v>18</v>
      </c>
      <c r="G242" s="231" t="s">
        <v>5931</v>
      </c>
      <c r="H242" s="164" t="s">
        <v>6124</v>
      </c>
      <c r="I242" s="231" t="s">
        <v>2877</v>
      </c>
      <c r="J242" s="231" t="s">
        <v>5995</v>
      </c>
      <c r="K242" s="231">
        <v>6</v>
      </c>
      <c r="L242" s="165" t="s">
        <v>2201</v>
      </c>
      <c r="M242" s="165" t="s">
        <v>3764</v>
      </c>
      <c r="N242" s="64">
        <v>0</v>
      </c>
      <c r="O242" s="64">
        <v>0</v>
      </c>
      <c r="P242" s="64">
        <v>0</v>
      </c>
      <c r="Q242" s="64">
        <v>0</v>
      </c>
      <c r="R242" s="64">
        <f t="shared" si="42"/>
        <v>0</v>
      </c>
      <c r="S242" s="105" t="s">
        <v>5915</v>
      </c>
      <c r="T242" s="105" t="s">
        <v>172</v>
      </c>
      <c r="U242" s="159">
        <f t="shared" si="33"/>
        <v>0</v>
      </c>
      <c r="V242" s="159" t="s">
        <v>5920</v>
      </c>
      <c r="W242" s="100" t="str">
        <f t="shared" si="34"/>
        <v>No hay Programación</v>
      </c>
      <c r="X242" s="105" t="str">
        <f t="shared" si="35"/>
        <v>De acuerdo a lo programado</v>
      </c>
      <c r="Y242" s="166"/>
      <c r="Z242" s="159">
        <f t="shared" si="36"/>
        <v>0</v>
      </c>
      <c r="AA242" s="159"/>
      <c r="AB242" s="100" t="str">
        <f t="shared" si="37"/>
        <v>No hay ejecución</v>
      </c>
      <c r="AC242" s="105" t="str">
        <f t="shared" si="38"/>
        <v>NA</v>
      </c>
      <c r="AD242" s="166"/>
      <c r="AE242" s="65" t="e">
        <f t="shared" si="39"/>
        <v>#VALUE!</v>
      </c>
      <c r="AF242" s="100" t="e">
        <f t="shared" si="40"/>
        <v>#VALUE!</v>
      </c>
      <c r="AG242" s="105" t="e">
        <f t="shared" si="41"/>
        <v>#VALUE!</v>
      </c>
      <c r="AH242" s="166"/>
      <c r="AI242" s="65" t="s">
        <v>172</v>
      </c>
      <c r="AJ242" s="105" t="s">
        <v>172</v>
      </c>
    </row>
    <row r="243" spans="1:36" s="59" customFormat="1" ht="30" thickTop="1" thickBot="1">
      <c r="A243" s="63">
        <v>228</v>
      </c>
      <c r="B243" s="162" t="s">
        <v>400</v>
      </c>
      <c r="C243" s="162">
        <v>0</v>
      </c>
      <c r="D243" s="162">
        <v>0</v>
      </c>
      <c r="E243" s="162" t="s">
        <v>41</v>
      </c>
      <c r="F243" s="162">
        <v>18</v>
      </c>
      <c r="G243" s="231" t="s">
        <v>5931</v>
      </c>
      <c r="H243" s="164" t="s">
        <v>6125</v>
      </c>
      <c r="I243" s="231" t="s">
        <v>2877</v>
      </c>
      <c r="J243" s="231" t="s">
        <v>5995</v>
      </c>
      <c r="K243" s="231">
        <v>6</v>
      </c>
      <c r="L243" s="165" t="s">
        <v>2214</v>
      </c>
      <c r="M243" s="165" t="s">
        <v>2215</v>
      </c>
      <c r="N243" s="64">
        <v>0</v>
      </c>
      <c r="O243" s="64">
        <v>0</v>
      </c>
      <c r="P243" s="64">
        <v>0</v>
      </c>
      <c r="Q243" s="64">
        <v>0</v>
      </c>
      <c r="R243" s="64">
        <f t="shared" si="42"/>
        <v>0</v>
      </c>
      <c r="S243" s="105" t="s">
        <v>5915</v>
      </c>
      <c r="T243" s="105" t="s">
        <v>172</v>
      </c>
      <c r="U243" s="159">
        <f t="shared" si="33"/>
        <v>0</v>
      </c>
      <c r="V243" s="159" t="s">
        <v>5920</v>
      </c>
      <c r="W243" s="100" t="str">
        <f t="shared" si="34"/>
        <v>No hay Programación</v>
      </c>
      <c r="X243" s="105" t="str">
        <f t="shared" si="35"/>
        <v>De acuerdo a lo programado</v>
      </c>
      <c r="Y243" s="166"/>
      <c r="Z243" s="159">
        <f t="shared" si="36"/>
        <v>0</v>
      </c>
      <c r="AA243" s="159"/>
      <c r="AB243" s="100" t="str">
        <f t="shared" si="37"/>
        <v>No hay ejecución</v>
      </c>
      <c r="AC243" s="105" t="str">
        <f t="shared" si="38"/>
        <v>NA</v>
      </c>
      <c r="AD243" s="166"/>
      <c r="AE243" s="65" t="e">
        <f t="shared" si="39"/>
        <v>#VALUE!</v>
      </c>
      <c r="AF243" s="100" t="e">
        <f t="shared" si="40"/>
        <v>#VALUE!</v>
      </c>
      <c r="AG243" s="105" t="e">
        <f t="shared" si="41"/>
        <v>#VALUE!</v>
      </c>
      <c r="AH243" s="166"/>
      <c r="AI243" s="65" t="s">
        <v>172</v>
      </c>
      <c r="AJ243" s="105" t="s">
        <v>172</v>
      </c>
    </row>
    <row r="244" spans="1:36" s="59" customFormat="1" ht="20.399999999999999" thickTop="1" thickBot="1">
      <c r="A244" s="63">
        <v>229</v>
      </c>
      <c r="B244" s="162" t="s">
        <v>400</v>
      </c>
      <c r="C244" s="162">
        <v>0</v>
      </c>
      <c r="D244" s="162">
        <v>0</v>
      </c>
      <c r="E244" s="162" t="s">
        <v>41</v>
      </c>
      <c r="F244" s="162">
        <v>18</v>
      </c>
      <c r="G244" s="231" t="s">
        <v>5931</v>
      </c>
      <c r="H244" s="164" t="s">
        <v>3938</v>
      </c>
      <c r="I244" s="231" t="s">
        <v>2877</v>
      </c>
      <c r="J244" s="231" t="s">
        <v>5995</v>
      </c>
      <c r="K244" s="231">
        <v>6</v>
      </c>
      <c r="L244" s="165" t="s">
        <v>3778</v>
      </c>
      <c r="M244" s="165" t="s">
        <v>643</v>
      </c>
      <c r="N244" s="64">
        <v>0</v>
      </c>
      <c r="O244" s="64">
        <v>0</v>
      </c>
      <c r="P244" s="64">
        <v>0</v>
      </c>
      <c r="Q244" s="64">
        <v>0</v>
      </c>
      <c r="R244" s="64">
        <f t="shared" si="42"/>
        <v>0</v>
      </c>
      <c r="S244" s="105" t="s">
        <v>5915</v>
      </c>
      <c r="T244" s="105" t="s">
        <v>172</v>
      </c>
      <c r="U244" s="159">
        <f t="shared" si="33"/>
        <v>0</v>
      </c>
      <c r="V244" s="159" t="s">
        <v>5920</v>
      </c>
      <c r="W244" s="100" t="str">
        <f t="shared" si="34"/>
        <v>No hay Programación</v>
      </c>
      <c r="X244" s="105" t="str">
        <f t="shared" si="35"/>
        <v>De acuerdo a lo programado</v>
      </c>
      <c r="Y244" s="166"/>
      <c r="Z244" s="159">
        <f t="shared" si="36"/>
        <v>0</v>
      </c>
      <c r="AA244" s="159"/>
      <c r="AB244" s="100" t="str">
        <f t="shared" si="37"/>
        <v>No hay ejecución</v>
      </c>
      <c r="AC244" s="105" t="str">
        <f t="shared" si="38"/>
        <v>NA</v>
      </c>
      <c r="AD244" s="166"/>
      <c r="AE244" s="65" t="e">
        <f t="shared" si="39"/>
        <v>#VALUE!</v>
      </c>
      <c r="AF244" s="100" t="e">
        <f t="shared" si="40"/>
        <v>#VALUE!</v>
      </c>
      <c r="AG244" s="105" t="e">
        <f t="shared" si="41"/>
        <v>#VALUE!</v>
      </c>
      <c r="AH244" s="166"/>
      <c r="AI244" s="65" t="s">
        <v>172</v>
      </c>
      <c r="AJ244" s="105" t="s">
        <v>172</v>
      </c>
    </row>
    <row r="245" spans="1:36" s="59" customFormat="1" ht="30" thickTop="1" thickBot="1">
      <c r="A245" s="63">
        <v>230</v>
      </c>
      <c r="B245" s="162" t="s">
        <v>400</v>
      </c>
      <c r="C245" s="162">
        <v>0</v>
      </c>
      <c r="D245" s="162">
        <v>0</v>
      </c>
      <c r="E245" s="162" t="s">
        <v>41</v>
      </c>
      <c r="F245" s="162">
        <v>18</v>
      </c>
      <c r="G245" s="231" t="s">
        <v>5931</v>
      </c>
      <c r="H245" s="164" t="s">
        <v>3939</v>
      </c>
      <c r="I245" s="231" t="s">
        <v>2877</v>
      </c>
      <c r="J245" s="231" t="s">
        <v>5995</v>
      </c>
      <c r="K245" s="231">
        <v>6</v>
      </c>
      <c r="L245" s="165" t="s">
        <v>2233</v>
      </c>
      <c r="M245" s="165" t="s">
        <v>6034</v>
      </c>
      <c r="N245" s="64">
        <v>0</v>
      </c>
      <c r="O245" s="64">
        <v>0</v>
      </c>
      <c r="P245" s="64">
        <v>0</v>
      </c>
      <c r="Q245" s="64">
        <v>0</v>
      </c>
      <c r="R245" s="64">
        <f t="shared" si="42"/>
        <v>0</v>
      </c>
      <c r="S245" s="105" t="s">
        <v>5915</v>
      </c>
      <c r="T245" s="105" t="s">
        <v>172</v>
      </c>
      <c r="U245" s="159">
        <f t="shared" si="33"/>
        <v>0</v>
      </c>
      <c r="V245" s="159" t="s">
        <v>5920</v>
      </c>
      <c r="W245" s="100" t="str">
        <f t="shared" si="34"/>
        <v>No hay Programación</v>
      </c>
      <c r="X245" s="105" t="str">
        <f t="shared" si="35"/>
        <v>De acuerdo a lo programado</v>
      </c>
      <c r="Y245" s="166"/>
      <c r="Z245" s="159">
        <f t="shared" si="36"/>
        <v>0</v>
      </c>
      <c r="AA245" s="159"/>
      <c r="AB245" s="100" t="str">
        <f t="shared" si="37"/>
        <v>No hay ejecución</v>
      </c>
      <c r="AC245" s="105" t="str">
        <f t="shared" si="38"/>
        <v>NA</v>
      </c>
      <c r="AD245" s="166"/>
      <c r="AE245" s="65" t="e">
        <f t="shared" si="39"/>
        <v>#VALUE!</v>
      </c>
      <c r="AF245" s="100" t="e">
        <f t="shared" si="40"/>
        <v>#VALUE!</v>
      </c>
      <c r="AG245" s="105" t="e">
        <f t="shared" si="41"/>
        <v>#VALUE!</v>
      </c>
      <c r="AH245" s="166"/>
      <c r="AI245" s="65" t="s">
        <v>172</v>
      </c>
      <c r="AJ245" s="105" t="s">
        <v>172</v>
      </c>
    </row>
    <row r="246" spans="1:36" s="59" customFormat="1" ht="20.399999999999999" thickTop="1" thickBot="1">
      <c r="A246" s="63">
        <v>231</v>
      </c>
      <c r="B246" s="162" t="s">
        <v>400</v>
      </c>
      <c r="C246" s="162">
        <v>0</v>
      </c>
      <c r="D246" s="162">
        <v>0</v>
      </c>
      <c r="E246" s="162" t="s">
        <v>41</v>
      </c>
      <c r="F246" s="162">
        <v>18</v>
      </c>
      <c r="G246" s="231" t="s">
        <v>5931</v>
      </c>
      <c r="H246" s="164" t="s">
        <v>6126</v>
      </c>
      <c r="I246" s="231" t="s">
        <v>2877</v>
      </c>
      <c r="J246" s="231" t="s">
        <v>5995</v>
      </c>
      <c r="K246" s="231">
        <v>6</v>
      </c>
      <c r="L246" s="165" t="s">
        <v>2233</v>
      </c>
      <c r="M246" s="165" t="s">
        <v>643</v>
      </c>
      <c r="N246" s="64">
        <v>0</v>
      </c>
      <c r="O246" s="64">
        <v>0</v>
      </c>
      <c r="P246" s="64">
        <v>0</v>
      </c>
      <c r="Q246" s="64">
        <v>0</v>
      </c>
      <c r="R246" s="64">
        <f t="shared" si="42"/>
        <v>0</v>
      </c>
      <c r="S246" s="105" t="s">
        <v>5915</v>
      </c>
      <c r="T246" s="105" t="s">
        <v>172</v>
      </c>
      <c r="U246" s="159">
        <f t="shared" si="33"/>
        <v>0</v>
      </c>
      <c r="V246" s="159" t="s">
        <v>5920</v>
      </c>
      <c r="W246" s="100" t="str">
        <f t="shared" si="34"/>
        <v>No hay Programación</v>
      </c>
      <c r="X246" s="105" t="str">
        <f t="shared" si="35"/>
        <v>De acuerdo a lo programado</v>
      </c>
      <c r="Y246" s="166"/>
      <c r="Z246" s="159">
        <f t="shared" si="36"/>
        <v>0</v>
      </c>
      <c r="AA246" s="159"/>
      <c r="AB246" s="100" t="str">
        <f t="shared" si="37"/>
        <v>No hay ejecución</v>
      </c>
      <c r="AC246" s="105" t="str">
        <f t="shared" si="38"/>
        <v>NA</v>
      </c>
      <c r="AD246" s="166"/>
      <c r="AE246" s="65" t="e">
        <f t="shared" si="39"/>
        <v>#VALUE!</v>
      </c>
      <c r="AF246" s="100" t="e">
        <f t="shared" si="40"/>
        <v>#VALUE!</v>
      </c>
      <c r="AG246" s="105" t="e">
        <f t="shared" si="41"/>
        <v>#VALUE!</v>
      </c>
      <c r="AH246" s="166"/>
      <c r="AI246" s="65" t="s">
        <v>172</v>
      </c>
      <c r="AJ246" s="105" t="s">
        <v>172</v>
      </c>
    </row>
    <row r="247" spans="1:36" s="59" customFormat="1" ht="20.399999999999999" thickTop="1" thickBot="1">
      <c r="A247" s="63">
        <v>232</v>
      </c>
      <c r="B247" s="162" t="s">
        <v>400</v>
      </c>
      <c r="C247" s="162">
        <v>0</v>
      </c>
      <c r="D247" s="162">
        <v>0</v>
      </c>
      <c r="E247" s="162" t="s">
        <v>41</v>
      </c>
      <c r="F247" s="162">
        <v>18</v>
      </c>
      <c r="G247" s="231" t="s">
        <v>5931</v>
      </c>
      <c r="H247" s="164" t="s">
        <v>6127</v>
      </c>
      <c r="I247" s="231" t="s">
        <v>2877</v>
      </c>
      <c r="J247" s="231" t="s">
        <v>5995</v>
      </c>
      <c r="K247" s="231">
        <v>6</v>
      </c>
      <c r="L247" s="165" t="s">
        <v>2247</v>
      </c>
      <c r="M247" s="165" t="s">
        <v>643</v>
      </c>
      <c r="N247" s="64">
        <v>0</v>
      </c>
      <c r="O247" s="64">
        <v>0</v>
      </c>
      <c r="P247" s="64">
        <v>0</v>
      </c>
      <c r="Q247" s="64">
        <v>0</v>
      </c>
      <c r="R247" s="64">
        <f t="shared" si="42"/>
        <v>0</v>
      </c>
      <c r="S247" s="105" t="s">
        <v>5915</v>
      </c>
      <c r="T247" s="105" t="s">
        <v>172</v>
      </c>
      <c r="U247" s="159">
        <f t="shared" si="33"/>
        <v>0</v>
      </c>
      <c r="V247" s="159" t="s">
        <v>5920</v>
      </c>
      <c r="W247" s="100" t="str">
        <f t="shared" si="34"/>
        <v>No hay Programación</v>
      </c>
      <c r="X247" s="105" t="str">
        <f t="shared" si="35"/>
        <v>De acuerdo a lo programado</v>
      </c>
      <c r="Y247" s="166"/>
      <c r="Z247" s="159">
        <f t="shared" si="36"/>
        <v>0</v>
      </c>
      <c r="AA247" s="159"/>
      <c r="AB247" s="100" t="str">
        <f t="shared" si="37"/>
        <v>No hay ejecución</v>
      </c>
      <c r="AC247" s="105" t="str">
        <f t="shared" si="38"/>
        <v>NA</v>
      </c>
      <c r="AD247" s="166"/>
      <c r="AE247" s="65" t="e">
        <f t="shared" si="39"/>
        <v>#VALUE!</v>
      </c>
      <c r="AF247" s="100" t="e">
        <f t="shared" si="40"/>
        <v>#VALUE!</v>
      </c>
      <c r="AG247" s="105" t="e">
        <f t="shared" si="41"/>
        <v>#VALUE!</v>
      </c>
      <c r="AH247" s="166"/>
      <c r="AI247" s="65" t="s">
        <v>172</v>
      </c>
      <c r="AJ247" s="105" t="s">
        <v>172</v>
      </c>
    </row>
    <row r="248" spans="1:36" s="59" customFormat="1" ht="20.399999999999999" thickTop="1" thickBot="1">
      <c r="A248" s="63">
        <v>233</v>
      </c>
      <c r="B248" s="162" t="s">
        <v>400</v>
      </c>
      <c r="C248" s="162">
        <v>0</v>
      </c>
      <c r="D248" s="162">
        <v>0</v>
      </c>
      <c r="E248" s="162" t="s">
        <v>41</v>
      </c>
      <c r="F248" s="162">
        <v>18</v>
      </c>
      <c r="G248" s="231" t="s">
        <v>5931</v>
      </c>
      <c r="H248" s="164" t="s">
        <v>6128</v>
      </c>
      <c r="I248" s="231" t="s">
        <v>2877</v>
      </c>
      <c r="J248" s="231" t="s">
        <v>5995</v>
      </c>
      <c r="K248" s="231">
        <v>6</v>
      </c>
      <c r="L248" s="165" t="s">
        <v>2201</v>
      </c>
      <c r="M248" s="165" t="s">
        <v>3764</v>
      </c>
      <c r="N248" s="64">
        <v>0</v>
      </c>
      <c r="O248" s="64">
        <v>0</v>
      </c>
      <c r="P248" s="64">
        <v>0</v>
      </c>
      <c r="Q248" s="64">
        <v>0</v>
      </c>
      <c r="R248" s="64">
        <f t="shared" si="42"/>
        <v>0</v>
      </c>
      <c r="S248" s="105" t="s">
        <v>5915</v>
      </c>
      <c r="T248" s="105" t="s">
        <v>172</v>
      </c>
      <c r="U248" s="159">
        <f t="shared" si="33"/>
        <v>0</v>
      </c>
      <c r="V248" s="159" t="s">
        <v>5920</v>
      </c>
      <c r="W248" s="100" t="str">
        <f t="shared" si="34"/>
        <v>No hay Programación</v>
      </c>
      <c r="X248" s="105" t="str">
        <f t="shared" si="35"/>
        <v>De acuerdo a lo programado</v>
      </c>
      <c r="Y248" s="166"/>
      <c r="Z248" s="159">
        <f t="shared" si="36"/>
        <v>0</v>
      </c>
      <c r="AA248" s="159"/>
      <c r="AB248" s="100" t="str">
        <f t="shared" si="37"/>
        <v>No hay ejecución</v>
      </c>
      <c r="AC248" s="105" t="str">
        <f t="shared" si="38"/>
        <v>NA</v>
      </c>
      <c r="AD248" s="166"/>
      <c r="AE248" s="65" t="e">
        <f t="shared" si="39"/>
        <v>#VALUE!</v>
      </c>
      <c r="AF248" s="100" t="e">
        <f t="shared" si="40"/>
        <v>#VALUE!</v>
      </c>
      <c r="AG248" s="105" t="e">
        <f t="shared" si="41"/>
        <v>#VALUE!</v>
      </c>
      <c r="AH248" s="166"/>
      <c r="AI248" s="65" t="s">
        <v>172</v>
      </c>
      <c r="AJ248" s="105" t="s">
        <v>172</v>
      </c>
    </row>
    <row r="249" spans="1:36" s="59" customFormat="1" ht="20.399999999999999" thickTop="1" thickBot="1">
      <c r="A249" s="63">
        <v>234</v>
      </c>
      <c r="B249" s="162" t="s">
        <v>400</v>
      </c>
      <c r="C249" s="162">
        <v>0</v>
      </c>
      <c r="D249" s="162">
        <v>0</v>
      </c>
      <c r="E249" s="162" t="s">
        <v>41</v>
      </c>
      <c r="F249" s="162">
        <v>18</v>
      </c>
      <c r="G249" s="231" t="s">
        <v>5931</v>
      </c>
      <c r="H249" s="164" t="s">
        <v>6129</v>
      </c>
      <c r="I249" s="231" t="s">
        <v>2877</v>
      </c>
      <c r="J249" s="231" t="s">
        <v>5995</v>
      </c>
      <c r="K249" s="231">
        <v>6</v>
      </c>
      <c r="L249" s="165" t="s">
        <v>2214</v>
      </c>
      <c r="M249" s="165" t="s">
        <v>2215</v>
      </c>
      <c r="N249" s="64">
        <v>0</v>
      </c>
      <c r="O249" s="64">
        <v>0</v>
      </c>
      <c r="P249" s="64">
        <v>0</v>
      </c>
      <c r="Q249" s="64">
        <v>0</v>
      </c>
      <c r="R249" s="64">
        <f t="shared" si="42"/>
        <v>0</v>
      </c>
      <c r="S249" s="105" t="s">
        <v>5915</v>
      </c>
      <c r="T249" s="105" t="s">
        <v>172</v>
      </c>
      <c r="U249" s="159">
        <f t="shared" si="33"/>
        <v>0</v>
      </c>
      <c r="V249" s="159" t="s">
        <v>5920</v>
      </c>
      <c r="W249" s="100" t="str">
        <f t="shared" si="34"/>
        <v>No hay Programación</v>
      </c>
      <c r="X249" s="105" t="str">
        <f t="shared" si="35"/>
        <v>De acuerdo a lo programado</v>
      </c>
      <c r="Y249" s="166"/>
      <c r="Z249" s="159">
        <f t="shared" si="36"/>
        <v>0</v>
      </c>
      <c r="AA249" s="159"/>
      <c r="AB249" s="100" t="str">
        <f t="shared" si="37"/>
        <v>No hay ejecución</v>
      </c>
      <c r="AC249" s="105" t="str">
        <f t="shared" si="38"/>
        <v>NA</v>
      </c>
      <c r="AD249" s="166"/>
      <c r="AE249" s="65" t="e">
        <f t="shared" si="39"/>
        <v>#VALUE!</v>
      </c>
      <c r="AF249" s="100" t="e">
        <f t="shared" si="40"/>
        <v>#VALUE!</v>
      </c>
      <c r="AG249" s="105" t="e">
        <f t="shared" si="41"/>
        <v>#VALUE!</v>
      </c>
      <c r="AH249" s="166"/>
      <c r="AI249" s="65" t="s">
        <v>172</v>
      </c>
      <c r="AJ249" s="105" t="s">
        <v>172</v>
      </c>
    </row>
    <row r="250" spans="1:36" s="59" customFormat="1" ht="20.399999999999999" thickTop="1" thickBot="1">
      <c r="A250" s="63">
        <v>235</v>
      </c>
      <c r="B250" s="162" t="s">
        <v>400</v>
      </c>
      <c r="C250" s="162">
        <v>0</v>
      </c>
      <c r="D250" s="162">
        <v>0</v>
      </c>
      <c r="E250" s="162" t="s">
        <v>41</v>
      </c>
      <c r="F250" s="162">
        <v>18</v>
      </c>
      <c r="G250" s="231" t="s">
        <v>5931</v>
      </c>
      <c r="H250" s="164" t="s">
        <v>3942</v>
      </c>
      <c r="I250" s="231" t="s">
        <v>2877</v>
      </c>
      <c r="J250" s="231" t="s">
        <v>5995</v>
      </c>
      <c r="K250" s="231">
        <v>6</v>
      </c>
      <c r="L250" s="165" t="s">
        <v>3778</v>
      </c>
      <c r="M250" s="165" t="s">
        <v>643</v>
      </c>
      <c r="N250" s="64">
        <v>0</v>
      </c>
      <c r="O250" s="64">
        <v>0</v>
      </c>
      <c r="P250" s="64">
        <v>0</v>
      </c>
      <c r="Q250" s="64">
        <v>0</v>
      </c>
      <c r="R250" s="64">
        <f t="shared" si="42"/>
        <v>0</v>
      </c>
      <c r="S250" s="105" t="s">
        <v>5915</v>
      </c>
      <c r="T250" s="105" t="s">
        <v>172</v>
      </c>
      <c r="U250" s="159">
        <f t="shared" si="33"/>
        <v>0</v>
      </c>
      <c r="V250" s="159" t="s">
        <v>5920</v>
      </c>
      <c r="W250" s="100" t="str">
        <f t="shared" si="34"/>
        <v>No hay Programación</v>
      </c>
      <c r="X250" s="105" t="str">
        <f t="shared" si="35"/>
        <v>De acuerdo a lo programado</v>
      </c>
      <c r="Y250" s="166"/>
      <c r="Z250" s="159">
        <f t="shared" si="36"/>
        <v>0</v>
      </c>
      <c r="AA250" s="159"/>
      <c r="AB250" s="100" t="str">
        <f t="shared" si="37"/>
        <v>No hay ejecución</v>
      </c>
      <c r="AC250" s="105" t="str">
        <f t="shared" si="38"/>
        <v>NA</v>
      </c>
      <c r="AD250" s="166"/>
      <c r="AE250" s="65" t="e">
        <f t="shared" si="39"/>
        <v>#VALUE!</v>
      </c>
      <c r="AF250" s="100" t="e">
        <f t="shared" si="40"/>
        <v>#VALUE!</v>
      </c>
      <c r="AG250" s="105" t="e">
        <f t="shared" si="41"/>
        <v>#VALUE!</v>
      </c>
      <c r="AH250" s="166"/>
      <c r="AI250" s="65" t="s">
        <v>172</v>
      </c>
      <c r="AJ250" s="105" t="s">
        <v>172</v>
      </c>
    </row>
    <row r="251" spans="1:36" s="59" customFormat="1" ht="30" thickTop="1" thickBot="1">
      <c r="A251" s="63">
        <v>236</v>
      </c>
      <c r="B251" s="162" t="s">
        <v>400</v>
      </c>
      <c r="C251" s="162">
        <v>0</v>
      </c>
      <c r="D251" s="162">
        <v>0</v>
      </c>
      <c r="E251" s="162" t="s">
        <v>41</v>
      </c>
      <c r="F251" s="162">
        <v>18</v>
      </c>
      <c r="G251" s="231" t="s">
        <v>5931</v>
      </c>
      <c r="H251" s="164" t="s">
        <v>3943</v>
      </c>
      <c r="I251" s="231" t="s">
        <v>2877</v>
      </c>
      <c r="J251" s="231" t="s">
        <v>5995</v>
      </c>
      <c r="K251" s="231">
        <v>6</v>
      </c>
      <c r="L251" s="165" t="s">
        <v>2233</v>
      </c>
      <c r="M251" s="165" t="s">
        <v>6034</v>
      </c>
      <c r="N251" s="64">
        <v>0</v>
      </c>
      <c r="O251" s="64">
        <v>0</v>
      </c>
      <c r="P251" s="64">
        <v>0</v>
      </c>
      <c r="Q251" s="64">
        <v>0</v>
      </c>
      <c r="R251" s="64">
        <f t="shared" si="42"/>
        <v>0</v>
      </c>
      <c r="S251" s="105" t="s">
        <v>5915</v>
      </c>
      <c r="T251" s="105" t="s">
        <v>172</v>
      </c>
      <c r="U251" s="159">
        <f t="shared" si="33"/>
        <v>0</v>
      </c>
      <c r="V251" s="159" t="s">
        <v>5920</v>
      </c>
      <c r="W251" s="100" t="str">
        <f t="shared" si="34"/>
        <v>No hay Programación</v>
      </c>
      <c r="X251" s="105" t="str">
        <f t="shared" si="35"/>
        <v>De acuerdo a lo programado</v>
      </c>
      <c r="Y251" s="166"/>
      <c r="Z251" s="159">
        <f t="shared" si="36"/>
        <v>0</v>
      </c>
      <c r="AA251" s="159"/>
      <c r="AB251" s="100" t="str">
        <f t="shared" si="37"/>
        <v>No hay ejecución</v>
      </c>
      <c r="AC251" s="105" t="str">
        <f t="shared" si="38"/>
        <v>NA</v>
      </c>
      <c r="AD251" s="166"/>
      <c r="AE251" s="65" t="e">
        <f t="shared" si="39"/>
        <v>#VALUE!</v>
      </c>
      <c r="AF251" s="100" t="e">
        <f t="shared" si="40"/>
        <v>#VALUE!</v>
      </c>
      <c r="AG251" s="105" t="e">
        <f t="shared" si="41"/>
        <v>#VALUE!</v>
      </c>
      <c r="AH251" s="166"/>
      <c r="AI251" s="65" t="s">
        <v>172</v>
      </c>
      <c r="AJ251" s="105" t="s">
        <v>172</v>
      </c>
    </row>
    <row r="252" spans="1:36" s="59" customFormat="1" ht="20.399999999999999" thickTop="1" thickBot="1">
      <c r="A252" s="63">
        <v>237</v>
      </c>
      <c r="B252" s="162" t="s">
        <v>400</v>
      </c>
      <c r="C252" s="162">
        <v>0</v>
      </c>
      <c r="D252" s="162">
        <v>0</v>
      </c>
      <c r="E252" s="162" t="s">
        <v>41</v>
      </c>
      <c r="F252" s="162">
        <v>18</v>
      </c>
      <c r="G252" s="231" t="s">
        <v>5931</v>
      </c>
      <c r="H252" s="164" t="s">
        <v>6130</v>
      </c>
      <c r="I252" s="231" t="s">
        <v>2877</v>
      </c>
      <c r="J252" s="231" t="s">
        <v>5995</v>
      </c>
      <c r="K252" s="231">
        <v>6</v>
      </c>
      <c r="L252" s="165" t="s">
        <v>2233</v>
      </c>
      <c r="M252" s="165" t="s">
        <v>643</v>
      </c>
      <c r="N252" s="64">
        <v>0</v>
      </c>
      <c r="O252" s="64">
        <v>0</v>
      </c>
      <c r="P252" s="64">
        <v>0</v>
      </c>
      <c r="Q252" s="64">
        <v>0</v>
      </c>
      <c r="R252" s="64">
        <f t="shared" si="42"/>
        <v>0</v>
      </c>
      <c r="S252" s="105" t="s">
        <v>5915</v>
      </c>
      <c r="T252" s="105" t="s">
        <v>172</v>
      </c>
      <c r="U252" s="159">
        <f t="shared" si="33"/>
        <v>0</v>
      </c>
      <c r="V252" s="159" t="s">
        <v>5920</v>
      </c>
      <c r="W252" s="100" t="str">
        <f t="shared" si="34"/>
        <v>No hay Programación</v>
      </c>
      <c r="X252" s="105" t="str">
        <f t="shared" si="35"/>
        <v>De acuerdo a lo programado</v>
      </c>
      <c r="Y252" s="166"/>
      <c r="Z252" s="159">
        <f t="shared" si="36"/>
        <v>0</v>
      </c>
      <c r="AA252" s="159"/>
      <c r="AB252" s="100" t="str">
        <f t="shared" si="37"/>
        <v>No hay ejecución</v>
      </c>
      <c r="AC252" s="105" t="str">
        <f t="shared" si="38"/>
        <v>NA</v>
      </c>
      <c r="AD252" s="166"/>
      <c r="AE252" s="65" t="e">
        <f t="shared" si="39"/>
        <v>#VALUE!</v>
      </c>
      <c r="AF252" s="100" t="e">
        <f t="shared" si="40"/>
        <v>#VALUE!</v>
      </c>
      <c r="AG252" s="105" t="e">
        <f t="shared" si="41"/>
        <v>#VALUE!</v>
      </c>
      <c r="AH252" s="166"/>
      <c r="AI252" s="65" t="s">
        <v>172</v>
      </c>
      <c r="AJ252" s="105" t="s">
        <v>172</v>
      </c>
    </row>
    <row r="253" spans="1:36" s="59" customFormat="1" ht="20.399999999999999" thickTop="1" thickBot="1">
      <c r="A253" s="63">
        <v>238</v>
      </c>
      <c r="B253" s="162" t="s">
        <v>400</v>
      </c>
      <c r="C253" s="162">
        <v>0</v>
      </c>
      <c r="D253" s="162">
        <v>0</v>
      </c>
      <c r="E253" s="162" t="s">
        <v>41</v>
      </c>
      <c r="F253" s="162">
        <v>18</v>
      </c>
      <c r="G253" s="231" t="s">
        <v>5931</v>
      </c>
      <c r="H253" s="164" t="s">
        <v>6131</v>
      </c>
      <c r="I253" s="231" t="s">
        <v>2877</v>
      </c>
      <c r="J253" s="231" t="s">
        <v>5995</v>
      </c>
      <c r="K253" s="231">
        <v>6</v>
      </c>
      <c r="L253" s="165" t="s">
        <v>2247</v>
      </c>
      <c r="M253" s="165" t="s">
        <v>643</v>
      </c>
      <c r="N253" s="64">
        <v>0</v>
      </c>
      <c r="O253" s="64">
        <v>0</v>
      </c>
      <c r="P253" s="64">
        <v>0</v>
      </c>
      <c r="Q253" s="64">
        <v>0</v>
      </c>
      <c r="R253" s="64">
        <f t="shared" si="42"/>
        <v>0</v>
      </c>
      <c r="S253" s="105" t="s">
        <v>5915</v>
      </c>
      <c r="T253" s="105" t="s">
        <v>172</v>
      </c>
      <c r="U253" s="159">
        <f t="shared" si="33"/>
        <v>0</v>
      </c>
      <c r="V253" s="159" t="s">
        <v>5920</v>
      </c>
      <c r="W253" s="100" t="str">
        <f t="shared" si="34"/>
        <v>No hay Programación</v>
      </c>
      <c r="X253" s="105" t="str">
        <f t="shared" si="35"/>
        <v>De acuerdo a lo programado</v>
      </c>
      <c r="Y253" s="166"/>
      <c r="Z253" s="159">
        <f t="shared" si="36"/>
        <v>0</v>
      </c>
      <c r="AA253" s="159"/>
      <c r="AB253" s="100" t="str">
        <f t="shared" si="37"/>
        <v>No hay ejecución</v>
      </c>
      <c r="AC253" s="105" t="str">
        <f t="shared" si="38"/>
        <v>NA</v>
      </c>
      <c r="AD253" s="166"/>
      <c r="AE253" s="65" t="e">
        <f t="shared" si="39"/>
        <v>#VALUE!</v>
      </c>
      <c r="AF253" s="100" t="e">
        <f t="shared" si="40"/>
        <v>#VALUE!</v>
      </c>
      <c r="AG253" s="105" t="e">
        <f t="shared" si="41"/>
        <v>#VALUE!</v>
      </c>
      <c r="AH253" s="166"/>
      <c r="AI253" s="65" t="s">
        <v>172</v>
      </c>
      <c r="AJ253" s="105" t="s">
        <v>172</v>
      </c>
    </row>
    <row r="254" spans="1:36" s="59" customFormat="1" ht="30" thickTop="1" thickBot="1">
      <c r="A254" s="63">
        <v>239</v>
      </c>
      <c r="B254" s="162" t="s">
        <v>400</v>
      </c>
      <c r="C254" s="162">
        <v>0</v>
      </c>
      <c r="D254" s="162">
        <v>0</v>
      </c>
      <c r="E254" s="162" t="s">
        <v>41</v>
      </c>
      <c r="F254" s="162">
        <v>18</v>
      </c>
      <c r="G254" s="231" t="s">
        <v>5978</v>
      </c>
      <c r="H254" s="164" t="s">
        <v>6132</v>
      </c>
      <c r="I254" s="231" t="s">
        <v>2877</v>
      </c>
      <c r="J254" s="231" t="s">
        <v>5995</v>
      </c>
      <c r="K254" s="231">
        <v>6</v>
      </c>
      <c r="L254" s="165" t="s">
        <v>2201</v>
      </c>
      <c r="M254" s="165" t="s">
        <v>3764</v>
      </c>
      <c r="N254" s="64">
        <v>3</v>
      </c>
      <c r="O254" s="64">
        <v>0</v>
      </c>
      <c r="P254" s="64">
        <v>0</v>
      </c>
      <c r="Q254" s="64">
        <v>0</v>
      </c>
      <c r="R254" s="64">
        <f t="shared" si="42"/>
        <v>3</v>
      </c>
      <c r="S254" s="105" t="s">
        <v>5915</v>
      </c>
      <c r="T254" s="105" t="s">
        <v>172</v>
      </c>
      <c r="U254" s="159">
        <f t="shared" si="33"/>
        <v>3</v>
      </c>
      <c r="V254" s="159">
        <v>3</v>
      </c>
      <c r="W254" s="100">
        <f t="shared" si="34"/>
        <v>1</v>
      </c>
      <c r="X254" s="105" t="str">
        <f t="shared" si="35"/>
        <v>De acuerdo a lo programado</v>
      </c>
      <c r="Y254" s="166"/>
      <c r="Z254" s="159">
        <f t="shared" si="36"/>
        <v>0</v>
      </c>
      <c r="AA254" s="159"/>
      <c r="AB254" s="100" t="str">
        <f t="shared" si="37"/>
        <v>No hay ejecución</v>
      </c>
      <c r="AC254" s="105" t="str">
        <f t="shared" si="38"/>
        <v>NA</v>
      </c>
      <c r="AD254" s="166"/>
      <c r="AE254" s="65">
        <f t="shared" si="39"/>
        <v>3</v>
      </c>
      <c r="AF254" s="100">
        <f t="shared" si="40"/>
        <v>1</v>
      </c>
      <c r="AG254" s="105" t="str">
        <f t="shared" si="41"/>
        <v>De acuerdo a lo programado</v>
      </c>
      <c r="AH254" s="166"/>
      <c r="AI254" s="65" t="s">
        <v>172</v>
      </c>
      <c r="AJ254" s="105" t="s">
        <v>172</v>
      </c>
    </row>
    <row r="255" spans="1:36" s="59" customFormat="1" ht="30" thickTop="1" thickBot="1">
      <c r="A255" s="63">
        <v>240</v>
      </c>
      <c r="B255" s="162" t="s">
        <v>400</v>
      </c>
      <c r="C255" s="162">
        <v>0</v>
      </c>
      <c r="D255" s="162">
        <v>0</v>
      </c>
      <c r="E255" s="162" t="s">
        <v>41</v>
      </c>
      <c r="F255" s="162">
        <v>18</v>
      </c>
      <c r="G255" s="231" t="s">
        <v>5978</v>
      </c>
      <c r="H255" s="164" t="s">
        <v>6133</v>
      </c>
      <c r="I255" s="231" t="s">
        <v>2877</v>
      </c>
      <c r="J255" s="231" t="s">
        <v>5995</v>
      </c>
      <c r="K255" s="231">
        <v>6</v>
      </c>
      <c r="L255" s="165" t="s">
        <v>2214</v>
      </c>
      <c r="M255" s="165" t="s">
        <v>2215</v>
      </c>
      <c r="N255" s="64">
        <v>2</v>
      </c>
      <c r="O255" s="64">
        <v>3</v>
      </c>
      <c r="P255" s="64">
        <v>2</v>
      </c>
      <c r="Q255" s="64">
        <v>2</v>
      </c>
      <c r="R255" s="64">
        <f t="shared" si="42"/>
        <v>9</v>
      </c>
      <c r="S255" s="105" t="s">
        <v>5915</v>
      </c>
      <c r="T255" s="105" t="s">
        <v>172</v>
      </c>
      <c r="U255" s="159">
        <f t="shared" si="33"/>
        <v>5</v>
      </c>
      <c r="V255" s="159">
        <v>5</v>
      </c>
      <c r="W255" s="100">
        <f t="shared" si="34"/>
        <v>1</v>
      </c>
      <c r="X255" s="105" t="str">
        <f t="shared" si="35"/>
        <v>De acuerdo a lo programado</v>
      </c>
      <c r="Y255" s="166"/>
      <c r="Z255" s="159">
        <f t="shared" si="36"/>
        <v>4</v>
      </c>
      <c r="AA255" s="159"/>
      <c r="AB255" s="100" t="str">
        <f t="shared" si="37"/>
        <v>No hay ejecución</v>
      </c>
      <c r="AC255" s="105" t="str">
        <f t="shared" si="38"/>
        <v>NA</v>
      </c>
      <c r="AD255" s="166"/>
      <c r="AE255" s="65">
        <f t="shared" si="39"/>
        <v>5</v>
      </c>
      <c r="AF255" s="100">
        <f t="shared" si="40"/>
        <v>0.55555555555555558</v>
      </c>
      <c r="AG255" s="105" t="str">
        <f t="shared" si="41"/>
        <v>Incumplimiento</v>
      </c>
      <c r="AH255" s="166"/>
      <c r="AI255" s="65" t="s">
        <v>172</v>
      </c>
      <c r="AJ255" s="105" t="s">
        <v>172</v>
      </c>
    </row>
    <row r="256" spans="1:36" s="59" customFormat="1" ht="30" thickTop="1" thickBot="1">
      <c r="A256" s="63">
        <v>241</v>
      </c>
      <c r="B256" s="162" t="s">
        <v>400</v>
      </c>
      <c r="C256" s="162">
        <v>0</v>
      </c>
      <c r="D256" s="162">
        <v>0</v>
      </c>
      <c r="E256" s="162" t="s">
        <v>41</v>
      </c>
      <c r="F256" s="162">
        <v>18</v>
      </c>
      <c r="G256" s="231" t="s">
        <v>5978</v>
      </c>
      <c r="H256" s="164" t="s">
        <v>6134</v>
      </c>
      <c r="I256" s="231" t="s">
        <v>2877</v>
      </c>
      <c r="J256" s="231" t="s">
        <v>5995</v>
      </c>
      <c r="K256" s="231">
        <v>6</v>
      </c>
      <c r="L256" s="165" t="s">
        <v>3778</v>
      </c>
      <c r="M256" s="165" t="s">
        <v>643</v>
      </c>
      <c r="N256" s="64">
        <v>0</v>
      </c>
      <c r="O256" s="64">
        <v>0</v>
      </c>
      <c r="P256" s="64">
        <v>0</v>
      </c>
      <c r="Q256" s="64">
        <v>0</v>
      </c>
      <c r="R256" s="64">
        <f t="shared" si="42"/>
        <v>0</v>
      </c>
      <c r="S256" s="105" t="s">
        <v>5915</v>
      </c>
      <c r="T256" s="105" t="s">
        <v>172</v>
      </c>
      <c r="U256" s="159">
        <f t="shared" si="33"/>
        <v>0</v>
      </c>
      <c r="V256" s="159" t="s">
        <v>5920</v>
      </c>
      <c r="W256" s="100" t="str">
        <f t="shared" si="34"/>
        <v>No hay Programación</v>
      </c>
      <c r="X256" s="105" t="str">
        <f t="shared" si="35"/>
        <v>De acuerdo a lo programado</v>
      </c>
      <c r="Y256" s="166"/>
      <c r="Z256" s="159">
        <f t="shared" si="36"/>
        <v>0</v>
      </c>
      <c r="AA256" s="159"/>
      <c r="AB256" s="100" t="str">
        <f t="shared" si="37"/>
        <v>No hay ejecución</v>
      </c>
      <c r="AC256" s="105" t="str">
        <f t="shared" si="38"/>
        <v>NA</v>
      </c>
      <c r="AD256" s="166"/>
      <c r="AE256" s="65" t="e">
        <f t="shared" si="39"/>
        <v>#VALUE!</v>
      </c>
      <c r="AF256" s="100" t="e">
        <f t="shared" si="40"/>
        <v>#VALUE!</v>
      </c>
      <c r="AG256" s="105" t="e">
        <f t="shared" si="41"/>
        <v>#VALUE!</v>
      </c>
      <c r="AH256" s="166"/>
      <c r="AI256" s="65" t="s">
        <v>172</v>
      </c>
      <c r="AJ256" s="105" t="s">
        <v>172</v>
      </c>
    </row>
    <row r="257" spans="1:36" s="59" customFormat="1" ht="30" thickTop="1" thickBot="1">
      <c r="A257" s="63">
        <v>242</v>
      </c>
      <c r="B257" s="162" t="s">
        <v>400</v>
      </c>
      <c r="C257" s="162">
        <v>0</v>
      </c>
      <c r="D257" s="162">
        <v>0</v>
      </c>
      <c r="E257" s="162" t="s">
        <v>41</v>
      </c>
      <c r="F257" s="162">
        <v>18</v>
      </c>
      <c r="G257" s="231" t="s">
        <v>5978</v>
      </c>
      <c r="H257" s="164" t="s">
        <v>3946</v>
      </c>
      <c r="I257" s="231" t="s">
        <v>2877</v>
      </c>
      <c r="J257" s="231" t="s">
        <v>5995</v>
      </c>
      <c r="K257" s="231">
        <v>6</v>
      </c>
      <c r="L257" s="165" t="s">
        <v>2233</v>
      </c>
      <c r="M257" s="165" t="s">
        <v>6034</v>
      </c>
      <c r="N257" s="64">
        <v>0</v>
      </c>
      <c r="O257" s="64">
        <v>0</v>
      </c>
      <c r="P257" s="64">
        <v>0</v>
      </c>
      <c r="Q257" s="64">
        <v>0</v>
      </c>
      <c r="R257" s="64">
        <f t="shared" si="42"/>
        <v>0</v>
      </c>
      <c r="S257" s="105" t="s">
        <v>5915</v>
      </c>
      <c r="T257" s="105" t="s">
        <v>172</v>
      </c>
      <c r="U257" s="159">
        <f t="shared" si="33"/>
        <v>0</v>
      </c>
      <c r="V257" s="159" t="s">
        <v>5920</v>
      </c>
      <c r="W257" s="100" t="str">
        <f t="shared" si="34"/>
        <v>No hay Programación</v>
      </c>
      <c r="X257" s="105" t="str">
        <f t="shared" si="35"/>
        <v>De acuerdo a lo programado</v>
      </c>
      <c r="Y257" s="166"/>
      <c r="Z257" s="159">
        <f t="shared" si="36"/>
        <v>0</v>
      </c>
      <c r="AA257" s="159"/>
      <c r="AB257" s="100" t="str">
        <f t="shared" si="37"/>
        <v>No hay ejecución</v>
      </c>
      <c r="AC257" s="105" t="str">
        <f t="shared" si="38"/>
        <v>NA</v>
      </c>
      <c r="AD257" s="166"/>
      <c r="AE257" s="65" t="e">
        <f t="shared" si="39"/>
        <v>#VALUE!</v>
      </c>
      <c r="AF257" s="100" t="e">
        <f t="shared" si="40"/>
        <v>#VALUE!</v>
      </c>
      <c r="AG257" s="105" t="e">
        <f t="shared" si="41"/>
        <v>#VALUE!</v>
      </c>
      <c r="AH257" s="166"/>
      <c r="AI257" s="65" t="s">
        <v>172</v>
      </c>
      <c r="AJ257" s="105" t="s">
        <v>172</v>
      </c>
    </row>
    <row r="258" spans="1:36" s="59" customFormat="1" ht="30" thickTop="1" thickBot="1">
      <c r="A258" s="63">
        <v>243</v>
      </c>
      <c r="B258" s="162" t="s">
        <v>400</v>
      </c>
      <c r="C258" s="162">
        <v>0</v>
      </c>
      <c r="D258" s="162">
        <v>0</v>
      </c>
      <c r="E258" s="162" t="s">
        <v>41</v>
      </c>
      <c r="F258" s="162">
        <v>18</v>
      </c>
      <c r="G258" s="231" t="s">
        <v>5978</v>
      </c>
      <c r="H258" s="164" t="s">
        <v>6135</v>
      </c>
      <c r="I258" s="231" t="s">
        <v>2877</v>
      </c>
      <c r="J258" s="231" t="s">
        <v>5995</v>
      </c>
      <c r="K258" s="231">
        <v>6</v>
      </c>
      <c r="L258" s="165" t="s">
        <v>2233</v>
      </c>
      <c r="M258" s="165" t="s">
        <v>643</v>
      </c>
      <c r="N258" s="64">
        <v>0</v>
      </c>
      <c r="O258" s="64">
        <v>0</v>
      </c>
      <c r="P258" s="64">
        <v>0</v>
      </c>
      <c r="Q258" s="64">
        <v>0</v>
      </c>
      <c r="R258" s="64">
        <f t="shared" si="42"/>
        <v>0</v>
      </c>
      <c r="S258" s="105" t="s">
        <v>5915</v>
      </c>
      <c r="T258" s="105" t="s">
        <v>172</v>
      </c>
      <c r="U258" s="159">
        <f t="shared" si="33"/>
        <v>0</v>
      </c>
      <c r="V258" s="159" t="s">
        <v>5920</v>
      </c>
      <c r="W258" s="100" t="str">
        <f t="shared" si="34"/>
        <v>No hay Programación</v>
      </c>
      <c r="X258" s="105" t="str">
        <f t="shared" si="35"/>
        <v>De acuerdo a lo programado</v>
      </c>
      <c r="Y258" s="166"/>
      <c r="Z258" s="159">
        <f t="shared" si="36"/>
        <v>0</v>
      </c>
      <c r="AA258" s="159"/>
      <c r="AB258" s="100" t="str">
        <f t="shared" si="37"/>
        <v>No hay ejecución</v>
      </c>
      <c r="AC258" s="105" t="str">
        <f t="shared" si="38"/>
        <v>NA</v>
      </c>
      <c r="AD258" s="166"/>
      <c r="AE258" s="65" t="e">
        <f t="shared" si="39"/>
        <v>#VALUE!</v>
      </c>
      <c r="AF258" s="100" t="e">
        <f t="shared" si="40"/>
        <v>#VALUE!</v>
      </c>
      <c r="AG258" s="105" t="e">
        <f t="shared" si="41"/>
        <v>#VALUE!</v>
      </c>
      <c r="AH258" s="166"/>
      <c r="AI258" s="65" t="s">
        <v>172</v>
      </c>
      <c r="AJ258" s="105" t="s">
        <v>172</v>
      </c>
    </row>
    <row r="259" spans="1:36" s="59" customFormat="1" ht="30" thickTop="1" thickBot="1">
      <c r="A259" s="63">
        <v>244</v>
      </c>
      <c r="B259" s="162" t="s">
        <v>400</v>
      </c>
      <c r="C259" s="162">
        <v>0</v>
      </c>
      <c r="D259" s="162">
        <v>0</v>
      </c>
      <c r="E259" s="162" t="s">
        <v>41</v>
      </c>
      <c r="F259" s="162">
        <v>18</v>
      </c>
      <c r="G259" s="231" t="s">
        <v>5978</v>
      </c>
      <c r="H259" s="164" t="s">
        <v>6136</v>
      </c>
      <c r="I259" s="231" t="s">
        <v>2877</v>
      </c>
      <c r="J259" s="231" t="s">
        <v>5995</v>
      </c>
      <c r="K259" s="231">
        <v>6</v>
      </c>
      <c r="L259" s="165" t="s">
        <v>2247</v>
      </c>
      <c r="M259" s="165" t="s">
        <v>643</v>
      </c>
      <c r="N259" s="64">
        <v>0</v>
      </c>
      <c r="O259" s="64">
        <v>0</v>
      </c>
      <c r="P259" s="64">
        <v>0</v>
      </c>
      <c r="Q259" s="64">
        <v>0</v>
      </c>
      <c r="R259" s="64">
        <f t="shared" si="42"/>
        <v>0</v>
      </c>
      <c r="S259" s="105" t="s">
        <v>5915</v>
      </c>
      <c r="T259" s="105" t="s">
        <v>172</v>
      </c>
      <c r="U259" s="159">
        <f t="shared" si="33"/>
        <v>0</v>
      </c>
      <c r="V259" s="159" t="s">
        <v>5920</v>
      </c>
      <c r="W259" s="100" t="str">
        <f t="shared" si="34"/>
        <v>No hay Programación</v>
      </c>
      <c r="X259" s="105" t="str">
        <f t="shared" si="35"/>
        <v>De acuerdo a lo programado</v>
      </c>
      <c r="Y259" s="166"/>
      <c r="Z259" s="159">
        <f t="shared" si="36"/>
        <v>0</v>
      </c>
      <c r="AA259" s="159"/>
      <c r="AB259" s="100" t="str">
        <f t="shared" si="37"/>
        <v>No hay ejecución</v>
      </c>
      <c r="AC259" s="105" t="str">
        <f t="shared" si="38"/>
        <v>NA</v>
      </c>
      <c r="AD259" s="166"/>
      <c r="AE259" s="65" t="e">
        <f t="shared" si="39"/>
        <v>#VALUE!</v>
      </c>
      <c r="AF259" s="100" t="e">
        <f t="shared" si="40"/>
        <v>#VALUE!</v>
      </c>
      <c r="AG259" s="105" t="e">
        <f t="shared" si="41"/>
        <v>#VALUE!</v>
      </c>
      <c r="AH259" s="166"/>
      <c r="AI259" s="65" t="s">
        <v>172</v>
      </c>
      <c r="AJ259" s="105" t="s">
        <v>172</v>
      </c>
    </row>
    <row r="260" spans="1:36" s="59" customFormat="1" ht="30" thickTop="1" thickBot="1">
      <c r="A260" s="63">
        <v>245</v>
      </c>
      <c r="B260" s="162" t="s">
        <v>400</v>
      </c>
      <c r="C260" s="162">
        <v>0</v>
      </c>
      <c r="D260" s="162">
        <v>0</v>
      </c>
      <c r="E260" s="162" t="s">
        <v>41</v>
      </c>
      <c r="F260" s="162">
        <v>18</v>
      </c>
      <c r="G260" s="231" t="s">
        <v>5978</v>
      </c>
      <c r="H260" s="164" t="s">
        <v>6137</v>
      </c>
      <c r="I260" s="231" t="s">
        <v>2877</v>
      </c>
      <c r="J260" s="231" t="s">
        <v>5995</v>
      </c>
      <c r="K260" s="231">
        <v>6</v>
      </c>
      <c r="L260" s="165" t="s">
        <v>2201</v>
      </c>
      <c r="M260" s="165" t="s">
        <v>3764</v>
      </c>
      <c r="N260" s="64">
        <v>0</v>
      </c>
      <c r="O260" s="64">
        <v>0</v>
      </c>
      <c r="P260" s="64">
        <v>0</v>
      </c>
      <c r="Q260" s="64">
        <v>0</v>
      </c>
      <c r="R260" s="64">
        <f t="shared" si="42"/>
        <v>0</v>
      </c>
      <c r="S260" s="105" t="s">
        <v>5915</v>
      </c>
      <c r="T260" s="105" t="s">
        <v>172</v>
      </c>
      <c r="U260" s="159">
        <f t="shared" si="33"/>
        <v>0</v>
      </c>
      <c r="V260" s="159" t="s">
        <v>5920</v>
      </c>
      <c r="W260" s="100" t="str">
        <f t="shared" si="34"/>
        <v>No hay Programación</v>
      </c>
      <c r="X260" s="105" t="str">
        <f t="shared" si="35"/>
        <v>De acuerdo a lo programado</v>
      </c>
      <c r="Y260" s="166"/>
      <c r="Z260" s="159">
        <f t="shared" si="36"/>
        <v>0</v>
      </c>
      <c r="AA260" s="159"/>
      <c r="AB260" s="100" t="str">
        <f t="shared" si="37"/>
        <v>No hay ejecución</v>
      </c>
      <c r="AC260" s="105" t="str">
        <f t="shared" si="38"/>
        <v>NA</v>
      </c>
      <c r="AD260" s="166"/>
      <c r="AE260" s="65" t="e">
        <f t="shared" si="39"/>
        <v>#VALUE!</v>
      </c>
      <c r="AF260" s="100" t="e">
        <f t="shared" si="40"/>
        <v>#VALUE!</v>
      </c>
      <c r="AG260" s="105" t="e">
        <f t="shared" si="41"/>
        <v>#VALUE!</v>
      </c>
      <c r="AH260" s="166"/>
      <c r="AI260" s="65" t="s">
        <v>172</v>
      </c>
      <c r="AJ260" s="105" t="s">
        <v>172</v>
      </c>
    </row>
    <row r="261" spans="1:36" s="59" customFormat="1" ht="30" thickTop="1" thickBot="1">
      <c r="A261" s="63">
        <v>246</v>
      </c>
      <c r="B261" s="162" t="s">
        <v>400</v>
      </c>
      <c r="C261" s="162">
        <v>0</v>
      </c>
      <c r="D261" s="162">
        <v>0</v>
      </c>
      <c r="E261" s="162" t="s">
        <v>41</v>
      </c>
      <c r="F261" s="162">
        <v>18</v>
      </c>
      <c r="G261" s="231" t="s">
        <v>5978</v>
      </c>
      <c r="H261" s="164" t="s">
        <v>6138</v>
      </c>
      <c r="I261" s="231" t="s">
        <v>2877</v>
      </c>
      <c r="J261" s="231" t="s">
        <v>5995</v>
      </c>
      <c r="K261" s="231">
        <v>6</v>
      </c>
      <c r="L261" s="165" t="s">
        <v>2214</v>
      </c>
      <c r="M261" s="165" t="s">
        <v>2215</v>
      </c>
      <c r="N261" s="64">
        <v>0</v>
      </c>
      <c r="O261" s="64">
        <v>0</v>
      </c>
      <c r="P261" s="64">
        <v>0</v>
      </c>
      <c r="Q261" s="64">
        <v>0</v>
      </c>
      <c r="R261" s="64">
        <f t="shared" si="42"/>
        <v>0</v>
      </c>
      <c r="S261" s="105" t="s">
        <v>5915</v>
      </c>
      <c r="T261" s="105" t="s">
        <v>172</v>
      </c>
      <c r="U261" s="159">
        <f t="shared" si="33"/>
        <v>0</v>
      </c>
      <c r="V261" s="159" t="s">
        <v>5920</v>
      </c>
      <c r="W261" s="100" t="str">
        <f t="shared" si="34"/>
        <v>No hay Programación</v>
      </c>
      <c r="X261" s="105" t="str">
        <f t="shared" si="35"/>
        <v>De acuerdo a lo programado</v>
      </c>
      <c r="Y261" s="166"/>
      <c r="Z261" s="159">
        <f t="shared" si="36"/>
        <v>0</v>
      </c>
      <c r="AA261" s="159"/>
      <c r="AB261" s="100" t="str">
        <f t="shared" si="37"/>
        <v>No hay ejecución</v>
      </c>
      <c r="AC261" s="105" t="str">
        <f t="shared" si="38"/>
        <v>NA</v>
      </c>
      <c r="AD261" s="166"/>
      <c r="AE261" s="65" t="e">
        <f t="shared" si="39"/>
        <v>#VALUE!</v>
      </c>
      <c r="AF261" s="100" t="e">
        <f t="shared" si="40"/>
        <v>#VALUE!</v>
      </c>
      <c r="AG261" s="105" t="e">
        <f t="shared" si="41"/>
        <v>#VALUE!</v>
      </c>
      <c r="AH261" s="166"/>
      <c r="AI261" s="65" t="s">
        <v>172</v>
      </c>
      <c r="AJ261" s="105" t="s">
        <v>172</v>
      </c>
    </row>
    <row r="262" spans="1:36" s="59" customFormat="1" ht="20.399999999999999" thickTop="1" thickBot="1">
      <c r="A262" s="63">
        <v>247</v>
      </c>
      <c r="B262" s="162" t="s">
        <v>400</v>
      </c>
      <c r="C262" s="162">
        <v>0</v>
      </c>
      <c r="D262" s="162">
        <v>0</v>
      </c>
      <c r="E262" s="162" t="s">
        <v>41</v>
      </c>
      <c r="F262" s="162">
        <v>18</v>
      </c>
      <c r="G262" s="231" t="s">
        <v>5978</v>
      </c>
      <c r="H262" s="164" t="s">
        <v>3950</v>
      </c>
      <c r="I262" s="231" t="s">
        <v>2877</v>
      </c>
      <c r="J262" s="231" t="s">
        <v>5995</v>
      </c>
      <c r="K262" s="231">
        <v>6</v>
      </c>
      <c r="L262" s="165" t="s">
        <v>3778</v>
      </c>
      <c r="M262" s="165" t="s">
        <v>643</v>
      </c>
      <c r="N262" s="64">
        <v>0</v>
      </c>
      <c r="O262" s="64">
        <v>0</v>
      </c>
      <c r="P262" s="64">
        <v>0</v>
      </c>
      <c r="Q262" s="64">
        <v>0</v>
      </c>
      <c r="R262" s="64">
        <f t="shared" si="42"/>
        <v>0</v>
      </c>
      <c r="S262" s="105" t="s">
        <v>5915</v>
      </c>
      <c r="T262" s="105" t="s">
        <v>172</v>
      </c>
      <c r="U262" s="159">
        <f t="shared" si="33"/>
        <v>0</v>
      </c>
      <c r="V262" s="159" t="s">
        <v>5920</v>
      </c>
      <c r="W262" s="100" t="str">
        <f t="shared" si="34"/>
        <v>No hay Programación</v>
      </c>
      <c r="X262" s="105" t="str">
        <f t="shared" si="35"/>
        <v>De acuerdo a lo programado</v>
      </c>
      <c r="Y262" s="166"/>
      <c r="Z262" s="159">
        <f t="shared" si="36"/>
        <v>0</v>
      </c>
      <c r="AA262" s="159"/>
      <c r="AB262" s="100" t="str">
        <f t="shared" si="37"/>
        <v>No hay ejecución</v>
      </c>
      <c r="AC262" s="105" t="str">
        <f t="shared" si="38"/>
        <v>NA</v>
      </c>
      <c r="AD262" s="166"/>
      <c r="AE262" s="65" t="e">
        <f t="shared" si="39"/>
        <v>#VALUE!</v>
      </c>
      <c r="AF262" s="100" t="e">
        <f t="shared" si="40"/>
        <v>#VALUE!</v>
      </c>
      <c r="AG262" s="105" t="e">
        <f t="shared" si="41"/>
        <v>#VALUE!</v>
      </c>
      <c r="AH262" s="166"/>
      <c r="AI262" s="65" t="s">
        <v>172</v>
      </c>
      <c r="AJ262" s="105" t="s">
        <v>172</v>
      </c>
    </row>
    <row r="263" spans="1:36" s="59" customFormat="1" ht="30" thickTop="1" thickBot="1">
      <c r="A263" s="63">
        <v>248</v>
      </c>
      <c r="B263" s="162" t="s">
        <v>400</v>
      </c>
      <c r="C263" s="162">
        <v>0</v>
      </c>
      <c r="D263" s="162">
        <v>0</v>
      </c>
      <c r="E263" s="162" t="s">
        <v>41</v>
      </c>
      <c r="F263" s="162">
        <v>18</v>
      </c>
      <c r="G263" s="231" t="s">
        <v>5978</v>
      </c>
      <c r="H263" s="164" t="s">
        <v>6139</v>
      </c>
      <c r="I263" s="231" t="s">
        <v>2877</v>
      </c>
      <c r="J263" s="231" t="s">
        <v>5995</v>
      </c>
      <c r="K263" s="231">
        <v>6</v>
      </c>
      <c r="L263" s="165" t="s">
        <v>2233</v>
      </c>
      <c r="M263" s="165" t="s">
        <v>643</v>
      </c>
      <c r="N263" s="64">
        <v>0</v>
      </c>
      <c r="O263" s="64">
        <v>0</v>
      </c>
      <c r="P263" s="64">
        <v>0</v>
      </c>
      <c r="Q263" s="64">
        <v>0</v>
      </c>
      <c r="R263" s="64">
        <f t="shared" si="42"/>
        <v>0</v>
      </c>
      <c r="S263" s="105" t="s">
        <v>5915</v>
      </c>
      <c r="T263" s="105" t="s">
        <v>172</v>
      </c>
      <c r="U263" s="159">
        <f t="shared" si="33"/>
        <v>0</v>
      </c>
      <c r="V263" s="159" t="s">
        <v>5920</v>
      </c>
      <c r="W263" s="100" t="str">
        <f t="shared" si="34"/>
        <v>No hay Programación</v>
      </c>
      <c r="X263" s="105" t="str">
        <f t="shared" si="35"/>
        <v>De acuerdo a lo programado</v>
      </c>
      <c r="Y263" s="166"/>
      <c r="Z263" s="159">
        <f t="shared" si="36"/>
        <v>0</v>
      </c>
      <c r="AA263" s="159"/>
      <c r="AB263" s="100" t="str">
        <f t="shared" si="37"/>
        <v>No hay ejecución</v>
      </c>
      <c r="AC263" s="105" t="str">
        <f t="shared" si="38"/>
        <v>NA</v>
      </c>
      <c r="AD263" s="166"/>
      <c r="AE263" s="65" t="e">
        <f t="shared" si="39"/>
        <v>#VALUE!</v>
      </c>
      <c r="AF263" s="100" t="e">
        <f t="shared" si="40"/>
        <v>#VALUE!</v>
      </c>
      <c r="AG263" s="105" t="e">
        <f t="shared" si="41"/>
        <v>#VALUE!</v>
      </c>
      <c r="AH263" s="166"/>
      <c r="AI263" s="65" t="s">
        <v>172</v>
      </c>
      <c r="AJ263" s="105" t="s">
        <v>172</v>
      </c>
    </row>
    <row r="264" spans="1:36" s="59" customFormat="1" ht="30" thickTop="1" thickBot="1">
      <c r="A264" s="63">
        <v>249</v>
      </c>
      <c r="B264" s="162" t="s">
        <v>400</v>
      </c>
      <c r="C264" s="162">
        <v>0</v>
      </c>
      <c r="D264" s="162">
        <v>0</v>
      </c>
      <c r="E264" s="162" t="s">
        <v>41</v>
      </c>
      <c r="F264" s="162">
        <v>18</v>
      </c>
      <c r="G264" s="231" t="s">
        <v>5978</v>
      </c>
      <c r="H264" s="164" t="s">
        <v>6140</v>
      </c>
      <c r="I264" s="231" t="s">
        <v>2877</v>
      </c>
      <c r="J264" s="231" t="s">
        <v>5995</v>
      </c>
      <c r="K264" s="231">
        <v>6</v>
      </c>
      <c r="L264" s="165" t="s">
        <v>2233</v>
      </c>
      <c r="M264" s="165" t="s">
        <v>643</v>
      </c>
      <c r="N264" s="64">
        <v>0</v>
      </c>
      <c r="O264" s="64">
        <v>0</v>
      </c>
      <c r="P264" s="64">
        <v>0</v>
      </c>
      <c r="Q264" s="64">
        <v>0</v>
      </c>
      <c r="R264" s="64">
        <f t="shared" si="42"/>
        <v>0</v>
      </c>
      <c r="S264" s="105" t="s">
        <v>5915</v>
      </c>
      <c r="T264" s="105" t="s">
        <v>172</v>
      </c>
      <c r="U264" s="159">
        <f t="shared" si="33"/>
        <v>0</v>
      </c>
      <c r="V264" s="159" t="s">
        <v>5920</v>
      </c>
      <c r="W264" s="100" t="str">
        <f t="shared" si="34"/>
        <v>No hay Programación</v>
      </c>
      <c r="X264" s="105" t="str">
        <f t="shared" si="35"/>
        <v>De acuerdo a lo programado</v>
      </c>
      <c r="Y264" s="166"/>
      <c r="Z264" s="159">
        <f t="shared" si="36"/>
        <v>0</v>
      </c>
      <c r="AA264" s="159"/>
      <c r="AB264" s="100" t="str">
        <f t="shared" si="37"/>
        <v>No hay ejecución</v>
      </c>
      <c r="AC264" s="105" t="str">
        <f t="shared" si="38"/>
        <v>NA</v>
      </c>
      <c r="AD264" s="166"/>
      <c r="AE264" s="65" t="e">
        <f t="shared" si="39"/>
        <v>#VALUE!</v>
      </c>
      <c r="AF264" s="100" t="e">
        <f t="shared" si="40"/>
        <v>#VALUE!</v>
      </c>
      <c r="AG264" s="105" t="e">
        <f t="shared" si="41"/>
        <v>#VALUE!</v>
      </c>
      <c r="AH264" s="166"/>
      <c r="AI264" s="65" t="s">
        <v>172</v>
      </c>
      <c r="AJ264" s="105" t="s">
        <v>172</v>
      </c>
    </row>
    <row r="265" spans="1:36" s="59" customFormat="1" ht="30" thickTop="1" thickBot="1">
      <c r="A265" s="63">
        <v>250</v>
      </c>
      <c r="B265" s="162" t="s">
        <v>400</v>
      </c>
      <c r="C265" s="162">
        <v>0</v>
      </c>
      <c r="D265" s="162">
        <v>0</v>
      </c>
      <c r="E265" s="162" t="s">
        <v>41</v>
      </c>
      <c r="F265" s="162">
        <v>18</v>
      </c>
      <c r="G265" s="231" t="s">
        <v>5978</v>
      </c>
      <c r="H265" s="164" t="s">
        <v>6141</v>
      </c>
      <c r="I265" s="231" t="s">
        <v>2877</v>
      </c>
      <c r="J265" s="231" t="s">
        <v>5995</v>
      </c>
      <c r="K265" s="231">
        <v>6</v>
      </c>
      <c r="L265" s="165" t="s">
        <v>2247</v>
      </c>
      <c r="M265" s="165" t="s">
        <v>643</v>
      </c>
      <c r="N265" s="64">
        <v>0</v>
      </c>
      <c r="O265" s="64">
        <v>0</v>
      </c>
      <c r="P265" s="64">
        <v>0</v>
      </c>
      <c r="Q265" s="64">
        <v>0</v>
      </c>
      <c r="R265" s="64">
        <f t="shared" si="42"/>
        <v>0</v>
      </c>
      <c r="S265" s="105" t="s">
        <v>5915</v>
      </c>
      <c r="T265" s="105" t="s">
        <v>172</v>
      </c>
      <c r="U265" s="159">
        <f t="shared" si="33"/>
        <v>0</v>
      </c>
      <c r="V265" s="159" t="s">
        <v>5920</v>
      </c>
      <c r="W265" s="100" t="str">
        <f t="shared" si="34"/>
        <v>No hay Programación</v>
      </c>
      <c r="X265" s="105" t="str">
        <f t="shared" si="35"/>
        <v>De acuerdo a lo programado</v>
      </c>
      <c r="Y265" s="166"/>
      <c r="Z265" s="159">
        <f t="shared" si="36"/>
        <v>0</v>
      </c>
      <c r="AA265" s="159"/>
      <c r="AB265" s="100" t="str">
        <f t="shared" si="37"/>
        <v>No hay ejecución</v>
      </c>
      <c r="AC265" s="105" t="str">
        <f t="shared" si="38"/>
        <v>NA</v>
      </c>
      <c r="AD265" s="166"/>
      <c r="AE265" s="65" t="e">
        <f t="shared" si="39"/>
        <v>#VALUE!</v>
      </c>
      <c r="AF265" s="100" t="e">
        <f t="shared" si="40"/>
        <v>#VALUE!</v>
      </c>
      <c r="AG265" s="105" t="e">
        <f t="shared" si="41"/>
        <v>#VALUE!</v>
      </c>
      <c r="AH265" s="166"/>
      <c r="AI265" s="65" t="s">
        <v>172</v>
      </c>
      <c r="AJ265" s="105" t="s">
        <v>172</v>
      </c>
    </row>
    <row r="266" spans="1:36" s="59" customFormat="1" ht="68.400000000000006" thickTop="1" thickBot="1">
      <c r="A266" s="63">
        <v>251</v>
      </c>
      <c r="B266" s="162" t="s">
        <v>400</v>
      </c>
      <c r="C266" s="162">
        <v>0</v>
      </c>
      <c r="D266" s="162">
        <v>0</v>
      </c>
      <c r="E266" s="162" t="s">
        <v>41</v>
      </c>
      <c r="F266" s="162">
        <v>18</v>
      </c>
      <c r="G266" s="231" t="s">
        <v>6060</v>
      </c>
      <c r="H266" s="164" t="s">
        <v>6142</v>
      </c>
      <c r="I266" s="231" t="s">
        <v>2877</v>
      </c>
      <c r="J266" s="231" t="s">
        <v>5995</v>
      </c>
      <c r="K266" s="231">
        <v>6</v>
      </c>
      <c r="L266" s="165" t="s">
        <v>2201</v>
      </c>
      <c r="M266" s="165" t="s">
        <v>3764</v>
      </c>
      <c r="N266" s="64">
        <v>10</v>
      </c>
      <c r="O266" s="64">
        <v>3</v>
      </c>
      <c r="P266" s="64">
        <v>0</v>
      </c>
      <c r="Q266" s="64">
        <v>0</v>
      </c>
      <c r="R266" s="64">
        <f t="shared" si="42"/>
        <v>13</v>
      </c>
      <c r="S266" s="105" t="s">
        <v>5915</v>
      </c>
      <c r="T266" s="105" t="s">
        <v>172</v>
      </c>
      <c r="U266" s="159">
        <f t="shared" si="33"/>
        <v>13</v>
      </c>
      <c r="V266" s="159">
        <v>13</v>
      </c>
      <c r="W266" s="100">
        <f t="shared" si="34"/>
        <v>1</v>
      </c>
      <c r="X266" s="105" t="str">
        <f t="shared" si="35"/>
        <v>De acuerdo a lo programado</v>
      </c>
      <c r="Y266" s="166" t="s">
        <v>6143</v>
      </c>
      <c r="Z266" s="159">
        <f t="shared" si="36"/>
        <v>0</v>
      </c>
      <c r="AA266" s="159"/>
      <c r="AB266" s="100" t="str">
        <f t="shared" si="37"/>
        <v>No hay ejecución</v>
      </c>
      <c r="AC266" s="105" t="str">
        <f t="shared" si="38"/>
        <v>NA</v>
      </c>
      <c r="AD266" s="166"/>
      <c r="AE266" s="65">
        <f t="shared" si="39"/>
        <v>13</v>
      </c>
      <c r="AF266" s="100">
        <f t="shared" si="40"/>
        <v>1</v>
      </c>
      <c r="AG266" s="105" t="str">
        <f t="shared" si="41"/>
        <v>De acuerdo a lo programado</v>
      </c>
      <c r="AH266" s="166"/>
      <c r="AI266" s="65" t="s">
        <v>172</v>
      </c>
      <c r="AJ266" s="105" t="s">
        <v>172</v>
      </c>
    </row>
    <row r="267" spans="1:36" s="59" customFormat="1" ht="39.6" thickTop="1" thickBot="1">
      <c r="A267" s="63">
        <v>252</v>
      </c>
      <c r="B267" s="162" t="s">
        <v>400</v>
      </c>
      <c r="C267" s="162">
        <v>0</v>
      </c>
      <c r="D267" s="162">
        <v>0</v>
      </c>
      <c r="E267" s="162" t="s">
        <v>41</v>
      </c>
      <c r="F267" s="162">
        <v>18</v>
      </c>
      <c r="G267" s="231" t="s">
        <v>6060</v>
      </c>
      <c r="H267" s="164" t="s">
        <v>6144</v>
      </c>
      <c r="I267" s="231" t="s">
        <v>2877</v>
      </c>
      <c r="J267" s="231" t="s">
        <v>5995</v>
      </c>
      <c r="K267" s="231">
        <v>6</v>
      </c>
      <c r="L267" s="165" t="s">
        <v>3832</v>
      </c>
      <c r="M267" s="165" t="s">
        <v>3767</v>
      </c>
      <c r="N267" s="64">
        <v>11</v>
      </c>
      <c r="O267" s="64">
        <v>3</v>
      </c>
      <c r="P267" s="64">
        <v>4</v>
      </c>
      <c r="Q267" s="64">
        <v>0</v>
      </c>
      <c r="R267" s="64">
        <f t="shared" si="42"/>
        <v>18</v>
      </c>
      <c r="S267" s="105" t="s">
        <v>5915</v>
      </c>
      <c r="T267" s="105" t="s">
        <v>172</v>
      </c>
      <c r="U267" s="159">
        <f t="shared" si="33"/>
        <v>14</v>
      </c>
      <c r="V267" s="159">
        <v>14</v>
      </c>
      <c r="W267" s="100">
        <f t="shared" si="34"/>
        <v>1</v>
      </c>
      <c r="X267" s="105" t="str">
        <f t="shared" si="35"/>
        <v>De acuerdo a lo programado</v>
      </c>
      <c r="Y267" s="166"/>
      <c r="Z267" s="159">
        <f t="shared" si="36"/>
        <v>4</v>
      </c>
      <c r="AA267" s="159"/>
      <c r="AB267" s="100" t="str">
        <f t="shared" si="37"/>
        <v>No hay ejecución</v>
      </c>
      <c r="AC267" s="105" t="str">
        <f t="shared" si="38"/>
        <v>NA</v>
      </c>
      <c r="AD267" s="166"/>
      <c r="AE267" s="65">
        <f t="shared" si="39"/>
        <v>14</v>
      </c>
      <c r="AF267" s="100">
        <f t="shared" si="40"/>
        <v>0.77777777777777779</v>
      </c>
      <c r="AG267" s="105" t="str">
        <f t="shared" si="41"/>
        <v>Atraso Leve</v>
      </c>
      <c r="AH267" s="166"/>
      <c r="AI267" s="65" t="s">
        <v>172</v>
      </c>
      <c r="AJ267" s="105" t="s">
        <v>172</v>
      </c>
    </row>
    <row r="268" spans="1:36" s="59" customFormat="1" ht="39.6" thickTop="1" thickBot="1">
      <c r="A268" s="63">
        <v>253</v>
      </c>
      <c r="B268" s="162" t="s">
        <v>3954</v>
      </c>
      <c r="C268" s="162">
        <v>0</v>
      </c>
      <c r="D268" s="162">
        <v>0</v>
      </c>
      <c r="E268" s="162" t="s">
        <v>46</v>
      </c>
      <c r="F268" s="162">
        <v>19</v>
      </c>
      <c r="G268" s="231" t="s">
        <v>6060</v>
      </c>
      <c r="H268" s="164" t="s">
        <v>6144</v>
      </c>
      <c r="I268" s="231" t="s">
        <v>2877</v>
      </c>
      <c r="J268" s="231" t="s">
        <v>5995</v>
      </c>
      <c r="K268" s="231">
        <v>6</v>
      </c>
      <c r="L268" s="165" t="s">
        <v>2214</v>
      </c>
      <c r="M268" s="165" t="s">
        <v>2215</v>
      </c>
      <c r="N268" s="64">
        <v>7</v>
      </c>
      <c r="O268" s="64">
        <v>16</v>
      </c>
      <c r="P268" s="64">
        <v>16</v>
      </c>
      <c r="Q268" s="64">
        <v>12</v>
      </c>
      <c r="R268" s="64">
        <f t="shared" si="42"/>
        <v>51</v>
      </c>
      <c r="S268" s="105" t="s">
        <v>5915</v>
      </c>
      <c r="T268" s="105" t="s">
        <v>172</v>
      </c>
      <c r="U268" s="159">
        <f t="shared" si="33"/>
        <v>23</v>
      </c>
      <c r="V268" s="159">
        <v>23</v>
      </c>
      <c r="W268" s="100">
        <f t="shared" si="34"/>
        <v>1</v>
      </c>
      <c r="X268" s="105" t="str">
        <f t="shared" si="35"/>
        <v>De acuerdo a lo programado</v>
      </c>
      <c r="Y268" s="166"/>
      <c r="Z268" s="159">
        <f t="shared" si="36"/>
        <v>28</v>
      </c>
      <c r="AA268" s="159"/>
      <c r="AB268" s="100" t="str">
        <f t="shared" si="37"/>
        <v>No hay ejecución</v>
      </c>
      <c r="AC268" s="105" t="str">
        <f t="shared" si="38"/>
        <v>NA</v>
      </c>
      <c r="AD268" s="166"/>
      <c r="AE268" s="65">
        <f t="shared" si="39"/>
        <v>23</v>
      </c>
      <c r="AF268" s="100">
        <f t="shared" si="40"/>
        <v>0.45098039215686275</v>
      </c>
      <c r="AG268" s="105" t="str">
        <f t="shared" si="41"/>
        <v>Incumplimiento</v>
      </c>
      <c r="AH268" s="166"/>
      <c r="AI268" s="65" t="s">
        <v>172</v>
      </c>
      <c r="AJ268" s="105" t="s">
        <v>172</v>
      </c>
    </row>
    <row r="269" spans="1:36" s="59" customFormat="1" ht="30" thickTop="1" thickBot="1">
      <c r="A269" s="63">
        <v>254</v>
      </c>
      <c r="B269" s="162" t="s">
        <v>400</v>
      </c>
      <c r="C269" s="162">
        <v>0</v>
      </c>
      <c r="D269" s="162">
        <v>0</v>
      </c>
      <c r="E269" s="162" t="s">
        <v>41</v>
      </c>
      <c r="F269" s="162">
        <v>18</v>
      </c>
      <c r="G269" s="231" t="s">
        <v>6060</v>
      </c>
      <c r="H269" s="164" t="s">
        <v>6145</v>
      </c>
      <c r="I269" s="231" t="s">
        <v>2877</v>
      </c>
      <c r="J269" s="231" t="s">
        <v>5995</v>
      </c>
      <c r="K269" s="231">
        <v>6</v>
      </c>
      <c r="L269" s="165" t="s">
        <v>2247</v>
      </c>
      <c r="M269" s="165" t="s">
        <v>643</v>
      </c>
      <c r="N269" s="64">
        <v>2</v>
      </c>
      <c r="O269" s="64">
        <v>0</v>
      </c>
      <c r="P269" s="64">
        <v>2</v>
      </c>
      <c r="Q269" s="64">
        <v>0</v>
      </c>
      <c r="R269" s="64">
        <f t="shared" si="42"/>
        <v>4</v>
      </c>
      <c r="S269" s="105" t="s">
        <v>5915</v>
      </c>
      <c r="T269" s="105" t="s">
        <v>172</v>
      </c>
      <c r="U269" s="159">
        <f t="shared" si="33"/>
        <v>2</v>
      </c>
      <c r="V269" s="159">
        <v>2</v>
      </c>
      <c r="W269" s="100">
        <f t="shared" si="34"/>
        <v>1</v>
      </c>
      <c r="X269" s="105" t="str">
        <f t="shared" si="35"/>
        <v>De acuerdo a lo programado</v>
      </c>
      <c r="Y269" s="166"/>
      <c r="Z269" s="159">
        <f t="shared" si="36"/>
        <v>2</v>
      </c>
      <c r="AA269" s="159"/>
      <c r="AB269" s="100" t="str">
        <f t="shared" si="37"/>
        <v>No hay ejecución</v>
      </c>
      <c r="AC269" s="105" t="str">
        <f t="shared" si="38"/>
        <v>NA</v>
      </c>
      <c r="AD269" s="166"/>
      <c r="AE269" s="65">
        <f t="shared" si="39"/>
        <v>2</v>
      </c>
      <c r="AF269" s="100">
        <f t="shared" si="40"/>
        <v>0.5</v>
      </c>
      <c r="AG269" s="105" t="str">
        <f t="shared" si="41"/>
        <v>Incumplimiento</v>
      </c>
      <c r="AH269" s="166"/>
      <c r="AI269" s="65" t="s">
        <v>172</v>
      </c>
      <c r="AJ269" s="105" t="s">
        <v>172</v>
      </c>
    </row>
    <row r="270" spans="1:36" s="59" customFormat="1" ht="30" thickTop="1" thickBot="1">
      <c r="A270" s="63">
        <v>255</v>
      </c>
      <c r="B270" s="162" t="s">
        <v>400</v>
      </c>
      <c r="C270" s="162">
        <v>0</v>
      </c>
      <c r="D270" s="162">
        <v>0</v>
      </c>
      <c r="E270" s="162" t="s">
        <v>41</v>
      </c>
      <c r="F270" s="162">
        <v>18</v>
      </c>
      <c r="G270" s="231" t="s">
        <v>6060</v>
      </c>
      <c r="H270" s="164" t="s">
        <v>3956</v>
      </c>
      <c r="I270" s="231" t="s">
        <v>2877</v>
      </c>
      <c r="J270" s="231" t="s">
        <v>5995</v>
      </c>
      <c r="K270" s="231">
        <v>6</v>
      </c>
      <c r="L270" s="165" t="s">
        <v>2233</v>
      </c>
      <c r="M270" s="165" t="s">
        <v>6034</v>
      </c>
      <c r="N270" s="64">
        <v>0</v>
      </c>
      <c r="O270" s="64">
        <v>1</v>
      </c>
      <c r="P270" s="64">
        <v>0</v>
      </c>
      <c r="Q270" s="64">
        <v>0</v>
      </c>
      <c r="R270" s="64">
        <f t="shared" si="42"/>
        <v>1</v>
      </c>
      <c r="S270" s="105" t="s">
        <v>5915</v>
      </c>
      <c r="T270" s="105" t="s">
        <v>172</v>
      </c>
      <c r="U270" s="159">
        <f t="shared" si="33"/>
        <v>1</v>
      </c>
      <c r="V270" s="159">
        <v>1</v>
      </c>
      <c r="W270" s="100">
        <f t="shared" si="34"/>
        <v>1</v>
      </c>
      <c r="X270" s="105" t="str">
        <f t="shared" si="35"/>
        <v>De acuerdo a lo programado</v>
      </c>
      <c r="Y270" s="166"/>
      <c r="Z270" s="159">
        <f t="shared" si="36"/>
        <v>0</v>
      </c>
      <c r="AA270" s="159"/>
      <c r="AB270" s="100" t="str">
        <f t="shared" si="37"/>
        <v>No hay ejecución</v>
      </c>
      <c r="AC270" s="105" t="str">
        <f t="shared" si="38"/>
        <v>NA</v>
      </c>
      <c r="AD270" s="166"/>
      <c r="AE270" s="65">
        <f t="shared" si="39"/>
        <v>1</v>
      </c>
      <c r="AF270" s="100">
        <f t="shared" si="40"/>
        <v>1</v>
      </c>
      <c r="AG270" s="105" t="str">
        <f t="shared" si="41"/>
        <v>De acuerdo a lo programado</v>
      </c>
      <c r="AH270" s="166"/>
      <c r="AI270" s="65" t="s">
        <v>172</v>
      </c>
      <c r="AJ270" s="105" t="s">
        <v>172</v>
      </c>
    </row>
    <row r="271" spans="1:36" s="59" customFormat="1" ht="30" thickTop="1" thickBot="1">
      <c r="A271" s="63">
        <v>256</v>
      </c>
      <c r="B271" s="162" t="s">
        <v>400</v>
      </c>
      <c r="C271" s="162">
        <v>0</v>
      </c>
      <c r="D271" s="162">
        <v>0</v>
      </c>
      <c r="E271" s="162" t="s">
        <v>41</v>
      </c>
      <c r="F271" s="162">
        <v>18</v>
      </c>
      <c r="G271" s="231" t="s">
        <v>6060</v>
      </c>
      <c r="H271" s="164" t="s">
        <v>6146</v>
      </c>
      <c r="I271" s="231" t="s">
        <v>2877</v>
      </c>
      <c r="J271" s="231" t="s">
        <v>5995</v>
      </c>
      <c r="K271" s="231">
        <v>6</v>
      </c>
      <c r="L271" s="165" t="s">
        <v>5943</v>
      </c>
      <c r="M271" s="165" t="s">
        <v>643</v>
      </c>
      <c r="N271" s="64">
        <v>0</v>
      </c>
      <c r="O271" s="64">
        <v>1</v>
      </c>
      <c r="P271" s="64">
        <v>0</v>
      </c>
      <c r="Q271" s="64">
        <v>1</v>
      </c>
      <c r="R271" s="64">
        <f t="shared" si="42"/>
        <v>2</v>
      </c>
      <c r="S271" s="105" t="s">
        <v>5915</v>
      </c>
      <c r="T271" s="105" t="s">
        <v>172</v>
      </c>
      <c r="U271" s="159">
        <f t="shared" si="33"/>
        <v>1</v>
      </c>
      <c r="V271" s="159">
        <v>1</v>
      </c>
      <c r="W271" s="100">
        <f t="shared" si="34"/>
        <v>1</v>
      </c>
      <c r="X271" s="105" t="str">
        <f t="shared" si="35"/>
        <v>De acuerdo a lo programado</v>
      </c>
      <c r="Y271" s="166"/>
      <c r="Z271" s="159">
        <f t="shared" si="36"/>
        <v>1</v>
      </c>
      <c r="AA271" s="159"/>
      <c r="AB271" s="100" t="str">
        <f t="shared" si="37"/>
        <v>No hay ejecución</v>
      </c>
      <c r="AC271" s="105" t="str">
        <f t="shared" si="38"/>
        <v>NA</v>
      </c>
      <c r="AD271" s="166"/>
      <c r="AE271" s="65">
        <f t="shared" si="39"/>
        <v>1</v>
      </c>
      <c r="AF271" s="100">
        <f t="shared" si="40"/>
        <v>0.5</v>
      </c>
      <c r="AG271" s="105" t="str">
        <f t="shared" si="41"/>
        <v>Incumplimiento</v>
      </c>
      <c r="AH271" s="166"/>
      <c r="AI271" s="65" t="s">
        <v>172</v>
      </c>
      <c r="AJ271" s="105" t="s">
        <v>172</v>
      </c>
    </row>
    <row r="272" spans="1:36" s="59" customFormat="1" ht="20.399999999999999" thickTop="1" thickBot="1">
      <c r="A272" s="63">
        <v>257</v>
      </c>
      <c r="B272" s="162" t="s">
        <v>400</v>
      </c>
      <c r="C272" s="162">
        <v>0</v>
      </c>
      <c r="D272" s="162">
        <v>0</v>
      </c>
      <c r="E272" s="162" t="s">
        <v>41</v>
      </c>
      <c r="F272" s="162">
        <v>18</v>
      </c>
      <c r="G272" s="231" t="s">
        <v>6060</v>
      </c>
      <c r="H272" s="164" t="s">
        <v>6147</v>
      </c>
      <c r="I272" s="231" t="s">
        <v>2877</v>
      </c>
      <c r="J272" s="231" t="s">
        <v>5995</v>
      </c>
      <c r="K272" s="231">
        <v>6</v>
      </c>
      <c r="L272" s="165" t="s">
        <v>2247</v>
      </c>
      <c r="M272" s="165" t="s">
        <v>643</v>
      </c>
      <c r="N272" s="64">
        <v>0</v>
      </c>
      <c r="O272" s="64">
        <v>0</v>
      </c>
      <c r="P272" s="64">
        <v>0</v>
      </c>
      <c r="Q272" s="64">
        <v>0</v>
      </c>
      <c r="R272" s="64">
        <f t="shared" si="42"/>
        <v>0</v>
      </c>
      <c r="S272" s="105" t="s">
        <v>5915</v>
      </c>
      <c r="T272" s="105" t="s">
        <v>172</v>
      </c>
      <c r="U272" s="159">
        <f t="shared" si="33"/>
        <v>0</v>
      </c>
      <c r="V272" s="159" t="s">
        <v>5920</v>
      </c>
      <c r="W272" s="100" t="str">
        <f t="shared" si="34"/>
        <v>No hay Programación</v>
      </c>
      <c r="X272" s="105" t="str">
        <f t="shared" si="35"/>
        <v>De acuerdo a lo programado</v>
      </c>
      <c r="Y272" s="166"/>
      <c r="Z272" s="159">
        <f t="shared" si="36"/>
        <v>0</v>
      </c>
      <c r="AA272" s="159"/>
      <c r="AB272" s="100" t="str">
        <f t="shared" si="37"/>
        <v>No hay ejecución</v>
      </c>
      <c r="AC272" s="105" t="str">
        <f t="shared" si="38"/>
        <v>NA</v>
      </c>
      <c r="AD272" s="166"/>
      <c r="AE272" s="65" t="e">
        <f t="shared" si="39"/>
        <v>#VALUE!</v>
      </c>
      <c r="AF272" s="100" t="e">
        <f t="shared" si="40"/>
        <v>#VALUE!</v>
      </c>
      <c r="AG272" s="105" t="e">
        <f t="shared" si="41"/>
        <v>#VALUE!</v>
      </c>
      <c r="AH272" s="166"/>
      <c r="AI272" s="65" t="s">
        <v>172</v>
      </c>
      <c r="AJ272" s="105" t="s">
        <v>172</v>
      </c>
    </row>
    <row r="273" spans="1:36" s="59" customFormat="1" ht="20.399999999999999" thickTop="1" thickBot="1">
      <c r="A273" s="63">
        <v>258</v>
      </c>
      <c r="B273" s="162" t="s">
        <v>400</v>
      </c>
      <c r="C273" s="162">
        <v>0</v>
      </c>
      <c r="D273" s="162">
        <v>0</v>
      </c>
      <c r="E273" s="162" t="s">
        <v>41</v>
      </c>
      <c r="F273" s="162">
        <v>18</v>
      </c>
      <c r="G273" s="231" t="s">
        <v>2875</v>
      </c>
      <c r="H273" s="164" t="s">
        <v>6148</v>
      </c>
      <c r="I273" s="231" t="s">
        <v>2877</v>
      </c>
      <c r="J273" s="231" t="s">
        <v>5995</v>
      </c>
      <c r="K273" s="231">
        <v>6</v>
      </c>
      <c r="L273" s="165" t="s">
        <v>2201</v>
      </c>
      <c r="M273" s="165" t="s">
        <v>3764</v>
      </c>
      <c r="N273" s="64">
        <v>3</v>
      </c>
      <c r="O273" s="64">
        <v>0</v>
      </c>
      <c r="P273" s="64">
        <v>0</v>
      </c>
      <c r="Q273" s="64">
        <v>0</v>
      </c>
      <c r="R273" s="64">
        <f t="shared" si="42"/>
        <v>3</v>
      </c>
      <c r="S273" s="105" t="s">
        <v>5915</v>
      </c>
      <c r="T273" s="105" t="s">
        <v>172</v>
      </c>
      <c r="U273" s="159">
        <f t="shared" ref="U273:U336" si="43">N273+O273</f>
        <v>3</v>
      </c>
      <c r="V273" s="159">
        <v>3</v>
      </c>
      <c r="W273" s="100">
        <f t="shared" ref="W273:W336" si="44">IF(V273="","No hay ejecución",IF(AND(U273&gt;0), V273/U273,"No hay Programación"))</f>
        <v>1</v>
      </c>
      <c r="X273" s="105" t="str">
        <f t="shared" ref="X273:X336" si="45">IF(W273="No hay ejecución","NA",IF(W273&gt;=90%,"De acuerdo a lo programado",IF(W273&gt;=70%,"Atraso Leve",IF(W273&lt;70%,"En Riesgo de no Cumplimiento"))))</f>
        <v>De acuerdo a lo programado</v>
      </c>
      <c r="Y273" s="166"/>
      <c r="Z273" s="159">
        <f t="shared" ref="Z273:Z336" si="46">P273+Q273</f>
        <v>0</v>
      </c>
      <c r="AA273" s="159"/>
      <c r="AB273" s="100" t="str">
        <f t="shared" ref="AB273:AB336" si="47">IF(AA273="","No hay ejecución",IF(AND(Z273&gt;0), AA273/Z273,"No hay Programación"))</f>
        <v>No hay ejecución</v>
      </c>
      <c r="AC273" s="105" t="str">
        <f t="shared" ref="AC273:AC336" si="48">IF(AB273="No hay ejecución","NA",IF(AB273&gt;=90%,"De acuerdo a lo programado",IF(AB273&gt;=70%,"Atraso Leve",IF(AB273&lt;70%,"En Riesgo de no Cumplimiento"))))</f>
        <v>NA</v>
      </c>
      <c r="AD273" s="166"/>
      <c r="AE273" s="65">
        <f t="shared" ref="AE273:AE336" si="49">V273+AA273</f>
        <v>3</v>
      </c>
      <c r="AF273" s="100">
        <f t="shared" ref="AF273:AF336" si="50">IF(AE273="","No hay ejecución",IF(AND(AE273&gt;0), AE273/R273,"No hay Programación"))</f>
        <v>1</v>
      </c>
      <c r="AG273" s="105" t="str">
        <f t="shared" ref="AG273:AG336" si="51">IF(AF273="No hay ejecución","NA",IF(AF273&gt;=90%,"De acuerdo a lo programado",IF(AF273&gt;=70%,"Atraso Leve",IF(AF273&lt;70%,"Incumplimiento"))))</f>
        <v>De acuerdo a lo programado</v>
      </c>
      <c r="AH273" s="166"/>
      <c r="AI273" s="65" t="s">
        <v>172</v>
      </c>
      <c r="AJ273" s="105" t="s">
        <v>172</v>
      </c>
    </row>
    <row r="274" spans="1:36" s="59" customFormat="1" ht="20.399999999999999" thickTop="1" thickBot="1">
      <c r="A274" s="63">
        <v>259</v>
      </c>
      <c r="B274" s="162" t="s">
        <v>400</v>
      </c>
      <c r="C274" s="162">
        <v>0</v>
      </c>
      <c r="D274" s="162">
        <v>0</v>
      </c>
      <c r="E274" s="162" t="s">
        <v>41</v>
      </c>
      <c r="F274" s="162">
        <v>18</v>
      </c>
      <c r="G274" s="231" t="s">
        <v>2875</v>
      </c>
      <c r="H274" s="164" t="s">
        <v>6149</v>
      </c>
      <c r="I274" s="231" t="s">
        <v>2877</v>
      </c>
      <c r="J274" s="231" t="s">
        <v>5995</v>
      </c>
      <c r="K274" s="231">
        <v>6</v>
      </c>
      <c r="L274" s="165" t="s">
        <v>2214</v>
      </c>
      <c r="M274" s="165" t="s">
        <v>2215</v>
      </c>
      <c r="N274" s="64">
        <v>0</v>
      </c>
      <c r="O274" s="64">
        <v>3</v>
      </c>
      <c r="P274" s="64">
        <v>2</v>
      </c>
      <c r="Q274" s="64">
        <v>8</v>
      </c>
      <c r="R274" s="64">
        <f t="shared" ref="R274:R337" si="52">N274+O274+P274+Q274</f>
        <v>13</v>
      </c>
      <c r="S274" s="105" t="s">
        <v>5915</v>
      </c>
      <c r="T274" s="105" t="s">
        <v>172</v>
      </c>
      <c r="U274" s="159">
        <f t="shared" si="43"/>
        <v>3</v>
      </c>
      <c r="V274" s="159">
        <v>3</v>
      </c>
      <c r="W274" s="100">
        <f t="shared" si="44"/>
        <v>1</v>
      </c>
      <c r="X274" s="105" t="str">
        <f t="shared" si="45"/>
        <v>De acuerdo a lo programado</v>
      </c>
      <c r="Y274" s="166"/>
      <c r="Z274" s="159">
        <f t="shared" si="46"/>
        <v>10</v>
      </c>
      <c r="AA274" s="159"/>
      <c r="AB274" s="100" t="str">
        <f t="shared" si="47"/>
        <v>No hay ejecución</v>
      </c>
      <c r="AC274" s="105" t="str">
        <f t="shared" si="48"/>
        <v>NA</v>
      </c>
      <c r="AD274" s="166"/>
      <c r="AE274" s="65">
        <f t="shared" si="49"/>
        <v>3</v>
      </c>
      <c r="AF274" s="100">
        <f t="shared" si="50"/>
        <v>0.23076923076923078</v>
      </c>
      <c r="AG274" s="105" t="str">
        <f t="shared" si="51"/>
        <v>Incumplimiento</v>
      </c>
      <c r="AH274" s="166"/>
      <c r="AI274" s="65" t="s">
        <v>172</v>
      </c>
      <c r="AJ274" s="105" t="s">
        <v>172</v>
      </c>
    </row>
    <row r="275" spans="1:36" s="59" customFormat="1" ht="20.399999999999999" thickTop="1" thickBot="1">
      <c r="A275" s="63">
        <v>260</v>
      </c>
      <c r="B275" s="162" t="s">
        <v>400</v>
      </c>
      <c r="C275" s="162">
        <v>0</v>
      </c>
      <c r="D275" s="162">
        <v>0</v>
      </c>
      <c r="E275" s="162" t="s">
        <v>41</v>
      </c>
      <c r="F275" s="162">
        <v>18</v>
      </c>
      <c r="G275" s="231" t="s">
        <v>2875</v>
      </c>
      <c r="H275" s="164" t="s">
        <v>6150</v>
      </c>
      <c r="I275" s="231" t="s">
        <v>2877</v>
      </c>
      <c r="J275" s="231" t="s">
        <v>5995</v>
      </c>
      <c r="K275" s="231">
        <v>6</v>
      </c>
      <c r="L275" s="165" t="s">
        <v>2201</v>
      </c>
      <c r="M275" s="165" t="s">
        <v>3764</v>
      </c>
      <c r="N275" s="64">
        <v>3</v>
      </c>
      <c r="O275" s="64">
        <v>3</v>
      </c>
      <c r="P275" s="64">
        <v>2</v>
      </c>
      <c r="Q275" s="64">
        <v>2</v>
      </c>
      <c r="R275" s="64">
        <f t="shared" si="52"/>
        <v>10</v>
      </c>
      <c r="S275" s="105" t="s">
        <v>5915</v>
      </c>
      <c r="T275" s="105" t="s">
        <v>172</v>
      </c>
      <c r="U275" s="159">
        <f t="shared" si="43"/>
        <v>6</v>
      </c>
      <c r="V275" s="159">
        <v>6</v>
      </c>
      <c r="W275" s="100">
        <f t="shared" si="44"/>
        <v>1</v>
      </c>
      <c r="X275" s="105" t="str">
        <f t="shared" si="45"/>
        <v>De acuerdo a lo programado</v>
      </c>
      <c r="Y275" s="166"/>
      <c r="Z275" s="159">
        <f t="shared" si="46"/>
        <v>4</v>
      </c>
      <c r="AA275" s="159"/>
      <c r="AB275" s="100" t="str">
        <f t="shared" si="47"/>
        <v>No hay ejecución</v>
      </c>
      <c r="AC275" s="105" t="str">
        <f t="shared" si="48"/>
        <v>NA</v>
      </c>
      <c r="AD275" s="166"/>
      <c r="AE275" s="65">
        <f t="shared" si="49"/>
        <v>6</v>
      </c>
      <c r="AF275" s="100">
        <f t="shared" si="50"/>
        <v>0.6</v>
      </c>
      <c r="AG275" s="105" t="str">
        <f t="shared" si="51"/>
        <v>Incumplimiento</v>
      </c>
      <c r="AH275" s="166"/>
      <c r="AI275" s="65" t="s">
        <v>172</v>
      </c>
      <c r="AJ275" s="105" t="s">
        <v>172</v>
      </c>
    </row>
    <row r="276" spans="1:36" s="59" customFormat="1" ht="20.399999999999999" thickTop="1" thickBot="1">
      <c r="A276" s="63">
        <v>261</v>
      </c>
      <c r="B276" s="162" t="s">
        <v>400</v>
      </c>
      <c r="C276" s="162">
        <v>0</v>
      </c>
      <c r="D276" s="162">
        <v>0</v>
      </c>
      <c r="E276" s="162" t="s">
        <v>41</v>
      </c>
      <c r="F276" s="162">
        <v>18</v>
      </c>
      <c r="G276" s="231" t="s">
        <v>2875</v>
      </c>
      <c r="H276" s="164" t="s">
        <v>6151</v>
      </c>
      <c r="I276" s="231" t="s">
        <v>2877</v>
      </c>
      <c r="J276" s="231" t="s">
        <v>5995</v>
      </c>
      <c r="K276" s="231">
        <v>6</v>
      </c>
      <c r="L276" s="165" t="s">
        <v>2214</v>
      </c>
      <c r="M276" s="165" t="s">
        <v>2215</v>
      </c>
      <c r="N276" s="64">
        <v>0</v>
      </c>
      <c r="O276" s="64">
        <v>0</v>
      </c>
      <c r="P276" s="64">
        <v>0</v>
      </c>
      <c r="Q276" s="64">
        <v>6</v>
      </c>
      <c r="R276" s="64">
        <f t="shared" si="52"/>
        <v>6</v>
      </c>
      <c r="S276" s="105" t="s">
        <v>5915</v>
      </c>
      <c r="T276" s="105" t="s">
        <v>172</v>
      </c>
      <c r="U276" s="159">
        <f t="shared" si="43"/>
        <v>0</v>
      </c>
      <c r="V276" s="159" t="s">
        <v>5920</v>
      </c>
      <c r="W276" s="100" t="str">
        <f t="shared" si="44"/>
        <v>No hay Programación</v>
      </c>
      <c r="X276" s="105" t="str">
        <f t="shared" si="45"/>
        <v>De acuerdo a lo programado</v>
      </c>
      <c r="Y276" s="166"/>
      <c r="Z276" s="159">
        <f t="shared" si="46"/>
        <v>6</v>
      </c>
      <c r="AA276" s="159"/>
      <c r="AB276" s="100" t="str">
        <f t="shared" si="47"/>
        <v>No hay ejecución</v>
      </c>
      <c r="AC276" s="105" t="str">
        <f t="shared" si="48"/>
        <v>NA</v>
      </c>
      <c r="AD276" s="166"/>
      <c r="AE276" s="65" t="e">
        <f t="shared" si="49"/>
        <v>#VALUE!</v>
      </c>
      <c r="AF276" s="100" t="e">
        <f t="shared" si="50"/>
        <v>#VALUE!</v>
      </c>
      <c r="AG276" s="105" t="e">
        <f t="shared" si="51"/>
        <v>#VALUE!</v>
      </c>
      <c r="AH276" s="166"/>
      <c r="AI276" s="65" t="s">
        <v>172</v>
      </c>
      <c r="AJ276" s="105" t="s">
        <v>172</v>
      </c>
    </row>
    <row r="277" spans="1:36" s="59" customFormat="1" ht="20.399999999999999" thickTop="1" thickBot="1">
      <c r="A277" s="63">
        <v>262</v>
      </c>
      <c r="B277" s="162" t="s">
        <v>400</v>
      </c>
      <c r="C277" s="162">
        <v>0</v>
      </c>
      <c r="D277" s="162">
        <v>0</v>
      </c>
      <c r="E277" s="162" t="s">
        <v>41</v>
      </c>
      <c r="F277" s="162">
        <v>18</v>
      </c>
      <c r="G277" s="231" t="s">
        <v>5931</v>
      </c>
      <c r="H277" s="164" t="s">
        <v>6152</v>
      </c>
      <c r="I277" s="231" t="s">
        <v>2877</v>
      </c>
      <c r="J277" s="231" t="s">
        <v>5995</v>
      </c>
      <c r="K277" s="231">
        <v>6</v>
      </c>
      <c r="L277" s="165" t="s">
        <v>2201</v>
      </c>
      <c r="M277" s="165" t="s">
        <v>643</v>
      </c>
      <c r="N277" s="64">
        <v>0</v>
      </c>
      <c r="O277" s="64">
        <v>0</v>
      </c>
      <c r="P277" s="64">
        <v>0</v>
      </c>
      <c r="Q277" s="64">
        <v>0</v>
      </c>
      <c r="R277" s="64">
        <f t="shared" si="52"/>
        <v>0</v>
      </c>
      <c r="S277" s="105" t="s">
        <v>5915</v>
      </c>
      <c r="T277" s="105" t="s">
        <v>172</v>
      </c>
      <c r="U277" s="159">
        <f t="shared" si="43"/>
        <v>0</v>
      </c>
      <c r="V277" s="159" t="s">
        <v>5920</v>
      </c>
      <c r="W277" s="100" t="str">
        <f t="shared" si="44"/>
        <v>No hay Programación</v>
      </c>
      <c r="X277" s="105" t="str">
        <f t="shared" si="45"/>
        <v>De acuerdo a lo programado</v>
      </c>
      <c r="Y277" s="166"/>
      <c r="Z277" s="159">
        <f t="shared" si="46"/>
        <v>0</v>
      </c>
      <c r="AA277" s="159"/>
      <c r="AB277" s="100" t="str">
        <f t="shared" si="47"/>
        <v>No hay ejecución</v>
      </c>
      <c r="AC277" s="105" t="str">
        <f t="shared" si="48"/>
        <v>NA</v>
      </c>
      <c r="AD277" s="166"/>
      <c r="AE277" s="65" t="e">
        <f t="shared" si="49"/>
        <v>#VALUE!</v>
      </c>
      <c r="AF277" s="100" t="e">
        <f t="shared" si="50"/>
        <v>#VALUE!</v>
      </c>
      <c r="AG277" s="105" t="e">
        <f t="shared" si="51"/>
        <v>#VALUE!</v>
      </c>
      <c r="AH277" s="166"/>
      <c r="AI277" s="65" t="s">
        <v>172</v>
      </c>
      <c r="AJ277" s="105" t="s">
        <v>172</v>
      </c>
    </row>
    <row r="278" spans="1:36" s="59" customFormat="1" ht="20.399999999999999" thickTop="1" thickBot="1">
      <c r="A278" s="63">
        <v>263</v>
      </c>
      <c r="B278" s="162" t="s">
        <v>400</v>
      </c>
      <c r="C278" s="162">
        <v>0</v>
      </c>
      <c r="D278" s="162">
        <v>0</v>
      </c>
      <c r="E278" s="162" t="s">
        <v>41</v>
      </c>
      <c r="F278" s="162">
        <v>18</v>
      </c>
      <c r="G278" s="231" t="s">
        <v>5931</v>
      </c>
      <c r="H278" s="164" t="s">
        <v>6153</v>
      </c>
      <c r="I278" s="231" t="s">
        <v>2877</v>
      </c>
      <c r="J278" s="231" t="s">
        <v>5995</v>
      </c>
      <c r="K278" s="231">
        <v>6</v>
      </c>
      <c r="L278" s="165" t="s">
        <v>2214</v>
      </c>
      <c r="M278" s="165" t="s">
        <v>2215</v>
      </c>
      <c r="N278" s="64">
        <v>0</v>
      </c>
      <c r="O278" s="64">
        <v>0</v>
      </c>
      <c r="P278" s="64">
        <v>0</v>
      </c>
      <c r="Q278" s="64">
        <v>0</v>
      </c>
      <c r="R278" s="64">
        <f t="shared" si="52"/>
        <v>0</v>
      </c>
      <c r="S278" s="105" t="s">
        <v>5915</v>
      </c>
      <c r="T278" s="105" t="s">
        <v>172</v>
      </c>
      <c r="U278" s="159">
        <f t="shared" si="43"/>
        <v>0</v>
      </c>
      <c r="V278" s="159" t="s">
        <v>5920</v>
      </c>
      <c r="W278" s="100" t="str">
        <f t="shared" si="44"/>
        <v>No hay Programación</v>
      </c>
      <c r="X278" s="105" t="str">
        <f t="shared" si="45"/>
        <v>De acuerdo a lo programado</v>
      </c>
      <c r="Y278" s="166"/>
      <c r="Z278" s="159">
        <f t="shared" si="46"/>
        <v>0</v>
      </c>
      <c r="AA278" s="159"/>
      <c r="AB278" s="100" t="str">
        <f t="shared" si="47"/>
        <v>No hay ejecución</v>
      </c>
      <c r="AC278" s="105" t="str">
        <f t="shared" si="48"/>
        <v>NA</v>
      </c>
      <c r="AD278" s="166"/>
      <c r="AE278" s="65" t="e">
        <f t="shared" si="49"/>
        <v>#VALUE!</v>
      </c>
      <c r="AF278" s="100" t="e">
        <f t="shared" si="50"/>
        <v>#VALUE!</v>
      </c>
      <c r="AG278" s="105" t="e">
        <f t="shared" si="51"/>
        <v>#VALUE!</v>
      </c>
      <c r="AH278" s="166"/>
      <c r="AI278" s="65" t="s">
        <v>172</v>
      </c>
      <c r="AJ278" s="105" t="s">
        <v>172</v>
      </c>
    </row>
    <row r="279" spans="1:36" s="59" customFormat="1" ht="20.399999999999999" thickTop="1" thickBot="1">
      <c r="A279" s="63">
        <v>264</v>
      </c>
      <c r="B279" s="162" t="s">
        <v>400</v>
      </c>
      <c r="C279" s="162">
        <v>0</v>
      </c>
      <c r="D279" s="162">
        <v>0</v>
      </c>
      <c r="E279" s="162" t="s">
        <v>41</v>
      </c>
      <c r="F279" s="162">
        <v>18</v>
      </c>
      <c r="G279" s="231" t="s">
        <v>5931</v>
      </c>
      <c r="H279" s="164" t="s">
        <v>6154</v>
      </c>
      <c r="I279" s="231" t="s">
        <v>2877</v>
      </c>
      <c r="J279" s="231" t="s">
        <v>5995</v>
      </c>
      <c r="K279" s="231">
        <v>6</v>
      </c>
      <c r="L279" s="165" t="s">
        <v>3778</v>
      </c>
      <c r="M279" s="165" t="s">
        <v>643</v>
      </c>
      <c r="N279" s="64">
        <v>0</v>
      </c>
      <c r="O279" s="64">
        <v>0</v>
      </c>
      <c r="P279" s="64">
        <v>0</v>
      </c>
      <c r="Q279" s="64">
        <v>0</v>
      </c>
      <c r="R279" s="64">
        <f t="shared" si="52"/>
        <v>0</v>
      </c>
      <c r="S279" s="105" t="s">
        <v>5915</v>
      </c>
      <c r="T279" s="105" t="s">
        <v>172</v>
      </c>
      <c r="U279" s="159">
        <f t="shared" si="43"/>
        <v>0</v>
      </c>
      <c r="V279" s="159" t="s">
        <v>5920</v>
      </c>
      <c r="W279" s="100" t="str">
        <f t="shared" si="44"/>
        <v>No hay Programación</v>
      </c>
      <c r="X279" s="105" t="str">
        <f t="shared" si="45"/>
        <v>De acuerdo a lo programado</v>
      </c>
      <c r="Y279" s="166"/>
      <c r="Z279" s="159">
        <f t="shared" si="46"/>
        <v>0</v>
      </c>
      <c r="AA279" s="159"/>
      <c r="AB279" s="100" t="str">
        <f t="shared" si="47"/>
        <v>No hay ejecución</v>
      </c>
      <c r="AC279" s="105" t="str">
        <f t="shared" si="48"/>
        <v>NA</v>
      </c>
      <c r="AD279" s="166"/>
      <c r="AE279" s="65" t="e">
        <f t="shared" si="49"/>
        <v>#VALUE!</v>
      </c>
      <c r="AF279" s="100" t="e">
        <f t="shared" si="50"/>
        <v>#VALUE!</v>
      </c>
      <c r="AG279" s="105" t="e">
        <f t="shared" si="51"/>
        <v>#VALUE!</v>
      </c>
      <c r="AH279" s="166"/>
      <c r="AI279" s="65" t="s">
        <v>172</v>
      </c>
      <c r="AJ279" s="105" t="s">
        <v>172</v>
      </c>
    </row>
    <row r="280" spans="1:36" s="59" customFormat="1" ht="20.399999999999999" thickTop="1" thickBot="1">
      <c r="A280" s="63">
        <v>265</v>
      </c>
      <c r="B280" s="162" t="s">
        <v>400</v>
      </c>
      <c r="C280" s="162">
        <v>0</v>
      </c>
      <c r="D280" s="162">
        <v>0</v>
      </c>
      <c r="E280" s="162" t="s">
        <v>41</v>
      </c>
      <c r="F280" s="162">
        <v>18</v>
      </c>
      <c r="G280" s="231" t="s">
        <v>5931</v>
      </c>
      <c r="H280" s="164" t="s">
        <v>6155</v>
      </c>
      <c r="I280" s="231" t="s">
        <v>2877</v>
      </c>
      <c r="J280" s="231" t="s">
        <v>5995</v>
      </c>
      <c r="K280" s="231">
        <v>6</v>
      </c>
      <c r="L280" s="165" t="s">
        <v>6002</v>
      </c>
      <c r="M280" s="165" t="s">
        <v>643</v>
      </c>
      <c r="N280" s="64">
        <v>0</v>
      </c>
      <c r="O280" s="64">
        <v>0</v>
      </c>
      <c r="P280" s="64">
        <v>0</v>
      </c>
      <c r="Q280" s="64">
        <v>0</v>
      </c>
      <c r="R280" s="64">
        <f t="shared" si="52"/>
        <v>0</v>
      </c>
      <c r="S280" s="105" t="s">
        <v>5915</v>
      </c>
      <c r="T280" s="105" t="s">
        <v>172</v>
      </c>
      <c r="U280" s="159">
        <f t="shared" si="43"/>
        <v>0</v>
      </c>
      <c r="V280" s="159" t="s">
        <v>5920</v>
      </c>
      <c r="W280" s="100" t="str">
        <f t="shared" si="44"/>
        <v>No hay Programación</v>
      </c>
      <c r="X280" s="105" t="str">
        <f t="shared" si="45"/>
        <v>De acuerdo a lo programado</v>
      </c>
      <c r="Y280" s="166"/>
      <c r="Z280" s="159">
        <f t="shared" si="46"/>
        <v>0</v>
      </c>
      <c r="AA280" s="159"/>
      <c r="AB280" s="100" t="str">
        <f t="shared" si="47"/>
        <v>No hay ejecución</v>
      </c>
      <c r="AC280" s="105" t="str">
        <f t="shared" si="48"/>
        <v>NA</v>
      </c>
      <c r="AD280" s="166"/>
      <c r="AE280" s="65" t="e">
        <f t="shared" si="49"/>
        <v>#VALUE!</v>
      </c>
      <c r="AF280" s="100" t="e">
        <f t="shared" si="50"/>
        <v>#VALUE!</v>
      </c>
      <c r="AG280" s="105" t="e">
        <f t="shared" si="51"/>
        <v>#VALUE!</v>
      </c>
      <c r="AH280" s="166"/>
      <c r="AI280" s="65" t="s">
        <v>172</v>
      </c>
      <c r="AJ280" s="105" t="s">
        <v>172</v>
      </c>
    </row>
    <row r="281" spans="1:36" s="59" customFormat="1" ht="20.399999999999999" thickTop="1" thickBot="1">
      <c r="A281" s="63">
        <v>266</v>
      </c>
      <c r="B281" s="162" t="s">
        <v>400</v>
      </c>
      <c r="C281" s="162">
        <v>0</v>
      </c>
      <c r="D281" s="162">
        <v>0</v>
      </c>
      <c r="E281" s="162" t="s">
        <v>41</v>
      </c>
      <c r="F281" s="162">
        <v>18</v>
      </c>
      <c r="G281" s="231" t="s">
        <v>5931</v>
      </c>
      <c r="H281" s="164" t="s">
        <v>3836</v>
      </c>
      <c r="I281" s="231" t="s">
        <v>2877</v>
      </c>
      <c r="J281" s="231" t="s">
        <v>5995</v>
      </c>
      <c r="K281" s="231">
        <v>6</v>
      </c>
      <c r="L281" s="165" t="s">
        <v>2247</v>
      </c>
      <c r="M281" s="165" t="s">
        <v>643</v>
      </c>
      <c r="N281" s="64">
        <v>0</v>
      </c>
      <c r="O281" s="64">
        <v>0</v>
      </c>
      <c r="P281" s="64">
        <v>0</v>
      </c>
      <c r="Q281" s="64">
        <v>0</v>
      </c>
      <c r="R281" s="64">
        <f t="shared" si="52"/>
        <v>0</v>
      </c>
      <c r="S281" s="105" t="s">
        <v>5915</v>
      </c>
      <c r="T281" s="105" t="s">
        <v>172</v>
      </c>
      <c r="U281" s="159">
        <f t="shared" si="43"/>
        <v>0</v>
      </c>
      <c r="V281" s="159" t="s">
        <v>5920</v>
      </c>
      <c r="W281" s="100" t="str">
        <f t="shared" si="44"/>
        <v>No hay Programación</v>
      </c>
      <c r="X281" s="105" t="str">
        <f t="shared" si="45"/>
        <v>De acuerdo a lo programado</v>
      </c>
      <c r="Y281" s="166"/>
      <c r="Z281" s="159">
        <f t="shared" si="46"/>
        <v>0</v>
      </c>
      <c r="AA281" s="159"/>
      <c r="AB281" s="100" t="str">
        <f t="shared" si="47"/>
        <v>No hay ejecución</v>
      </c>
      <c r="AC281" s="105" t="str">
        <f t="shared" si="48"/>
        <v>NA</v>
      </c>
      <c r="AD281" s="166"/>
      <c r="AE281" s="65" t="e">
        <f t="shared" si="49"/>
        <v>#VALUE!</v>
      </c>
      <c r="AF281" s="100" t="e">
        <f t="shared" si="50"/>
        <v>#VALUE!</v>
      </c>
      <c r="AG281" s="105" t="e">
        <f t="shared" si="51"/>
        <v>#VALUE!</v>
      </c>
      <c r="AH281" s="166"/>
      <c r="AI281" s="65" t="s">
        <v>172</v>
      </c>
      <c r="AJ281" s="105" t="s">
        <v>172</v>
      </c>
    </row>
    <row r="282" spans="1:36" s="59" customFormat="1" ht="20.399999999999999" thickTop="1" thickBot="1">
      <c r="A282" s="63">
        <v>267</v>
      </c>
      <c r="B282" s="162" t="s">
        <v>400</v>
      </c>
      <c r="C282" s="162">
        <v>0</v>
      </c>
      <c r="D282" s="162">
        <v>0</v>
      </c>
      <c r="E282" s="162" t="s">
        <v>41</v>
      </c>
      <c r="F282" s="162">
        <v>18</v>
      </c>
      <c r="G282" s="231" t="s">
        <v>2875</v>
      </c>
      <c r="H282" s="164" t="s">
        <v>3987</v>
      </c>
      <c r="I282" s="231" t="s">
        <v>2877</v>
      </c>
      <c r="J282" s="231" t="s">
        <v>5995</v>
      </c>
      <c r="K282" s="231">
        <v>6</v>
      </c>
      <c r="L282" s="165" t="s">
        <v>2201</v>
      </c>
      <c r="M282" s="165" t="s">
        <v>3764</v>
      </c>
      <c r="N282" s="64">
        <v>22</v>
      </c>
      <c r="O282" s="64">
        <v>0</v>
      </c>
      <c r="P282" s="64">
        <v>0</v>
      </c>
      <c r="Q282" s="64">
        <v>0</v>
      </c>
      <c r="R282" s="64">
        <f t="shared" si="52"/>
        <v>22</v>
      </c>
      <c r="S282" s="105" t="s">
        <v>5915</v>
      </c>
      <c r="T282" s="105" t="s">
        <v>172</v>
      </c>
      <c r="U282" s="159">
        <f t="shared" si="43"/>
        <v>22</v>
      </c>
      <c r="V282" s="159">
        <v>22</v>
      </c>
      <c r="W282" s="100">
        <f t="shared" si="44"/>
        <v>1</v>
      </c>
      <c r="X282" s="105" t="str">
        <f t="shared" si="45"/>
        <v>De acuerdo a lo programado</v>
      </c>
      <c r="Y282" s="166"/>
      <c r="Z282" s="159">
        <f t="shared" si="46"/>
        <v>0</v>
      </c>
      <c r="AA282" s="159"/>
      <c r="AB282" s="100" t="str">
        <f t="shared" si="47"/>
        <v>No hay ejecución</v>
      </c>
      <c r="AC282" s="105" t="str">
        <f t="shared" si="48"/>
        <v>NA</v>
      </c>
      <c r="AD282" s="166"/>
      <c r="AE282" s="65">
        <f t="shared" si="49"/>
        <v>22</v>
      </c>
      <c r="AF282" s="100">
        <f t="shared" si="50"/>
        <v>1</v>
      </c>
      <c r="AG282" s="105" t="str">
        <f t="shared" si="51"/>
        <v>De acuerdo a lo programado</v>
      </c>
      <c r="AH282" s="166"/>
      <c r="AI282" s="65" t="s">
        <v>172</v>
      </c>
      <c r="AJ282" s="105" t="s">
        <v>172</v>
      </c>
    </row>
    <row r="283" spans="1:36" s="59" customFormat="1" ht="20.399999999999999" thickTop="1" thickBot="1">
      <c r="A283" s="63">
        <v>268</v>
      </c>
      <c r="B283" s="162" t="s">
        <v>400</v>
      </c>
      <c r="C283" s="162">
        <v>0</v>
      </c>
      <c r="D283" s="162">
        <v>0</v>
      </c>
      <c r="E283" s="162" t="s">
        <v>41</v>
      </c>
      <c r="F283" s="162">
        <v>18</v>
      </c>
      <c r="G283" s="231" t="s">
        <v>5931</v>
      </c>
      <c r="H283" s="164" t="s">
        <v>3992</v>
      </c>
      <c r="I283" s="231" t="s">
        <v>2877</v>
      </c>
      <c r="J283" s="231" t="s">
        <v>5995</v>
      </c>
      <c r="K283" s="231">
        <v>6</v>
      </c>
      <c r="L283" s="165" t="s">
        <v>2214</v>
      </c>
      <c r="M283" s="165" t="s">
        <v>2215</v>
      </c>
      <c r="N283" s="64">
        <v>3</v>
      </c>
      <c r="O283" s="64">
        <v>15</v>
      </c>
      <c r="P283" s="64">
        <v>3</v>
      </c>
      <c r="Q283" s="64">
        <v>3</v>
      </c>
      <c r="R283" s="64">
        <f t="shared" si="52"/>
        <v>24</v>
      </c>
      <c r="S283" s="105" t="s">
        <v>5915</v>
      </c>
      <c r="T283" s="105" t="s">
        <v>172</v>
      </c>
      <c r="U283" s="159">
        <f t="shared" si="43"/>
        <v>18</v>
      </c>
      <c r="V283" s="159">
        <v>18</v>
      </c>
      <c r="W283" s="100">
        <f t="shared" si="44"/>
        <v>1</v>
      </c>
      <c r="X283" s="105" t="str">
        <f t="shared" si="45"/>
        <v>De acuerdo a lo programado</v>
      </c>
      <c r="Y283" s="166"/>
      <c r="Z283" s="159">
        <f t="shared" si="46"/>
        <v>6</v>
      </c>
      <c r="AA283" s="159"/>
      <c r="AB283" s="100" t="str">
        <f t="shared" si="47"/>
        <v>No hay ejecución</v>
      </c>
      <c r="AC283" s="105" t="str">
        <f t="shared" si="48"/>
        <v>NA</v>
      </c>
      <c r="AD283" s="166"/>
      <c r="AE283" s="65">
        <f t="shared" si="49"/>
        <v>18</v>
      </c>
      <c r="AF283" s="100">
        <f t="shared" si="50"/>
        <v>0.75</v>
      </c>
      <c r="AG283" s="105" t="str">
        <f t="shared" si="51"/>
        <v>Atraso Leve</v>
      </c>
      <c r="AH283" s="166"/>
      <c r="AI283" s="65" t="s">
        <v>172</v>
      </c>
      <c r="AJ283" s="105" t="s">
        <v>172</v>
      </c>
    </row>
    <row r="284" spans="1:36" s="59" customFormat="1" ht="20.399999999999999" thickTop="1" thickBot="1">
      <c r="A284" s="63">
        <v>269</v>
      </c>
      <c r="B284" s="162" t="s">
        <v>400</v>
      </c>
      <c r="C284" s="162">
        <v>0</v>
      </c>
      <c r="D284" s="162">
        <v>0</v>
      </c>
      <c r="E284" s="162" t="s">
        <v>41</v>
      </c>
      <c r="F284" s="162">
        <v>18</v>
      </c>
      <c r="G284" s="231" t="s">
        <v>5931</v>
      </c>
      <c r="H284" s="164" t="s">
        <v>3993</v>
      </c>
      <c r="I284" s="231" t="s">
        <v>2877</v>
      </c>
      <c r="J284" s="231" t="s">
        <v>5995</v>
      </c>
      <c r="K284" s="231">
        <v>6</v>
      </c>
      <c r="L284" s="165" t="s">
        <v>3778</v>
      </c>
      <c r="M284" s="165" t="s">
        <v>643</v>
      </c>
      <c r="N284" s="64">
        <v>1</v>
      </c>
      <c r="O284" s="64">
        <v>0</v>
      </c>
      <c r="P284" s="64">
        <v>0</v>
      </c>
      <c r="Q284" s="64">
        <v>0</v>
      </c>
      <c r="R284" s="64">
        <f t="shared" si="52"/>
        <v>1</v>
      </c>
      <c r="S284" s="105" t="s">
        <v>5915</v>
      </c>
      <c r="T284" s="105" t="s">
        <v>172</v>
      </c>
      <c r="U284" s="159">
        <f t="shared" si="43"/>
        <v>1</v>
      </c>
      <c r="V284" s="159">
        <v>1</v>
      </c>
      <c r="W284" s="100">
        <f t="shared" si="44"/>
        <v>1</v>
      </c>
      <c r="X284" s="105" t="str">
        <f t="shared" si="45"/>
        <v>De acuerdo a lo programado</v>
      </c>
      <c r="Y284" s="166"/>
      <c r="Z284" s="159">
        <f t="shared" si="46"/>
        <v>0</v>
      </c>
      <c r="AA284" s="159"/>
      <c r="AB284" s="100" t="str">
        <f t="shared" si="47"/>
        <v>No hay ejecución</v>
      </c>
      <c r="AC284" s="105" t="str">
        <f t="shared" si="48"/>
        <v>NA</v>
      </c>
      <c r="AD284" s="166"/>
      <c r="AE284" s="65">
        <f t="shared" si="49"/>
        <v>1</v>
      </c>
      <c r="AF284" s="100">
        <f t="shared" si="50"/>
        <v>1</v>
      </c>
      <c r="AG284" s="105" t="str">
        <f t="shared" si="51"/>
        <v>De acuerdo a lo programado</v>
      </c>
      <c r="AH284" s="166"/>
      <c r="AI284" s="65" t="s">
        <v>172</v>
      </c>
      <c r="AJ284" s="105" t="s">
        <v>172</v>
      </c>
    </row>
    <row r="285" spans="1:36" s="59" customFormat="1" ht="20.399999999999999" thickTop="1" thickBot="1">
      <c r="A285" s="63">
        <v>270</v>
      </c>
      <c r="B285" s="162" t="s">
        <v>400</v>
      </c>
      <c r="C285" s="162">
        <v>0</v>
      </c>
      <c r="D285" s="162">
        <v>0</v>
      </c>
      <c r="E285" s="162" t="s">
        <v>41</v>
      </c>
      <c r="F285" s="162">
        <v>18</v>
      </c>
      <c r="G285" s="231" t="s">
        <v>5931</v>
      </c>
      <c r="H285" s="164" t="s">
        <v>6156</v>
      </c>
      <c r="I285" s="231" t="s">
        <v>2877</v>
      </c>
      <c r="J285" s="231" t="s">
        <v>5995</v>
      </c>
      <c r="K285" s="231">
        <v>6</v>
      </c>
      <c r="L285" s="165" t="s">
        <v>2214</v>
      </c>
      <c r="M285" s="165" t="s">
        <v>2215</v>
      </c>
      <c r="N285" s="64">
        <v>1</v>
      </c>
      <c r="O285" s="64">
        <v>2</v>
      </c>
      <c r="P285" s="64">
        <v>2</v>
      </c>
      <c r="Q285" s="64">
        <v>2</v>
      </c>
      <c r="R285" s="64">
        <f t="shared" si="52"/>
        <v>7</v>
      </c>
      <c r="S285" s="105" t="s">
        <v>5915</v>
      </c>
      <c r="T285" s="105" t="s">
        <v>172</v>
      </c>
      <c r="U285" s="159">
        <f t="shared" si="43"/>
        <v>3</v>
      </c>
      <c r="V285" s="159">
        <v>3</v>
      </c>
      <c r="W285" s="100">
        <f t="shared" si="44"/>
        <v>1</v>
      </c>
      <c r="X285" s="105" t="str">
        <f t="shared" si="45"/>
        <v>De acuerdo a lo programado</v>
      </c>
      <c r="Y285" s="166"/>
      <c r="Z285" s="159">
        <f t="shared" si="46"/>
        <v>4</v>
      </c>
      <c r="AA285" s="159"/>
      <c r="AB285" s="100" t="str">
        <f t="shared" si="47"/>
        <v>No hay ejecución</v>
      </c>
      <c r="AC285" s="105" t="str">
        <f t="shared" si="48"/>
        <v>NA</v>
      </c>
      <c r="AD285" s="166"/>
      <c r="AE285" s="65">
        <f t="shared" si="49"/>
        <v>3</v>
      </c>
      <c r="AF285" s="100">
        <f t="shared" si="50"/>
        <v>0.42857142857142855</v>
      </c>
      <c r="AG285" s="105" t="str">
        <f t="shared" si="51"/>
        <v>Incumplimiento</v>
      </c>
      <c r="AH285" s="166"/>
      <c r="AI285" s="65" t="s">
        <v>172</v>
      </c>
      <c r="AJ285" s="105" t="s">
        <v>172</v>
      </c>
    </row>
    <row r="286" spans="1:36" s="59" customFormat="1" ht="20.399999999999999" thickTop="1" thickBot="1">
      <c r="A286" s="63">
        <v>271</v>
      </c>
      <c r="B286" s="162" t="s">
        <v>400</v>
      </c>
      <c r="C286" s="162">
        <v>0</v>
      </c>
      <c r="D286" s="162">
        <v>0</v>
      </c>
      <c r="E286" s="162" t="s">
        <v>41</v>
      </c>
      <c r="F286" s="162">
        <v>18</v>
      </c>
      <c r="G286" s="231" t="s">
        <v>5931</v>
      </c>
      <c r="H286" s="164" t="s">
        <v>6157</v>
      </c>
      <c r="I286" s="231" t="s">
        <v>2877</v>
      </c>
      <c r="J286" s="231" t="s">
        <v>5995</v>
      </c>
      <c r="K286" s="231">
        <v>6</v>
      </c>
      <c r="L286" s="165" t="s">
        <v>3778</v>
      </c>
      <c r="M286" s="165" t="s">
        <v>643</v>
      </c>
      <c r="N286" s="64">
        <v>0</v>
      </c>
      <c r="O286" s="64">
        <v>0</v>
      </c>
      <c r="P286" s="64">
        <v>0</v>
      </c>
      <c r="Q286" s="64">
        <v>0</v>
      </c>
      <c r="R286" s="64">
        <f t="shared" si="52"/>
        <v>0</v>
      </c>
      <c r="S286" s="105" t="s">
        <v>5915</v>
      </c>
      <c r="T286" s="105" t="s">
        <v>172</v>
      </c>
      <c r="U286" s="159">
        <f t="shared" si="43"/>
        <v>0</v>
      </c>
      <c r="V286" s="159" t="s">
        <v>5920</v>
      </c>
      <c r="W286" s="100" t="str">
        <f t="shared" si="44"/>
        <v>No hay Programación</v>
      </c>
      <c r="X286" s="105" t="str">
        <f t="shared" si="45"/>
        <v>De acuerdo a lo programado</v>
      </c>
      <c r="Y286" s="166"/>
      <c r="Z286" s="159">
        <f t="shared" si="46"/>
        <v>0</v>
      </c>
      <c r="AA286" s="159"/>
      <c r="AB286" s="100" t="str">
        <f t="shared" si="47"/>
        <v>No hay ejecución</v>
      </c>
      <c r="AC286" s="105" t="str">
        <f t="shared" si="48"/>
        <v>NA</v>
      </c>
      <c r="AD286" s="166"/>
      <c r="AE286" s="65" t="e">
        <f t="shared" si="49"/>
        <v>#VALUE!</v>
      </c>
      <c r="AF286" s="100" t="e">
        <f t="shared" si="50"/>
        <v>#VALUE!</v>
      </c>
      <c r="AG286" s="105" t="e">
        <f t="shared" si="51"/>
        <v>#VALUE!</v>
      </c>
      <c r="AH286" s="166"/>
      <c r="AI286" s="65" t="s">
        <v>172</v>
      </c>
      <c r="AJ286" s="105" t="s">
        <v>172</v>
      </c>
    </row>
    <row r="287" spans="1:36" s="59" customFormat="1" ht="20.399999999999999" thickTop="1" thickBot="1">
      <c r="A287" s="63">
        <v>272</v>
      </c>
      <c r="B287" s="162" t="s">
        <v>403</v>
      </c>
      <c r="C287" s="162">
        <v>0</v>
      </c>
      <c r="D287" s="162">
        <v>0</v>
      </c>
      <c r="E287" s="162" t="s">
        <v>41</v>
      </c>
      <c r="F287" s="162">
        <v>18</v>
      </c>
      <c r="G287" s="231" t="s">
        <v>6031</v>
      </c>
      <c r="H287" s="164" t="s">
        <v>3998</v>
      </c>
      <c r="I287" s="231" t="s">
        <v>2877</v>
      </c>
      <c r="J287" s="231" t="s">
        <v>5995</v>
      </c>
      <c r="K287" s="231">
        <v>6</v>
      </c>
      <c r="L287" s="165" t="s">
        <v>2214</v>
      </c>
      <c r="M287" s="165" t="s">
        <v>2215</v>
      </c>
      <c r="N287" s="64">
        <v>0</v>
      </c>
      <c r="O287" s="64">
        <v>3</v>
      </c>
      <c r="P287" s="64">
        <v>0</v>
      </c>
      <c r="Q287" s="64">
        <v>0</v>
      </c>
      <c r="R287" s="64">
        <f t="shared" si="52"/>
        <v>3</v>
      </c>
      <c r="S287" s="105" t="s">
        <v>5915</v>
      </c>
      <c r="T287" s="105" t="s">
        <v>172</v>
      </c>
      <c r="U287" s="159">
        <f t="shared" si="43"/>
        <v>3</v>
      </c>
      <c r="V287" s="159">
        <v>3</v>
      </c>
      <c r="W287" s="100">
        <f t="shared" si="44"/>
        <v>1</v>
      </c>
      <c r="X287" s="105" t="str">
        <f t="shared" si="45"/>
        <v>De acuerdo a lo programado</v>
      </c>
      <c r="Y287" s="166"/>
      <c r="Z287" s="159">
        <f t="shared" si="46"/>
        <v>0</v>
      </c>
      <c r="AA287" s="159"/>
      <c r="AB287" s="100" t="str">
        <f t="shared" si="47"/>
        <v>No hay ejecución</v>
      </c>
      <c r="AC287" s="105" t="str">
        <f t="shared" si="48"/>
        <v>NA</v>
      </c>
      <c r="AD287" s="166"/>
      <c r="AE287" s="65">
        <f t="shared" si="49"/>
        <v>3</v>
      </c>
      <c r="AF287" s="100">
        <f t="shared" si="50"/>
        <v>1</v>
      </c>
      <c r="AG287" s="105" t="str">
        <f t="shared" si="51"/>
        <v>De acuerdo a lo programado</v>
      </c>
      <c r="AH287" s="166"/>
      <c r="AI287" s="65" t="s">
        <v>172</v>
      </c>
      <c r="AJ287" s="105" t="s">
        <v>172</v>
      </c>
    </row>
    <row r="288" spans="1:36" s="59" customFormat="1" ht="20.399999999999999" thickTop="1" thickBot="1">
      <c r="A288" s="63">
        <v>273</v>
      </c>
      <c r="B288" s="162" t="s">
        <v>403</v>
      </c>
      <c r="C288" s="162">
        <v>0</v>
      </c>
      <c r="D288" s="162">
        <v>0</v>
      </c>
      <c r="E288" s="162" t="s">
        <v>41</v>
      </c>
      <c r="F288" s="162">
        <v>18</v>
      </c>
      <c r="G288" s="231" t="s">
        <v>6031</v>
      </c>
      <c r="H288" s="164" t="s">
        <v>3999</v>
      </c>
      <c r="I288" s="231" t="s">
        <v>2877</v>
      </c>
      <c r="J288" s="231" t="s">
        <v>5995</v>
      </c>
      <c r="K288" s="231">
        <v>6</v>
      </c>
      <c r="L288" s="165"/>
      <c r="M288" s="165"/>
      <c r="N288" s="64">
        <v>0</v>
      </c>
      <c r="O288" s="64">
        <v>0</v>
      </c>
      <c r="P288" s="64">
        <v>0</v>
      </c>
      <c r="Q288" s="64">
        <v>0</v>
      </c>
      <c r="R288" s="64">
        <f t="shared" si="52"/>
        <v>0</v>
      </c>
      <c r="S288" s="105" t="s">
        <v>5915</v>
      </c>
      <c r="T288" s="105" t="s">
        <v>172</v>
      </c>
      <c r="U288" s="159">
        <f t="shared" si="43"/>
        <v>0</v>
      </c>
      <c r="V288" s="159" t="s">
        <v>5920</v>
      </c>
      <c r="W288" s="100" t="str">
        <f t="shared" si="44"/>
        <v>No hay Programación</v>
      </c>
      <c r="X288" s="105" t="str">
        <f t="shared" si="45"/>
        <v>De acuerdo a lo programado</v>
      </c>
      <c r="Y288" s="166"/>
      <c r="Z288" s="159">
        <f t="shared" si="46"/>
        <v>0</v>
      </c>
      <c r="AA288" s="159"/>
      <c r="AB288" s="100" t="str">
        <f t="shared" si="47"/>
        <v>No hay ejecución</v>
      </c>
      <c r="AC288" s="105" t="str">
        <f t="shared" si="48"/>
        <v>NA</v>
      </c>
      <c r="AD288" s="166"/>
      <c r="AE288" s="65" t="e">
        <f t="shared" si="49"/>
        <v>#VALUE!</v>
      </c>
      <c r="AF288" s="100" t="e">
        <f t="shared" si="50"/>
        <v>#VALUE!</v>
      </c>
      <c r="AG288" s="105" t="e">
        <f t="shared" si="51"/>
        <v>#VALUE!</v>
      </c>
      <c r="AH288" s="166"/>
      <c r="AI288" s="65" t="s">
        <v>172</v>
      </c>
      <c r="AJ288" s="105" t="s">
        <v>172</v>
      </c>
    </row>
    <row r="289" spans="1:36" s="59" customFormat="1" ht="20.399999999999999" thickTop="1" thickBot="1">
      <c r="A289" s="63">
        <v>274</v>
      </c>
      <c r="B289" s="162" t="s">
        <v>400</v>
      </c>
      <c r="C289" s="162">
        <v>0</v>
      </c>
      <c r="D289" s="162">
        <v>0</v>
      </c>
      <c r="E289" s="162" t="s">
        <v>41</v>
      </c>
      <c r="F289" s="162">
        <v>18</v>
      </c>
      <c r="G289" s="231" t="s">
        <v>5931</v>
      </c>
      <c r="H289" s="164" t="s">
        <v>4002</v>
      </c>
      <c r="I289" s="231" t="s">
        <v>2877</v>
      </c>
      <c r="J289" s="231" t="s">
        <v>5995</v>
      </c>
      <c r="K289" s="231">
        <v>6</v>
      </c>
      <c r="L289" s="165" t="s">
        <v>2214</v>
      </c>
      <c r="M289" s="165" t="s">
        <v>2215</v>
      </c>
      <c r="N289" s="64">
        <v>2</v>
      </c>
      <c r="O289" s="64">
        <v>2</v>
      </c>
      <c r="P289" s="64">
        <v>2</v>
      </c>
      <c r="Q289" s="64">
        <v>2</v>
      </c>
      <c r="R289" s="64">
        <f t="shared" si="52"/>
        <v>8</v>
      </c>
      <c r="S289" s="105" t="s">
        <v>5915</v>
      </c>
      <c r="T289" s="105" t="s">
        <v>172</v>
      </c>
      <c r="U289" s="159">
        <f t="shared" si="43"/>
        <v>4</v>
      </c>
      <c r="V289" s="159">
        <v>4</v>
      </c>
      <c r="W289" s="100">
        <f t="shared" si="44"/>
        <v>1</v>
      </c>
      <c r="X289" s="105" t="str">
        <f t="shared" si="45"/>
        <v>De acuerdo a lo programado</v>
      </c>
      <c r="Y289" s="166"/>
      <c r="Z289" s="159">
        <f t="shared" si="46"/>
        <v>4</v>
      </c>
      <c r="AA289" s="159"/>
      <c r="AB289" s="100" t="str">
        <f t="shared" si="47"/>
        <v>No hay ejecución</v>
      </c>
      <c r="AC289" s="105" t="str">
        <f t="shared" si="48"/>
        <v>NA</v>
      </c>
      <c r="AD289" s="166"/>
      <c r="AE289" s="65">
        <f t="shared" si="49"/>
        <v>4</v>
      </c>
      <c r="AF289" s="100">
        <f t="shared" si="50"/>
        <v>0.5</v>
      </c>
      <c r="AG289" s="105" t="str">
        <f t="shared" si="51"/>
        <v>Incumplimiento</v>
      </c>
      <c r="AH289" s="166"/>
      <c r="AI289" s="65" t="s">
        <v>172</v>
      </c>
      <c r="AJ289" s="105" t="s">
        <v>172</v>
      </c>
    </row>
    <row r="290" spans="1:36" s="59" customFormat="1" ht="20.399999999999999" thickTop="1" thickBot="1">
      <c r="A290" s="63">
        <v>275</v>
      </c>
      <c r="B290" s="162" t="s">
        <v>400</v>
      </c>
      <c r="C290" s="162">
        <v>0</v>
      </c>
      <c r="D290" s="162">
        <v>0</v>
      </c>
      <c r="E290" s="162" t="s">
        <v>41</v>
      </c>
      <c r="F290" s="162">
        <v>18</v>
      </c>
      <c r="G290" s="231" t="s">
        <v>6060</v>
      </c>
      <c r="H290" s="164" t="s">
        <v>4003</v>
      </c>
      <c r="I290" s="231" t="s">
        <v>2877</v>
      </c>
      <c r="J290" s="231" t="s">
        <v>5995</v>
      </c>
      <c r="K290" s="231">
        <v>6</v>
      </c>
      <c r="L290" s="165"/>
      <c r="M290" s="165"/>
      <c r="N290" s="64">
        <v>0</v>
      </c>
      <c r="O290" s="64">
        <v>0</v>
      </c>
      <c r="P290" s="64">
        <v>0</v>
      </c>
      <c r="Q290" s="64">
        <v>0</v>
      </c>
      <c r="R290" s="64">
        <f t="shared" si="52"/>
        <v>0</v>
      </c>
      <c r="S290" s="105" t="s">
        <v>5915</v>
      </c>
      <c r="T290" s="105" t="s">
        <v>172</v>
      </c>
      <c r="U290" s="159">
        <f t="shared" si="43"/>
        <v>0</v>
      </c>
      <c r="V290" s="159" t="s">
        <v>5920</v>
      </c>
      <c r="W290" s="100" t="str">
        <f t="shared" si="44"/>
        <v>No hay Programación</v>
      </c>
      <c r="X290" s="105" t="str">
        <f t="shared" si="45"/>
        <v>De acuerdo a lo programado</v>
      </c>
      <c r="Y290" s="166"/>
      <c r="Z290" s="159">
        <f t="shared" si="46"/>
        <v>0</v>
      </c>
      <c r="AA290" s="159"/>
      <c r="AB290" s="100" t="str">
        <f t="shared" si="47"/>
        <v>No hay ejecución</v>
      </c>
      <c r="AC290" s="105" t="str">
        <f t="shared" si="48"/>
        <v>NA</v>
      </c>
      <c r="AD290" s="166"/>
      <c r="AE290" s="65" t="e">
        <f t="shared" si="49"/>
        <v>#VALUE!</v>
      </c>
      <c r="AF290" s="100" t="e">
        <f t="shared" si="50"/>
        <v>#VALUE!</v>
      </c>
      <c r="AG290" s="105" t="e">
        <f t="shared" si="51"/>
        <v>#VALUE!</v>
      </c>
      <c r="AH290" s="166"/>
      <c r="AI290" s="65" t="s">
        <v>172</v>
      </c>
      <c r="AJ290" s="105" t="s">
        <v>172</v>
      </c>
    </row>
    <row r="291" spans="1:36" s="59" customFormat="1" ht="20.399999999999999" thickTop="1" thickBot="1">
      <c r="A291" s="63">
        <v>276</v>
      </c>
      <c r="B291" s="162" t="s">
        <v>400</v>
      </c>
      <c r="C291" s="162">
        <v>0</v>
      </c>
      <c r="D291" s="162">
        <v>0</v>
      </c>
      <c r="E291" s="162" t="s">
        <v>41</v>
      </c>
      <c r="F291" s="162">
        <v>18</v>
      </c>
      <c r="G291" s="231" t="s">
        <v>6158</v>
      </c>
      <c r="H291" s="164" t="s">
        <v>6159</v>
      </c>
      <c r="I291" s="231" t="s">
        <v>2877</v>
      </c>
      <c r="J291" s="231" t="s">
        <v>5995</v>
      </c>
      <c r="K291" s="231">
        <v>6</v>
      </c>
      <c r="L291" s="165" t="s">
        <v>2214</v>
      </c>
      <c r="M291" s="165" t="s">
        <v>2215</v>
      </c>
      <c r="N291" s="64">
        <v>2</v>
      </c>
      <c r="O291" s="64">
        <v>4</v>
      </c>
      <c r="P291" s="64">
        <v>2</v>
      </c>
      <c r="Q291" s="64">
        <v>2</v>
      </c>
      <c r="R291" s="64">
        <f t="shared" si="52"/>
        <v>10</v>
      </c>
      <c r="S291" s="105" t="s">
        <v>5915</v>
      </c>
      <c r="T291" s="105" t="s">
        <v>172</v>
      </c>
      <c r="U291" s="159">
        <f t="shared" si="43"/>
        <v>6</v>
      </c>
      <c r="V291" s="159">
        <v>6</v>
      </c>
      <c r="W291" s="100">
        <f t="shared" si="44"/>
        <v>1</v>
      </c>
      <c r="X291" s="105" t="str">
        <f t="shared" si="45"/>
        <v>De acuerdo a lo programado</v>
      </c>
      <c r="Y291" s="166"/>
      <c r="Z291" s="159">
        <f t="shared" si="46"/>
        <v>4</v>
      </c>
      <c r="AA291" s="159"/>
      <c r="AB291" s="100" t="str">
        <f t="shared" si="47"/>
        <v>No hay ejecución</v>
      </c>
      <c r="AC291" s="105" t="str">
        <f t="shared" si="48"/>
        <v>NA</v>
      </c>
      <c r="AD291" s="166"/>
      <c r="AE291" s="65">
        <f t="shared" si="49"/>
        <v>6</v>
      </c>
      <c r="AF291" s="100">
        <f t="shared" si="50"/>
        <v>0.6</v>
      </c>
      <c r="AG291" s="105" t="str">
        <f t="shared" si="51"/>
        <v>Incumplimiento</v>
      </c>
      <c r="AH291" s="166"/>
      <c r="AI291" s="65" t="s">
        <v>172</v>
      </c>
      <c r="AJ291" s="105" t="s">
        <v>172</v>
      </c>
    </row>
    <row r="292" spans="1:36" s="59" customFormat="1" ht="20.399999999999999" thickTop="1" thickBot="1">
      <c r="A292" s="63">
        <v>277</v>
      </c>
      <c r="B292" s="162" t="s">
        <v>400</v>
      </c>
      <c r="C292" s="162">
        <v>0</v>
      </c>
      <c r="D292" s="162">
        <v>0</v>
      </c>
      <c r="E292" s="162" t="s">
        <v>41</v>
      </c>
      <c r="F292" s="162">
        <v>18</v>
      </c>
      <c r="G292" s="231" t="s">
        <v>6158</v>
      </c>
      <c r="H292" s="164" t="s">
        <v>4005</v>
      </c>
      <c r="I292" s="231" t="s">
        <v>2877</v>
      </c>
      <c r="J292" s="231" t="s">
        <v>5995</v>
      </c>
      <c r="K292" s="231">
        <v>6</v>
      </c>
      <c r="L292" s="165"/>
      <c r="M292" s="165"/>
      <c r="N292" s="64">
        <v>0</v>
      </c>
      <c r="O292" s="64">
        <v>0</v>
      </c>
      <c r="P292" s="64">
        <v>0</v>
      </c>
      <c r="Q292" s="64">
        <v>0</v>
      </c>
      <c r="R292" s="64">
        <f t="shared" si="52"/>
        <v>0</v>
      </c>
      <c r="S292" s="105" t="s">
        <v>5915</v>
      </c>
      <c r="T292" s="105" t="s">
        <v>172</v>
      </c>
      <c r="U292" s="159">
        <f t="shared" si="43"/>
        <v>0</v>
      </c>
      <c r="V292" s="159" t="s">
        <v>5920</v>
      </c>
      <c r="W292" s="100" t="str">
        <f t="shared" si="44"/>
        <v>No hay Programación</v>
      </c>
      <c r="X292" s="105" t="str">
        <f t="shared" si="45"/>
        <v>De acuerdo a lo programado</v>
      </c>
      <c r="Y292" s="166"/>
      <c r="Z292" s="159">
        <f t="shared" si="46"/>
        <v>0</v>
      </c>
      <c r="AA292" s="159"/>
      <c r="AB292" s="100" t="str">
        <f t="shared" si="47"/>
        <v>No hay ejecución</v>
      </c>
      <c r="AC292" s="105" t="str">
        <f t="shared" si="48"/>
        <v>NA</v>
      </c>
      <c r="AD292" s="166"/>
      <c r="AE292" s="65" t="e">
        <f t="shared" si="49"/>
        <v>#VALUE!</v>
      </c>
      <c r="AF292" s="100" t="e">
        <f t="shared" si="50"/>
        <v>#VALUE!</v>
      </c>
      <c r="AG292" s="105" t="e">
        <f t="shared" si="51"/>
        <v>#VALUE!</v>
      </c>
      <c r="AH292" s="166"/>
      <c r="AI292" s="65" t="s">
        <v>172</v>
      </c>
      <c r="AJ292" s="105" t="s">
        <v>172</v>
      </c>
    </row>
    <row r="293" spans="1:36" s="59" customFormat="1" ht="20.399999999999999" thickTop="1" thickBot="1">
      <c r="A293" s="63">
        <v>278</v>
      </c>
      <c r="B293" s="162" t="s">
        <v>400</v>
      </c>
      <c r="C293" s="162">
        <v>0</v>
      </c>
      <c r="D293" s="162">
        <v>0</v>
      </c>
      <c r="E293" s="162" t="s">
        <v>41</v>
      </c>
      <c r="F293" s="162">
        <v>18</v>
      </c>
      <c r="G293" s="231" t="s">
        <v>5978</v>
      </c>
      <c r="H293" s="164" t="s">
        <v>4006</v>
      </c>
      <c r="I293" s="231" t="s">
        <v>2877</v>
      </c>
      <c r="J293" s="231" t="s">
        <v>5995</v>
      </c>
      <c r="K293" s="231">
        <v>6</v>
      </c>
      <c r="L293" s="165"/>
      <c r="M293" s="165"/>
      <c r="N293" s="64">
        <v>0</v>
      </c>
      <c r="O293" s="64">
        <v>0</v>
      </c>
      <c r="P293" s="64">
        <v>0</v>
      </c>
      <c r="Q293" s="64">
        <v>0</v>
      </c>
      <c r="R293" s="64">
        <f t="shared" si="52"/>
        <v>0</v>
      </c>
      <c r="S293" s="105" t="s">
        <v>5915</v>
      </c>
      <c r="T293" s="105" t="s">
        <v>172</v>
      </c>
      <c r="U293" s="159">
        <f t="shared" si="43"/>
        <v>0</v>
      </c>
      <c r="V293" s="159" t="s">
        <v>5920</v>
      </c>
      <c r="W293" s="100" t="str">
        <f t="shared" si="44"/>
        <v>No hay Programación</v>
      </c>
      <c r="X293" s="105" t="str">
        <f t="shared" si="45"/>
        <v>De acuerdo a lo programado</v>
      </c>
      <c r="Y293" s="166"/>
      <c r="Z293" s="159">
        <f t="shared" si="46"/>
        <v>0</v>
      </c>
      <c r="AA293" s="159"/>
      <c r="AB293" s="100" t="str">
        <f t="shared" si="47"/>
        <v>No hay ejecución</v>
      </c>
      <c r="AC293" s="105" t="str">
        <f t="shared" si="48"/>
        <v>NA</v>
      </c>
      <c r="AD293" s="166"/>
      <c r="AE293" s="65" t="e">
        <f t="shared" si="49"/>
        <v>#VALUE!</v>
      </c>
      <c r="AF293" s="100" t="e">
        <f t="shared" si="50"/>
        <v>#VALUE!</v>
      </c>
      <c r="AG293" s="105" t="e">
        <f t="shared" si="51"/>
        <v>#VALUE!</v>
      </c>
      <c r="AH293" s="166"/>
      <c r="AI293" s="65" t="s">
        <v>172</v>
      </c>
      <c r="AJ293" s="105" t="s">
        <v>172</v>
      </c>
    </row>
    <row r="294" spans="1:36" s="59" customFormat="1" ht="20.399999999999999" thickTop="1" thickBot="1">
      <c r="A294" s="63">
        <v>279</v>
      </c>
      <c r="B294" s="162" t="s">
        <v>400</v>
      </c>
      <c r="C294" s="162">
        <v>0</v>
      </c>
      <c r="D294" s="162">
        <v>0</v>
      </c>
      <c r="E294" s="162" t="s">
        <v>41</v>
      </c>
      <c r="F294" s="162">
        <v>18</v>
      </c>
      <c r="G294" s="231" t="s">
        <v>5978</v>
      </c>
      <c r="H294" s="164" t="s">
        <v>4007</v>
      </c>
      <c r="I294" s="231" t="s">
        <v>2877</v>
      </c>
      <c r="J294" s="231" t="s">
        <v>5995</v>
      </c>
      <c r="K294" s="231">
        <v>6</v>
      </c>
      <c r="L294" s="165"/>
      <c r="M294" s="165"/>
      <c r="N294" s="64">
        <v>0</v>
      </c>
      <c r="O294" s="64">
        <v>0</v>
      </c>
      <c r="P294" s="64">
        <v>0</v>
      </c>
      <c r="Q294" s="64">
        <v>0</v>
      </c>
      <c r="R294" s="64">
        <f t="shared" si="52"/>
        <v>0</v>
      </c>
      <c r="S294" s="105" t="s">
        <v>5915</v>
      </c>
      <c r="T294" s="105" t="s">
        <v>172</v>
      </c>
      <c r="U294" s="159">
        <f t="shared" si="43"/>
        <v>0</v>
      </c>
      <c r="V294" s="159" t="s">
        <v>5920</v>
      </c>
      <c r="W294" s="100" t="str">
        <f t="shared" si="44"/>
        <v>No hay Programación</v>
      </c>
      <c r="X294" s="105" t="str">
        <f t="shared" si="45"/>
        <v>De acuerdo a lo programado</v>
      </c>
      <c r="Y294" s="166"/>
      <c r="Z294" s="159">
        <f t="shared" si="46"/>
        <v>0</v>
      </c>
      <c r="AA294" s="159"/>
      <c r="AB294" s="100" t="str">
        <f t="shared" si="47"/>
        <v>No hay ejecución</v>
      </c>
      <c r="AC294" s="105" t="str">
        <f t="shared" si="48"/>
        <v>NA</v>
      </c>
      <c r="AD294" s="166"/>
      <c r="AE294" s="65" t="e">
        <f t="shared" si="49"/>
        <v>#VALUE!</v>
      </c>
      <c r="AF294" s="100" t="e">
        <f t="shared" si="50"/>
        <v>#VALUE!</v>
      </c>
      <c r="AG294" s="105" t="e">
        <f t="shared" si="51"/>
        <v>#VALUE!</v>
      </c>
      <c r="AH294" s="166"/>
      <c r="AI294" s="65" t="s">
        <v>172</v>
      </c>
      <c r="AJ294" s="105" t="s">
        <v>172</v>
      </c>
    </row>
    <row r="295" spans="1:36" s="59" customFormat="1" ht="20.399999999999999" thickTop="1" thickBot="1">
      <c r="A295" s="63">
        <v>280</v>
      </c>
      <c r="B295" s="162" t="s">
        <v>400</v>
      </c>
      <c r="C295" s="162">
        <v>0</v>
      </c>
      <c r="D295" s="162">
        <v>0</v>
      </c>
      <c r="E295" s="162" t="s">
        <v>41</v>
      </c>
      <c r="F295" s="162">
        <v>18</v>
      </c>
      <c r="G295" s="231" t="s">
        <v>5929</v>
      </c>
      <c r="H295" s="164" t="s">
        <v>4008</v>
      </c>
      <c r="I295" s="231" t="s">
        <v>2877</v>
      </c>
      <c r="J295" s="231" t="s">
        <v>5995</v>
      </c>
      <c r="K295" s="231">
        <v>6</v>
      </c>
      <c r="L295" s="165" t="s">
        <v>2214</v>
      </c>
      <c r="M295" s="165" t="s">
        <v>2215</v>
      </c>
      <c r="N295" s="64">
        <v>2</v>
      </c>
      <c r="O295" s="64">
        <v>7</v>
      </c>
      <c r="P295" s="64">
        <v>4</v>
      </c>
      <c r="Q295" s="64">
        <v>2</v>
      </c>
      <c r="R295" s="64">
        <f t="shared" si="52"/>
        <v>15</v>
      </c>
      <c r="S295" s="105" t="s">
        <v>5915</v>
      </c>
      <c r="T295" s="105" t="s">
        <v>172</v>
      </c>
      <c r="U295" s="159">
        <f t="shared" si="43"/>
        <v>9</v>
      </c>
      <c r="V295" s="159">
        <v>9</v>
      </c>
      <c r="W295" s="100">
        <f t="shared" si="44"/>
        <v>1</v>
      </c>
      <c r="X295" s="105" t="str">
        <f t="shared" si="45"/>
        <v>De acuerdo a lo programado</v>
      </c>
      <c r="Y295" s="166"/>
      <c r="Z295" s="159">
        <f t="shared" si="46"/>
        <v>6</v>
      </c>
      <c r="AA295" s="159"/>
      <c r="AB295" s="100" t="str">
        <f t="shared" si="47"/>
        <v>No hay ejecución</v>
      </c>
      <c r="AC295" s="105" t="str">
        <f t="shared" si="48"/>
        <v>NA</v>
      </c>
      <c r="AD295" s="166"/>
      <c r="AE295" s="65">
        <f t="shared" si="49"/>
        <v>9</v>
      </c>
      <c r="AF295" s="100">
        <f t="shared" si="50"/>
        <v>0.6</v>
      </c>
      <c r="AG295" s="105" t="str">
        <f t="shared" si="51"/>
        <v>Incumplimiento</v>
      </c>
      <c r="AH295" s="166"/>
      <c r="AI295" s="65" t="s">
        <v>172</v>
      </c>
      <c r="AJ295" s="105" t="s">
        <v>172</v>
      </c>
    </row>
    <row r="296" spans="1:36" s="59" customFormat="1" ht="20.399999999999999" thickTop="1" thickBot="1">
      <c r="A296" s="63">
        <v>281</v>
      </c>
      <c r="B296" s="162" t="s">
        <v>400</v>
      </c>
      <c r="C296" s="162">
        <v>0</v>
      </c>
      <c r="D296" s="162">
        <v>0</v>
      </c>
      <c r="E296" s="162" t="s">
        <v>41</v>
      </c>
      <c r="F296" s="162">
        <v>18</v>
      </c>
      <c r="G296" s="231" t="s">
        <v>5929</v>
      </c>
      <c r="H296" s="164" t="s">
        <v>6160</v>
      </c>
      <c r="I296" s="231" t="s">
        <v>2877</v>
      </c>
      <c r="J296" s="231" t="s">
        <v>5995</v>
      </c>
      <c r="K296" s="231">
        <v>6</v>
      </c>
      <c r="L296" s="165"/>
      <c r="M296" s="165"/>
      <c r="N296" s="64">
        <v>0</v>
      </c>
      <c r="O296" s="64">
        <v>0</v>
      </c>
      <c r="P296" s="64">
        <v>0</v>
      </c>
      <c r="Q296" s="64">
        <v>0</v>
      </c>
      <c r="R296" s="64">
        <f t="shared" si="52"/>
        <v>0</v>
      </c>
      <c r="S296" s="105" t="s">
        <v>5915</v>
      </c>
      <c r="T296" s="105" t="s">
        <v>172</v>
      </c>
      <c r="U296" s="159">
        <f t="shared" si="43"/>
        <v>0</v>
      </c>
      <c r="V296" s="159" t="s">
        <v>5920</v>
      </c>
      <c r="W296" s="100" t="str">
        <f t="shared" si="44"/>
        <v>No hay Programación</v>
      </c>
      <c r="X296" s="105" t="str">
        <f t="shared" si="45"/>
        <v>De acuerdo a lo programado</v>
      </c>
      <c r="Y296" s="166"/>
      <c r="Z296" s="159">
        <f t="shared" si="46"/>
        <v>0</v>
      </c>
      <c r="AA296" s="159"/>
      <c r="AB296" s="100" t="str">
        <f t="shared" si="47"/>
        <v>No hay ejecución</v>
      </c>
      <c r="AC296" s="105" t="str">
        <f t="shared" si="48"/>
        <v>NA</v>
      </c>
      <c r="AD296" s="166"/>
      <c r="AE296" s="65" t="e">
        <f t="shared" si="49"/>
        <v>#VALUE!</v>
      </c>
      <c r="AF296" s="100" t="e">
        <f t="shared" si="50"/>
        <v>#VALUE!</v>
      </c>
      <c r="AG296" s="105" t="e">
        <f t="shared" si="51"/>
        <v>#VALUE!</v>
      </c>
      <c r="AH296" s="166"/>
      <c r="AI296" s="65" t="s">
        <v>172</v>
      </c>
      <c r="AJ296" s="105" t="s">
        <v>172</v>
      </c>
    </row>
    <row r="297" spans="1:36" s="59" customFormat="1" ht="20.399999999999999" thickTop="1" thickBot="1">
      <c r="A297" s="63">
        <v>282</v>
      </c>
      <c r="B297" s="162" t="s">
        <v>400</v>
      </c>
      <c r="C297" s="162">
        <v>0</v>
      </c>
      <c r="D297" s="162">
        <v>0</v>
      </c>
      <c r="E297" s="162" t="s">
        <v>41</v>
      </c>
      <c r="F297" s="162">
        <v>18</v>
      </c>
      <c r="G297" s="231" t="s">
        <v>5929</v>
      </c>
      <c r="H297" s="164" t="s">
        <v>4010</v>
      </c>
      <c r="I297" s="231" t="s">
        <v>2877</v>
      </c>
      <c r="J297" s="231" t="s">
        <v>5995</v>
      </c>
      <c r="K297" s="231">
        <v>6</v>
      </c>
      <c r="L297" s="165" t="s">
        <v>2214</v>
      </c>
      <c r="M297" s="165" t="s">
        <v>2215</v>
      </c>
      <c r="N297" s="64">
        <v>0</v>
      </c>
      <c r="O297" s="64">
        <v>0</v>
      </c>
      <c r="P297" s="64">
        <v>2</v>
      </c>
      <c r="Q297" s="64">
        <v>0</v>
      </c>
      <c r="R297" s="64">
        <f t="shared" si="52"/>
        <v>2</v>
      </c>
      <c r="S297" s="105" t="s">
        <v>5915</v>
      </c>
      <c r="T297" s="105" t="s">
        <v>172</v>
      </c>
      <c r="U297" s="159">
        <f t="shared" si="43"/>
        <v>0</v>
      </c>
      <c r="V297" s="159" t="s">
        <v>5920</v>
      </c>
      <c r="W297" s="100" t="str">
        <f t="shared" si="44"/>
        <v>No hay Programación</v>
      </c>
      <c r="X297" s="105" t="str">
        <f t="shared" si="45"/>
        <v>De acuerdo a lo programado</v>
      </c>
      <c r="Y297" s="166"/>
      <c r="Z297" s="159">
        <f t="shared" si="46"/>
        <v>2</v>
      </c>
      <c r="AA297" s="159"/>
      <c r="AB297" s="100" t="str">
        <f t="shared" si="47"/>
        <v>No hay ejecución</v>
      </c>
      <c r="AC297" s="105" t="str">
        <f t="shared" si="48"/>
        <v>NA</v>
      </c>
      <c r="AD297" s="166"/>
      <c r="AE297" s="65" t="e">
        <f t="shared" si="49"/>
        <v>#VALUE!</v>
      </c>
      <c r="AF297" s="100" t="e">
        <f t="shared" si="50"/>
        <v>#VALUE!</v>
      </c>
      <c r="AG297" s="105" t="e">
        <f t="shared" si="51"/>
        <v>#VALUE!</v>
      </c>
      <c r="AH297" s="166"/>
      <c r="AI297" s="65" t="s">
        <v>172</v>
      </c>
      <c r="AJ297" s="105" t="s">
        <v>172</v>
      </c>
    </row>
    <row r="298" spans="1:36" s="59" customFormat="1" ht="20.399999999999999" thickTop="1" thickBot="1">
      <c r="A298" s="63">
        <v>283</v>
      </c>
      <c r="B298" s="162" t="s">
        <v>400</v>
      </c>
      <c r="C298" s="162">
        <v>0</v>
      </c>
      <c r="D298" s="162">
        <v>0</v>
      </c>
      <c r="E298" s="162" t="s">
        <v>41</v>
      </c>
      <c r="F298" s="162">
        <v>18</v>
      </c>
      <c r="G298" s="231" t="s">
        <v>5929</v>
      </c>
      <c r="H298" s="164" t="s">
        <v>4011</v>
      </c>
      <c r="I298" s="231" t="s">
        <v>2877</v>
      </c>
      <c r="J298" s="231" t="s">
        <v>5995</v>
      </c>
      <c r="K298" s="231">
        <v>6</v>
      </c>
      <c r="L298" s="165" t="s">
        <v>3778</v>
      </c>
      <c r="M298" s="165" t="s">
        <v>643</v>
      </c>
      <c r="N298" s="64">
        <v>0</v>
      </c>
      <c r="O298" s="64">
        <v>1</v>
      </c>
      <c r="P298" s="64">
        <v>0</v>
      </c>
      <c r="Q298" s="64">
        <v>0</v>
      </c>
      <c r="R298" s="64">
        <f t="shared" si="52"/>
        <v>1</v>
      </c>
      <c r="S298" s="105" t="s">
        <v>5915</v>
      </c>
      <c r="T298" s="105" t="s">
        <v>172</v>
      </c>
      <c r="U298" s="159">
        <f t="shared" si="43"/>
        <v>1</v>
      </c>
      <c r="V298" s="159">
        <v>1</v>
      </c>
      <c r="W298" s="100">
        <f t="shared" si="44"/>
        <v>1</v>
      </c>
      <c r="X298" s="105" t="str">
        <f t="shared" si="45"/>
        <v>De acuerdo a lo programado</v>
      </c>
      <c r="Y298" s="166"/>
      <c r="Z298" s="159">
        <f t="shared" si="46"/>
        <v>0</v>
      </c>
      <c r="AA298" s="159"/>
      <c r="AB298" s="100" t="str">
        <f t="shared" si="47"/>
        <v>No hay ejecución</v>
      </c>
      <c r="AC298" s="105" t="str">
        <f t="shared" si="48"/>
        <v>NA</v>
      </c>
      <c r="AD298" s="166"/>
      <c r="AE298" s="65">
        <f t="shared" si="49"/>
        <v>1</v>
      </c>
      <c r="AF298" s="100">
        <f t="shared" si="50"/>
        <v>1</v>
      </c>
      <c r="AG298" s="105" t="str">
        <f t="shared" si="51"/>
        <v>De acuerdo a lo programado</v>
      </c>
      <c r="AH298" s="166"/>
      <c r="AI298" s="65" t="s">
        <v>172</v>
      </c>
      <c r="AJ298" s="105" t="s">
        <v>172</v>
      </c>
    </row>
    <row r="299" spans="1:36" s="59" customFormat="1" ht="20.399999999999999" thickTop="1" thickBot="1">
      <c r="A299" s="63">
        <v>284</v>
      </c>
      <c r="B299" s="162" t="s">
        <v>400</v>
      </c>
      <c r="C299" s="162">
        <v>0</v>
      </c>
      <c r="D299" s="162">
        <v>0</v>
      </c>
      <c r="E299" s="162" t="s">
        <v>41</v>
      </c>
      <c r="F299" s="162">
        <v>18</v>
      </c>
      <c r="G299" s="231" t="s">
        <v>5929</v>
      </c>
      <c r="H299" s="164" t="s">
        <v>4012</v>
      </c>
      <c r="I299" s="231" t="s">
        <v>2877</v>
      </c>
      <c r="J299" s="231" t="s">
        <v>5995</v>
      </c>
      <c r="K299" s="231">
        <v>6</v>
      </c>
      <c r="L299" s="165" t="s">
        <v>2214</v>
      </c>
      <c r="M299" s="165" t="s">
        <v>2215</v>
      </c>
      <c r="N299" s="64">
        <v>2</v>
      </c>
      <c r="O299" s="64">
        <v>2</v>
      </c>
      <c r="P299" s="64">
        <v>2</v>
      </c>
      <c r="Q299" s="64">
        <v>2</v>
      </c>
      <c r="R299" s="64">
        <f t="shared" si="52"/>
        <v>8</v>
      </c>
      <c r="S299" s="105" t="s">
        <v>5915</v>
      </c>
      <c r="T299" s="105" t="s">
        <v>172</v>
      </c>
      <c r="U299" s="159">
        <f t="shared" si="43"/>
        <v>4</v>
      </c>
      <c r="V299" s="159">
        <v>4</v>
      </c>
      <c r="W299" s="100">
        <f t="shared" si="44"/>
        <v>1</v>
      </c>
      <c r="X299" s="105" t="str">
        <f t="shared" si="45"/>
        <v>De acuerdo a lo programado</v>
      </c>
      <c r="Y299" s="166"/>
      <c r="Z299" s="159">
        <f t="shared" si="46"/>
        <v>4</v>
      </c>
      <c r="AA299" s="159"/>
      <c r="AB299" s="100" t="str">
        <f t="shared" si="47"/>
        <v>No hay ejecución</v>
      </c>
      <c r="AC299" s="105" t="str">
        <f t="shared" si="48"/>
        <v>NA</v>
      </c>
      <c r="AD299" s="166"/>
      <c r="AE299" s="65">
        <f t="shared" si="49"/>
        <v>4</v>
      </c>
      <c r="AF299" s="100">
        <f t="shared" si="50"/>
        <v>0.5</v>
      </c>
      <c r="AG299" s="105" t="str">
        <f t="shared" si="51"/>
        <v>Incumplimiento</v>
      </c>
      <c r="AH299" s="166"/>
      <c r="AI299" s="65" t="s">
        <v>172</v>
      </c>
      <c r="AJ299" s="105" t="s">
        <v>172</v>
      </c>
    </row>
    <row r="300" spans="1:36" s="59" customFormat="1" ht="20.399999999999999" thickTop="1" thickBot="1">
      <c r="A300" s="63">
        <v>285</v>
      </c>
      <c r="B300" s="162" t="s">
        <v>400</v>
      </c>
      <c r="C300" s="162">
        <v>0</v>
      </c>
      <c r="D300" s="162">
        <v>0</v>
      </c>
      <c r="E300" s="162" t="s">
        <v>41</v>
      </c>
      <c r="F300" s="162">
        <v>18</v>
      </c>
      <c r="G300" s="231" t="s">
        <v>5978</v>
      </c>
      <c r="H300" s="164" t="s">
        <v>4013</v>
      </c>
      <c r="I300" s="231" t="s">
        <v>2877</v>
      </c>
      <c r="J300" s="231" t="s">
        <v>5995</v>
      </c>
      <c r="K300" s="231">
        <v>6</v>
      </c>
      <c r="L300" s="165"/>
      <c r="M300" s="165"/>
      <c r="N300" s="64">
        <v>0</v>
      </c>
      <c r="O300" s="64">
        <v>0</v>
      </c>
      <c r="P300" s="64">
        <v>0</v>
      </c>
      <c r="Q300" s="64">
        <v>0</v>
      </c>
      <c r="R300" s="64">
        <f t="shared" si="52"/>
        <v>0</v>
      </c>
      <c r="S300" s="105" t="s">
        <v>5915</v>
      </c>
      <c r="T300" s="105" t="s">
        <v>172</v>
      </c>
      <c r="U300" s="159">
        <f t="shared" si="43"/>
        <v>0</v>
      </c>
      <c r="V300" s="159" t="s">
        <v>5920</v>
      </c>
      <c r="W300" s="100" t="str">
        <f t="shared" si="44"/>
        <v>No hay Programación</v>
      </c>
      <c r="X300" s="105" t="str">
        <f t="shared" si="45"/>
        <v>De acuerdo a lo programado</v>
      </c>
      <c r="Y300" s="166"/>
      <c r="Z300" s="159">
        <f t="shared" si="46"/>
        <v>0</v>
      </c>
      <c r="AA300" s="159"/>
      <c r="AB300" s="100" t="str">
        <f t="shared" si="47"/>
        <v>No hay ejecución</v>
      </c>
      <c r="AC300" s="105" t="str">
        <f t="shared" si="48"/>
        <v>NA</v>
      </c>
      <c r="AD300" s="166"/>
      <c r="AE300" s="65" t="e">
        <f t="shared" si="49"/>
        <v>#VALUE!</v>
      </c>
      <c r="AF300" s="100" t="e">
        <f t="shared" si="50"/>
        <v>#VALUE!</v>
      </c>
      <c r="AG300" s="105" t="e">
        <f t="shared" si="51"/>
        <v>#VALUE!</v>
      </c>
      <c r="AH300" s="166"/>
      <c r="AI300" s="65" t="s">
        <v>172</v>
      </c>
      <c r="AJ300" s="105" t="s">
        <v>172</v>
      </c>
    </row>
    <row r="301" spans="1:36" s="59" customFormat="1" ht="20.399999999999999" thickTop="1" thickBot="1">
      <c r="A301" s="63">
        <v>286</v>
      </c>
      <c r="B301" s="162" t="s">
        <v>400</v>
      </c>
      <c r="C301" s="162">
        <v>0</v>
      </c>
      <c r="D301" s="162">
        <v>0</v>
      </c>
      <c r="E301" s="162" t="s">
        <v>41</v>
      </c>
      <c r="F301" s="162">
        <v>18</v>
      </c>
      <c r="G301" s="231" t="s">
        <v>5978</v>
      </c>
      <c r="H301" s="164" t="s">
        <v>4014</v>
      </c>
      <c r="I301" s="231" t="s">
        <v>2877</v>
      </c>
      <c r="J301" s="231" t="s">
        <v>5995</v>
      </c>
      <c r="K301" s="231">
        <v>6</v>
      </c>
      <c r="L301" s="165" t="s">
        <v>2214</v>
      </c>
      <c r="M301" s="165" t="s">
        <v>2215</v>
      </c>
      <c r="N301" s="64">
        <v>11</v>
      </c>
      <c r="O301" s="64">
        <v>12</v>
      </c>
      <c r="P301" s="64">
        <v>9</v>
      </c>
      <c r="Q301" s="64">
        <v>10</v>
      </c>
      <c r="R301" s="64">
        <f t="shared" si="52"/>
        <v>42</v>
      </c>
      <c r="S301" s="105" t="s">
        <v>5915</v>
      </c>
      <c r="T301" s="105" t="s">
        <v>172</v>
      </c>
      <c r="U301" s="159">
        <f t="shared" si="43"/>
        <v>23</v>
      </c>
      <c r="V301" s="159">
        <v>22</v>
      </c>
      <c r="W301" s="100">
        <f t="shared" si="44"/>
        <v>0.95652173913043481</v>
      </c>
      <c r="X301" s="105" t="str">
        <f t="shared" si="45"/>
        <v>De acuerdo a lo programado</v>
      </c>
      <c r="Y301" s="166"/>
      <c r="Z301" s="159">
        <f t="shared" si="46"/>
        <v>19</v>
      </c>
      <c r="AA301" s="159"/>
      <c r="AB301" s="100" t="str">
        <f t="shared" si="47"/>
        <v>No hay ejecución</v>
      </c>
      <c r="AC301" s="105" t="str">
        <f t="shared" si="48"/>
        <v>NA</v>
      </c>
      <c r="AD301" s="166"/>
      <c r="AE301" s="65">
        <f t="shared" si="49"/>
        <v>22</v>
      </c>
      <c r="AF301" s="100">
        <f t="shared" si="50"/>
        <v>0.52380952380952384</v>
      </c>
      <c r="AG301" s="105" t="str">
        <f t="shared" si="51"/>
        <v>Incumplimiento</v>
      </c>
      <c r="AH301" s="166"/>
      <c r="AI301" s="65" t="s">
        <v>172</v>
      </c>
      <c r="AJ301" s="105" t="s">
        <v>172</v>
      </c>
    </row>
    <row r="302" spans="1:36" s="59" customFormat="1" ht="20.399999999999999" thickTop="1" thickBot="1">
      <c r="A302" s="63">
        <v>287</v>
      </c>
      <c r="B302" s="162" t="s">
        <v>400</v>
      </c>
      <c r="C302" s="162">
        <v>0</v>
      </c>
      <c r="D302" s="162">
        <v>0</v>
      </c>
      <c r="E302" s="162" t="s">
        <v>41</v>
      </c>
      <c r="F302" s="162">
        <v>18</v>
      </c>
      <c r="G302" s="231" t="s">
        <v>5978</v>
      </c>
      <c r="H302" s="164" t="s">
        <v>4015</v>
      </c>
      <c r="I302" s="231" t="s">
        <v>2877</v>
      </c>
      <c r="J302" s="231" t="s">
        <v>5995</v>
      </c>
      <c r="K302" s="231">
        <v>6</v>
      </c>
      <c r="L302" s="165"/>
      <c r="M302" s="165"/>
      <c r="N302" s="64">
        <v>0</v>
      </c>
      <c r="O302" s="64">
        <v>0</v>
      </c>
      <c r="P302" s="64">
        <v>0</v>
      </c>
      <c r="Q302" s="64">
        <v>0</v>
      </c>
      <c r="R302" s="64">
        <f t="shared" si="52"/>
        <v>0</v>
      </c>
      <c r="S302" s="105" t="s">
        <v>5915</v>
      </c>
      <c r="T302" s="105" t="s">
        <v>172</v>
      </c>
      <c r="U302" s="159">
        <f t="shared" si="43"/>
        <v>0</v>
      </c>
      <c r="V302" s="159" t="s">
        <v>5920</v>
      </c>
      <c r="W302" s="100" t="str">
        <f t="shared" si="44"/>
        <v>No hay Programación</v>
      </c>
      <c r="X302" s="105" t="str">
        <f t="shared" si="45"/>
        <v>De acuerdo a lo programado</v>
      </c>
      <c r="Y302" s="166"/>
      <c r="Z302" s="159">
        <f t="shared" si="46"/>
        <v>0</v>
      </c>
      <c r="AA302" s="159"/>
      <c r="AB302" s="100" t="str">
        <f t="shared" si="47"/>
        <v>No hay ejecución</v>
      </c>
      <c r="AC302" s="105" t="str">
        <f t="shared" si="48"/>
        <v>NA</v>
      </c>
      <c r="AD302" s="166"/>
      <c r="AE302" s="65" t="e">
        <f t="shared" si="49"/>
        <v>#VALUE!</v>
      </c>
      <c r="AF302" s="100" t="e">
        <f t="shared" si="50"/>
        <v>#VALUE!</v>
      </c>
      <c r="AG302" s="105" t="e">
        <f t="shared" si="51"/>
        <v>#VALUE!</v>
      </c>
      <c r="AH302" s="166"/>
      <c r="AI302" s="65" t="s">
        <v>172</v>
      </c>
      <c r="AJ302" s="105" t="s">
        <v>172</v>
      </c>
    </row>
    <row r="303" spans="1:36" s="59" customFormat="1" ht="20.399999999999999" thickTop="1" thickBot="1">
      <c r="A303" s="63">
        <v>288</v>
      </c>
      <c r="B303" s="162" t="s">
        <v>400</v>
      </c>
      <c r="C303" s="162">
        <v>0</v>
      </c>
      <c r="D303" s="162">
        <v>0</v>
      </c>
      <c r="E303" s="162" t="s">
        <v>41</v>
      </c>
      <c r="F303" s="162">
        <v>18</v>
      </c>
      <c r="G303" s="231" t="s">
        <v>5978</v>
      </c>
      <c r="H303" s="164" t="s">
        <v>6161</v>
      </c>
      <c r="I303" s="231" t="s">
        <v>2877</v>
      </c>
      <c r="J303" s="231" t="s">
        <v>5995</v>
      </c>
      <c r="K303" s="231">
        <v>6</v>
      </c>
      <c r="L303" s="165" t="s">
        <v>2214</v>
      </c>
      <c r="M303" s="165" t="s">
        <v>2215</v>
      </c>
      <c r="N303" s="64">
        <v>3</v>
      </c>
      <c r="O303" s="64">
        <v>3</v>
      </c>
      <c r="P303" s="64">
        <v>3</v>
      </c>
      <c r="Q303" s="64">
        <v>3</v>
      </c>
      <c r="R303" s="64">
        <f t="shared" si="52"/>
        <v>12</v>
      </c>
      <c r="S303" s="105" t="s">
        <v>5915</v>
      </c>
      <c r="T303" s="105" t="s">
        <v>172</v>
      </c>
      <c r="U303" s="159">
        <f t="shared" si="43"/>
        <v>6</v>
      </c>
      <c r="V303" s="159">
        <v>6</v>
      </c>
      <c r="W303" s="100">
        <f t="shared" si="44"/>
        <v>1</v>
      </c>
      <c r="X303" s="105" t="str">
        <f t="shared" si="45"/>
        <v>De acuerdo a lo programado</v>
      </c>
      <c r="Y303" s="166"/>
      <c r="Z303" s="159">
        <f t="shared" si="46"/>
        <v>6</v>
      </c>
      <c r="AA303" s="159"/>
      <c r="AB303" s="100" t="str">
        <f t="shared" si="47"/>
        <v>No hay ejecución</v>
      </c>
      <c r="AC303" s="105" t="str">
        <f t="shared" si="48"/>
        <v>NA</v>
      </c>
      <c r="AD303" s="166"/>
      <c r="AE303" s="65">
        <f t="shared" si="49"/>
        <v>6</v>
      </c>
      <c r="AF303" s="100">
        <f t="shared" si="50"/>
        <v>0.5</v>
      </c>
      <c r="AG303" s="105" t="str">
        <f t="shared" si="51"/>
        <v>Incumplimiento</v>
      </c>
      <c r="AH303" s="166"/>
      <c r="AI303" s="65" t="s">
        <v>172</v>
      </c>
      <c r="AJ303" s="105" t="s">
        <v>172</v>
      </c>
    </row>
    <row r="304" spans="1:36" s="59" customFormat="1" ht="20.399999999999999" thickTop="1" thickBot="1">
      <c r="A304" s="63">
        <v>289</v>
      </c>
      <c r="B304" s="162" t="s">
        <v>400</v>
      </c>
      <c r="C304" s="162">
        <v>0</v>
      </c>
      <c r="D304" s="162">
        <v>0</v>
      </c>
      <c r="E304" s="162" t="s">
        <v>41</v>
      </c>
      <c r="F304" s="162">
        <v>18</v>
      </c>
      <c r="G304" s="231" t="s">
        <v>5978</v>
      </c>
      <c r="H304" s="164" t="s">
        <v>6162</v>
      </c>
      <c r="I304" s="231" t="s">
        <v>2877</v>
      </c>
      <c r="J304" s="231" t="s">
        <v>5995</v>
      </c>
      <c r="K304" s="231">
        <v>6</v>
      </c>
      <c r="L304" s="165" t="s">
        <v>2214</v>
      </c>
      <c r="M304" s="165" t="s">
        <v>2215</v>
      </c>
      <c r="N304" s="64">
        <v>0</v>
      </c>
      <c r="O304" s="64">
        <v>0</v>
      </c>
      <c r="P304" s="64">
        <v>0</v>
      </c>
      <c r="Q304" s="64">
        <v>5</v>
      </c>
      <c r="R304" s="64">
        <f t="shared" si="52"/>
        <v>5</v>
      </c>
      <c r="S304" s="105" t="s">
        <v>5915</v>
      </c>
      <c r="T304" s="105" t="s">
        <v>172</v>
      </c>
      <c r="U304" s="159">
        <f t="shared" si="43"/>
        <v>0</v>
      </c>
      <c r="V304" s="159" t="s">
        <v>5920</v>
      </c>
      <c r="W304" s="100" t="str">
        <f t="shared" si="44"/>
        <v>No hay Programación</v>
      </c>
      <c r="X304" s="105" t="str">
        <f t="shared" si="45"/>
        <v>De acuerdo a lo programado</v>
      </c>
      <c r="Y304" s="166"/>
      <c r="Z304" s="159">
        <f t="shared" si="46"/>
        <v>5</v>
      </c>
      <c r="AA304" s="159"/>
      <c r="AB304" s="100" t="str">
        <f t="shared" si="47"/>
        <v>No hay ejecución</v>
      </c>
      <c r="AC304" s="105" t="str">
        <f t="shared" si="48"/>
        <v>NA</v>
      </c>
      <c r="AD304" s="166"/>
      <c r="AE304" s="65" t="e">
        <f t="shared" si="49"/>
        <v>#VALUE!</v>
      </c>
      <c r="AF304" s="100" t="e">
        <f t="shared" si="50"/>
        <v>#VALUE!</v>
      </c>
      <c r="AG304" s="105" t="e">
        <f t="shared" si="51"/>
        <v>#VALUE!</v>
      </c>
      <c r="AH304" s="166"/>
      <c r="AI304" s="65" t="s">
        <v>172</v>
      </c>
      <c r="AJ304" s="105" t="s">
        <v>172</v>
      </c>
    </row>
    <row r="305" spans="1:36" s="59" customFormat="1" ht="20.399999999999999" thickTop="1" thickBot="1">
      <c r="A305" s="63">
        <v>290</v>
      </c>
      <c r="B305" s="162" t="s">
        <v>400</v>
      </c>
      <c r="C305" s="162">
        <v>0</v>
      </c>
      <c r="D305" s="162" t="s">
        <v>93</v>
      </c>
      <c r="E305" s="162" t="s">
        <v>41</v>
      </c>
      <c r="F305" s="162">
        <v>18</v>
      </c>
      <c r="G305" s="231"/>
      <c r="H305" s="164" t="s">
        <v>6163</v>
      </c>
      <c r="I305" s="231" t="s">
        <v>2877</v>
      </c>
      <c r="J305" s="231" t="s">
        <v>5995</v>
      </c>
      <c r="K305" s="231">
        <v>6</v>
      </c>
      <c r="L305" s="165"/>
      <c r="M305" s="165"/>
      <c r="N305" s="64">
        <v>0</v>
      </c>
      <c r="O305" s="64">
        <v>0</v>
      </c>
      <c r="P305" s="64">
        <v>0</v>
      </c>
      <c r="Q305" s="64">
        <v>0</v>
      </c>
      <c r="R305" s="64">
        <f t="shared" si="52"/>
        <v>0</v>
      </c>
      <c r="S305" s="105" t="s">
        <v>5915</v>
      </c>
      <c r="T305" s="105" t="s">
        <v>172</v>
      </c>
      <c r="U305" s="159">
        <f t="shared" si="43"/>
        <v>0</v>
      </c>
      <c r="V305" s="159" t="s">
        <v>2585</v>
      </c>
      <c r="W305" s="100" t="str">
        <f t="shared" si="44"/>
        <v>No hay Programación</v>
      </c>
      <c r="X305" s="105" t="str">
        <f t="shared" si="45"/>
        <v>De acuerdo a lo programado</v>
      </c>
      <c r="Y305" s="166"/>
      <c r="Z305" s="159">
        <f t="shared" si="46"/>
        <v>0</v>
      </c>
      <c r="AA305" s="159"/>
      <c r="AB305" s="100" t="str">
        <f t="shared" si="47"/>
        <v>No hay ejecución</v>
      </c>
      <c r="AC305" s="105" t="str">
        <f t="shared" si="48"/>
        <v>NA</v>
      </c>
      <c r="AD305" s="166"/>
      <c r="AE305" s="65" t="e">
        <f t="shared" si="49"/>
        <v>#VALUE!</v>
      </c>
      <c r="AF305" s="100" t="e">
        <f t="shared" si="50"/>
        <v>#VALUE!</v>
      </c>
      <c r="AG305" s="105" t="e">
        <f t="shared" si="51"/>
        <v>#VALUE!</v>
      </c>
      <c r="AH305" s="166"/>
      <c r="AI305" s="65" t="s">
        <v>172</v>
      </c>
      <c r="AJ305" s="105" t="s">
        <v>172</v>
      </c>
    </row>
    <row r="306" spans="1:36" s="59" customFormat="1" ht="20.399999999999999" thickTop="1" thickBot="1">
      <c r="A306" s="63">
        <v>291</v>
      </c>
      <c r="B306" s="162" t="s">
        <v>400</v>
      </c>
      <c r="C306" s="162">
        <v>0</v>
      </c>
      <c r="D306" s="162" t="s">
        <v>93</v>
      </c>
      <c r="E306" s="162" t="s">
        <v>41</v>
      </c>
      <c r="F306" s="162">
        <v>18</v>
      </c>
      <c r="G306" s="231" t="s">
        <v>2875</v>
      </c>
      <c r="H306" s="164" t="s">
        <v>4026</v>
      </c>
      <c r="I306" s="231" t="s">
        <v>2877</v>
      </c>
      <c r="J306" s="231" t="s">
        <v>5995</v>
      </c>
      <c r="K306" s="231">
        <v>6</v>
      </c>
      <c r="L306" s="165" t="s">
        <v>2201</v>
      </c>
      <c r="M306" s="165" t="s">
        <v>3764</v>
      </c>
      <c r="N306" s="64">
        <v>22</v>
      </c>
      <c r="O306" s="64">
        <v>0</v>
      </c>
      <c r="P306" s="64">
        <v>0</v>
      </c>
      <c r="Q306" s="64">
        <v>0</v>
      </c>
      <c r="R306" s="64">
        <f t="shared" si="52"/>
        <v>22</v>
      </c>
      <c r="S306" s="105" t="s">
        <v>5915</v>
      </c>
      <c r="T306" s="105" t="s">
        <v>172</v>
      </c>
      <c r="U306" s="159">
        <f t="shared" si="43"/>
        <v>22</v>
      </c>
      <c r="V306" s="159">
        <v>22</v>
      </c>
      <c r="W306" s="100">
        <f t="shared" si="44"/>
        <v>1</v>
      </c>
      <c r="X306" s="105" t="str">
        <f t="shared" si="45"/>
        <v>De acuerdo a lo programado</v>
      </c>
      <c r="Y306" s="166"/>
      <c r="Z306" s="159">
        <f t="shared" si="46"/>
        <v>0</v>
      </c>
      <c r="AA306" s="159"/>
      <c r="AB306" s="100" t="str">
        <f t="shared" si="47"/>
        <v>No hay ejecución</v>
      </c>
      <c r="AC306" s="105" t="str">
        <f t="shared" si="48"/>
        <v>NA</v>
      </c>
      <c r="AD306" s="166"/>
      <c r="AE306" s="65">
        <f t="shared" si="49"/>
        <v>22</v>
      </c>
      <c r="AF306" s="100">
        <f t="shared" si="50"/>
        <v>1</v>
      </c>
      <c r="AG306" s="105" t="str">
        <f t="shared" si="51"/>
        <v>De acuerdo a lo programado</v>
      </c>
      <c r="AH306" s="166"/>
      <c r="AI306" s="65" t="s">
        <v>172</v>
      </c>
      <c r="AJ306" s="105" t="s">
        <v>172</v>
      </c>
    </row>
    <row r="307" spans="1:36" s="59" customFormat="1" ht="20.399999999999999" thickTop="1" thickBot="1">
      <c r="A307" s="63">
        <v>292</v>
      </c>
      <c r="B307" s="162" t="s">
        <v>400</v>
      </c>
      <c r="C307" s="162">
        <v>0</v>
      </c>
      <c r="D307" s="162" t="s">
        <v>93</v>
      </c>
      <c r="E307" s="162" t="s">
        <v>41</v>
      </c>
      <c r="F307" s="162">
        <v>18</v>
      </c>
      <c r="G307" s="231" t="s">
        <v>5978</v>
      </c>
      <c r="H307" s="164" t="s">
        <v>4027</v>
      </c>
      <c r="I307" s="231" t="s">
        <v>2877</v>
      </c>
      <c r="J307" s="231" t="s">
        <v>5995</v>
      </c>
      <c r="K307" s="231">
        <v>6</v>
      </c>
      <c r="L307" s="165" t="s">
        <v>2214</v>
      </c>
      <c r="M307" s="165" t="s">
        <v>2215</v>
      </c>
      <c r="N307" s="64">
        <v>13</v>
      </c>
      <c r="O307" s="64">
        <v>17</v>
      </c>
      <c r="P307" s="64">
        <v>26</v>
      </c>
      <c r="Q307" s="64">
        <v>12</v>
      </c>
      <c r="R307" s="64">
        <f t="shared" si="52"/>
        <v>68</v>
      </c>
      <c r="S307" s="105" t="s">
        <v>5915</v>
      </c>
      <c r="T307" s="105" t="s">
        <v>172</v>
      </c>
      <c r="U307" s="159">
        <f t="shared" si="43"/>
        <v>30</v>
      </c>
      <c r="V307" s="159">
        <v>30</v>
      </c>
      <c r="W307" s="100">
        <f t="shared" si="44"/>
        <v>1</v>
      </c>
      <c r="X307" s="105" t="str">
        <f t="shared" si="45"/>
        <v>De acuerdo a lo programado</v>
      </c>
      <c r="Y307" s="166"/>
      <c r="Z307" s="159">
        <f t="shared" si="46"/>
        <v>38</v>
      </c>
      <c r="AA307" s="159"/>
      <c r="AB307" s="100" t="str">
        <f t="shared" si="47"/>
        <v>No hay ejecución</v>
      </c>
      <c r="AC307" s="105" t="str">
        <f t="shared" si="48"/>
        <v>NA</v>
      </c>
      <c r="AD307" s="166"/>
      <c r="AE307" s="65">
        <f t="shared" si="49"/>
        <v>30</v>
      </c>
      <c r="AF307" s="100">
        <f t="shared" si="50"/>
        <v>0.44117647058823528</v>
      </c>
      <c r="AG307" s="105" t="str">
        <f t="shared" si="51"/>
        <v>Incumplimiento</v>
      </c>
      <c r="AH307" s="166"/>
      <c r="AI307" s="65" t="s">
        <v>172</v>
      </c>
      <c r="AJ307" s="105" t="s">
        <v>172</v>
      </c>
    </row>
    <row r="308" spans="1:36" s="59" customFormat="1" ht="20.399999999999999" thickTop="1" thickBot="1">
      <c r="A308" s="63">
        <v>293</v>
      </c>
      <c r="B308" s="162" t="s">
        <v>3954</v>
      </c>
      <c r="C308" s="162">
        <v>1</v>
      </c>
      <c r="D308" s="162" t="s">
        <v>174</v>
      </c>
      <c r="E308" s="162" t="s">
        <v>46</v>
      </c>
      <c r="F308" s="162">
        <v>19</v>
      </c>
      <c r="G308" s="231" t="s">
        <v>5978</v>
      </c>
      <c r="H308" s="164" t="s">
        <v>4027</v>
      </c>
      <c r="I308" s="231" t="s">
        <v>2877</v>
      </c>
      <c r="J308" s="231" t="s">
        <v>5995</v>
      </c>
      <c r="K308" s="231">
        <v>6</v>
      </c>
      <c r="L308" s="165" t="s">
        <v>2201</v>
      </c>
      <c r="M308" s="165" t="s">
        <v>2215</v>
      </c>
      <c r="N308" s="64">
        <v>4</v>
      </c>
      <c r="O308" s="64">
        <v>2</v>
      </c>
      <c r="P308" s="64">
        <v>2</v>
      </c>
      <c r="Q308" s="64">
        <v>2</v>
      </c>
      <c r="R308" s="64">
        <f t="shared" si="52"/>
        <v>10</v>
      </c>
      <c r="S308" s="105" t="s">
        <v>5915</v>
      </c>
      <c r="T308" s="105" t="s">
        <v>172</v>
      </c>
      <c r="U308" s="159">
        <f t="shared" si="43"/>
        <v>6</v>
      </c>
      <c r="V308" s="159">
        <v>6</v>
      </c>
      <c r="W308" s="100">
        <f t="shared" si="44"/>
        <v>1</v>
      </c>
      <c r="X308" s="105" t="str">
        <f t="shared" si="45"/>
        <v>De acuerdo a lo programado</v>
      </c>
      <c r="Y308" s="166"/>
      <c r="Z308" s="159">
        <f t="shared" si="46"/>
        <v>4</v>
      </c>
      <c r="AA308" s="159"/>
      <c r="AB308" s="100" t="str">
        <f t="shared" si="47"/>
        <v>No hay ejecución</v>
      </c>
      <c r="AC308" s="105" t="str">
        <f t="shared" si="48"/>
        <v>NA</v>
      </c>
      <c r="AD308" s="166"/>
      <c r="AE308" s="65">
        <f t="shared" si="49"/>
        <v>6</v>
      </c>
      <c r="AF308" s="100">
        <f t="shared" si="50"/>
        <v>0.6</v>
      </c>
      <c r="AG308" s="105" t="str">
        <f t="shared" si="51"/>
        <v>Incumplimiento</v>
      </c>
      <c r="AH308" s="166"/>
      <c r="AI308" s="65" t="s">
        <v>172</v>
      </c>
      <c r="AJ308" s="105" t="s">
        <v>172</v>
      </c>
    </row>
    <row r="309" spans="1:36" s="59" customFormat="1" ht="20.399999999999999" thickTop="1" thickBot="1">
      <c r="A309" s="63">
        <v>294</v>
      </c>
      <c r="B309" s="162" t="s">
        <v>400</v>
      </c>
      <c r="C309" s="162">
        <v>0</v>
      </c>
      <c r="D309" s="162" t="s">
        <v>93</v>
      </c>
      <c r="E309" s="162" t="s">
        <v>41</v>
      </c>
      <c r="F309" s="162">
        <v>18</v>
      </c>
      <c r="G309" s="231" t="s">
        <v>5978</v>
      </c>
      <c r="H309" s="164" t="s">
        <v>6164</v>
      </c>
      <c r="I309" s="231" t="s">
        <v>2877</v>
      </c>
      <c r="J309" s="231" t="s">
        <v>5995</v>
      </c>
      <c r="K309" s="231">
        <v>6</v>
      </c>
      <c r="L309" s="165" t="s">
        <v>3778</v>
      </c>
      <c r="M309" s="165" t="s">
        <v>643</v>
      </c>
      <c r="N309" s="64">
        <v>0</v>
      </c>
      <c r="O309" s="64">
        <v>0</v>
      </c>
      <c r="P309" s="64">
        <v>2</v>
      </c>
      <c r="Q309" s="64">
        <v>1</v>
      </c>
      <c r="R309" s="64">
        <f t="shared" si="52"/>
        <v>3</v>
      </c>
      <c r="S309" s="105" t="s">
        <v>5915</v>
      </c>
      <c r="T309" s="105" t="s">
        <v>172</v>
      </c>
      <c r="U309" s="159">
        <f t="shared" si="43"/>
        <v>0</v>
      </c>
      <c r="V309" s="159">
        <v>0</v>
      </c>
      <c r="W309" s="100" t="str">
        <f t="shared" si="44"/>
        <v>No hay Programación</v>
      </c>
      <c r="X309" s="105" t="str">
        <f t="shared" si="45"/>
        <v>De acuerdo a lo programado</v>
      </c>
      <c r="Y309" s="166"/>
      <c r="Z309" s="159">
        <f t="shared" si="46"/>
        <v>3</v>
      </c>
      <c r="AA309" s="159"/>
      <c r="AB309" s="100" t="str">
        <f t="shared" si="47"/>
        <v>No hay ejecución</v>
      </c>
      <c r="AC309" s="105" t="str">
        <f t="shared" si="48"/>
        <v>NA</v>
      </c>
      <c r="AD309" s="166"/>
      <c r="AE309" s="65">
        <f t="shared" si="49"/>
        <v>0</v>
      </c>
      <c r="AF309" s="100" t="str">
        <f t="shared" si="50"/>
        <v>No hay Programación</v>
      </c>
      <c r="AG309" s="105" t="str">
        <f t="shared" si="51"/>
        <v>De acuerdo a lo programado</v>
      </c>
      <c r="AH309" s="166"/>
      <c r="AI309" s="65" t="s">
        <v>172</v>
      </c>
      <c r="AJ309" s="105" t="s">
        <v>172</v>
      </c>
    </row>
    <row r="310" spans="1:36" s="59" customFormat="1" ht="30" thickTop="1" thickBot="1">
      <c r="A310" s="63">
        <v>295</v>
      </c>
      <c r="B310" s="162" t="s">
        <v>400</v>
      </c>
      <c r="C310" s="162">
        <v>0</v>
      </c>
      <c r="D310" s="162" t="s">
        <v>93</v>
      </c>
      <c r="E310" s="162" t="s">
        <v>41</v>
      </c>
      <c r="F310" s="162">
        <v>18</v>
      </c>
      <c r="G310" s="231" t="s">
        <v>5978</v>
      </c>
      <c r="H310" s="164" t="s">
        <v>6165</v>
      </c>
      <c r="I310" s="231" t="s">
        <v>2877</v>
      </c>
      <c r="J310" s="231" t="s">
        <v>5995</v>
      </c>
      <c r="K310" s="231">
        <v>6</v>
      </c>
      <c r="L310" s="165" t="s">
        <v>2218</v>
      </c>
      <c r="M310" s="165" t="s">
        <v>3767</v>
      </c>
      <c r="N310" s="64">
        <v>0</v>
      </c>
      <c r="O310" s="64">
        <v>1</v>
      </c>
      <c r="P310" s="64">
        <v>0</v>
      </c>
      <c r="Q310" s="64">
        <v>0</v>
      </c>
      <c r="R310" s="64">
        <f t="shared" si="52"/>
        <v>1</v>
      </c>
      <c r="S310" s="105" t="s">
        <v>5915</v>
      </c>
      <c r="T310" s="105" t="s">
        <v>172</v>
      </c>
      <c r="U310" s="159">
        <f t="shared" si="43"/>
        <v>1</v>
      </c>
      <c r="V310" s="159">
        <v>1</v>
      </c>
      <c r="W310" s="100">
        <f t="shared" si="44"/>
        <v>1</v>
      </c>
      <c r="X310" s="105" t="str">
        <f t="shared" si="45"/>
        <v>De acuerdo a lo programado</v>
      </c>
      <c r="Y310" s="166" t="s">
        <v>6166</v>
      </c>
      <c r="Z310" s="159">
        <f t="shared" si="46"/>
        <v>0</v>
      </c>
      <c r="AA310" s="159"/>
      <c r="AB310" s="100" t="str">
        <f t="shared" si="47"/>
        <v>No hay ejecución</v>
      </c>
      <c r="AC310" s="105" t="str">
        <f t="shared" si="48"/>
        <v>NA</v>
      </c>
      <c r="AD310" s="166"/>
      <c r="AE310" s="65">
        <f t="shared" si="49"/>
        <v>1</v>
      </c>
      <c r="AF310" s="100">
        <f t="shared" si="50"/>
        <v>1</v>
      </c>
      <c r="AG310" s="105" t="str">
        <f t="shared" si="51"/>
        <v>De acuerdo a lo programado</v>
      </c>
      <c r="AH310" s="166"/>
      <c r="AI310" s="65" t="s">
        <v>172</v>
      </c>
      <c r="AJ310" s="105" t="s">
        <v>172</v>
      </c>
    </row>
    <row r="311" spans="1:36" s="59" customFormat="1" ht="20.399999999999999" thickTop="1" thickBot="1">
      <c r="A311" s="63">
        <v>296</v>
      </c>
      <c r="B311" s="162" t="s">
        <v>400</v>
      </c>
      <c r="C311" s="162">
        <v>0</v>
      </c>
      <c r="D311" s="162">
        <v>0</v>
      </c>
      <c r="E311" s="162" t="s">
        <v>41</v>
      </c>
      <c r="F311" s="162">
        <v>18</v>
      </c>
      <c r="G311" s="231" t="s">
        <v>2875</v>
      </c>
      <c r="H311" s="164" t="s">
        <v>4491</v>
      </c>
      <c r="I311" s="231" t="s">
        <v>2877</v>
      </c>
      <c r="J311" s="231" t="s">
        <v>5995</v>
      </c>
      <c r="K311" s="231">
        <v>6</v>
      </c>
      <c r="L311" s="165" t="s">
        <v>2201</v>
      </c>
      <c r="M311" s="165" t="s">
        <v>3767</v>
      </c>
      <c r="N311" s="64">
        <v>9</v>
      </c>
      <c r="O311" s="64">
        <v>0</v>
      </c>
      <c r="P311" s="64">
        <v>0</v>
      </c>
      <c r="Q311" s="64">
        <v>0</v>
      </c>
      <c r="R311" s="64">
        <f t="shared" si="52"/>
        <v>9</v>
      </c>
      <c r="S311" s="105" t="s">
        <v>5915</v>
      </c>
      <c r="T311" s="105" t="s">
        <v>172</v>
      </c>
      <c r="U311" s="159">
        <f t="shared" si="43"/>
        <v>9</v>
      </c>
      <c r="V311" s="159">
        <v>12</v>
      </c>
      <c r="W311" s="100">
        <f t="shared" si="44"/>
        <v>1.3333333333333333</v>
      </c>
      <c r="X311" s="105" t="str">
        <f t="shared" si="45"/>
        <v>De acuerdo a lo programado</v>
      </c>
      <c r="Y311" s="166"/>
      <c r="Z311" s="159">
        <f t="shared" si="46"/>
        <v>0</v>
      </c>
      <c r="AA311" s="159"/>
      <c r="AB311" s="100" t="str">
        <f t="shared" si="47"/>
        <v>No hay ejecución</v>
      </c>
      <c r="AC311" s="105" t="str">
        <f t="shared" si="48"/>
        <v>NA</v>
      </c>
      <c r="AD311" s="166"/>
      <c r="AE311" s="65">
        <f t="shared" si="49"/>
        <v>12</v>
      </c>
      <c r="AF311" s="100">
        <f t="shared" si="50"/>
        <v>1.3333333333333333</v>
      </c>
      <c r="AG311" s="105" t="str">
        <f t="shared" si="51"/>
        <v>De acuerdo a lo programado</v>
      </c>
      <c r="AH311" s="166"/>
      <c r="AI311" s="65" t="s">
        <v>172</v>
      </c>
      <c r="AJ311" s="105" t="s">
        <v>172</v>
      </c>
    </row>
    <row r="312" spans="1:36" s="59" customFormat="1" ht="20.399999999999999" thickTop="1" thickBot="1">
      <c r="A312" s="63">
        <v>297</v>
      </c>
      <c r="B312" s="162" t="s">
        <v>400</v>
      </c>
      <c r="C312" s="162">
        <v>0</v>
      </c>
      <c r="D312" s="162">
        <v>0</v>
      </c>
      <c r="E312" s="162" t="s">
        <v>41</v>
      </c>
      <c r="F312" s="162">
        <v>18</v>
      </c>
      <c r="G312" s="231" t="s">
        <v>5929</v>
      </c>
      <c r="H312" s="164" t="s">
        <v>6167</v>
      </c>
      <c r="I312" s="231" t="s">
        <v>2877</v>
      </c>
      <c r="J312" s="231" t="s">
        <v>5995</v>
      </c>
      <c r="K312" s="231">
        <v>6</v>
      </c>
      <c r="L312" s="165" t="s">
        <v>2214</v>
      </c>
      <c r="M312" s="165" t="s">
        <v>2215</v>
      </c>
      <c r="N312" s="64">
        <v>1</v>
      </c>
      <c r="O312" s="64">
        <v>9</v>
      </c>
      <c r="P312" s="64">
        <v>1</v>
      </c>
      <c r="Q312" s="64">
        <v>3</v>
      </c>
      <c r="R312" s="64">
        <f t="shared" si="52"/>
        <v>14</v>
      </c>
      <c r="S312" s="105" t="s">
        <v>5915</v>
      </c>
      <c r="T312" s="105" t="s">
        <v>172</v>
      </c>
      <c r="U312" s="159">
        <f t="shared" si="43"/>
        <v>10</v>
      </c>
      <c r="V312" s="159">
        <v>10</v>
      </c>
      <c r="W312" s="100">
        <f t="shared" si="44"/>
        <v>1</v>
      </c>
      <c r="X312" s="105" t="str">
        <f t="shared" si="45"/>
        <v>De acuerdo a lo programado</v>
      </c>
      <c r="Y312" s="166"/>
      <c r="Z312" s="159">
        <f t="shared" si="46"/>
        <v>4</v>
      </c>
      <c r="AA312" s="159"/>
      <c r="AB312" s="100" t="str">
        <f t="shared" si="47"/>
        <v>No hay ejecución</v>
      </c>
      <c r="AC312" s="105" t="str">
        <f t="shared" si="48"/>
        <v>NA</v>
      </c>
      <c r="AD312" s="166"/>
      <c r="AE312" s="65">
        <f t="shared" si="49"/>
        <v>10</v>
      </c>
      <c r="AF312" s="100">
        <f t="shared" si="50"/>
        <v>0.7142857142857143</v>
      </c>
      <c r="AG312" s="105" t="str">
        <f t="shared" si="51"/>
        <v>Atraso Leve</v>
      </c>
      <c r="AH312" s="166"/>
      <c r="AI312" s="65" t="s">
        <v>172</v>
      </c>
      <c r="AJ312" s="105" t="s">
        <v>172</v>
      </c>
    </row>
    <row r="313" spans="1:36" s="59" customFormat="1" ht="20.399999999999999" thickTop="1" thickBot="1">
      <c r="A313" s="63">
        <v>298</v>
      </c>
      <c r="B313" s="162" t="s">
        <v>400</v>
      </c>
      <c r="C313" s="162">
        <v>0</v>
      </c>
      <c r="D313" s="162">
        <v>0</v>
      </c>
      <c r="E313" s="162" t="s">
        <v>41</v>
      </c>
      <c r="F313" s="162">
        <v>18</v>
      </c>
      <c r="G313" s="231" t="s">
        <v>6158</v>
      </c>
      <c r="H313" s="164" t="s">
        <v>4492</v>
      </c>
      <c r="I313" s="231" t="s">
        <v>2877</v>
      </c>
      <c r="J313" s="231" t="s">
        <v>5995</v>
      </c>
      <c r="K313" s="231">
        <v>6</v>
      </c>
      <c r="L313" s="165" t="s">
        <v>2214</v>
      </c>
      <c r="M313" s="165" t="s">
        <v>2215</v>
      </c>
      <c r="N313" s="64">
        <v>1</v>
      </c>
      <c r="O313" s="64">
        <v>3</v>
      </c>
      <c r="P313" s="64">
        <v>8</v>
      </c>
      <c r="Q313" s="64">
        <v>1</v>
      </c>
      <c r="R313" s="64">
        <f t="shared" si="52"/>
        <v>13</v>
      </c>
      <c r="S313" s="105" t="s">
        <v>5915</v>
      </c>
      <c r="T313" s="105" t="s">
        <v>172</v>
      </c>
      <c r="U313" s="159">
        <f t="shared" si="43"/>
        <v>4</v>
      </c>
      <c r="V313" s="159">
        <v>4</v>
      </c>
      <c r="W313" s="100">
        <f t="shared" si="44"/>
        <v>1</v>
      </c>
      <c r="X313" s="105" t="str">
        <f t="shared" si="45"/>
        <v>De acuerdo a lo programado</v>
      </c>
      <c r="Y313" s="166"/>
      <c r="Z313" s="159">
        <f t="shared" si="46"/>
        <v>9</v>
      </c>
      <c r="AA313" s="159"/>
      <c r="AB313" s="100" t="str">
        <f t="shared" si="47"/>
        <v>No hay ejecución</v>
      </c>
      <c r="AC313" s="105" t="str">
        <f t="shared" si="48"/>
        <v>NA</v>
      </c>
      <c r="AD313" s="166"/>
      <c r="AE313" s="65">
        <f t="shared" si="49"/>
        <v>4</v>
      </c>
      <c r="AF313" s="100">
        <f t="shared" si="50"/>
        <v>0.30769230769230771</v>
      </c>
      <c r="AG313" s="105" t="str">
        <f t="shared" si="51"/>
        <v>Incumplimiento</v>
      </c>
      <c r="AH313" s="166"/>
      <c r="AI313" s="65" t="s">
        <v>172</v>
      </c>
      <c r="AJ313" s="105" t="s">
        <v>172</v>
      </c>
    </row>
    <row r="314" spans="1:36" s="59" customFormat="1" ht="20.399999999999999" thickTop="1" thickBot="1">
      <c r="A314" s="63">
        <v>299</v>
      </c>
      <c r="B314" s="162" t="s">
        <v>400</v>
      </c>
      <c r="C314" s="162">
        <v>0</v>
      </c>
      <c r="D314" s="162">
        <v>0</v>
      </c>
      <c r="E314" s="162" t="s">
        <v>41</v>
      </c>
      <c r="F314" s="162">
        <v>18</v>
      </c>
      <c r="G314" s="231" t="s">
        <v>5965</v>
      </c>
      <c r="H314" s="164" t="s">
        <v>4500</v>
      </c>
      <c r="I314" s="231" t="s">
        <v>2877</v>
      </c>
      <c r="J314" s="231" t="s">
        <v>5995</v>
      </c>
      <c r="K314" s="231">
        <v>6</v>
      </c>
      <c r="L314" s="165" t="s">
        <v>2214</v>
      </c>
      <c r="M314" s="165" t="s">
        <v>2215</v>
      </c>
      <c r="N314" s="64">
        <v>1</v>
      </c>
      <c r="O314" s="64">
        <v>3</v>
      </c>
      <c r="P314" s="64">
        <v>8</v>
      </c>
      <c r="Q314" s="64">
        <v>3</v>
      </c>
      <c r="R314" s="64">
        <f t="shared" si="52"/>
        <v>15</v>
      </c>
      <c r="S314" s="105" t="s">
        <v>5915</v>
      </c>
      <c r="T314" s="105" t="s">
        <v>172</v>
      </c>
      <c r="U314" s="159">
        <f t="shared" si="43"/>
        <v>4</v>
      </c>
      <c r="V314" s="159">
        <v>4</v>
      </c>
      <c r="W314" s="100">
        <f t="shared" si="44"/>
        <v>1</v>
      </c>
      <c r="X314" s="105" t="str">
        <f t="shared" si="45"/>
        <v>De acuerdo a lo programado</v>
      </c>
      <c r="Y314" s="166"/>
      <c r="Z314" s="159">
        <f t="shared" si="46"/>
        <v>11</v>
      </c>
      <c r="AA314" s="159"/>
      <c r="AB314" s="100" t="str">
        <f t="shared" si="47"/>
        <v>No hay ejecución</v>
      </c>
      <c r="AC314" s="105" t="str">
        <f t="shared" si="48"/>
        <v>NA</v>
      </c>
      <c r="AD314" s="166"/>
      <c r="AE314" s="65">
        <f t="shared" si="49"/>
        <v>4</v>
      </c>
      <c r="AF314" s="100">
        <f t="shared" si="50"/>
        <v>0.26666666666666666</v>
      </c>
      <c r="AG314" s="105" t="str">
        <f t="shared" si="51"/>
        <v>Incumplimiento</v>
      </c>
      <c r="AH314" s="166"/>
      <c r="AI314" s="65" t="s">
        <v>172</v>
      </c>
      <c r="AJ314" s="105" t="s">
        <v>172</v>
      </c>
    </row>
    <row r="315" spans="1:36" s="59" customFormat="1" ht="20.399999999999999" thickTop="1" thickBot="1">
      <c r="A315" s="63">
        <v>300</v>
      </c>
      <c r="B315" s="162" t="s">
        <v>400</v>
      </c>
      <c r="C315" s="162">
        <v>0</v>
      </c>
      <c r="D315" s="162">
        <v>0</v>
      </c>
      <c r="E315" s="162" t="s">
        <v>41</v>
      </c>
      <c r="F315" s="162">
        <v>18</v>
      </c>
      <c r="G315" s="231" t="s">
        <v>5978</v>
      </c>
      <c r="H315" s="164" t="s">
        <v>6168</v>
      </c>
      <c r="I315" s="231" t="s">
        <v>2877</v>
      </c>
      <c r="J315" s="231" t="s">
        <v>5995</v>
      </c>
      <c r="K315" s="231">
        <v>6</v>
      </c>
      <c r="L315" s="165" t="s">
        <v>3778</v>
      </c>
      <c r="M315" s="165" t="s">
        <v>643</v>
      </c>
      <c r="N315" s="64">
        <v>1</v>
      </c>
      <c r="O315" s="64">
        <v>2</v>
      </c>
      <c r="P315" s="64">
        <v>1</v>
      </c>
      <c r="Q315" s="64">
        <v>0</v>
      </c>
      <c r="R315" s="64">
        <f t="shared" si="52"/>
        <v>4</v>
      </c>
      <c r="S315" s="105" t="s">
        <v>5915</v>
      </c>
      <c r="T315" s="105" t="s">
        <v>172</v>
      </c>
      <c r="U315" s="159">
        <f t="shared" si="43"/>
        <v>3</v>
      </c>
      <c r="V315" s="159">
        <v>3</v>
      </c>
      <c r="W315" s="100">
        <f t="shared" si="44"/>
        <v>1</v>
      </c>
      <c r="X315" s="105" t="str">
        <f t="shared" si="45"/>
        <v>De acuerdo a lo programado</v>
      </c>
      <c r="Y315" s="166"/>
      <c r="Z315" s="159">
        <f t="shared" si="46"/>
        <v>1</v>
      </c>
      <c r="AA315" s="159"/>
      <c r="AB315" s="100" t="str">
        <f t="shared" si="47"/>
        <v>No hay ejecución</v>
      </c>
      <c r="AC315" s="105" t="str">
        <f t="shared" si="48"/>
        <v>NA</v>
      </c>
      <c r="AD315" s="166"/>
      <c r="AE315" s="65">
        <f t="shared" si="49"/>
        <v>3</v>
      </c>
      <c r="AF315" s="100">
        <f t="shared" si="50"/>
        <v>0.75</v>
      </c>
      <c r="AG315" s="105" t="str">
        <f t="shared" si="51"/>
        <v>Atraso Leve</v>
      </c>
      <c r="AH315" s="166"/>
      <c r="AI315" s="65" t="s">
        <v>172</v>
      </c>
      <c r="AJ315" s="105" t="s">
        <v>172</v>
      </c>
    </row>
    <row r="316" spans="1:36" s="59" customFormat="1" ht="20.399999999999999" thickTop="1" thickBot="1">
      <c r="A316" s="63">
        <v>301</v>
      </c>
      <c r="B316" s="162" t="s">
        <v>400</v>
      </c>
      <c r="C316" s="162">
        <v>0</v>
      </c>
      <c r="D316" s="162">
        <v>0</v>
      </c>
      <c r="E316" s="162" t="s">
        <v>41</v>
      </c>
      <c r="F316" s="162">
        <v>18</v>
      </c>
      <c r="G316" s="231" t="s">
        <v>5978</v>
      </c>
      <c r="H316" s="164" t="s">
        <v>4493</v>
      </c>
      <c r="I316" s="231" t="s">
        <v>2877</v>
      </c>
      <c r="J316" s="231" t="s">
        <v>5995</v>
      </c>
      <c r="K316" s="231">
        <v>6</v>
      </c>
      <c r="L316" s="165" t="s">
        <v>2214</v>
      </c>
      <c r="M316" s="165" t="s">
        <v>2248</v>
      </c>
      <c r="N316" s="64">
        <v>0</v>
      </c>
      <c r="O316" s="64">
        <v>0</v>
      </c>
      <c r="P316" s="64">
        <v>0</v>
      </c>
      <c r="Q316" s="64">
        <v>5</v>
      </c>
      <c r="R316" s="64">
        <f t="shared" si="52"/>
        <v>5</v>
      </c>
      <c r="S316" s="105" t="s">
        <v>5915</v>
      </c>
      <c r="T316" s="105" t="s">
        <v>172</v>
      </c>
      <c r="U316" s="159">
        <f t="shared" si="43"/>
        <v>0</v>
      </c>
      <c r="V316" s="159" t="s">
        <v>5920</v>
      </c>
      <c r="W316" s="100" t="str">
        <f t="shared" si="44"/>
        <v>No hay Programación</v>
      </c>
      <c r="X316" s="105" t="str">
        <f t="shared" si="45"/>
        <v>De acuerdo a lo programado</v>
      </c>
      <c r="Y316" s="166"/>
      <c r="Z316" s="159">
        <f t="shared" si="46"/>
        <v>5</v>
      </c>
      <c r="AA316" s="159"/>
      <c r="AB316" s="100" t="str">
        <f t="shared" si="47"/>
        <v>No hay ejecución</v>
      </c>
      <c r="AC316" s="105" t="str">
        <f t="shared" si="48"/>
        <v>NA</v>
      </c>
      <c r="AD316" s="166"/>
      <c r="AE316" s="65" t="e">
        <f t="shared" si="49"/>
        <v>#VALUE!</v>
      </c>
      <c r="AF316" s="100" t="e">
        <f t="shared" si="50"/>
        <v>#VALUE!</v>
      </c>
      <c r="AG316" s="105" t="e">
        <f t="shared" si="51"/>
        <v>#VALUE!</v>
      </c>
      <c r="AH316" s="166"/>
      <c r="AI316" s="65" t="s">
        <v>172</v>
      </c>
      <c r="AJ316" s="105" t="s">
        <v>172</v>
      </c>
    </row>
    <row r="317" spans="1:36" s="59" customFormat="1" ht="30" thickTop="1" thickBot="1">
      <c r="A317" s="63">
        <v>302</v>
      </c>
      <c r="B317" s="162" t="s">
        <v>400</v>
      </c>
      <c r="C317" s="162">
        <v>0</v>
      </c>
      <c r="D317" s="162">
        <v>0</v>
      </c>
      <c r="E317" s="162" t="s">
        <v>41</v>
      </c>
      <c r="F317" s="162">
        <v>18</v>
      </c>
      <c r="G317" s="231" t="s">
        <v>5978</v>
      </c>
      <c r="H317" s="164" t="s">
        <v>6169</v>
      </c>
      <c r="I317" s="231" t="s">
        <v>2877</v>
      </c>
      <c r="J317" s="231" t="s">
        <v>5995</v>
      </c>
      <c r="K317" s="231">
        <v>6</v>
      </c>
      <c r="L317" s="165" t="s">
        <v>2218</v>
      </c>
      <c r="M317" s="165" t="s">
        <v>3767</v>
      </c>
      <c r="N317" s="64">
        <v>11</v>
      </c>
      <c r="O317" s="64">
        <v>0</v>
      </c>
      <c r="P317" s="64">
        <v>0</v>
      </c>
      <c r="Q317" s="64">
        <v>0</v>
      </c>
      <c r="R317" s="64">
        <f t="shared" si="52"/>
        <v>11</v>
      </c>
      <c r="S317" s="105" t="s">
        <v>5915</v>
      </c>
      <c r="T317" s="105" t="s">
        <v>172</v>
      </c>
      <c r="U317" s="159">
        <f t="shared" si="43"/>
        <v>11</v>
      </c>
      <c r="V317" s="159">
        <v>11</v>
      </c>
      <c r="W317" s="100">
        <f t="shared" si="44"/>
        <v>1</v>
      </c>
      <c r="X317" s="105" t="str">
        <f t="shared" si="45"/>
        <v>De acuerdo a lo programado</v>
      </c>
      <c r="Y317" s="166" t="s">
        <v>6170</v>
      </c>
      <c r="Z317" s="159">
        <f t="shared" si="46"/>
        <v>0</v>
      </c>
      <c r="AA317" s="159"/>
      <c r="AB317" s="100" t="str">
        <f t="shared" si="47"/>
        <v>No hay ejecución</v>
      </c>
      <c r="AC317" s="105" t="str">
        <f t="shared" si="48"/>
        <v>NA</v>
      </c>
      <c r="AD317" s="166"/>
      <c r="AE317" s="65">
        <f t="shared" si="49"/>
        <v>11</v>
      </c>
      <c r="AF317" s="100">
        <f t="shared" si="50"/>
        <v>1</v>
      </c>
      <c r="AG317" s="105" t="str">
        <f t="shared" si="51"/>
        <v>De acuerdo a lo programado</v>
      </c>
      <c r="AH317" s="166"/>
      <c r="AI317" s="65" t="s">
        <v>172</v>
      </c>
      <c r="AJ317" s="105" t="s">
        <v>172</v>
      </c>
    </row>
    <row r="318" spans="1:36" s="59" customFormat="1" ht="20.399999999999999" thickTop="1" thickBot="1">
      <c r="A318" s="63">
        <v>303</v>
      </c>
      <c r="B318" s="162" t="s">
        <v>400</v>
      </c>
      <c r="C318" s="162">
        <v>0</v>
      </c>
      <c r="D318" s="162">
        <v>0</v>
      </c>
      <c r="E318" s="162" t="s">
        <v>41</v>
      </c>
      <c r="F318" s="162">
        <v>18</v>
      </c>
      <c r="G318" s="231" t="s">
        <v>6171</v>
      </c>
      <c r="H318" s="164" t="s">
        <v>6172</v>
      </c>
      <c r="I318" s="231" t="s">
        <v>2877</v>
      </c>
      <c r="J318" s="231" t="s">
        <v>5995</v>
      </c>
      <c r="K318" s="231">
        <v>6</v>
      </c>
      <c r="L318" s="165" t="s">
        <v>640</v>
      </c>
      <c r="M318" s="165" t="s">
        <v>636</v>
      </c>
      <c r="N318" s="64">
        <v>0</v>
      </c>
      <c r="O318" s="64">
        <v>0</v>
      </c>
      <c r="P318" s="64">
        <v>0</v>
      </c>
      <c r="Q318" s="64">
        <v>11</v>
      </c>
      <c r="R318" s="64">
        <f t="shared" si="52"/>
        <v>11</v>
      </c>
      <c r="S318" s="105" t="s">
        <v>5915</v>
      </c>
      <c r="T318" s="105" t="s">
        <v>172</v>
      </c>
      <c r="U318" s="159">
        <f t="shared" si="43"/>
        <v>0</v>
      </c>
      <c r="V318" s="159" t="s">
        <v>5920</v>
      </c>
      <c r="W318" s="100" t="str">
        <f t="shared" si="44"/>
        <v>No hay Programación</v>
      </c>
      <c r="X318" s="105" t="str">
        <f t="shared" si="45"/>
        <v>De acuerdo a lo programado</v>
      </c>
      <c r="Y318" s="166"/>
      <c r="Z318" s="159">
        <f t="shared" si="46"/>
        <v>11</v>
      </c>
      <c r="AA318" s="159"/>
      <c r="AB318" s="100" t="str">
        <f t="shared" si="47"/>
        <v>No hay ejecución</v>
      </c>
      <c r="AC318" s="105" t="str">
        <f t="shared" si="48"/>
        <v>NA</v>
      </c>
      <c r="AD318" s="166"/>
      <c r="AE318" s="65" t="e">
        <f t="shared" si="49"/>
        <v>#VALUE!</v>
      </c>
      <c r="AF318" s="100" t="e">
        <f t="shared" si="50"/>
        <v>#VALUE!</v>
      </c>
      <c r="AG318" s="105" t="e">
        <f t="shared" si="51"/>
        <v>#VALUE!</v>
      </c>
      <c r="AH318" s="166"/>
      <c r="AI318" s="65" t="s">
        <v>172</v>
      </c>
      <c r="AJ318" s="105" t="s">
        <v>172</v>
      </c>
    </row>
    <row r="319" spans="1:36" s="59" customFormat="1" ht="20.399999999999999" thickTop="1" thickBot="1">
      <c r="A319" s="63">
        <v>304</v>
      </c>
      <c r="B319" s="162" t="s">
        <v>400</v>
      </c>
      <c r="C319" s="162">
        <v>0</v>
      </c>
      <c r="D319" s="162">
        <v>0</v>
      </c>
      <c r="E319" s="162" t="s">
        <v>41</v>
      </c>
      <c r="F319" s="162">
        <v>18</v>
      </c>
      <c r="G319" s="231" t="s">
        <v>2875</v>
      </c>
      <c r="H319" s="164" t="s">
        <v>6173</v>
      </c>
      <c r="I319" s="231" t="s">
        <v>2877</v>
      </c>
      <c r="J319" s="231" t="s">
        <v>5995</v>
      </c>
      <c r="K319" s="231">
        <v>6</v>
      </c>
      <c r="L319" s="165" t="s">
        <v>2201</v>
      </c>
      <c r="M319" s="165" t="s">
        <v>3764</v>
      </c>
      <c r="N319" s="64">
        <v>9</v>
      </c>
      <c r="O319" s="64">
        <v>0</v>
      </c>
      <c r="P319" s="64">
        <v>0</v>
      </c>
      <c r="Q319" s="64">
        <v>0</v>
      </c>
      <c r="R319" s="64">
        <f t="shared" si="52"/>
        <v>9</v>
      </c>
      <c r="S319" s="105" t="s">
        <v>5915</v>
      </c>
      <c r="T319" s="105" t="s">
        <v>172</v>
      </c>
      <c r="U319" s="159">
        <f t="shared" si="43"/>
        <v>9</v>
      </c>
      <c r="V319" s="159">
        <v>9</v>
      </c>
      <c r="W319" s="100">
        <f t="shared" si="44"/>
        <v>1</v>
      </c>
      <c r="X319" s="105" t="str">
        <f t="shared" si="45"/>
        <v>De acuerdo a lo programado</v>
      </c>
      <c r="Y319" s="166"/>
      <c r="Z319" s="159">
        <f t="shared" si="46"/>
        <v>0</v>
      </c>
      <c r="AA319" s="159"/>
      <c r="AB319" s="100" t="str">
        <f t="shared" si="47"/>
        <v>No hay ejecución</v>
      </c>
      <c r="AC319" s="105" t="str">
        <f t="shared" si="48"/>
        <v>NA</v>
      </c>
      <c r="AD319" s="166"/>
      <c r="AE319" s="65">
        <f t="shared" si="49"/>
        <v>9</v>
      </c>
      <c r="AF319" s="100">
        <f t="shared" si="50"/>
        <v>1</v>
      </c>
      <c r="AG319" s="105" t="str">
        <f t="shared" si="51"/>
        <v>De acuerdo a lo programado</v>
      </c>
      <c r="AH319" s="166"/>
      <c r="AI319" s="65" t="s">
        <v>172</v>
      </c>
      <c r="AJ319" s="105" t="s">
        <v>172</v>
      </c>
    </row>
    <row r="320" spans="1:36" s="59" customFormat="1" ht="39.6" thickTop="1" thickBot="1">
      <c r="A320" s="63">
        <v>305</v>
      </c>
      <c r="B320" s="162" t="s">
        <v>400</v>
      </c>
      <c r="C320" s="162">
        <v>0</v>
      </c>
      <c r="D320" s="162">
        <v>0</v>
      </c>
      <c r="E320" s="162" t="s">
        <v>41</v>
      </c>
      <c r="F320" s="162">
        <v>18</v>
      </c>
      <c r="G320" s="231" t="s">
        <v>6174</v>
      </c>
      <c r="H320" s="164" t="s">
        <v>6175</v>
      </c>
      <c r="I320" s="231" t="s">
        <v>2877</v>
      </c>
      <c r="J320" s="231" t="s">
        <v>5995</v>
      </c>
      <c r="K320" s="231">
        <v>6</v>
      </c>
      <c r="L320" s="165" t="s">
        <v>2214</v>
      </c>
      <c r="M320" s="165" t="s">
        <v>2215</v>
      </c>
      <c r="N320" s="64">
        <v>10</v>
      </c>
      <c r="O320" s="64">
        <v>9</v>
      </c>
      <c r="P320" s="64">
        <v>5</v>
      </c>
      <c r="Q320" s="64">
        <v>5</v>
      </c>
      <c r="R320" s="64">
        <f t="shared" si="52"/>
        <v>29</v>
      </c>
      <c r="S320" s="105" t="s">
        <v>5915</v>
      </c>
      <c r="T320" s="105" t="s">
        <v>172</v>
      </c>
      <c r="U320" s="159">
        <f t="shared" si="43"/>
        <v>19</v>
      </c>
      <c r="V320" s="159">
        <v>16</v>
      </c>
      <c r="W320" s="100">
        <f t="shared" si="44"/>
        <v>0.84210526315789469</v>
      </c>
      <c r="X320" s="105" t="str">
        <f t="shared" si="45"/>
        <v>Atraso Leve</v>
      </c>
      <c r="Y320" s="166" t="s">
        <v>6176</v>
      </c>
      <c r="Z320" s="159">
        <f t="shared" si="46"/>
        <v>10</v>
      </c>
      <c r="AA320" s="159"/>
      <c r="AB320" s="100" t="str">
        <f t="shared" si="47"/>
        <v>No hay ejecución</v>
      </c>
      <c r="AC320" s="105" t="str">
        <f t="shared" si="48"/>
        <v>NA</v>
      </c>
      <c r="AD320" s="166"/>
      <c r="AE320" s="65">
        <f t="shared" si="49"/>
        <v>16</v>
      </c>
      <c r="AF320" s="100">
        <f t="shared" si="50"/>
        <v>0.55172413793103448</v>
      </c>
      <c r="AG320" s="105" t="str">
        <f t="shared" si="51"/>
        <v>Incumplimiento</v>
      </c>
      <c r="AH320" s="166"/>
      <c r="AI320" s="65" t="s">
        <v>172</v>
      </c>
      <c r="AJ320" s="105" t="s">
        <v>172</v>
      </c>
    </row>
    <row r="321" spans="1:36" s="59" customFormat="1" ht="20.399999999999999" thickTop="1" thickBot="1">
      <c r="A321" s="63">
        <v>306</v>
      </c>
      <c r="B321" s="162" t="s">
        <v>400</v>
      </c>
      <c r="C321" s="162">
        <v>0</v>
      </c>
      <c r="D321" s="162">
        <v>0</v>
      </c>
      <c r="E321" s="162" t="s">
        <v>41</v>
      </c>
      <c r="F321" s="162">
        <v>18</v>
      </c>
      <c r="G321" s="231" t="s">
        <v>6174</v>
      </c>
      <c r="H321" s="164" t="s">
        <v>6177</v>
      </c>
      <c r="I321" s="231" t="s">
        <v>2877</v>
      </c>
      <c r="J321" s="231" t="s">
        <v>5995</v>
      </c>
      <c r="K321" s="231">
        <v>6</v>
      </c>
      <c r="L321" s="165" t="s">
        <v>2214</v>
      </c>
      <c r="M321" s="165" t="s">
        <v>2215</v>
      </c>
      <c r="N321" s="64">
        <v>0</v>
      </c>
      <c r="O321" s="64">
        <v>1</v>
      </c>
      <c r="P321" s="64">
        <v>1</v>
      </c>
      <c r="Q321" s="64">
        <v>1</v>
      </c>
      <c r="R321" s="64">
        <f t="shared" si="52"/>
        <v>3</v>
      </c>
      <c r="S321" s="105" t="s">
        <v>5915</v>
      </c>
      <c r="T321" s="105" t="s">
        <v>172</v>
      </c>
      <c r="U321" s="159">
        <f t="shared" si="43"/>
        <v>1</v>
      </c>
      <c r="V321" s="159">
        <v>1</v>
      </c>
      <c r="W321" s="100">
        <f t="shared" si="44"/>
        <v>1</v>
      </c>
      <c r="X321" s="105" t="str">
        <f t="shared" si="45"/>
        <v>De acuerdo a lo programado</v>
      </c>
      <c r="Y321" s="166"/>
      <c r="Z321" s="159">
        <f t="shared" si="46"/>
        <v>2</v>
      </c>
      <c r="AA321" s="159"/>
      <c r="AB321" s="100" t="str">
        <f t="shared" si="47"/>
        <v>No hay ejecución</v>
      </c>
      <c r="AC321" s="105" t="str">
        <f t="shared" si="48"/>
        <v>NA</v>
      </c>
      <c r="AD321" s="166"/>
      <c r="AE321" s="65">
        <f t="shared" si="49"/>
        <v>1</v>
      </c>
      <c r="AF321" s="100">
        <f t="shared" si="50"/>
        <v>0.33333333333333331</v>
      </c>
      <c r="AG321" s="105" t="str">
        <f t="shared" si="51"/>
        <v>Incumplimiento</v>
      </c>
      <c r="AH321" s="166"/>
      <c r="AI321" s="65" t="s">
        <v>172</v>
      </c>
      <c r="AJ321" s="105" t="s">
        <v>172</v>
      </c>
    </row>
    <row r="322" spans="1:36" s="59" customFormat="1" ht="20.399999999999999" thickTop="1" thickBot="1">
      <c r="A322" s="63">
        <v>307</v>
      </c>
      <c r="B322" s="162" t="s">
        <v>400</v>
      </c>
      <c r="C322" s="162">
        <v>0</v>
      </c>
      <c r="D322" s="162">
        <v>0</v>
      </c>
      <c r="E322" s="162" t="s">
        <v>41</v>
      </c>
      <c r="F322" s="162">
        <v>18</v>
      </c>
      <c r="G322" s="231" t="s">
        <v>5929</v>
      </c>
      <c r="H322" s="164" t="s">
        <v>6178</v>
      </c>
      <c r="I322" s="231" t="s">
        <v>2877</v>
      </c>
      <c r="J322" s="231" t="s">
        <v>5995</v>
      </c>
      <c r="K322" s="231">
        <v>6</v>
      </c>
      <c r="L322" s="165" t="s">
        <v>2214</v>
      </c>
      <c r="M322" s="165" t="s">
        <v>2215</v>
      </c>
      <c r="N322" s="64">
        <v>4</v>
      </c>
      <c r="O322" s="64">
        <v>4</v>
      </c>
      <c r="P322" s="64">
        <v>4</v>
      </c>
      <c r="Q322" s="64">
        <v>4</v>
      </c>
      <c r="R322" s="64">
        <f t="shared" si="52"/>
        <v>16</v>
      </c>
      <c r="S322" s="105" t="s">
        <v>5915</v>
      </c>
      <c r="T322" s="105" t="s">
        <v>172</v>
      </c>
      <c r="U322" s="159">
        <f t="shared" si="43"/>
        <v>8</v>
      </c>
      <c r="V322" s="159">
        <v>8</v>
      </c>
      <c r="W322" s="100">
        <f t="shared" si="44"/>
        <v>1</v>
      </c>
      <c r="X322" s="105" t="str">
        <f t="shared" si="45"/>
        <v>De acuerdo a lo programado</v>
      </c>
      <c r="Y322" s="166"/>
      <c r="Z322" s="159">
        <f t="shared" si="46"/>
        <v>8</v>
      </c>
      <c r="AA322" s="159"/>
      <c r="AB322" s="100" t="str">
        <f t="shared" si="47"/>
        <v>No hay ejecución</v>
      </c>
      <c r="AC322" s="105" t="str">
        <f t="shared" si="48"/>
        <v>NA</v>
      </c>
      <c r="AD322" s="166"/>
      <c r="AE322" s="65">
        <f t="shared" si="49"/>
        <v>8</v>
      </c>
      <c r="AF322" s="100">
        <f t="shared" si="50"/>
        <v>0.5</v>
      </c>
      <c r="AG322" s="105" t="str">
        <f t="shared" si="51"/>
        <v>Incumplimiento</v>
      </c>
      <c r="AH322" s="166"/>
      <c r="AI322" s="65" t="s">
        <v>172</v>
      </c>
      <c r="AJ322" s="105" t="s">
        <v>172</v>
      </c>
    </row>
    <row r="323" spans="1:36" s="59" customFormat="1" ht="20.399999999999999" thickTop="1" thickBot="1">
      <c r="A323" s="63">
        <v>308</v>
      </c>
      <c r="B323" s="162" t="s">
        <v>400</v>
      </c>
      <c r="C323" s="162">
        <v>0</v>
      </c>
      <c r="D323" s="162">
        <v>0</v>
      </c>
      <c r="E323" s="162" t="s">
        <v>41</v>
      </c>
      <c r="F323" s="162">
        <v>18</v>
      </c>
      <c r="G323" s="231" t="s">
        <v>5929</v>
      </c>
      <c r="H323" s="164" t="s">
        <v>6179</v>
      </c>
      <c r="I323" s="231" t="s">
        <v>2877</v>
      </c>
      <c r="J323" s="231" t="s">
        <v>5995</v>
      </c>
      <c r="K323" s="231">
        <v>6</v>
      </c>
      <c r="L323" s="165" t="s">
        <v>2201</v>
      </c>
      <c r="M323" s="165" t="s">
        <v>643</v>
      </c>
      <c r="N323" s="64">
        <v>10</v>
      </c>
      <c r="O323" s="64">
        <v>0</v>
      </c>
      <c r="P323" s="64">
        <v>0</v>
      </c>
      <c r="Q323" s="64">
        <v>0</v>
      </c>
      <c r="R323" s="64">
        <f>N323+O323+P323+Q323</f>
        <v>10</v>
      </c>
      <c r="S323" s="105" t="s">
        <v>5915</v>
      </c>
      <c r="T323" s="105" t="s">
        <v>172</v>
      </c>
      <c r="U323" s="159">
        <f t="shared" si="43"/>
        <v>10</v>
      </c>
      <c r="V323" s="159">
        <v>10</v>
      </c>
      <c r="W323" s="100">
        <f t="shared" si="44"/>
        <v>1</v>
      </c>
      <c r="X323" s="105" t="str">
        <f t="shared" si="45"/>
        <v>De acuerdo a lo programado</v>
      </c>
      <c r="Y323" s="166"/>
      <c r="Z323" s="159">
        <f t="shared" si="46"/>
        <v>0</v>
      </c>
      <c r="AA323" s="159"/>
      <c r="AB323" s="100" t="str">
        <f t="shared" si="47"/>
        <v>No hay ejecución</v>
      </c>
      <c r="AC323" s="105" t="str">
        <f t="shared" si="48"/>
        <v>NA</v>
      </c>
      <c r="AD323" s="166"/>
      <c r="AE323" s="65">
        <f t="shared" si="49"/>
        <v>10</v>
      </c>
      <c r="AF323" s="100">
        <f t="shared" si="50"/>
        <v>1</v>
      </c>
      <c r="AG323" s="105" t="str">
        <f t="shared" si="51"/>
        <v>De acuerdo a lo programado</v>
      </c>
      <c r="AH323" s="166"/>
      <c r="AI323" s="65" t="s">
        <v>172</v>
      </c>
      <c r="AJ323" s="105" t="s">
        <v>172</v>
      </c>
    </row>
    <row r="324" spans="1:36" s="59" customFormat="1" ht="20.399999999999999" thickTop="1" thickBot="1">
      <c r="A324" s="63">
        <v>309</v>
      </c>
      <c r="B324" s="162" t="s">
        <v>400</v>
      </c>
      <c r="C324" s="162">
        <v>0</v>
      </c>
      <c r="D324" s="162">
        <v>0</v>
      </c>
      <c r="E324" s="162" t="s">
        <v>46</v>
      </c>
      <c r="F324" s="162">
        <v>18</v>
      </c>
      <c r="G324" s="231" t="s">
        <v>6180</v>
      </c>
      <c r="H324" s="164" t="s">
        <v>6181</v>
      </c>
      <c r="I324" s="231" t="s">
        <v>2877</v>
      </c>
      <c r="J324" s="231" t="s">
        <v>5995</v>
      </c>
      <c r="K324" s="231">
        <v>6</v>
      </c>
      <c r="L324" s="165" t="s">
        <v>2201</v>
      </c>
      <c r="M324" s="165" t="s">
        <v>3764</v>
      </c>
      <c r="N324" s="64">
        <v>25</v>
      </c>
      <c r="O324" s="64">
        <v>0</v>
      </c>
      <c r="P324" s="64">
        <v>0</v>
      </c>
      <c r="Q324" s="64">
        <v>0</v>
      </c>
      <c r="R324" s="64">
        <f t="shared" si="52"/>
        <v>25</v>
      </c>
      <c r="S324" s="105" t="s">
        <v>5915</v>
      </c>
      <c r="T324" s="105" t="s">
        <v>172</v>
      </c>
      <c r="U324" s="159">
        <f t="shared" si="43"/>
        <v>25</v>
      </c>
      <c r="V324" s="159">
        <v>25</v>
      </c>
      <c r="W324" s="100">
        <f t="shared" si="44"/>
        <v>1</v>
      </c>
      <c r="X324" s="105" t="str">
        <f t="shared" si="45"/>
        <v>De acuerdo a lo programado</v>
      </c>
      <c r="Y324" s="166"/>
      <c r="Z324" s="159">
        <f t="shared" si="46"/>
        <v>0</v>
      </c>
      <c r="AA324" s="159"/>
      <c r="AB324" s="100" t="str">
        <f t="shared" si="47"/>
        <v>No hay ejecución</v>
      </c>
      <c r="AC324" s="105" t="str">
        <f t="shared" si="48"/>
        <v>NA</v>
      </c>
      <c r="AD324" s="166"/>
      <c r="AE324" s="65">
        <f t="shared" si="49"/>
        <v>25</v>
      </c>
      <c r="AF324" s="100">
        <f t="shared" si="50"/>
        <v>1</v>
      </c>
      <c r="AG324" s="105" t="str">
        <f t="shared" si="51"/>
        <v>De acuerdo a lo programado</v>
      </c>
      <c r="AH324" s="166"/>
      <c r="AI324" s="65" t="s">
        <v>172</v>
      </c>
      <c r="AJ324" s="105" t="s">
        <v>172</v>
      </c>
    </row>
    <row r="325" spans="1:36" s="59" customFormat="1" ht="39.6" thickTop="1" thickBot="1">
      <c r="A325" s="63">
        <v>310</v>
      </c>
      <c r="B325" s="162" t="s">
        <v>400</v>
      </c>
      <c r="C325" s="162">
        <v>0</v>
      </c>
      <c r="D325" s="162">
        <v>0</v>
      </c>
      <c r="E325" s="162" t="s">
        <v>46</v>
      </c>
      <c r="F325" s="162">
        <v>18</v>
      </c>
      <c r="G325" s="231" t="s">
        <v>6180</v>
      </c>
      <c r="H325" s="164" t="s">
        <v>4029</v>
      </c>
      <c r="I325" s="231" t="s">
        <v>2877</v>
      </c>
      <c r="J325" s="231" t="s">
        <v>5995</v>
      </c>
      <c r="K325" s="231">
        <v>1</v>
      </c>
      <c r="L325" s="165" t="s">
        <v>3832</v>
      </c>
      <c r="M325" s="165" t="s">
        <v>3767</v>
      </c>
      <c r="N325" s="64">
        <v>18</v>
      </c>
      <c r="O325" s="64">
        <v>0</v>
      </c>
      <c r="P325" s="64">
        <v>0</v>
      </c>
      <c r="Q325" s="64">
        <v>4</v>
      </c>
      <c r="R325" s="64">
        <f t="shared" si="52"/>
        <v>22</v>
      </c>
      <c r="S325" s="105" t="s">
        <v>5915</v>
      </c>
      <c r="T325" s="105" t="s">
        <v>172</v>
      </c>
      <c r="U325" s="159">
        <f t="shared" si="43"/>
        <v>18</v>
      </c>
      <c r="V325" s="159">
        <v>17</v>
      </c>
      <c r="W325" s="100">
        <f t="shared" si="44"/>
        <v>0.94444444444444442</v>
      </c>
      <c r="X325" s="105" t="str">
        <f t="shared" si="45"/>
        <v>De acuerdo a lo programado</v>
      </c>
      <c r="Y325" s="166"/>
      <c r="Z325" s="159">
        <f t="shared" si="46"/>
        <v>4</v>
      </c>
      <c r="AA325" s="159"/>
      <c r="AB325" s="100" t="str">
        <f t="shared" si="47"/>
        <v>No hay ejecución</v>
      </c>
      <c r="AC325" s="105" t="str">
        <f t="shared" si="48"/>
        <v>NA</v>
      </c>
      <c r="AD325" s="166"/>
      <c r="AE325" s="65">
        <f t="shared" si="49"/>
        <v>17</v>
      </c>
      <c r="AF325" s="100">
        <f t="shared" si="50"/>
        <v>0.77272727272727271</v>
      </c>
      <c r="AG325" s="105" t="str">
        <f t="shared" si="51"/>
        <v>Atraso Leve</v>
      </c>
      <c r="AH325" s="166"/>
      <c r="AI325" s="65" t="s">
        <v>172</v>
      </c>
      <c r="AJ325" s="105" t="s">
        <v>172</v>
      </c>
    </row>
    <row r="326" spans="1:36" s="59" customFormat="1" ht="20.399999999999999" thickTop="1" thickBot="1">
      <c r="A326" s="63">
        <v>311</v>
      </c>
      <c r="B326" s="162" t="s">
        <v>400</v>
      </c>
      <c r="C326" s="162">
        <v>0</v>
      </c>
      <c r="D326" s="162">
        <v>0</v>
      </c>
      <c r="E326" s="162" t="s">
        <v>46</v>
      </c>
      <c r="F326" s="162">
        <v>18</v>
      </c>
      <c r="G326" s="231" t="s">
        <v>6180</v>
      </c>
      <c r="H326" s="164" t="s">
        <v>6182</v>
      </c>
      <c r="I326" s="231" t="s">
        <v>2877</v>
      </c>
      <c r="J326" s="231" t="s">
        <v>5995</v>
      </c>
      <c r="K326" s="231">
        <v>1</v>
      </c>
      <c r="L326" s="165" t="s">
        <v>2214</v>
      </c>
      <c r="M326" s="165" t="s">
        <v>2215</v>
      </c>
      <c r="N326" s="64">
        <v>12</v>
      </c>
      <c r="O326" s="64">
        <v>9</v>
      </c>
      <c r="P326" s="64">
        <v>5</v>
      </c>
      <c r="Q326" s="64">
        <v>0</v>
      </c>
      <c r="R326" s="64">
        <f t="shared" si="52"/>
        <v>26</v>
      </c>
      <c r="S326" s="105" t="s">
        <v>5915</v>
      </c>
      <c r="T326" s="105" t="s">
        <v>172</v>
      </c>
      <c r="U326" s="159">
        <f t="shared" si="43"/>
        <v>21</v>
      </c>
      <c r="V326" s="159">
        <v>20</v>
      </c>
      <c r="W326" s="100">
        <f t="shared" si="44"/>
        <v>0.95238095238095233</v>
      </c>
      <c r="X326" s="105" t="str">
        <f t="shared" si="45"/>
        <v>De acuerdo a lo programado</v>
      </c>
      <c r="Y326" s="166"/>
      <c r="Z326" s="159">
        <f t="shared" si="46"/>
        <v>5</v>
      </c>
      <c r="AA326" s="159"/>
      <c r="AB326" s="100" t="str">
        <f t="shared" si="47"/>
        <v>No hay ejecución</v>
      </c>
      <c r="AC326" s="105" t="str">
        <f t="shared" si="48"/>
        <v>NA</v>
      </c>
      <c r="AD326" s="166"/>
      <c r="AE326" s="65">
        <f t="shared" si="49"/>
        <v>20</v>
      </c>
      <c r="AF326" s="100">
        <f t="shared" si="50"/>
        <v>0.76923076923076927</v>
      </c>
      <c r="AG326" s="105" t="str">
        <f t="shared" si="51"/>
        <v>Atraso Leve</v>
      </c>
      <c r="AH326" s="166"/>
      <c r="AI326" s="65" t="s">
        <v>172</v>
      </c>
      <c r="AJ326" s="105" t="s">
        <v>172</v>
      </c>
    </row>
    <row r="327" spans="1:36" s="59" customFormat="1" ht="20.399999999999999" thickTop="1" thickBot="1">
      <c r="A327" s="63">
        <v>312</v>
      </c>
      <c r="B327" s="162" t="s">
        <v>400</v>
      </c>
      <c r="C327" s="162">
        <v>0</v>
      </c>
      <c r="D327" s="162">
        <v>0</v>
      </c>
      <c r="E327" s="162" t="s">
        <v>46</v>
      </c>
      <c r="F327" s="162">
        <v>18</v>
      </c>
      <c r="G327" s="231" t="s">
        <v>6180</v>
      </c>
      <c r="H327" s="164" t="s">
        <v>6183</v>
      </c>
      <c r="I327" s="231" t="s">
        <v>2877</v>
      </c>
      <c r="J327" s="231" t="s">
        <v>5995</v>
      </c>
      <c r="K327" s="231">
        <v>6</v>
      </c>
      <c r="L327" s="165" t="s">
        <v>2214</v>
      </c>
      <c r="M327" s="165" t="s">
        <v>2215</v>
      </c>
      <c r="N327" s="64">
        <v>5</v>
      </c>
      <c r="O327" s="64">
        <v>16</v>
      </c>
      <c r="P327" s="64">
        <v>17</v>
      </c>
      <c r="Q327" s="64">
        <v>11</v>
      </c>
      <c r="R327" s="64">
        <f t="shared" si="52"/>
        <v>49</v>
      </c>
      <c r="S327" s="105" t="s">
        <v>5915</v>
      </c>
      <c r="T327" s="105" t="s">
        <v>172</v>
      </c>
      <c r="U327" s="159">
        <f t="shared" si="43"/>
        <v>21</v>
      </c>
      <c r="V327" s="159">
        <v>19</v>
      </c>
      <c r="W327" s="100">
        <f t="shared" si="44"/>
        <v>0.90476190476190477</v>
      </c>
      <c r="X327" s="105" t="str">
        <f t="shared" si="45"/>
        <v>De acuerdo a lo programado</v>
      </c>
      <c r="Y327" s="166"/>
      <c r="Z327" s="159">
        <f t="shared" si="46"/>
        <v>28</v>
      </c>
      <c r="AA327" s="159"/>
      <c r="AB327" s="100" t="str">
        <f t="shared" si="47"/>
        <v>No hay ejecución</v>
      </c>
      <c r="AC327" s="105" t="str">
        <f t="shared" si="48"/>
        <v>NA</v>
      </c>
      <c r="AD327" s="166"/>
      <c r="AE327" s="65">
        <f t="shared" si="49"/>
        <v>19</v>
      </c>
      <c r="AF327" s="100">
        <f t="shared" si="50"/>
        <v>0.38775510204081631</v>
      </c>
      <c r="AG327" s="105" t="str">
        <f t="shared" si="51"/>
        <v>Incumplimiento</v>
      </c>
      <c r="AH327" s="166"/>
      <c r="AI327" s="65" t="s">
        <v>172</v>
      </c>
      <c r="AJ327" s="105" t="s">
        <v>172</v>
      </c>
    </row>
    <row r="328" spans="1:36" s="59" customFormat="1" ht="30" thickTop="1" thickBot="1">
      <c r="A328" s="63">
        <v>313</v>
      </c>
      <c r="B328" s="162" t="s">
        <v>400</v>
      </c>
      <c r="C328" s="162">
        <v>0</v>
      </c>
      <c r="D328" s="162">
        <v>0</v>
      </c>
      <c r="E328" s="162" t="s">
        <v>46</v>
      </c>
      <c r="F328" s="162">
        <v>18</v>
      </c>
      <c r="G328" s="231" t="s">
        <v>6180</v>
      </c>
      <c r="H328" s="164" t="s">
        <v>4032</v>
      </c>
      <c r="I328" s="231" t="s">
        <v>2877</v>
      </c>
      <c r="J328" s="231" t="s">
        <v>5995</v>
      </c>
      <c r="K328" s="231">
        <v>6</v>
      </c>
      <c r="L328" s="165" t="s">
        <v>640</v>
      </c>
      <c r="M328" s="165" t="s">
        <v>636</v>
      </c>
      <c r="N328" s="64">
        <v>19</v>
      </c>
      <c r="O328" s="64">
        <v>0</v>
      </c>
      <c r="P328" s="64">
        <v>0</v>
      </c>
      <c r="Q328" s="64">
        <v>29</v>
      </c>
      <c r="R328" s="64">
        <f t="shared" si="52"/>
        <v>48</v>
      </c>
      <c r="S328" s="105" t="s">
        <v>5915</v>
      </c>
      <c r="T328" s="105" t="s">
        <v>172</v>
      </c>
      <c r="U328" s="159">
        <f t="shared" si="43"/>
        <v>19</v>
      </c>
      <c r="V328" s="159">
        <v>6</v>
      </c>
      <c r="W328" s="100">
        <f t="shared" si="44"/>
        <v>0.31578947368421051</v>
      </c>
      <c r="X328" s="105" t="str">
        <f t="shared" si="45"/>
        <v>En Riesgo de no Cumplimiento</v>
      </c>
      <c r="Y328" s="166"/>
      <c r="Z328" s="159">
        <f t="shared" si="46"/>
        <v>29</v>
      </c>
      <c r="AA328" s="159"/>
      <c r="AB328" s="100" t="str">
        <f t="shared" si="47"/>
        <v>No hay ejecución</v>
      </c>
      <c r="AC328" s="105" t="str">
        <f t="shared" si="48"/>
        <v>NA</v>
      </c>
      <c r="AD328" s="166"/>
      <c r="AE328" s="65">
        <f t="shared" si="49"/>
        <v>6</v>
      </c>
      <c r="AF328" s="100">
        <f t="shared" si="50"/>
        <v>0.125</v>
      </c>
      <c r="AG328" s="105" t="str">
        <f t="shared" si="51"/>
        <v>Incumplimiento</v>
      </c>
      <c r="AH328" s="166"/>
      <c r="AI328" s="65" t="s">
        <v>172</v>
      </c>
      <c r="AJ328" s="105" t="s">
        <v>172</v>
      </c>
    </row>
    <row r="329" spans="1:36" s="59" customFormat="1" ht="20.399999999999999" thickTop="1" thickBot="1">
      <c r="A329" s="63">
        <v>314</v>
      </c>
      <c r="B329" s="162" t="s">
        <v>400</v>
      </c>
      <c r="C329" s="162">
        <v>0</v>
      </c>
      <c r="D329" s="162">
        <v>0</v>
      </c>
      <c r="E329" s="162" t="s">
        <v>46</v>
      </c>
      <c r="F329" s="162">
        <v>18</v>
      </c>
      <c r="G329" s="231" t="s">
        <v>6180</v>
      </c>
      <c r="H329" s="164" t="s">
        <v>6184</v>
      </c>
      <c r="I329" s="231" t="s">
        <v>2877</v>
      </c>
      <c r="J329" s="231" t="s">
        <v>5995</v>
      </c>
      <c r="K329" s="231">
        <v>12</v>
      </c>
      <c r="L329" s="165" t="s">
        <v>642</v>
      </c>
      <c r="M329" s="165" t="s">
        <v>643</v>
      </c>
      <c r="N329" s="64">
        <v>3</v>
      </c>
      <c r="O329" s="64">
        <v>14</v>
      </c>
      <c r="P329" s="64">
        <v>1</v>
      </c>
      <c r="Q329" s="64">
        <v>3</v>
      </c>
      <c r="R329" s="64">
        <f t="shared" si="52"/>
        <v>21</v>
      </c>
      <c r="S329" s="105" t="s">
        <v>5915</v>
      </c>
      <c r="T329" s="105" t="s">
        <v>172</v>
      </c>
      <c r="U329" s="159">
        <f t="shared" si="43"/>
        <v>17</v>
      </c>
      <c r="V329" s="159">
        <v>18</v>
      </c>
      <c r="W329" s="100">
        <f t="shared" si="44"/>
        <v>1.0588235294117647</v>
      </c>
      <c r="X329" s="105" t="str">
        <f t="shared" si="45"/>
        <v>De acuerdo a lo programado</v>
      </c>
      <c r="Y329" s="166"/>
      <c r="Z329" s="159">
        <f t="shared" si="46"/>
        <v>4</v>
      </c>
      <c r="AA329" s="159"/>
      <c r="AB329" s="100" t="str">
        <f t="shared" si="47"/>
        <v>No hay ejecución</v>
      </c>
      <c r="AC329" s="105" t="str">
        <f t="shared" si="48"/>
        <v>NA</v>
      </c>
      <c r="AD329" s="166"/>
      <c r="AE329" s="65">
        <f t="shared" si="49"/>
        <v>18</v>
      </c>
      <c r="AF329" s="100">
        <f t="shared" si="50"/>
        <v>0.8571428571428571</v>
      </c>
      <c r="AG329" s="105" t="str">
        <f t="shared" si="51"/>
        <v>Atraso Leve</v>
      </c>
      <c r="AH329" s="166"/>
      <c r="AI329" s="65" t="s">
        <v>172</v>
      </c>
      <c r="AJ329" s="105" t="s">
        <v>172</v>
      </c>
    </row>
    <row r="330" spans="1:36" s="59" customFormat="1" ht="20.399999999999999" thickTop="1" thickBot="1">
      <c r="A330" s="63">
        <v>315</v>
      </c>
      <c r="B330" s="162" t="s">
        <v>400</v>
      </c>
      <c r="C330" s="162">
        <v>0</v>
      </c>
      <c r="D330" s="162">
        <v>0</v>
      </c>
      <c r="E330" s="162" t="s">
        <v>46</v>
      </c>
      <c r="F330" s="162">
        <v>18</v>
      </c>
      <c r="G330" s="231" t="s">
        <v>6180</v>
      </c>
      <c r="H330" s="164" t="s">
        <v>6185</v>
      </c>
      <c r="I330" s="231" t="s">
        <v>2877</v>
      </c>
      <c r="J330" s="231" t="s">
        <v>5995</v>
      </c>
      <c r="K330" s="231">
        <v>11</v>
      </c>
      <c r="L330" s="165" t="s">
        <v>640</v>
      </c>
      <c r="M330" s="165" t="s">
        <v>636</v>
      </c>
      <c r="N330" s="64">
        <v>5</v>
      </c>
      <c r="O330" s="64">
        <v>8</v>
      </c>
      <c r="P330" s="64">
        <v>0</v>
      </c>
      <c r="Q330" s="64">
        <v>6</v>
      </c>
      <c r="R330" s="64">
        <f t="shared" si="52"/>
        <v>19</v>
      </c>
      <c r="S330" s="105" t="s">
        <v>5915</v>
      </c>
      <c r="T330" s="105" t="s">
        <v>172</v>
      </c>
      <c r="U330" s="159">
        <f t="shared" si="43"/>
        <v>13</v>
      </c>
      <c r="V330" s="159">
        <v>14</v>
      </c>
      <c r="W330" s="100">
        <f t="shared" si="44"/>
        <v>1.0769230769230769</v>
      </c>
      <c r="X330" s="105" t="str">
        <f t="shared" si="45"/>
        <v>De acuerdo a lo programado</v>
      </c>
      <c r="Y330" s="166"/>
      <c r="Z330" s="159">
        <f t="shared" si="46"/>
        <v>6</v>
      </c>
      <c r="AA330" s="159"/>
      <c r="AB330" s="100" t="str">
        <f t="shared" si="47"/>
        <v>No hay ejecución</v>
      </c>
      <c r="AC330" s="105" t="str">
        <f t="shared" si="48"/>
        <v>NA</v>
      </c>
      <c r="AD330" s="166"/>
      <c r="AE330" s="65">
        <f t="shared" si="49"/>
        <v>14</v>
      </c>
      <c r="AF330" s="100">
        <f t="shared" si="50"/>
        <v>0.73684210526315785</v>
      </c>
      <c r="AG330" s="105" t="str">
        <f t="shared" si="51"/>
        <v>Atraso Leve</v>
      </c>
      <c r="AH330" s="166"/>
      <c r="AI330" s="65" t="s">
        <v>172</v>
      </c>
      <c r="AJ330" s="105" t="s">
        <v>172</v>
      </c>
    </row>
    <row r="331" spans="1:36" s="59" customFormat="1" ht="30" thickTop="1" thickBot="1">
      <c r="A331" s="63">
        <v>316</v>
      </c>
      <c r="B331" s="162" t="s">
        <v>400</v>
      </c>
      <c r="C331" s="162">
        <v>0</v>
      </c>
      <c r="D331" s="162">
        <v>0</v>
      </c>
      <c r="E331" s="162" t="s">
        <v>51</v>
      </c>
      <c r="F331" s="162">
        <v>18</v>
      </c>
      <c r="G331" s="231" t="s">
        <v>5937</v>
      </c>
      <c r="H331" s="164" t="s">
        <v>4035</v>
      </c>
      <c r="I331" s="231" t="s">
        <v>2877</v>
      </c>
      <c r="J331" s="231" t="s">
        <v>5995</v>
      </c>
      <c r="K331" s="231">
        <v>6</v>
      </c>
      <c r="L331" s="165" t="s">
        <v>2201</v>
      </c>
      <c r="M331" s="165" t="s">
        <v>3770</v>
      </c>
      <c r="N331" s="64">
        <v>2</v>
      </c>
      <c r="O331" s="64">
        <v>0</v>
      </c>
      <c r="P331" s="64">
        <v>1</v>
      </c>
      <c r="Q331" s="64">
        <v>4</v>
      </c>
      <c r="R331" s="64">
        <f t="shared" si="52"/>
        <v>7</v>
      </c>
      <c r="S331" s="105" t="s">
        <v>5915</v>
      </c>
      <c r="T331" s="105" t="s">
        <v>172</v>
      </c>
      <c r="U331" s="159">
        <f t="shared" si="43"/>
        <v>2</v>
      </c>
      <c r="V331" s="159">
        <v>2</v>
      </c>
      <c r="W331" s="100">
        <f t="shared" si="44"/>
        <v>1</v>
      </c>
      <c r="X331" s="105" t="str">
        <f t="shared" si="45"/>
        <v>De acuerdo a lo programado</v>
      </c>
      <c r="Y331" s="166"/>
      <c r="Z331" s="159">
        <f t="shared" si="46"/>
        <v>5</v>
      </c>
      <c r="AA331" s="159"/>
      <c r="AB331" s="100" t="str">
        <f t="shared" si="47"/>
        <v>No hay ejecución</v>
      </c>
      <c r="AC331" s="105" t="str">
        <f t="shared" si="48"/>
        <v>NA</v>
      </c>
      <c r="AD331" s="166"/>
      <c r="AE331" s="65">
        <f t="shared" si="49"/>
        <v>2</v>
      </c>
      <c r="AF331" s="100">
        <f t="shared" si="50"/>
        <v>0.2857142857142857</v>
      </c>
      <c r="AG331" s="105" t="str">
        <f t="shared" si="51"/>
        <v>Incumplimiento</v>
      </c>
      <c r="AH331" s="166"/>
      <c r="AI331" s="65" t="s">
        <v>172</v>
      </c>
      <c r="AJ331" s="105" t="s">
        <v>172</v>
      </c>
    </row>
    <row r="332" spans="1:36" s="59" customFormat="1" ht="20.399999999999999" thickTop="1" thickBot="1">
      <c r="A332" s="63">
        <v>317</v>
      </c>
      <c r="B332" s="162" t="s">
        <v>400</v>
      </c>
      <c r="C332" s="162">
        <v>0</v>
      </c>
      <c r="D332" s="162">
        <v>0</v>
      </c>
      <c r="E332" s="162" t="s">
        <v>51</v>
      </c>
      <c r="F332" s="162">
        <v>18</v>
      </c>
      <c r="G332" s="231" t="s">
        <v>6171</v>
      </c>
      <c r="H332" s="164" t="s">
        <v>6186</v>
      </c>
      <c r="I332" s="231" t="s">
        <v>2877</v>
      </c>
      <c r="J332" s="231" t="s">
        <v>5995</v>
      </c>
      <c r="K332" s="231">
        <v>11</v>
      </c>
      <c r="L332" s="165" t="s">
        <v>640</v>
      </c>
      <c r="M332" s="165" t="s">
        <v>636</v>
      </c>
      <c r="N332" s="64">
        <v>0</v>
      </c>
      <c r="O332" s="64">
        <v>0</v>
      </c>
      <c r="P332" s="64">
        <v>0</v>
      </c>
      <c r="Q332" s="64">
        <v>4</v>
      </c>
      <c r="R332" s="64">
        <f t="shared" si="52"/>
        <v>4</v>
      </c>
      <c r="S332" s="105" t="s">
        <v>5915</v>
      </c>
      <c r="T332" s="105" t="s">
        <v>172</v>
      </c>
      <c r="U332" s="159">
        <f t="shared" si="43"/>
        <v>0</v>
      </c>
      <c r="V332" s="159" t="s">
        <v>5920</v>
      </c>
      <c r="W332" s="100" t="str">
        <f t="shared" si="44"/>
        <v>No hay Programación</v>
      </c>
      <c r="X332" s="105" t="str">
        <f t="shared" si="45"/>
        <v>De acuerdo a lo programado</v>
      </c>
      <c r="Y332" s="166"/>
      <c r="Z332" s="159">
        <f t="shared" si="46"/>
        <v>4</v>
      </c>
      <c r="AA332" s="159"/>
      <c r="AB332" s="100" t="str">
        <f t="shared" si="47"/>
        <v>No hay ejecución</v>
      </c>
      <c r="AC332" s="105" t="str">
        <f t="shared" si="48"/>
        <v>NA</v>
      </c>
      <c r="AD332" s="166"/>
      <c r="AE332" s="65" t="e">
        <f t="shared" si="49"/>
        <v>#VALUE!</v>
      </c>
      <c r="AF332" s="100" t="e">
        <f t="shared" si="50"/>
        <v>#VALUE!</v>
      </c>
      <c r="AG332" s="105" t="e">
        <f t="shared" si="51"/>
        <v>#VALUE!</v>
      </c>
      <c r="AH332" s="166"/>
      <c r="AI332" s="65" t="s">
        <v>172</v>
      </c>
      <c r="AJ332" s="105" t="s">
        <v>172</v>
      </c>
    </row>
    <row r="333" spans="1:36" s="59" customFormat="1" ht="20.399999999999999" thickTop="1" thickBot="1">
      <c r="A333" s="63">
        <v>318</v>
      </c>
      <c r="B333" s="162" t="s">
        <v>403</v>
      </c>
      <c r="C333" s="162">
        <v>0</v>
      </c>
      <c r="D333" s="162">
        <v>0</v>
      </c>
      <c r="E333" s="162" t="s">
        <v>72</v>
      </c>
      <c r="F333" s="162">
        <v>22</v>
      </c>
      <c r="G333" s="231" t="s">
        <v>5989</v>
      </c>
      <c r="H333" s="164" t="s">
        <v>4037</v>
      </c>
      <c r="I333" s="231" t="s">
        <v>2877</v>
      </c>
      <c r="J333" s="231" t="s">
        <v>6187</v>
      </c>
      <c r="K333" s="231">
        <v>3</v>
      </c>
      <c r="L333" s="165" t="s">
        <v>2201</v>
      </c>
      <c r="M333" s="165" t="s">
        <v>3764</v>
      </c>
      <c r="N333" s="64">
        <v>0</v>
      </c>
      <c r="O333" s="64">
        <v>0</v>
      </c>
      <c r="P333" s="64">
        <v>0</v>
      </c>
      <c r="Q333" s="64">
        <v>0</v>
      </c>
      <c r="R333" s="64">
        <f t="shared" si="52"/>
        <v>0</v>
      </c>
      <c r="S333" s="105" t="s">
        <v>5915</v>
      </c>
      <c r="T333" s="105" t="s">
        <v>172</v>
      </c>
      <c r="U333" s="159">
        <f t="shared" si="43"/>
        <v>0</v>
      </c>
      <c r="V333" s="159" t="s">
        <v>5920</v>
      </c>
      <c r="W333" s="100" t="str">
        <f t="shared" si="44"/>
        <v>No hay Programación</v>
      </c>
      <c r="X333" s="105" t="str">
        <f t="shared" si="45"/>
        <v>De acuerdo a lo programado</v>
      </c>
      <c r="Y333" s="166"/>
      <c r="Z333" s="159">
        <f t="shared" si="46"/>
        <v>0</v>
      </c>
      <c r="AA333" s="159"/>
      <c r="AB333" s="100" t="str">
        <f t="shared" si="47"/>
        <v>No hay ejecución</v>
      </c>
      <c r="AC333" s="105" t="str">
        <f t="shared" si="48"/>
        <v>NA</v>
      </c>
      <c r="AD333" s="166"/>
      <c r="AE333" s="65" t="e">
        <f t="shared" si="49"/>
        <v>#VALUE!</v>
      </c>
      <c r="AF333" s="100" t="e">
        <f t="shared" si="50"/>
        <v>#VALUE!</v>
      </c>
      <c r="AG333" s="105" t="e">
        <f t="shared" si="51"/>
        <v>#VALUE!</v>
      </c>
      <c r="AH333" s="166"/>
      <c r="AI333" s="65" t="s">
        <v>172</v>
      </c>
      <c r="AJ333" s="105" t="s">
        <v>172</v>
      </c>
    </row>
    <row r="334" spans="1:36" s="59" customFormat="1" ht="20.399999999999999" thickTop="1" thickBot="1">
      <c r="A334" s="63">
        <v>319</v>
      </c>
      <c r="B334" s="162" t="s">
        <v>403</v>
      </c>
      <c r="C334" s="162">
        <v>0</v>
      </c>
      <c r="D334" s="162">
        <v>0</v>
      </c>
      <c r="E334" s="162" t="s">
        <v>72</v>
      </c>
      <c r="F334" s="162">
        <v>22</v>
      </c>
      <c r="G334" s="231" t="s">
        <v>5989</v>
      </c>
      <c r="H334" s="164" t="s">
        <v>6188</v>
      </c>
      <c r="I334" s="231" t="s">
        <v>2877</v>
      </c>
      <c r="J334" s="231" t="s">
        <v>6187</v>
      </c>
      <c r="K334" s="231">
        <v>8</v>
      </c>
      <c r="L334" s="165" t="s">
        <v>640</v>
      </c>
      <c r="M334" s="165" t="s">
        <v>636</v>
      </c>
      <c r="N334" s="64">
        <v>0</v>
      </c>
      <c r="O334" s="64">
        <v>0</v>
      </c>
      <c r="P334" s="64">
        <v>0</v>
      </c>
      <c r="Q334" s="64">
        <v>0</v>
      </c>
      <c r="R334" s="64">
        <f t="shared" si="52"/>
        <v>0</v>
      </c>
      <c r="S334" s="105" t="s">
        <v>5915</v>
      </c>
      <c r="T334" s="105" t="s">
        <v>172</v>
      </c>
      <c r="U334" s="159">
        <f t="shared" si="43"/>
        <v>0</v>
      </c>
      <c r="V334" s="159" t="s">
        <v>5920</v>
      </c>
      <c r="W334" s="100" t="str">
        <f t="shared" si="44"/>
        <v>No hay Programación</v>
      </c>
      <c r="X334" s="105" t="str">
        <f t="shared" si="45"/>
        <v>De acuerdo a lo programado</v>
      </c>
      <c r="Y334" s="166"/>
      <c r="Z334" s="159">
        <f t="shared" si="46"/>
        <v>0</v>
      </c>
      <c r="AA334" s="159"/>
      <c r="AB334" s="100" t="str">
        <f t="shared" si="47"/>
        <v>No hay ejecución</v>
      </c>
      <c r="AC334" s="105" t="str">
        <f t="shared" si="48"/>
        <v>NA</v>
      </c>
      <c r="AD334" s="166"/>
      <c r="AE334" s="65" t="e">
        <f t="shared" si="49"/>
        <v>#VALUE!</v>
      </c>
      <c r="AF334" s="100" t="e">
        <f t="shared" si="50"/>
        <v>#VALUE!</v>
      </c>
      <c r="AG334" s="105" t="e">
        <f t="shared" si="51"/>
        <v>#VALUE!</v>
      </c>
      <c r="AH334" s="166"/>
      <c r="AI334" s="65" t="s">
        <v>172</v>
      </c>
      <c r="AJ334" s="105" t="s">
        <v>172</v>
      </c>
    </row>
    <row r="335" spans="1:36" s="59" customFormat="1" ht="20.399999999999999" thickTop="1" thickBot="1">
      <c r="A335" s="63">
        <v>320</v>
      </c>
      <c r="B335" s="162" t="s">
        <v>403</v>
      </c>
      <c r="C335" s="162">
        <v>0</v>
      </c>
      <c r="D335" s="162">
        <v>0</v>
      </c>
      <c r="E335" s="162" t="s">
        <v>72</v>
      </c>
      <c r="F335" s="162">
        <v>22</v>
      </c>
      <c r="G335" s="231" t="s">
        <v>5989</v>
      </c>
      <c r="H335" s="164" t="s">
        <v>6189</v>
      </c>
      <c r="I335" s="231" t="s">
        <v>2877</v>
      </c>
      <c r="J335" s="231" t="s">
        <v>6187</v>
      </c>
      <c r="K335" s="231">
        <v>3</v>
      </c>
      <c r="L335" s="165" t="s">
        <v>664</v>
      </c>
      <c r="M335" s="165" t="s">
        <v>3770</v>
      </c>
      <c r="N335" s="64">
        <v>0</v>
      </c>
      <c r="O335" s="64">
        <v>0</v>
      </c>
      <c r="P335" s="64">
        <v>0</v>
      </c>
      <c r="Q335" s="64">
        <v>0</v>
      </c>
      <c r="R335" s="64">
        <f t="shared" si="52"/>
        <v>0</v>
      </c>
      <c r="S335" s="105" t="s">
        <v>5915</v>
      </c>
      <c r="T335" s="105" t="s">
        <v>172</v>
      </c>
      <c r="U335" s="159">
        <f t="shared" si="43"/>
        <v>0</v>
      </c>
      <c r="V335" s="159" t="s">
        <v>5920</v>
      </c>
      <c r="W335" s="100" t="str">
        <f t="shared" si="44"/>
        <v>No hay Programación</v>
      </c>
      <c r="X335" s="105" t="str">
        <f t="shared" si="45"/>
        <v>De acuerdo a lo programado</v>
      </c>
      <c r="Y335" s="166"/>
      <c r="Z335" s="159">
        <f t="shared" si="46"/>
        <v>0</v>
      </c>
      <c r="AA335" s="159"/>
      <c r="AB335" s="100" t="str">
        <f t="shared" si="47"/>
        <v>No hay ejecución</v>
      </c>
      <c r="AC335" s="105" t="str">
        <f t="shared" si="48"/>
        <v>NA</v>
      </c>
      <c r="AD335" s="166"/>
      <c r="AE335" s="65" t="e">
        <f t="shared" si="49"/>
        <v>#VALUE!</v>
      </c>
      <c r="AF335" s="100" t="e">
        <f t="shared" si="50"/>
        <v>#VALUE!</v>
      </c>
      <c r="AG335" s="105" t="e">
        <f t="shared" si="51"/>
        <v>#VALUE!</v>
      </c>
      <c r="AH335" s="166"/>
      <c r="AI335" s="65" t="s">
        <v>172</v>
      </c>
      <c r="AJ335" s="105" t="s">
        <v>172</v>
      </c>
    </row>
    <row r="336" spans="1:36" s="59" customFormat="1" ht="20.399999999999999" thickTop="1" thickBot="1">
      <c r="A336" s="63">
        <v>321</v>
      </c>
      <c r="B336" s="162" t="s">
        <v>403</v>
      </c>
      <c r="C336" s="162">
        <v>0</v>
      </c>
      <c r="D336" s="162">
        <v>0</v>
      </c>
      <c r="E336" s="162" t="s">
        <v>72</v>
      </c>
      <c r="F336" s="162">
        <v>22</v>
      </c>
      <c r="G336" s="231" t="s">
        <v>5989</v>
      </c>
      <c r="H336" s="164" t="s">
        <v>6190</v>
      </c>
      <c r="I336" s="231" t="s">
        <v>2877</v>
      </c>
      <c r="J336" s="231" t="s">
        <v>6187</v>
      </c>
      <c r="K336" s="231">
        <v>8</v>
      </c>
      <c r="L336" s="165" t="s">
        <v>642</v>
      </c>
      <c r="M336" s="165" t="s">
        <v>643</v>
      </c>
      <c r="N336" s="64">
        <v>0</v>
      </c>
      <c r="O336" s="64">
        <v>0</v>
      </c>
      <c r="P336" s="64">
        <v>0</v>
      </c>
      <c r="Q336" s="64">
        <v>0</v>
      </c>
      <c r="R336" s="64">
        <f t="shared" si="52"/>
        <v>0</v>
      </c>
      <c r="S336" s="105" t="s">
        <v>5915</v>
      </c>
      <c r="T336" s="105" t="s">
        <v>172</v>
      </c>
      <c r="U336" s="159">
        <f t="shared" si="43"/>
        <v>0</v>
      </c>
      <c r="V336" s="159" t="s">
        <v>5920</v>
      </c>
      <c r="W336" s="100" t="str">
        <f t="shared" si="44"/>
        <v>No hay Programación</v>
      </c>
      <c r="X336" s="105" t="str">
        <f t="shared" si="45"/>
        <v>De acuerdo a lo programado</v>
      </c>
      <c r="Y336" s="166"/>
      <c r="Z336" s="159">
        <f t="shared" si="46"/>
        <v>0</v>
      </c>
      <c r="AA336" s="159"/>
      <c r="AB336" s="100" t="str">
        <f t="shared" si="47"/>
        <v>No hay ejecución</v>
      </c>
      <c r="AC336" s="105" t="str">
        <f t="shared" si="48"/>
        <v>NA</v>
      </c>
      <c r="AD336" s="166"/>
      <c r="AE336" s="65" t="e">
        <f t="shared" si="49"/>
        <v>#VALUE!</v>
      </c>
      <c r="AF336" s="100" t="e">
        <f t="shared" si="50"/>
        <v>#VALUE!</v>
      </c>
      <c r="AG336" s="105" t="e">
        <f t="shared" si="51"/>
        <v>#VALUE!</v>
      </c>
      <c r="AH336" s="166"/>
      <c r="AI336" s="65" t="s">
        <v>172</v>
      </c>
      <c r="AJ336" s="105" t="s">
        <v>172</v>
      </c>
    </row>
    <row r="337" spans="1:36" s="59" customFormat="1" ht="20.399999999999999" thickTop="1" thickBot="1">
      <c r="A337" s="63">
        <v>322</v>
      </c>
      <c r="B337" s="162" t="s">
        <v>403</v>
      </c>
      <c r="C337" s="162">
        <v>0</v>
      </c>
      <c r="D337" s="162">
        <v>0</v>
      </c>
      <c r="E337" s="162" t="s">
        <v>72</v>
      </c>
      <c r="F337" s="162">
        <v>22</v>
      </c>
      <c r="G337" s="231" t="s">
        <v>5989</v>
      </c>
      <c r="H337" s="164" t="s">
        <v>4040</v>
      </c>
      <c r="I337" s="231" t="s">
        <v>2877</v>
      </c>
      <c r="J337" s="231" t="s">
        <v>6187</v>
      </c>
      <c r="K337" s="231">
        <v>8</v>
      </c>
      <c r="L337" s="165" t="s">
        <v>2201</v>
      </c>
      <c r="M337" s="165" t="s">
        <v>636</v>
      </c>
      <c r="N337" s="64">
        <v>0</v>
      </c>
      <c r="O337" s="64">
        <v>0</v>
      </c>
      <c r="P337" s="64">
        <v>0</v>
      </c>
      <c r="Q337" s="64">
        <v>0</v>
      </c>
      <c r="R337" s="64">
        <f t="shared" si="52"/>
        <v>0</v>
      </c>
      <c r="S337" s="105" t="s">
        <v>5915</v>
      </c>
      <c r="T337" s="105" t="s">
        <v>172</v>
      </c>
      <c r="U337" s="159">
        <f t="shared" ref="U337:U400" si="53">N337+O337</f>
        <v>0</v>
      </c>
      <c r="V337" s="159" t="s">
        <v>5920</v>
      </c>
      <c r="W337" s="100" t="str">
        <f t="shared" ref="W337:W400" si="54">IF(V337="","No hay ejecución",IF(AND(U337&gt;0), V337/U337,"No hay Programación"))</f>
        <v>No hay Programación</v>
      </c>
      <c r="X337" s="105" t="str">
        <f t="shared" ref="X337:X400" si="55">IF(W337="No hay ejecución","NA",IF(W337&gt;=90%,"De acuerdo a lo programado",IF(W337&gt;=70%,"Atraso Leve",IF(W337&lt;70%,"En Riesgo de no Cumplimiento"))))</f>
        <v>De acuerdo a lo programado</v>
      </c>
      <c r="Y337" s="166"/>
      <c r="Z337" s="159">
        <f t="shared" ref="Z337:Z400" si="56">P337+Q337</f>
        <v>0</v>
      </c>
      <c r="AA337" s="159"/>
      <c r="AB337" s="100" t="str">
        <f t="shared" ref="AB337:AB400" si="57">IF(AA337="","No hay ejecución",IF(AND(Z337&gt;0), AA337/Z337,"No hay Programación"))</f>
        <v>No hay ejecución</v>
      </c>
      <c r="AC337" s="105" t="str">
        <f t="shared" ref="AC337:AC400" si="58">IF(AB337="No hay ejecución","NA",IF(AB337&gt;=90%,"De acuerdo a lo programado",IF(AB337&gt;=70%,"Atraso Leve",IF(AB337&lt;70%,"En Riesgo de no Cumplimiento"))))</f>
        <v>NA</v>
      </c>
      <c r="AD337" s="166"/>
      <c r="AE337" s="65" t="e">
        <f t="shared" ref="AE337:AE400" si="59">V337+AA337</f>
        <v>#VALUE!</v>
      </c>
      <c r="AF337" s="100" t="e">
        <f t="shared" ref="AF337:AF400" si="60">IF(AE337="","No hay ejecución",IF(AND(AE337&gt;0), AE337/R337,"No hay Programación"))</f>
        <v>#VALUE!</v>
      </c>
      <c r="AG337" s="105" t="e">
        <f t="shared" ref="AG337:AG400" si="61">IF(AF337="No hay ejecución","NA",IF(AF337&gt;=90%,"De acuerdo a lo programado",IF(AF337&gt;=70%,"Atraso Leve",IF(AF337&lt;70%,"Incumplimiento"))))</f>
        <v>#VALUE!</v>
      </c>
      <c r="AH337" s="166"/>
      <c r="AI337" s="65" t="s">
        <v>172</v>
      </c>
      <c r="AJ337" s="105" t="s">
        <v>172</v>
      </c>
    </row>
    <row r="338" spans="1:36" s="59" customFormat="1" ht="20.399999999999999" thickTop="1" thickBot="1">
      <c r="A338" s="63">
        <v>323</v>
      </c>
      <c r="B338" s="162" t="s">
        <v>388</v>
      </c>
      <c r="C338" s="162">
        <v>0</v>
      </c>
      <c r="D338" s="162" t="s">
        <v>99</v>
      </c>
      <c r="E338" s="162" t="s">
        <v>78</v>
      </c>
      <c r="F338" s="162">
        <v>17</v>
      </c>
      <c r="G338" s="231" t="s">
        <v>2875</v>
      </c>
      <c r="H338" s="164" t="s">
        <v>4041</v>
      </c>
      <c r="I338" s="231" t="s">
        <v>2877</v>
      </c>
      <c r="J338" s="231" t="s">
        <v>6191</v>
      </c>
      <c r="K338" s="231">
        <v>5</v>
      </c>
      <c r="L338" s="165" t="s">
        <v>2205</v>
      </c>
      <c r="M338" s="165" t="s">
        <v>3770</v>
      </c>
      <c r="N338" s="64">
        <v>17</v>
      </c>
      <c r="O338" s="64">
        <v>2</v>
      </c>
      <c r="P338" s="64">
        <v>0</v>
      </c>
      <c r="Q338" s="64">
        <v>0</v>
      </c>
      <c r="R338" s="64">
        <f t="shared" ref="R338:R401" si="62">N338+O338+P338+Q338</f>
        <v>19</v>
      </c>
      <c r="S338" s="105" t="s">
        <v>5915</v>
      </c>
      <c r="T338" s="105" t="s">
        <v>172</v>
      </c>
      <c r="U338" s="159">
        <f t="shared" si="53"/>
        <v>19</v>
      </c>
      <c r="V338" s="159">
        <v>19</v>
      </c>
      <c r="W338" s="100">
        <f t="shared" si="54"/>
        <v>1</v>
      </c>
      <c r="X338" s="105" t="str">
        <f t="shared" si="55"/>
        <v>De acuerdo a lo programado</v>
      </c>
      <c r="Y338" s="166"/>
      <c r="Z338" s="159">
        <f t="shared" si="56"/>
        <v>0</v>
      </c>
      <c r="AA338" s="159"/>
      <c r="AB338" s="100" t="str">
        <f t="shared" si="57"/>
        <v>No hay ejecución</v>
      </c>
      <c r="AC338" s="105" t="str">
        <f t="shared" si="58"/>
        <v>NA</v>
      </c>
      <c r="AD338" s="166"/>
      <c r="AE338" s="65">
        <f t="shared" si="59"/>
        <v>19</v>
      </c>
      <c r="AF338" s="100">
        <f t="shared" si="60"/>
        <v>1</v>
      </c>
      <c r="AG338" s="105" t="str">
        <f t="shared" si="61"/>
        <v>De acuerdo a lo programado</v>
      </c>
      <c r="AH338" s="166"/>
      <c r="AI338" s="65" t="s">
        <v>172</v>
      </c>
      <c r="AJ338" s="105" t="s">
        <v>172</v>
      </c>
    </row>
    <row r="339" spans="1:36" s="59" customFormat="1" ht="20.399999999999999" thickTop="1" thickBot="1">
      <c r="A339" s="63">
        <v>324</v>
      </c>
      <c r="B339" s="162" t="s">
        <v>388</v>
      </c>
      <c r="C339" s="162">
        <v>0</v>
      </c>
      <c r="D339" s="162" t="s">
        <v>99</v>
      </c>
      <c r="E339" s="162" t="s">
        <v>78</v>
      </c>
      <c r="F339" s="162">
        <v>17</v>
      </c>
      <c r="G339" s="231" t="s">
        <v>2875</v>
      </c>
      <c r="H339" s="164" t="s">
        <v>4042</v>
      </c>
      <c r="I339" s="231" t="s">
        <v>2877</v>
      </c>
      <c r="J339" s="231" t="s">
        <v>6191</v>
      </c>
      <c r="K339" s="231">
        <v>5</v>
      </c>
      <c r="L339" s="165" t="s">
        <v>2209</v>
      </c>
      <c r="M339" s="165" t="s">
        <v>3770</v>
      </c>
      <c r="N339" s="64">
        <v>7</v>
      </c>
      <c r="O339" s="64">
        <v>6</v>
      </c>
      <c r="P339" s="64">
        <v>3</v>
      </c>
      <c r="Q339" s="64">
        <v>0</v>
      </c>
      <c r="R339" s="64">
        <f t="shared" si="62"/>
        <v>16</v>
      </c>
      <c r="S339" s="105" t="s">
        <v>5915</v>
      </c>
      <c r="T339" s="105" t="s">
        <v>172</v>
      </c>
      <c r="U339" s="159">
        <f t="shared" si="53"/>
        <v>13</v>
      </c>
      <c r="V339" s="159">
        <v>12</v>
      </c>
      <c r="W339" s="100">
        <f t="shared" si="54"/>
        <v>0.92307692307692313</v>
      </c>
      <c r="X339" s="105" t="str">
        <f t="shared" si="55"/>
        <v>De acuerdo a lo programado</v>
      </c>
      <c r="Y339" s="166"/>
      <c r="Z339" s="159">
        <f t="shared" si="56"/>
        <v>3</v>
      </c>
      <c r="AA339" s="159"/>
      <c r="AB339" s="100" t="str">
        <f t="shared" si="57"/>
        <v>No hay ejecución</v>
      </c>
      <c r="AC339" s="105" t="str">
        <f t="shared" si="58"/>
        <v>NA</v>
      </c>
      <c r="AD339" s="166"/>
      <c r="AE339" s="65">
        <f t="shared" si="59"/>
        <v>12</v>
      </c>
      <c r="AF339" s="100">
        <f t="shared" si="60"/>
        <v>0.75</v>
      </c>
      <c r="AG339" s="105" t="str">
        <f t="shared" si="61"/>
        <v>Atraso Leve</v>
      </c>
      <c r="AH339" s="166"/>
      <c r="AI339" s="65" t="s">
        <v>172</v>
      </c>
      <c r="AJ339" s="105" t="s">
        <v>172</v>
      </c>
    </row>
    <row r="340" spans="1:36" s="59" customFormat="1" ht="20.399999999999999" thickTop="1" thickBot="1">
      <c r="A340" s="63">
        <v>325</v>
      </c>
      <c r="B340" s="162" t="s">
        <v>388</v>
      </c>
      <c r="C340" s="162">
        <v>0</v>
      </c>
      <c r="D340" s="162" t="s">
        <v>99</v>
      </c>
      <c r="E340" s="162" t="s">
        <v>78</v>
      </c>
      <c r="F340" s="162">
        <v>17</v>
      </c>
      <c r="G340" s="231" t="s">
        <v>2875</v>
      </c>
      <c r="H340" s="164" t="s">
        <v>6192</v>
      </c>
      <c r="I340" s="231" t="s">
        <v>2877</v>
      </c>
      <c r="J340" s="231" t="s">
        <v>6191</v>
      </c>
      <c r="K340" s="231">
        <v>5</v>
      </c>
      <c r="L340" s="165" t="s">
        <v>6193</v>
      </c>
      <c r="M340" s="165" t="s">
        <v>659</v>
      </c>
      <c r="N340" s="64">
        <v>6</v>
      </c>
      <c r="O340" s="64">
        <v>4</v>
      </c>
      <c r="P340" s="64">
        <v>5</v>
      </c>
      <c r="Q340" s="64">
        <v>0</v>
      </c>
      <c r="R340" s="64">
        <f t="shared" si="62"/>
        <v>15</v>
      </c>
      <c r="S340" s="105" t="s">
        <v>5915</v>
      </c>
      <c r="T340" s="105" t="s">
        <v>172</v>
      </c>
      <c r="U340" s="159">
        <f t="shared" si="53"/>
        <v>10</v>
      </c>
      <c r="V340" s="159">
        <v>7</v>
      </c>
      <c r="W340" s="100">
        <f t="shared" si="54"/>
        <v>0.7</v>
      </c>
      <c r="X340" s="105" t="str">
        <f t="shared" si="55"/>
        <v>Atraso Leve</v>
      </c>
      <c r="Y340" s="166" t="s">
        <v>6194</v>
      </c>
      <c r="Z340" s="159">
        <f t="shared" si="56"/>
        <v>5</v>
      </c>
      <c r="AA340" s="159"/>
      <c r="AB340" s="100" t="str">
        <f t="shared" si="57"/>
        <v>No hay ejecución</v>
      </c>
      <c r="AC340" s="105" t="str">
        <f t="shared" si="58"/>
        <v>NA</v>
      </c>
      <c r="AD340" s="166"/>
      <c r="AE340" s="65">
        <f t="shared" si="59"/>
        <v>7</v>
      </c>
      <c r="AF340" s="100">
        <f t="shared" si="60"/>
        <v>0.46666666666666667</v>
      </c>
      <c r="AG340" s="105" t="str">
        <f t="shared" si="61"/>
        <v>Incumplimiento</v>
      </c>
      <c r="AH340" s="166"/>
      <c r="AI340" s="65" t="s">
        <v>172</v>
      </c>
      <c r="AJ340" s="105" t="s">
        <v>172</v>
      </c>
    </row>
    <row r="341" spans="1:36" s="59" customFormat="1" ht="20.399999999999999" thickTop="1" thickBot="1">
      <c r="A341" s="63">
        <v>326</v>
      </c>
      <c r="B341" s="162" t="s">
        <v>388</v>
      </c>
      <c r="C341" s="162">
        <v>0</v>
      </c>
      <c r="D341" s="162" t="s">
        <v>99</v>
      </c>
      <c r="E341" s="162" t="s">
        <v>78</v>
      </c>
      <c r="F341" s="162">
        <v>17</v>
      </c>
      <c r="G341" s="231" t="s">
        <v>6195</v>
      </c>
      <c r="H341" s="164" t="s">
        <v>6196</v>
      </c>
      <c r="I341" s="231" t="s">
        <v>2877</v>
      </c>
      <c r="J341" s="231" t="s">
        <v>6191</v>
      </c>
      <c r="K341" s="231">
        <v>5</v>
      </c>
      <c r="L341" s="165" t="s">
        <v>642</v>
      </c>
      <c r="M341" s="165" t="s">
        <v>643</v>
      </c>
      <c r="N341" s="64">
        <v>4</v>
      </c>
      <c r="O341" s="64">
        <v>4</v>
      </c>
      <c r="P341" s="64">
        <v>0</v>
      </c>
      <c r="Q341" s="64">
        <v>0</v>
      </c>
      <c r="R341" s="64">
        <f t="shared" si="62"/>
        <v>8</v>
      </c>
      <c r="S341" s="105" t="s">
        <v>5915</v>
      </c>
      <c r="T341" s="105" t="s">
        <v>172</v>
      </c>
      <c r="U341" s="159">
        <f t="shared" si="53"/>
        <v>8</v>
      </c>
      <c r="V341" s="159">
        <v>8</v>
      </c>
      <c r="W341" s="100">
        <f t="shared" si="54"/>
        <v>1</v>
      </c>
      <c r="X341" s="105" t="str">
        <f t="shared" si="55"/>
        <v>De acuerdo a lo programado</v>
      </c>
      <c r="Y341" s="166"/>
      <c r="Z341" s="159">
        <f t="shared" si="56"/>
        <v>0</v>
      </c>
      <c r="AA341" s="159"/>
      <c r="AB341" s="100" t="str">
        <f t="shared" si="57"/>
        <v>No hay ejecución</v>
      </c>
      <c r="AC341" s="105" t="str">
        <f t="shared" si="58"/>
        <v>NA</v>
      </c>
      <c r="AD341" s="166"/>
      <c r="AE341" s="65">
        <f t="shared" si="59"/>
        <v>8</v>
      </c>
      <c r="AF341" s="100">
        <f t="shared" si="60"/>
        <v>1</v>
      </c>
      <c r="AG341" s="105" t="str">
        <f t="shared" si="61"/>
        <v>De acuerdo a lo programado</v>
      </c>
      <c r="AH341" s="166"/>
      <c r="AI341" s="65" t="s">
        <v>172</v>
      </c>
      <c r="AJ341" s="105" t="s">
        <v>172</v>
      </c>
    </row>
    <row r="342" spans="1:36" s="59" customFormat="1" ht="20.399999999999999" thickTop="1" thickBot="1">
      <c r="A342" s="63">
        <v>327</v>
      </c>
      <c r="B342" s="162" t="s">
        <v>388</v>
      </c>
      <c r="C342" s="162">
        <v>0</v>
      </c>
      <c r="D342" s="162" t="s">
        <v>99</v>
      </c>
      <c r="E342" s="162" t="s">
        <v>78</v>
      </c>
      <c r="F342" s="162">
        <v>17</v>
      </c>
      <c r="G342" s="231" t="s">
        <v>6195</v>
      </c>
      <c r="H342" s="164" t="s">
        <v>4556</v>
      </c>
      <c r="I342" s="231" t="s">
        <v>2877</v>
      </c>
      <c r="J342" s="231" t="s">
        <v>6191</v>
      </c>
      <c r="K342" s="231">
        <v>5</v>
      </c>
      <c r="L342" s="165" t="s">
        <v>642</v>
      </c>
      <c r="M342" s="165" t="s">
        <v>643</v>
      </c>
      <c r="N342" s="64">
        <v>7</v>
      </c>
      <c r="O342" s="64">
        <v>5</v>
      </c>
      <c r="P342" s="64">
        <v>3</v>
      </c>
      <c r="Q342" s="64">
        <v>1</v>
      </c>
      <c r="R342" s="64">
        <f t="shared" si="62"/>
        <v>16</v>
      </c>
      <c r="S342" s="105" t="s">
        <v>5915</v>
      </c>
      <c r="T342" s="105" t="s">
        <v>172</v>
      </c>
      <c r="U342" s="159">
        <f t="shared" si="53"/>
        <v>12</v>
      </c>
      <c r="V342" s="159">
        <v>6</v>
      </c>
      <c r="W342" s="100">
        <f t="shared" si="54"/>
        <v>0.5</v>
      </c>
      <c r="X342" s="105" t="str">
        <f t="shared" si="55"/>
        <v>En Riesgo de no Cumplimiento</v>
      </c>
      <c r="Y342" s="166"/>
      <c r="Z342" s="159">
        <f t="shared" si="56"/>
        <v>4</v>
      </c>
      <c r="AA342" s="159"/>
      <c r="AB342" s="100" t="str">
        <f t="shared" si="57"/>
        <v>No hay ejecución</v>
      </c>
      <c r="AC342" s="105" t="str">
        <f t="shared" si="58"/>
        <v>NA</v>
      </c>
      <c r="AD342" s="166"/>
      <c r="AE342" s="65">
        <f t="shared" si="59"/>
        <v>6</v>
      </c>
      <c r="AF342" s="100">
        <f t="shared" si="60"/>
        <v>0.375</v>
      </c>
      <c r="AG342" s="105" t="str">
        <f t="shared" si="61"/>
        <v>Incumplimiento</v>
      </c>
      <c r="AH342" s="166"/>
      <c r="AI342" s="65" t="s">
        <v>172</v>
      </c>
      <c r="AJ342" s="105" t="s">
        <v>172</v>
      </c>
    </row>
    <row r="343" spans="1:36" s="59" customFormat="1" ht="20.399999999999999" thickTop="1" thickBot="1">
      <c r="A343" s="63">
        <v>328</v>
      </c>
      <c r="B343" s="162" t="s">
        <v>6197</v>
      </c>
      <c r="C343" s="162">
        <v>1</v>
      </c>
      <c r="D343" s="162" t="s">
        <v>1001</v>
      </c>
      <c r="E343" s="162" t="s">
        <v>82</v>
      </c>
      <c r="F343" s="162">
        <v>18</v>
      </c>
      <c r="G343" s="231" t="s">
        <v>6195</v>
      </c>
      <c r="H343" s="164" t="s">
        <v>4556</v>
      </c>
      <c r="I343" s="231" t="s">
        <v>2877</v>
      </c>
      <c r="J343" s="231" t="s">
        <v>6191</v>
      </c>
      <c r="K343" s="231">
        <v>5</v>
      </c>
      <c r="L343" s="165" t="s">
        <v>664</v>
      </c>
      <c r="M343" s="165" t="s">
        <v>3770</v>
      </c>
      <c r="N343" s="64">
        <v>0</v>
      </c>
      <c r="O343" s="64">
        <v>3</v>
      </c>
      <c r="P343" s="64">
        <v>0</v>
      </c>
      <c r="Q343" s="64">
        <v>0</v>
      </c>
      <c r="R343" s="64">
        <f t="shared" si="62"/>
        <v>3</v>
      </c>
      <c r="S343" s="105" t="s">
        <v>5915</v>
      </c>
      <c r="T343" s="105" t="s">
        <v>172</v>
      </c>
      <c r="U343" s="159">
        <f t="shared" si="53"/>
        <v>3</v>
      </c>
      <c r="V343" s="159">
        <v>3</v>
      </c>
      <c r="W343" s="100">
        <f t="shared" si="54"/>
        <v>1</v>
      </c>
      <c r="X343" s="105" t="str">
        <f t="shared" si="55"/>
        <v>De acuerdo a lo programado</v>
      </c>
      <c r="Y343" s="166"/>
      <c r="Z343" s="159">
        <f t="shared" si="56"/>
        <v>0</v>
      </c>
      <c r="AA343" s="159"/>
      <c r="AB343" s="100" t="str">
        <f t="shared" si="57"/>
        <v>No hay ejecución</v>
      </c>
      <c r="AC343" s="105" t="str">
        <f t="shared" si="58"/>
        <v>NA</v>
      </c>
      <c r="AD343" s="166"/>
      <c r="AE343" s="65">
        <f t="shared" si="59"/>
        <v>3</v>
      </c>
      <c r="AF343" s="100">
        <f t="shared" si="60"/>
        <v>1</v>
      </c>
      <c r="AG343" s="105" t="str">
        <f t="shared" si="61"/>
        <v>De acuerdo a lo programado</v>
      </c>
      <c r="AH343" s="166"/>
      <c r="AI343" s="65" t="s">
        <v>172</v>
      </c>
      <c r="AJ343" s="105" t="s">
        <v>172</v>
      </c>
    </row>
    <row r="344" spans="1:36" s="59" customFormat="1" ht="20.399999999999999" thickTop="1" thickBot="1">
      <c r="A344" s="63">
        <v>329</v>
      </c>
      <c r="B344" s="162" t="s">
        <v>388</v>
      </c>
      <c r="C344" s="162">
        <v>0</v>
      </c>
      <c r="D344" s="162" t="s">
        <v>99</v>
      </c>
      <c r="E344" s="162" t="s">
        <v>78</v>
      </c>
      <c r="F344" s="162">
        <v>17</v>
      </c>
      <c r="G344" s="231" t="s">
        <v>6195</v>
      </c>
      <c r="H344" s="164" t="s">
        <v>6198</v>
      </c>
      <c r="I344" s="231" t="s">
        <v>2877</v>
      </c>
      <c r="J344" s="231" t="s">
        <v>6191</v>
      </c>
      <c r="K344" s="231">
        <v>5</v>
      </c>
      <c r="L344" s="165" t="s">
        <v>642</v>
      </c>
      <c r="M344" s="165" t="s">
        <v>643</v>
      </c>
      <c r="N344" s="64">
        <v>6</v>
      </c>
      <c r="O344" s="64">
        <v>6</v>
      </c>
      <c r="P344" s="64">
        <v>4</v>
      </c>
      <c r="Q344" s="64">
        <v>0</v>
      </c>
      <c r="R344" s="64">
        <f t="shared" si="62"/>
        <v>16</v>
      </c>
      <c r="S344" s="105" t="s">
        <v>5915</v>
      </c>
      <c r="T344" s="105" t="s">
        <v>172</v>
      </c>
      <c r="U344" s="159">
        <f t="shared" si="53"/>
        <v>12</v>
      </c>
      <c r="V344" s="159">
        <v>10</v>
      </c>
      <c r="W344" s="100">
        <f t="shared" si="54"/>
        <v>0.83333333333333337</v>
      </c>
      <c r="X344" s="105" t="str">
        <f t="shared" si="55"/>
        <v>Atraso Leve</v>
      </c>
      <c r="Y344" s="166" t="s">
        <v>6199</v>
      </c>
      <c r="Z344" s="159">
        <f t="shared" si="56"/>
        <v>4</v>
      </c>
      <c r="AA344" s="159"/>
      <c r="AB344" s="100" t="str">
        <f t="shared" si="57"/>
        <v>No hay ejecución</v>
      </c>
      <c r="AC344" s="105" t="str">
        <f t="shared" si="58"/>
        <v>NA</v>
      </c>
      <c r="AD344" s="166"/>
      <c r="AE344" s="65">
        <f t="shared" si="59"/>
        <v>10</v>
      </c>
      <c r="AF344" s="100">
        <f t="shared" si="60"/>
        <v>0.625</v>
      </c>
      <c r="AG344" s="105" t="str">
        <f t="shared" si="61"/>
        <v>Incumplimiento</v>
      </c>
      <c r="AH344" s="166"/>
      <c r="AI344" s="65" t="s">
        <v>172</v>
      </c>
      <c r="AJ344" s="105" t="s">
        <v>172</v>
      </c>
    </row>
    <row r="345" spans="1:36" s="59" customFormat="1" ht="20.399999999999999" thickTop="1" thickBot="1">
      <c r="A345" s="63">
        <v>330</v>
      </c>
      <c r="B345" s="162" t="s">
        <v>388</v>
      </c>
      <c r="C345" s="162">
        <v>0</v>
      </c>
      <c r="D345" s="162" t="s">
        <v>99</v>
      </c>
      <c r="E345" s="162" t="s">
        <v>78</v>
      </c>
      <c r="F345" s="162">
        <v>21</v>
      </c>
      <c r="G345" s="231" t="s">
        <v>6200</v>
      </c>
      <c r="H345" s="164" t="s">
        <v>6201</v>
      </c>
      <c r="I345" s="231" t="s">
        <v>2877</v>
      </c>
      <c r="J345" s="231" t="s">
        <v>6191</v>
      </c>
      <c r="K345" s="231">
        <v>10</v>
      </c>
      <c r="L345" s="165" t="s">
        <v>2214</v>
      </c>
      <c r="M345" s="165" t="s">
        <v>2215</v>
      </c>
      <c r="N345" s="64">
        <v>4</v>
      </c>
      <c r="O345" s="64">
        <v>6</v>
      </c>
      <c r="P345" s="64">
        <v>18</v>
      </c>
      <c r="Q345" s="64">
        <v>14</v>
      </c>
      <c r="R345" s="64">
        <f t="shared" si="62"/>
        <v>42</v>
      </c>
      <c r="S345" s="105" t="s">
        <v>5915</v>
      </c>
      <c r="T345" s="105" t="s">
        <v>172</v>
      </c>
      <c r="U345" s="159">
        <f t="shared" si="53"/>
        <v>10</v>
      </c>
      <c r="V345" s="159">
        <v>11</v>
      </c>
      <c r="W345" s="100">
        <f t="shared" si="54"/>
        <v>1.1000000000000001</v>
      </c>
      <c r="X345" s="105" t="str">
        <f t="shared" si="55"/>
        <v>De acuerdo a lo programado</v>
      </c>
      <c r="Y345" s="166"/>
      <c r="Z345" s="159">
        <f t="shared" si="56"/>
        <v>32</v>
      </c>
      <c r="AA345" s="159"/>
      <c r="AB345" s="100" t="str">
        <f t="shared" si="57"/>
        <v>No hay ejecución</v>
      </c>
      <c r="AC345" s="105" t="str">
        <f t="shared" si="58"/>
        <v>NA</v>
      </c>
      <c r="AD345" s="166"/>
      <c r="AE345" s="65">
        <f t="shared" si="59"/>
        <v>11</v>
      </c>
      <c r="AF345" s="100">
        <f t="shared" si="60"/>
        <v>0.26190476190476192</v>
      </c>
      <c r="AG345" s="105" t="str">
        <f t="shared" si="61"/>
        <v>Incumplimiento</v>
      </c>
      <c r="AH345" s="166"/>
      <c r="AI345" s="65" t="s">
        <v>172</v>
      </c>
      <c r="AJ345" s="105" t="s">
        <v>172</v>
      </c>
    </row>
    <row r="346" spans="1:36" s="59" customFormat="1" ht="20.399999999999999" thickTop="1" thickBot="1">
      <c r="A346" s="63">
        <v>331</v>
      </c>
      <c r="B346" s="162" t="s">
        <v>6197</v>
      </c>
      <c r="C346" s="162">
        <v>1</v>
      </c>
      <c r="D346" s="162" t="s">
        <v>1001</v>
      </c>
      <c r="E346" s="162" t="s">
        <v>82</v>
      </c>
      <c r="F346" s="162">
        <v>22</v>
      </c>
      <c r="G346" s="231" t="s">
        <v>6200</v>
      </c>
      <c r="H346" s="164" t="s">
        <v>6201</v>
      </c>
      <c r="I346" s="231" t="s">
        <v>2877</v>
      </c>
      <c r="J346" s="231" t="s">
        <v>6191</v>
      </c>
      <c r="K346" s="231">
        <v>10</v>
      </c>
      <c r="L346" s="165" t="s">
        <v>642</v>
      </c>
      <c r="M346" s="165" t="s">
        <v>643</v>
      </c>
      <c r="N346" s="64">
        <v>0</v>
      </c>
      <c r="O346" s="64">
        <v>2</v>
      </c>
      <c r="P346" s="64">
        <v>0</v>
      </c>
      <c r="Q346" s="64">
        <v>2</v>
      </c>
      <c r="R346" s="64">
        <f t="shared" si="62"/>
        <v>4</v>
      </c>
      <c r="S346" s="105" t="s">
        <v>5915</v>
      </c>
      <c r="T346" s="105" t="s">
        <v>172</v>
      </c>
      <c r="U346" s="159">
        <f t="shared" si="53"/>
        <v>2</v>
      </c>
      <c r="V346" s="159">
        <v>2</v>
      </c>
      <c r="W346" s="100">
        <f t="shared" si="54"/>
        <v>1</v>
      </c>
      <c r="X346" s="105" t="str">
        <f t="shared" si="55"/>
        <v>De acuerdo a lo programado</v>
      </c>
      <c r="Y346" s="166"/>
      <c r="Z346" s="159">
        <f t="shared" si="56"/>
        <v>2</v>
      </c>
      <c r="AA346" s="159"/>
      <c r="AB346" s="100" t="str">
        <f t="shared" si="57"/>
        <v>No hay ejecución</v>
      </c>
      <c r="AC346" s="105" t="str">
        <f t="shared" si="58"/>
        <v>NA</v>
      </c>
      <c r="AD346" s="166"/>
      <c r="AE346" s="65">
        <f t="shared" si="59"/>
        <v>2</v>
      </c>
      <c r="AF346" s="100">
        <f t="shared" si="60"/>
        <v>0.5</v>
      </c>
      <c r="AG346" s="105" t="str">
        <f t="shared" si="61"/>
        <v>Incumplimiento</v>
      </c>
      <c r="AH346" s="166"/>
      <c r="AI346" s="65" t="s">
        <v>172</v>
      </c>
      <c r="AJ346" s="105" t="s">
        <v>172</v>
      </c>
    </row>
    <row r="347" spans="1:36" s="59" customFormat="1" ht="30" thickTop="1" thickBot="1">
      <c r="A347" s="63">
        <v>332</v>
      </c>
      <c r="B347" s="162" t="s">
        <v>388</v>
      </c>
      <c r="C347" s="162">
        <v>0</v>
      </c>
      <c r="D347" s="162" t="s">
        <v>99</v>
      </c>
      <c r="E347" s="162" t="s">
        <v>78</v>
      </c>
      <c r="F347" s="162">
        <v>17</v>
      </c>
      <c r="G347" s="231" t="s">
        <v>6195</v>
      </c>
      <c r="H347" s="164" t="s">
        <v>6202</v>
      </c>
      <c r="I347" s="231" t="s">
        <v>2877</v>
      </c>
      <c r="J347" s="231" t="s">
        <v>6191</v>
      </c>
      <c r="K347" s="231">
        <v>10</v>
      </c>
      <c r="L347" s="165" t="s">
        <v>2214</v>
      </c>
      <c r="M347" s="165" t="s">
        <v>2215</v>
      </c>
      <c r="N347" s="64">
        <v>0</v>
      </c>
      <c r="O347" s="64">
        <v>0</v>
      </c>
      <c r="P347" s="64">
        <v>0</v>
      </c>
      <c r="Q347" s="64">
        <v>0</v>
      </c>
      <c r="R347" s="64">
        <f t="shared" si="62"/>
        <v>0</v>
      </c>
      <c r="S347" s="105" t="s">
        <v>5915</v>
      </c>
      <c r="T347" s="105" t="s">
        <v>172</v>
      </c>
      <c r="U347" s="159">
        <f t="shared" si="53"/>
        <v>0</v>
      </c>
      <c r="V347" s="159" t="s">
        <v>5920</v>
      </c>
      <c r="W347" s="100" t="str">
        <f t="shared" si="54"/>
        <v>No hay Programación</v>
      </c>
      <c r="X347" s="105" t="str">
        <f t="shared" si="55"/>
        <v>De acuerdo a lo programado</v>
      </c>
      <c r="Y347" s="166"/>
      <c r="Z347" s="159">
        <f t="shared" si="56"/>
        <v>0</v>
      </c>
      <c r="AA347" s="159"/>
      <c r="AB347" s="100" t="str">
        <f t="shared" si="57"/>
        <v>No hay ejecución</v>
      </c>
      <c r="AC347" s="105" t="str">
        <f t="shared" si="58"/>
        <v>NA</v>
      </c>
      <c r="AD347" s="166"/>
      <c r="AE347" s="65" t="e">
        <f t="shared" si="59"/>
        <v>#VALUE!</v>
      </c>
      <c r="AF347" s="100" t="e">
        <f t="shared" si="60"/>
        <v>#VALUE!</v>
      </c>
      <c r="AG347" s="105" t="e">
        <f t="shared" si="61"/>
        <v>#VALUE!</v>
      </c>
      <c r="AH347" s="166"/>
      <c r="AI347" s="65" t="s">
        <v>172</v>
      </c>
      <c r="AJ347" s="105" t="s">
        <v>172</v>
      </c>
    </row>
    <row r="348" spans="1:36" s="59" customFormat="1" ht="30" thickTop="1" thickBot="1">
      <c r="A348" s="63">
        <v>333</v>
      </c>
      <c r="B348" s="162" t="s">
        <v>388</v>
      </c>
      <c r="C348" s="162">
        <v>0</v>
      </c>
      <c r="D348" s="162" t="s">
        <v>99</v>
      </c>
      <c r="E348" s="162" t="s">
        <v>82</v>
      </c>
      <c r="F348" s="162">
        <v>17</v>
      </c>
      <c r="G348" s="231" t="s">
        <v>6195</v>
      </c>
      <c r="H348" s="164" t="s">
        <v>6203</v>
      </c>
      <c r="I348" s="231" t="s">
        <v>2877</v>
      </c>
      <c r="J348" s="231" t="s">
        <v>6191</v>
      </c>
      <c r="K348" s="231">
        <v>16</v>
      </c>
      <c r="L348" s="165" t="s">
        <v>642</v>
      </c>
      <c r="M348" s="165" t="s">
        <v>2248</v>
      </c>
      <c r="N348" s="64">
        <v>0</v>
      </c>
      <c r="O348" s="64">
        <v>3</v>
      </c>
      <c r="P348" s="64">
        <v>4</v>
      </c>
      <c r="Q348" s="64">
        <v>3</v>
      </c>
      <c r="R348" s="64">
        <f t="shared" si="62"/>
        <v>10</v>
      </c>
      <c r="S348" s="105" t="s">
        <v>5915</v>
      </c>
      <c r="T348" s="105" t="s">
        <v>172</v>
      </c>
      <c r="U348" s="159">
        <f t="shared" si="53"/>
        <v>3</v>
      </c>
      <c r="V348" s="159">
        <v>3</v>
      </c>
      <c r="W348" s="100">
        <f t="shared" si="54"/>
        <v>1</v>
      </c>
      <c r="X348" s="105" t="str">
        <f t="shared" si="55"/>
        <v>De acuerdo a lo programado</v>
      </c>
      <c r="Y348" s="166"/>
      <c r="Z348" s="159">
        <f t="shared" si="56"/>
        <v>7</v>
      </c>
      <c r="AA348" s="159"/>
      <c r="AB348" s="100" t="str">
        <f t="shared" si="57"/>
        <v>No hay ejecución</v>
      </c>
      <c r="AC348" s="105" t="str">
        <f t="shared" si="58"/>
        <v>NA</v>
      </c>
      <c r="AD348" s="166"/>
      <c r="AE348" s="65">
        <f t="shared" si="59"/>
        <v>3</v>
      </c>
      <c r="AF348" s="100">
        <f t="shared" si="60"/>
        <v>0.3</v>
      </c>
      <c r="AG348" s="105" t="str">
        <f t="shared" si="61"/>
        <v>Incumplimiento</v>
      </c>
      <c r="AH348" s="166"/>
      <c r="AI348" s="65" t="s">
        <v>172</v>
      </c>
      <c r="AJ348" s="105" t="s">
        <v>172</v>
      </c>
    </row>
    <row r="349" spans="1:36" s="59" customFormat="1" ht="20.399999999999999" thickTop="1" thickBot="1">
      <c r="A349" s="63">
        <v>334</v>
      </c>
      <c r="B349" s="162" t="s">
        <v>388</v>
      </c>
      <c r="C349" s="162">
        <v>0</v>
      </c>
      <c r="D349" s="162" t="s">
        <v>99</v>
      </c>
      <c r="E349" s="162" t="s">
        <v>82</v>
      </c>
      <c r="F349" s="162">
        <v>17</v>
      </c>
      <c r="G349" s="231" t="s">
        <v>6195</v>
      </c>
      <c r="H349" s="164" t="s">
        <v>6204</v>
      </c>
      <c r="I349" s="231" t="s">
        <v>2877</v>
      </c>
      <c r="J349" s="231" t="s">
        <v>6191</v>
      </c>
      <c r="K349" s="231">
        <v>16</v>
      </c>
      <c r="L349" s="165" t="s">
        <v>664</v>
      </c>
      <c r="M349" s="165" t="s">
        <v>3770</v>
      </c>
      <c r="N349" s="64">
        <v>0</v>
      </c>
      <c r="O349" s="64">
        <v>0</v>
      </c>
      <c r="P349" s="64">
        <v>0</v>
      </c>
      <c r="Q349" s="64">
        <v>0</v>
      </c>
      <c r="R349" s="64">
        <f t="shared" si="62"/>
        <v>0</v>
      </c>
      <c r="S349" s="105" t="s">
        <v>5915</v>
      </c>
      <c r="T349" s="105" t="s">
        <v>172</v>
      </c>
      <c r="U349" s="159">
        <f t="shared" si="53"/>
        <v>0</v>
      </c>
      <c r="V349" s="159" t="s">
        <v>5920</v>
      </c>
      <c r="W349" s="100" t="str">
        <f t="shared" si="54"/>
        <v>No hay Programación</v>
      </c>
      <c r="X349" s="105" t="str">
        <f t="shared" si="55"/>
        <v>De acuerdo a lo programado</v>
      </c>
      <c r="Y349" s="166"/>
      <c r="Z349" s="159">
        <f t="shared" si="56"/>
        <v>0</v>
      </c>
      <c r="AA349" s="159"/>
      <c r="AB349" s="100" t="str">
        <f t="shared" si="57"/>
        <v>No hay ejecución</v>
      </c>
      <c r="AC349" s="105" t="str">
        <f t="shared" si="58"/>
        <v>NA</v>
      </c>
      <c r="AD349" s="166"/>
      <c r="AE349" s="65" t="e">
        <f t="shared" si="59"/>
        <v>#VALUE!</v>
      </c>
      <c r="AF349" s="100" t="e">
        <f t="shared" si="60"/>
        <v>#VALUE!</v>
      </c>
      <c r="AG349" s="105" t="e">
        <f t="shared" si="61"/>
        <v>#VALUE!</v>
      </c>
      <c r="AH349" s="166"/>
      <c r="AI349" s="65" t="s">
        <v>172</v>
      </c>
      <c r="AJ349" s="105" t="s">
        <v>172</v>
      </c>
    </row>
    <row r="350" spans="1:36" s="59" customFormat="1" ht="20.399999999999999" thickTop="1" thickBot="1">
      <c r="A350" s="63">
        <v>335</v>
      </c>
      <c r="B350" s="162" t="s">
        <v>388</v>
      </c>
      <c r="C350" s="162">
        <v>0</v>
      </c>
      <c r="D350" s="162" t="s">
        <v>99</v>
      </c>
      <c r="E350" s="162" t="s">
        <v>82</v>
      </c>
      <c r="F350" s="162">
        <v>17</v>
      </c>
      <c r="G350" s="231" t="s">
        <v>6195</v>
      </c>
      <c r="H350" s="164" t="s">
        <v>6205</v>
      </c>
      <c r="I350" s="231" t="s">
        <v>2877</v>
      </c>
      <c r="J350" s="231" t="s">
        <v>6191</v>
      </c>
      <c r="K350" s="231">
        <v>16</v>
      </c>
      <c r="L350" s="165" t="s">
        <v>685</v>
      </c>
      <c r="M350" s="165" t="s">
        <v>643</v>
      </c>
      <c r="N350" s="64">
        <v>0</v>
      </c>
      <c r="O350" s="64">
        <v>0</v>
      </c>
      <c r="P350" s="64">
        <v>1</v>
      </c>
      <c r="Q350" s="64">
        <v>0</v>
      </c>
      <c r="R350" s="64">
        <f t="shared" si="62"/>
        <v>1</v>
      </c>
      <c r="S350" s="105" t="s">
        <v>5915</v>
      </c>
      <c r="T350" s="105" t="s">
        <v>172</v>
      </c>
      <c r="U350" s="159">
        <f t="shared" si="53"/>
        <v>0</v>
      </c>
      <c r="V350" s="159" t="s">
        <v>5920</v>
      </c>
      <c r="W350" s="100" t="str">
        <f t="shared" si="54"/>
        <v>No hay Programación</v>
      </c>
      <c r="X350" s="105" t="str">
        <f t="shared" si="55"/>
        <v>De acuerdo a lo programado</v>
      </c>
      <c r="Y350" s="166"/>
      <c r="Z350" s="159">
        <f t="shared" si="56"/>
        <v>1</v>
      </c>
      <c r="AA350" s="159"/>
      <c r="AB350" s="100" t="str">
        <f t="shared" si="57"/>
        <v>No hay ejecución</v>
      </c>
      <c r="AC350" s="105" t="str">
        <f t="shared" si="58"/>
        <v>NA</v>
      </c>
      <c r="AD350" s="166"/>
      <c r="AE350" s="65" t="e">
        <f t="shared" si="59"/>
        <v>#VALUE!</v>
      </c>
      <c r="AF350" s="100" t="e">
        <f t="shared" si="60"/>
        <v>#VALUE!</v>
      </c>
      <c r="AG350" s="105" t="e">
        <f t="shared" si="61"/>
        <v>#VALUE!</v>
      </c>
      <c r="AH350" s="166"/>
      <c r="AI350" s="65" t="s">
        <v>172</v>
      </c>
      <c r="AJ350" s="105" t="s">
        <v>172</v>
      </c>
    </row>
    <row r="351" spans="1:36" s="59" customFormat="1" ht="20.399999999999999" thickTop="1" thickBot="1">
      <c r="A351" s="63">
        <v>336</v>
      </c>
      <c r="B351" s="162" t="s">
        <v>388</v>
      </c>
      <c r="C351" s="162">
        <v>0</v>
      </c>
      <c r="D351" s="162" t="s">
        <v>99</v>
      </c>
      <c r="E351" s="162" t="s">
        <v>82</v>
      </c>
      <c r="F351" s="162">
        <v>17</v>
      </c>
      <c r="G351" s="231" t="s">
        <v>6195</v>
      </c>
      <c r="H351" s="164" t="s">
        <v>6206</v>
      </c>
      <c r="I351" s="231" t="s">
        <v>2877</v>
      </c>
      <c r="J351" s="231" t="s">
        <v>6207</v>
      </c>
      <c r="K351" s="231">
        <v>18</v>
      </c>
      <c r="L351" s="165" t="s">
        <v>2205</v>
      </c>
      <c r="M351" s="165" t="s">
        <v>3814</v>
      </c>
      <c r="N351" s="64">
        <v>0</v>
      </c>
      <c r="O351" s="64">
        <v>1</v>
      </c>
      <c r="P351" s="64">
        <v>0</v>
      </c>
      <c r="Q351" s="64">
        <v>1</v>
      </c>
      <c r="R351" s="64">
        <f t="shared" si="62"/>
        <v>2</v>
      </c>
      <c r="S351" s="105" t="s">
        <v>5915</v>
      </c>
      <c r="T351" s="105" t="s">
        <v>172</v>
      </c>
      <c r="U351" s="159">
        <f t="shared" si="53"/>
        <v>1</v>
      </c>
      <c r="V351" s="159">
        <v>1</v>
      </c>
      <c r="W351" s="100">
        <f t="shared" si="54"/>
        <v>1</v>
      </c>
      <c r="X351" s="105" t="str">
        <f t="shared" si="55"/>
        <v>De acuerdo a lo programado</v>
      </c>
      <c r="Y351" s="166"/>
      <c r="Z351" s="159">
        <f t="shared" si="56"/>
        <v>1</v>
      </c>
      <c r="AA351" s="159"/>
      <c r="AB351" s="100" t="str">
        <f t="shared" si="57"/>
        <v>No hay ejecución</v>
      </c>
      <c r="AC351" s="105" t="str">
        <f t="shared" si="58"/>
        <v>NA</v>
      </c>
      <c r="AD351" s="166"/>
      <c r="AE351" s="65">
        <f t="shared" si="59"/>
        <v>1</v>
      </c>
      <c r="AF351" s="100">
        <f t="shared" si="60"/>
        <v>0.5</v>
      </c>
      <c r="AG351" s="105" t="str">
        <f t="shared" si="61"/>
        <v>Incumplimiento</v>
      </c>
      <c r="AH351" s="166"/>
      <c r="AI351" s="65" t="s">
        <v>172</v>
      </c>
      <c r="AJ351" s="105" t="s">
        <v>172</v>
      </c>
    </row>
    <row r="352" spans="1:36" s="59" customFormat="1" ht="20.399999999999999" thickTop="1" thickBot="1">
      <c r="A352" s="63">
        <v>337</v>
      </c>
      <c r="B352" s="162" t="s">
        <v>388</v>
      </c>
      <c r="C352" s="162">
        <v>0</v>
      </c>
      <c r="D352" s="162" t="s">
        <v>99</v>
      </c>
      <c r="E352" s="162" t="s">
        <v>78</v>
      </c>
      <c r="F352" s="162">
        <v>17</v>
      </c>
      <c r="G352" s="231" t="s">
        <v>2875</v>
      </c>
      <c r="H352" s="164" t="s">
        <v>4044</v>
      </c>
      <c r="I352" s="231" t="s">
        <v>2877</v>
      </c>
      <c r="J352" s="231" t="s">
        <v>6191</v>
      </c>
      <c r="K352" s="231">
        <v>5</v>
      </c>
      <c r="L352" s="165" t="s">
        <v>2201</v>
      </c>
      <c r="M352" s="165" t="s">
        <v>3767</v>
      </c>
      <c r="N352" s="64">
        <v>7</v>
      </c>
      <c r="O352" s="64">
        <v>19</v>
      </c>
      <c r="P352" s="64">
        <v>6</v>
      </c>
      <c r="Q352" s="64">
        <v>0</v>
      </c>
      <c r="R352" s="64">
        <f t="shared" si="62"/>
        <v>32</v>
      </c>
      <c r="S352" s="105" t="s">
        <v>5915</v>
      </c>
      <c r="T352" s="105" t="s">
        <v>172</v>
      </c>
      <c r="U352" s="159">
        <f t="shared" si="53"/>
        <v>26</v>
      </c>
      <c r="V352" s="159">
        <v>26</v>
      </c>
      <c r="W352" s="100">
        <f t="shared" si="54"/>
        <v>1</v>
      </c>
      <c r="X352" s="105" t="str">
        <f t="shared" si="55"/>
        <v>De acuerdo a lo programado</v>
      </c>
      <c r="Y352" s="166"/>
      <c r="Z352" s="159">
        <f t="shared" si="56"/>
        <v>6</v>
      </c>
      <c r="AA352" s="159"/>
      <c r="AB352" s="100" t="str">
        <f t="shared" si="57"/>
        <v>No hay ejecución</v>
      </c>
      <c r="AC352" s="105" t="str">
        <f t="shared" si="58"/>
        <v>NA</v>
      </c>
      <c r="AD352" s="166"/>
      <c r="AE352" s="65">
        <f t="shared" si="59"/>
        <v>26</v>
      </c>
      <c r="AF352" s="100">
        <f t="shared" si="60"/>
        <v>0.8125</v>
      </c>
      <c r="AG352" s="105" t="str">
        <f t="shared" si="61"/>
        <v>Atraso Leve</v>
      </c>
      <c r="AH352" s="166"/>
      <c r="AI352" s="65" t="s">
        <v>172</v>
      </c>
      <c r="AJ352" s="105" t="s">
        <v>172</v>
      </c>
    </row>
    <row r="353" spans="1:36" s="59" customFormat="1" ht="20.399999999999999" thickTop="1" thickBot="1">
      <c r="A353" s="63">
        <v>338</v>
      </c>
      <c r="B353" s="162" t="s">
        <v>388</v>
      </c>
      <c r="C353" s="162">
        <v>0</v>
      </c>
      <c r="D353" s="162" t="s">
        <v>99</v>
      </c>
      <c r="E353" s="162" t="s">
        <v>78</v>
      </c>
      <c r="F353" s="162">
        <v>17</v>
      </c>
      <c r="G353" s="231" t="s">
        <v>6195</v>
      </c>
      <c r="H353" s="164" t="s">
        <v>4047</v>
      </c>
      <c r="I353" s="231" t="s">
        <v>2877</v>
      </c>
      <c r="J353" s="231" t="s">
        <v>6191</v>
      </c>
      <c r="K353" s="231">
        <v>5</v>
      </c>
      <c r="L353" s="165" t="s">
        <v>664</v>
      </c>
      <c r="M353" s="165" t="s">
        <v>3770</v>
      </c>
      <c r="N353" s="64">
        <v>9</v>
      </c>
      <c r="O353" s="64">
        <v>12</v>
      </c>
      <c r="P353" s="64">
        <v>7</v>
      </c>
      <c r="Q353" s="64">
        <v>0</v>
      </c>
      <c r="R353" s="64">
        <f t="shared" si="62"/>
        <v>28</v>
      </c>
      <c r="S353" s="105" t="s">
        <v>5915</v>
      </c>
      <c r="T353" s="105" t="s">
        <v>172</v>
      </c>
      <c r="U353" s="159">
        <f t="shared" si="53"/>
        <v>21</v>
      </c>
      <c r="V353" s="159">
        <v>14</v>
      </c>
      <c r="W353" s="100">
        <f t="shared" si="54"/>
        <v>0.66666666666666663</v>
      </c>
      <c r="X353" s="105" t="str">
        <f t="shared" si="55"/>
        <v>En Riesgo de no Cumplimiento</v>
      </c>
      <c r="Y353" s="166"/>
      <c r="Z353" s="159">
        <f t="shared" si="56"/>
        <v>7</v>
      </c>
      <c r="AA353" s="159"/>
      <c r="AB353" s="100" t="str">
        <f t="shared" si="57"/>
        <v>No hay ejecución</v>
      </c>
      <c r="AC353" s="105" t="str">
        <f t="shared" si="58"/>
        <v>NA</v>
      </c>
      <c r="AD353" s="166"/>
      <c r="AE353" s="65">
        <f t="shared" si="59"/>
        <v>14</v>
      </c>
      <c r="AF353" s="100">
        <f t="shared" si="60"/>
        <v>0.5</v>
      </c>
      <c r="AG353" s="105" t="str">
        <f t="shared" si="61"/>
        <v>Incumplimiento</v>
      </c>
      <c r="AH353" s="166"/>
      <c r="AI353" s="65" t="s">
        <v>172</v>
      </c>
      <c r="AJ353" s="105" t="s">
        <v>172</v>
      </c>
    </row>
    <row r="354" spans="1:36" s="59" customFormat="1" ht="48">
      <c r="A354" s="63">
        <v>339</v>
      </c>
      <c r="B354" s="162" t="s">
        <v>388</v>
      </c>
      <c r="C354" s="162">
        <v>0</v>
      </c>
      <c r="D354" s="162" t="s">
        <v>99</v>
      </c>
      <c r="E354" s="162" t="s">
        <v>78</v>
      </c>
      <c r="F354" s="162">
        <v>21</v>
      </c>
      <c r="G354" s="231" t="s">
        <v>6195</v>
      </c>
      <c r="H354" s="164" t="s">
        <v>6208</v>
      </c>
      <c r="I354" s="231" t="s">
        <v>2877</v>
      </c>
      <c r="J354" s="231" t="s">
        <v>6191</v>
      </c>
      <c r="K354" s="231">
        <v>5</v>
      </c>
      <c r="L354" s="165" t="s">
        <v>664</v>
      </c>
      <c r="M354" s="165" t="s">
        <v>3770</v>
      </c>
      <c r="N354" s="64">
        <v>5</v>
      </c>
      <c r="O354" s="64">
        <v>16</v>
      </c>
      <c r="P354" s="64">
        <v>18</v>
      </c>
      <c r="Q354" s="64">
        <v>0</v>
      </c>
      <c r="R354" s="64">
        <f t="shared" si="62"/>
        <v>39</v>
      </c>
      <c r="S354" s="105" t="s">
        <v>5915</v>
      </c>
      <c r="T354" s="105" t="s">
        <v>172</v>
      </c>
      <c r="U354" s="159">
        <f t="shared" si="53"/>
        <v>21</v>
      </c>
      <c r="V354" s="159">
        <v>17</v>
      </c>
      <c r="W354" s="100">
        <f t="shared" si="54"/>
        <v>0.80952380952380953</v>
      </c>
      <c r="X354" s="105" t="str">
        <f t="shared" si="55"/>
        <v>Atraso Leve</v>
      </c>
      <c r="Y354" s="166" t="s">
        <v>6209</v>
      </c>
      <c r="Z354" s="159">
        <f t="shared" si="56"/>
        <v>18</v>
      </c>
      <c r="AA354" s="159"/>
      <c r="AB354" s="100" t="str">
        <f t="shared" si="57"/>
        <v>No hay ejecución</v>
      </c>
      <c r="AC354" s="105" t="str">
        <f t="shared" si="58"/>
        <v>NA</v>
      </c>
      <c r="AD354" s="166"/>
      <c r="AE354" s="65">
        <f t="shared" si="59"/>
        <v>17</v>
      </c>
      <c r="AF354" s="100">
        <f t="shared" si="60"/>
        <v>0.4358974358974359</v>
      </c>
      <c r="AG354" s="105" t="str">
        <f t="shared" si="61"/>
        <v>Incumplimiento</v>
      </c>
      <c r="AH354" s="166"/>
      <c r="AI354" s="65" t="s">
        <v>172</v>
      </c>
      <c r="AJ354" s="105" t="s">
        <v>172</v>
      </c>
    </row>
    <row r="355" spans="1:36" s="59" customFormat="1" ht="20.399999999999999" thickTop="1" thickBot="1">
      <c r="A355" s="63">
        <v>340</v>
      </c>
      <c r="B355" s="162" t="s">
        <v>388</v>
      </c>
      <c r="C355" s="162">
        <v>0</v>
      </c>
      <c r="D355" s="162" t="s">
        <v>99</v>
      </c>
      <c r="E355" s="162" t="s">
        <v>78</v>
      </c>
      <c r="F355" s="162">
        <v>17</v>
      </c>
      <c r="G355" s="231" t="s">
        <v>6195</v>
      </c>
      <c r="H355" s="164" t="s">
        <v>6210</v>
      </c>
      <c r="I355" s="231" t="s">
        <v>2877</v>
      </c>
      <c r="J355" s="231" t="s">
        <v>6191</v>
      </c>
      <c r="K355" s="231">
        <v>10</v>
      </c>
      <c r="L355" s="165" t="s">
        <v>2214</v>
      </c>
      <c r="M355" s="165" t="s">
        <v>2215</v>
      </c>
      <c r="N355" s="64">
        <v>5</v>
      </c>
      <c r="O355" s="64">
        <v>21</v>
      </c>
      <c r="P355" s="64">
        <v>37</v>
      </c>
      <c r="Q355" s="64">
        <v>31</v>
      </c>
      <c r="R355" s="64">
        <f t="shared" si="62"/>
        <v>94</v>
      </c>
      <c r="S355" s="105" t="s">
        <v>5915</v>
      </c>
      <c r="T355" s="105" t="s">
        <v>172</v>
      </c>
      <c r="U355" s="159">
        <f t="shared" si="53"/>
        <v>26</v>
      </c>
      <c r="V355" s="159">
        <v>30</v>
      </c>
      <c r="W355" s="100">
        <f t="shared" si="54"/>
        <v>1.1538461538461537</v>
      </c>
      <c r="X355" s="105" t="str">
        <f t="shared" si="55"/>
        <v>De acuerdo a lo programado</v>
      </c>
      <c r="Y355" s="166"/>
      <c r="Z355" s="159">
        <f t="shared" si="56"/>
        <v>68</v>
      </c>
      <c r="AA355" s="159"/>
      <c r="AB355" s="100" t="str">
        <f t="shared" si="57"/>
        <v>No hay ejecución</v>
      </c>
      <c r="AC355" s="105" t="str">
        <f t="shared" si="58"/>
        <v>NA</v>
      </c>
      <c r="AD355" s="166"/>
      <c r="AE355" s="65">
        <f t="shared" si="59"/>
        <v>30</v>
      </c>
      <c r="AF355" s="100">
        <f t="shared" si="60"/>
        <v>0.31914893617021278</v>
      </c>
      <c r="AG355" s="105" t="str">
        <f t="shared" si="61"/>
        <v>Incumplimiento</v>
      </c>
      <c r="AH355" s="166"/>
      <c r="AI355" s="65" t="s">
        <v>172</v>
      </c>
      <c r="AJ355" s="105" t="s">
        <v>172</v>
      </c>
    </row>
    <row r="356" spans="1:36" s="59" customFormat="1" ht="20.399999999999999" thickTop="1" thickBot="1">
      <c r="A356" s="63">
        <v>341</v>
      </c>
      <c r="B356" s="162" t="s">
        <v>388</v>
      </c>
      <c r="C356" s="162">
        <v>0</v>
      </c>
      <c r="D356" s="162" t="s">
        <v>99</v>
      </c>
      <c r="E356" s="162" t="s">
        <v>82</v>
      </c>
      <c r="F356" s="162">
        <v>17</v>
      </c>
      <c r="G356" s="231" t="s">
        <v>6195</v>
      </c>
      <c r="H356" s="164" t="s">
        <v>6211</v>
      </c>
      <c r="I356" s="231" t="s">
        <v>2877</v>
      </c>
      <c r="J356" s="231" t="s">
        <v>6191</v>
      </c>
      <c r="K356" s="231">
        <v>16</v>
      </c>
      <c r="L356" s="165" t="s">
        <v>2201</v>
      </c>
      <c r="M356" s="165" t="s">
        <v>636</v>
      </c>
      <c r="N356" s="64">
        <v>0</v>
      </c>
      <c r="O356" s="64">
        <v>20</v>
      </c>
      <c r="P356" s="64">
        <v>2</v>
      </c>
      <c r="Q356" s="64">
        <v>0</v>
      </c>
      <c r="R356" s="64">
        <f t="shared" si="62"/>
        <v>22</v>
      </c>
      <c r="S356" s="105" t="s">
        <v>5915</v>
      </c>
      <c r="T356" s="105" t="s">
        <v>172</v>
      </c>
      <c r="U356" s="159">
        <f t="shared" si="53"/>
        <v>20</v>
      </c>
      <c r="V356" s="159">
        <v>20</v>
      </c>
      <c r="W356" s="100">
        <f t="shared" si="54"/>
        <v>1</v>
      </c>
      <c r="X356" s="105" t="str">
        <f t="shared" si="55"/>
        <v>De acuerdo a lo programado</v>
      </c>
      <c r="Y356" s="166"/>
      <c r="Z356" s="159">
        <f t="shared" si="56"/>
        <v>2</v>
      </c>
      <c r="AA356" s="159"/>
      <c r="AB356" s="100" t="str">
        <f t="shared" si="57"/>
        <v>No hay ejecución</v>
      </c>
      <c r="AC356" s="105" t="str">
        <f t="shared" si="58"/>
        <v>NA</v>
      </c>
      <c r="AD356" s="166"/>
      <c r="AE356" s="65">
        <f t="shared" si="59"/>
        <v>20</v>
      </c>
      <c r="AF356" s="100">
        <f t="shared" si="60"/>
        <v>0.90909090909090906</v>
      </c>
      <c r="AG356" s="105" t="str">
        <f t="shared" si="61"/>
        <v>De acuerdo a lo programado</v>
      </c>
      <c r="AH356" s="166"/>
      <c r="AI356" s="65" t="s">
        <v>172</v>
      </c>
      <c r="AJ356" s="105" t="s">
        <v>172</v>
      </c>
    </row>
    <row r="357" spans="1:36" s="59" customFormat="1" ht="20.399999999999999" thickTop="1" thickBot="1">
      <c r="A357" s="63">
        <v>342</v>
      </c>
      <c r="B357" s="162" t="s">
        <v>388</v>
      </c>
      <c r="C357" s="162">
        <v>0</v>
      </c>
      <c r="D357" s="162" t="s">
        <v>99</v>
      </c>
      <c r="E357" s="162" t="s">
        <v>82</v>
      </c>
      <c r="F357" s="162">
        <v>17</v>
      </c>
      <c r="G357" s="231" t="s">
        <v>6195</v>
      </c>
      <c r="H357" s="164" t="s">
        <v>6212</v>
      </c>
      <c r="I357" s="231" t="s">
        <v>2877</v>
      </c>
      <c r="J357" s="231" t="s">
        <v>6191</v>
      </c>
      <c r="K357" s="231">
        <v>10</v>
      </c>
      <c r="L357" s="165" t="s">
        <v>2201</v>
      </c>
      <c r="M357" s="165" t="s">
        <v>3767</v>
      </c>
      <c r="N357" s="64">
        <v>106</v>
      </c>
      <c r="O357" s="64">
        <v>3</v>
      </c>
      <c r="P357" s="64">
        <v>18</v>
      </c>
      <c r="Q357" s="64">
        <v>0</v>
      </c>
      <c r="R357" s="64">
        <f t="shared" si="62"/>
        <v>127</v>
      </c>
      <c r="S357" s="105" t="s">
        <v>5915</v>
      </c>
      <c r="T357" s="105" t="s">
        <v>172</v>
      </c>
      <c r="U357" s="159">
        <f t="shared" si="53"/>
        <v>109</v>
      </c>
      <c r="V357" s="159">
        <v>109</v>
      </c>
      <c r="W357" s="100">
        <f t="shared" si="54"/>
        <v>1</v>
      </c>
      <c r="X357" s="105" t="str">
        <f t="shared" si="55"/>
        <v>De acuerdo a lo programado</v>
      </c>
      <c r="Y357" s="166"/>
      <c r="Z357" s="159">
        <f t="shared" si="56"/>
        <v>18</v>
      </c>
      <c r="AA357" s="159"/>
      <c r="AB357" s="100" t="str">
        <f t="shared" si="57"/>
        <v>No hay ejecución</v>
      </c>
      <c r="AC357" s="105" t="str">
        <f t="shared" si="58"/>
        <v>NA</v>
      </c>
      <c r="AD357" s="166"/>
      <c r="AE357" s="65">
        <f t="shared" si="59"/>
        <v>109</v>
      </c>
      <c r="AF357" s="100">
        <f t="shared" si="60"/>
        <v>0.8582677165354331</v>
      </c>
      <c r="AG357" s="105" t="str">
        <f t="shared" si="61"/>
        <v>Atraso Leve</v>
      </c>
      <c r="AH357" s="166"/>
      <c r="AI357" s="65" t="s">
        <v>172</v>
      </c>
      <c r="AJ357" s="105" t="s">
        <v>172</v>
      </c>
    </row>
    <row r="358" spans="1:36" s="59" customFormat="1" ht="19.2">
      <c r="A358" s="63">
        <v>343</v>
      </c>
      <c r="B358" s="162" t="s">
        <v>388</v>
      </c>
      <c r="C358" s="162">
        <v>0</v>
      </c>
      <c r="D358" s="162" t="s">
        <v>99</v>
      </c>
      <c r="E358" s="162" t="s">
        <v>82</v>
      </c>
      <c r="F358" s="162">
        <v>17</v>
      </c>
      <c r="G358" s="231" t="s">
        <v>6195</v>
      </c>
      <c r="H358" s="164" t="s">
        <v>6213</v>
      </c>
      <c r="I358" s="231" t="s">
        <v>2877</v>
      </c>
      <c r="J358" s="231" t="s">
        <v>6191</v>
      </c>
      <c r="K358" s="231">
        <v>10</v>
      </c>
      <c r="L358" s="165" t="s">
        <v>2214</v>
      </c>
      <c r="M358" s="165" t="s">
        <v>2215</v>
      </c>
      <c r="N358" s="64">
        <v>46</v>
      </c>
      <c r="O358" s="64">
        <v>78</v>
      </c>
      <c r="P358" s="64">
        <v>86</v>
      </c>
      <c r="Q358" s="64">
        <v>89</v>
      </c>
      <c r="R358" s="64">
        <f t="shared" si="62"/>
        <v>299</v>
      </c>
      <c r="S358" s="105" t="s">
        <v>5915</v>
      </c>
      <c r="T358" s="105" t="s">
        <v>172</v>
      </c>
      <c r="U358" s="159">
        <f t="shared" si="53"/>
        <v>124</v>
      </c>
      <c r="V358" s="159">
        <v>120</v>
      </c>
      <c r="W358" s="100">
        <f t="shared" si="54"/>
        <v>0.967741935483871</v>
      </c>
      <c r="X358" s="105" t="str">
        <f t="shared" si="55"/>
        <v>De acuerdo a lo programado</v>
      </c>
      <c r="Y358" s="166" t="s">
        <v>6214</v>
      </c>
      <c r="Z358" s="159">
        <f t="shared" si="56"/>
        <v>175</v>
      </c>
      <c r="AA358" s="159"/>
      <c r="AB358" s="100" t="str">
        <f t="shared" si="57"/>
        <v>No hay ejecución</v>
      </c>
      <c r="AC358" s="105" t="str">
        <f t="shared" si="58"/>
        <v>NA</v>
      </c>
      <c r="AD358" s="166"/>
      <c r="AE358" s="65">
        <f t="shared" si="59"/>
        <v>120</v>
      </c>
      <c r="AF358" s="100">
        <f t="shared" si="60"/>
        <v>0.40133779264214048</v>
      </c>
      <c r="AG358" s="105" t="str">
        <f t="shared" si="61"/>
        <v>Incumplimiento</v>
      </c>
      <c r="AH358" s="166"/>
      <c r="AI358" s="65" t="s">
        <v>172</v>
      </c>
      <c r="AJ358" s="105" t="s">
        <v>172</v>
      </c>
    </row>
    <row r="359" spans="1:36" s="59" customFormat="1" ht="20.399999999999999" thickTop="1" thickBot="1">
      <c r="A359" s="63">
        <v>344</v>
      </c>
      <c r="B359" s="162" t="s">
        <v>388</v>
      </c>
      <c r="C359" s="162">
        <v>0</v>
      </c>
      <c r="D359" s="162" t="s">
        <v>99</v>
      </c>
      <c r="E359" s="162" t="s">
        <v>82</v>
      </c>
      <c r="F359" s="162">
        <v>17</v>
      </c>
      <c r="G359" s="231" t="s">
        <v>6195</v>
      </c>
      <c r="H359" s="164" t="s">
        <v>6215</v>
      </c>
      <c r="I359" s="231" t="s">
        <v>2877</v>
      </c>
      <c r="J359" s="231" t="s">
        <v>6191</v>
      </c>
      <c r="K359" s="231">
        <v>16</v>
      </c>
      <c r="L359" s="165" t="s">
        <v>640</v>
      </c>
      <c r="M359" s="165" t="s">
        <v>636</v>
      </c>
      <c r="N359" s="64">
        <v>0</v>
      </c>
      <c r="O359" s="64">
        <v>0</v>
      </c>
      <c r="P359" s="64">
        <v>0</v>
      </c>
      <c r="Q359" s="64">
        <v>10</v>
      </c>
      <c r="R359" s="64">
        <f t="shared" si="62"/>
        <v>10</v>
      </c>
      <c r="S359" s="105" t="s">
        <v>5915</v>
      </c>
      <c r="T359" s="105" t="s">
        <v>172</v>
      </c>
      <c r="U359" s="159">
        <f t="shared" si="53"/>
        <v>0</v>
      </c>
      <c r="V359" s="159" t="s">
        <v>5920</v>
      </c>
      <c r="W359" s="100" t="str">
        <f t="shared" si="54"/>
        <v>No hay Programación</v>
      </c>
      <c r="X359" s="105" t="str">
        <f t="shared" si="55"/>
        <v>De acuerdo a lo programado</v>
      </c>
      <c r="Y359" s="166"/>
      <c r="Z359" s="159">
        <f t="shared" si="56"/>
        <v>10</v>
      </c>
      <c r="AA359" s="159"/>
      <c r="AB359" s="100" t="str">
        <f t="shared" si="57"/>
        <v>No hay ejecución</v>
      </c>
      <c r="AC359" s="105" t="str">
        <f t="shared" si="58"/>
        <v>NA</v>
      </c>
      <c r="AD359" s="166"/>
      <c r="AE359" s="65" t="e">
        <f t="shared" si="59"/>
        <v>#VALUE!</v>
      </c>
      <c r="AF359" s="100" t="e">
        <f t="shared" si="60"/>
        <v>#VALUE!</v>
      </c>
      <c r="AG359" s="105" t="e">
        <f t="shared" si="61"/>
        <v>#VALUE!</v>
      </c>
      <c r="AH359" s="166"/>
      <c r="AI359" s="65" t="s">
        <v>172</v>
      </c>
      <c r="AJ359" s="105" t="s">
        <v>172</v>
      </c>
    </row>
    <row r="360" spans="1:36" s="59" customFormat="1" ht="20.399999999999999" thickTop="1" thickBot="1">
      <c r="A360" s="63">
        <v>345</v>
      </c>
      <c r="B360" s="162" t="s">
        <v>400</v>
      </c>
      <c r="C360" s="162">
        <v>0</v>
      </c>
      <c r="D360" s="162">
        <v>0</v>
      </c>
      <c r="E360" s="162" t="s">
        <v>41</v>
      </c>
      <c r="F360" s="162">
        <v>18</v>
      </c>
      <c r="G360" s="231" t="s">
        <v>2875</v>
      </c>
      <c r="H360" s="164" t="s">
        <v>6216</v>
      </c>
      <c r="I360" s="231" t="s">
        <v>2877</v>
      </c>
      <c r="J360" s="231" t="s">
        <v>5995</v>
      </c>
      <c r="K360" s="231">
        <v>1</v>
      </c>
      <c r="L360" s="165" t="s">
        <v>2214</v>
      </c>
      <c r="M360" s="165" t="s">
        <v>2215</v>
      </c>
      <c r="N360" s="64">
        <v>9</v>
      </c>
      <c r="O360" s="64">
        <v>0</v>
      </c>
      <c r="P360" s="64">
        <v>4</v>
      </c>
      <c r="Q360" s="64">
        <v>4</v>
      </c>
      <c r="R360" s="64">
        <f t="shared" si="62"/>
        <v>17</v>
      </c>
      <c r="S360" s="105" t="s">
        <v>5915</v>
      </c>
      <c r="T360" s="105" t="s">
        <v>172</v>
      </c>
      <c r="U360" s="159">
        <f t="shared" si="53"/>
        <v>9</v>
      </c>
      <c r="V360" s="159">
        <v>9</v>
      </c>
      <c r="W360" s="100">
        <f t="shared" si="54"/>
        <v>1</v>
      </c>
      <c r="X360" s="105" t="str">
        <f t="shared" si="55"/>
        <v>De acuerdo a lo programado</v>
      </c>
      <c r="Y360" s="166"/>
      <c r="Z360" s="159">
        <f t="shared" si="56"/>
        <v>8</v>
      </c>
      <c r="AA360" s="159"/>
      <c r="AB360" s="100" t="str">
        <f t="shared" si="57"/>
        <v>No hay ejecución</v>
      </c>
      <c r="AC360" s="105" t="str">
        <f t="shared" si="58"/>
        <v>NA</v>
      </c>
      <c r="AD360" s="166"/>
      <c r="AE360" s="65">
        <f t="shared" si="59"/>
        <v>9</v>
      </c>
      <c r="AF360" s="100">
        <f t="shared" si="60"/>
        <v>0.52941176470588236</v>
      </c>
      <c r="AG360" s="105" t="str">
        <f t="shared" si="61"/>
        <v>Incumplimiento</v>
      </c>
      <c r="AH360" s="166"/>
      <c r="AI360" s="65" t="s">
        <v>172</v>
      </c>
      <c r="AJ360" s="105" t="s">
        <v>172</v>
      </c>
    </row>
    <row r="361" spans="1:36" s="59" customFormat="1" ht="20.399999999999999" thickTop="1" thickBot="1">
      <c r="A361" s="63">
        <v>346</v>
      </c>
      <c r="B361" s="162" t="s">
        <v>400</v>
      </c>
      <c r="C361" s="162">
        <v>0</v>
      </c>
      <c r="D361" s="162">
        <v>0</v>
      </c>
      <c r="E361" s="162" t="s">
        <v>41</v>
      </c>
      <c r="F361" s="162">
        <v>18</v>
      </c>
      <c r="G361" s="231" t="s">
        <v>2875</v>
      </c>
      <c r="H361" s="164" t="s">
        <v>6217</v>
      </c>
      <c r="I361" s="231" t="s">
        <v>2877</v>
      </c>
      <c r="J361" s="231" t="s">
        <v>5995</v>
      </c>
      <c r="K361" s="231">
        <v>1</v>
      </c>
      <c r="L361" s="165" t="s">
        <v>2209</v>
      </c>
      <c r="M361" s="165" t="s">
        <v>4499</v>
      </c>
      <c r="N361" s="64">
        <v>0</v>
      </c>
      <c r="O361" s="64">
        <v>0</v>
      </c>
      <c r="P361" s="64">
        <v>0</v>
      </c>
      <c r="Q361" s="64">
        <v>0</v>
      </c>
      <c r="R361" s="64">
        <f t="shared" si="62"/>
        <v>0</v>
      </c>
      <c r="S361" s="105" t="s">
        <v>5915</v>
      </c>
      <c r="T361" s="105" t="s">
        <v>172</v>
      </c>
      <c r="U361" s="159">
        <f t="shared" si="53"/>
        <v>0</v>
      </c>
      <c r="V361" s="159" t="s">
        <v>5920</v>
      </c>
      <c r="W361" s="100" t="str">
        <f t="shared" si="54"/>
        <v>No hay Programación</v>
      </c>
      <c r="X361" s="105" t="str">
        <f t="shared" si="55"/>
        <v>De acuerdo a lo programado</v>
      </c>
      <c r="Y361" s="166"/>
      <c r="Z361" s="159">
        <f t="shared" si="56"/>
        <v>0</v>
      </c>
      <c r="AA361" s="159"/>
      <c r="AB361" s="100" t="str">
        <f t="shared" si="57"/>
        <v>No hay ejecución</v>
      </c>
      <c r="AC361" s="105" t="str">
        <f t="shared" si="58"/>
        <v>NA</v>
      </c>
      <c r="AD361" s="166"/>
      <c r="AE361" s="65" t="e">
        <f t="shared" si="59"/>
        <v>#VALUE!</v>
      </c>
      <c r="AF361" s="100" t="e">
        <f t="shared" si="60"/>
        <v>#VALUE!</v>
      </c>
      <c r="AG361" s="105" t="e">
        <f t="shared" si="61"/>
        <v>#VALUE!</v>
      </c>
      <c r="AH361" s="166"/>
      <c r="AI361" s="65" t="s">
        <v>172</v>
      </c>
      <c r="AJ361" s="105" t="s">
        <v>172</v>
      </c>
    </row>
    <row r="362" spans="1:36" s="59" customFormat="1" ht="20.399999999999999" thickTop="1" thickBot="1">
      <c r="A362" s="63">
        <v>347</v>
      </c>
      <c r="B362" s="162" t="s">
        <v>400</v>
      </c>
      <c r="C362" s="162">
        <v>0</v>
      </c>
      <c r="D362" s="162">
        <v>0</v>
      </c>
      <c r="E362" s="162" t="s">
        <v>41</v>
      </c>
      <c r="F362" s="162">
        <v>18</v>
      </c>
      <c r="G362" s="231" t="s">
        <v>2875</v>
      </c>
      <c r="H362" s="164" t="s">
        <v>6218</v>
      </c>
      <c r="I362" s="231" t="s">
        <v>2877</v>
      </c>
      <c r="J362" s="231" t="s">
        <v>5995</v>
      </c>
      <c r="K362" s="231">
        <v>1</v>
      </c>
      <c r="L362" s="165" t="s">
        <v>3769</v>
      </c>
      <c r="M362" s="165" t="s">
        <v>4499</v>
      </c>
      <c r="N362" s="64">
        <v>0</v>
      </c>
      <c r="O362" s="64">
        <v>0</v>
      </c>
      <c r="P362" s="64">
        <v>0</v>
      </c>
      <c r="Q362" s="64">
        <v>0</v>
      </c>
      <c r="R362" s="64">
        <f t="shared" si="62"/>
        <v>0</v>
      </c>
      <c r="S362" s="105" t="s">
        <v>5915</v>
      </c>
      <c r="T362" s="105" t="s">
        <v>172</v>
      </c>
      <c r="U362" s="159">
        <f t="shared" si="53"/>
        <v>0</v>
      </c>
      <c r="V362" s="159" t="s">
        <v>5920</v>
      </c>
      <c r="W362" s="100" t="str">
        <f t="shared" si="54"/>
        <v>No hay Programación</v>
      </c>
      <c r="X362" s="105" t="str">
        <f t="shared" si="55"/>
        <v>De acuerdo a lo programado</v>
      </c>
      <c r="Y362" s="166"/>
      <c r="Z362" s="159">
        <f t="shared" si="56"/>
        <v>0</v>
      </c>
      <c r="AA362" s="159"/>
      <c r="AB362" s="100" t="str">
        <f t="shared" si="57"/>
        <v>No hay ejecución</v>
      </c>
      <c r="AC362" s="105" t="str">
        <f t="shared" si="58"/>
        <v>NA</v>
      </c>
      <c r="AD362" s="166"/>
      <c r="AE362" s="65" t="e">
        <f t="shared" si="59"/>
        <v>#VALUE!</v>
      </c>
      <c r="AF362" s="100" t="e">
        <f t="shared" si="60"/>
        <v>#VALUE!</v>
      </c>
      <c r="AG362" s="105" t="e">
        <f t="shared" si="61"/>
        <v>#VALUE!</v>
      </c>
      <c r="AH362" s="166"/>
      <c r="AI362" s="65" t="s">
        <v>172</v>
      </c>
      <c r="AJ362" s="105" t="s">
        <v>172</v>
      </c>
    </row>
    <row r="363" spans="1:36" s="59" customFormat="1" ht="20.399999999999999" thickTop="1" thickBot="1">
      <c r="A363" s="63">
        <v>348</v>
      </c>
      <c r="B363" s="162" t="s">
        <v>400</v>
      </c>
      <c r="C363" s="162">
        <v>0</v>
      </c>
      <c r="D363" s="162">
        <v>0</v>
      </c>
      <c r="E363" s="162" t="s">
        <v>41</v>
      </c>
      <c r="F363" s="162">
        <v>18</v>
      </c>
      <c r="G363" s="231" t="s">
        <v>2875</v>
      </c>
      <c r="H363" s="164" t="s">
        <v>6219</v>
      </c>
      <c r="I363" s="231" t="s">
        <v>2877</v>
      </c>
      <c r="J363" s="231" t="s">
        <v>5995</v>
      </c>
      <c r="K363" s="231">
        <v>1</v>
      </c>
      <c r="L363" s="165" t="s">
        <v>2201</v>
      </c>
      <c r="M363" s="165" t="s">
        <v>3764</v>
      </c>
      <c r="N363" s="64">
        <v>3</v>
      </c>
      <c r="O363" s="64">
        <v>0</v>
      </c>
      <c r="P363" s="64">
        <v>0</v>
      </c>
      <c r="Q363" s="64">
        <v>0</v>
      </c>
      <c r="R363" s="64">
        <f t="shared" si="62"/>
        <v>3</v>
      </c>
      <c r="S363" s="105" t="s">
        <v>5915</v>
      </c>
      <c r="T363" s="105" t="s">
        <v>172</v>
      </c>
      <c r="U363" s="159">
        <f t="shared" si="53"/>
        <v>3</v>
      </c>
      <c r="V363" s="159">
        <v>3</v>
      </c>
      <c r="W363" s="100">
        <f t="shared" si="54"/>
        <v>1</v>
      </c>
      <c r="X363" s="105" t="str">
        <f t="shared" si="55"/>
        <v>De acuerdo a lo programado</v>
      </c>
      <c r="Y363" s="166"/>
      <c r="Z363" s="159">
        <f t="shared" si="56"/>
        <v>0</v>
      </c>
      <c r="AA363" s="159"/>
      <c r="AB363" s="100" t="str">
        <f t="shared" si="57"/>
        <v>No hay ejecución</v>
      </c>
      <c r="AC363" s="105" t="str">
        <f t="shared" si="58"/>
        <v>NA</v>
      </c>
      <c r="AD363" s="166"/>
      <c r="AE363" s="65">
        <f t="shared" si="59"/>
        <v>3</v>
      </c>
      <c r="AF363" s="100">
        <f t="shared" si="60"/>
        <v>1</v>
      </c>
      <c r="AG363" s="105" t="str">
        <f t="shared" si="61"/>
        <v>De acuerdo a lo programado</v>
      </c>
      <c r="AH363" s="166"/>
      <c r="AI363" s="65" t="s">
        <v>172</v>
      </c>
      <c r="AJ363" s="105" t="s">
        <v>172</v>
      </c>
    </row>
    <row r="364" spans="1:36" s="59" customFormat="1" ht="20.399999999999999" thickTop="1" thickBot="1">
      <c r="A364" s="63">
        <v>349</v>
      </c>
      <c r="B364" s="162" t="s">
        <v>3954</v>
      </c>
      <c r="C364" s="162">
        <v>0</v>
      </c>
      <c r="D364" s="162">
        <v>0</v>
      </c>
      <c r="E364" s="162" t="s">
        <v>46</v>
      </c>
      <c r="F364" s="162">
        <v>19</v>
      </c>
      <c r="G364" s="231" t="s">
        <v>2875</v>
      </c>
      <c r="H364" s="164" t="s">
        <v>6220</v>
      </c>
      <c r="I364" s="231" t="s">
        <v>2877</v>
      </c>
      <c r="J364" s="231" t="s">
        <v>5995</v>
      </c>
      <c r="K364" s="231">
        <v>1</v>
      </c>
      <c r="L364" s="165" t="s">
        <v>2214</v>
      </c>
      <c r="M364" s="165" t="s">
        <v>2215</v>
      </c>
      <c r="N364" s="64">
        <v>0</v>
      </c>
      <c r="O364" s="64">
        <v>0</v>
      </c>
      <c r="P364" s="64">
        <v>8</v>
      </c>
      <c r="Q364" s="64">
        <v>5</v>
      </c>
      <c r="R364" s="64">
        <f t="shared" si="62"/>
        <v>13</v>
      </c>
      <c r="S364" s="105" t="s">
        <v>5915</v>
      </c>
      <c r="T364" s="105" t="s">
        <v>172</v>
      </c>
      <c r="U364" s="159">
        <f t="shared" si="53"/>
        <v>0</v>
      </c>
      <c r="V364" s="159" t="s">
        <v>5920</v>
      </c>
      <c r="W364" s="100" t="str">
        <f t="shared" si="54"/>
        <v>No hay Programación</v>
      </c>
      <c r="X364" s="105" t="str">
        <f t="shared" si="55"/>
        <v>De acuerdo a lo programado</v>
      </c>
      <c r="Y364" s="166"/>
      <c r="Z364" s="159">
        <f t="shared" si="56"/>
        <v>13</v>
      </c>
      <c r="AA364" s="159"/>
      <c r="AB364" s="100" t="str">
        <f t="shared" si="57"/>
        <v>No hay ejecución</v>
      </c>
      <c r="AC364" s="105" t="str">
        <f t="shared" si="58"/>
        <v>NA</v>
      </c>
      <c r="AD364" s="166"/>
      <c r="AE364" s="65" t="e">
        <f t="shared" si="59"/>
        <v>#VALUE!</v>
      </c>
      <c r="AF364" s="100" t="e">
        <f t="shared" si="60"/>
        <v>#VALUE!</v>
      </c>
      <c r="AG364" s="105" t="e">
        <f t="shared" si="61"/>
        <v>#VALUE!</v>
      </c>
      <c r="AH364" s="166"/>
      <c r="AI364" s="65" t="s">
        <v>172</v>
      </c>
      <c r="AJ364" s="105" t="s">
        <v>172</v>
      </c>
    </row>
    <row r="365" spans="1:36" s="59" customFormat="1" ht="28.8">
      <c r="A365" s="63">
        <v>350</v>
      </c>
      <c r="B365" s="162" t="s">
        <v>400</v>
      </c>
      <c r="C365" s="162">
        <v>0</v>
      </c>
      <c r="D365" s="162">
        <v>0</v>
      </c>
      <c r="E365" s="162" t="s">
        <v>41</v>
      </c>
      <c r="F365" s="162">
        <v>18</v>
      </c>
      <c r="G365" s="231" t="s">
        <v>2875</v>
      </c>
      <c r="H365" s="164" t="s">
        <v>6221</v>
      </c>
      <c r="I365" s="231" t="s">
        <v>2877</v>
      </c>
      <c r="J365" s="231" t="s">
        <v>6207</v>
      </c>
      <c r="K365" s="231">
        <v>18</v>
      </c>
      <c r="L365" s="165" t="s">
        <v>642</v>
      </c>
      <c r="M365" s="165" t="s">
        <v>643</v>
      </c>
      <c r="N365" s="64">
        <v>4</v>
      </c>
      <c r="O365" s="64">
        <v>4</v>
      </c>
      <c r="P365" s="64">
        <v>0</v>
      </c>
      <c r="Q365" s="64">
        <v>0</v>
      </c>
      <c r="R365" s="64">
        <f t="shared" si="62"/>
        <v>8</v>
      </c>
      <c r="S365" s="105" t="s">
        <v>5915</v>
      </c>
      <c r="T365" s="105" t="s">
        <v>172</v>
      </c>
      <c r="U365" s="159">
        <f t="shared" si="53"/>
        <v>8</v>
      </c>
      <c r="V365" s="159">
        <v>7</v>
      </c>
      <c r="W365" s="100">
        <f t="shared" si="54"/>
        <v>0.875</v>
      </c>
      <c r="X365" s="105" t="str">
        <f t="shared" si="55"/>
        <v>Atraso Leve</v>
      </c>
      <c r="Y365" s="166" t="s">
        <v>6222</v>
      </c>
      <c r="Z365" s="159">
        <f t="shared" si="56"/>
        <v>0</v>
      </c>
      <c r="AA365" s="159"/>
      <c r="AB365" s="100" t="str">
        <f t="shared" si="57"/>
        <v>No hay ejecución</v>
      </c>
      <c r="AC365" s="105" t="str">
        <f t="shared" si="58"/>
        <v>NA</v>
      </c>
      <c r="AD365" s="166"/>
      <c r="AE365" s="65">
        <f t="shared" si="59"/>
        <v>7</v>
      </c>
      <c r="AF365" s="100">
        <f t="shared" si="60"/>
        <v>0.875</v>
      </c>
      <c r="AG365" s="105" t="str">
        <f t="shared" si="61"/>
        <v>Atraso Leve</v>
      </c>
      <c r="AH365" s="166"/>
      <c r="AI365" s="65" t="s">
        <v>172</v>
      </c>
      <c r="AJ365" s="105" t="s">
        <v>172</v>
      </c>
    </row>
    <row r="366" spans="1:36" s="59" customFormat="1" ht="30" thickTop="1" thickBot="1">
      <c r="A366" s="63">
        <v>351</v>
      </c>
      <c r="B366" s="162" t="s">
        <v>400</v>
      </c>
      <c r="C366" s="162">
        <v>0</v>
      </c>
      <c r="D366" s="162">
        <v>0</v>
      </c>
      <c r="E366" s="162" t="s">
        <v>41</v>
      </c>
      <c r="F366" s="162">
        <v>18</v>
      </c>
      <c r="G366" s="231" t="s">
        <v>5929</v>
      </c>
      <c r="H366" s="164" t="s">
        <v>6223</v>
      </c>
      <c r="I366" s="231" t="s">
        <v>2877</v>
      </c>
      <c r="J366" s="231" t="s">
        <v>6224</v>
      </c>
      <c r="K366" s="231">
        <v>19</v>
      </c>
      <c r="L366" s="165" t="s">
        <v>664</v>
      </c>
      <c r="M366" s="165" t="s">
        <v>636</v>
      </c>
      <c r="N366" s="64">
        <v>1</v>
      </c>
      <c r="O366" s="64">
        <v>0</v>
      </c>
      <c r="P366" s="64">
        <v>0</v>
      </c>
      <c r="Q366" s="64">
        <v>3</v>
      </c>
      <c r="R366" s="64">
        <f t="shared" si="62"/>
        <v>4</v>
      </c>
      <c r="S366" s="105" t="s">
        <v>5915</v>
      </c>
      <c r="T366" s="105" t="s">
        <v>172</v>
      </c>
      <c r="U366" s="159">
        <f t="shared" si="53"/>
        <v>1</v>
      </c>
      <c r="V366" s="159">
        <v>0</v>
      </c>
      <c r="W366" s="100">
        <f t="shared" si="54"/>
        <v>0</v>
      </c>
      <c r="X366" s="105" t="str">
        <f t="shared" si="55"/>
        <v>En Riesgo de no Cumplimiento</v>
      </c>
      <c r="Y366" s="166"/>
      <c r="Z366" s="159">
        <f t="shared" si="56"/>
        <v>3</v>
      </c>
      <c r="AA366" s="159"/>
      <c r="AB366" s="100" t="str">
        <f t="shared" si="57"/>
        <v>No hay ejecución</v>
      </c>
      <c r="AC366" s="105" t="str">
        <f t="shared" si="58"/>
        <v>NA</v>
      </c>
      <c r="AD366" s="166"/>
      <c r="AE366" s="65">
        <f t="shared" si="59"/>
        <v>0</v>
      </c>
      <c r="AF366" s="100" t="str">
        <f t="shared" si="60"/>
        <v>No hay Programación</v>
      </c>
      <c r="AG366" s="105" t="str">
        <f t="shared" si="61"/>
        <v>De acuerdo a lo programado</v>
      </c>
      <c r="AH366" s="166"/>
      <c r="AI366" s="65" t="s">
        <v>172</v>
      </c>
      <c r="AJ366" s="105" t="s">
        <v>172</v>
      </c>
    </row>
    <row r="367" spans="1:36" s="59" customFormat="1" ht="20.399999999999999" thickTop="1" thickBot="1">
      <c r="A367" s="63">
        <v>352</v>
      </c>
      <c r="B367" s="162" t="s">
        <v>400</v>
      </c>
      <c r="C367" s="162">
        <v>0</v>
      </c>
      <c r="D367" s="162">
        <v>0</v>
      </c>
      <c r="E367" s="162" t="s">
        <v>41</v>
      </c>
      <c r="F367" s="162">
        <v>18</v>
      </c>
      <c r="G367" s="231" t="s">
        <v>5929</v>
      </c>
      <c r="H367" s="164" t="s">
        <v>6225</v>
      </c>
      <c r="I367" s="231" t="s">
        <v>2877</v>
      </c>
      <c r="J367" s="231" t="s">
        <v>5995</v>
      </c>
      <c r="K367" s="231">
        <v>5</v>
      </c>
      <c r="L367" s="165" t="s">
        <v>2201</v>
      </c>
      <c r="M367" s="165" t="s">
        <v>3767</v>
      </c>
      <c r="N367" s="64">
        <v>0</v>
      </c>
      <c r="O367" s="64">
        <v>19</v>
      </c>
      <c r="P367" s="64">
        <v>2</v>
      </c>
      <c r="Q367" s="64">
        <v>0</v>
      </c>
      <c r="R367" s="64">
        <f t="shared" si="62"/>
        <v>21</v>
      </c>
      <c r="S367" s="105" t="s">
        <v>5915</v>
      </c>
      <c r="T367" s="105" t="s">
        <v>172</v>
      </c>
      <c r="U367" s="159">
        <f t="shared" si="53"/>
        <v>19</v>
      </c>
      <c r="V367" s="159">
        <v>8</v>
      </c>
      <c r="W367" s="100">
        <f t="shared" si="54"/>
        <v>0.42105263157894735</v>
      </c>
      <c r="X367" s="105" t="str">
        <f t="shared" si="55"/>
        <v>En Riesgo de no Cumplimiento</v>
      </c>
      <c r="Y367" s="166"/>
      <c r="Z367" s="159">
        <f t="shared" si="56"/>
        <v>2</v>
      </c>
      <c r="AA367" s="159"/>
      <c r="AB367" s="100" t="str">
        <f t="shared" si="57"/>
        <v>No hay ejecución</v>
      </c>
      <c r="AC367" s="105" t="str">
        <f t="shared" si="58"/>
        <v>NA</v>
      </c>
      <c r="AD367" s="166"/>
      <c r="AE367" s="65">
        <f t="shared" si="59"/>
        <v>8</v>
      </c>
      <c r="AF367" s="100">
        <f t="shared" si="60"/>
        <v>0.38095238095238093</v>
      </c>
      <c r="AG367" s="105" t="str">
        <f t="shared" si="61"/>
        <v>Incumplimiento</v>
      </c>
      <c r="AH367" s="166"/>
      <c r="AI367" s="65" t="s">
        <v>172</v>
      </c>
      <c r="AJ367" s="105" t="s">
        <v>172</v>
      </c>
    </row>
    <row r="368" spans="1:36" s="59" customFormat="1" ht="20.399999999999999" thickTop="1" thickBot="1">
      <c r="A368" s="63">
        <v>353</v>
      </c>
      <c r="B368" s="162" t="s">
        <v>3954</v>
      </c>
      <c r="C368" s="162">
        <v>0</v>
      </c>
      <c r="D368" s="162">
        <v>0</v>
      </c>
      <c r="E368" s="162" t="s">
        <v>46</v>
      </c>
      <c r="F368" s="162">
        <v>19</v>
      </c>
      <c r="G368" s="231" t="s">
        <v>5929</v>
      </c>
      <c r="H368" s="164" t="s">
        <v>6226</v>
      </c>
      <c r="I368" s="231" t="s">
        <v>2877</v>
      </c>
      <c r="J368" s="231" t="s">
        <v>5995</v>
      </c>
      <c r="K368" s="231">
        <v>5</v>
      </c>
      <c r="L368" s="165" t="s">
        <v>2214</v>
      </c>
      <c r="M368" s="165" t="s">
        <v>2215</v>
      </c>
      <c r="N368" s="64">
        <v>0</v>
      </c>
      <c r="O368" s="64">
        <v>10</v>
      </c>
      <c r="P368" s="64">
        <v>10</v>
      </c>
      <c r="Q368" s="64">
        <v>2</v>
      </c>
      <c r="R368" s="64">
        <f t="shared" si="62"/>
        <v>22</v>
      </c>
      <c r="S368" s="105" t="s">
        <v>5915</v>
      </c>
      <c r="T368" s="105" t="s">
        <v>172</v>
      </c>
      <c r="U368" s="159">
        <f t="shared" si="53"/>
        <v>10</v>
      </c>
      <c r="V368" s="159">
        <v>10</v>
      </c>
      <c r="W368" s="100">
        <f t="shared" si="54"/>
        <v>1</v>
      </c>
      <c r="X368" s="105" t="str">
        <f t="shared" si="55"/>
        <v>De acuerdo a lo programado</v>
      </c>
      <c r="Y368" s="166"/>
      <c r="Z368" s="159">
        <f t="shared" si="56"/>
        <v>12</v>
      </c>
      <c r="AA368" s="159"/>
      <c r="AB368" s="100" t="str">
        <f t="shared" si="57"/>
        <v>No hay ejecución</v>
      </c>
      <c r="AC368" s="105" t="str">
        <f t="shared" si="58"/>
        <v>NA</v>
      </c>
      <c r="AD368" s="166"/>
      <c r="AE368" s="65">
        <f t="shared" si="59"/>
        <v>10</v>
      </c>
      <c r="AF368" s="100">
        <f t="shared" si="60"/>
        <v>0.45454545454545453</v>
      </c>
      <c r="AG368" s="105" t="str">
        <f t="shared" si="61"/>
        <v>Incumplimiento</v>
      </c>
      <c r="AH368" s="166"/>
      <c r="AI368" s="65" t="s">
        <v>172</v>
      </c>
      <c r="AJ368" s="105" t="s">
        <v>172</v>
      </c>
    </row>
    <row r="369" spans="1:36" s="59" customFormat="1" ht="19.2">
      <c r="A369" s="63">
        <v>354</v>
      </c>
      <c r="B369" s="162" t="s">
        <v>400</v>
      </c>
      <c r="C369" s="162">
        <v>0</v>
      </c>
      <c r="D369" s="162">
        <v>0</v>
      </c>
      <c r="E369" s="162" t="s">
        <v>41</v>
      </c>
      <c r="F369" s="162">
        <v>18</v>
      </c>
      <c r="G369" s="231" t="s">
        <v>6227</v>
      </c>
      <c r="H369" s="164" t="s">
        <v>6228</v>
      </c>
      <c r="I369" s="231" t="s">
        <v>2877</v>
      </c>
      <c r="J369" s="231" t="s">
        <v>5995</v>
      </c>
      <c r="K369" s="231">
        <v>5</v>
      </c>
      <c r="L369" s="165" t="s">
        <v>4084</v>
      </c>
      <c r="M369" s="165" t="s">
        <v>2215</v>
      </c>
      <c r="N369" s="64">
        <v>0</v>
      </c>
      <c r="O369" s="64">
        <v>5</v>
      </c>
      <c r="P369" s="64">
        <v>3</v>
      </c>
      <c r="Q369" s="64">
        <v>0</v>
      </c>
      <c r="R369" s="64">
        <f t="shared" si="62"/>
        <v>8</v>
      </c>
      <c r="S369" s="105" t="s">
        <v>5915</v>
      </c>
      <c r="T369" s="105" t="s">
        <v>172</v>
      </c>
      <c r="U369" s="159">
        <f t="shared" si="53"/>
        <v>5</v>
      </c>
      <c r="V369" s="159">
        <v>0</v>
      </c>
      <c r="W369" s="100">
        <f t="shared" si="54"/>
        <v>0</v>
      </c>
      <c r="X369" s="105" t="str">
        <f t="shared" si="55"/>
        <v>En Riesgo de no Cumplimiento</v>
      </c>
      <c r="Y369" s="166" t="s">
        <v>6222</v>
      </c>
      <c r="Z369" s="159">
        <f t="shared" si="56"/>
        <v>3</v>
      </c>
      <c r="AA369" s="159"/>
      <c r="AB369" s="100" t="str">
        <f t="shared" si="57"/>
        <v>No hay ejecución</v>
      </c>
      <c r="AC369" s="105" t="str">
        <f t="shared" si="58"/>
        <v>NA</v>
      </c>
      <c r="AD369" s="166"/>
      <c r="AE369" s="65">
        <f t="shared" si="59"/>
        <v>0</v>
      </c>
      <c r="AF369" s="100" t="str">
        <f t="shared" si="60"/>
        <v>No hay Programación</v>
      </c>
      <c r="AG369" s="105" t="str">
        <f t="shared" si="61"/>
        <v>De acuerdo a lo programado</v>
      </c>
      <c r="AH369" s="166"/>
      <c r="AI369" s="65" t="s">
        <v>172</v>
      </c>
      <c r="AJ369" s="105" t="s">
        <v>172</v>
      </c>
    </row>
    <row r="370" spans="1:36" s="59" customFormat="1" ht="28.8">
      <c r="A370" s="63">
        <v>355</v>
      </c>
      <c r="B370" s="162" t="s">
        <v>400</v>
      </c>
      <c r="C370" s="162">
        <v>0</v>
      </c>
      <c r="D370" s="162">
        <v>0</v>
      </c>
      <c r="E370" s="162" t="s">
        <v>41</v>
      </c>
      <c r="F370" s="162">
        <v>18</v>
      </c>
      <c r="G370" s="231" t="s">
        <v>6229</v>
      </c>
      <c r="H370" s="164" t="s">
        <v>6230</v>
      </c>
      <c r="I370" s="231" t="s">
        <v>2877</v>
      </c>
      <c r="J370" s="231" t="s">
        <v>5995</v>
      </c>
      <c r="K370" s="231">
        <v>3</v>
      </c>
      <c r="L370" s="165" t="s">
        <v>2214</v>
      </c>
      <c r="M370" s="165" t="s">
        <v>2215</v>
      </c>
      <c r="N370" s="64">
        <v>0</v>
      </c>
      <c r="O370" s="64">
        <v>6</v>
      </c>
      <c r="P370" s="64">
        <v>4</v>
      </c>
      <c r="Q370" s="64">
        <v>1</v>
      </c>
      <c r="R370" s="64">
        <f t="shared" si="62"/>
        <v>11</v>
      </c>
      <c r="S370" s="105" t="s">
        <v>5915</v>
      </c>
      <c r="T370" s="105" t="s">
        <v>172</v>
      </c>
      <c r="U370" s="159">
        <f t="shared" si="53"/>
        <v>6</v>
      </c>
      <c r="V370" s="159">
        <v>3</v>
      </c>
      <c r="W370" s="100">
        <f t="shared" si="54"/>
        <v>0.5</v>
      </c>
      <c r="X370" s="105" t="str">
        <f t="shared" si="55"/>
        <v>En Riesgo de no Cumplimiento</v>
      </c>
      <c r="Y370" s="166" t="s">
        <v>6222</v>
      </c>
      <c r="Z370" s="159">
        <f t="shared" si="56"/>
        <v>5</v>
      </c>
      <c r="AA370" s="159"/>
      <c r="AB370" s="100" t="str">
        <f t="shared" si="57"/>
        <v>No hay ejecución</v>
      </c>
      <c r="AC370" s="105" t="str">
        <f t="shared" si="58"/>
        <v>NA</v>
      </c>
      <c r="AD370" s="166"/>
      <c r="AE370" s="65">
        <f t="shared" si="59"/>
        <v>3</v>
      </c>
      <c r="AF370" s="100">
        <f t="shared" si="60"/>
        <v>0.27272727272727271</v>
      </c>
      <c r="AG370" s="105" t="str">
        <f t="shared" si="61"/>
        <v>Incumplimiento</v>
      </c>
      <c r="AH370" s="166"/>
      <c r="AI370" s="65" t="s">
        <v>172</v>
      </c>
      <c r="AJ370" s="105" t="s">
        <v>172</v>
      </c>
    </row>
    <row r="371" spans="1:36" s="59" customFormat="1" ht="19.2">
      <c r="A371" s="63">
        <v>356</v>
      </c>
      <c r="B371" s="162" t="s">
        <v>400</v>
      </c>
      <c r="C371" s="162">
        <v>0</v>
      </c>
      <c r="D371" s="162">
        <v>0</v>
      </c>
      <c r="E371" s="162" t="s">
        <v>41</v>
      </c>
      <c r="F371" s="162">
        <v>18</v>
      </c>
      <c r="G371" s="231" t="s">
        <v>2875</v>
      </c>
      <c r="H371" s="164" t="s">
        <v>6231</v>
      </c>
      <c r="I371" s="231" t="s">
        <v>2877</v>
      </c>
      <c r="J371" s="231" t="s">
        <v>5995</v>
      </c>
      <c r="K371" s="231">
        <v>3</v>
      </c>
      <c r="L371" s="165" t="s">
        <v>2247</v>
      </c>
      <c r="M371" s="165" t="s">
        <v>643</v>
      </c>
      <c r="N371" s="64">
        <v>1</v>
      </c>
      <c r="O371" s="64">
        <v>4</v>
      </c>
      <c r="P371" s="64">
        <v>4</v>
      </c>
      <c r="Q371" s="64">
        <v>2</v>
      </c>
      <c r="R371" s="64">
        <f t="shared" si="62"/>
        <v>11</v>
      </c>
      <c r="S371" s="105" t="s">
        <v>5915</v>
      </c>
      <c r="T371" s="105" t="s">
        <v>172</v>
      </c>
      <c r="U371" s="159">
        <f t="shared" si="53"/>
        <v>5</v>
      </c>
      <c r="V371" s="159">
        <v>2</v>
      </c>
      <c r="W371" s="100">
        <f t="shared" si="54"/>
        <v>0.4</v>
      </c>
      <c r="X371" s="105" t="str">
        <f t="shared" si="55"/>
        <v>En Riesgo de no Cumplimiento</v>
      </c>
      <c r="Y371" s="166" t="s">
        <v>6222</v>
      </c>
      <c r="Z371" s="159">
        <f t="shared" si="56"/>
        <v>6</v>
      </c>
      <c r="AA371" s="159"/>
      <c r="AB371" s="100" t="str">
        <f t="shared" si="57"/>
        <v>No hay ejecución</v>
      </c>
      <c r="AC371" s="105" t="str">
        <f t="shared" si="58"/>
        <v>NA</v>
      </c>
      <c r="AD371" s="166"/>
      <c r="AE371" s="65">
        <f t="shared" si="59"/>
        <v>2</v>
      </c>
      <c r="AF371" s="100">
        <f t="shared" si="60"/>
        <v>0.18181818181818182</v>
      </c>
      <c r="AG371" s="105" t="str">
        <f t="shared" si="61"/>
        <v>Incumplimiento</v>
      </c>
      <c r="AH371" s="166"/>
      <c r="AI371" s="65" t="s">
        <v>172</v>
      </c>
      <c r="AJ371" s="105" t="s">
        <v>172</v>
      </c>
    </row>
    <row r="372" spans="1:36" s="59" customFormat="1" ht="106.8" thickTop="1" thickBot="1">
      <c r="A372" s="63">
        <v>357</v>
      </c>
      <c r="B372" s="162" t="s">
        <v>400</v>
      </c>
      <c r="C372" s="162">
        <v>0</v>
      </c>
      <c r="D372" s="162">
        <v>0</v>
      </c>
      <c r="E372" s="162" t="s">
        <v>41</v>
      </c>
      <c r="F372" s="162">
        <v>21</v>
      </c>
      <c r="G372" s="231" t="s">
        <v>6232</v>
      </c>
      <c r="H372" s="164" t="s">
        <v>6233</v>
      </c>
      <c r="I372" s="231" t="s">
        <v>2877</v>
      </c>
      <c r="J372" s="231" t="s">
        <v>6207</v>
      </c>
      <c r="K372" s="231">
        <v>20</v>
      </c>
      <c r="L372" s="165" t="s">
        <v>642</v>
      </c>
      <c r="M372" s="165" t="s">
        <v>643</v>
      </c>
      <c r="N372" s="64">
        <v>5</v>
      </c>
      <c r="O372" s="64">
        <v>6</v>
      </c>
      <c r="P372" s="64">
        <v>6</v>
      </c>
      <c r="Q372" s="64">
        <v>6</v>
      </c>
      <c r="R372" s="64">
        <f t="shared" si="62"/>
        <v>23</v>
      </c>
      <c r="S372" s="105" t="s">
        <v>5915</v>
      </c>
      <c r="T372" s="105" t="s">
        <v>172</v>
      </c>
      <c r="U372" s="159">
        <f t="shared" si="53"/>
        <v>11</v>
      </c>
      <c r="V372" s="159">
        <v>9</v>
      </c>
      <c r="W372" s="100">
        <f t="shared" si="54"/>
        <v>0.81818181818181823</v>
      </c>
      <c r="X372" s="105" t="str">
        <f t="shared" si="55"/>
        <v>Atraso Leve</v>
      </c>
      <c r="Y372" s="166" t="s">
        <v>6234</v>
      </c>
      <c r="Z372" s="159">
        <f t="shared" si="56"/>
        <v>12</v>
      </c>
      <c r="AA372" s="159"/>
      <c r="AB372" s="100" t="str">
        <f t="shared" si="57"/>
        <v>No hay ejecución</v>
      </c>
      <c r="AC372" s="105" t="str">
        <f t="shared" si="58"/>
        <v>NA</v>
      </c>
      <c r="AD372" s="166"/>
      <c r="AE372" s="65">
        <f t="shared" si="59"/>
        <v>9</v>
      </c>
      <c r="AF372" s="100">
        <f t="shared" si="60"/>
        <v>0.39130434782608697</v>
      </c>
      <c r="AG372" s="105" t="str">
        <f t="shared" si="61"/>
        <v>Incumplimiento</v>
      </c>
      <c r="AH372" s="166"/>
      <c r="AI372" s="65" t="s">
        <v>172</v>
      </c>
      <c r="AJ372" s="105" t="s">
        <v>172</v>
      </c>
    </row>
    <row r="373" spans="1:36" s="59" customFormat="1" ht="20.399999999999999" thickTop="1" thickBot="1">
      <c r="A373" s="63">
        <v>358</v>
      </c>
      <c r="B373" s="162" t="s">
        <v>400</v>
      </c>
      <c r="C373" s="162">
        <v>0</v>
      </c>
      <c r="D373" s="162">
        <v>0</v>
      </c>
      <c r="E373" s="162" t="s">
        <v>41</v>
      </c>
      <c r="F373" s="162">
        <v>21</v>
      </c>
      <c r="G373" s="231" t="s">
        <v>2875</v>
      </c>
      <c r="H373" s="164" t="s">
        <v>6235</v>
      </c>
      <c r="I373" s="231" t="s">
        <v>2877</v>
      </c>
      <c r="J373" s="231" t="s">
        <v>6207</v>
      </c>
      <c r="K373" s="231">
        <v>20</v>
      </c>
      <c r="L373" s="165" t="s">
        <v>2214</v>
      </c>
      <c r="M373" s="165" t="s">
        <v>2215</v>
      </c>
      <c r="N373" s="64">
        <v>3</v>
      </c>
      <c r="O373" s="64">
        <v>7</v>
      </c>
      <c r="P373" s="64">
        <v>5</v>
      </c>
      <c r="Q373" s="64">
        <v>5</v>
      </c>
      <c r="R373" s="64">
        <f t="shared" si="62"/>
        <v>20</v>
      </c>
      <c r="S373" s="105" t="s">
        <v>5915</v>
      </c>
      <c r="T373" s="105" t="s">
        <v>172</v>
      </c>
      <c r="U373" s="159">
        <f t="shared" si="53"/>
        <v>10</v>
      </c>
      <c r="V373" s="159">
        <v>10</v>
      </c>
      <c r="W373" s="100">
        <f t="shared" si="54"/>
        <v>1</v>
      </c>
      <c r="X373" s="105" t="str">
        <f t="shared" si="55"/>
        <v>De acuerdo a lo programado</v>
      </c>
      <c r="Y373" s="166"/>
      <c r="Z373" s="159">
        <f t="shared" si="56"/>
        <v>10</v>
      </c>
      <c r="AA373" s="159"/>
      <c r="AB373" s="100" t="str">
        <f t="shared" si="57"/>
        <v>No hay ejecución</v>
      </c>
      <c r="AC373" s="105" t="str">
        <f t="shared" si="58"/>
        <v>NA</v>
      </c>
      <c r="AD373" s="166"/>
      <c r="AE373" s="65">
        <f t="shared" si="59"/>
        <v>10</v>
      </c>
      <c r="AF373" s="100">
        <f t="shared" si="60"/>
        <v>0.5</v>
      </c>
      <c r="AG373" s="105" t="str">
        <f t="shared" si="61"/>
        <v>Incumplimiento</v>
      </c>
      <c r="AH373" s="166"/>
      <c r="AI373" s="65" t="s">
        <v>172</v>
      </c>
      <c r="AJ373" s="105" t="s">
        <v>172</v>
      </c>
    </row>
    <row r="374" spans="1:36" s="59" customFormat="1" ht="20.399999999999999" thickTop="1" thickBot="1">
      <c r="A374" s="63">
        <v>359</v>
      </c>
      <c r="B374" s="162" t="s">
        <v>400</v>
      </c>
      <c r="C374" s="162">
        <v>0</v>
      </c>
      <c r="D374" s="162">
        <v>0</v>
      </c>
      <c r="E374" s="162" t="s">
        <v>41</v>
      </c>
      <c r="F374" s="162">
        <v>21</v>
      </c>
      <c r="G374" s="231" t="s">
        <v>2875</v>
      </c>
      <c r="H374" s="164" t="s">
        <v>6236</v>
      </c>
      <c r="I374" s="231" t="s">
        <v>2877</v>
      </c>
      <c r="J374" s="231" t="s">
        <v>5995</v>
      </c>
      <c r="K374" s="231">
        <v>6</v>
      </c>
      <c r="L374" s="165" t="s">
        <v>2201</v>
      </c>
      <c r="M374" s="165" t="s">
        <v>2215</v>
      </c>
      <c r="N374" s="64">
        <v>0</v>
      </c>
      <c r="O374" s="64">
        <v>2</v>
      </c>
      <c r="P374" s="64">
        <v>2</v>
      </c>
      <c r="Q374" s="64">
        <v>0</v>
      </c>
      <c r="R374" s="64">
        <f t="shared" si="62"/>
        <v>4</v>
      </c>
      <c r="S374" s="105" t="s">
        <v>5915</v>
      </c>
      <c r="T374" s="105" t="s">
        <v>172</v>
      </c>
      <c r="U374" s="159">
        <f t="shared" si="53"/>
        <v>2</v>
      </c>
      <c r="V374" s="159">
        <v>2</v>
      </c>
      <c r="W374" s="100">
        <f t="shared" si="54"/>
        <v>1</v>
      </c>
      <c r="X374" s="105" t="str">
        <f t="shared" si="55"/>
        <v>De acuerdo a lo programado</v>
      </c>
      <c r="Y374" s="166"/>
      <c r="Z374" s="159">
        <f t="shared" si="56"/>
        <v>2</v>
      </c>
      <c r="AA374" s="159"/>
      <c r="AB374" s="100" t="str">
        <f t="shared" si="57"/>
        <v>No hay ejecución</v>
      </c>
      <c r="AC374" s="105" t="str">
        <f t="shared" si="58"/>
        <v>NA</v>
      </c>
      <c r="AD374" s="166"/>
      <c r="AE374" s="65">
        <f t="shared" si="59"/>
        <v>2</v>
      </c>
      <c r="AF374" s="100">
        <f t="shared" si="60"/>
        <v>0.5</v>
      </c>
      <c r="AG374" s="105" t="str">
        <f t="shared" si="61"/>
        <v>Incumplimiento</v>
      </c>
      <c r="AH374" s="166"/>
      <c r="AI374" s="65" t="s">
        <v>172</v>
      </c>
      <c r="AJ374" s="105" t="s">
        <v>172</v>
      </c>
    </row>
    <row r="375" spans="1:36" s="59" customFormat="1" ht="20.399999999999999" thickTop="1" thickBot="1">
      <c r="A375" s="63">
        <v>360</v>
      </c>
      <c r="B375" s="162" t="s">
        <v>400</v>
      </c>
      <c r="C375" s="162">
        <v>0</v>
      </c>
      <c r="D375" s="162">
        <v>0</v>
      </c>
      <c r="E375" s="162" t="s">
        <v>41</v>
      </c>
      <c r="F375" s="162">
        <v>21</v>
      </c>
      <c r="G375" s="231" t="s">
        <v>2875</v>
      </c>
      <c r="H375" s="164" t="s">
        <v>6237</v>
      </c>
      <c r="I375" s="231" t="s">
        <v>2877</v>
      </c>
      <c r="J375" s="231" t="s">
        <v>5995</v>
      </c>
      <c r="K375" s="231">
        <v>6</v>
      </c>
      <c r="L375" s="165" t="s">
        <v>3778</v>
      </c>
      <c r="M375" s="165" t="s">
        <v>643</v>
      </c>
      <c r="N375" s="64">
        <v>2</v>
      </c>
      <c r="O375" s="64">
        <v>0</v>
      </c>
      <c r="P375" s="64">
        <v>2</v>
      </c>
      <c r="Q375" s="64">
        <v>0</v>
      </c>
      <c r="R375" s="64">
        <f t="shared" si="62"/>
        <v>4</v>
      </c>
      <c r="S375" s="105" t="s">
        <v>5915</v>
      </c>
      <c r="T375" s="105" t="s">
        <v>172</v>
      </c>
      <c r="U375" s="159">
        <f t="shared" si="53"/>
        <v>2</v>
      </c>
      <c r="V375" s="159">
        <v>2</v>
      </c>
      <c r="W375" s="100">
        <f t="shared" si="54"/>
        <v>1</v>
      </c>
      <c r="X375" s="105" t="str">
        <f t="shared" si="55"/>
        <v>De acuerdo a lo programado</v>
      </c>
      <c r="Y375" s="166"/>
      <c r="Z375" s="159">
        <f t="shared" si="56"/>
        <v>2</v>
      </c>
      <c r="AA375" s="159"/>
      <c r="AB375" s="100" t="str">
        <f t="shared" si="57"/>
        <v>No hay ejecución</v>
      </c>
      <c r="AC375" s="105" t="str">
        <f t="shared" si="58"/>
        <v>NA</v>
      </c>
      <c r="AD375" s="166"/>
      <c r="AE375" s="65">
        <f t="shared" si="59"/>
        <v>2</v>
      </c>
      <c r="AF375" s="100">
        <f t="shared" si="60"/>
        <v>0.5</v>
      </c>
      <c r="AG375" s="105" t="str">
        <f t="shared" si="61"/>
        <v>Incumplimiento</v>
      </c>
      <c r="AH375" s="166"/>
      <c r="AI375" s="65" t="s">
        <v>172</v>
      </c>
      <c r="AJ375" s="105" t="s">
        <v>172</v>
      </c>
    </row>
    <row r="376" spans="1:36" s="59" customFormat="1" ht="20.399999999999999" thickTop="1" thickBot="1">
      <c r="A376" s="63">
        <v>361</v>
      </c>
      <c r="B376" s="162" t="s">
        <v>400</v>
      </c>
      <c r="C376" s="162">
        <v>0</v>
      </c>
      <c r="D376" s="162">
        <v>0</v>
      </c>
      <c r="E376" s="162" t="s">
        <v>41</v>
      </c>
      <c r="F376" s="162">
        <v>18</v>
      </c>
      <c r="G376" s="231" t="s">
        <v>2875</v>
      </c>
      <c r="H376" s="164" t="s">
        <v>6238</v>
      </c>
      <c r="I376" s="231" t="s">
        <v>2877</v>
      </c>
      <c r="J376" s="231" t="s">
        <v>5995</v>
      </c>
      <c r="K376" s="231">
        <v>6</v>
      </c>
      <c r="L376" s="165" t="s">
        <v>4784</v>
      </c>
      <c r="M376" s="165" t="s">
        <v>2215</v>
      </c>
      <c r="N376" s="64">
        <v>0</v>
      </c>
      <c r="O376" s="64">
        <v>2</v>
      </c>
      <c r="P376" s="64">
        <v>2</v>
      </c>
      <c r="Q376" s="64">
        <v>2</v>
      </c>
      <c r="R376" s="64">
        <f t="shared" si="62"/>
        <v>6</v>
      </c>
      <c r="S376" s="105" t="s">
        <v>5915</v>
      </c>
      <c r="T376" s="105" t="s">
        <v>172</v>
      </c>
      <c r="U376" s="159">
        <f t="shared" si="53"/>
        <v>2</v>
      </c>
      <c r="V376" s="159">
        <v>2</v>
      </c>
      <c r="W376" s="100">
        <f t="shared" si="54"/>
        <v>1</v>
      </c>
      <c r="X376" s="105" t="str">
        <f t="shared" si="55"/>
        <v>De acuerdo a lo programado</v>
      </c>
      <c r="Y376" s="166"/>
      <c r="Z376" s="159">
        <f t="shared" si="56"/>
        <v>4</v>
      </c>
      <c r="AA376" s="159"/>
      <c r="AB376" s="100" t="str">
        <f t="shared" si="57"/>
        <v>No hay ejecución</v>
      </c>
      <c r="AC376" s="105" t="str">
        <f t="shared" si="58"/>
        <v>NA</v>
      </c>
      <c r="AD376" s="166"/>
      <c r="AE376" s="65">
        <f t="shared" si="59"/>
        <v>2</v>
      </c>
      <c r="AF376" s="100">
        <f t="shared" si="60"/>
        <v>0.33333333333333331</v>
      </c>
      <c r="AG376" s="105" t="str">
        <f t="shared" si="61"/>
        <v>Incumplimiento</v>
      </c>
      <c r="AH376" s="166"/>
      <c r="AI376" s="65" t="s">
        <v>172</v>
      </c>
      <c r="AJ376" s="105" t="s">
        <v>172</v>
      </c>
    </row>
    <row r="377" spans="1:36" s="59" customFormat="1" ht="30" thickTop="1" thickBot="1">
      <c r="A377" s="63">
        <v>362</v>
      </c>
      <c r="B377" s="162" t="s">
        <v>400</v>
      </c>
      <c r="C377" s="162">
        <v>0</v>
      </c>
      <c r="D377" s="162">
        <v>0</v>
      </c>
      <c r="E377" s="162" t="s">
        <v>41</v>
      </c>
      <c r="F377" s="162">
        <v>18</v>
      </c>
      <c r="G377" s="231" t="s">
        <v>6239</v>
      </c>
      <c r="H377" s="164" t="s">
        <v>6240</v>
      </c>
      <c r="I377" s="231" t="s">
        <v>2877</v>
      </c>
      <c r="J377" s="231" t="s">
        <v>6207</v>
      </c>
      <c r="K377" s="231">
        <v>6</v>
      </c>
      <c r="L377" s="165" t="s">
        <v>2214</v>
      </c>
      <c r="M377" s="165" t="s">
        <v>2215</v>
      </c>
      <c r="N377" s="64">
        <v>2</v>
      </c>
      <c r="O377" s="64">
        <v>3</v>
      </c>
      <c r="P377" s="64">
        <v>2</v>
      </c>
      <c r="Q377" s="64">
        <v>2</v>
      </c>
      <c r="R377" s="64">
        <f t="shared" si="62"/>
        <v>9</v>
      </c>
      <c r="S377" s="105" t="s">
        <v>5915</v>
      </c>
      <c r="T377" s="105" t="s">
        <v>172</v>
      </c>
      <c r="U377" s="159">
        <f t="shared" si="53"/>
        <v>5</v>
      </c>
      <c r="V377" s="159">
        <v>5</v>
      </c>
      <c r="W377" s="100">
        <f t="shared" si="54"/>
        <v>1</v>
      </c>
      <c r="X377" s="105" t="str">
        <f t="shared" si="55"/>
        <v>De acuerdo a lo programado</v>
      </c>
      <c r="Y377" s="166"/>
      <c r="Z377" s="159">
        <f t="shared" si="56"/>
        <v>4</v>
      </c>
      <c r="AA377" s="159"/>
      <c r="AB377" s="100" t="str">
        <f t="shared" si="57"/>
        <v>No hay ejecución</v>
      </c>
      <c r="AC377" s="105" t="str">
        <f t="shared" si="58"/>
        <v>NA</v>
      </c>
      <c r="AD377" s="166"/>
      <c r="AE377" s="65">
        <f t="shared" si="59"/>
        <v>5</v>
      </c>
      <c r="AF377" s="100">
        <f t="shared" si="60"/>
        <v>0.55555555555555558</v>
      </c>
      <c r="AG377" s="105" t="str">
        <f t="shared" si="61"/>
        <v>Incumplimiento</v>
      </c>
      <c r="AH377" s="166"/>
      <c r="AI377" s="65" t="s">
        <v>172</v>
      </c>
      <c r="AJ377" s="105" t="s">
        <v>172</v>
      </c>
    </row>
    <row r="378" spans="1:36" s="59" customFormat="1" ht="20.399999999999999" thickTop="1" thickBot="1">
      <c r="A378" s="63">
        <v>363</v>
      </c>
      <c r="B378" s="162" t="s">
        <v>388</v>
      </c>
      <c r="C378" s="162">
        <v>0</v>
      </c>
      <c r="D378" s="162">
        <v>0</v>
      </c>
      <c r="E378" s="162">
        <v>0</v>
      </c>
      <c r="F378" s="162">
        <v>22</v>
      </c>
      <c r="G378" s="231" t="s">
        <v>6241</v>
      </c>
      <c r="H378" s="164" t="s">
        <v>6242</v>
      </c>
      <c r="I378" s="231" t="s">
        <v>2877</v>
      </c>
      <c r="J378" s="231" t="s">
        <v>6224</v>
      </c>
      <c r="K378" s="231">
        <v>19</v>
      </c>
      <c r="L378" s="165" t="s">
        <v>2201</v>
      </c>
      <c r="M378" s="165" t="s">
        <v>3764</v>
      </c>
      <c r="N378" s="64">
        <v>2232</v>
      </c>
      <c r="O378" s="64">
        <v>1224</v>
      </c>
      <c r="P378" s="64">
        <v>707</v>
      </c>
      <c r="Q378" s="64">
        <v>894</v>
      </c>
      <c r="R378" s="64">
        <f t="shared" si="62"/>
        <v>5057</v>
      </c>
      <c r="S378" s="105" t="s">
        <v>5915</v>
      </c>
      <c r="T378" s="105" t="s">
        <v>172</v>
      </c>
      <c r="U378" s="159">
        <f t="shared" si="53"/>
        <v>3456</v>
      </c>
      <c r="V378" s="159">
        <v>1012</v>
      </c>
      <c r="W378" s="100">
        <f t="shared" si="54"/>
        <v>0.29282407407407407</v>
      </c>
      <c r="X378" s="105" t="str">
        <f t="shared" si="55"/>
        <v>En Riesgo de no Cumplimiento</v>
      </c>
      <c r="Y378" s="166" t="s">
        <v>6243</v>
      </c>
      <c r="Z378" s="159">
        <f t="shared" si="56"/>
        <v>1601</v>
      </c>
      <c r="AA378" s="159"/>
      <c r="AB378" s="100" t="str">
        <f t="shared" si="57"/>
        <v>No hay ejecución</v>
      </c>
      <c r="AC378" s="105" t="str">
        <f t="shared" si="58"/>
        <v>NA</v>
      </c>
      <c r="AD378" s="166"/>
      <c r="AE378" s="65">
        <f t="shared" si="59"/>
        <v>1012</v>
      </c>
      <c r="AF378" s="100">
        <f t="shared" si="60"/>
        <v>0.20011864741941862</v>
      </c>
      <c r="AG378" s="105" t="str">
        <f t="shared" si="61"/>
        <v>Incumplimiento</v>
      </c>
      <c r="AH378" s="166"/>
      <c r="AI378" s="65" t="s">
        <v>172</v>
      </c>
      <c r="AJ378" s="105" t="s">
        <v>172</v>
      </c>
    </row>
    <row r="379" spans="1:36" s="59" customFormat="1" ht="20.399999999999999" thickTop="1" thickBot="1">
      <c r="A379" s="63">
        <v>364</v>
      </c>
      <c r="B379" s="162" t="s">
        <v>388</v>
      </c>
      <c r="C379" s="162">
        <v>0</v>
      </c>
      <c r="D379" s="162">
        <v>0</v>
      </c>
      <c r="E379" s="162">
        <v>0</v>
      </c>
      <c r="F379" s="162">
        <v>22</v>
      </c>
      <c r="G379" s="231" t="s">
        <v>6241</v>
      </c>
      <c r="H379" s="164" t="s">
        <v>4580</v>
      </c>
      <c r="I379" s="231" t="s">
        <v>2877</v>
      </c>
      <c r="J379" s="231" t="s">
        <v>6224</v>
      </c>
      <c r="K379" s="231">
        <v>19</v>
      </c>
      <c r="L379" s="165" t="s">
        <v>2201</v>
      </c>
      <c r="M379" s="165" t="s">
        <v>3764</v>
      </c>
      <c r="N379" s="64">
        <v>499</v>
      </c>
      <c r="O379" s="64">
        <v>406</v>
      </c>
      <c r="P379" s="64">
        <v>303</v>
      </c>
      <c r="Q379" s="64">
        <v>284</v>
      </c>
      <c r="R379" s="64">
        <f t="shared" si="62"/>
        <v>1492</v>
      </c>
      <c r="S379" s="105" t="s">
        <v>5915</v>
      </c>
      <c r="T379" s="105" t="s">
        <v>172</v>
      </c>
      <c r="U379" s="159">
        <f t="shared" si="53"/>
        <v>905</v>
      </c>
      <c r="V379" s="159">
        <v>677</v>
      </c>
      <c r="W379" s="100">
        <f t="shared" si="54"/>
        <v>0.74806629834254146</v>
      </c>
      <c r="X379" s="105" t="str">
        <f t="shared" si="55"/>
        <v>Atraso Leve</v>
      </c>
      <c r="Y379" s="166"/>
      <c r="Z379" s="159">
        <f t="shared" si="56"/>
        <v>587</v>
      </c>
      <c r="AA379" s="159"/>
      <c r="AB379" s="100" t="str">
        <f t="shared" si="57"/>
        <v>No hay ejecución</v>
      </c>
      <c r="AC379" s="105" t="str">
        <f t="shared" si="58"/>
        <v>NA</v>
      </c>
      <c r="AD379" s="166"/>
      <c r="AE379" s="65">
        <f t="shared" si="59"/>
        <v>677</v>
      </c>
      <c r="AF379" s="100">
        <f t="shared" si="60"/>
        <v>0.45375335120643434</v>
      </c>
      <c r="AG379" s="105" t="str">
        <f t="shared" si="61"/>
        <v>Incumplimiento</v>
      </c>
      <c r="AH379" s="166"/>
      <c r="AI379" s="65" t="s">
        <v>172</v>
      </c>
      <c r="AJ379" s="105" t="s">
        <v>172</v>
      </c>
    </row>
    <row r="380" spans="1:36" s="59" customFormat="1" ht="20.399999999999999" thickTop="1" thickBot="1">
      <c r="A380" s="63">
        <v>365</v>
      </c>
      <c r="B380" s="162" t="s">
        <v>388</v>
      </c>
      <c r="C380" s="162">
        <v>0</v>
      </c>
      <c r="D380" s="162">
        <v>0</v>
      </c>
      <c r="E380" s="162">
        <v>0</v>
      </c>
      <c r="F380" s="162">
        <v>22</v>
      </c>
      <c r="G380" s="231" t="s">
        <v>6241</v>
      </c>
      <c r="H380" s="164" t="s">
        <v>6244</v>
      </c>
      <c r="I380" s="231" t="s">
        <v>2877</v>
      </c>
      <c r="J380" s="231" t="s">
        <v>6224</v>
      </c>
      <c r="K380" s="231">
        <v>19</v>
      </c>
      <c r="L380" s="165" t="s">
        <v>3807</v>
      </c>
      <c r="M380" s="165" t="s">
        <v>3764</v>
      </c>
      <c r="N380" s="64">
        <v>475</v>
      </c>
      <c r="O380" s="64">
        <v>39</v>
      </c>
      <c r="P380" s="64">
        <v>0</v>
      </c>
      <c r="Q380" s="64">
        <v>192</v>
      </c>
      <c r="R380" s="64">
        <f t="shared" si="62"/>
        <v>706</v>
      </c>
      <c r="S380" s="105" t="s">
        <v>5915</v>
      </c>
      <c r="T380" s="105" t="s">
        <v>172</v>
      </c>
      <c r="U380" s="159">
        <f t="shared" si="53"/>
        <v>514</v>
      </c>
      <c r="V380" s="159">
        <v>471</v>
      </c>
      <c r="W380" s="100">
        <f t="shared" si="54"/>
        <v>0.91634241245136183</v>
      </c>
      <c r="X380" s="105" t="str">
        <f t="shared" si="55"/>
        <v>De acuerdo a lo programado</v>
      </c>
      <c r="Y380" s="166"/>
      <c r="Z380" s="159">
        <f t="shared" si="56"/>
        <v>192</v>
      </c>
      <c r="AA380" s="159"/>
      <c r="AB380" s="100" t="str">
        <f t="shared" si="57"/>
        <v>No hay ejecución</v>
      </c>
      <c r="AC380" s="105" t="str">
        <f t="shared" si="58"/>
        <v>NA</v>
      </c>
      <c r="AD380" s="166"/>
      <c r="AE380" s="65">
        <f t="shared" si="59"/>
        <v>471</v>
      </c>
      <c r="AF380" s="100">
        <f t="shared" si="60"/>
        <v>0.66713881019830024</v>
      </c>
      <c r="AG380" s="105" t="str">
        <f t="shared" si="61"/>
        <v>Incumplimiento</v>
      </c>
      <c r="AH380" s="166"/>
      <c r="AI380" s="65" t="s">
        <v>172</v>
      </c>
      <c r="AJ380" s="105" t="s">
        <v>172</v>
      </c>
    </row>
    <row r="381" spans="1:36" s="59" customFormat="1" ht="20.399999999999999" thickTop="1" thickBot="1">
      <c r="A381" s="63">
        <v>366</v>
      </c>
      <c r="B381" s="162" t="s">
        <v>388</v>
      </c>
      <c r="C381" s="162">
        <v>0</v>
      </c>
      <c r="D381" s="162">
        <v>0</v>
      </c>
      <c r="E381" s="162">
        <v>0</v>
      </c>
      <c r="F381" s="162">
        <v>22</v>
      </c>
      <c r="G381" s="231" t="s">
        <v>6241</v>
      </c>
      <c r="H381" s="164" t="s">
        <v>4618</v>
      </c>
      <c r="I381" s="231" t="s">
        <v>2877</v>
      </c>
      <c r="J381" s="231" t="s">
        <v>6224</v>
      </c>
      <c r="K381" s="231">
        <v>19</v>
      </c>
      <c r="L381" s="165"/>
      <c r="M381" s="165"/>
      <c r="N381" s="64">
        <v>0</v>
      </c>
      <c r="O381" s="64">
        <v>0</v>
      </c>
      <c r="P381" s="64">
        <v>0</v>
      </c>
      <c r="Q381" s="64">
        <v>0</v>
      </c>
      <c r="R381" s="64">
        <f t="shared" si="62"/>
        <v>0</v>
      </c>
      <c r="S381" s="105" t="s">
        <v>5915</v>
      </c>
      <c r="T381" s="105" t="s">
        <v>172</v>
      </c>
      <c r="U381" s="159">
        <f t="shared" si="53"/>
        <v>0</v>
      </c>
      <c r="V381" s="159" t="s">
        <v>5920</v>
      </c>
      <c r="W381" s="100" t="str">
        <f t="shared" si="54"/>
        <v>No hay Programación</v>
      </c>
      <c r="X381" s="105" t="str">
        <f t="shared" si="55"/>
        <v>De acuerdo a lo programado</v>
      </c>
      <c r="Y381" s="166"/>
      <c r="Z381" s="159">
        <f t="shared" si="56"/>
        <v>0</v>
      </c>
      <c r="AA381" s="159"/>
      <c r="AB381" s="100" t="str">
        <f t="shared" si="57"/>
        <v>No hay ejecución</v>
      </c>
      <c r="AC381" s="105" t="str">
        <f t="shared" si="58"/>
        <v>NA</v>
      </c>
      <c r="AD381" s="166"/>
      <c r="AE381" s="65" t="e">
        <f t="shared" si="59"/>
        <v>#VALUE!</v>
      </c>
      <c r="AF381" s="100" t="e">
        <f t="shared" si="60"/>
        <v>#VALUE!</v>
      </c>
      <c r="AG381" s="105" t="e">
        <f t="shared" si="61"/>
        <v>#VALUE!</v>
      </c>
      <c r="AH381" s="166"/>
      <c r="AI381" s="65" t="s">
        <v>172</v>
      </c>
      <c r="AJ381" s="105" t="s">
        <v>172</v>
      </c>
    </row>
    <row r="382" spans="1:36" s="59" customFormat="1" ht="30" thickTop="1" thickBot="1">
      <c r="A382" s="63">
        <v>367</v>
      </c>
      <c r="B382" s="162" t="s">
        <v>388</v>
      </c>
      <c r="C382" s="162">
        <v>0</v>
      </c>
      <c r="D382" s="162">
        <v>0</v>
      </c>
      <c r="E382" s="162">
        <v>0</v>
      </c>
      <c r="F382" s="162">
        <v>22</v>
      </c>
      <c r="G382" s="231" t="s">
        <v>6241</v>
      </c>
      <c r="H382" s="164" t="s">
        <v>6245</v>
      </c>
      <c r="I382" s="231" t="s">
        <v>2877</v>
      </c>
      <c r="J382" s="231" t="s">
        <v>6224</v>
      </c>
      <c r="K382" s="231">
        <v>19</v>
      </c>
      <c r="L382" s="165"/>
      <c r="M382" s="165"/>
      <c r="N382" s="64">
        <v>0</v>
      </c>
      <c r="O382" s="64">
        <v>0</v>
      </c>
      <c r="P382" s="64">
        <v>0</v>
      </c>
      <c r="Q382" s="64">
        <v>0</v>
      </c>
      <c r="R382" s="64">
        <f t="shared" si="62"/>
        <v>0</v>
      </c>
      <c r="S382" s="105" t="s">
        <v>5915</v>
      </c>
      <c r="T382" s="105" t="s">
        <v>172</v>
      </c>
      <c r="U382" s="159">
        <f t="shared" si="53"/>
        <v>0</v>
      </c>
      <c r="V382" s="159" t="s">
        <v>5920</v>
      </c>
      <c r="W382" s="100" t="str">
        <f t="shared" si="54"/>
        <v>No hay Programación</v>
      </c>
      <c r="X382" s="105" t="str">
        <f t="shared" si="55"/>
        <v>De acuerdo a lo programado</v>
      </c>
      <c r="Y382" s="166"/>
      <c r="Z382" s="159">
        <f t="shared" si="56"/>
        <v>0</v>
      </c>
      <c r="AA382" s="159"/>
      <c r="AB382" s="100" t="str">
        <f t="shared" si="57"/>
        <v>No hay ejecución</v>
      </c>
      <c r="AC382" s="105" t="str">
        <f t="shared" si="58"/>
        <v>NA</v>
      </c>
      <c r="AD382" s="166"/>
      <c r="AE382" s="65" t="e">
        <f t="shared" si="59"/>
        <v>#VALUE!</v>
      </c>
      <c r="AF382" s="100" t="e">
        <f t="shared" si="60"/>
        <v>#VALUE!</v>
      </c>
      <c r="AG382" s="105" t="e">
        <f t="shared" si="61"/>
        <v>#VALUE!</v>
      </c>
      <c r="AH382" s="166"/>
      <c r="AI382" s="65" t="s">
        <v>172</v>
      </c>
      <c r="AJ382" s="105" t="s">
        <v>172</v>
      </c>
    </row>
    <row r="383" spans="1:36" s="59" customFormat="1" ht="39.6" thickTop="1" thickBot="1">
      <c r="A383" s="63">
        <v>368</v>
      </c>
      <c r="B383" s="162" t="s">
        <v>388</v>
      </c>
      <c r="C383" s="162">
        <v>0</v>
      </c>
      <c r="D383" s="162">
        <v>0</v>
      </c>
      <c r="E383" s="162">
        <v>0</v>
      </c>
      <c r="F383" s="162">
        <v>22</v>
      </c>
      <c r="G383" s="231" t="s">
        <v>6241</v>
      </c>
      <c r="H383" s="164" t="s">
        <v>6246</v>
      </c>
      <c r="I383" s="231" t="s">
        <v>2877</v>
      </c>
      <c r="J383" s="231" t="s">
        <v>6224</v>
      </c>
      <c r="K383" s="231">
        <v>19</v>
      </c>
      <c r="L383" s="165" t="s">
        <v>2201</v>
      </c>
      <c r="M383" s="165" t="s">
        <v>3764</v>
      </c>
      <c r="N383" s="64">
        <v>1163</v>
      </c>
      <c r="O383" s="64">
        <v>715</v>
      </c>
      <c r="P383" s="64">
        <v>349</v>
      </c>
      <c r="Q383" s="64">
        <v>307</v>
      </c>
      <c r="R383" s="64">
        <f t="shared" si="62"/>
        <v>2534</v>
      </c>
      <c r="S383" s="105" t="s">
        <v>5915</v>
      </c>
      <c r="T383" s="105" t="s">
        <v>172</v>
      </c>
      <c r="U383" s="159">
        <f t="shared" si="53"/>
        <v>1878</v>
      </c>
      <c r="V383" s="159">
        <v>1537</v>
      </c>
      <c r="W383" s="100">
        <f t="shared" si="54"/>
        <v>0.81842385516506921</v>
      </c>
      <c r="X383" s="105" t="str">
        <f t="shared" si="55"/>
        <v>Atraso Leve</v>
      </c>
      <c r="Y383" s="166"/>
      <c r="Z383" s="159">
        <f t="shared" si="56"/>
        <v>656</v>
      </c>
      <c r="AA383" s="159"/>
      <c r="AB383" s="100" t="str">
        <f t="shared" si="57"/>
        <v>No hay ejecución</v>
      </c>
      <c r="AC383" s="105" t="str">
        <f t="shared" si="58"/>
        <v>NA</v>
      </c>
      <c r="AD383" s="166"/>
      <c r="AE383" s="65">
        <f t="shared" si="59"/>
        <v>1537</v>
      </c>
      <c r="AF383" s="100">
        <f t="shared" si="60"/>
        <v>0.60655090765588004</v>
      </c>
      <c r="AG383" s="105" t="str">
        <f t="shared" si="61"/>
        <v>Incumplimiento</v>
      </c>
      <c r="AH383" s="166"/>
      <c r="AI383" s="65" t="s">
        <v>172</v>
      </c>
      <c r="AJ383" s="105" t="s">
        <v>172</v>
      </c>
    </row>
    <row r="384" spans="1:36" s="59" customFormat="1" ht="30" thickTop="1" thickBot="1">
      <c r="A384" s="63">
        <v>369</v>
      </c>
      <c r="B384" s="162" t="s">
        <v>388</v>
      </c>
      <c r="C384" s="162">
        <v>0</v>
      </c>
      <c r="D384" s="162">
        <v>0</v>
      </c>
      <c r="E384" s="162">
        <v>0</v>
      </c>
      <c r="F384" s="162">
        <v>22</v>
      </c>
      <c r="G384" s="231" t="s">
        <v>6241</v>
      </c>
      <c r="H384" s="164" t="s">
        <v>6247</v>
      </c>
      <c r="I384" s="231" t="s">
        <v>2877</v>
      </c>
      <c r="J384" s="231" t="s">
        <v>6224</v>
      </c>
      <c r="K384" s="231">
        <v>19</v>
      </c>
      <c r="L384" s="165"/>
      <c r="M384" s="165"/>
      <c r="N384" s="64">
        <v>0</v>
      </c>
      <c r="O384" s="64">
        <v>1</v>
      </c>
      <c r="P384" s="64">
        <v>1</v>
      </c>
      <c r="Q384" s="64">
        <v>0</v>
      </c>
      <c r="R384" s="64">
        <f t="shared" si="62"/>
        <v>2</v>
      </c>
      <c r="S384" s="105" t="s">
        <v>5915</v>
      </c>
      <c r="T384" s="105" t="s">
        <v>172</v>
      </c>
      <c r="U384" s="159">
        <f t="shared" si="53"/>
        <v>1</v>
      </c>
      <c r="V384" s="159">
        <v>1</v>
      </c>
      <c r="W384" s="100">
        <f t="shared" si="54"/>
        <v>1</v>
      </c>
      <c r="X384" s="105" t="str">
        <f t="shared" si="55"/>
        <v>De acuerdo a lo programado</v>
      </c>
      <c r="Y384" s="166"/>
      <c r="Z384" s="159">
        <f t="shared" si="56"/>
        <v>1</v>
      </c>
      <c r="AA384" s="159"/>
      <c r="AB384" s="100" t="str">
        <f t="shared" si="57"/>
        <v>No hay ejecución</v>
      </c>
      <c r="AC384" s="105" t="str">
        <f t="shared" si="58"/>
        <v>NA</v>
      </c>
      <c r="AD384" s="166"/>
      <c r="AE384" s="65">
        <f t="shared" si="59"/>
        <v>1</v>
      </c>
      <c r="AF384" s="100">
        <f t="shared" si="60"/>
        <v>0.5</v>
      </c>
      <c r="AG384" s="105" t="str">
        <f t="shared" si="61"/>
        <v>Incumplimiento</v>
      </c>
      <c r="AH384" s="166"/>
      <c r="AI384" s="65" t="s">
        <v>172</v>
      </c>
      <c r="AJ384" s="105" t="s">
        <v>172</v>
      </c>
    </row>
    <row r="385" spans="1:36" s="59" customFormat="1" ht="49.2" thickTop="1" thickBot="1">
      <c r="A385" s="63">
        <v>370</v>
      </c>
      <c r="B385" s="162" t="s">
        <v>388</v>
      </c>
      <c r="C385" s="162">
        <v>0</v>
      </c>
      <c r="D385" s="162">
        <v>0</v>
      </c>
      <c r="E385" s="162">
        <v>0</v>
      </c>
      <c r="F385" s="162">
        <v>22</v>
      </c>
      <c r="G385" s="231" t="s">
        <v>6241</v>
      </c>
      <c r="H385" s="164" t="s">
        <v>6248</v>
      </c>
      <c r="I385" s="231" t="s">
        <v>2877</v>
      </c>
      <c r="J385" s="231" t="s">
        <v>6224</v>
      </c>
      <c r="K385" s="231">
        <v>19</v>
      </c>
      <c r="L385" s="165"/>
      <c r="M385" s="165"/>
      <c r="N385" s="64">
        <v>0</v>
      </c>
      <c r="O385" s="64">
        <v>0</v>
      </c>
      <c r="P385" s="64">
        <v>0</v>
      </c>
      <c r="Q385" s="64">
        <v>0</v>
      </c>
      <c r="R385" s="64">
        <f t="shared" si="62"/>
        <v>0</v>
      </c>
      <c r="S385" s="105" t="s">
        <v>5915</v>
      </c>
      <c r="T385" s="105" t="s">
        <v>172</v>
      </c>
      <c r="U385" s="159">
        <f t="shared" si="53"/>
        <v>0</v>
      </c>
      <c r="V385" s="159" t="s">
        <v>5920</v>
      </c>
      <c r="W385" s="100" t="str">
        <f t="shared" si="54"/>
        <v>No hay Programación</v>
      </c>
      <c r="X385" s="105" t="str">
        <f t="shared" si="55"/>
        <v>De acuerdo a lo programado</v>
      </c>
      <c r="Y385" s="166"/>
      <c r="Z385" s="159">
        <f t="shared" si="56"/>
        <v>0</v>
      </c>
      <c r="AA385" s="159"/>
      <c r="AB385" s="100" t="str">
        <f t="shared" si="57"/>
        <v>No hay ejecución</v>
      </c>
      <c r="AC385" s="105" t="str">
        <f t="shared" si="58"/>
        <v>NA</v>
      </c>
      <c r="AD385" s="166"/>
      <c r="AE385" s="65" t="e">
        <f t="shared" si="59"/>
        <v>#VALUE!</v>
      </c>
      <c r="AF385" s="100" t="e">
        <f t="shared" si="60"/>
        <v>#VALUE!</v>
      </c>
      <c r="AG385" s="105" t="e">
        <f t="shared" si="61"/>
        <v>#VALUE!</v>
      </c>
      <c r="AH385" s="166"/>
      <c r="AI385" s="65" t="s">
        <v>172</v>
      </c>
      <c r="AJ385" s="105" t="s">
        <v>172</v>
      </c>
    </row>
    <row r="386" spans="1:36" s="59" customFormat="1" ht="20.399999999999999" thickTop="1" thickBot="1">
      <c r="A386" s="63">
        <v>371</v>
      </c>
      <c r="B386" s="162" t="s">
        <v>388</v>
      </c>
      <c r="C386" s="162">
        <v>0</v>
      </c>
      <c r="D386" s="162">
        <v>0</v>
      </c>
      <c r="E386" s="162">
        <v>0</v>
      </c>
      <c r="F386" s="162">
        <v>22</v>
      </c>
      <c r="G386" s="231" t="s">
        <v>6241</v>
      </c>
      <c r="H386" s="164" t="s">
        <v>6249</v>
      </c>
      <c r="I386" s="231" t="s">
        <v>2877</v>
      </c>
      <c r="J386" s="231" t="s">
        <v>6224</v>
      </c>
      <c r="K386" s="231">
        <v>19</v>
      </c>
      <c r="L386" s="165" t="s">
        <v>640</v>
      </c>
      <c r="M386" s="165" t="s">
        <v>636</v>
      </c>
      <c r="N386" s="64">
        <v>8</v>
      </c>
      <c r="O386" s="64">
        <v>11</v>
      </c>
      <c r="P386" s="64">
        <v>0</v>
      </c>
      <c r="Q386" s="64">
        <v>11</v>
      </c>
      <c r="R386" s="64">
        <f t="shared" si="62"/>
        <v>30</v>
      </c>
      <c r="S386" s="105" t="s">
        <v>5915</v>
      </c>
      <c r="T386" s="105" t="s">
        <v>172</v>
      </c>
      <c r="U386" s="159">
        <f t="shared" si="53"/>
        <v>19</v>
      </c>
      <c r="V386" s="159">
        <v>18</v>
      </c>
      <c r="W386" s="100">
        <f t="shared" si="54"/>
        <v>0.94736842105263153</v>
      </c>
      <c r="X386" s="105" t="str">
        <f t="shared" si="55"/>
        <v>De acuerdo a lo programado</v>
      </c>
      <c r="Y386" s="166"/>
      <c r="Z386" s="159">
        <f t="shared" si="56"/>
        <v>11</v>
      </c>
      <c r="AA386" s="159"/>
      <c r="AB386" s="100" t="str">
        <f t="shared" si="57"/>
        <v>No hay ejecución</v>
      </c>
      <c r="AC386" s="105" t="str">
        <f t="shared" si="58"/>
        <v>NA</v>
      </c>
      <c r="AD386" s="166"/>
      <c r="AE386" s="65">
        <f t="shared" si="59"/>
        <v>18</v>
      </c>
      <c r="AF386" s="100">
        <f t="shared" si="60"/>
        <v>0.6</v>
      </c>
      <c r="AG386" s="105" t="str">
        <f t="shared" si="61"/>
        <v>Incumplimiento</v>
      </c>
      <c r="AH386" s="166"/>
      <c r="AI386" s="65" t="s">
        <v>172</v>
      </c>
      <c r="AJ386" s="105" t="s">
        <v>172</v>
      </c>
    </row>
    <row r="387" spans="1:36" s="59" customFormat="1" ht="39.6" thickTop="1" thickBot="1">
      <c r="A387" s="63">
        <v>372</v>
      </c>
      <c r="B387" s="162" t="s">
        <v>388</v>
      </c>
      <c r="C387" s="162">
        <v>0</v>
      </c>
      <c r="D387" s="162">
        <v>0</v>
      </c>
      <c r="E387" s="162">
        <v>0</v>
      </c>
      <c r="F387" s="162">
        <v>22</v>
      </c>
      <c r="G387" s="231" t="s">
        <v>6241</v>
      </c>
      <c r="H387" s="164" t="s">
        <v>6250</v>
      </c>
      <c r="I387" s="231" t="s">
        <v>2877</v>
      </c>
      <c r="J387" s="231" t="s">
        <v>6224</v>
      </c>
      <c r="K387" s="231">
        <v>19</v>
      </c>
      <c r="L387" s="165" t="s">
        <v>640</v>
      </c>
      <c r="M387" s="165" t="s">
        <v>636</v>
      </c>
      <c r="N387" s="64">
        <v>1</v>
      </c>
      <c r="O387" s="64">
        <v>5</v>
      </c>
      <c r="P387" s="64">
        <v>1</v>
      </c>
      <c r="Q387" s="64">
        <v>3</v>
      </c>
      <c r="R387" s="64">
        <f t="shared" si="62"/>
        <v>10</v>
      </c>
      <c r="S387" s="105" t="s">
        <v>5915</v>
      </c>
      <c r="T387" s="105" t="s">
        <v>172</v>
      </c>
      <c r="U387" s="159">
        <f t="shared" si="53"/>
        <v>6</v>
      </c>
      <c r="V387" s="159">
        <v>5</v>
      </c>
      <c r="W387" s="100">
        <f t="shared" si="54"/>
        <v>0.83333333333333337</v>
      </c>
      <c r="X387" s="105" t="str">
        <f t="shared" si="55"/>
        <v>Atraso Leve</v>
      </c>
      <c r="Y387" s="166"/>
      <c r="Z387" s="159">
        <f t="shared" si="56"/>
        <v>4</v>
      </c>
      <c r="AA387" s="159"/>
      <c r="AB387" s="100" t="str">
        <f t="shared" si="57"/>
        <v>No hay ejecución</v>
      </c>
      <c r="AC387" s="105" t="str">
        <f t="shared" si="58"/>
        <v>NA</v>
      </c>
      <c r="AD387" s="166"/>
      <c r="AE387" s="65">
        <f t="shared" si="59"/>
        <v>5</v>
      </c>
      <c r="AF387" s="100">
        <f t="shared" si="60"/>
        <v>0.5</v>
      </c>
      <c r="AG387" s="105" t="str">
        <f t="shared" si="61"/>
        <v>Incumplimiento</v>
      </c>
      <c r="AH387" s="166"/>
      <c r="AI387" s="65" t="s">
        <v>172</v>
      </c>
      <c r="AJ387" s="105" t="s">
        <v>172</v>
      </c>
    </row>
    <row r="388" spans="1:36" s="59" customFormat="1" ht="20.399999999999999" thickTop="1" thickBot="1">
      <c r="A388" s="63">
        <v>373</v>
      </c>
      <c r="B388" s="162" t="s">
        <v>388</v>
      </c>
      <c r="C388" s="162">
        <v>0</v>
      </c>
      <c r="D388" s="162">
        <v>0</v>
      </c>
      <c r="E388" s="162">
        <v>0</v>
      </c>
      <c r="F388" s="162">
        <v>22</v>
      </c>
      <c r="G388" s="231" t="s">
        <v>6241</v>
      </c>
      <c r="H388" s="164" t="s">
        <v>6251</v>
      </c>
      <c r="I388" s="231" t="s">
        <v>2877</v>
      </c>
      <c r="J388" s="231" t="s">
        <v>6224</v>
      </c>
      <c r="K388" s="231">
        <v>19</v>
      </c>
      <c r="L388" s="165" t="s">
        <v>640</v>
      </c>
      <c r="M388" s="165" t="s">
        <v>636</v>
      </c>
      <c r="N388" s="64">
        <v>0</v>
      </c>
      <c r="O388" s="64">
        <v>1</v>
      </c>
      <c r="P388" s="64">
        <v>0</v>
      </c>
      <c r="Q388" s="64">
        <v>1</v>
      </c>
      <c r="R388" s="64">
        <f t="shared" si="62"/>
        <v>2</v>
      </c>
      <c r="S388" s="105" t="s">
        <v>5915</v>
      </c>
      <c r="T388" s="105" t="s">
        <v>172</v>
      </c>
      <c r="U388" s="159">
        <f t="shared" si="53"/>
        <v>1</v>
      </c>
      <c r="V388" s="159">
        <v>1</v>
      </c>
      <c r="W388" s="100">
        <f t="shared" si="54"/>
        <v>1</v>
      </c>
      <c r="X388" s="105" t="str">
        <f t="shared" si="55"/>
        <v>De acuerdo a lo programado</v>
      </c>
      <c r="Y388" s="166"/>
      <c r="Z388" s="159">
        <f t="shared" si="56"/>
        <v>1</v>
      </c>
      <c r="AA388" s="159"/>
      <c r="AB388" s="100" t="str">
        <f t="shared" si="57"/>
        <v>No hay ejecución</v>
      </c>
      <c r="AC388" s="105" t="str">
        <f t="shared" si="58"/>
        <v>NA</v>
      </c>
      <c r="AD388" s="166"/>
      <c r="AE388" s="65">
        <f t="shared" si="59"/>
        <v>1</v>
      </c>
      <c r="AF388" s="100">
        <f t="shared" si="60"/>
        <v>0.5</v>
      </c>
      <c r="AG388" s="105" t="str">
        <f t="shared" si="61"/>
        <v>Incumplimiento</v>
      </c>
      <c r="AH388" s="166"/>
      <c r="AI388" s="65" t="s">
        <v>172</v>
      </c>
      <c r="AJ388" s="105" t="s">
        <v>172</v>
      </c>
    </row>
    <row r="389" spans="1:36" s="59" customFormat="1" ht="20.399999999999999" thickTop="1" thickBot="1">
      <c r="A389" s="63">
        <v>374</v>
      </c>
      <c r="B389" s="162" t="s">
        <v>388</v>
      </c>
      <c r="C389" s="162">
        <v>0</v>
      </c>
      <c r="D389" s="162">
        <v>0</v>
      </c>
      <c r="E389" s="162">
        <v>0</v>
      </c>
      <c r="F389" s="162">
        <v>22</v>
      </c>
      <c r="G389" s="231" t="s">
        <v>6241</v>
      </c>
      <c r="H389" s="164" t="s">
        <v>6252</v>
      </c>
      <c r="I389" s="231" t="s">
        <v>2877</v>
      </c>
      <c r="J389" s="231" t="s">
        <v>6224</v>
      </c>
      <c r="K389" s="231">
        <v>19</v>
      </c>
      <c r="L389" s="165" t="s">
        <v>2201</v>
      </c>
      <c r="M389" s="165" t="s">
        <v>2215</v>
      </c>
      <c r="N389" s="64">
        <v>50</v>
      </c>
      <c r="O389" s="64">
        <v>53</v>
      </c>
      <c r="P389" s="64">
        <v>30</v>
      </c>
      <c r="Q389" s="64">
        <v>70</v>
      </c>
      <c r="R389" s="64">
        <f t="shared" si="62"/>
        <v>203</v>
      </c>
      <c r="S389" s="105" t="s">
        <v>5915</v>
      </c>
      <c r="T389" s="105" t="s">
        <v>172</v>
      </c>
      <c r="U389" s="159">
        <f t="shared" si="53"/>
        <v>103</v>
      </c>
      <c r="V389" s="159">
        <v>103</v>
      </c>
      <c r="W389" s="100">
        <f t="shared" si="54"/>
        <v>1</v>
      </c>
      <c r="X389" s="105" t="str">
        <f t="shared" si="55"/>
        <v>De acuerdo a lo programado</v>
      </c>
      <c r="Y389" s="166"/>
      <c r="Z389" s="159">
        <f t="shared" si="56"/>
        <v>100</v>
      </c>
      <c r="AA389" s="159"/>
      <c r="AB389" s="100" t="str">
        <f t="shared" si="57"/>
        <v>No hay ejecución</v>
      </c>
      <c r="AC389" s="105" t="str">
        <f t="shared" si="58"/>
        <v>NA</v>
      </c>
      <c r="AD389" s="166"/>
      <c r="AE389" s="65">
        <f t="shared" si="59"/>
        <v>103</v>
      </c>
      <c r="AF389" s="100">
        <f t="shared" si="60"/>
        <v>0.5073891625615764</v>
      </c>
      <c r="AG389" s="105" t="str">
        <f t="shared" si="61"/>
        <v>Incumplimiento</v>
      </c>
      <c r="AH389" s="166"/>
      <c r="AI389" s="65" t="s">
        <v>172</v>
      </c>
      <c r="AJ389" s="105" t="s">
        <v>172</v>
      </c>
    </row>
    <row r="390" spans="1:36" s="59" customFormat="1" ht="20.399999999999999" thickTop="1" thickBot="1">
      <c r="A390" s="63">
        <v>375</v>
      </c>
      <c r="B390" s="162" t="s">
        <v>388</v>
      </c>
      <c r="C390" s="162">
        <v>0</v>
      </c>
      <c r="D390" s="162">
        <v>0</v>
      </c>
      <c r="E390" s="162">
        <v>0</v>
      </c>
      <c r="F390" s="162">
        <v>22</v>
      </c>
      <c r="G390" s="231" t="s">
        <v>6241</v>
      </c>
      <c r="H390" s="164" t="s">
        <v>6253</v>
      </c>
      <c r="I390" s="231" t="s">
        <v>2877</v>
      </c>
      <c r="J390" s="231" t="s">
        <v>6224</v>
      </c>
      <c r="K390" s="231">
        <v>19</v>
      </c>
      <c r="L390" s="165" t="s">
        <v>2214</v>
      </c>
      <c r="M390" s="165" t="s">
        <v>2215</v>
      </c>
      <c r="N390" s="64">
        <v>0</v>
      </c>
      <c r="O390" s="64">
        <v>0</v>
      </c>
      <c r="P390" s="64">
        <v>20</v>
      </c>
      <c r="Q390" s="64">
        <v>23</v>
      </c>
      <c r="R390" s="64">
        <f t="shared" si="62"/>
        <v>43</v>
      </c>
      <c r="S390" s="105" t="s">
        <v>5915</v>
      </c>
      <c r="T390" s="105" t="s">
        <v>172</v>
      </c>
      <c r="U390" s="159">
        <f t="shared" si="53"/>
        <v>0</v>
      </c>
      <c r="V390" s="159" t="s">
        <v>5920</v>
      </c>
      <c r="W390" s="100" t="str">
        <f t="shared" si="54"/>
        <v>No hay Programación</v>
      </c>
      <c r="X390" s="105" t="str">
        <f t="shared" si="55"/>
        <v>De acuerdo a lo programado</v>
      </c>
      <c r="Y390" s="166"/>
      <c r="Z390" s="159">
        <f t="shared" si="56"/>
        <v>43</v>
      </c>
      <c r="AA390" s="159"/>
      <c r="AB390" s="100" t="str">
        <f t="shared" si="57"/>
        <v>No hay ejecución</v>
      </c>
      <c r="AC390" s="105" t="str">
        <f t="shared" si="58"/>
        <v>NA</v>
      </c>
      <c r="AD390" s="166"/>
      <c r="AE390" s="65" t="e">
        <f t="shared" si="59"/>
        <v>#VALUE!</v>
      </c>
      <c r="AF390" s="100" t="e">
        <f t="shared" si="60"/>
        <v>#VALUE!</v>
      </c>
      <c r="AG390" s="105" t="e">
        <f t="shared" si="61"/>
        <v>#VALUE!</v>
      </c>
      <c r="AH390" s="166"/>
      <c r="AI390" s="65" t="s">
        <v>172</v>
      </c>
      <c r="AJ390" s="105" t="s">
        <v>172</v>
      </c>
    </row>
    <row r="391" spans="1:36" s="59" customFormat="1" ht="30" thickTop="1" thickBot="1">
      <c r="A391" s="63">
        <v>376</v>
      </c>
      <c r="B391" s="162" t="s">
        <v>388</v>
      </c>
      <c r="C391" s="162">
        <v>0</v>
      </c>
      <c r="D391" s="162">
        <v>0</v>
      </c>
      <c r="E391" s="162">
        <v>0</v>
      </c>
      <c r="F391" s="162">
        <v>22</v>
      </c>
      <c r="G391" s="231" t="s">
        <v>6241</v>
      </c>
      <c r="H391" s="164" t="s">
        <v>6254</v>
      </c>
      <c r="I391" s="231" t="s">
        <v>2877</v>
      </c>
      <c r="J391" s="231" t="s">
        <v>6224</v>
      </c>
      <c r="K391" s="231">
        <v>19</v>
      </c>
      <c r="L391" s="165" t="s">
        <v>3832</v>
      </c>
      <c r="M391" s="165" t="s">
        <v>3767</v>
      </c>
      <c r="N391" s="64">
        <v>25</v>
      </c>
      <c r="O391" s="64">
        <v>0</v>
      </c>
      <c r="P391" s="64">
        <v>1</v>
      </c>
      <c r="Q391" s="64">
        <v>5</v>
      </c>
      <c r="R391" s="64">
        <f t="shared" si="62"/>
        <v>31</v>
      </c>
      <c r="S391" s="105" t="s">
        <v>5915</v>
      </c>
      <c r="T391" s="105" t="s">
        <v>172</v>
      </c>
      <c r="U391" s="159">
        <f t="shared" si="53"/>
        <v>25</v>
      </c>
      <c r="V391" s="159">
        <v>25</v>
      </c>
      <c r="W391" s="100">
        <f t="shared" si="54"/>
        <v>1</v>
      </c>
      <c r="X391" s="105" t="str">
        <f t="shared" si="55"/>
        <v>De acuerdo a lo programado</v>
      </c>
      <c r="Y391" s="166"/>
      <c r="Z391" s="159">
        <f t="shared" si="56"/>
        <v>6</v>
      </c>
      <c r="AA391" s="159"/>
      <c r="AB391" s="100" t="str">
        <f t="shared" si="57"/>
        <v>No hay ejecución</v>
      </c>
      <c r="AC391" s="105" t="str">
        <f t="shared" si="58"/>
        <v>NA</v>
      </c>
      <c r="AD391" s="166"/>
      <c r="AE391" s="65">
        <f t="shared" si="59"/>
        <v>25</v>
      </c>
      <c r="AF391" s="100">
        <f t="shared" si="60"/>
        <v>0.80645161290322576</v>
      </c>
      <c r="AG391" s="105" t="str">
        <f t="shared" si="61"/>
        <v>Atraso Leve</v>
      </c>
      <c r="AH391" s="166"/>
      <c r="AI391" s="65" t="s">
        <v>172</v>
      </c>
      <c r="AJ391" s="105" t="s">
        <v>172</v>
      </c>
    </row>
    <row r="392" spans="1:36" s="59" customFormat="1" ht="20.399999999999999" thickTop="1" thickBot="1">
      <c r="A392" s="63">
        <v>377</v>
      </c>
      <c r="B392" s="162" t="s">
        <v>388</v>
      </c>
      <c r="C392" s="162">
        <v>0</v>
      </c>
      <c r="D392" s="162">
        <v>0</v>
      </c>
      <c r="E392" s="162">
        <v>0</v>
      </c>
      <c r="F392" s="162">
        <v>22</v>
      </c>
      <c r="G392" s="231" t="s">
        <v>6255</v>
      </c>
      <c r="H392" s="164" t="s">
        <v>6256</v>
      </c>
      <c r="I392" s="231" t="s">
        <v>2877</v>
      </c>
      <c r="J392" s="231" t="s">
        <v>6224</v>
      </c>
      <c r="K392" s="231">
        <v>19</v>
      </c>
      <c r="L392" s="165" t="s">
        <v>2201</v>
      </c>
      <c r="M392" s="165" t="s">
        <v>636</v>
      </c>
      <c r="N392" s="64">
        <v>112</v>
      </c>
      <c r="O392" s="64">
        <v>112</v>
      </c>
      <c r="P392" s="64">
        <v>112</v>
      </c>
      <c r="Q392" s="64">
        <v>112</v>
      </c>
      <c r="R392" s="64">
        <f t="shared" si="62"/>
        <v>448</v>
      </c>
      <c r="S392" s="105" t="s">
        <v>5915</v>
      </c>
      <c r="T392" s="105" t="s">
        <v>172</v>
      </c>
      <c r="U392" s="159">
        <f t="shared" si="53"/>
        <v>224</v>
      </c>
      <c r="V392" s="159">
        <v>224</v>
      </c>
      <c r="W392" s="100">
        <f t="shared" si="54"/>
        <v>1</v>
      </c>
      <c r="X392" s="105" t="str">
        <f t="shared" si="55"/>
        <v>De acuerdo a lo programado</v>
      </c>
      <c r="Y392" s="166"/>
      <c r="Z392" s="159">
        <f t="shared" si="56"/>
        <v>224</v>
      </c>
      <c r="AA392" s="159"/>
      <c r="AB392" s="100" t="str">
        <f t="shared" si="57"/>
        <v>No hay ejecución</v>
      </c>
      <c r="AC392" s="105" t="str">
        <f t="shared" si="58"/>
        <v>NA</v>
      </c>
      <c r="AD392" s="166"/>
      <c r="AE392" s="65">
        <f t="shared" si="59"/>
        <v>224</v>
      </c>
      <c r="AF392" s="100">
        <f t="shared" si="60"/>
        <v>0.5</v>
      </c>
      <c r="AG392" s="105" t="str">
        <f t="shared" si="61"/>
        <v>Incumplimiento</v>
      </c>
      <c r="AH392" s="166"/>
      <c r="AI392" s="65" t="s">
        <v>172</v>
      </c>
      <c r="AJ392" s="105" t="s">
        <v>172</v>
      </c>
    </row>
    <row r="393" spans="1:36" s="59" customFormat="1" ht="30" thickTop="1" thickBot="1">
      <c r="A393" s="63">
        <v>378</v>
      </c>
      <c r="B393" s="162" t="s">
        <v>388</v>
      </c>
      <c r="C393" s="162">
        <v>0</v>
      </c>
      <c r="D393" s="162">
        <v>0</v>
      </c>
      <c r="E393" s="162">
        <v>0</v>
      </c>
      <c r="F393" s="162">
        <v>22</v>
      </c>
      <c r="G393" s="231" t="s">
        <v>6257</v>
      </c>
      <c r="H393" s="164" t="s">
        <v>6258</v>
      </c>
      <c r="I393" s="231" t="s">
        <v>2877</v>
      </c>
      <c r="J393" s="231" t="s">
        <v>6224</v>
      </c>
      <c r="K393" s="231">
        <v>19</v>
      </c>
      <c r="L393" s="165" t="s">
        <v>2201</v>
      </c>
      <c r="M393" s="165" t="s">
        <v>2215</v>
      </c>
      <c r="N393" s="64">
        <v>69</v>
      </c>
      <c r="O393" s="64">
        <v>80</v>
      </c>
      <c r="P393" s="64">
        <v>87</v>
      </c>
      <c r="Q393" s="64">
        <v>82</v>
      </c>
      <c r="R393" s="64">
        <f t="shared" si="62"/>
        <v>318</v>
      </c>
      <c r="S393" s="105" t="s">
        <v>5915</v>
      </c>
      <c r="T393" s="105" t="s">
        <v>172</v>
      </c>
      <c r="U393" s="159">
        <f t="shared" si="53"/>
        <v>149</v>
      </c>
      <c r="V393" s="159">
        <v>139</v>
      </c>
      <c r="W393" s="100">
        <f t="shared" si="54"/>
        <v>0.93288590604026844</v>
      </c>
      <c r="X393" s="105" t="str">
        <f t="shared" si="55"/>
        <v>De acuerdo a lo programado</v>
      </c>
      <c r="Y393" s="166" t="s">
        <v>6243</v>
      </c>
      <c r="Z393" s="159">
        <f t="shared" si="56"/>
        <v>169</v>
      </c>
      <c r="AA393" s="159"/>
      <c r="AB393" s="100" t="str">
        <f t="shared" si="57"/>
        <v>No hay ejecución</v>
      </c>
      <c r="AC393" s="105" t="str">
        <f t="shared" si="58"/>
        <v>NA</v>
      </c>
      <c r="AD393" s="166"/>
      <c r="AE393" s="65">
        <f t="shared" si="59"/>
        <v>139</v>
      </c>
      <c r="AF393" s="100">
        <f t="shared" si="60"/>
        <v>0.43710691823899372</v>
      </c>
      <c r="AG393" s="105" t="str">
        <f t="shared" si="61"/>
        <v>Incumplimiento</v>
      </c>
      <c r="AH393" s="166"/>
      <c r="AI393" s="65" t="s">
        <v>172</v>
      </c>
      <c r="AJ393" s="105" t="s">
        <v>172</v>
      </c>
    </row>
    <row r="394" spans="1:36" s="59" customFormat="1" ht="30" thickTop="1" thickBot="1">
      <c r="A394" s="63">
        <v>379</v>
      </c>
      <c r="B394" s="162" t="s">
        <v>388</v>
      </c>
      <c r="C394" s="162">
        <v>0</v>
      </c>
      <c r="D394" s="162">
        <v>0</v>
      </c>
      <c r="E394" s="162">
        <v>0</v>
      </c>
      <c r="F394" s="162">
        <v>22</v>
      </c>
      <c r="G394" s="231" t="s">
        <v>6257</v>
      </c>
      <c r="H394" s="164" t="s">
        <v>6259</v>
      </c>
      <c r="I394" s="231" t="s">
        <v>2877</v>
      </c>
      <c r="J394" s="231" t="s">
        <v>6224</v>
      </c>
      <c r="K394" s="231">
        <v>19</v>
      </c>
      <c r="L394" s="165" t="s">
        <v>2201</v>
      </c>
      <c r="M394" s="165" t="s">
        <v>3498</v>
      </c>
      <c r="N394" s="64">
        <v>106</v>
      </c>
      <c r="O394" s="64">
        <v>107</v>
      </c>
      <c r="P394" s="64">
        <v>16</v>
      </c>
      <c r="Q394" s="64">
        <v>16</v>
      </c>
      <c r="R394" s="64">
        <f t="shared" si="62"/>
        <v>245</v>
      </c>
      <c r="S394" s="105" t="s">
        <v>5915</v>
      </c>
      <c r="T394" s="105" t="s">
        <v>172</v>
      </c>
      <c r="U394" s="159">
        <f t="shared" si="53"/>
        <v>213</v>
      </c>
      <c r="V394" s="159">
        <v>213</v>
      </c>
      <c r="W394" s="100">
        <f t="shared" si="54"/>
        <v>1</v>
      </c>
      <c r="X394" s="105" t="str">
        <f t="shared" si="55"/>
        <v>De acuerdo a lo programado</v>
      </c>
      <c r="Y394" s="166"/>
      <c r="Z394" s="159">
        <f t="shared" si="56"/>
        <v>32</v>
      </c>
      <c r="AA394" s="159"/>
      <c r="AB394" s="100" t="str">
        <f t="shared" si="57"/>
        <v>No hay ejecución</v>
      </c>
      <c r="AC394" s="105" t="str">
        <f t="shared" si="58"/>
        <v>NA</v>
      </c>
      <c r="AD394" s="166"/>
      <c r="AE394" s="65">
        <f t="shared" si="59"/>
        <v>213</v>
      </c>
      <c r="AF394" s="100">
        <f t="shared" si="60"/>
        <v>0.8693877551020408</v>
      </c>
      <c r="AG394" s="105" t="str">
        <f t="shared" si="61"/>
        <v>Atraso Leve</v>
      </c>
      <c r="AH394" s="166"/>
      <c r="AI394" s="65" t="s">
        <v>172</v>
      </c>
      <c r="AJ394" s="105" t="s">
        <v>172</v>
      </c>
    </row>
    <row r="395" spans="1:36" s="59" customFormat="1" ht="20.399999999999999" thickTop="1" thickBot="1">
      <c r="A395" s="63">
        <v>380</v>
      </c>
      <c r="B395" s="162" t="s">
        <v>388</v>
      </c>
      <c r="C395" s="162">
        <v>0</v>
      </c>
      <c r="D395" s="162">
        <v>0</v>
      </c>
      <c r="E395" s="162">
        <v>0</v>
      </c>
      <c r="F395" s="162">
        <v>22</v>
      </c>
      <c r="G395" s="231" t="s">
        <v>2875</v>
      </c>
      <c r="H395" s="164" t="s">
        <v>6260</v>
      </c>
      <c r="I395" s="231" t="s">
        <v>2877</v>
      </c>
      <c r="J395" s="231" t="s">
        <v>6224</v>
      </c>
      <c r="K395" s="231">
        <v>19</v>
      </c>
      <c r="L395" s="165" t="s">
        <v>3778</v>
      </c>
      <c r="M395" s="165" t="s">
        <v>643</v>
      </c>
      <c r="N395" s="64">
        <v>0</v>
      </c>
      <c r="O395" s="64">
        <v>2</v>
      </c>
      <c r="P395" s="64">
        <v>2</v>
      </c>
      <c r="Q395" s="64">
        <v>2</v>
      </c>
      <c r="R395" s="64">
        <f t="shared" si="62"/>
        <v>6</v>
      </c>
      <c r="S395" s="105" t="s">
        <v>5915</v>
      </c>
      <c r="T395" s="105" t="s">
        <v>172</v>
      </c>
      <c r="U395" s="159">
        <f t="shared" si="53"/>
        <v>2</v>
      </c>
      <c r="V395" s="159">
        <v>2</v>
      </c>
      <c r="W395" s="100">
        <f t="shared" si="54"/>
        <v>1</v>
      </c>
      <c r="X395" s="105" t="str">
        <f t="shared" si="55"/>
        <v>De acuerdo a lo programado</v>
      </c>
      <c r="Y395" s="166"/>
      <c r="Z395" s="159">
        <f t="shared" si="56"/>
        <v>4</v>
      </c>
      <c r="AA395" s="159"/>
      <c r="AB395" s="100" t="str">
        <f t="shared" si="57"/>
        <v>No hay ejecución</v>
      </c>
      <c r="AC395" s="105" t="str">
        <f t="shared" si="58"/>
        <v>NA</v>
      </c>
      <c r="AD395" s="166"/>
      <c r="AE395" s="65">
        <f t="shared" si="59"/>
        <v>2</v>
      </c>
      <c r="AF395" s="100">
        <f t="shared" si="60"/>
        <v>0.33333333333333331</v>
      </c>
      <c r="AG395" s="105" t="str">
        <f t="shared" si="61"/>
        <v>Incumplimiento</v>
      </c>
      <c r="AH395" s="166"/>
      <c r="AI395" s="65" t="s">
        <v>172</v>
      </c>
      <c r="AJ395" s="105" t="s">
        <v>172</v>
      </c>
    </row>
    <row r="396" spans="1:36" s="59" customFormat="1" ht="20.399999999999999" thickTop="1" thickBot="1">
      <c r="A396" s="63">
        <v>381</v>
      </c>
      <c r="B396" s="162" t="s">
        <v>388</v>
      </c>
      <c r="C396" s="162">
        <v>0</v>
      </c>
      <c r="D396" s="162">
        <v>0</v>
      </c>
      <c r="E396" s="162">
        <v>0</v>
      </c>
      <c r="F396" s="162">
        <v>22</v>
      </c>
      <c r="G396" s="231" t="s">
        <v>2875</v>
      </c>
      <c r="H396" s="164" t="s">
        <v>6261</v>
      </c>
      <c r="I396" s="231" t="s">
        <v>2877</v>
      </c>
      <c r="J396" s="231" t="s">
        <v>6224</v>
      </c>
      <c r="K396" s="231">
        <v>19</v>
      </c>
      <c r="L396" s="165" t="s">
        <v>2247</v>
      </c>
      <c r="M396" s="165" t="s">
        <v>643</v>
      </c>
      <c r="N396" s="64">
        <v>2</v>
      </c>
      <c r="O396" s="64">
        <v>2</v>
      </c>
      <c r="P396" s="64">
        <v>0</v>
      </c>
      <c r="Q396" s="64">
        <v>2</v>
      </c>
      <c r="R396" s="64">
        <f t="shared" si="62"/>
        <v>6</v>
      </c>
      <c r="S396" s="105" t="s">
        <v>5915</v>
      </c>
      <c r="T396" s="105" t="s">
        <v>172</v>
      </c>
      <c r="U396" s="159">
        <f t="shared" si="53"/>
        <v>4</v>
      </c>
      <c r="V396" s="159">
        <v>4</v>
      </c>
      <c r="W396" s="100">
        <f t="shared" si="54"/>
        <v>1</v>
      </c>
      <c r="X396" s="105" t="str">
        <f t="shared" si="55"/>
        <v>De acuerdo a lo programado</v>
      </c>
      <c r="Y396" s="166"/>
      <c r="Z396" s="159">
        <f t="shared" si="56"/>
        <v>2</v>
      </c>
      <c r="AA396" s="159"/>
      <c r="AB396" s="100" t="str">
        <f t="shared" si="57"/>
        <v>No hay ejecución</v>
      </c>
      <c r="AC396" s="105" t="str">
        <f t="shared" si="58"/>
        <v>NA</v>
      </c>
      <c r="AD396" s="166"/>
      <c r="AE396" s="65">
        <f t="shared" si="59"/>
        <v>4</v>
      </c>
      <c r="AF396" s="100">
        <f t="shared" si="60"/>
        <v>0.66666666666666663</v>
      </c>
      <c r="AG396" s="105" t="str">
        <f t="shared" si="61"/>
        <v>Incumplimiento</v>
      </c>
      <c r="AH396" s="166"/>
      <c r="AI396" s="65" t="s">
        <v>172</v>
      </c>
      <c r="AJ396" s="105" t="s">
        <v>172</v>
      </c>
    </row>
    <row r="397" spans="1:36" s="59" customFormat="1" ht="20.399999999999999" thickTop="1" thickBot="1">
      <c r="A397" s="63">
        <v>382</v>
      </c>
      <c r="B397" s="162" t="s">
        <v>388</v>
      </c>
      <c r="C397" s="162">
        <v>0</v>
      </c>
      <c r="D397" s="162">
        <v>0</v>
      </c>
      <c r="E397" s="162">
        <v>0</v>
      </c>
      <c r="F397" s="162">
        <v>22</v>
      </c>
      <c r="G397" s="231" t="s">
        <v>2875</v>
      </c>
      <c r="H397" s="164" t="s">
        <v>6262</v>
      </c>
      <c r="I397" s="231" t="s">
        <v>2877</v>
      </c>
      <c r="J397" s="231" t="s">
        <v>6224</v>
      </c>
      <c r="K397" s="231">
        <v>19</v>
      </c>
      <c r="L397" s="165" t="s">
        <v>2201</v>
      </c>
      <c r="M397" s="165" t="s">
        <v>643</v>
      </c>
      <c r="N397" s="64">
        <v>50</v>
      </c>
      <c r="O397" s="64">
        <v>50</v>
      </c>
      <c r="P397" s="64">
        <v>50</v>
      </c>
      <c r="Q397" s="64">
        <v>50</v>
      </c>
      <c r="R397" s="64">
        <f t="shared" si="62"/>
        <v>200</v>
      </c>
      <c r="S397" s="105" t="s">
        <v>5915</v>
      </c>
      <c r="T397" s="105" t="s">
        <v>172</v>
      </c>
      <c r="U397" s="159">
        <f t="shared" si="53"/>
        <v>100</v>
      </c>
      <c r="V397" s="159">
        <v>100</v>
      </c>
      <c r="W397" s="100">
        <f t="shared" si="54"/>
        <v>1</v>
      </c>
      <c r="X397" s="105" t="str">
        <f t="shared" si="55"/>
        <v>De acuerdo a lo programado</v>
      </c>
      <c r="Y397" s="166"/>
      <c r="Z397" s="159">
        <f t="shared" si="56"/>
        <v>100</v>
      </c>
      <c r="AA397" s="159"/>
      <c r="AB397" s="100" t="str">
        <f t="shared" si="57"/>
        <v>No hay ejecución</v>
      </c>
      <c r="AC397" s="105" t="str">
        <f t="shared" si="58"/>
        <v>NA</v>
      </c>
      <c r="AD397" s="166"/>
      <c r="AE397" s="65">
        <f t="shared" si="59"/>
        <v>100</v>
      </c>
      <c r="AF397" s="100">
        <f t="shared" si="60"/>
        <v>0.5</v>
      </c>
      <c r="AG397" s="105" t="str">
        <f t="shared" si="61"/>
        <v>Incumplimiento</v>
      </c>
      <c r="AH397" s="166"/>
      <c r="AI397" s="65" t="s">
        <v>172</v>
      </c>
      <c r="AJ397" s="105" t="s">
        <v>172</v>
      </c>
    </row>
    <row r="398" spans="1:36" s="59" customFormat="1" ht="28.8">
      <c r="A398" s="63">
        <v>383</v>
      </c>
      <c r="B398" s="162" t="s">
        <v>388</v>
      </c>
      <c r="C398" s="162">
        <v>0</v>
      </c>
      <c r="D398" s="162">
        <v>0</v>
      </c>
      <c r="E398" s="162">
        <v>0</v>
      </c>
      <c r="F398" s="162">
        <v>22</v>
      </c>
      <c r="G398" s="231" t="s">
        <v>6263</v>
      </c>
      <c r="H398" s="164" t="s">
        <v>6264</v>
      </c>
      <c r="I398" s="231" t="s">
        <v>2877</v>
      </c>
      <c r="J398" s="231" t="s">
        <v>6224</v>
      </c>
      <c r="K398" s="231">
        <v>19</v>
      </c>
      <c r="L398" s="165" t="s">
        <v>640</v>
      </c>
      <c r="M398" s="165" t="s">
        <v>636</v>
      </c>
      <c r="N398" s="64">
        <v>11</v>
      </c>
      <c r="O398" s="64">
        <v>0</v>
      </c>
      <c r="P398" s="64">
        <v>0</v>
      </c>
      <c r="Q398" s="64">
        <v>0</v>
      </c>
      <c r="R398" s="64">
        <f t="shared" si="62"/>
        <v>11</v>
      </c>
      <c r="S398" s="105" t="s">
        <v>5915</v>
      </c>
      <c r="T398" s="105" t="s">
        <v>172</v>
      </c>
      <c r="U398" s="159">
        <f t="shared" si="53"/>
        <v>11</v>
      </c>
      <c r="V398" s="159">
        <v>11</v>
      </c>
      <c r="W398" s="100">
        <f t="shared" si="54"/>
        <v>1</v>
      </c>
      <c r="X398" s="105" t="str">
        <f t="shared" si="55"/>
        <v>De acuerdo a lo programado</v>
      </c>
      <c r="Y398" s="166" t="s">
        <v>6265</v>
      </c>
      <c r="Z398" s="159">
        <f t="shared" si="56"/>
        <v>0</v>
      </c>
      <c r="AA398" s="159"/>
      <c r="AB398" s="100" t="str">
        <f t="shared" si="57"/>
        <v>No hay ejecución</v>
      </c>
      <c r="AC398" s="105" t="str">
        <f t="shared" si="58"/>
        <v>NA</v>
      </c>
      <c r="AD398" s="166"/>
      <c r="AE398" s="65">
        <f t="shared" si="59"/>
        <v>11</v>
      </c>
      <c r="AF398" s="100">
        <f t="shared" si="60"/>
        <v>1</v>
      </c>
      <c r="AG398" s="105" t="str">
        <f t="shared" si="61"/>
        <v>De acuerdo a lo programado</v>
      </c>
      <c r="AH398" s="166"/>
      <c r="AI398" s="65" t="s">
        <v>172</v>
      </c>
      <c r="AJ398" s="105" t="s">
        <v>172</v>
      </c>
    </row>
    <row r="399" spans="1:36" s="59" customFormat="1" ht="19.2">
      <c r="A399" s="63">
        <v>384</v>
      </c>
      <c r="B399" s="162">
        <v>0</v>
      </c>
      <c r="C399" s="162">
        <v>0</v>
      </c>
      <c r="D399" s="162">
        <v>0</v>
      </c>
      <c r="E399" s="162" t="s">
        <v>228</v>
      </c>
      <c r="F399" s="162">
        <v>22</v>
      </c>
      <c r="G399" s="231" t="s">
        <v>6266</v>
      </c>
      <c r="H399" s="164" t="s">
        <v>4588</v>
      </c>
      <c r="I399" s="231" t="s">
        <v>2877</v>
      </c>
      <c r="J399" s="231" t="s">
        <v>6267</v>
      </c>
      <c r="K399" s="231" t="s">
        <v>6267</v>
      </c>
      <c r="L399" s="165" t="s">
        <v>642</v>
      </c>
      <c r="M399" s="165" t="s">
        <v>3764</v>
      </c>
      <c r="N399" s="64">
        <v>8</v>
      </c>
      <c r="O399" s="64">
        <v>11</v>
      </c>
      <c r="P399" s="64">
        <v>0</v>
      </c>
      <c r="Q399" s="64">
        <v>0</v>
      </c>
      <c r="R399" s="64">
        <f t="shared" si="62"/>
        <v>19</v>
      </c>
      <c r="S399" s="105" t="s">
        <v>5915</v>
      </c>
      <c r="T399" s="105" t="s">
        <v>172</v>
      </c>
      <c r="U399" s="159">
        <f t="shared" si="53"/>
        <v>19</v>
      </c>
      <c r="V399" s="159">
        <v>19</v>
      </c>
      <c r="W399" s="100">
        <f t="shared" si="54"/>
        <v>1</v>
      </c>
      <c r="X399" s="105" t="str">
        <f t="shared" si="55"/>
        <v>De acuerdo a lo programado</v>
      </c>
      <c r="Y399" s="166"/>
      <c r="Z399" s="159">
        <f t="shared" si="56"/>
        <v>0</v>
      </c>
      <c r="AA399" s="159"/>
      <c r="AB399" s="100" t="str">
        <f t="shared" si="57"/>
        <v>No hay ejecución</v>
      </c>
      <c r="AC399" s="105" t="str">
        <f t="shared" si="58"/>
        <v>NA</v>
      </c>
      <c r="AD399" s="166"/>
      <c r="AE399" s="65">
        <f t="shared" si="59"/>
        <v>19</v>
      </c>
      <c r="AF399" s="100">
        <f t="shared" si="60"/>
        <v>1</v>
      </c>
      <c r="AG399" s="105" t="str">
        <f t="shared" si="61"/>
        <v>De acuerdo a lo programado</v>
      </c>
      <c r="AH399" s="166"/>
      <c r="AI399" s="65" t="s">
        <v>172</v>
      </c>
      <c r="AJ399" s="105" t="s">
        <v>172</v>
      </c>
    </row>
    <row r="400" spans="1:36" s="59" customFormat="1" ht="20.399999999999999" thickTop="1" thickBot="1">
      <c r="A400" s="63">
        <v>385</v>
      </c>
      <c r="B400" s="162">
        <v>0</v>
      </c>
      <c r="C400" s="162">
        <v>0</v>
      </c>
      <c r="D400" s="162">
        <v>0</v>
      </c>
      <c r="E400" s="162" t="s">
        <v>228</v>
      </c>
      <c r="F400" s="162">
        <v>22</v>
      </c>
      <c r="G400" s="231" t="s">
        <v>6266</v>
      </c>
      <c r="H400" s="164" t="s">
        <v>4589</v>
      </c>
      <c r="I400" s="231" t="s">
        <v>2877</v>
      </c>
      <c r="J400" s="231" t="s">
        <v>6267</v>
      </c>
      <c r="K400" s="231" t="s">
        <v>6267</v>
      </c>
      <c r="L400" s="165" t="s">
        <v>642</v>
      </c>
      <c r="M400" s="165" t="s">
        <v>3764</v>
      </c>
      <c r="N400" s="64">
        <v>8</v>
      </c>
      <c r="O400" s="64">
        <v>3</v>
      </c>
      <c r="P400" s="64">
        <v>0</v>
      </c>
      <c r="Q400" s="64">
        <v>0</v>
      </c>
      <c r="R400" s="64">
        <f t="shared" si="62"/>
        <v>11</v>
      </c>
      <c r="S400" s="105" t="s">
        <v>5915</v>
      </c>
      <c r="T400" s="105" t="s">
        <v>172</v>
      </c>
      <c r="U400" s="159">
        <f t="shared" si="53"/>
        <v>11</v>
      </c>
      <c r="V400" s="159">
        <v>12</v>
      </c>
      <c r="W400" s="100">
        <f t="shared" si="54"/>
        <v>1.0909090909090908</v>
      </c>
      <c r="X400" s="105" t="str">
        <f t="shared" si="55"/>
        <v>De acuerdo a lo programado</v>
      </c>
      <c r="Y400" s="166"/>
      <c r="Z400" s="159">
        <f t="shared" si="56"/>
        <v>0</v>
      </c>
      <c r="AA400" s="159"/>
      <c r="AB400" s="100" t="str">
        <f t="shared" si="57"/>
        <v>No hay ejecución</v>
      </c>
      <c r="AC400" s="105" t="str">
        <f t="shared" si="58"/>
        <v>NA</v>
      </c>
      <c r="AD400" s="166"/>
      <c r="AE400" s="65">
        <f t="shared" si="59"/>
        <v>12</v>
      </c>
      <c r="AF400" s="100">
        <f t="shared" si="60"/>
        <v>1.0909090909090908</v>
      </c>
      <c r="AG400" s="105" t="str">
        <f t="shared" si="61"/>
        <v>De acuerdo a lo programado</v>
      </c>
      <c r="AH400" s="166"/>
      <c r="AI400" s="65" t="s">
        <v>172</v>
      </c>
      <c r="AJ400" s="105" t="s">
        <v>172</v>
      </c>
    </row>
    <row r="401" spans="1:36" s="59" customFormat="1" ht="20.399999999999999" thickTop="1" thickBot="1">
      <c r="A401" s="63">
        <v>386</v>
      </c>
      <c r="B401" s="162">
        <v>0</v>
      </c>
      <c r="C401" s="162">
        <v>0</v>
      </c>
      <c r="D401" s="162">
        <v>0</v>
      </c>
      <c r="E401" s="162" t="s">
        <v>228</v>
      </c>
      <c r="F401" s="162">
        <v>22</v>
      </c>
      <c r="G401" s="231" t="s">
        <v>6266</v>
      </c>
      <c r="H401" s="164" t="s">
        <v>6268</v>
      </c>
      <c r="I401" s="231" t="s">
        <v>2877</v>
      </c>
      <c r="J401" s="231" t="s">
        <v>6267</v>
      </c>
      <c r="K401" s="231" t="s">
        <v>6267</v>
      </c>
      <c r="L401" s="165" t="s">
        <v>3763</v>
      </c>
      <c r="M401" s="165" t="s">
        <v>3764</v>
      </c>
      <c r="N401" s="64">
        <v>0</v>
      </c>
      <c r="O401" s="64">
        <v>20</v>
      </c>
      <c r="P401" s="64">
        <v>18</v>
      </c>
      <c r="Q401" s="64">
        <v>21</v>
      </c>
      <c r="R401" s="64">
        <f t="shared" si="62"/>
        <v>59</v>
      </c>
      <c r="S401" s="105" t="s">
        <v>5915</v>
      </c>
      <c r="T401" s="105" t="s">
        <v>172</v>
      </c>
      <c r="U401" s="159">
        <f t="shared" ref="U401:U464" si="63">N401+O401</f>
        <v>20</v>
      </c>
      <c r="V401" s="159">
        <v>21</v>
      </c>
      <c r="W401" s="100">
        <f t="shared" ref="W401:W464" si="64">IF(V401="","No hay ejecución",IF(AND(U401&gt;0), V401/U401,"No hay Programación"))</f>
        <v>1.05</v>
      </c>
      <c r="X401" s="105" t="str">
        <f t="shared" ref="X401:X464" si="65">IF(W401="No hay ejecución","NA",IF(W401&gt;=90%,"De acuerdo a lo programado",IF(W401&gt;=70%,"Atraso Leve",IF(W401&lt;70%,"En Riesgo de no Cumplimiento"))))</f>
        <v>De acuerdo a lo programado</v>
      </c>
      <c r="Y401" s="166"/>
      <c r="Z401" s="159">
        <f t="shared" ref="Z401:Z464" si="66">P401+Q401</f>
        <v>39</v>
      </c>
      <c r="AA401" s="159"/>
      <c r="AB401" s="100" t="str">
        <f t="shared" ref="AB401:AB464" si="67">IF(AA401="","No hay ejecución",IF(AND(Z401&gt;0), AA401/Z401,"No hay Programación"))</f>
        <v>No hay ejecución</v>
      </c>
      <c r="AC401" s="105" t="str">
        <f t="shared" ref="AC401:AC464" si="68">IF(AB401="No hay ejecución","NA",IF(AB401&gt;=90%,"De acuerdo a lo programado",IF(AB401&gt;=70%,"Atraso Leve",IF(AB401&lt;70%,"En Riesgo de no Cumplimiento"))))</f>
        <v>NA</v>
      </c>
      <c r="AD401" s="166"/>
      <c r="AE401" s="65">
        <f t="shared" ref="AE401:AE464" si="69">V401+AA401</f>
        <v>21</v>
      </c>
      <c r="AF401" s="100">
        <f t="shared" ref="AF401:AF464" si="70">IF(AE401="","No hay ejecución",IF(AND(AE401&gt;0), AE401/R401,"No hay Programación"))</f>
        <v>0.3559322033898305</v>
      </c>
      <c r="AG401" s="105" t="str">
        <f t="shared" ref="AG401:AG464" si="71">IF(AF401="No hay ejecución","NA",IF(AF401&gt;=90%,"De acuerdo a lo programado",IF(AF401&gt;=70%,"Atraso Leve",IF(AF401&lt;70%,"Incumplimiento"))))</f>
        <v>Incumplimiento</v>
      </c>
      <c r="AH401" s="166"/>
      <c r="AI401" s="65" t="s">
        <v>172</v>
      </c>
      <c r="AJ401" s="105" t="s">
        <v>172</v>
      </c>
    </row>
    <row r="402" spans="1:36" s="59" customFormat="1" ht="30" thickTop="1" thickBot="1">
      <c r="A402" s="63">
        <v>387</v>
      </c>
      <c r="B402" s="162">
        <v>0</v>
      </c>
      <c r="C402" s="162">
        <v>0</v>
      </c>
      <c r="D402" s="162">
        <v>0</v>
      </c>
      <c r="E402" s="162">
        <v>0</v>
      </c>
      <c r="F402" s="162">
        <v>22</v>
      </c>
      <c r="G402" s="231" t="s">
        <v>6269</v>
      </c>
      <c r="H402" s="164" t="s">
        <v>6270</v>
      </c>
      <c r="I402" s="231" t="s">
        <v>2877</v>
      </c>
      <c r="J402" s="231" t="s">
        <v>6207</v>
      </c>
      <c r="K402" s="231">
        <v>20</v>
      </c>
      <c r="L402" s="165" t="s">
        <v>642</v>
      </c>
      <c r="M402" s="165" t="s">
        <v>643</v>
      </c>
      <c r="N402" s="64">
        <v>19</v>
      </c>
      <c r="O402" s="64">
        <v>23</v>
      </c>
      <c r="P402" s="64">
        <v>24</v>
      </c>
      <c r="Q402" s="64">
        <v>18</v>
      </c>
      <c r="R402" s="64">
        <f t="shared" ref="R402:R465" si="72">N402+O402+P402+Q402</f>
        <v>84</v>
      </c>
      <c r="S402" s="105" t="s">
        <v>5915</v>
      </c>
      <c r="T402" s="105" t="s">
        <v>172</v>
      </c>
      <c r="U402" s="159">
        <f t="shared" si="63"/>
        <v>42</v>
      </c>
      <c r="V402" s="159">
        <v>40</v>
      </c>
      <c r="W402" s="100">
        <f t="shared" si="64"/>
        <v>0.95238095238095233</v>
      </c>
      <c r="X402" s="105" t="str">
        <f t="shared" si="65"/>
        <v>De acuerdo a lo programado</v>
      </c>
      <c r="Y402" s="166"/>
      <c r="Z402" s="159">
        <f t="shared" si="66"/>
        <v>42</v>
      </c>
      <c r="AA402" s="159"/>
      <c r="AB402" s="100" t="str">
        <f t="shared" si="67"/>
        <v>No hay ejecución</v>
      </c>
      <c r="AC402" s="105" t="str">
        <f t="shared" si="68"/>
        <v>NA</v>
      </c>
      <c r="AD402" s="166"/>
      <c r="AE402" s="65">
        <f t="shared" si="69"/>
        <v>40</v>
      </c>
      <c r="AF402" s="100">
        <f t="shared" si="70"/>
        <v>0.47619047619047616</v>
      </c>
      <c r="AG402" s="105" t="str">
        <f t="shared" si="71"/>
        <v>Incumplimiento</v>
      </c>
      <c r="AH402" s="166"/>
      <c r="AI402" s="65" t="s">
        <v>172</v>
      </c>
      <c r="AJ402" s="105" t="s">
        <v>172</v>
      </c>
    </row>
    <row r="403" spans="1:36" s="59" customFormat="1" ht="48">
      <c r="A403" s="63">
        <v>388</v>
      </c>
      <c r="B403" s="162">
        <v>0</v>
      </c>
      <c r="C403" s="162">
        <v>0</v>
      </c>
      <c r="D403" s="162">
        <v>0</v>
      </c>
      <c r="E403" s="162">
        <v>0</v>
      </c>
      <c r="F403" s="162">
        <v>22</v>
      </c>
      <c r="G403" s="231" t="s">
        <v>6269</v>
      </c>
      <c r="H403" s="164" t="s">
        <v>6271</v>
      </c>
      <c r="I403" s="231" t="s">
        <v>2877</v>
      </c>
      <c r="J403" s="231" t="s">
        <v>6207</v>
      </c>
      <c r="K403" s="231">
        <v>20</v>
      </c>
      <c r="L403" s="165" t="s">
        <v>642</v>
      </c>
      <c r="M403" s="165" t="s">
        <v>643</v>
      </c>
      <c r="N403" s="64">
        <v>2</v>
      </c>
      <c r="O403" s="64">
        <v>3</v>
      </c>
      <c r="P403" s="64">
        <v>3</v>
      </c>
      <c r="Q403" s="64">
        <v>2</v>
      </c>
      <c r="R403" s="64">
        <f t="shared" si="72"/>
        <v>10</v>
      </c>
      <c r="S403" s="105" t="s">
        <v>5915</v>
      </c>
      <c r="T403" s="105" t="s">
        <v>172</v>
      </c>
      <c r="U403" s="159">
        <f t="shared" si="63"/>
        <v>5</v>
      </c>
      <c r="V403" s="159">
        <v>8</v>
      </c>
      <c r="W403" s="100">
        <f t="shared" si="64"/>
        <v>1.6</v>
      </c>
      <c r="X403" s="105" t="str">
        <f t="shared" si="65"/>
        <v>De acuerdo a lo programado</v>
      </c>
      <c r="Y403" s="166" t="s">
        <v>6272</v>
      </c>
      <c r="Z403" s="159">
        <f t="shared" si="66"/>
        <v>5</v>
      </c>
      <c r="AA403" s="159"/>
      <c r="AB403" s="100" t="str">
        <f t="shared" si="67"/>
        <v>No hay ejecución</v>
      </c>
      <c r="AC403" s="105" t="str">
        <f t="shared" si="68"/>
        <v>NA</v>
      </c>
      <c r="AD403" s="166"/>
      <c r="AE403" s="65">
        <f t="shared" si="69"/>
        <v>8</v>
      </c>
      <c r="AF403" s="100">
        <f t="shared" si="70"/>
        <v>0.8</v>
      </c>
      <c r="AG403" s="105" t="str">
        <f t="shared" si="71"/>
        <v>Atraso Leve</v>
      </c>
      <c r="AH403" s="166"/>
      <c r="AI403" s="65" t="s">
        <v>172</v>
      </c>
      <c r="AJ403" s="105" t="s">
        <v>172</v>
      </c>
    </row>
    <row r="404" spans="1:36" s="59" customFormat="1" ht="30" thickTop="1" thickBot="1">
      <c r="A404" s="63">
        <v>389</v>
      </c>
      <c r="B404" s="162">
        <v>0</v>
      </c>
      <c r="C404" s="162">
        <v>0</v>
      </c>
      <c r="D404" s="162">
        <v>0</v>
      </c>
      <c r="E404" s="162">
        <v>0</v>
      </c>
      <c r="F404" s="162">
        <v>22</v>
      </c>
      <c r="G404" s="231" t="s">
        <v>6273</v>
      </c>
      <c r="H404" s="164" t="s">
        <v>4072</v>
      </c>
      <c r="I404" s="231" t="s">
        <v>2877</v>
      </c>
      <c r="J404" s="231" t="s">
        <v>6207</v>
      </c>
      <c r="K404" s="231">
        <v>20</v>
      </c>
      <c r="L404" s="165" t="s">
        <v>642</v>
      </c>
      <c r="M404" s="165" t="s">
        <v>643</v>
      </c>
      <c r="N404" s="64">
        <v>14</v>
      </c>
      <c r="O404" s="64">
        <v>15</v>
      </c>
      <c r="P404" s="64">
        <v>22</v>
      </c>
      <c r="Q404" s="64">
        <v>15</v>
      </c>
      <c r="R404" s="64">
        <f t="shared" si="72"/>
        <v>66</v>
      </c>
      <c r="S404" s="105" t="s">
        <v>5915</v>
      </c>
      <c r="T404" s="105" t="s">
        <v>172</v>
      </c>
      <c r="U404" s="159">
        <f t="shared" si="63"/>
        <v>29</v>
      </c>
      <c r="V404" s="159">
        <v>27</v>
      </c>
      <c r="W404" s="100">
        <f t="shared" si="64"/>
        <v>0.93103448275862066</v>
      </c>
      <c r="X404" s="105" t="str">
        <f t="shared" si="65"/>
        <v>De acuerdo a lo programado</v>
      </c>
      <c r="Y404" s="166"/>
      <c r="Z404" s="159">
        <f t="shared" si="66"/>
        <v>37</v>
      </c>
      <c r="AA404" s="159"/>
      <c r="AB404" s="100" t="str">
        <f t="shared" si="67"/>
        <v>No hay ejecución</v>
      </c>
      <c r="AC404" s="105" t="str">
        <f t="shared" si="68"/>
        <v>NA</v>
      </c>
      <c r="AD404" s="166"/>
      <c r="AE404" s="65">
        <f t="shared" si="69"/>
        <v>27</v>
      </c>
      <c r="AF404" s="100">
        <f t="shared" si="70"/>
        <v>0.40909090909090912</v>
      </c>
      <c r="AG404" s="105" t="str">
        <f t="shared" si="71"/>
        <v>Incumplimiento</v>
      </c>
      <c r="AH404" s="166"/>
      <c r="AI404" s="65" t="s">
        <v>172</v>
      </c>
      <c r="AJ404" s="105" t="s">
        <v>172</v>
      </c>
    </row>
    <row r="405" spans="1:36" s="59" customFormat="1" ht="39.6" thickTop="1" thickBot="1">
      <c r="A405" s="63">
        <v>390</v>
      </c>
      <c r="B405" s="162">
        <v>0</v>
      </c>
      <c r="C405" s="162">
        <v>0</v>
      </c>
      <c r="D405" s="162">
        <v>0</v>
      </c>
      <c r="E405" s="162">
        <v>0</v>
      </c>
      <c r="F405" s="162">
        <v>22</v>
      </c>
      <c r="G405" s="231" t="s">
        <v>6232</v>
      </c>
      <c r="H405" s="164" t="s">
        <v>4073</v>
      </c>
      <c r="I405" s="231" t="s">
        <v>2877</v>
      </c>
      <c r="J405" s="231" t="s">
        <v>6207</v>
      </c>
      <c r="K405" s="231">
        <v>20</v>
      </c>
      <c r="L405" s="165" t="s">
        <v>642</v>
      </c>
      <c r="M405" s="165" t="s">
        <v>643</v>
      </c>
      <c r="N405" s="64">
        <v>7</v>
      </c>
      <c r="O405" s="64">
        <v>11</v>
      </c>
      <c r="P405" s="64">
        <v>12</v>
      </c>
      <c r="Q405" s="64">
        <v>8</v>
      </c>
      <c r="R405" s="64">
        <f t="shared" si="72"/>
        <v>38</v>
      </c>
      <c r="S405" s="105" t="s">
        <v>5915</v>
      </c>
      <c r="T405" s="105" t="s">
        <v>172</v>
      </c>
      <c r="U405" s="159">
        <f t="shared" si="63"/>
        <v>18</v>
      </c>
      <c r="V405" s="159">
        <v>19</v>
      </c>
      <c r="W405" s="100">
        <f t="shared" si="64"/>
        <v>1.0555555555555556</v>
      </c>
      <c r="X405" s="105" t="str">
        <f t="shared" si="65"/>
        <v>De acuerdo a lo programado</v>
      </c>
      <c r="Y405" s="166"/>
      <c r="Z405" s="159">
        <f t="shared" si="66"/>
        <v>20</v>
      </c>
      <c r="AA405" s="159"/>
      <c r="AB405" s="100" t="str">
        <f t="shared" si="67"/>
        <v>No hay ejecución</v>
      </c>
      <c r="AC405" s="105" t="str">
        <f t="shared" si="68"/>
        <v>NA</v>
      </c>
      <c r="AD405" s="166"/>
      <c r="AE405" s="65">
        <f t="shared" si="69"/>
        <v>19</v>
      </c>
      <c r="AF405" s="100">
        <f t="shared" si="70"/>
        <v>0.5</v>
      </c>
      <c r="AG405" s="105" t="str">
        <f t="shared" si="71"/>
        <v>Incumplimiento</v>
      </c>
      <c r="AH405" s="166"/>
      <c r="AI405" s="65" t="s">
        <v>172</v>
      </c>
      <c r="AJ405" s="105" t="s">
        <v>172</v>
      </c>
    </row>
    <row r="406" spans="1:36" s="59" customFormat="1" ht="30" thickTop="1" thickBot="1">
      <c r="A406" s="63">
        <v>391</v>
      </c>
      <c r="B406" s="162">
        <v>0</v>
      </c>
      <c r="C406" s="162">
        <v>0</v>
      </c>
      <c r="D406" s="162">
        <v>0</v>
      </c>
      <c r="E406" s="162">
        <v>0</v>
      </c>
      <c r="F406" s="162">
        <v>22</v>
      </c>
      <c r="G406" s="231" t="s">
        <v>2875</v>
      </c>
      <c r="H406" s="164" t="s">
        <v>4611</v>
      </c>
      <c r="I406" s="231" t="s">
        <v>2877</v>
      </c>
      <c r="J406" s="231" t="s">
        <v>6207</v>
      </c>
      <c r="K406" s="231">
        <v>20</v>
      </c>
      <c r="L406" s="165" t="s">
        <v>642</v>
      </c>
      <c r="M406" s="165" t="s">
        <v>643</v>
      </c>
      <c r="N406" s="64">
        <v>0</v>
      </c>
      <c r="O406" s="64">
        <v>0</v>
      </c>
      <c r="P406" s="64">
        <v>0</v>
      </c>
      <c r="Q406" s="64">
        <v>0</v>
      </c>
      <c r="R406" s="64">
        <f t="shared" si="72"/>
        <v>0</v>
      </c>
      <c r="S406" s="105" t="s">
        <v>5915</v>
      </c>
      <c r="T406" s="105" t="s">
        <v>172</v>
      </c>
      <c r="U406" s="159">
        <f t="shared" si="63"/>
        <v>0</v>
      </c>
      <c r="V406" s="159" t="s">
        <v>5920</v>
      </c>
      <c r="W406" s="100" t="str">
        <f t="shared" si="64"/>
        <v>No hay Programación</v>
      </c>
      <c r="X406" s="105" t="str">
        <f t="shared" si="65"/>
        <v>De acuerdo a lo programado</v>
      </c>
      <c r="Y406" s="166"/>
      <c r="Z406" s="159">
        <f t="shared" si="66"/>
        <v>0</v>
      </c>
      <c r="AA406" s="159"/>
      <c r="AB406" s="100" t="str">
        <f t="shared" si="67"/>
        <v>No hay ejecución</v>
      </c>
      <c r="AC406" s="105" t="str">
        <f t="shared" si="68"/>
        <v>NA</v>
      </c>
      <c r="AD406" s="166"/>
      <c r="AE406" s="65" t="e">
        <f t="shared" si="69"/>
        <v>#VALUE!</v>
      </c>
      <c r="AF406" s="100" t="e">
        <f t="shared" si="70"/>
        <v>#VALUE!</v>
      </c>
      <c r="AG406" s="105" t="e">
        <f t="shared" si="71"/>
        <v>#VALUE!</v>
      </c>
      <c r="AH406" s="166"/>
      <c r="AI406" s="65" t="s">
        <v>172</v>
      </c>
      <c r="AJ406" s="105" t="s">
        <v>172</v>
      </c>
    </row>
    <row r="407" spans="1:36" s="59" customFormat="1" ht="30" thickTop="1" thickBot="1">
      <c r="A407" s="63">
        <v>392</v>
      </c>
      <c r="B407" s="162">
        <v>0</v>
      </c>
      <c r="C407" s="162">
        <v>0</v>
      </c>
      <c r="D407" s="162">
        <v>0</v>
      </c>
      <c r="E407" s="162">
        <v>0</v>
      </c>
      <c r="F407" s="162">
        <v>22</v>
      </c>
      <c r="G407" s="231" t="s">
        <v>6232</v>
      </c>
      <c r="H407" s="164" t="s">
        <v>5123</v>
      </c>
      <c r="I407" s="231" t="s">
        <v>2877</v>
      </c>
      <c r="J407" s="231" t="s">
        <v>6207</v>
      </c>
      <c r="K407" s="231">
        <v>20</v>
      </c>
      <c r="L407" s="165" t="s">
        <v>642</v>
      </c>
      <c r="M407" s="165" t="s">
        <v>643</v>
      </c>
      <c r="N407" s="64">
        <v>5</v>
      </c>
      <c r="O407" s="64">
        <v>9</v>
      </c>
      <c r="P407" s="64">
        <v>8</v>
      </c>
      <c r="Q407" s="64">
        <v>9</v>
      </c>
      <c r="R407" s="64">
        <f t="shared" si="72"/>
        <v>31</v>
      </c>
      <c r="S407" s="105" t="s">
        <v>5915</v>
      </c>
      <c r="T407" s="105" t="s">
        <v>172</v>
      </c>
      <c r="U407" s="159">
        <f t="shared" si="63"/>
        <v>14</v>
      </c>
      <c r="V407" s="159">
        <v>13</v>
      </c>
      <c r="W407" s="100">
        <f t="shared" si="64"/>
        <v>0.9285714285714286</v>
      </c>
      <c r="X407" s="105" t="str">
        <f t="shared" si="65"/>
        <v>De acuerdo a lo programado</v>
      </c>
      <c r="Y407" s="166"/>
      <c r="Z407" s="159">
        <f t="shared" si="66"/>
        <v>17</v>
      </c>
      <c r="AA407" s="159"/>
      <c r="AB407" s="100" t="str">
        <f t="shared" si="67"/>
        <v>No hay ejecución</v>
      </c>
      <c r="AC407" s="105" t="str">
        <f t="shared" si="68"/>
        <v>NA</v>
      </c>
      <c r="AD407" s="166"/>
      <c r="AE407" s="65">
        <f t="shared" si="69"/>
        <v>13</v>
      </c>
      <c r="AF407" s="100">
        <f t="shared" si="70"/>
        <v>0.41935483870967744</v>
      </c>
      <c r="AG407" s="105" t="str">
        <f t="shared" si="71"/>
        <v>Incumplimiento</v>
      </c>
      <c r="AH407" s="166"/>
      <c r="AI407" s="65" t="s">
        <v>172</v>
      </c>
      <c r="AJ407" s="105" t="s">
        <v>172</v>
      </c>
    </row>
    <row r="408" spans="1:36" s="59" customFormat="1" ht="20.399999999999999" thickTop="1" thickBot="1">
      <c r="A408" s="63">
        <v>393</v>
      </c>
      <c r="B408" s="162">
        <v>0</v>
      </c>
      <c r="C408" s="162">
        <v>0</v>
      </c>
      <c r="D408" s="162">
        <v>0</v>
      </c>
      <c r="E408" s="162">
        <v>0</v>
      </c>
      <c r="F408" s="162">
        <v>22</v>
      </c>
      <c r="G408" s="231" t="s">
        <v>6232</v>
      </c>
      <c r="H408" s="164" t="s">
        <v>6274</v>
      </c>
      <c r="I408" s="231" t="s">
        <v>2877</v>
      </c>
      <c r="J408" s="231" t="s">
        <v>6207</v>
      </c>
      <c r="K408" s="231">
        <v>20</v>
      </c>
      <c r="L408" s="165" t="s">
        <v>642</v>
      </c>
      <c r="M408" s="165" t="s">
        <v>643</v>
      </c>
      <c r="N408" s="64">
        <v>2</v>
      </c>
      <c r="O408" s="64">
        <v>2</v>
      </c>
      <c r="P408" s="64">
        <v>2</v>
      </c>
      <c r="Q408" s="64">
        <v>2</v>
      </c>
      <c r="R408" s="64">
        <f t="shared" si="72"/>
        <v>8</v>
      </c>
      <c r="S408" s="105" t="s">
        <v>5915</v>
      </c>
      <c r="T408" s="105" t="s">
        <v>172</v>
      </c>
      <c r="U408" s="159">
        <f t="shared" si="63"/>
        <v>4</v>
      </c>
      <c r="V408" s="159">
        <v>8</v>
      </c>
      <c r="W408" s="100">
        <f t="shared" si="64"/>
        <v>2</v>
      </c>
      <c r="X408" s="105" t="str">
        <f t="shared" si="65"/>
        <v>De acuerdo a lo programado</v>
      </c>
      <c r="Y408" s="166"/>
      <c r="Z408" s="159">
        <f t="shared" si="66"/>
        <v>4</v>
      </c>
      <c r="AA408" s="159"/>
      <c r="AB408" s="100" t="str">
        <f t="shared" si="67"/>
        <v>No hay ejecución</v>
      </c>
      <c r="AC408" s="105" t="str">
        <f t="shared" si="68"/>
        <v>NA</v>
      </c>
      <c r="AD408" s="166"/>
      <c r="AE408" s="65">
        <f t="shared" si="69"/>
        <v>8</v>
      </c>
      <c r="AF408" s="100">
        <f t="shared" si="70"/>
        <v>1</v>
      </c>
      <c r="AG408" s="105" t="str">
        <f t="shared" si="71"/>
        <v>De acuerdo a lo programado</v>
      </c>
      <c r="AH408" s="166"/>
      <c r="AI408" s="65" t="s">
        <v>172</v>
      </c>
      <c r="AJ408" s="105" t="s">
        <v>172</v>
      </c>
    </row>
    <row r="409" spans="1:36" s="59" customFormat="1" ht="49.2" thickTop="1" thickBot="1">
      <c r="A409" s="63">
        <v>394</v>
      </c>
      <c r="B409" s="162">
        <v>0</v>
      </c>
      <c r="C409" s="162">
        <v>0</v>
      </c>
      <c r="D409" s="162">
        <v>0</v>
      </c>
      <c r="E409" s="162">
        <v>0</v>
      </c>
      <c r="F409" s="162">
        <v>22</v>
      </c>
      <c r="G409" s="231" t="s">
        <v>6275</v>
      </c>
      <c r="H409" s="164" t="s">
        <v>6276</v>
      </c>
      <c r="I409" s="231" t="s">
        <v>2877</v>
      </c>
      <c r="J409" s="231" t="s">
        <v>6207</v>
      </c>
      <c r="K409" s="231">
        <v>20</v>
      </c>
      <c r="L409" s="165" t="s">
        <v>4086</v>
      </c>
      <c r="M409" s="165" t="s">
        <v>636</v>
      </c>
      <c r="N409" s="64">
        <v>2</v>
      </c>
      <c r="O409" s="64">
        <v>7</v>
      </c>
      <c r="P409" s="64">
        <v>5</v>
      </c>
      <c r="Q409" s="64">
        <v>4</v>
      </c>
      <c r="R409" s="64">
        <f t="shared" si="72"/>
        <v>18</v>
      </c>
      <c r="S409" s="105" t="s">
        <v>5915</v>
      </c>
      <c r="T409" s="105" t="s">
        <v>172</v>
      </c>
      <c r="U409" s="159">
        <f t="shared" si="63"/>
        <v>9</v>
      </c>
      <c r="V409" s="159">
        <v>7</v>
      </c>
      <c r="W409" s="100">
        <f t="shared" si="64"/>
        <v>0.77777777777777779</v>
      </c>
      <c r="X409" s="105" t="str">
        <f t="shared" si="65"/>
        <v>Atraso Leve</v>
      </c>
      <c r="Y409" s="166" t="s">
        <v>6277</v>
      </c>
      <c r="Z409" s="159">
        <f t="shared" si="66"/>
        <v>9</v>
      </c>
      <c r="AA409" s="159"/>
      <c r="AB409" s="100" t="str">
        <f t="shared" si="67"/>
        <v>No hay ejecución</v>
      </c>
      <c r="AC409" s="105" t="str">
        <f t="shared" si="68"/>
        <v>NA</v>
      </c>
      <c r="AD409" s="166"/>
      <c r="AE409" s="65">
        <f t="shared" si="69"/>
        <v>7</v>
      </c>
      <c r="AF409" s="100">
        <f t="shared" si="70"/>
        <v>0.3888888888888889</v>
      </c>
      <c r="AG409" s="105" t="str">
        <f t="shared" si="71"/>
        <v>Incumplimiento</v>
      </c>
      <c r="AH409" s="166"/>
      <c r="AI409" s="65" t="s">
        <v>172</v>
      </c>
      <c r="AJ409" s="105" t="s">
        <v>172</v>
      </c>
    </row>
    <row r="410" spans="1:36" s="59" customFormat="1" ht="20.399999999999999" thickTop="1" thickBot="1">
      <c r="A410" s="63">
        <v>395</v>
      </c>
      <c r="B410" s="162">
        <v>0</v>
      </c>
      <c r="C410" s="162">
        <v>0</v>
      </c>
      <c r="D410" s="162">
        <v>0</v>
      </c>
      <c r="E410" s="162">
        <v>0</v>
      </c>
      <c r="F410" s="162">
        <v>22</v>
      </c>
      <c r="G410" s="231" t="s">
        <v>6278</v>
      </c>
      <c r="H410" s="164" t="s">
        <v>6279</v>
      </c>
      <c r="I410" s="231" t="s">
        <v>2877</v>
      </c>
      <c r="J410" s="231" t="s">
        <v>6207</v>
      </c>
      <c r="K410" s="231">
        <v>20</v>
      </c>
      <c r="L410" s="165" t="s">
        <v>642</v>
      </c>
      <c r="M410" s="165" t="s">
        <v>643</v>
      </c>
      <c r="N410" s="64">
        <v>3</v>
      </c>
      <c r="O410" s="64">
        <v>3</v>
      </c>
      <c r="P410" s="64">
        <v>1</v>
      </c>
      <c r="Q410" s="64">
        <v>2</v>
      </c>
      <c r="R410" s="64">
        <f t="shared" si="72"/>
        <v>9</v>
      </c>
      <c r="S410" s="105" t="s">
        <v>5915</v>
      </c>
      <c r="T410" s="105" t="s">
        <v>172</v>
      </c>
      <c r="U410" s="159">
        <f t="shared" si="63"/>
        <v>6</v>
      </c>
      <c r="V410" s="159">
        <v>4</v>
      </c>
      <c r="W410" s="100">
        <f t="shared" si="64"/>
        <v>0.66666666666666663</v>
      </c>
      <c r="X410" s="105" t="str">
        <f t="shared" si="65"/>
        <v>En Riesgo de no Cumplimiento</v>
      </c>
      <c r="Y410" s="166"/>
      <c r="Z410" s="159">
        <f t="shared" si="66"/>
        <v>3</v>
      </c>
      <c r="AA410" s="159"/>
      <c r="AB410" s="100" t="str">
        <f t="shared" si="67"/>
        <v>No hay ejecución</v>
      </c>
      <c r="AC410" s="105" t="str">
        <f t="shared" si="68"/>
        <v>NA</v>
      </c>
      <c r="AD410" s="166"/>
      <c r="AE410" s="65">
        <f t="shared" si="69"/>
        <v>4</v>
      </c>
      <c r="AF410" s="100">
        <f t="shared" si="70"/>
        <v>0.44444444444444442</v>
      </c>
      <c r="AG410" s="105" t="str">
        <f t="shared" si="71"/>
        <v>Incumplimiento</v>
      </c>
      <c r="AH410" s="166"/>
      <c r="AI410" s="65" t="s">
        <v>172</v>
      </c>
      <c r="AJ410" s="105" t="s">
        <v>172</v>
      </c>
    </row>
    <row r="411" spans="1:36" s="59" customFormat="1" ht="20.399999999999999" thickTop="1" thickBot="1">
      <c r="A411" s="63">
        <v>396</v>
      </c>
      <c r="B411" s="162">
        <v>0</v>
      </c>
      <c r="C411" s="162">
        <v>0</v>
      </c>
      <c r="D411" s="162">
        <v>0</v>
      </c>
      <c r="E411" s="162" t="s">
        <v>205</v>
      </c>
      <c r="F411" s="162">
        <v>22</v>
      </c>
      <c r="G411" s="231" t="s">
        <v>6171</v>
      </c>
      <c r="H411" s="164" t="s">
        <v>6280</v>
      </c>
      <c r="I411" s="231" t="s">
        <v>2877</v>
      </c>
      <c r="J411" s="231" t="s">
        <v>6207</v>
      </c>
      <c r="K411" s="231">
        <v>20</v>
      </c>
      <c r="L411" s="165" t="s">
        <v>640</v>
      </c>
      <c r="M411" s="165" t="s">
        <v>636</v>
      </c>
      <c r="N411" s="64">
        <v>0</v>
      </c>
      <c r="O411" s="64">
        <v>0</v>
      </c>
      <c r="P411" s="64">
        <v>0</v>
      </c>
      <c r="Q411" s="64">
        <v>11</v>
      </c>
      <c r="R411" s="64">
        <f t="shared" si="72"/>
        <v>11</v>
      </c>
      <c r="S411" s="105" t="s">
        <v>5915</v>
      </c>
      <c r="T411" s="105" t="s">
        <v>172</v>
      </c>
      <c r="U411" s="159">
        <f t="shared" si="63"/>
        <v>0</v>
      </c>
      <c r="V411" s="159" t="s">
        <v>5920</v>
      </c>
      <c r="W411" s="100" t="str">
        <f t="shared" si="64"/>
        <v>No hay Programación</v>
      </c>
      <c r="X411" s="105" t="str">
        <f t="shared" si="65"/>
        <v>De acuerdo a lo programado</v>
      </c>
      <c r="Y411" s="166"/>
      <c r="Z411" s="159">
        <f t="shared" si="66"/>
        <v>11</v>
      </c>
      <c r="AA411" s="159"/>
      <c r="AB411" s="100" t="str">
        <f t="shared" si="67"/>
        <v>No hay ejecución</v>
      </c>
      <c r="AC411" s="105" t="str">
        <f t="shared" si="68"/>
        <v>NA</v>
      </c>
      <c r="AD411" s="166"/>
      <c r="AE411" s="65" t="e">
        <f t="shared" si="69"/>
        <v>#VALUE!</v>
      </c>
      <c r="AF411" s="100" t="e">
        <f t="shared" si="70"/>
        <v>#VALUE!</v>
      </c>
      <c r="AG411" s="105" t="e">
        <f t="shared" si="71"/>
        <v>#VALUE!</v>
      </c>
      <c r="AH411" s="166"/>
      <c r="AI411" s="65" t="s">
        <v>172</v>
      </c>
      <c r="AJ411" s="105" t="s">
        <v>172</v>
      </c>
    </row>
    <row r="412" spans="1:36" s="59" customFormat="1" ht="19.2">
      <c r="A412" s="63">
        <v>397</v>
      </c>
      <c r="B412" s="162">
        <v>0</v>
      </c>
      <c r="C412" s="162">
        <v>0</v>
      </c>
      <c r="D412" s="162">
        <v>0</v>
      </c>
      <c r="E412" s="162" t="s">
        <v>205</v>
      </c>
      <c r="F412" s="162">
        <v>22</v>
      </c>
      <c r="G412" s="231" t="s">
        <v>6171</v>
      </c>
      <c r="H412" s="164" t="s">
        <v>6281</v>
      </c>
      <c r="I412" s="231" t="s">
        <v>2877</v>
      </c>
      <c r="J412" s="231" t="s">
        <v>6207</v>
      </c>
      <c r="K412" s="231">
        <v>20</v>
      </c>
      <c r="L412" s="165" t="s">
        <v>640</v>
      </c>
      <c r="M412" s="165" t="s">
        <v>636</v>
      </c>
      <c r="N412" s="64">
        <v>0</v>
      </c>
      <c r="O412" s="64">
        <v>11</v>
      </c>
      <c r="P412" s="64">
        <v>0</v>
      </c>
      <c r="Q412" s="64">
        <v>11</v>
      </c>
      <c r="R412" s="64">
        <f t="shared" si="72"/>
        <v>22</v>
      </c>
      <c r="S412" s="105" t="s">
        <v>5915</v>
      </c>
      <c r="T412" s="105" t="s">
        <v>172</v>
      </c>
      <c r="U412" s="159">
        <f t="shared" si="63"/>
        <v>11</v>
      </c>
      <c r="V412" s="159">
        <v>11</v>
      </c>
      <c r="W412" s="100">
        <f t="shared" si="64"/>
        <v>1</v>
      </c>
      <c r="X412" s="105" t="str">
        <f t="shared" si="65"/>
        <v>De acuerdo a lo programado</v>
      </c>
      <c r="Y412" s="166"/>
      <c r="Z412" s="159">
        <f t="shared" si="66"/>
        <v>11</v>
      </c>
      <c r="AA412" s="159"/>
      <c r="AB412" s="100" t="str">
        <f t="shared" si="67"/>
        <v>No hay ejecución</v>
      </c>
      <c r="AC412" s="105" t="str">
        <f t="shared" si="68"/>
        <v>NA</v>
      </c>
      <c r="AD412" s="166"/>
      <c r="AE412" s="65">
        <f t="shared" si="69"/>
        <v>11</v>
      </c>
      <c r="AF412" s="100">
        <f t="shared" si="70"/>
        <v>0.5</v>
      </c>
      <c r="AG412" s="105" t="str">
        <f t="shared" si="71"/>
        <v>Incumplimiento</v>
      </c>
      <c r="AH412" s="166"/>
      <c r="AI412" s="65" t="s">
        <v>172</v>
      </c>
      <c r="AJ412" s="105" t="s">
        <v>172</v>
      </c>
    </row>
    <row r="413" spans="1:36" s="59" customFormat="1" ht="20.399999999999999" thickTop="1" thickBot="1">
      <c r="A413" s="63">
        <v>398</v>
      </c>
      <c r="B413" s="162">
        <v>0</v>
      </c>
      <c r="C413" s="162">
        <v>0</v>
      </c>
      <c r="D413" s="162">
        <v>0</v>
      </c>
      <c r="E413" s="162" t="s">
        <v>205</v>
      </c>
      <c r="F413" s="162">
        <v>22</v>
      </c>
      <c r="G413" s="231" t="s">
        <v>6171</v>
      </c>
      <c r="H413" s="164" t="s">
        <v>6282</v>
      </c>
      <c r="I413" s="231" t="s">
        <v>2877</v>
      </c>
      <c r="J413" s="231" t="s">
        <v>6207</v>
      </c>
      <c r="K413" s="231">
        <v>20</v>
      </c>
      <c r="L413" s="165" t="s">
        <v>640</v>
      </c>
      <c r="M413" s="165" t="s">
        <v>636</v>
      </c>
      <c r="N413" s="64">
        <v>0</v>
      </c>
      <c r="O413" s="64">
        <v>0</v>
      </c>
      <c r="P413" s="64">
        <v>0</v>
      </c>
      <c r="Q413" s="64">
        <v>0</v>
      </c>
      <c r="R413" s="64">
        <f t="shared" si="72"/>
        <v>0</v>
      </c>
      <c r="S413" s="105" t="s">
        <v>5915</v>
      </c>
      <c r="T413" s="105" t="s">
        <v>172</v>
      </c>
      <c r="U413" s="159">
        <f t="shared" si="63"/>
        <v>0</v>
      </c>
      <c r="V413" s="159" t="s">
        <v>5920</v>
      </c>
      <c r="W413" s="100" t="str">
        <f t="shared" si="64"/>
        <v>No hay Programación</v>
      </c>
      <c r="X413" s="105" t="str">
        <f t="shared" si="65"/>
        <v>De acuerdo a lo programado</v>
      </c>
      <c r="Y413" s="166"/>
      <c r="Z413" s="159">
        <f t="shared" si="66"/>
        <v>0</v>
      </c>
      <c r="AA413" s="159"/>
      <c r="AB413" s="100" t="str">
        <f t="shared" si="67"/>
        <v>No hay ejecución</v>
      </c>
      <c r="AC413" s="105" t="str">
        <f t="shared" si="68"/>
        <v>NA</v>
      </c>
      <c r="AD413" s="166"/>
      <c r="AE413" s="65" t="e">
        <f t="shared" si="69"/>
        <v>#VALUE!</v>
      </c>
      <c r="AF413" s="100" t="e">
        <f t="shared" si="70"/>
        <v>#VALUE!</v>
      </c>
      <c r="AG413" s="105" t="e">
        <f t="shared" si="71"/>
        <v>#VALUE!</v>
      </c>
      <c r="AH413" s="166"/>
      <c r="AI413" s="65" t="s">
        <v>172</v>
      </c>
      <c r="AJ413" s="105" t="s">
        <v>172</v>
      </c>
    </row>
    <row r="414" spans="1:36" s="59" customFormat="1" ht="20.399999999999999" thickTop="1" thickBot="1">
      <c r="A414" s="63">
        <v>399</v>
      </c>
      <c r="B414" s="162">
        <v>0</v>
      </c>
      <c r="C414" s="162">
        <v>0</v>
      </c>
      <c r="D414" s="162">
        <v>0</v>
      </c>
      <c r="E414" s="162" t="s">
        <v>205</v>
      </c>
      <c r="F414" s="162">
        <v>22</v>
      </c>
      <c r="G414" s="231" t="s">
        <v>6171</v>
      </c>
      <c r="H414" s="164" t="s">
        <v>6283</v>
      </c>
      <c r="I414" s="231" t="s">
        <v>2877</v>
      </c>
      <c r="J414" s="231" t="s">
        <v>6207</v>
      </c>
      <c r="K414" s="231">
        <v>20</v>
      </c>
      <c r="L414" s="165" t="s">
        <v>640</v>
      </c>
      <c r="M414" s="165" t="s">
        <v>636</v>
      </c>
      <c r="N414" s="64">
        <v>0</v>
      </c>
      <c r="O414" s="64">
        <v>0</v>
      </c>
      <c r="P414" s="64">
        <v>0</v>
      </c>
      <c r="Q414" s="64">
        <v>0</v>
      </c>
      <c r="R414" s="64">
        <f t="shared" si="72"/>
        <v>0</v>
      </c>
      <c r="S414" s="105" t="s">
        <v>5915</v>
      </c>
      <c r="T414" s="105" t="s">
        <v>172</v>
      </c>
      <c r="U414" s="159">
        <f t="shared" si="63"/>
        <v>0</v>
      </c>
      <c r="V414" s="159"/>
      <c r="W414" s="100" t="str">
        <f t="shared" si="64"/>
        <v>No hay ejecución</v>
      </c>
      <c r="X414" s="105" t="str">
        <f t="shared" si="65"/>
        <v>NA</v>
      </c>
      <c r="Y414" s="166"/>
      <c r="Z414" s="159">
        <f t="shared" si="66"/>
        <v>0</v>
      </c>
      <c r="AA414" s="159"/>
      <c r="AB414" s="100" t="str">
        <f t="shared" si="67"/>
        <v>No hay ejecución</v>
      </c>
      <c r="AC414" s="105" t="str">
        <f t="shared" si="68"/>
        <v>NA</v>
      </c>
      <c r="AD414" s="166"/>
      <c r="AE414" s="65">
        <f t="shared" si="69"/>
        <v>0</v>
      </c>
      <c r="AF414" s="100" t="str">
        <f t="shared" si="70"/>
        <v>No hay Programación</v>
      </c>
      <c r="AG414" s="105" t="str">
        <f t="shared" si="71"/>
        <v>De acuerdo a lo programado</v>
      </c>
      <c r="AH414" s="166"/>
      <c r="AI414" s="65" t="s">
        <v>172</v>
      </c>
      <c r="AJ414" s="105" t="s">
        <v>172</v>
      </c>
    </row>
    <row r="415" spans="1:36" s="59" customFormat="1" ht="20.399999999999999" thickTop="1" thickBot="1">
      <c r="A415" s="63">
        <v>400</v>
      </c>
      <c r="B415" s="162" t="s">
        <v>400</v>
      </c>
      <c r="C415" s="162" t="s">
        <v>41</v>
      </c>
      <c r="D415" s="162">
        <v>0</v>
      </c>
      <c r="E415" s="162" t="s">
        <v>66</v>
      </c>
      <c r="F415" s="162">
        <v>21</v>
      </c>
      <c r="G415" s="231" t="s">
        <v>6284</v>
      </c>
      <c r="H415" s="164" t="s">
        <v>6285</v>
      </c>
      <c r="I415" s="231" t="s">
        <v>2877</v>
      </c>
      <c r="J415" s="231" t="s">
        <v>2878</v>
      </c>
      <c r="K415" s="231">
        <v>2</v>
      </c>
      <c r="L415" s="165" t="s">
        <v>640</v>
      </c>
      <c r="M415" s="165" t="s">
        <v>4127</v>
      </c>
      <c r="N415" s="64">
        <v>1</v>
      </c>
      <c r="O415" s="64">
        <v>1</v>
      </c>
      <c r="P415" s="64">
        <v>0</v>
      </c>
      <c r="Q415" s="64">
        <v>1</v>
      </c>
      <c r="R415" s="64">
        <f t="shared" si="72"/>
        <v>3</v>
      </c>
      <c r="S415" s="105" t="s">
        <v>6286</v>
      </c>
      <c r="T415" s="105" t="s">
        <v>172</v>
      </c>
      <c r="U415" s="159">
        <f t="shared" si="63"/>
        <v>2</v>
      </c>
      <c r="V415" s="159">
        <v>2</v>
      </c>
      <c r="W415" s="100">
        <f t="shared" si="64"/>
        <v>1</v>
      </c>
      <c r="X415" s="105" t="str">
        <f t="shared" si="65"/>
        <v>De acuerdo a lo programado</v>
      </c>
      <c r="Y415" s="166"/>
      <c r="Z415" s="159">
        <f t="shared" si="66"/>
        <v>1</v>
      </c>
      <c r="AA415" s="159"/>
      <c r="AB415" s="100" t="str">
        <f t="shared" si="67"/>
        <v>No hay ejecución</v>
      </c>
      <c r="AC415" s="105" t="str">
        <f t="shared" si="68"/>
        <v>NA</v>
      </c>
      <c r="AD415" s="166"/>
      <c r="AE415" s="65">
        <f t="shared" si="69"/>
        <v>2</v>
      </c>
      <c r="AF415" s="100">
        <f t="shared" si="70"/>
        <v>0.66666666666666663</v>
      </c>
      <c r="AG415" s="105" t="str">
        <f t="shared" si="71"/>
        <v>Incumplimiento</v>
      </c>
      <c r="AH415" s="166"/>
      <c r="AI415" s="65" t="s">
        <v>172</v>
      </c>
      <c r="AJ415" s="105" t="s">
        <v>172</v>
      </c>
    </row>
    <row r="416" spans="1:36" s="59" customFormat="1" ht="20.399999999999999" thickTop="1" thickBot="1">
      <c r="A416" s="63">
        <v>401</v>
      </c>
      <c r="B416" s="162" t="s">
        <v>400</v>
      </c>
      <c r="C416" s="162" t="s">
        <v>41</v>
      </c>
      <c r="D416" s="162">
        <v>0</v>
      </c>
      <c r="E416" s="162" t="s">
        <v>66</v>
      </c>
      <c r="F416" s="162">
        <v>21</v>
      </c>
      <c r="G416" s="231" t="s">
        <v>6287</v>
      </c>
      <c r="H416" s="164" t="s">
        <v>6288</v>
      </c>
      <c r="I416" s="231" t="s">
        <v>2877</v>
      </c>
      <c r="J416" s="231" t="s">
        <v>2878</v>
      </c>
      <c r="K416" s="231">
        <v>7</v>
      </c>
      <c r="L416" s="165" t="s">
        <v>642</v>
      </c>
      <c r="M416" s="165" t="s">
        <v>674</v>
      </c>
      <c r="N416" s="64">
        <v>2</v>
      </c>
      <c r="O416" s="64">
        <v>2</v>
      </c>
      <c r="P416" s="64">
        <v>2</v>
      </c>
      <c r="Q416" s="64">
        <v>2</v>
      </c>
      <c r="R416" s="64">
        <f t="shared" si="72"/>
        <v>8</v>
      </c>
      <c r="S416" s="105" t="s">
        <v>6286</v>
      </c>
      <c r="T416" s="105" t="s">
        <v>172</v>
      </c>
      <c r="U416" s="159">
        <f t="shared" si="63"/>
        <v>4</v>
      </c>
      <c r="V416" s="159">
        <v>4</v>
      </c>
      <c r="W416" s="100">
        <f t="shared" si="64"/>
        <v>1</v>
      </c>
      <c r="X416" s="105" t="str">
        <f t="shared" si="65"/>
        <v>De acuerdo a lo programado</v>
      </c>
      <c r="Y416" s="166"/>
      <c r="Z416" s="159">
        <f t="shared" si="66"/>
        <v>4</v>
      </c>
      <c r="AA416" s="159"/>
      <c r="AB416" s="100" t="str">
        <f t="shared" si="67"/>
        <v>No hay ejecución</v>
      </c>
      <c r="AC416" s="105" t="str">
        <f t="shared" si="68"/>
        <v>NA</v>
      </c>
      <c r="AD416" s="166"/>
      <c r="AE416" s="65">
        <f t="shared" si="69"/>
        <v>4</v>
      </c>
      <c r="AF416" s="100">
        <f t="shared" si="70"/>
        <v>0.5</v>
      </c>
      <c r="AG416" s="105" t="str">
        <f t="shared" si="71"/>
        <v>Incumplimiento</v>
      </c>
      <c r="AH416" s="166"/>
      <c r="AI416" s="65" t="s">
        <v>172</v>
      </c>
      <c r="AJ416" s="105" t="s">
        <v>172</v>
      </c>
    </row>
    <row r="417" spans="1:36" s="59" customFormat="1" ht="39.6" thickTop="1" thickBot="1">
      <c r="A417" s="63">
        <v>402</v>
      </c>
      <c r="B417" s="162" t="s">
        <v>400</v>
      </c>
      <c r="C417" s="162" t="s">
        <v>41</v>
      </c>
      <c r="D417" s="162">
        <v>0</v>
      </c>
      <c r="E417" s="162" t="s">
        <v>66</v>
      </c>
      <c r="F417" s="162">
        <v>21</v>
      </c>
      <c r="G417" s="231" t="s">
        <v>2875</v>
      </c>
      <c r="H417" s="164" t="s">
        <v>6289</v>
      </c>
      <c r="I417" s="231" t="s">
        <v>2877</v>
      </c>
      <c r="J417" s="231" t="s">
        <v>2878</v>
      </c>
      <c r="K417" s="231">
        <v>7</v>
      </c>
      <c r="L417" s="165" t="s">
        <v>3778</v>
      </c>
      <c r="M417" s="165" t="s">
        <v>643</v>
      </c>
      <c r="N417" s="64">
        <v>0</v>
      </c>
      <c r="O417" s="64">
        <v>0</v>
      </c>
      <c r="P417" s="64">
        <v>1</v>
      </c>
      <c r="Q417" s="64">
        <v>0</v>
      </c>
      <c r="R417" s="64">
        <f t="shared" si="72"/>
        <v>1</v>
      </c>
      <c r="S417" s="105" t="s">
        <v>6286</v>
      </c>
      <c r="T417" s="105" t="s">
        <v>172</v>
      </c>
      <c r="U417" s="159">
        <f t="shared" si="63"/>
        <v>0</v>
      </c>
      <c r="V417" s="159">
        <v>1</v>
      </c>
      <c r="W417" s="100" t="str">
        <f t="shared" si="64"/>
        <v>No hay Programación</v>
      </c>
      <c r="X417" s="105" t="str">
        <f t="shared" si="65"/>
        <v>De acuerdo a lo programado</v>
      </c>
      <c r="Y417" s="166" t="s">
        <v>6290</v>
      </c>
      <c r="Z417" s="159">
        <f t="shared" si="66"/>
        <v>1</v>
      </c>
      <c r="AA417" s="159"/>
      <c r="AB417" s="100" t="str">
        <f t="shared" si="67"/>
        <v>No hay ejecución</v>
      </c>
      <c r="AC417" s="105" t="str">
        <f t="shared" si="68"/>
        <v>NA</v>
      </c>
      <c r="AD417" s="166"/>
      <c r="AE417" s="65">
        <f t="shared" si="69"/>
        <v>1</v>
      </c>
      <c r="AF417" s="100">
        <f t="shared" si="70"/>
        <v>1</v>
      </c>
      <c r="AG417" s="105" t="str">
        <f t="shared" si="71"/>
        <v>De acuerdo a lo programado</v>
      </c>
      <c r="AH417" s="166"/>
      <c r="AI417" s="65" t="s">
        <v>172</v>
      </c>
      <c r="AJ417" s="105" t="s">
        <v>172</v>
      </c>
    </row>
    <row r="418" spans="1:36" s="59" customFormat="1" ht="20.399999999999999" thickTop="1" thickBot="1">
      <c r="A418" s="63">
        <v>403</v>
      </c>
      <c r="B418" s="162" t="s">
        <v>400</v>
      </c>
      <c r="C418" s="162" t="s">
        <v>41</v>
      </c>
      <c r="D418" s="162">
        <v>0</v>
      </c>
      <c r="E418" s="162" t="s">
        <v>66</v>
      </c>
      <c r="F418" s="162">
        <v>21</v>
      </c>
      <c r="G418" s="231" t="s">
        <v>6287</v>
      </c>
      <c r="H418" s="164" t="s">
        <v>6291</v>
      </c>
      <c r="I418" s="231" t="s">
        <v>2877</v>
      </c>
      <c r="J418" s="231" t="s">
        <v>2878</v>
      </c>
      <c r="K418" s="231">
        <v>2</v>
      </c>
      <c r="L418" s="165" t="s">
        <v>642</v>
      </c>
      <c r="M418" s="165" t="s">
        <v>674</v>
      </c>
      <c r="N418" s="64">
        <v>1</v>
      </c>
      <c r="O418" s="64">
        <v>1</v>
      </c>
      <c r="P418" s="64">
        <v>1</v>
      </c>
      <c r="Q418" s="64">
        <v>1</v>
      </c>
      <c r="R418" s="64">
        <f t="shared" si="72"/>
        <v>4</v>
      </c>
      <c r="S418" s="105" t="s">
        <v>6286</v>
      </c>
      <c r="T418" s="105" t="s">
        <v>172</v>
      </c>
      <c r="U418" s="159">
        <f t="shared" si="63"/>
        <v>2</v>
      </c>
      <c r="V418" s="159">
        <v>0</v>
      </c>
      <c r="W418" s="100">
        <f t="shared" si="64"/>
        <v>0</v>
      </c>
      <c r="X418" s="105" t="str">
        <f t="shared" si="65"/>
        <v>En Riesgo de no Cumplimiento</v>
      </c>
      <c r="Y418" s="166" t="s">
        <v>6292</v>
      </c>
      <c r="Z418" s="159">
        <f t="shared" si="66"/>
        <v>2</v>
      </c>
      <c r="AA418" s="159"/>
      <c r="AB418" s="100" t="str">
        <f t="shared" si="67"/>
        <v>No hay ejecución</v>
      </c>
      <c r="AC418" s="105" t="str">
        <f t="shared" si="68"/>
        <v>NA</v>
      </c>
      <c r="AD418" s="166"/>
      <c r="AE418" s="65">
        <f t="shared" si="69"/>
        <v>0</v>
      </c>
      <c r="AF418" s="100" t="str">
        <f t="shared" si="70"/>
        <v>No hay Programación</v>
      </c>
      <c r="AG418" s="105" t="str">
        <f t="shared" si="71"/>
        <v>De acuerdo a lo programado</v>
      </c>
      <c r="AH418" s="166"/>
      <c r="AI418" s="65" t="s">
        <v>172</v>
      </c>
      <c r="AJ418" s="105" t="s">
        <v>172</v>
      </c>
    </row>
    <row r="419" spans="1:36" s="59" customFormat="1" ht="20.399999999999999" thickTop="1" thickBot="1">
      <c r="A419" s="63">
        <v>404</v>
      </c>
      <c r="B419" s="162" t="s">
        <v>400</v>
      </c>
      <c r="C419" s="162" t="s">
        <v>41</v>
      </c>
      <c r="D419" s="162">
        <v>0</v>
      </c>
      <c r="E419" s="162" t="s">
        <v>66</v>
      </c>
      <c r="F419" s="162">
        <v>21</v>
      </c>
      <c r="G419" s="231" t="s">
        <v>2875</v>
      </c>
      <c r="H419" s="164" t="s">
        <v>6293</v>
      </c>
      <c r="I419" s="231" t="s">
        <v>2877</v>
      </c>
      <c r="J419" s="231" t="s">
        <v>2878</v>
      </c>
      <c r="K419" s="231">
        <v>2</v>
      </c>
      <c r="L419" s="165" t="s">
        <v>642</v>
      </c>
      <c r="M419" s="165" t="s">
        <v>674</v>
      </c>
      <c r="N419" s="64">
        <v>1</v>
      </c>
      <c r="O419" s="64">
        <v>0</v>
      </c>
      <c r="P419" s="64">
        <v>0</v>
      </c>
      <c r="Q419" s="64">
        <v>0</v>
      </c>
      <c r="R419" s="64">
        <f t="shared" si="72"/>
        <v>1</v>
      </c>
      <c r="S419" s="105" t="s">
        <v>6286</v>
      </c>
      <c r="T419" s="105" t="s">
        <v>172</v>
      </c>
      <c r="U419" s="159">
        <f t="shared" si="63"/>
        <v>1</v>
      </c>
      <c r="V419" s="159">
        <v>4</v>
      </c>
      <c r="W419" s="100">
        <f t="shared" si="64"/>
        <v>4</v>
      </c>
      <c r="X419" s="105" t="str">
        <f t="shared" si="65"/>
        <v>De acuerdo a lo programado</v>
      </c>
      <c r="Y419" s="166"/>
      <c r="Z419" s="159">
        <f t="shared" si="66"/>
        <v>0</v>
      </c>
      <c r="AA419" s="159"/>
      <c r="AB419" s="100" t="str">
        <f t="shared" si="67"/>
        <v>No hay ejecución</v>
      </c>
      <c r="AC419" s="105" t="str">
        <f t="shared" si="68"/>
        <v>NA</v>
      </c>
      <c r="AD419" s="166"/>
      <c r="AE419" s="65">
        <f t="shared" si="69"/>
        <v>4</v>
      </c>
      <c r="AF419" s="100">
        <f t="shared" si="70"/>
        <v>4</v>
      </c>
      <c r="AG419" s="105" t="str">
        <f t="shared" si="71"/>
        <v>De acuerdo a lo programado</v>
      </c>
      <c r="AH419" s="166"/>
      <c r="AI419" s="65" t="s">
        <v>172</v>
      </c>
      <c r="AJ419" s="105" t="s">
        <v>172</v>
      </c>
    </row>
    <row r="420" spans="1:36" s="59" customFormat="1" ht="20.399999999999999" thickTop="1" thickBot="1">
      <c r="A420" s="63">
        <v>405</v>
      </c>
      <c r="B420" s="162" t="s">
        <v>400</v>
      </c>
      <c r="C420" s="162" t="s">
        <v>41</v>
      </c>
      <c r="D420" s="162">
        <v>0</v>
      </c>
      <c r="E420" s="162" t="s">
        <v>66</v>
      </c>
      <c r="F420" s="162">
        <v>21</v>
      </c>
      <c r="G420" s="231" t="s">
        <v>2875</v>
      </c>
      <c r="H420" s="164" t="s">
        <v>6294</v>
      </c>
      <c r="I420" s="231" t="s">
        <v>2877</v>
      </c>
      <c r="J420" s="231" t="s">
        <v>2878</v>
      </c>
      <c r="K420" s="231">
        <v>2</v>
      </c>
      <c r="L420" s="165" t="s">
        <v>2201</v>
      </c>
      <c r="M420" s="165" t="s">
        <v>2215</v>
      </c>
      <c r="N420" s="64">
        <v>0</v>
      </c>
      <c r="O420" s="64">
        <v>0</v>
      </c>
      <c r="P420" s="64">
        <v>15</v>
      </c>
      <c r="Q420" s="64">
        <v>0</v>
      </c>
      <c r="R420" s="64">
        <f t="shared" si="72"/>
        <v>15</v>
      </c>
      <c r="S420" s="105" t="s">
        <v>6286</v>
      </c>
      <c r="T420" s="105" t="s">
        <v>172</v>
      </c>
      <c r="U420" s="159">
        <f t="shared" si="63"/>
        <v>0</v>
      </c>
      <c r="V420" s="159" t="s">
        <v>5920</v>
      </c>
      <c r="W420" s="100" t="str">
        <f t="shared" si="64"/>
        <v>No hay Programación</v>
      </c>
      <c r="X420" s="105" t="str">
        <f t="shared" si="65"/>
        <v>De acuerdo a lo programado</v>
      </c>
      <c r="Y420" s="166"/>
      <c r="Z420" s="159">
        <f t="shared" si="66"/>
        <v>15</v>
      </c>
      <c r="AA420" s="159"/>
      <c r="AB420" s="100" t="str">
        <f t="shared" si="67"/>
        <v>No hay ejecución</v>
      </c>
      <c r="AC420" s="105" t="str">
        <f t="shared" si="68"/>
        <v>NA</v>
      </c>
      <c r="AD420" s="166"/>
      <c r="AE420" s="65" t="e">
        <f t="shared" si="69"/>
        <v>#VALUE!</v>
      </c>
      <c r="AF420" s="100" t="e">
        <f t="shared" si="70"/>
        <v>#VALUE!</v>
      </c>
      <c r="AG420" s="105" t="e">
        <f t="shared" si="71"/>
        <v>#VALUE!</v>
      </c>
      <c r="AH420" s="166"/>
      <c r="AI420" s="65" t="s">
        <v>172</v>
      </c>
      <c r="AJ420" s="105" t="s">
        <v>172</v>
      </c>
    </row>
    <row r="421" spans="1:36" s="59" customFormat="1" ht="20.399999999999999" thickTop="1" thickBot="1">
      <c r="A421" s="63">
        <v>406</v>
      </c>
      <c r="B421" s="162" t="s">
        <v>400</v>
      </c>
      <c r="C421" s="162" t="s">
        <v>41</v>
      </c>
      <c r="D421" s="162">
        <v>0</v>
      </c>
      <c r="E421" s="162" t="s">
        <v>66</v>
      </c>
      <c r="F421" s="162">
        <v>21</v>
      </c>
      <c r="G421" s="231" t="s">
        <v>6171</v>
      </c>
      <c r="H421" s="164" t="s">
        <v>6295</v>
      </c>
      <c r="I421" s="231" t="s">
        <v>2877</v>
      </c>
      <c r="J421" s="231" t="s">
        <v>2878</v>
      </c>
      <c r="K421" s="231">
        <v>2</v>
      </c>
      <c r="L421" s="165" t="s">
        <v>640</v>
      </c>
      <c r="M421" s="165" t="s">
        <v>3767</v>
      </c>
      <c r="N421" s="64">
        <v>0</v>
      </c>
      <c r="O421" s="64">
        <v>0</v>
      </c>
      <c r="P421" s="64">
        <v>0</v>
      </c>
      <c r="Q421" s="64">
        <v>1</v>
      </c>
      <c r="R421" s="64">
        <f t="shared" si="72"/>
        <v>1</v>
      </c>
      <c r="S421" s="105" t="s">
        <v>6286</v>
      </c>
      <c r="T421" s="105" t="s">
        <v>172</v>
      </c>
      <c r="U421" s="159">
        <f t="shared" si="63"/>
        <v>0</v>
      </c>
      <c r="V421" s="159" t="s">
        <v>5920</v>
      </c>
      <c r="W421" s="100" t="str">
        <f t="shared" si="64"/>
        <v>No hay Programación</v>
      </c>
      <c r="X421" s="105" t="str">
        <f t="shared" si="65"/>
        <v>De acuerdo a lo programado</v>
      </c>
      <c r="Y421" s="166"/>
      <c r="Z421" s="159">
        <f t="shared" si="66"/>
        <v>1</v>
      </c>
      <c r="AA421" s="159"/>
      <c r="AB421" s="100" t="str">
        <f t="shared" si="67"/>
        <v>No hay ejecución</v>
      </c>
      <c r="AC421" s="105" t="str">
        <f t="shared" si="68"/>
        <v>NA</v>
      </c>
      <c r="AD421" s="166"/>
      <c r="AE421" s="65" t="e">
        <f t="shared" si="69"/>
        <v>#VALUE!</v>
      </c>
      <c r="AF421" s="100" t="e">
        <f t="shared" si="70"/>
        <v>#VALUE!</v>
      </c>
      <c r="AG421" s="105" t="e">
        <f t="shared" si="71"/>
        <v>#VALUE!</v>
      </c>
      <c r="AH421" s="166"/>
      <c r="AI421" s="65" t="s">
        <v>172</v>
      </c>
      <c r="AJ421" s="105" t="s">
        <v>172</v>
      </c>
    </row>
    <row r="422" spans="1:36" s="59" customFormat="1" ht="58.8" thickTop="1" thickBot="1">
      <c r="A422" s="63">
        <v>407</v>
      </c>
      <c r="B422" s="162" t="s">
        <v>403</v>
      </c>
      <c r="C422" s="162" t="s">
        <v>46</v>
      </c>
      <c r="D422" s="162" t="s">
        <v>123</v>
      </c>
      <c r="E422" s="162" t="s">
        <v>147</v>
      </c>
      <c r="F422" s="162">
        <v>21</v>
      </c>
      <c r="G422" s="231" t="s">
        <v>5925</v>
      </c>
      <c r="H422" s="164" t="s">
        <v>5951</v>
      </c>
      <c r="I422" s="231" t="s">
        <v>2877</v>
      </c>
      <c r="J422" s="231" t="s">
        <v>5948</v>
      </c>
      <c r="K422" s="231">
        <v>4</v>
      </c>
      <c r="L422" s="165" t="s">
        <v>2214</v>
      </c>
      <c r="M422" s="165" t="s">
        <v>2215</v>
      </c>
      <c r="N422" s="64">
        <v>2</v>
      </c>
      <c r="O422" s="64">
        <v>2</v>
      </c>
      <c r="P422" s="64">
        <v>2</v>
      </c>
      <c r="Q422" s="64">
        <v>0</v>
      </c>
      <c r="R422" s="64">
        <f t="shared" si="72"/>
        <v>6</v>
      </c>
      <c r="S422" s="105" t="s">
        <v>6296</v>
      </c>
      <c r="T422" s="105" t="s">
        <v>172</v>
      </c>
      <c r="U422" s="159">
        <f t="shared" si="63"/>
        <v>4</v>
      </c>
      <c r="V422" s="159">
        <v>0</v>
      </c>
      <c r="W422" s="100">
        <f t="shared" si="64"/>
        <v>0</v>
      </c>
      <c r="X422" s="105" t="str">
        <f t="shared" si="65"/>
        <v>En Riesgo de no Cumplimiento</v>
      </c>
      <c r="Y422" s="166" t="s">
        <v>6297</v>
      </c>
      <c r="Z422" s="159">
        <f t="shared" si="66"/>
        <v>2</v>
      </c>
      <c r="AA422" s="159"/>
      <c r="AB422" s="100" t="str">
        <f t="shared" si="67"/>
        <v>No hay ejecución</v>
      </c>
      <c r="AC422" s="105" t="str">
        <f t="shared" si="68"/>
        <v>NA</v>
      </c>
      <c r="AD422" s="166"/>
      <c r="AE422" s="65">
        <f t="shared" si="69"/>
        <v>0</v>
      </c>
      <c r="AF422" s="100" t="str">
        <f t="shared" si="70"/>
        <v>No hay Programación</v>
      </c>
      <c r="AG422" s="105" t="str">
        <f t="shared" si="71"/>
        <v>De acuerdo a lo programado</v>
      </c>
      <c r="AH422" s="166"/>
      <c r="AI422" s="65" t="s">
        <v>172</v>
      </c>
      <c r="AJ422" s="105" t="s">
        <v>172</v>
      </c>
    </row>
    <row r="423" spans="1:36" s="59" customFormat="1" ht="58.8" thickTop="1" thickBot="1">
      <c r="A423" s="63">
        <v>408</v>
      </c>
      <c r="B423" s="162" t="s">
        <v>403</v>
      </c>
      <c r="C423" s="162" t="s">
        <v>46</v>
      </c>
      <c r="D423" s="162" t="s">
        <v>123</v>
      </c>
      <c r="E423" s="162" t="s">
        <v>147</v>
      </c>
      <c r="F423" s="162">
        <v>21</v>
      </c>
      <c r="G423" s="231" t="s">
        <v>5925</v>
      </c>
      <c r="H423" s="164" t="s">
        <v>5952</v>
      </c>
      <c r="I423" s="231" t="s">
        <v>2877</v>
      </c>
      <c r="J423" s="231" t="s">
        <v>5948</v>
      </c>
      <c r="K423" s="231">
        <v>4</v>
      </c>
      <c r="L423" s="165" t="s">
        <v>2209</v>
      </c>
      <c r="M423" s="165" t="s">
        <v>4499</v>
      </c>
      <c r="N423" s="64">
        <v>2</v>
      </c>
      <c r="O423" s="64">
        <v>2</v>
      </c>
      <c r="P423" s="64">
        <v>2</v>
      </c>
      <c r="Q423" s="64">
        <v>0</v>
      </c>
      <c r="R423" s="64">
        <f t="shared" si="72"/>
        <v>6</v>
      </c>
      <c r="S423" s="105" t="s">
        <v>6298</v>
      </c>
      <c r="T423" s="105" t="s">
        <v>172</v>
      </c>
      <c r="U423" s="159">
        <f t="shared" si="63"/>
        <v>4</v>
      </c>
      <c r="V423" s="159">
        <v>0</v>
      </c>
      <c r="W423" s="100">
        <f t="shared" si="64"/>
        <v>0</v>
      </c>
      <c r="X423" s="105" t="str">
        <f t="shared" si="65"/>
        <v>En Riesgo de no Cumplimiento</v>
      </c>
      <c r="Y423" s="166" t="s">
        <v>6297</v>
      </c>
      <c r="Z423" s="159">
        <f t="shared" si="66"/>
        <v>2</v>
      </c>
      <c r="AA423" s="159"/>
      <c r="AB423" s="100" t="str">
        <f t="shared" si="67"/>
        <v>No hay ejecución</v>
      </c>
      <c r="AC423" s="105" t="str">
        <f t="shared" si="68"/>
        <v>NA</v>
      </c>
      <c r="AD423" s="166"/>
      <c r="AE423" s="65">
        <f t="shared" si="69"/>
        <v>0</v>
      </c>
      <c r="AF423" s="100" t="str">
        <f t="shared" si="70"/>
        <v>No hay Programación</v>
      </c>
      <c r="AG423" s="105" t="str">
        <f t="shared" si="71"/>
        <v>De acuerdo a lo programado</v>
      </c>
      <c r="AH423" s="166"/>
      <c r="AI423" s="65" t="s">
        <v>172</v>
      </c>
      <c r="AJ423" s="105" t="s">
        <v>172</v>
      </c>
    </row>
    <row r="424" spans="1:36" s="59" customFormat="1" ht="58.8" thickTop="1" thickBot="1">
      <c r="A424" s="63">
        <v>409</v>
      </c>
      <c r="B424" s="162" t="s">
        <v>403</v>
      </c>
      <c r="C424" s="162" t="s">
        <v>46</v>
      </c>
      <c r="D424" s="162" t="s">
        <v>123</v>
      </c>
      <c r="E424" s="162" t="s">
        <v>147</v>
      </c>
      <c r="F424" s="162">
        <v>21</v>
      </c>
      <c r="G424" s="231" t="s">
        <v>5925</v>
      </c>
      <c r="H424" s="164" t="s">
        <v>5953</v>
      </c>
      <c r="I424" s="231" t="s">
        <v>2877</v>
      </c>
      <c r="J424" s="231" t="s">
        <v>5948</v>
      </c>
      <c r="K424" s="231">
        <v>4</v>
      </c>
      <c r="L424" s="165" t="s">
        <v>664</v>
      </c>
      <c r="M424" s="165" t="s">
        <v>4499</v>
      </c>
      <c r="N424" s="64">
        <v>2</v>
      </c>
      <c r="O424" s="64">
        <v>2</v>
      </c>
      <c r="P424" s="64">
        <v>2</v>
      </c>
      <c r="Q424" s="64">
        <v>0</v>
      </c>
      <c r="R424" s="64">
        <f t="shared" si="72"/>
        <v>6</v>
      </c>
      <c r="S424" s="105" t="s">
        <v>6296</v>
      </c>
      <c r="T424" s="105" t="s">
        <v>172</v>
      </c>
      <c r="U424" s="159">
        <f t="shared" si="63"/>
        <v>4</v>
      </c>
      <c r="V424" s="159">
        <v>0</v>
      </c>
      <c r="W424" s="100">
        <f t="shared" si="64"/>
        <v>0</v>
      </c>
      <c r="X424" s="105" t="str">
        <f t="shared" si="65"/>
        <v>En Riesgo de no Cumplimiento</v>
      </c>
      <c r="Y424" s="166" t="s">
        <v>6297</v>
      </c>
      <c r="Z424" s="159">
        <f t="shared" si="66"/>
        <v>2</v>
      </c>
      <c r="AA424" s="159"/>
      <c r="AB424" s="100" t="str">
        <f t="shared" si="67"/>
        <v>No hay ejecución</v>
      </c>
      <c r="AC424" s="105" t="str">
        <f t="shared" si="68"/>
        <v>NA</v>
      </c>
      <c r="AD424" s="166"/>
      <c r="AE424" s="65">
        <f t="shared" si="69"/>
        <v>0</v>
      </c>
      <c r="AF424" s="100" t="str">
        <f t="shared" si="70"/>
        <v>No hay Programación</v>
      </c>
      <c r="AG424" s="105" t="str">
        <f t="shared" si="71"/>
        <v>De acuerdo a lo programado</v>
      </c>
      <c r="AH424" s="166"/>
      <c r="AI424" s="65" t="s">
        <v>172</v>
      </c>
      <c r="AJ424" s="105" t="s">
        <v>172</v>
      </c>
    </row>
    <row r="425" spans="1:36" s="59" customFormat="1" ht="58.8" thickTop="1" thickBot="1">
      <c r="A425" s="63">
        <v>410</v>
      </c>
      <c r="B425" s="162" t="s">
        <v>403</v>
      </c>
      <c r="C425" s="162" t="s">
        <v>46</v>
      </c>
      <c r="D425" s="162" t="s">
        <v>123</v>
      </c>
      <c r="E425" s="162" t="s">
        <v>147</v>
      </c>
      <c r="F425" s="162">
        <v>21</v>
      </c>
      <c r="G425" s="231" t="s">
        <v>5925</v>
      </c>
      <c r="H425" s="164" t="s">
        <v>5954</v>
      </c>
      <c r="I425" s="231" t="s">
        <v>2877</v>
      </c>
      <c r="J425" s="231" t="s">
        <v>5948</v>
      </c>
      <c r="K425" s="231">
        <v>9</v>
      </c>
      <c r="L425" s="165" t="s">
        <v>664</v>
      </c>
      <c r="M425" s="165" t="s">
        <v>4499</v>
      </c>
      <c r="N425" s="64">
        <v>2</v>
      </c>
      <c r="O425" s="64">
        <v>2</v>
      </c>
      <c r="P425" s="64">
        <v>2</v>
      </c>
      <c r="Q425" s="64">
        <v>0</v>
      </c>
      <c r="R425" s="64">
        <f t="shared" si="72"/>
        <v>6</v>
      </c>
      <c r="S425" s="105" t="s">
        <v>6296</v>
      </c>
      <c r="T425" s="105" t="s">
        <v>172</v>
      </c>
      <c r="U425" s="159">
        <f t="shared" si="63"/>
        <v>4</v>
      </c>
      <c r="V425" s="159">
        <v>0</v>
      </c>
      <c r="W425" s="100">
        <f t="shared" si="64"/>
        <v>0</v>
      </c>
      <c r="X425" s="105" t="str">
        <f t="shared" si="65"/>
        <v>En Riesgo de no Cumplimiento</v>
      </c>
      <c r="Y425" s="166" t="s">
        <v>6297</v>
      </c>
      <c r="Z425" s="159">
        <f t="shared" si="66"/>
        <v>2</v>
      </c>
      <c r="AA425" s="159"/>
      <c r="AB425" s="100" t="str">
        <f t="shared" si="67"/>
        <v>No hay ejecución</v>
      </c>
      <c r="AC425" s="105" t="str">
        <f t="shared" si="68"/>
        <v>NA</v>
      </c>
      <c r="AD425" s="166"/>
      <c r="AE425" s="65">
        <f t="shared" si="69"/>
        <v>0</v>
      </c>
      <c r="AF425" s="100" t="str">
        <f t="shared" si="70"/>
        <v>No hay Programación</v>
      </c>
      <c r="AG425" s="105" t="str">
        <f t="shared" si="71"/>
        <v>De acuerdo a lo programado</v>
      </c>
      <c r="AH425" s="166"/>
      <c r="AI425" s="65" t="s">
        <v>172</v>
      </c>
      <c r="AJ425" s="105" t="s">
        <v>172</v>
      </c>
    </row>
    <row r="426" spans="1:36" s="59" customFormat="1" ht="20.399999999999999" thickTop="1" thickBot="1">
      <c r="A426" s="63">
        <v>411</v>
      </c>
      <c r="B426" s="162" t="s">
        <v>403</v>
      </c>
      <c r="C426" s="162" t="s">
        <v>46</v>
      </c>
      <c r="D426" s="162" t="s">
        <v>123</v>
      </c>
      <c r="E426" s="162" t="s">
        <v>147</v>
      </c>
      <c r="F426" s="162">
        <v>21</v>
      </c>
      <c r="G426" s="231" t="s">
        <v>6299</v>
      </c>
      <c r="H426" s="164" t="s">
        <v>6300</v>
      </c>
      <c r="I426" s="231" t="s">
        <v>2877</v>
      </c>
      <c r="J426" s="231" t="s">
        <v>5948</v>
      </c>
      <c r="K426" s="231">
        <v>4</v>
      </c>
      <c r="L426" s="165" t="s">
        <v>640</v>
      </c>
      <c r="M426" s="165" t="s">
        <v>4499</v>
      </c>
      <c r="N426" s="64">
        <v>2</v>
      </c>
      <c r="O426" s="64">
        <v>2</v>
      </c>
      <c r="P426" s="64">
        <v>2</v>
      </c>
      <c r="Q426" s="64">
        <v>0</v>
      </c>
      <c r="R426" s="64">
        <f t="shared" si="72"/>
        <v>6</v>
      </c>
      <c r="S426" s="105" t="s">
        <v>6296</v>
      </c>
      <c r="T426" s="105" t="s">
        <v>172</v>
      </c>
      <c r="U426" s="159">
        <f t="shared" si="63"/>
        <v>4</v>
      </c>
      <c r="V426" s="159">
        <v>4</v>
      </c>
      <c r="W426" s="100">
        <f t="shared" si="64"/>
        <v>1</v>
      </c>
      <c r="X426" s="105" t="str">
        <f t="shared" si="65"/>
        <v>De acuerdo a lo programado</v>
      </c>
      <c r="Y426" s="166"/>
      <c r="Z426" s="159">
        <f t="shared" si="66"/>
        <v>2</v>
      </c>
      <c r="AA426" s="159"/>
      <c r="AB426" s="100" t="str">
        <f t="shared" si="67"/>
        <v>No hay ejecución</v>
      </c>
      <c r="AC426" s="105" t="str">
        <f t="shared" si="68"/>
        <v>NA</v>
      </c>
      <c r="AD426" s="166"/>
      <c r="AE426" s="65">
        <f t="shared" si="69"/>
        <v>4</v>
      </c>
      <c r="AF426" s="100">
        <f t="shared" si="70"/>
        <v>0.66666666666666663</v>
      </c>
      <c r="AG426" s="105" t="str">
        <f t="shared" si="71"/>
        <v>Incumplimiento</v>
      </c>
      <c r="AH426" s="166"/>
      <c r="AI426" s="65" t="s">
        <v>172</v>
      </c>
      <c r="AJ426" s="105" t="s">
        <v>172</v>
      </c>
    </row>
    <row r="427" spans="1:36" s="59" customFormat="1" ht="19.2">
      <c r="A427" s="63">
        <v>412</v>
      </c>
      <c r="B427" s="162" t="s">
        <v>403</v>
      </c>
      <c r="C427" s="162" t="s">
        <v>46</v>
      </c>
      <c r="D427" s="162" t="s">
        <v>123</v>
      </c>
      <c r="E427" s="162" t="s">
        <v>147</v>
      </c>
      <c r="F427" s="162">
        <v>21</v>
      </c>
      <c r="G427" s="231" t="s">
        <v>5989</v>
      </c>
      <c r="H427" s="164" t="s">
        <v>6285</v>
      </c>
      <c r="I427" s="231" t="s">
        <v>2877</v>
      </c>
      <c r="J427" s="231" t="s">
        <v>5948</v>
      </c>
      <c r="K427" s="231">
        <v>4</v>
      </c>
      <c r="L427" s="165" t="s">
        <v>640</v>
      </c>
      <c r="M427" s="165" t="s">
        <v>636</v>
      </c>
      <c r="N427" s="64">
        <v>1</v>
      </c>
      <c r="O427" s="64">
        <v>0</v>
      </c>
      <c r="P427" s="64">
        <v>0</v>
      </c>
      <c r="Q427" s="64">
        <v>0</v>
      </c>
      <c r="R427" s="64">
        <f t="shared" si="72"/>
        <v>1</v>
      </c>
      <c r="S427" s="105" t="s">
        <v>6298</v>
      </c>
      <c r="T427" s="105" t="s">
        <v>6301</v>
      </c>
      <c r="U427" s="159">
        <f t="shared" si="63"/>
        <v>1</v>
      </c>
      <c r="V427" s="159">
        <v>1</v>
      </c>
      <c r="W427" s="100">
        <f t="shared" si="64"/>
        <v>1</v>
      </c>
      <c r="X427" s="105" t="str">
        <f t="shared" si="65"/>
        <v>De acuerdo a lo programado</v>
      </c>
      <c r="Y427" s="166"/>
      <c r="Z427" s="159">
        <f t="shared" si="66"/>
        <v>0</v>
      </c>
      <c r="AA427" s="159"/>
      <c r="AB427" s="100" t="str">
        <f t="shared" si="67"/>
        <v>No hay ejecución</v>
      </c>
      <c r="AC427" s="105" t="str">
        <f t="shared" si="68"/>
        <v>NA</v>
      </c>
      <c r="AD427" s="166"/>
      <c r="AE427" s="65">
        <f t="shared" si="69"/>
        <v>1</v>
      </c>
      <c r="AF427" s="100">
        <f t="shared" si="70"/>
        <v>1</v>
      </c>
      <c r="AG427" s="105" t="str">
        <f t="shared" si="71"/>
        <v>De acuerdo a lo programado</v>
      </c>
      <c r="AH427" s="166"/>
      <c r="AI427" s="65" t="s">
        <v>172</v>
      </c>
      <c r="AJ427" s="105" t="s">
        <v>172</v>
      </c>
    </row>
    <row r="428" spans="1:36" s="59" customFormat="1" ht="19.2">
      <c r="A428" s="63">
        <v>413</v>
      </c>
      <c r="B428" s="162" t="s">
        <v>403</v>
      </c>
      <c r="C428" s="162" t="s">
        <v>46</v>
      </c>
      <c r="D428" s="162" t="s">
        <v>123</v>
      </c>
      <c r="E428" s="162" t="s">
        <v>147</v>
      </c>
      <c r="F428" s="162">
        <v>21</v>
      </c>
      <c r="G428" s="231" t="s">
        <v>6031</v>
      </c>
      <c r="H428" s="164" t="s">
        <v>6302</v>
      </c>
      <c r="I428" s="231" t="s">
        <v>2877</v>
      </c>
      <c r="J428" s="231" t="s">
        <v>5948</v>
      </c>
      <c r="K428" s="231">
        <v>9</v>
      </c>
      <c r="L428" s="165" t="s">
        <v>3832</v>
      </c>
      <c r="M428" s="165" t="s">
        <v>2215</v>
      </c>
      <c r="N428" s="64">
        <v>6</v>
      </c>
      <c r="O428" s="64">
        <v>6</v>
      </c>
      <c r="P428" s="64">
        <v>6</v>
      </c>
      <c r="Q428" s="64">
        <v>6</v>
      </c>
      <c r="R428" s="64">
        <f t="shared" si="72"/>
        <v>24</v>
      </c>
      <c r="S428" s="105" t="s">
        <v>6298</v>
      </c>
      <c r="T428" s="105" t="s">
        <v>172</v>
      </c>
      <c r="U428" s="159">
        <f t="shared" si="63"/>
        <v>12</v>
      </c>
      <c r="V428" s="159">
        <v>12</v>
      </c>
      <c r="W428" s="100">
        <f t="shared" si="64"/>
        <v>1</v>
      </c>
      <c r="X428" s="105" t="str">
        <f t="shared" si="65"/>
        <v>De acuerdo a lo programado</v>
      </c>
      <c r="Y428" s="166"/>
      <c r="Z428" s="159">
        <f t="shared" si="66"/>
        <v>12</v>
      </c>
      <c r="AA428" s="159"/>
      <c r="AB428" s="100" t="str">
        <f t="shared" si="67"/>
        <v>No hay ejecución</v>
      </c>
      <c r="AC428" s="105" t="str">
        <f t="shared" si="68"/>
        <v>NA</v>
      </c>
      <c r="AD428" s="166"/>
      <c r="AE428" s="65">
        <f t="shared" si="69"/>
        <v>12</v>
      </c>
      <c r="AF428" s="100">
        <f t="shared" si="70"/>
        <v>0.5</v>
      </c>
      <c r="AG428" s="105" t="str">
        <f t="shared" si="71"/>
        <v>Incumplimiento</v>
      </c>
      <c r="AH428" s="166"/>
      <c r="AI428" s="65" t="s">
        <v>172</v>
      </c>
      <c r="AJ428" s="105" t="s">
        <v>172</v>
      </c>
    </row>
    <row r="429" spans="1:36" s="59" customFormat="1" ht="19.2">
      <c r="A429" s="63">
        <v>414</v>
      </c>
      <c r="B429" s="162" t="s">
        <v>403</v>
      </c>
      <c r="C429" s="162" t="s">
        <v>46</v>
      </c>
      <c r="D429" s="162" t="s">
        <v>123</v>
      </c>
      <c r="E429" s="162" t="s">
        <v>147</v>
      </c>
      <c r="F429" s="162">
        <v>21</v>
      </c>
      <c r="G429" s="231" t="s">
        <v>6031</v>
      </c>
      <c r="H429" s="164" t="s">
        <v>6303</v>
      </c>
      <c r="I429" s="231" t="s">
        <v>2877</v>
      </c>
      <c r="J429" s="231" t="s">
        <v>5948</v>
      </c>
      <c r="K429" s="231">
        <v>4</v>
      </c>
      <c r="L429" s="165" t="s">
        <v>2201</v>
      </c>
      <c r="M429" s="165" t="s">
        <v>3764</v>
      </c>
      <c r="N429" s="64">
        <v>74</v>
      </c>
      <c r="O429" s="64">
        <v>50</v>
      </c>
      <c r="P429" s="64">
        <v>50</v>
      </c>
      <c r="Q429" s="64">
        <v>74</v>
      </c>
      <c r="R429" s="64">
        <f t="shared" si="72"/>
        <v>248</v>
      </c>
      <c r="S429" s="105" t="s">
        <v>6298</v>
      </c>
      <c r="T429" s="105" t="s">
        <v>172</v>
      </c>
      <c r="U429" s="159">
        <f t="shared" si="63"/>
        <v>124</v>
      </c>
      <c r="V429" s="159">
        <v>124</v>
      </c>
      <c r="W429" s="100">
        <f t="shared" si="64"/>
        <v>1</v>
      </c>
      <c r="X429" s="105" t="str">
        <f t="shared" si="65"/>
        <v>De acuerdo a lo programado</v>
      </c>
      <c r="Y429" s="166"/>
      <c r="Z429" s="159">
        <f t="shared" si="66"/>
        <v>124</v>
      </c>
      <c r="AA429" s="159"/>
      <c r="AB429" s="100" t="str">
        <f t="shared" si="67"/>
        <v>No hay ejecución</v>
      </c>
      <c r="AC429" s="105" t="str">
        <f t="shared" si="68"/>
        <v>NA</v>
      </c>
      <c r="AD429" s="166"/>
      <c r="AE429" s="65">
        <f t="shared" si="69"/>
        <v>124</v>
      </c>
      <c r="AF429" s="100">
        <f t="shared" si="70"/>
        <v>0.5</v>
      </c>
      <c r="AG429" s="105" t="str">
        <f t="shared" si="71"/>
        <v>Incumplimiento</v>
      </c>
      <c r="AH429" s="166"/>
      <c r="AI429" s="65" t="s">
        <v>172</v>
      </c>
      <c r="AJ429" s="105" t="s">
        <v>172</v>
      </c>
    </row>
    <row r="430" spans="1:36" s="59" customFormat="1" ht="19.2">
      <c r="A430" s="63">
        <v>415</v>
      </c>
      <c r="B430" s="162" t="s">
        <v>403</v>
      </c>
      <c r="C430" s="162" t="s">
        <v>46</v>
      </c>
      <c r="D430" s="162" t="s">
        <v>123</v>
      </c>
      <c r="E430" s="162" t="s">
        <v>147</v>
      </c>
      <c r="F430" s="162">
        <v>21</v>
      </c>
      <c r="G430" s="231" t="s">
        <v>5984</v>
      </c>
      <c r="H430" s="164" t="s">
        <v>6304</v>
      </c>
      <c r="I430" s="231" t="s">
        <v>2877</v>
      </c>
      <c r="J430" s="231" t="s">
        <v>5948</v>
      </c>
      <c r="K430" s="231">
        <v>9</v>
      </c>
      <c r="L430" s="165" t="s">
        <v>642</v>
      </c>
      <c r="M430" s="165" t="s">
        <v>643</v>
      </c>
      <c r="N430" s="64">
        <v>0</v>
      </c>
      <c r="O430" s="64">
        <v>1</v>
      </c>
      <c r="P430" s="64">
        <v>0</v>
      </c>
      <c r="Q430" s="64">
        <v>0</v>
      </c>
      <c r="R430" s="64">
        <f t="shared" si="72"/>
        <v>1</v>
      </c>
      <c r="S430" s="105" t="s">
        <v>6305</v>
      </c>
      <c r="T430" s="105" t="s">
        <v>6306</v>
      </c>
      <c r="U430" s="159">
        <f t="shared" si="63"/>
        <v>1</v>
      </c>
      <c r="V430" s="159">
        <v>1</v>
      </c>
      <c r="W430" s="100">
        <f t="shared" si="64"/>
        <v>1</v>
      </c>
      <c r="X430" s="105" t="str">
        <f t="shared" si="65"/>
        <v>De acuerdo a lo programado</v>
      </c>
      <c r="Y430" s="166"/>
      <c r="Z430" s="159">
        <f t="shared" si="66"/>
        <v>0</v>
      </c>
      <c r="AA430" s="159"/>
      <c r="AB430" s="100" t="str">
        <f t="shared" si="67"/>
        <v>No hay ejecución</v>
      </c>
      <c r="AC430" s="105" t="str">
        <f t="shared" si="68"/>
        <v>NA</v>
      </c>
      <c r="AD430" s="166"/>
      <c r="AE430" s="65">
        <f t="shared" si="69"/>
        <v>1</v>
      </c>
      <c r="AF430" s="100">
        <f t="shared" si="70"/>
        <v>1</v>
      </c>
      <c r="AG430" s="105" t="str">
        <f t="shared" si="71"/>
        <v>De acuerdo a lo programado</v>
      </c>
      <c r="AH430" s="166"/>
      <c r="AI430" s="65" t="s">
        <v>172</v>
      </c>
      <c r="AJ430" s="105" t="s">
        <v>172</v>
      </c>
    </row>
    <row r="431" spans="1:36" s="59" customFormat="1" ht="20.399999999999999" thickTop="1" thickBot="1">
      <c r="A431" s="63">
        <v>416</v>
      </c>
      <c r="B431" s="162" t="s">
        <v>403</v>
      </c>
      <c r="C431" s="162" t="s">
        <v>46</v>
      </c>
      <c r="D431" s="162" t="s">
        <v>123</v>
      </c>
      <c r="E431" s="162" t="s">
        <v>147</v>
      </c>
      <c r="F431" s="162">
        <v>21</v>
      </c>
      <c r="G431" s="231" t="s">
        <v>6171</v>
      </c>
      <c r="H431" s="164" t="s">
        <v>6307</v>
      </c>
      <c r="I431" s="231" t="s">
        <v>2877</v>
      </c>
      <c r="J431" s="231" t="s">
        <v>5948</v>
      </c>
      <c r="K431" s="231">
        <v>9</v>
      </c>
      <c r="L431" s="165" t="s">
        <v>640</v>
      </c>
      <c r="M431" s="165" t="s">
        <v>636</v>
      </c>
      <c r="N431" s="64">
        <v>0</v>
      </c>
      <c r="O431" s="64">
        <v>0</v>
      </c>
      <c r="P431" s="64">
        <v>0</v>
      </c>
      <c r="Q431" s="64">
        <v>1</v>
      </c>
      <c r="R431" s="64">
        <f t="shared" si="72"/>
        <v>1</v>
      </c>
      <c r="S431" s="105" t="s">
        <v>6298</v>
      </c>
      <c r="T431" s="105" t="s">
        <v>172</v>
      </c>
      <c r="U431" s="159">
        <f t="shared" si="63"/>
        <v>0</v>
      </c>
      <c r="V431" s="159" t="s">
        <v>5920</v>
      </c>
      <c r="W431" s="100" t="str">
        <f t="shared" si="64"/>
        <v>No hay Programación</v>
      </c>
      <c r="X431" s="105" t="str">
        <f t="shared" si="65"/>
        <v>De acuerdo a lo programado</v>
      </c>
      <c r="Y431" s="166"/>
      <c r="Z431" s="159">
        <f t="shared" si="66"/>
        <v>1</v>
      </c>
      <c r="AA431" s="159"/>
      <c r="AB431" s="100" t="str">
        <f t="shared" si="67"/>
        <v>No hay ejecución</v>
      </c>
      <c r="AC431" s="105" t="str">
        <f t="shared" si="68"/>
        <v>NA</v>
      </c>
      <c r="AD431" s="166"/>
      <c r="AE431" s="65" t="e">
        <f t="shared" si="69"/>
        <v>#VALUE!</v>
      </c>
      <c r="AF431" s="100" t="e">
        <f t="shared" si="70"/>
        <v>#VALUE!</v>
      </c>
      <c r="AG431" s="105" t="e">
        <f t="shared" si="71"/>
        <v>#VALUE!</v>
      </c>
      <c r="AH431" s="166"/>
      <c r="AI431" s="65" t="s">
        <v>172</v>
      </c>
      <c r="AJ431" s="105" t="s">
        <v>172</v>
      </c>
    </row>
    <row r="432" spans="1:36" s="59" customFormat="1" ht="20.399999999999999" thickTop="1" thickBot="1">
      <c r="A432" s="63">
        <v>417</v>
      </c>
      <c r="B432" s="162" t="s">
        <v>403</v>
      </c>
      <c r="C432" s="162" t="s">
        <v>46</v>
      </c>
      <c r="D432" s="162" t="s">
        <v>123</v>
      </c>
      <c r="E432" s="162" t="s">
        <v>151</v>
      </c>
      <c r="F432" s="162">
        <v>18</v>
      </c>
      <c r="G432" s="231" t="s">
        <v>6031</v>
      </c>
      <c r="H432" s="164" t="s">
        <v>6303</v>
      </c>
      <c r="I432" s="231" t="s">
        <v>2877</v>
      </c>
      <c r="J432" s="231" t="s">
        <v>5948</v>
      </c>
      <c r="K432" s="231">
        <v>4</v>
      </c>
      <c r="L432" s="165" t="s">
        <v>3763</v>
      </c>
      <c r="M432" s="165" t="s">
        <v>3764</v>
      </c>
      <c r="N432" s="64">
        <v>0</v>
      </c>
      <c r="O432" s="64">
        <v>0</v>
      </c>
      <c r="P432" s="64">
        <v>0</v>
      </c>
      <c r="Q432" s="64">
        <v>37</v>
      </c>
      <c r="R432" s="64">
        <f t="shared" si="72"/>
        <v>37</v>
      </c>
      <c r="S432" s="105" t="s">
        <v>6298</v>
      </c>
      <c r="T432" s="105" t="s">
        <v>172</v>
      </c>
      <c r="U432" s="159">
        <f t="shared" si="63"/>
        <v>0</v>
      </c>
      <c r="V432" s="159" t="s">
        <v>5920</v>
      </c>
      <c r="W432" s="100" t="str">
        <f t="shared" si="64"/>
        <v>No hay Programación</v>
      </c>
      <c r="X432" s="105" t="str">
        <f t="shared" si="65"/>
        <v>De acuerdo a lo programado</v>
      </c>
      <c r="Y432" s="166"/>
      <c r="Z432" s="159">
        <f t="shared" si="66"/>
        <v>37</v>
      </c>
      <c r="AA432" s="159"/>
      <c r="AB432" s="100" t="str">
        <f t="shared" si="67"/>
        <v>No hay ejecución</v>
      </c>
      <c r="AC432" s="105" t="str">
        <f t="shared" si="68"/>
        <v>NA</v>
      </c>
      <c r="AD432" s="166"/>
      <c r="AE432" s="65" t="e">
        <f t="shared" si="69"/>
        <v>#VALUE!</v>
      </c>
      <c r="AF432" s="100" t="e">
        <f t="shared" si="70"/>
        <v>#VALUE!</v>
      </c>
      <c r="AG432" s="105" t="e">
        <f t="shared" si="71"/>
        <v>#VALUE!</v>
      </c>
      <c r="AH432" s="166"/>
      <c r="AI432" s="65" t="s">
        <v>172</v>
      </c>
      <c r="AJ432" s="105" t="s">
        <v>172</v>
      </c>
    </row>
    <row r="433" spans="1:36" s="59" customFormat="1" ht="20.399999999999999" thickTop="1" thickBot="1">
      <c r="A433" s="63">
        <v>418</v>
      </c>
      <c r="B433" s="162" t="s">
        <v>403</v>
      </c>
      <c r="C433" s="162" t="s">
        <v>46</v>
      </c>
      <c r="D433" s="162" t="s">
        <v>123</v>
      </c>
      <c r="E433" s="162" t="s">
        <v>151</v>
      </c>
      <c r="F433" s="162">
        <v>21</v>
      </c>
      <c r="G433" s="231" t="s">
        <v>5989</v>
      </c>
      <c r="H433" s="164" t="s">
        <v>6308</v>
      </c>
      <c r="I433" s="231" t="s">
        <v>2877</v>
      </c>
      <c r="J433" s="231" t="s">
        <v>5948</v>
      </c>
      <c r="K433" s="231">
        <v>21</v>
      </c>
      <c r="L433" s="165" t="s">
        <v>640</v>
      </c>
      <c r="M433" s="165" t="s">
        <v>636</v>
      </c>
      <c r="N433" s="64">
        <v>0</v>
      </c>
      <c r="O433" s="64">
        <v>0</v>
      </c>
      <c r="P433" s="64">
        <v>0</v>
      </c>
      <c r="Q433" s="64">
        <v>1</v>
      </c>
      <c r="R433" s="64">
        <f t="shared" si="72"/>
        <v>1</v>
      </c>
      <c r="S433" s="105" t="s">
        <v>6298</v>
      </c>
      <c r="T433" s="105" t="s">
        <v>172</v>
      </c>
      <c r="U433" s="159">
        <f t="shared" si="63"/>
        <v>0</v>
      </c>
      <c r="V433" s="159" t="s">
        <v>5920</v>
      </c>
      <c r="W433" s="100" t="str">
        <f t="shared" si="64"/>
        <v>No hay Programación</v>
      </c>
      <c r="X433" s="105" t="str">
        <f t="shared" si="65"/>
        <v>De acuerdo a lo programado</v>
      </c>
      <c r="Y433" s="166"/>
      <c r="Z433" s="159">
        <f t="shared" si="66"/>
        <v>1</v>
      </c>
      <c r="AA433" s="159"/>
      <c r="AB433" s="100" t="str">
        <f t="shared" si="67"/>
        <v>No hay ejecución</v>
      </c>
      <c r="AC433" s="105" t="str">
        <f t="shared" si="68"/>
        <v>NA</v>
      </c>
      <c r="AD433" s="166"/>
      <c r="AE433" s="65" t="e">
        <f t="shared" si="69"/>
        <v>#VALUE!</v>
      </c>
      <c r="AF433" s="100" t="e">
        <f t="shared" si="70"/>
        <v>#VALUE!</v>
      </c>
      <c r="AG433" s="105" t="e">
        <f t="shared" si="71"/>
        <v>#VALUE!</v>
      </c>
      <c r="AH433" s="166"/>
      <c r="AI433" s="65" t="s">
        <v>172</v>
      </c>
      <c r="AJ433" s="105" t="s">
        <v>172</v>
      </c>
    </row>
    <row r="434" spans="1:36" s="59" customFormat="1" ht="20.399999999999999" thickTop="1" thickBot="1">
      <c r="A434" s="63">
        <v>419</v>
      </c>
      <c r="B434" s="162" t="s">
        <v>403</v>
      </c>
      <c r="C434" s="162" t="s">
        <v>46</v>
      </c>
      <c r="D434" s="162" t="s">
        <v>123</v>
      </c>
      <c r="E434" s="162" t="s">
        <v>151</v>
      </c>
      <c r="F434" s="162">
        <v>21</v>
      </c>
      <c r="G434" s="231" t="s">
        <v>5989</v>
      </c>
      <c r="H434" s="164" t="s">
        <v>6309</v>
      </c>
      <c r="I434" s="231" t="s">
        <v>2877</v>
      </c>
      <c r="J434" s="231" t="s">
        <v>5948</v>
      </c>
      <c r="K434" s="231">
        <v>22</v>
      </c>
      <c r="L434" s="165" t="s">
        <v>3807</v>
      </c>
      <c r="M434" s="165" t="s">
        <v>3764</v>
      </c>
      <c r="N434" s="64">
        <v>0</v>
      </c>
      <c r="O434" s="64">
        <v>0</v>
      </c>
      <c r="P434" s="64">
        <v>0</v>
      </c>
      <c r="Q434" s="64">
        <v>0</v>
      </c>
      <c r="R434" s="64">
        <f t="shared" si="72"/>
        <v>0</v>
      </c>
      <c r="S434" s="105" t="s">
        <v>6310</v>
      </c>
      <c r="T434" s="105" t="s">
        <v>172</v>
      </c>
      <c r="U434" s="159">
        <f t="shared" si="63"/>
        <v>0</v>
      </c>
      <c r="V434" s="159" t="s">
        <v>5920</v>
      </c>
      <c r="W434" s="100" t="str">
        <f t="shared" si="64"/>
        <v>No hay Programación</v>
      </c>
      <c r="X434" s="105" t="str">
        <f t="shared" si="65"/>
        <v>De acuerdo a lo programado</v>
      </c>
      <c r="Y434" s="166"/>
      <c r="Z434" s="159">
        <f t="shared" si="66"/>
        <v>0</v>
      </c>
      <c r="AA434" s="159"/>
      <c r="AB434" s="100" t="str">
        <f t="shared" si="67"/>
        <v>No hay ejecución</v>
      </c>
      <c r="AC434" s="105" t="str">
        <f t="shared" si="68"/>
        <v>NA</v>
      </c>
      <c r="AD434" s="166"/>
      <c r="AE434" s="65" t="e">
        <f t="shared" si="69"/>
        <v>#VALUE!</v>
      </c>
      <c r="AF434" s="100" t="e">
        <f t="shared" si="70"/>
        <v>#VALUE!</v>
      </c>
      <c r="AG434" s="105" t="e">
        <f t="shared" si="71"/>
        <v>#VALUE!</v>
      </c>
      <c r="AH434" s="166"/>
      <c r="AI434" s="65" t="s">
        <v>172</v>
      </c>
      <c r="AJ434" s="105" t="s">
        <v>172</v>
      </c>
    </row>
    <row r="435" spans="1:36" s="59" customFormat="1" ht="19.2">
      <c r="A435" s="63">
        <v>420</v>
      </c>
      <c r="B435" s="162" t="s">
        <v>400</v>
      </c>
      <c r="C435" s="162">
        <v>0</v>
      </c>
      <c r="D435" s="162" t="s">
        <v>93</v>
      </c>
      <c r="E435" s="162" t="s">
        <v>41</v>
      </c>
      <c r="F435" s="162">
        <v>21</v>
      </c>
      <c r="G435" s="231" t="s">
        <v>6171</v>
      </c>
      <c r="H435" s="164" t="s">
        <v>6311</v>
      </c>
      <c r="I435" s="231" t="s">
        <v>2877</v>
      </c>
      <c r="J435" s="231" t="s">
        <v>5995</v>
      </c>
      <c r="K435" s="231">
        <v>1</v>
      </c>
      <c r="L435" s="165" t="s">
        <v>640</v>
      </c>
      <c r="M435" s="165" t="s">
        <v>636</v>
      </c>
      <c r="N435" s="64">
        <v>1</v>
      </c>
      <c r="O435" s="64">
        <v>0</v>
      </c>
      <c r="P435" s="64">
        <v>0</v>
      </c>
      <c r="Q435" s="64">
        <v>0</v>
      </c>
      <c r="R435" s="64">
        <f t="shared" si="72"/>
        <v>1</v>
      </c>
      <c r="S435" s="105" t="s">
        <v>6312</v>
      </c>
      <c r="T435" s="105" t="s">
        <v>172</v>
      </c>
      <c r="U435" s="159">
        <f t="shared" si="63"/>
        <v>1</v>
      </c>
      <c r="V435" s="159">
        <v>1</v>
      </c>
      <c r="W435" s="100">
        <f t="shared" si="64"/>
        <v>1</v>
      </c>
      <c r="X435" s="105" t="str">
        <f t="shared" si="65"/>
        <v>De acuerdo a lo programado</v>
      </c>
      <c r="Y435" s="166"/>
      <c r="Z435" s="159">
        <f t="shared" si="66"/>
        <v>0</v>
      </c>
      <c r="AA435" s="159"/>
      <c r="AB435" s="100" t="str">
        <f t="shared" si="67"/>
        <v>No hay ejecución</v>
      </c>
      <c r="AC435" s="105" t="str">
        <f t="shared" si="68"/>
        <v>NA</v>
      </c>
      <c r="AD435" s="166"/>
      <c r="AE435" s="65">
        <f t="shared" si="69"/>
        <v>1</v>
      </c>
      <c r="AF435" s="100">
        <f t="shared" si="70"/>
        <v>1</v>
      </c>
      <c r="AG435" s="105" t="str">
        <f t="shared" si="71"/>
        <v>De acuerdo a lo programado</v>
      </c>
      <c r="AH435" s="166"/>
      <c r="AI435" s="65" t="s">
        <v>172</v>
      </c>
      <c r="AJ435" s="105" t="s">
        <v>172</v>
      </c>
    </row>
    <row r="436" spans="1:36" s="59" customFormat="1" ht="19.2">
      <c r="A436" s="63">
        <v>421</v>
      </c>
      <c r="B436" s="162" t="s">
        <v>400</v>
      </c>
      <c r="C436" s="162">
        <v>0</v>
      </c>
      <c r="D436" s="162" t="s">
        <v>93</v>
      </c>
      <c r="E436" s="162" t="s">
        <v>41</v>
      </c>
      <c r="F436" s="162">
        <v>21</v>
      </c>
      <c r="G436" s="231" t="s">
        <v>2875</v>
      </c>
      <c r="H436" s="164" t="s">
        <v>6313</v>
      </c>
      <c r="I436" s="231" t="s">
        <v>2877</v>
      </c>
      <c r="J436" s="231" t="s">
        <v>5995</v>
      </c>
      <c r="K436" s="231">
        <v>6</v>
      </c>
      <c r="L436" s="165" t="s">
        <v>3832</v>
      </c>
      <c r="M436" s="165" t="s">
        <v>3764</v>
      </c>
      <c r="N436" s="64">
        <v>10</v>
      </c>
      <c r="O436" s="64">
        <v>10</v>
      </c>
      <c r="P436" s="64">
        <v>10</v>
      </c>
      <c r="Q436" s="64">
        <v>10</v>
      </c>
      <c r="R436" s="64">
        <f t="shared" si="72"/>
        <v>40</v>
      </c>
      <c r="S436" s="105" t="s">
        <v>6314</v>
      </c>
      <c r="T436" s="105" t="s">
        <v>6315</v>
      </c>
      <c r="U436" s="159">
        <f t="shared" si="63"/>
        <v>20</v>
      </c>
      <c r="V436" s="159">
        <v>20</v>
      </c>
      <c r="W436" s="100">
        <f t="shared" si="64"/>
        <v>1</v>
      </c>
      <c r="X436" s="105" t="str">
        <f t="shared" si="65"/>
        <v>De acuerdo a lo programado</v>
      </c>
      <c r="Y436" s="166"/>
      <c r="Z436" s="159">
        <f t="shared" si="66"/>
        <v>20</v>
      </c>
      <c r="AA436" s="159"/>
      <c r="AB436" s="100" t="str">
        <f t="shared" si="67"/>
        <v>No hay ejecución</v>
      </c>
      <c r="AC436" s="105" t="str">
        <f t="shared" si="68"/>
        <v>NA</v>
      </c>
      <c r="AD436" s="166"/>
      <c r="AE436" s="65">
        <f t="shared" si="69"/>
        <v>20</v>
      </c>
      <c r="AF436" s="100">
        <f t="shared" si="70"/>
        <v>0.5</v>
      </c>
      <c r="AG436" s="105" t="str">
        <f t="shared" si="71"/>
        <v>Incumplimiento</v>
      </c>
      <c r="AH436" s="166"/>
      <c r="AI436" s="65" t="s">
        <v>172</v>
      </c>
      <c r="AJ436" s="105" t="s">
        <v>172</v>
      </c>
    </row>
    <row r="437" spans="1:36" s="59" customFormat="1" ht="19.2">
      <c r="A437" s="63">
        <v>422</v>
      </c>
      <c r="B437" s="162" t="s">
        <v>400</v>
      </c>
      <c r="C437" s="162">
        <v>0</v>
      </c>
      <c r="D437" s="162" t="s">
        <v>93</v>
      </c>
      <c r="E437" s="162" t="s">
        <v>41</v>
      </c>
      <c r="F437" s="162">
        <v>21</v>
      </c>
      <c r="G437" s="231" t="s">
        <v>5978</v>
      </c>
      <c r="H437" s="164" t="s">
        <v>6316</v>
      </c>
      <c r="I437" s="231" t="s">
        <v>2877</v>
      </c>
      <c r="J437" s="231" t="s">
        <v>5995</v>
      </c>
      <c r="K437" s="231">
        <v>6</v>
      </c>
      <c r="L437" s="165" t="s">
        <v>2214</v>
      </c>
      <c r="M437" s="165" t="s">
        <v>2215</v>
      </c>
      <c r="N437" s="64">
        <v>10</v>
      </c>
      <c r="O437" s="64">
        <v>10</v>
      </c>
      <c r="P437" s="64">
        <v>10</v>
      </c>
      <c r="Q437" s="64">
        <v>10</v>
      </c>
      <c r="R437" s="64">
        <f t="shared" si="72"/>
        <v>40</v>
      </c>
      <c r="S437" s="105" t="s">
        <v>6314</v>
      </c>
      <c r="T437" s="105" t="s">
        <v>6317</v>
      </c>
      <c r="U437" s="159">
        <f t="shared" si="63"/>
        <v>20</v>
      </c>
      <c r="V437" s="159">
        <v>20</v>
      </c>
      <c r="W437" s="100">
        <f t="shared" si="64"/>
        <v>1</v>
      </c>
      <c r="X437" s="105" t="str">
        <f t="shared" si="65"/>
        <v>De acuerdo a lo programado</v>
      </c>
      <c r="Y437" s="166"/>
      <c r="Z437" s="159">
        <f t="shared" si="66"/>
        <v>20</v>
      </c>
      <c r="AA437" s="159"/>
      <c r="AB437" s="100" t="str">
        <f t="shared" si="67"/>
        <v>No hay ejecución</v>
      </c>
      <c r="AC437" s="105" t="str">
        <f t="shared" si="68"/>
        <v>NA</v>
      </c>
      <c r="AD437" s="166"/>
      <c r="AE437" s="65">
        <f t="shared" si="69"/>
        <v>20</v>
      </c>
      <c r="AF437" s="100">
        <f t="shared" si="70"/>
        <v>0.5</v>
      </c>
      <c r="AG437" s="105" t="str">
        <f t="shared" si="71"/>
        <v>Incumplimiento</v>
      </c>
      <c r="AH437" s="166"/>
      <c r="AI437" s="65" t="s">
        <v>172</v>
      </c>
      <c r="AJ437" s="105" t="s">
        <v>172</v>
      </c>
    </row>
    <row r="438" spans="1:36" s="59" customFormat="1" ht="38.4">
      <c r="A438" s="63">
        <v>423</v>
      </c>
      <c r="B438" s="162" t="s">
        <v>400</v>
      </c>
      <c r="C438" s="162">
        <v>0</v>
      </c>
      <c r="D438" s="162" t="s">
        <v>93</v>
      </c>
      <c r="E438" s="162" t="s">
        <v>41</v>
      </c>
      <c r="F438" s="162">
        <v>21</v>
      </c>
      <c r="G438" s="231" t="s">
        <v>5978</v>
      </c>
      <c r="H438" s="164" t="s">
        <v>6318</v>
      </c>
      <c r="I438" s="231" t="s">
        <v>2877</v>
      </c>
      <c r="J438" s="231" t="s">
        <v>5995</v>
      </c>
      <c r="K438" s="231">
        <v>6</v>
      </c>
      <c r="L438" s="165" t="s">
        <v>3778</v>
      </c>
      <c r="M438" s="165" t="s">
        <v>643</v>
      </c>
      <c r="N438" s="64">
        <v>0</v>
      </c>
      <c r="O438" s="64">
        <v>1</v>
      </c>
      <c r="P438" s="64">
        <v>0</v>
      </c>
      <c r="Q438" s="64">
        <v>0</v>
      </c>
      <c r="R438" s="64">
        <f t="shared" si="72"/>
        <v>1</v>
      </c>
      <c r="S438" s="105" t="s">
        <v>6314</v>
      </c>
      <c r="T438" s="105" t="s">
        <v>6319</v>
      </c>
      <c r="U438" s="159">
        <f t="shared" si="63"/>
        <v>1</v>
      </c>
      <c r="V438" s="159">
        <v>0</v>
      </c>
      <c r="W438" s="100">
        <f t="shared" si="64"/>
        <v>0</v>
      </c>
      <c r="X438" s="105" t="str">
        <f t="shared" si="65"/>
        <v>En Riesgo de no Cumplimiento</v>
      </c>
      <c r="Y438" s="166" t="s">
        <v>6320</v>
      </c>
      <c r="Z438" s="159">
        <f t="shared" si="66"/>
        <v>0</v>
      </c>
      <c r="AA438" s="159"/>
      <c r="AB438" s="100" t="str">
        <f t="shared" si="67"/>
        <v>No hay ejecución</v>
      </c>
      <c r="AC438" s="105" t="str">
        <f t="shared" si="68"/>
        <v>NA</v>
      </c>
      <c r="AD438" s="166"/>
      <c r="AE438" s="65">
        <f t="shared" si="69"/>
        <v>0</v>
      </c>
      <c r="AF438" s="100" t="str">
        <f t="shared" si="70"/>
        <v>No hay Programación</v>
      </c>
      <c r="AG438" s="105" t="str">
        <f t="shared" si="71"/>
        <v>De acuerdo a lo programado</v>
      </c>
      <c r="AH438" s="166"/>
      <c r="AI438" s="65" t="s">
        <v>172</v>
      </c>
      <c r="AJ438" s="105" t="s">
        <v>172</v>
      </c>
    </row>
    <row r="439" spans="1:36" s="59" customFormat="1" ht="67.2">
      <c r="A439" s="63">
        <v>424</v>
      </c>
      <c r="B439" s="162" t="s">
        <v>403</v>
      </c>
      <c r="C439" s="162">
        <v>0</v>
      </c>
      <c r="D439" s="162">
        <v>0</v>
      </c>
      <c r="E439" s="162" t="s">
        <v>72</v>
      </c>
      <c r="F439" s="162">
        <v>21</v>
      </c>
      <c r="G439" s="231" t="s">
        <v>6031</v>
      </c>
      <c r="H439" s="164" t="s">
        <v>6321</v>
      </c>
      <c r="I439" s="231" t="s">
        <v>2877</v>
      </c>
      <c r="J439" s="231" t="s">
        <v>6187</v>
      </c>
      <c r="K439" s="231">
        <v>8</v>
      </c>
      <c r="L439" s="165" t="s">
        <v>3906</v>
      </c>
      <c r="M439" s="165" t="s">
        <v>2215</v>
      </c>
      <c r="N439" s="64">
        <v>1</v>
      </c>
      <c r="O439" s="64">
        <v>0</v>
      </c>
      <c r="P439" s="64">
        <v>0</v>
      </c>
      <c r="Q439" s="64">
        <v>0</v>
      </c>
      <c r="R439" s="64">
        <f t="shared" si="72"/>
        <v>1</v>
      </c>
      <c r="S439" s="105" t="s">
        <v>6322</v>
      </c>
      <c r="T439" s="105" t="s">
        <v>6323</v>
      </c>
      <c r="U439" s="159">
        <f t="shared" si="63"/>
        <v>1</v>
      </c>
      <c r="V439" s="159">
        <v>1</v>
      </c>
      <c r="W439" s="100">
        <f t="shared" si="64"/>
        <v>1</v>
      </c>
      <c r="X439" s="105" t="str">
        <f t="shared" si="65"/>
        <v>De acuerdo a lo programado</v>
      </c>
      <c r="Y439" s="166"/>
      <c r="Z439" s="159">
        <f t="shared" si="66"/>
        <v>0</v>
      </c>
      <c r="AA439" s="159"/>
      <c r="AB439" s="100" t="str">
        <f t="shared" si="67"/>
        <v>No hay ejecución</v>
      </c>
      <c r="AC439" s="105" t="str">
        <f t="shared" si="68"/>
        <v>NA</v>
      </c>
      <c r="AD439" s="166"/>
      <c r="AE439" s="65">
        <f t="shared" si="69"/>
        <v>1</v>
      </c>
      <c r="AF439" s="100">
        <f t="shared" si="70"/>
        <v>1</v>
      </c>
      <c r="AG439" s="105" t="str">
        <f t="shared" si="71"/>
        <v>De acuerdo a lo programado</v>
      </c>
      <c r="AH439" s="166"/>
      <c r="AI439" s="65" t="s">
        <v>172</v>
      </c>
      <c r="AJ439" s="105" t="s">
        <v>172</v>
      </c>
    </row>
    <row r="440" spans="1:36" s="59" customFormat="1" ht="19.2">
      <c r="A440" s="63">
        <v>425</v>
      </c>
      <c r="B440" s="162" t="s">
        <v>403</v>
      </c>
      <c r="C440" s="162">
        <v>0</v>
      </c>
      <c r="D440" s="162">
        <v>0</v>
      </c>
      <c r="E440" s="162" t="s">
        <v>72</v>
      </c>
      <c r="F440" s="162">
        <v>21</v>
      </c>
      <c r="G440" s="231" t="s">
        <v>6031</v>
      </c>
      <c r="H440" s="164" t="s">
        <v>6324</v>
      </c>
      <c r="I440" s="231" t="s">
        <v>2877</v>
      </c>
      <c r="J440" s="231" t="s">
        <v>6187</v>
      </c>
      <c r="K440" s="231">
        <v>8</v>
      </c>
      <c r="L440" s="165" t="s">
        <v>3778</v>
      </c>
      <c r="M440" s="165" t="s">
        <v>3778</v>
      </c>
      <c r="N440" s="64">
        <v>1</v>
      </c>
      <c r="O440" s="64">
        <v>0</v>
      </c>
      <c r="P440" s="64">
        <v>0</v>
      </c>
      <c r="Q440" s="64">
        <v>0</v>
      </c>
      <c r="R440" s="64">
        <f t="shared" si="72"/>
        <v>1</v>
      </c>
      <c r="S440" s="105" t="s">
        <v>6322</v>
      </c>
      <c r="T440" s="105" t="s">
        <v>6325</v>
      </c>
      <c r="U440" s="159">
        <f t="shared" si="63"/>
        <v>1</v>
      </c>
      <c r="V440" s="159">
        <v>1</v>
      </c>
      <c r="W440" s="100">
        <f t="shared" si="64"/>
        <v>1</v>
      </c>
      <c r="X440" s="105" t="str">
        <f t="shared" si="65"/>
        <v>De acuerdo a lo programado</v>
      </c>
      <c r="Y440" s="166"/>
      <c r="Z440" s="159">
        <f t="shared" si="66"/>
        <v>0</v>
      </c>
      <c r="AA440" s="159"/>
      <c r="AB440" s="100" t="str">
        <f t="shared" si="67"/>
        <v>No hay ejecución</v>
      </c>
      <c r="AC440" s="105" t="str">
        <f t="shared" si="68"/>
        <v>NA</v>
      </c>
      <c r="AD440" s="166"/>
      <c r="AE440" s="65">
        <f t="shared" si="69"/>
        <v>1</v>
      </c>
      <c r="AF440" s="100">
        <f t="shared" si="70"/>
        <v>1</v>
      </c>
      <c r="AG440" s="105" t="str">
        <f t="shared" si="71"/>
        <v>De acuerdo a lo programado</v>
      </c>
      <c r="AH440" s="166"/>
      <c r="AI440" s="65" t="s">
        <v>172</v>
      </c>
      <c r="AJ440" s="105" t="s">
        <v>172</v>
      </c>
    </row>
    <row r="441" spans="1:36" s="59" customFormat="1" ht="67.2">
      <c r="A441" s="63">
        <v>426</v>
      </c>
      <c r="B441" s="162" t="s">
        <v>661</v>
      </c>
      <c r="C441" s="162">
        <v>0</v>
      </c>
      <c r="D441" s="162">
        <v>0</v>
      </c>
      <c r="E441" s="162" t="s">
        <v>285</v>
      </c>
      <c r="F441" s="162">
        <v>21</v>
      </c>
      <c r="G441" s="231" t="s">
        <v>6031</v>
      </c>
      <c r="H441" s="164" t="s">
        <v>6326</v>
      </c>
      <c r="I441" s="231" t="s">
        <v>2877</v>
      </c>
      <c r="J441" s="231" t="s">
        <v>6187</v>
      </c>
      <c r="K441" s="231">
        <v>8</v>
      </c>
      <c r="L441" s="165" t="s">
        <v>3906</v>
      </c>
      <c r="M441" s="165" t="s">
        <v>2215</v>
      </c>
      <c r="N441" s="64">
        <v>4</v>
      </c>
      <c r="O441" s="64">
        <v>0</v>
      </c>
      <c r="P441" s="64">
        <v>0</v>
      </c>
      <c r="Q441" s="64">
        <v>0</v>
      </c>
      <c r="R441" s="64">
        <f t="shared" si="72"/>
        <v>4</v>
      </c>
      <c r="S441" s="105" t="s">
        <v>6322</v>
      </c>
      <c r="T441" s="105" t="s">
        <v>6327</v>
      </c>
      <c r="U441" s="159">
        <f t="shared" si="63"/>
        <v>4</v>
      </c>
      <c r="V441" s="159">
        <v>4</v>
      </c>
      <c r="W441" s="100">
        <f t="shared" si="64"/>
        <v>1</v>
      </c>
      <c r="X441" s="105" t="str">
        <f t="shared" si="65"/>
        <v>De acuerdo a lo programado</v>
      </c>
      <c r="Y441" s="166"/>
      <c r="Z441" s="159">
        <f t="shared" si="66"/>
        <v>0</v>
      </c>
      <c r="AA441" s="159"/>
      <c r="AB441" s="100" t="str">
        <f t="shared" si="67"/>
        <v>No hay ejecución</v>
      </c>
      <c r="AC441" s="105" t="str">
        <f t="shared" si="68"/>
        <v>NA</v>
      </c>
      <c r="AD441" s="166"/>
      <c r="AE441" s="65">
        <f t="shared" si="69"/>
        <v>4</v>
      </c>
      <c r="AF441" s="100">
        <f t="shared" si="70"/>
        <v>1</v>
      </c>
      <c r="AG441" s="105" t="str">
        <f t="shared" si="71"/>
        <v>De acuerdo a lo programado</v>
      </c>
      <c r="AH441" s="166"/>
      <c r="AI441" s="65" t="s">
        <v>172</v>
      </c>
      <c r="AJ441" s="105" t="s">
        <v>172</v>
      </c>
    </row>
    <row r="442" spans="1:36" s="59" customFormat="1" ht="38.4">
      <c r="A442" s="63">
        <v>427</v>
      </c>
      <c r="B442" s="162" t="s">
        <v>667</v>
      </c>
      <c r="C442" s="162">
        <v>0</v>
      </c>
      <c r="D442" s="162">
        <v>0</v>
      </c>
      <c r="E442" s="162" t="s">
        <v>287</v>
      </c>
      <c r="F442" s="162">
        <v>21</v>
      </c>
      <c r="G442" s="231" t="s">
        <v>6031</v>
      </c>
      <c r="H442" s="164" t="s">
        <v>6324</v>
      </c>
      <c r="I442" s="231" t="s">
        <v>2877</v>
      </c>
      <c r="J442" s="231" t="s">
        <v>6187</v>
      </c>
      <c r="K442" s="231">
        <v>8</v>
      </c>
      <c r="L442" s="165" t="s">
        <v>3778</v>
      </c>
      <c r="M442" s="165" t="s">
        <v>3778</v>
      </c>
      <c r="N442" s="64">
        <v>1</v>
      </c>
      <c r="O442" s="64">
        <v>0</v>
      </c>
      <c r="P442" s="64">
        <v>0</v>
      </c>
      <c r="Q442" s="64">
        <v>0</v>
      </c>
      <c r="R442" s="64">
        <f t="shared" si="72"/>
        <v>1</v>
      </c>
      <c r="S442" s="105" t="s">
        <v>6322</v>
      </c>
      <c r="T442" s="105" t="s">
        <v>6328</v>
      </c>
      <c r="U442" s="159">
        <f t="shared" si="63"/>
        <v>1</v>
      </c>
      <c r="V442" s="159">
        <v>1</v>
      </c>
      <c r="W442" s="100">
        <f t="shared" si="64"/>
        <v>1</v>
      </c>
      <c r="X442" s="105" t="str">
        <f t="shared" si="65"/>
        <v>De acuerdo a lo programado</v>
      </c>
      <c r="Y442" s="166"/>
      <c r="Z442" s="159">
        <f t="shared" si="66"/>
        <v>0</v>
      </c>
      <c r="AA442" s="159"/>
      <c r="AB442" s="100" t="str">
        <f t="shared" si="67"/>
        <v>No hay ejecución</v>
      </c>
      <c r="AC442" s="105" t="str">
        <f t="shared" si="68"/>
        <v>NA</v>
      </c>
      <c r="AD442" s="166"/>
      <c r="AE442" s="65">
        <f t="shared" si="69"/>
        <v>1</v>
      </c>
      <c r="AF442" s="100">
        <f t="shared" si="70"/>
        <v>1</v>
      </c>
      <c r="AG442" s="105" t="str">
        <f t="shared" si="71"/>
        <v>De acuerdo a lo programado</v>
      </c>
      <c r="AH442" s="166"/>
      <c r="AI442" s="65" t="s">
        <v>172</v>
      </c>
      <c r="AJ442" s="105" t="s">
        <v>172</v>
      </c>
    </row>
    <row r="443" spans="1:36" s="59" customFormat="1" ht="39.6" thickTop="1" thickBot="1">
      <c r="A443" s="63">
        <v>428</v>
      </c>
      <c r="B443" s="162" t="s">
        <v>403</v>
      </c>
      <c r="C443" s="162">
        <v>0</v>
      </c>
      <c r="D443" s="162">
        <v>0</v>
      </c>
      <c r="E443" s="162" t="s">
        <v>72</v>
      </c>
      <c r="F443" s="162">
        <v>21</v>
      </c>
      <c r="G443" s="231" t="s">
        <v>6031</v>
      </c>
      <c r="H443" s="164" t="s">
        <v>6329</v>
      </c>
      <c r="I443" s="231" t="s">
        <v>2877</v>
      </c>
      <c r="J443" s="231" t="s">
        <v>6187</v>
      </c>
      <c r="K443" s="231">
        <v>8</v>
      </c>
      <c r="L443" s="165" t="s">
        <v>3778</v>
      </c>
      <c r="M443" s="165" t="s">
        <v>643</v>
      </c>
      <c r="N443" s="64">
        <v>1</v>
      </c>
      <c r="O443" s="64">
        <v>0</v>
      </c>
      <c r="P443" s="64">
        <v>1</v>
      </c>
      <c r="Q443" s="64">
        <v>0</v>
      </c>
      <c r="R443" s="64">
        <f t="shared" si="72"/>
        <v>2</v>
      </c>
      <c r="S443" s="105" t="s">
        <v>6330</v>
      </c>
      <c r="T443" s="105" t="s">
        <v>172</v>
      </c>
      <c r="U443" s="159">
        <f t="shared" si="63"/>
        <v>1</v>
      </c>
      <c r="V443" s="159">
        <v>1</v>
      </c>
      <c r="W443" s="100">
        <f t="shared" si="64"/>
        <v>1</v>
      </c>
      <c r="X443" s="105" t="str">
        <f t="shared" si="65"/>
        <v>De acuerdo a lo programado</v>
      </c>
      <c r="Y443" s="166"/>
      <c r="Z443" s="159">
        <f t="shared" si="66"/>
        <v>1</v>
      </c>
      <c r="AA443" s="159"/>
      <c r="AB443" s="100" t="str">
        <f t="shared" si="67"/>
        <v>No hay ejecución</v>
      </c>
      <c r="AC443" s="105" t="str">
        <f t="shared" si="68"/>
        <v>NA</v>
      </c>
      <c r="AD443" s="166"/>
      <c r="AE443" s="65">
        <f t="shared" si="69"/>
        <v>1</v>
      </c>
      <c r="AF443" s="100">
        <f t="shared" si="70"/>
        <v>0.5</v>
      </c>
      <c r="AG443" s="105" t="str">
        <f t="shared" si="71"/>
        <v>Incumplimiento</v>
      </c>
      <c r="AH443" s="166"/>
      <c r="AI443" s="65" t="s">
        <v>172</v>
      </c>
      <c r="AJ443" s="105" t="s">
        <v>172</v>
      </c>
    </row>
    <row r="444" spans="1:36" s="59" customFormat="1" ht="39.6" thickTop="1" thickBot="1">
      <c r="A444" s="63">
        <v>429</v>
      </c>
      <c r="B444" s="162" t="s">
        <v>403</v>
      </c>
      <c r="C444" s="162">
        <v>0</v>
      </c>
      <c r="D444" s="162">
        <v>0</v>
      </c>
      <c r="E444" s="162" t="s">
        <v>72</v>
      </c>
      <c r="F444" s="162">
        <v>21</v>
      </c>
      <c r="G444" s="231" t="s">
        <v>6031</v>
      </c>
      <c r="H444" s="164" t="s">
        <v>6331</v>
      </c>
      <c r="I444" s="231" t="s">
        <v>2877</v>
      </c>
      <c r="J444" s="231" t="s">
        <v>6187</v>
      </c>
      <c r="K444" s="231">
        <v>8</v>
      </c>
      <c r="L444" s="165" t="s">
        <v>3906</v>
      </c>
      <c r="M444" s="165" t="s">
        <v>2215</v>
      </c>
      <c r="N444" s="64">
        <v>0</v>
      </c>
      <c r="O444" s="64">
        <v>0</v>
      </c>
      <c r="P444" s="64">
        <v>0</v>
      </c>
      <c r="Q444" s="64">
        <v>2</v>
      </c>
      <c r="R444" s="64">
        <f t="shared" si="72"/>
        <v>2</v>
      </c>
      <c r="S444" s="105" t="s">
        <v>6330</v>
      </c>
      <c r="T444" s="105" t="s">
        <v>172</v>
      </c>
      <c r="U444" s="159">
        <f t="shared" si="63"/>
        <v>0</v>
      </c>
      <c r="V444" s="159">
        <v>1</v>
      </c>
      <c r="W444" s="100" t="str">
        <f t="shared" si="64"/>
        <v>No hay Programación</v>
      </c>
      <c r="X444" s="105" t="str">
        <f t="shared" si="65"/>
        <v>De acuerdo a lo programado</v>
      </c>
      <c r="Y444" s="166" t="s">
        <v>6332</v>
      </c>
      <c r="Z444" s="159">
        <f t="shared" si="66"/>
        <v>2</v>
      </c>
      <c r="AA444" s="159"/>
      <c r="AB444" s="100" t="str">
        <f t="shared" si="67"/>
        <v>No hay ejecución</v>
      </c>
      <c r="AC444" s="105" t="str">
        <f t="shared" si="68"/>
        <v>NA</v>
      </c>
      <c r="AD444" s="166"/>
      <c r="AE444" s="65">
        <f t="shared" si="69"/>
        <v>1</v>
      </c>
      <c r="AF444" s="100">
        <f t="shared" si="70"/>
        <v>0.5</v>
      </c>
      <c r="AG444" s="105" t="str">
        <f t="shared" si="71"/>
        <v>Incumplimiento</v>
      </c>
      <c r="AH444" s="166"/>
      <c r="AI444" s="65" t="s">
        <v>172</v>
      </c>
      <c r="AJ444" s="105" t="s">
        <v>172</v>
      </c>
    </row>
    <row r="445" spans="1:36" s="59" customFormat="1" ht="30" thickTop="1" thickBot="1">
      <c r="A445" s="63">
        <v>430</v>
      </c>
      <c r="B445" s="162" t="s">
        <v>400</v>
      </c>
      <c r="C445" s="162">
        <v>0</v>
      </c>
      <c r="D445" s="162" t="s">
        <v>93</v>
      </c>
      <c r="E445" s="162" t="s">
        <v>41</v>
      </c>
      <c r="F445" s="162">
        <v>21</v>
      </c>
      <c r="G445" s="231" t="s">
        <v>6031</v>
      </c>
      <c r="H445" s="164" t="s">
        <v>6333</v>
      </c>
      <c r="I445" s="231" t="s">
        <v>2877</v>
      </c>
      <c r="J445" s="231" t="s">
        <v>5995</v>
      </c>
      <c r="K445" s="231">
        <v>6</v>
      </c>
      <c r="L445" s="165" t="s">
        <v>3832</v>
      </c>
      <c r="M445" s="165"/>
      <c r="N445" s="64">
        <v>0</v>
      </c>
      <c r="O445" s="64">
        <v>0</v>
      </c>
      <c r="P445" s="64">
        <v>0</v>
      </c>
      <c r="Q445" s="64">
        <v>0</v>
      </c>
      <c r="R445" s="64">
        <f t="shared" si="72"/>
        <v>0</v>
      </c>
      <c r="S445" s="105" t="s">
        <v>6312</v>
      </c>
      <c r="T445" s="105" t="s">
        <v>172</v>
      </c>
      <c r="U445" s="159">
        <f t="shared" si="63"/>
        <v>0</v>
      </c>
      <c r="V445" s="159" t="s">
        <v>5920</v>
      </c>
      <c r="W445" s="100" t="str">
        <f t="shared" si="64"/>
        <v>No hay Programación</v>
      </c>
      <c r="X445" s="105" t="str">
        <f t="shared" si="65"/>
        <v>De acuerdo a lo programado</v>
      </c>
      <c r="Y445" s="166"/>
      <c r="Z445" s="159">
        <f t="shared" si="66"/>
        <v>0</v>
      </c>
      <c r="AA445" s="159"/>
      <c r="AB445" s="100" t="str">
        <f t="shared" si="67"/>
        <v>No hay ejecución</v>
      </c>
      <c r="AC445" s="105" t="str">
        <f t="shared" si="68"/>
        <v>NA</v>
      </c>
      <c r="AD445" s="166"/>
      <c r="AE445" s="65" t="e">
        <f t="shared" si="69"/>
        <v>#VALUE!</v>
      </c>
      <c r="AF445" s="100" t="e">
        <f t="shared" si="70"/>
        <v>#VALUE!</v>
      </c>
      <c r="AG445" s="105" t="e">
        <f t="shared" si="71"/>
        <v>#VALUE!</v>
      </c>
      <c r="AH445" s="166"/>
      <c r="AI445" s="65" t="s">
        <v>172</v>
      </c>
      <c r="AJ445" s="105" t="s">
        <v>172</v>
      </c>
    </row>
    <row r="446" spans="1:36" s="59" customFormat="1" ht="49.2" thickTop="1" thickBot="1">
      <c r="A446" s="63">
        <v>431</v>
      </c>
      <c r="B446" s="162" t="s">
        <v>403</v>
      </c>
      <c r="C446" s="162">
        <v>0</v>
      </c>
      <c r="D446" s="162">
        <v>0</v>
      </c>
      <c r="E446" s="162" t="s">
        <v>72</v>
      </c>
      <c r="F446" s="162">
        <v>21</v>
      </c>
      <c r="G446" s="231" t="s">
        <v>6031</v>
      </c>
      <c r="H446" s="164" t="s">
        <v>6324</v>
      </c>
      <c r="I446" s="231" t="s">
        <v>2877</v>
      </c>
      <c r="J446" s="231" t="s">
        <v>6187</v>
      </c>
      <c r="K446" s="231">
        <v>8</v>
      </c>
      <c r="L446" s="165" t="s">
        <v>3778</v>
      </c>
      <c r="M446" s="165" t="s">
        <v>643</v>
      </c>
      <c r="N446" s="64">
        <v>0</v>
      </c>
      <c r="O446" s="64">
        <v>0</v>
      </c>
      <c r="P446" s="64">
        <v>0</v>
      </c>
      <c r="Q446" s="64">
        <v>1</v>
      </c>
      <c r="R446" s="64">
        <f t="shared" si="72"/>
        <v>1</v>
      </c>
      <c r="S446" s="105" t="s">
        <v>6330</v>
      </c>
      <c r="T446" s="105" t="s">
        <v>172</v>
      </c>
      <c r="U446" s="159">
        <f t="shared" si="63"/>
        <v>0</v>
      </c>
      <c r="V446" s="159">
        <v>1</v>
      </c>
      <c r="W446" s="100" t="str">
        <f t="shared" si="64"/>
        <v>No hay Programación</v>
      </c>
      <c r="X446" s="105" t="str">
        <f t="shared" si="65"/>
        <v>De acuerdo a lo programado</v>
      </c>
      <c r="Y446" s="166" t="s">
        <v>6334</v>
      </c>
      <c r="Z446" s="159">
        <f t="shared" si="66"/>
        <v>1</v>
      </c>
      <c r="AA446" s="159"/>
      <c r="AB446" s="100" t="str">
        <f t="shared" si="67"/>
        <v>No hay ejecución</v>
      </c>
      <c r="AC446" s="105" t="str">
        <f t="shared" si="68"/>
        <v>NA</v>
      </c>
      <c r="AD446" s="166"/>
      <c r="AE446" s="65">
        <f t="shared" si="69"/>
        <v>1</v>
      </c>
      <c r="AF446" s="100">
        <f t="shared" si="70"/>
        <v>1</v>
      </c>
      <c r="AG446" s="105" t="str">
        <f t="shared" si="71"/>
        <v>De acuerdo a lo programado</v>
      </c>
      <c r="AH446" s="166"/>
      <c r="AI446" s="65" t="s">
        <v>172</v>
      </c>
      <c r="AJ446" s="105" t="s">
        <v>172</v>
      </c>
    </row>
    <row r="447" spans="1:36" s="59" customFormat="1" ht="20.399999999999999" thickTop="1" thickBot="1">
      <c r="A447" s="63">
        <v>432</v>
      </c>
      <c r="B447" s="162" t="s">
        <v>400</v>
      </c>
      <c r="C447" s="162">
        <v>0</v>
      </c>
      <c r="D447" s="162" t="s">
        <v>93</v>
      </c>
      <c r="E447" s="162" t="s">
        <v>41</v>
      </c>
      <c r="F447" s="162">
        <v>21</v>
      </c>
      <c r="G447" s="231"/>
      <c r="H447" s="164" t="s">
        <v>6335</v>
      </c>
      <c r="I447" s="231"/>
      <c r="J447" s="231"/>
      <c r="K447" s="231"/>
      <c r="L447" s="165"/>
      <c r="M447" s="165"/>
      <c r="N447" s="64">
        <v>0</v>
      </c>
      <c r="O447" s="64">
        <v>0</v>
      </c>
      <c r="P447" s="64">
        <v>0</v>
      </c>
      <c r="Q447" s="64">
        <v>0</v>
      </c>
      <c r="R447" s="64">
        <f t="shared" si="72"/>
        <v>0</v>
      </c>
      <c r="S447" s="105" t="s">
        <v>6312</v>
      </c>
      <c r="T447" s="105" t="s">
        <v>172</v>
      </c>
      <c r="U447" s="159">
        <f t="shared" si="63"/>
        <v>0</v>
      </c>
      <c r="V447" s="159" t="s">
        <v>5920</v>
      </c>
      <c r="W447" s="100" t="str">
        <f t="shared" si="64"/>
        <v>No hay Programación</v>
      </c>
      <c r="X447" s="105" t="str">
        <f t="shared" si="65"/>
        <v>De acuerdo a lo programado</v>
      </c>
      <c r="Y447" s="166"/>
      <c r="Z447" s="159">
        <f t="shared" si="66"/>
        <v>0</v>
      </c>
      <c r="AA447" s="159"/>
      <c r="AB447" s="100" t="str">
        <f t="shared" si="67"/>
        <v>No hay ejecución</v>
      </c>
      <c r="AC447" s="105" t="str">
        <f t="shared" si="68"/>
        <v>NA</v>
      </c>
      <c r="AD447" s="166"/>
      <c r="AE447" s="65" t="e">
        <f t="shared" si="69"/>
        <v>#VALUE!</v>
      </c>
      <c r="AF447" s="100" t="e">
        <f t="shared" si="70"/>
        <v>#VALUE!</v>
      </c>
      <c r="AG447" s="105" t="e">
        <f t="shared" si="71"/>
        <v>#VALUE!</v>
      </c>
      <c r="AH447" s="166"/>
      <c r="AI447" s="65" t="s">
        <v>172</v>
      </c>
      <c r="AJ447" s="105" t="s">
        <v>172</v>
      </c>
    </row>
    <row r="448" spans="1:36" s="59" customFormat="1" ht="19.2">
      <c r="A448" s="63">
        <v>433</v>
      </c>
      <c r="B448" s="162" t="s">
        <v>400</v>
      </c>
      <c r="C448" s="162">
        <v>0</v>
      </c>
      <c r="D448" s="162">
        <v>0</v>
      </c>
      <c r="E448" s="162" t="s">
        <v>41</v>
      </c>
      <c r="F448" s="162">
        <v>21</v>
      </c>
      <c r="G448" s="231" t="s">
        <v>6171</v>
      </c>
      <c r="H448" s="164" t="s">
        <v>6336</v>
      </c>
      <c r="I448" s="231" t="s">
        <v>2877</v>
      </c>
      <c r="J448" s="231" t="s">
        <v>5995</v>
      </c>
      <c r="K448" s="231">
        <v>1</v>
      </c>
      <c r="L448" s="165" t="s">
        <v>640</v>
      </c>
      <c r="M448" s="165" t="s">
        <v>636</v>
      </c>
      <c r="N448" s="64">
        <v>1</v>
      </c>
      <c r="O448" s="64">
        <v>0</v>
      </c>
      <c r="P448" s="64">
        <v>0</v>
      </c>
      <c r="Q448" s="64">
        <v>0</v>
      </c>
      <c r="R448" s="64">
        <f t="shared" si="72"/>
        <v>1</v>
      </c>
      <c r="S448" s="105" t="s">
        <v>6337</v>
      </c>
      <c r="T448" s="105" t="s">
        <v>6301</v>
      </c>
      <c r="U448" s="159">
        <f t="shared" si="63"/>
        <v>1</v>
      </c>
      <c r="V448" s="159">
        <v>1</v>
      </c>
      <c r="W448" s="100">
        <f t="shared" si="64"/>
        <v>1</v>
      </c>
      <c r="X448" s="105" t="str">
        <f t="shared" si="65"/>
        <v>De acuerdo a lo programado</v>
      </c>
      <c r="Y448" s="166"/>
      <c r="Z448" s="159">
        <f t="shared" si="66"/>
        <v>0</v>
      </c>
      <c r="AA448" s="159"/>
      <c r="AB448" s="100" t="str">
        <f t="shared" si="67"/>
        <v>No hay ejecución</v>
      </c>
      <c r="AC448" s="105" t="str">
        <f t="shared" si="68"/>
        <v>NA</v>
      </c>
      <c r="AD448" s="166"/>
      <c r="AE448" s="65">
        <f t="shared" si="69"/>
        <v>1</v>
      </c>
      <c r="AF448" s="100">
        <f t="shared" si="70"/>
        <v>1</v>
      </c>
      <c r="AG448" s="105" t="str">
        <f t="shared" si="71"/>
        <v>De acuerdo a lo programado</v>
      </c>
      <c r="AH448" s="166"/>
      <c r="AI448" s="65" t="s">
        <v>172</v>
      </c>
      <c r="AJ448" s="105" t="s">
        <v>172</v>
      </c>
    </row>
    <row r="449" spans="1:36" s="59" customFormat="1" ht="19.2">
      <c r="A449" s="63">
        <v>434</v>
      </c>
      <c r="B449" s="162" t="s">
        <v>400</v>
      </c>
      <c r="C449" s="162">
        <v>0</v>
      </c>
      <c r="D449" s="162">
        <v>0</v>
      </c>
      <c r="E449" s="162" t="s">
        <v>41</v>
      </c>
      <c r="F449" s="162">
        <v>21</v>
      </c>
      <c r="G449" s="231" t="s">
        <v>5978</v>
      </c>
      <c r="H449" s="164" t="s">
        <v>6338</v>
      </c>
      <c r="I449" s="231" t="s">
        <v>2884</v>
      </c>
      <c r="J449" s="231" t="s">
        <v>5995</v>
      </c>
      <c r="K449" s="231">
        <v>6</v>
      </c>
      <c r="L449" s="165" t="s">
        <v>2214</v>
      </c>
      <c r="M449" s="165" t="s">
        <v>2215</v>
      </c>
      <c r="N449" s="64">
        <v>9</v>
      </c>
      <c r="O449" s="64">
        <v>9</v>
      </c>
      <c r="P449" s="64">
        <v>6</v>
      </c>
      <c r="Q449" s="64">
        <v>6</v>
      </c>
      <c r="R449" s="64">
        <f t="shared" si="72"/>
        <v>30</v>
      </c>
      <c r="S449" s="105" t="s">
        <v>6337</v>
      </c>
      <c r="T449" s="105" t="s">
        <v>6339</v>
      </c>
      <c r="U449" s="159">
        <f t="shared" si="63"/>
        <v>18</v>
      </c>
      <c r="V449" s="159">
        <v>18</v>
      </c>
      <c r="W449" s="100">
        <f t="shared" si="64"/>
        <v>1</v>
      </c>
      <c r="X449" s="105" t="str">
        <f t="shared" si="65"/>
        <v>De acuerdo a lo programado</v>
      </c>
      <c r="Y449" s="166"/>
      <c r="Z449" s="159">
        <f t="shared" si="66"/>
        <v>12</v>
      </c>
      <c r="AA449" s="159"/>
      <c r="AB449" s="100" t="str">
        <f t="shared" si="67"/>
        <v>No hay ejecución</v>
      </c>
      <c r="AC449" s="105" t="str">
        <f t="shared" si="68"/>
        <v>NA</v>
      </c>
      <c r="AD449" s="166"/>
      <c r="AE449" s="65">
        <f t="shared" si="69"/>
        <v>18</v>
      </c>
      <c r="AF449" s="100">
        <f t="shared" si="70"/>
        <v>0.6</v>
      </c>
      <c r="AG449" s="105" t="str">
        <f t="shared" si="71"/>
        <v>Incumplimiento</v>
      </c>
      <c r="AH449" s="166"/>
      <c r="AI449" s="65" t="s">
        <v>172</v>
      </c>
      <c r="AJ449" s="105" t="s">
        <v>172</v>
      </c>
    </row>
    <row r="450" spans="1:36" s="59" customFormat="1" ht="28.8">
      <c r="A450" s="63">
        <v>435</v>
      </c>
      <c r="B450" s="162" t="s">
        <v>400</v>
      </c>
      <c r="C450" s="162">
        <v>0</v>
      </c>
      <c r="D450" s="162">
        <v>0</v>
      </c>
      <c r="E450" s="162" t="s">
        <v>41</v>
      </c>
      <c r="F450" s="162">
        <v>21</v>
      </c>
      <c r="G450" s="231" t="s">
        <v>5978</v>
      </c>
      <c r="H450" s="164" t="s">
        <v>6340</v>
      </c>
      <c r="I450" s="231" t="s">
        <v>2884</v>
      </c>
      <c r="J450" s="231" t="s">
        <v>5995</v>
      </c>
      <c r="K450" s="231">
        <v>6</v>
      </c>
      <c r="L450" s="165" t="s">
        <v>3778</v>
      </c>
      <c r="M450" s="165" t="s">
        <v>643</v>
      </c>
      <c r="N450" s="64">
        <v>0</v>
      </c>
      <c r="O450" s="64">
        <v>1</v>
      </c>
      <c r="P450" s="64">
        <v>0</v>
      </c>
      <c r="Q450" s="64">
        <v>0</v>
      </c>
      <c r="R450" s="64">
        <f t="shared" si="72"/>
        <v>1</v>
      </c>
      <c r="S450" s="105" t="s">
        <v>6337</v>
      </c>
      <c r="T450" s="105" t="s">
        <v>6341</v>
      </c>
      <c r="U450" s="159">
        <f t="shared" si="63"/>
        <v>1</v>
      </c>
      <c r="V450" s="159">
        <v>1</v>
      </c>
      <c r="W450" s="100">
        <f t="shared" si="64"/>
        <v>1</v>
      </c>
      <c r="X450" s="105" t="str">
        <f t="shared" si="65"/>
        <v>De acuerdo a lo programado</v>
      </c>
      <c r="Y450" s="166"/>
      <c r="Z450" s="159">
        <f t="shared" si="66"/>
        <v>0</v>
      </c>
      <c r="AA450" s="159"/>
      <c r="AB450" s="100" t="str">
        <f t="shared" si="67"/>
        <v>No hay ejecución</v>
      </c>
      <c r="AC450" s="105" t="str">
        <f t="shared" si="68"/>
        <v>NA</v>
      </c>
      <c r="AD450" s="166"/>
      <c r="AE450" s="65">
        <f t="shared" si="69"/>
        <v>1</v>
      </c>
      <c r="AF450" s="100">
        <f t="shared" si="70"/>
        <v>1</v>
      </c>
      <c r="AG450" s="105" t="str">
        <f t="shared" si="71"/>
        <v>De acuerdo a lo programado</v>
      </c>
      <c r="AH450" s="166"/>
      <c r="AI450" s="65" t="s">
        <v>172</v>
      </c>
      <c r="AJ450" s="105" t="s">
        <v>172</v>
      </c>
    </row>
    <row r="451" spans="1:36" s="59" customFormat="1" ht="19.2">
      <c r="A451" s="63">
        <v>436</v>
      </c>
      <c r="B451" s="162">
        <v>0</v>
      </c>
      <c r="C451" s="162">
        <v>0</v>
      </c>
      <c r="D451" s="162">
        <v>0</v>
      </c>
      <c r="E451" s="162" t="s">
        <v>205</v>
      </c>
      <c r="F451" s="162">
        <v>21</v>
      </c>
      <c r="G451" s="231" t="s">
        <v>6171</v>
      </c>
      <c r="H451" s="164" t="s">
        <v>6335</v>
      </c>
      <c r="I451" s="231" t="s">
        <v>2884</v>
      </c>
      <c r="J451" s="231" t="s">
        <v>5995</v>
      </c>
      <c r="K451" s="231">
        <v>6</v>
      </c>
      <c r="L451" s="165" t="s">
        <v>640</v>
      </c>
      <c r="M451" s="165" t="s">
        <v>636</v>
      </c>
      <c r="N451" s="64">
        <v>0</v>
      </c>
      <c r="O451" s="64">
        <v>1</v>
      </c>
      <c r="P451" s="64">
        <v>0</v>
      </c>
      <c r="Q451" s="64">
        <v>1</v>
      </c>
      <c r="R451" s="64">
        <f t="shared" si="72"/>
        <v>2</v>
      </c>
      <c r="S451" s="105" t="s">
        <v>6337</v>
      </c>
      <c r="T451" s="105" t="s">
        <v>172</v>
      </c>
      <c r="U451" s="159">
        <f t="shared" si="63"/>
        <v>1</v>
      </c>
      <c r="V451" s="159">
        <v>1</v>
      </c>
      <c r="W451" s="100">
        <f t="shared" si="64"/>
        <v>1</v>
      </c>
      <c r="X451" s="105" t="str">
        <f t="shared" si="65"/>
        <v>De acuerdo a lo programado</v>
      </c>
      <c r="Y451" s="166"/>
      <c r="Z451" s="159">
        <f t="shared" si="66"/>
        <v>1</v>
      </c>
      <c r="AA451" s="159"/>
      <c r="AB451" s="100" t="str">
        <f t="shared" si="67"/>
        <v>No hay ejecución</v>
      </c>
      <c r="AC451" s="105" t="str">
        <f t="shared" si="68"/>
        <v>NA</v>
      </c>
      <c r="AD451" s="166"/>
      <c r="AE451" s="65">
        <f t="shared" si="69"/>
        <v>1</v>
      </c>
      <c r="AF451" s="100">
        <f t="shared" si="70"/>
        <v>0.5</v>
      </c>
      <c r="AG451" s="105" t="str">
        <f t="shared" si="71"/>
        <v>Incumplimiento</v>
      </c>
      <c r="AH451" s="166"/>
      <c r="AI451" s="65" t="s">
        <v>172</v>
      </c>
      <c r="AJ451" s="105" t="s">
        <v>172</v>
      </c>
    </row>
    <row r="452" spans="1:36" s="59" customFormat="1" ht="19.2">
      <c r="A452" s="63">
        <v>437</v>
      </c>
      <c r="B452" s="162" t="s">
        <v>400</v>
      </c>
      <c r="C452" s="162">
        <v>0</v>
      </c>
      <c r="D452" s="162">
        <v>0</v>
      </c>
      <c r="E452" s="162" t="s">
        <v>46</v>
      </c>
      <c r="F452" s="162">
        <v>21</v>
      </c>
      <c r="G452" s="231" t="s">
        <v>6180</v>
      </c>
      <c r="H452" s="164" t="s">
        <v>6342</v>
      </c>
      <c r="I452" s="231" t="s">
        <v>2877</v>
      </c>
      <c r="J452" s="231" t="s">
        <v>5995</v>
      </c>
      <c r="K452" s="231">
        <v>1</v>
      </c>
      <c r="L452" s="165" t="s">
        <v>640</v>
      </c>
      <c r="M452" s="165" t="s">
        <v>636</v>
      </c>
      <c r="N452" s="64">
        <v>1</v>
      </c>
      <c r="O452" s="64">
        <v>0</v>
      </c>
      <c r="P452" s="64">
        <v>0</v>
      </c>
      <c r="Q452" s="64">
        <v>0</v>
      </c>
      <c r="R452" s="64">
        <f t="shared" si="72"/>
        <v>1</v>
      </c>
      <c r="S452" s="105" t="s">
        <v>6337</v>
      </c>
      <c r="T452" s="105" t="s">
        <v>172</v>
      </c>
      <c r="U452" s="159">
        <f t="shared" si="63"/>
        <v>1</v>
      </c>
      <c r="V452" s="159">
        <v>1</v>
      </c>
      <c r="W452" s="100">
        <f t="shared" si="64"/>
        <v>1</v>
      </c>
      <c r="X452" s="105" t="str">
        <f t="shared" si="65"/>
        <v>De acuerdo a lo programado</v>
      </c>
      <c r="Y452" s="166"/>
      <c r="Z452" s="159">
        <f t="shared" si="66"/>
        <v>0</v>
      </c>
      <c r="AA452" s="159"/>
      <c r="AB452" s="100" t="str">
        <f t="shared" si="67"/>
        <v>No hay ejecución</v>
      </c>
      <c r="AC452" s="105" t="str">
        <f t="shared" si="68"/>
        <v>NA</v>
      </c>
      <c r="AD452" s="166"/>
      <c r="AE452" s="65">
        <f t="shared" si="69"/>
        <v>1</v>
      </c>
      <c r="AF452" s="100">
        <f t="shared" si="70"/>
        <v>1</v>
      </c>
      <c r="AG452" s="105" t="str">
        <f t="shared" si="71"/>
        <v>De acuerdo a lo programado</v>
      </c>
      <c r="AH452" s="166"/>
      <c r="AI452" s="65" t="s">
        <v>172</v>
      </c>
      <c r="AJ452" s="105" t="s">
        <v>172</v>
      </c>
    </row>
    <row r="453" spans="1:36" s="59" customFormat="1" ht="19.2">
      <c r="A453" s="63">
        <v>438</v>
      </c>
      <c r="B453" s="162" t="s">
        <v>400</v>
      </c>
      <c r="C453" s="162">
        <v>0</v>
      </c>
      <c r="D453" s="162">
        <v>0</v>
      </c>
      <c r="E453" s="162" t="s">
        <v>46</v>
      </c>
      <c r="F453" s="162">
        <v>21</v>
      </c>
      <c r="G453" s="231" t="s">
        <v>6180</v>
      </c>
      <c r="H453" s="164" t="s">
        <v>6343</v>
      </c>
      <c r="I453" s="231" t="s">
        <v>2884</v>
      </c>
      <c r="J453" s="231" t="s">
        <v>5995</v>
      </c>
      <c r="K453" s="231">
        <v>6</v>
      </c>
      <c r="L453" s="165" t="s">
        <v>2214</v>
      </c>
      <c r="M453" s="165" t="s">
        <v>2215</v>
      </c>
      <c r="N453" s="64">
        <v>2</v>
      </c>
      <c r="O453" s="64">
        <v>2</v>
      </c>
      <c r="P453" s="64">
        <v>2</v>
      </c>
      <c r="Q453" s="64">
        <v>2</v>
      </c>
      <c r="R453" s="64">
        <f t="shared" si="72"/>
        <v>8</v>
      </c>
      <c r="S453" s="105" t="s">
        <v>6337</v>
      </c>
      <c r="T453" s="105" t="s">
        <v>172</v>
      </c>
      <c r="U453" s="159">
        <f t="shared" si="63"/>
        <v>4</v>
      </c>
      <c r="V453" s="159">
        <v>4</v>
      </c>
      <c r="W453" s="100">
        <f t="shared" si="64"/>
        <v>1</v>
      </c>
      <c r="X453" s="105" t="str">
        <f t="shared" si="65"/>
        <v>De acuerdo a lo programado</v>
      </c>
      <c r="Y453" s="166"/>
      <c r="Z453" s="159">
        <f t="shared" si="66"/>
        <v>4</v>
      </c>
      <c r="AA453" s="159"/>
      <c r="AB453" s="100" t="str">
        <f t="shared" si="67"/>
        <v>No hay ejecución</v>
      </c>
      <c r="AC453" s="105" t="str">
        <f t="shared" si="68"/>
        <v>NA</v>
      </c>
      <c r="AD453" s="166"/>
      <c r="AE453" s="65">
        <f t="shared" si="69"/>
        <v>4</v>
      </c>
      <c r="AF453" s="100">
        <f t="shared" si="70"/>
        <v>0.5</v>
      </c>
      <c r="AG453" s="105" t="str">
        <f t="shared" si="71"/>
        <v>Incumplimiento</v>
      </c>
      <c r="AH453" s="166"/>
      <c r="AI453" s="65" t="s">
        <v>172</v>
      </c>
      <c r="AJ453" s="105" t="s">
        <v>172</v>
      </c>
    </row>
    <row r="454" spans="1:36" s="59" customFormat="1" ht="19.2">
      <c r="A454" s="63">
        <v>439</v>
      </c>
      <c r="B454" s="162" t="s">
        <v>400</v>
      </c>
      <c r="C454" s="162">
        <v>0</v>
      </c>
      <c r="D454" s="162">
        <v>0</v>
      </c>
      <c r="E454" s="162" t="s">
        <v>46</v>
      </c>
      <c r="F454" s="162">
        <v>21</v>
      </c>
      <c r="G454" s="231" t="s">
        <v>6180</v>
      </c>
      <c r="H454" s="164" t="s">
        <v>6344</v>
      </c>
      <c r="I454" s="231" t="s">
        <v>2884</v>
      </c>
      <c r="J454" s="231" t="s">
        <v>5995</v>
      </c>
      <c r="K454" s="231">
        <v>6</v>
      </c>
      <c r="L454" s="165" t="s">
        <v>3778</v>
      </c>
      <c r="M454" s="165" t="s">
        <v>643</v>
      </c>
      <c r="N454" s="64">
        <v>0</v>
      </c>
      <c r="O454" s="64">
        <v>1</v>
      </c>
      <c r="P454" s="64">
        <v>0</v>
      </c>
      <c r="Q454" s="64">
        <v>1</v>
      </c>
      <c r="R454" s="64">
        <f t="shared" si="72"/>
        <v>2</v>
      </c>
      <c r="S454" s="105" t="s">
        <v>6337</v>
      </c>
      <c r="T454" s="105" t="s">
        <v>172</v>
      </c>
      <c r="U454" s="159">
        <f t="shared" si="63"/>
        <v>1</v>
      </c>
      <c r="V454" s="159">
        <v>4</v>
      </c>
      <c r="W454" s="100">
        <f t="shared" si="64"/>
        <v>4</v>
      </c>
      <c r="X454" s="105" t="str">
        <f t="shared" si="65"/>
        <v>De acuerdo a lo programado</v>
      </c>
      <c r="Y454" s="166"/>
      <c r="Z454" s="159">
        <f t="shared" si="66"/>
        <v>1</v>
      </c>
      <c r="AA454" s="159"/>
      <c r="AB454" s="100" t="str">
        <f t="shared" si="67"/>
        <v>No hay ejecución</v>
      </c>
      <c r="AC454" s="105" t="str">
        <f t="shared" si="68"/>
        <v>NA</v>
      </c>
      <c r="AD454" s="166"/>
      <c r="AE454" s="65">
        <f t="shared" si="69"/>
        <v>4</v>
      </c>
      <c r="AF454" s="100">
        <f t="shared" si="70"/>
        <v>2</v>
      </c>
      <c r="AG454" s="105" t="str">
        <f t="shared" si="71"/>
        <v>De acuerdo a lo programado</v>
      </c>
      <c r="AH454" s="166"/>
      <c r="AI454" s="65" t="s">
        <v>172</v>
      </c>
      <c r="AJ454" s="105" t="s">
        <v>172</v>
      </c>
    </row>
    <row r="455" spans="1:36" s="59" customFormat="1" ht="20.399999999999999" thickTop="1" thickBot="1">
      <c r="A455" s="63">
        <v>440</v>
      </c>
      <c r="B455" s="162" t="s">
        <v>400</v>
      </c>
      <c r="C455" s="162">
        <v>0</v>
      </c>
      <c r="D455" s="162">
        <v>0</v>
      </c>
      <c r="E455" s="162" t="s">
        <v>46</v>
      </c>
      <c r="F455" s="162">
        <v>21</v>
      </c>
      <c r="G455" s="231" t="s">
        <v>6180</v>
      </c>
      <c r="H455" s="164" t="s">
        <v>6345</v>
      </c>
      <c r="I455" s="231" t="s">
        <v>6346</v>
      </c>
      <c r="J455" s="231" t="s">
        <v>5995</v>
      </c>
      <c r="K455" s="231">
        <v>11</v>
      </c>
      <c r="L455" s="165" t="s">
        <v>640</v>
      </c>
      <c r="M455" s="165" t="s">
        <v>636</v>
      </c>
      <c r="N455" s="64">
        <v>0</v>
      </c>
      <c r="O455" s="64">
        <v>0</v>
      </c>
      <c r="P455" s="64">
        <v>0</v>
      </c>
      <c r="Q455" s="64">
        <v>1</v>
      </c>
      <c r="R455" s="64">
        <f t="shared" si="72"/>
        <v>1</v>
      </c>
      <c r="S455" s="105" t="s">
        <v>6337</v>
      </c>
      <c r="T455" s="105" t="s">
        <v>172</v>
      </c>
      <c r="U455" s="159">
        <f t="shared" si="63"/>
        <v>0</v>
      </c>
      <c r="V455" s="159" t="s">
        <v>5920</v>
      </c>
      <c r="W455" s="100" t="str">
        <f t="shared" si="64"/>
        <v>No hay Programación</v>
      </c>
      <c r="X455" s="105" t="str">
        <f t="shared" si="65"/>
        <v>De acuerdo a lo programado</v>
      </c>
      <c r="Y455" s="166"/>
      <c r="Z455" s="159">
        <f t="shared" si="66"/>
        <v>1</v>
      </c>
      <c r="AA455" s="159"/>
      <c r="AB455" s="100" t="str">
        <f t="shared" si="67"/>
        <v>No hay ejecución</v>
      </c>
      <c r="AC455" s="105" t="str">
        <f t="shared" si="68"/>
        <v>NA</v>
      </c>
      <c r="AD455" s="166"/>
      <c r="AE455" s="65" t="e">
        <f t="shared" si="69"/>
        <v>#VALUE!</v>
      </c>
      <c r="AF455" s="100" t="e">
        <f t="shared" si="70"/>
        <v>#VALUE!</v>
      </c>
      <c r="AG455" s="105" t="e">
        <f t="shared" si="71"/>
        <v>#VALUE!</v>
      </c>
      <c r="AH455" s="166"/>
      <c r="AI455" s="65" t="s">
        <v>172</v>
      </c>
      <c r="AJ455" s="105" t="s">
        <v>172</v>
      </c>
    </row>
    <row r="456" spans="1:36" s="59" customFormat="1" ht="19.2">
      <c r="A456" s="63">
        <v>441</v>
      </c>
      <c r="B456" s="162" t="s">
        <v>400</v>
      </c>
      <c r="C456" s="162">
        <v>0</v>
      </c>
      <c r="D456" s="162">
        <v>0</v>
      </c>
      <c r="E456" s="162" t="s">
        <v>46</v>
      </c>
      <c r="F456" s="162">
        <v>21</v>
      </c>
      <c r="G456" s="231" t="s">
        <v>6171</v>
      </c>
      <c r="H456" s="164" t="s">
        <v>6347</v>
      </c>
      <c r="I456" s="231" t="s">
        <v>2884</v>
      </c>
      <c r="J456" s="231" t="s">
        <v>5995</v>
      </c>
      <c r="K456" s="231">
        <v>6</v>
      </c>
      <c r="L456" s="165" t="s">
        <v>3778</v>
      </c>
      <c r="M456" s="165" t="s">
        <v>643</v>
      </c>
      <c r="N456" s="64">
        <v>4</v>
      </c>
      <c r="O456" s="64">
        <v>0</v>
      </c>
      <c r="P456" s="64">
        <v>0</v>
      </c>
      <c r="Q456" s="64">
        <v>0</v>
      </c>
      <c r="R456" s="64">
        <f t="shared" si="72"/>
        <v>4</v>
      </c>
      <c r="S456" s="105" t="s">
        <v>6348</v>
      </c>
      <c r="T456" s="105" t="s">
        <v>172</v>
      </c>
      <c r="U456" s="159">
        <f t="shared" si="63"/>
        <v>4</v>
      </c>
      <c r="V456" s="159">
        <v>4</v>
      </c>
      <c r="W456" s="100">
        <f t="shared" si="64"/>
        <v>1</v>
      </c>
      <c r="X456" s="105" t="str">
        <f t="shared" si="65"/>
        <v>De acuerdo a lo programado</v>
      </c>
      <c r="Y456" s="166"/>
      <c r="Z456" s="159">
        <f t="shared" si="66"/>
        <v>0</v>
      </c>
      <c r="AA456" s="159"/>
      <c r="AB456" s="100" t="str">
        <f t="shared" si="67"/>
        <v>No hay ejecución</v>
      </c>
      <c r="AC456" s="105" t="str">
        <f t="shared" si="68"/>
        <v>NA</v>
      </c>
      <c r="AD456" s="166"/>
      <c r="AE456" s="65">
        <f t="shared" si="69"/>
        <v>4</v>
      </c>
      <c r="AF456" s="100">
        <f t="shared" si="70"/>
        <v>1</v>
      </c>
      <c r="AG456" s="105" t="str">
        <f t="shared" si="71"/>
        <v>De acuerdo a lo programado</v>
      </c>
      <c r="AH456" s="166"/>
      <c r="AI456" s="65" t="s">
        <v>172</v>
      </c>
      <c r="AJ456" s="105" t="s">
        <v>172</v>
      </c>
    </row>
    <row r="457" spans="1:36" s="59" customFormat="1" ht="19.2">
      <c r="A457" s="63">
        <v>442</v>
      </c>
      <c r="B457" s="162" t="s">
        <v>400</v>
      </c>
      <c r="C457" s="162">
        <v>0</v>
      </c>
      <c r="D457" s="162">
        <v>0</v>
      </c>
      <c r="E457" s="162" t="s">
        <v>46</v>
      </c>
      <c r="F457" s="162">
        <v>21</v>
      </c>
      <c r="G457" s="231" t="s">
        <v>6171</v>
      </c>
      <c r="H457" s="164" t="s">
        <v>6349</v>
      </c>
      <c r="I457" s="231" t="s">
        <v>2884</v>
      </c>
      <c r="J457" s="231" t="s">
        <v>5995</v>
      </c>
      <c r="K457" s="231">
        <v>6</v>
      </c>
      <c r="L457" s="165" t="s">
        <v>2214</v>
      </c>
      <c r="M457" s="165" t="s">
        <v>2215</v>
      </c>
      <c r="N457" s="64">
        <v>2</v>
      </c>
      <c r="O457" s="64">
        <v>2</v>
      </c>
      <c r="P457" s="64">
        <v>2</v>
      </c>
      <c r="Q457" s="64">
        <v>2</v>
      </c>
      <c r="R457" s="64">
        <f t="shared" si="72"/>
        <v>8</v>
      </c>
      <c r="S457" s="105" t="s">
        <v>6348</v>
      </c>
      <c r="T457" s="105" t="s">
        <v>172</v>
      </c>
      <c r="U457" s="159">
        <f t="shared" si="63"/>
        <v>4</v>
      </c>
      <c r="V457" s="159">
        <v>4</v>
      </c>
      <c r="W457" s="100">
        <f t="shared" si="64"/>
        <v>1</v>
      </c>
      <c r="X457" s="105" t="str">
        <f t="shared" si="65"/>
        <v>De acuerdo a lo programado</v>
      </c>
      <c r="Y457" s="166"/>
      <c r="Z457" s="159">
        <f t="shared" si="66"/>
        <v>4</v>
      </c>
      <c r="AA457" s="159"/>
      <c r="AB457" s="100" t="str">
        <f t="shared" si="67"/>
        <v>No hay ejecución</v>
      </c>
      <c r="AC457" s="105" t="str">
        <f t="shared" si="68"/>
        <v>NA</v>
      </c>
      <c r="AD457" s="166"/>
      <c r="AE457" s="65">
        <f t="shared" si="69"/>
        <v>4</v>
      </c>
      <c r="AF457" s="100">
        <f t="shared" si="70"/>
        <v>0.5</v>
      </c>
      <c r="AG457" s="105" t="str">
        <f t="shared" si="71"/>
        <v>Incumplimiento</v>
      </c>
      <c r="AH457" s="166"/>
      <c r="AI457" s="65" t="s">
        <v>172</v>
      </c>
      <c r="AJ457" s="105" t="s">
        <v>172</v>
      </c>
    </row>
    <row r="458" spans="1:36" s="59" customFormat="1" ht="19.2">
      <c r="A458" s="63">
        <v>443</v>
      </c>
      <c r="B458" s="162" t="s">
        <v>400</v>
      </c>
      <c r="C458" s="162">
        <v>0</v>
      </c>
      <c r="D458" s="162">
        <v>0</v>
      </c>
      <c r="E458" s="162" t="s">
        <v>46</v>
      </c>
      <c r="F458" s="162">
        <v>21</v>
      </c>
      <c r="G458" s="231" t="s">
        <v>6171</v>
      </c>
      <c r="H458" s="164" t="s">
        <v>6350</v>
      </c>
      <c r="I458" s="231" t="s">
        <v>2884</v>
      </c>
      <c r="J458" s="231" t="s">
        <v>5995</v>
      </c>
      <c r="K458" s="231">
        <v>6</v>
      </c>
      <c r="L458" s="165" t="s">
        <v>2214</v>
      </c>
      <c r="M458" s="165" t="s">
        <v>2215</v>
      </c>
      <c r="N458" s="64">
        <v>0</v>
      </c>
      <c r="O458" s="64">
        <v>1</v>
      </c>
      <c r="P458" s="64">
        <v>0</v>
      </c>
      <c r="Q458" s="64">
        <v>1</v>
      </c>
      <c r="R458" s="64">
        <f t="shared" si="72"/>
        <v>2</v>
      </c>
      <c r="S458" s="105" t="s">
        <v>6348</v>
      </c>
      <c r="T458" s="105" t="s">
        <v>172</v>
      </c>
      <c r="U458" s="159">
        <f t="shared" si="63"/>
        <v>1</v>
      </c>
      <c r="V458" s="159">
        <v>1</v>
      </c>
      <c r="W458" s="100">
        <f t="shared" si="64"/>
        <v>1</v>
      </c>
      <c r="X458" s="105" t="str">
        <f t="shared" si="65"/>
        <v>De acuerdo a lo programado</v>
      </c>
      <c r="Y458" s="166"/>
      <c r="Z458" s="159">
        <f t="shared" si="66"/>
        <v>1</v>
      </c>
      <c r="AA458" s="159"/>
      <c r="AB458" s="100" t="str">
        <f t="shared" si="67"/>
        <v>No hay ejecución</v>
      </c>
      <c r="AC458" s="105" t="str">
        <f t="shared" si="68"/>
        <v>NA</v>
      </c>
      <c r="AD458" s="166"/>
      <c r="AE458" s="65">
        <f t="shared" si="69"/>
        <v>1</v>
      </c>
      <c r="AF458" s="100">
        <f t="shared" si="70"/>
        <v>0.5</v>
      </c>
      <c r="AG458" s="105" t="str">
        <f t="shared" si="71"/>
        <v>Incumplimiento</v>
      </c>
      <c r="AH458" s="166"/>
      <c r="AI458" s="65" t="s">
        <v>172</v>
      </c>
      <c r="AJ458" s="105" t="s">
        <v>172</v>
      </c>
    </row>
    <row r="459" spans="1:36" s="59" customFormat="1" ht="19.2">
      <c r="A459" s="63">
        <v>444</v>
      </c>
      <c r="B459" s="162" t="s">
        <v>400</v>
      </c>
      <c r="C459" s="162">
        <v>0</v>
      </c>
      <c r="D459" s="162">
        <v>0</v>
      </c>
      <c r="E459" s="162" t="s">
        <v>51</v>
      </c>
      <c r="F459" s="162">
        <v>21</v>
      </c>
      <c r="G459" s="231" t="s">
        <v>6171</v>
      </c>
      <c r="H459" s="164" t="s">
        <v>6351</v>
      </c>
      <c r="I459" s="231" t="s">
        <v>2884</v>
      </c>
      <c r="J459" s="231" t="s">
        <v>5995</v>
      </c>
      <c r="K459" s="231">
        <v>6</v>
      </c>
      <c r="L459" s="165" t="s">
        <v>640</v>
      </c>
      <c r="M459" s="165" t="s">
        <v>636</v>
      </c>
      <c r="N459" s="64">
        <v>0</v>
      </c>
      <c r="O459" s="64">
        <v>1</v>
      </c>
      <c r="P459" s="64">
        <v>0</v>
      </c>
      <c r="Q459" s="64">
        <v>0</v>
      </c>
      <c r="R459" s="64">
        <f t="shared" si="72"/>
        <v>1</v>
      </c>
      <c r="S459" s="105" t="s">
        <v>6337</v>
      </c>
      <c r="T459" s="105" t="s">
        <v>6301</v>
      </c>
      <c r="U459" s="159">
        <f t="shared" si="63"/>
        <v>1</v>
      </c>
      <c r="V459" s="159">
        <v>1</v>
      </c>
      <c r="W459" s="100">
        <f t="shared" si="64"/>
        <v>1</v>
      </c>
      <c r="X459" s="105" t="str">
        <f t="shared" si="65"/>
        <v>De acuerdo a lo programado</v>
      </c>
      <c r="Y459" s="166"/>
      <c r="Z459" s="159">
        <f t="shared" si="66"/>
        <v>0</v>
      </c>
      <c r="AA459" s="159"/>
      <c r="AB459" s="100" t="str">
        <f t="shared" si="67"/>
        <v>No hay ejecución</v>
      </c>
      <c r="AC459" s="105" t="str">
        <f t="shared" si="68"/>
        <v>NA</v>
      </c>
      <c r="AD459" s="166"/>
      <c r="AE459" s="65">
        <f t="shared" si="69"/>
        <v>1</v>
      </c>
      <c r="AF459" s="100">
        <f t="shared" si="70"/>
        <v>1</v>
      </c>
      <c r="AG459" s="105" t="str">
        <f t="shared" si="71"/>
        <v>De acuerdo a lo programado</v>
      </c>
      <c r="AH459" s="166"/>
      <c r="AI459" s="65" t="s">
        <v>172</v>
      </c>
      <c r="AJ459" s="105" t="s">
        <v>172</v>
      </c>
    </row>
    <row r="460" spans="1:36" s="59" customFormat="1" ht="20.399999999999999" thickTop="1" thickBot="1">
      <c r="A460" s="63">
        <v>445</v>
      </c>
      <c r="B460" s="162" t="s">
        <v>403</v>
      </c>
      <c r="C460" s="162">
        <v>0</v>
      </c>
      <c r="D460" s="162">
        <v>0</v>
      </c>
      <c r="E460" s="162" t="s">
        <v>72</v>
      </c>
      <c r="F460" s="162">
        <v>20</v>
      </c>
      <c r="G460" s="231" t="s">
        <v>6031</v>
      </c>
      <c r="H460" s="164" t="s">
        <v>6352</v>
      </c>
      <c r="I460" s="231" t="s">
        <v>2877</v>
      </c>
      <c r="J460" s="231" t="s">
        <v>6187</v>
      </c>
      <c r="K460" s="231">
        <v>3</v>
      </c>
      <c r="L460" s="165" t="s">
        <v>640</v>
      </c>
      <c r="M460" s="165" t="s">
        <v>636</v>
      </c>
      <c r="N460" s="64">
        <v>0</v>
      </c>
      <c r="O460" s="64">
        <v>0</v>
      </c>
      <c r="P460" s="64">
        <v>0</v>
      </c>
      <c r="Q460" s="64">
        <v>0</v>
      </c>
      <c r="R460" s="64">
        <f t="shared" si="72"/>
        <v>0</v>
      </c>
      <c r="S460" s="105" t="s">
        <v>6353</v>
      </c>
      <c r="T460" s="105" t="s">
        <v>172</v>
      </c>
      <c r="U460" s="159">
        <f t="shared" si="63"/>
        <v>0</v>
      </c>
      <c r="V460" s="159" t="s">
        <v>5920</v>
      </c>
      <c r="W460" s="100" t="str">
        <f t="shared" si="64"/>
        <v>No hay Programación</v>
      </c>
      <c r="X460" s="105" t="str">
        <f t="shared" si="65"/>
        <v>De acuerdo a lo programado</v>
      </c>
      <c r="Y460" s="166"/>
      <c r="Z460" s="159">
        <f t="shared" si="66"/>
        <v>0</v>
      </c>
      <c r="AA460" s="159"/>
      <c r="AB460" s="100" t="str">
        <f t="shared" si="67"/>
        <v>No hay ejecución</v>
      </c>
      <c r="AC460" s="105" t="str">
        <f t="shared" si="68"/>
        <v>NA</v>
      </c>
      <c r="AD460" s="166"/>
      <c r="AE460" s="65" t="e">
        <f t="shared" si="69"/>
        <v>#VALUE!</v>
      </c>
      <c r="AF460" s="100" t="e">
        <f t="shared" si="70"/>
        <v>#VALUE!</v>
      </c>
      <c r="AG460" s="105" t="e">
        <f t="shared" si="71"/>
        <v>#VALUE!</v>
      </c>
      <c r="AH460" s="166"/>
      <c r="AI460" s="65" t="s">
        <v>172</v>
      </c>
      <c r="AJ460" s="105" t="s">
        <v>172</v>
      </c>
    </row>
    <row r="461" spans="1:36" s="59" customFormat="1" ht="20.399999999999999" thickTop="1" thickBot="1">
      <c r="A461" s="63">
        <v>446</v>
      </c>
      <c r="B461" s="162" t="s">
        <v>403</v>
      </c>
      <c r="C461" s="162">
        <v>0</v>
      </c>
      <c r="D461" s="162">
        <v>0</v>
      </c>
      <c r="E461" s="162" t="s">
        <v>72</v>
      </c>
      <c r="F461" s="162">
        <v>20</v>
      </c>
      <c r="G461" s="231" t="s">
        <v>6031</v>
      </c>
      <c r="H461" s="164" t="s">
        <v>6354</v>
      </c>
      <c r="I461" s="231" t="s">
        <v>2877</v>
      </c>
      <c r="J461" s="231" t="s">
        <v>6187</v>
      </c>
      <c r="K461" s="231">
        <v>3</v>
      </c>
      <c r="L461" s="165" t="s">
        <v>640</v>
      </c>
      <c r="M461" s="165" t="s">
        <v>636</v>
      </c>
      <c r="N461" s="64">
        <v>0</v>
      </c>
      <c r="O461" s="64">
        <v>0</v>
      </c>
      <c r="P461" s="64">
        <v>0</v>
      </c>
      <c r="Q461" s="64">
        <v>0</v>
      </c>
      <c r="R461" s="64">
        <f t="shared" si="72"/>
        <v>0</v>
      </c>
      <c r="S461" s="105" t="s">
        <v>6353</v>
      </c>
      <c r="T461" s="105" t="s">
        <v>172</v>
      </c>
      <c r="U461" s="159">
        <f t="shared" si="63"/>
        <v>0</v>
      </c>
      <c r="V461" s="159" t="s">
        <v>5920</v>
      </c>
      <c r="W461" s="100" t="str">
        <f t="shared" si="64"/>
        <v>No hay Programación</v>
      </c>
      <c r="X461" s="105" t="str">
        <f t="shared" si="65"/>
        <v>De acuerdo a lo programado</v>
      </c>
      <c r="Y461" s="166"/>
      <c r="Z461" s="159">
        <f t="shared" si="66"/>
        <v>0</v>
      </c>
      <c r="AA461" s="159"/>
      <c r="AB461" s="100" t="str">
        <f t="shared" si="67"/>
        <v>No hay ejecución</v>
      </c>
      <c r="AC461" s="105" t="str">
        <f t="shared" si="68"/>
        <v>NA</v>
      </c>
      <c r="AD461" s="166"/>
      <c r="AE461" s="65" t="e">
        <f t="shared" si="69"/>
        <v>#VALUE!</v>
      </c>
      <c r="AF461" s="100" t="e">
        <f t="shared" si="70"/>
        <v>#VALUE!</v>
      </c>
      <c r="AG461" s="105" t="e">
        <f t="shared" si="71"/>
        <v>#VALUE!</v>
      </c>
      <c r="AH461" s="166"/>
      <c r="AI461" s="65" t="s">
        <v>172</v>
      </c>
      <c r="AJ461" s="105" t="s">
        <v>172</v>
      </c>
    </row>
    <row r="462" spans="1:36" s="59" customFormat="1" ht="20.399999999999999" thickTop="1" thickBot="1">
      <c r="A462" s="63">
        <v>447</v>
      </c>
      <c r="B462" s="162">
        <v>0</v>
      </c>
      <c r="C462" s="162">
        <v>0</v>
      </c>
      <c r="D462" s="162">
        <v>0</v>
      </c>
      <c r="E462" s="162">
        <v>0</v>
      </c>
      <c r="F462" s="162">
        <v>20</v>
      </c>
      <c r="G462" s="231" t="s">
        <v>6031</v>
      </c>
      <c r="H462" s="164" t="s">
        <v>6355</v>
      </c>
      <c r="I462" s="231" t="s">
        <v>2884</v>
      </c>
      <c r="J462" s="231" t="s">
        <v>5948</v>
      </c>
      <c r="K462" s="231">
        <v>9</v>
      </c>
      <c r="L462" s="165" t="s">
        <v>3778</v>
      </c>
      <c r="M462" s="165" t="s">
        <v>643</v>
      </c>
      <c r="N462" s="64">
        <v>0</v>
      </c>
      <c r="O462" s="64">
        <v>1</v>
      </c>
      <c r="P462" s="64">
        <v>0</v>
      </c>
      <c r="Q462" s="64">
        <v>1</v>
      </c>
      <c r="R462" s="64">
        <f t="shared" si="72"/>
        <v>2</v>
      </c>
      <c r="S462" s="105" t="s">
        <v>6356</v>
      </c>
      <c r="T462" s="105" t="s">
        <v>172</v>
      </c>
      <c r="U462" s="159">
        <f t="shared" si="63"/>
        <v>1</v>
      </c>
      <c r="V462" s="159">
        <v>1</v>
      </c>
      <c r="W462" s="100">
        <f t="shared" si="64"/>
        <v>1</v>
      </c>
      <c r="X462" s="105" t="str">
        <f t="shared" si="65"/>
        <v>De acuerdo a lo programado</v>
      </c>
      <c r="Y462" s="166"/>
      <c r="Z462" s="159">
        <f t="shared" si="66"/>
        <v>1</v>
      </c>
      <c r="AA462" s="159"/>
      <c r="AB462" s="100" t="str">
        <f t="shared" si="67"/>
        <v>No hay ejecución</v>
      </c>
      <c r="AC462" s="105" t="str">
        <f t="shared" si="68"/>
        <v>NA</v>
      </c>
      <c r="AD462" s="166"/>
      <c r="AE462" s="65">
        <f t="shared" si="69"/>
        <v>1</v>
      </c>
      <c r="AF462" s="100">
        <f t="shared" si="70"/>
        <v>0.5</v>
      </c>
      <c r="AG462" s="105" t="str">
        <f t="shared" si="71"/>
        <v>Incumplimiento</v>
      </c>
      <c r="AH462" s="166"/>
      <c r="AI462" s="65" t="s">
        <v>172</v>
      </c>
      <c r="AJ462" s="105" t="s">
        <v>172</v>
      </c>
    </row>
    <row r="463" spans="1:36" s="59" customFormat="1" ht="20.399999999999999" thickTop="1" thickBot="1">
      <c r="A463" s="63">
        <v>448</v>
      </c>
      <c r="B463" s="162">
        <v>0</v>
      </c>
      <c r="C463" s="162">
        <v>0</v>
      </c>
      <c r="D463" s="162">
        <v>0</v>
      </c>
      <c r="E463" s="162">
        <v>0</v>
      </c>
      <c r="F463" s="162">
        <v>20</v>
      </c>
      <c r="G463" s="231" t="s">
        <v>6031</v>
      </c>
      <c r="H463" s="164" t="s">
        <v>6357</v>
      </c>
      <c r="I463" s="231" t="s">
        <v>2884</v>
      </c>
      <c r="J463" s="231" t="s">
        <v>5948</v>
      </c>
      <c r="K463" s="231">
        <v>10</v>
      </c>
      <c r="L463" s="165" t="s">
        <v>4086</v>
      </c>
      <c r="M463" s="165" t="s">
        <v>4127</v>
      </c>
      <c r="N463" s="64">
        <v>1</v>
      </c>
      <c r="O463" s="64">
        <v>3</v>
      </c>
      <c r="P463" s="64">
        <v>3</v>
      </c>
      <c r="Q463" s="64">
        <v>2</v>
      </c>
      <c r="R463" s="64">
        <f t="shared" si="72"/>
        <v>9</v>
      </c>
      <c r="S463" s="105" t="s">
        <v>6356</v>
      </c>
      <c r="T463" s="105" t="s">
        <v>172</v>
      </c>
      <c r="U463" s="159">
        <f t="shared" si="63"/>
        <v>4</v>
      </c>
      <c r="V463" s="159">
        <v>5</v>
      </c>
      <c r="W463" s="100">
        <f t="shared" si="64"/>
        <v>1.25</v>
      </c>
      <c r="X463" s="105" t="str">
        <f t="shared" si="65"/>
        <v>De acuerdo a lo programado</v>
      </c>
      <c r="Y463" s="166"/>
      <c r="Z463" s="159">
        <f t="shared" si="66"/>
        <v>5</v>
      </c>
      <c r="AA463" s="159"/>
      <c r="AB463" s="100" t="str">
        <f t="shared" si="67"/>
        <v>No hay ejecución</v>
      </c>
      <c r="AC463" s="105" t="str">
        <f t="shared" si="68"/>
        <v>NA</v>
      </c>
      <c r="AD463" s="166"/>
      <c r="AE463" s="65">
        <f t="shared" si="69"/>
        <v>5</v>
      </c>
      <c r="AF463" s="100">
        <f t="shared" si="70"/>
        <v>0.55555555555555558</v>
      </c>
      <c r="AG463" s="105" t="str">
        <f t="shared" si="71"/>
        <v>Incumplimiento</v>
      </c>
      <c r="AH463" s="166"/>
      <c r="AI463" s="65" t="s">
        <v>172</v>
      </c>
      <c r="AJ463" s="105" t="s">
        <v>172</v>
      </c>
    </row>
    <row r="464" spans="1:36" s="59" customFormat="1" ht="39.6" thickTop="1" thickBot="1">
      <c r="A464" s="63">
        <v>449</v>
      </c>
      <c r="B464" s="162" t="s">
        <v>403</v>
      </c>
      <c r="C464" s="162">
        <v>0</v>
      </c>
      <c r="D464" s="162">
        <v>0</v>
      </c>
      <c r="E464" s="162" t="s">
        <v>72</v>
      </c>
      <c r="F464" s="162">
        <v>21</v>
      </c>
      <c r="G464" s="231" t="s">
        <v>6031</v>
      </c>
      <c r="H464" s="164" t="s">
        <v>6329</v>
      </c>
      <c r="I464" s="231" t="s">
        <v>2884</v>
      </c>
      <c r="J464" s="231" t="s">
        <v>6187</v>
      </c>
      <c r="K464" s="231">
        <v>8</v>
      </c>
      <c r="L464" s="165" t="s">
        <v>3778</v>
      </c>
      <c r="M464" s="165" t="s">
        <v>643</v>
      </c>
      <c r="N464" s="64">
        <v>1</v>
      </c>
      <c r="O464" s="64">
        <v>0</v>
      </c>
      <c r="P464" s="64">
        <v>1</v>
      </c>
      <c r="Q464" s="64">
        <v>0</v>
      </c>
      <c r="R464" s="64">
        <f t="shared" si="72"/>
        <v>2</v>
      </c>
      <c r="S464" s="105" t="s">
        <v>6330</v>
      </c>
      <c r="T464" s="105" t="s">
        <v>172</v>
      </c>
      <c r="U464" s="159">
        <f t="shared" si="63"/>
        <v>1</v>
      </c>
      <c r="V464" s="159">
        <v>1</v>
      </c>
      <c r="W464" s="100">
        <f t="shared" si="64"/>
        <v>1</v>
      </c>
      <c r="X464" s="105" t="str">
        <f t="shared" si="65"/>
        <v>De acuerdo a lo programado</v>
      </c>
      <c r="Y464" s="166"/>
      <c r="Z464" s="159">
        <f t="shared" si="66"/>
        <v>1</v>
      </c>
      <c r="AA464" s="159"/>
      <c r="AB464" s="100" t="str">
        <f t="shared" si="67"/>
        <v>No hay ejecución</v>
      </c>
      <c r="AC464" s="105" t="str">
        <f t="shared" si="68"/>
        <v>NA</v>
      </c>
      <c r="AD464" s="166"/>
      <c r="AE464" s="65">
        <f t="shared" si="69"/>
        <v>1</v>
      </c>
      <c r="AF464" s="100">
        <f t="shared" si="70"/>
        <v>0.5</v>
      </c>
      <c r="AG464" s="105" t="str">
        <f t="shared" si="71"/>
        <v>Incumplimiento</v>
      </c>
      <c r="AH464" s="166"/>
      <c r="AI464" s="65" t="s">
        <v>172</v>
      </c>
      <c r="AJ464" s="105" t="s">
        <v>172</v>
      </c>
    </row>
    <row r="465" spans="1:36" s="59" customFormat="1" ht="39.6" thickTop="1" thickBot="1">
      <c r="A465" s="63">
        <v>450</v>
      </c>
      <c r="B465" s="162" t="s">
        <v>403</v>
      </c>
      <c r="C465" s="162">
        <v>0</v>
      </c>
      <c r="D465" s="162">
        <v>0</v>
      </c>
      <c r="E465" s="162" t="s">
        <v>72</v>
      </c>
      <c r="F465" s="162">
        <v>21</v>
      </c>
      <c r="G465" s="231" t="s">
        <v>6031</v>
      </c>
      <c r="H465" s="164" t="s">
        <v>6331</v>
      </c>
      <c r="I465" s="231" t="s">
        <v>2884</v>
      </c>
      <c r="J465" s="231" t="s">
        <v>6187</v>
      </c>
      <c r="K465" s="231">
        <v>8</v>
      </c>
      <c r="L465" s="165" t="s">
        <v>3906</v>
      </c>
      <c r="M465" s="165" t="s">
        <v>2215</v>
      </c>
      <c r="N465" s="64">
        <v>0</v>
      </c>
      <c r="O465" s="64">
        <v>0</v>
      </c>
      <c r="P465" s="64">
        <v>0</v>
      </c>
      <c r="Q465" s="64">
        <v>2</v>
      </c>
      <c r="R465" s="64">
        <f t="shared" si="72"/>
        <v>2</v>
      </c>
      <c r="S465" s="105" t="s">
        <v>6330</v>
      </c>
      <c r="T465" s="105" t="s">
        <v>172</v>
      </c>
      <c r="U465" s="159">
        <f t="shared" ref="U465:U528" si="73">N465+O465</f>
        <v>0</v>
      </c>
      <c r="V465" s="159">
        <v>1</v>
      </c>
      <c r="W465" s="100" t="str">
        <f t="shared" ref="W465:W528" si="74">IF(V465="","No hay ejecución",IF(AND(U465&gt;0), V465/U465,"No hay Programación"))</f>
        <v>No hay Programación</v>
      </c>
      <c r="X465" s="105" t="str">
        <f t="shared" ref="X465:X528" si="75">IF(W465="No hay ejecución","NA",IF(W465&gt;=90%,"De acuerdo a lo programado",IF(W465&gt;=70%,"Atraso Leve",IF(W465&lt;70%,"En Riesgo de no Cumplimiento"))))</f>
        <v>De acuerdo a lo programado</v>
      </c>
      <c r="Y465" s="166" t="s">
        <v>6358</v>
      </c>
      <c r="Z465" s="159">
        <f t="shared" ref="Z465:Z528" si="76">P465+Q465</f>
        <v>2</v>
      </c>
      <c r="AA465" s="159"/>
      <c r="AB465" s="100" t="str">
        <f t="shared" ref="AB465:AB528" si="77">IF(AA465="","No hay ejecución",IF(AND(Z465&gt;0), AA465/Z465,"No hay Programación"))</f>
        <v>No hay ejecución</v>
      </c>
      <c r="AC465" s="105" t="str">
        <f t="shared" ref="AC465:AC528" si="78">IF(AB465="No hay ejecución","NA",IF(AB465&gt;=90%,"De acuerdo a lo programado",IF(AB465&gt;=70%,"Atraso Leve",IF(AB465&lt;70%,"En Riesgo de no Cumplimiento"))))</f>
        <v>NA</v>
      </c>
      <c r="AD465" s="166"/>
      <c r="AE465" s="65">
        <f t="shared" ref="AE465:AE528" si="79">V465+AA465</f>
        <v>1</v>
      </c>
      <c r="AF465" s="100">
        <f t="shared" ref="AF465:AF528" si="80">IF(AE465="","No hay ejecución",IF(AND(AE465&gt;0), AE465/R465,"No hay Programación"))</f>
        <v>0.5</v>
      </c>
      <c r="AG465" s="105" t="str">
        <f t="shared" ref="AG465:AG528" si="81">IF(AF465="No hay ejecución","NA",IF(AF465&gt;=90%,"De acuerdo a lo programado",IF(AF465&gt;=70%,"Atraso Leve",IF(AF465&lt;70%,"Incumplimiento"))))</f>
        <v>Incumplimiento</v>
      </c>
      <c r="AH465" s="166"/>
      <c r="AI465" s="65" t="s">
        <v>172</v>
      </c>
      <c r="AJ465" s="105" t="s">
        <v>172</v>
      </c>
    </row>
    <row r="466" spans="1:36" s="59" customFormat="1" ht="30" thickTop="1" thickBot="1">
      <c r="A466" s="63">
        <v>451</v>
      </c>
      <c r="B466" s="162" t="s">
        <v>403</v>
      </c>
      <c r="C466" s="162">
        <v>0</v>
      </c>
      <c r="D466" s="162">
        <v>0</v>
      </c>
      <c r="E466" s="162" t="s">
        <v>72</v>
      </c>
      <c r="F466" s="162">
        <v>21</v>
      </c>
      <c r="G466" s="231" t="s">
        <v>6031</v>
      </c>
      <c r="H466" s="164" t="s">
        <v>6324</v>
      </c>
      <c r="I466" s="231" t="s">
        <v>2884</v>
      </c>
      <c r="J466" s="231" t="s">
        <v>6187</v>
      </c>
      <c r="K466" s="231">
        <v>8</v>
      </c>
      <c r="L466" s="165" t="s">
        <v>2201</v>
      </c>
      <c r="M466" s="165" t="s">
        <v>643</v>
      </c>
      <c r="N466" s="64">
        <v>0</v>
      </c>
      <c r="O466" s="64">
        <v>0</v>
      </c>
      <c r="P466" s="64">
        <v>0</v>
      </c>
      <c r="Q466" s="64">
        <v>1</v>
      </c>
      <c r="R466" s="64">
        <f t="shared" ref="R466:R529" si="82">N466+O466+P466+Q466</f>
        <v>1</v>
      </c>
      <c r="S466" s="105" t="s">
        <v>6330</v>
      </c>
      <c r="T466" s="105" t="s">
        <v>172</v>
      </c>
      <c r="U466" s="159">
        <f t="shared" si="73"/>
        <v>0</v>
      </c>
      <c r="V466" s="159">
        <v>1</v>
      </c>
      <c r="W466" s="100" t="str">
        <f t="shared" si="74"/>
        <v>No hay Programación</v>
      </c>
      <c r="X466" s="105" t="str">
        <f t="shared" si="75"/>
        <v>De acuerdo a lo programado</v>
      </c>
      <c r="Y466" s="166" t="s">
        <v>6359</v>
      </c>
      <c r="Z466" s="159">
        <f t="shared" si="76"/>
        <v>1</v>
      </c>
      <c r="AA466" s="159"/>
      <c r="AB466" s="100" t="str">
        <f t="shared" si="77"/>
        <v>No hay ejecución</v>
      </c>
      <c r="AC466" s="105" t="str">
        <f t="shared" si="78"/>
        <v>NA</v>
      </c>
      <c r="AD466" s="166"/>
      <c r="AE466" s="65">
        <f t="shared" si="79"/>
        <v>1</v>
      </c>
      <c r="AF466" s="100">
        <f t="shared" si="80"/>
        <v>1</v>
      </c>
      <c r="AG466" s="105" t="str">
        <f t="shared" si="81"/>
        <v>De acuerdo a lo programado</v>
      </c>
      <c r="AH466" s="166"/>
      <c r="AI466" s="65" t="s">
        <v>172</v>
      </c>
      <c r="AJ466" s="105" t="s">
        <v>172</v>
      </c>
    </row>
    <row r="467" spans="1:36" s="59" customFormat="1" ht="20.399999999999999" thickTop="1" thickBot="1">
      <c r="A467" s="63">
        <v>452</v>
      </c>
      <c r="B467" s="162"/>
      <c r="C467" s="162"/>
      <c r="D467" s="162"/>
      <c r="E467" s="162"/>
      <c r="F467" s="162"/>
      <c r="G467" s="231" t="s">
        <v>6360</v>
      </c>
      <c r="H467" s="164"/>
      <c r="I467" s="231"/>
      <c r="J467" s="231"/>
      <c r="K467" s="231"/>
      <c r="L467" s="165"/>
      <c r="M467" s="165"/>
      <c r="N467" s="64"/>
      <c r="O467" s="64"/>
      <c r="P467" s="64"/>
      <c r="Q467" s="64"/>
      <c r="R467" s="64">
        <f t="shared" si="82"/>
        <v>0</v>
      </c>
      <c r="S467" s="105"/>
      <c r="T467" s="105" t="s">
        <v>172</v>
      </c>
      <c r="U467" s="159">
        <f t="shared" si="73"/>
        <v>0</v>
      </c>
      <c r="V467" s="159" t="s">
        <v>2585</v>
      </c>
      <c r="W467" s="100" t="str">
        <f t="shared" si="74"/>
        <v>No hay Programación</v>
      </c>
      <c r="X467" s="105" t="str">
        <f t="shared" si="75"/>
        <v>De acuerdo a lo programado</v>
      </c>
      <c r="Y467" s="166"/>
      <c r="Z467" s="159">
        <f t="shared" si="76"/>
        <v>0</v>
      </c>
      <c r="AA467" s="159"/>
      <c r="AB467" s="100" t="str">
        <f t="shared" si="77"/>
        <v>No hay ejecución</v>
      </c>
      <c r="AC467" s="105" t="str">
        <f t="shared" si="78"/>
        <v>NA</v>
      </c>
      <c r="AD467" s="166"/>
      <c r="AE467" s="65" t="e">
        <f t="shared" si="79"/>
        <v>#VALUE!</v>
      </c>
      <c r="AF467" s="100" t="e">
        <f t="shared" si="80"/>
        <v>#VALUE!</v>
      </c>
      <c r="AG467" s="105" t="e">
        <f t="shared" si="81"/>
        <v>#VALUE!</v>
      </c>
      <c r="AH467" s="166"/>
      <c r="AI467" s="65" t="s">
        <v>172</v>
      </c>
      <c r="AJ467" s="105" t="s">
        <v>172</v>
      </c>
    </row>
    <row r="468" spans="1:36" s="59" customFormat="1" ht="30" thickTop="1" thickBot="1">
      <c r="A468" s="63">
        <v>453</v>
      </c>
      <c r="B468" s="162" t="s">
        <v>388</v>
      </c>
      <c r="C468" s="162">
        <v>0</v>
      </c>
      <c r="D468" s="162" t="s">
        <v>99</v>
      </c>
      <c r="E468" s="162" t="s">
        <v>78</v>
      </c>
      <c r="F468" s="162">
        <v>21</v>
      </c>
      <c r="G468" s="231" t="s">
        <v>6361</v>
      </c>
      <c r="H468" s="164" t="s">
        <v>6362</v>
      </c>
      <c r="I468" s="231" t="s">
        <v>2884</v>
      </c>
      <c r="J468" s="231" t="s">
        <v>6207</v>
      </c>
      <c r="K468" s="231">
        <v>20</v>
      </c>
      <c r="L468" s="165" t="s">
        <v>664</v>
      </c>
      <c r="M468" s="165" t="s">
        <v>636</v>
      </c>
      <c r="N468" s="64">
        <v>1</v>
      </c>
      <c r="O468" s="64">
        <v>1</v>
      </c>
      <c r="P468" s="64">
        <v>1</v>
      </c>
      <c r="Q468" s="64">
        <v>1</v>
      </c>
      <c r="R468" s="64">
        <f t="shared" si="82"/>
        <v>4</v>
      </c>
      <c r="S468" s="105" t="s">
        <v>6363</v>
      </c>
      <c r="T468" s="105" t="s">
        <v>172</v>
      </c>
      <c r="U468" s="159">
        <f t="shared" si="73"/>
        <v>2</v>
      </c>
      <c r="V468" s="159">
        <v>2</v>
      </c>
      <c r="W468" s="100">
        <f t="shared" si="74"/>
        <v>1</v>
      </c>
      <c r="X468" s="105" t="str">
        <f t="shared" si="75"/>
        <v>De acuerdo a lo programado</v>
      </c>
      <c r="Y468" s="166" t="s">
        <v>6364</v>
      </c>
      <c r="Z468" s="159">
        <f t="shared" si="76"/>
        <v>2</v>
      </c>
      <c r="AA468" s="159"/>
      <c r="AB468" s="100" t="str">
        <f t="shared" si="77"/>
        <v>No hay ejecución</v>
      </c>
      <c r="AC468" s="105" t="str">
        <f t="shared" si="78"/>
        <v>NA</v>
      </c>
      <c r="AD468" s="166"/>
      <c r="AE468" s="65">
        <f t="shared" si="79"/>
        <v>2</v>
      </c>
      <c r="AF468" s="100">
        <f t="shared" si="80"/>
        <v>0.5</v>
      </c>
      <c r="AG468" s="105" t="str">
        <f t="shared" si="81"/>
        <v>Incumplimiento</v>
      </c>
      <c r="AH468" s="166"/>
      <c r="AI468" s="65" t="s">
        <v>172</v>
      </c>
      <c r="AJ468" s="105" t="s">
        <v>172</v>
      </c>
    </row>
    <row r="469" spans="1:36" s="59" customFormat="1" ht="58.8" thickTop="1" thickBot="1">
      <c r="A469" s="63">
        <v>454</v>
      </c>
      <c r="B469" s="162" t="s">
        <v>388</v>
      </c>
      <c r="C469" s="162">
        <v>0</v>
      </c>
      <c r="D469" s="162" t="s">
        <v>99</v>
      </c>
      <c r="E469" s="162" t="s">
        <v>78</v>
      </c>
      <c r="F469" s="162">
        <v>21</v>
      </c>
      <c r="G469" s="231" t="s">
        <v>6365</v>
      </c>
      <c r="H469" s="164" t="s">
        <v>6366</v>
      </c>
      <c r="I469" s="231" t="s">
        <v>2884</v>
      </c>
      <c r="J469" s="231" t="s">
        <v>6207</v>
      </c>
      <c r="K469" s="231">
        <v>20</v>
      </c>
      <c r="L469" s="165" t="s">
        <v>3807</v>
      </c>
      <c r="M469" s="165" t="s">
        <v>636</v>
      </c>
      <c r="N469" s="64">
        <v>1</v>
      </c>
      <c r="O469" s="64">
        <v>1</v>
      </c>
      <c r="P469" s="64">
        <v>0</v>
      </c>
      <c r="Q469" s="64">
        <v>0</v>
      </c>
      <c r="R469" s="64">
        <f t="shared" si="82"/>
        <v>2</v>
      </c>
      <c r="S469" s="105" t="s">
        <v>6363</v>
      </c>
      <c r="T469" s="105" t="s">
        <v>172</v>
      </c>
      <c r="U469" s="159">
        <f t="shared" si="73"/>
        <v>2</v>
      </c>
      <c r="V469" s="159">
        <v>0</v>
      </c>
      <c r="W469" s="100">
        <f t="shared" si="74"/>
        <v>0</v>
      </c>
      <c r="X469" s="105" t="str">
        <f t="shared" si="75"/>
        <v>En Riesgo de no Cumplimiento</v>
      </c>
      <c r="Y469" s="166" t="s">
        <v>6367</v>
      </c>
      <c r="Z469" s="159">
        <f t="shared" si="76"/>
        <v>0</v>
      </c>
      <c r="AA469" s="159"/>
      <c r="AB469" s="100" t="str">
        <f t="shared" si="77"/>
        <v>No hay ejecución</v>
      </c>
      <c r="AC469" s="105" t="str">
        <f t="shared" si="78"/>
        <v>NA</v>
      </c>
      <c r="AD469" s="166"/>
      <c r="AE469" s="65">
        <f t="shared" si="79"/>
        <v>0</v>
      </c>
      <c r="AF469" s="100" t="str">
        <f t="shared" si="80"/>
        <v>No hay Programación</v>
      </c>
      <c r="AG469" s="105" t="str">
        <f t="shared" si="81"/>
        <v>De acuerdo a lo programado</v>
      </c>
      <c r="AH469" s="166"/>
      <c r="AI469" s="65" t="s">
        <v>172</v>
      </c>
      <c r="AJ469" s="105" t="s">
        <v>172</v>
      </c>
    </row>
    <row r="470" spans="1:36" s="59" customFormat="1" ht="68.400000000000006" thickTop="1" thickBot="1">
      <c r="A470" s="63">
        <v>455</v>
      </c>
      <c r="B470" s="162" t="s">
        <v>388</v>
      </c>
      <c r="C470" s="162">
        <v>0</v>
      </c>
      <c r="D470" s="162" t="s">
        <v>99</v>
      </c>
      <c r="E470" s="162" t="s">
        <v>78</v>
      </c>
      <c r="F470" s="162">
        <v>21</v>
      </c>
      <c r="G470" s="231" t="s">
        <v>6365</v>
      </c>
      <c r="H470" s="164" t="s">
        <v>6368</v>
      </c>
      <c r="I470" s="231" t="s">
        <v>2884</v>
      </c>
      <c r="J470" s="231" t="s">
        <v>6207</v>
      </c>
      <c r="K470" s="231">
        <v>20</v>
      </c>
      <c r="L470" s="165" t="s">
        <v>3807</v>
      </c>
      <c r="M470" s="165" t="s">
        <v>636</v>
      </c>
      <c r="N470" s="64">
        <v>1</v>
      </c>
      <c r="O470" s="64">
        <v>1</v>
      </c>
      <c r="P470" s="64">
        <v>0</v>
      </c>
      <c r="Q470" s="64">
        <v>0</v>
      </c>
      <c r="R470" s="64">
        <f t="shared" si="82"/>
        <v>2</v>
      </c>
      <c r="S470" s="105" t="s">
        <v>6363</v>
      </c>
      <c r="T470" s="105" t="s">
        <v>172</v>
      </c>
      <c r="U470" s="159">
        <f t="shared" si="73"/>
        <v>2</v>
      </c>
      <c r="V470" s="159">
        <v>0</v>
      </c>
      <c r="W470" s="100">
        <f t="shared" si="74"/>
        <v>0</v>
      </c>
      <c r="X470" s="105" t="str">
        <f t="shared" si="75"/>
        <v>En Riesgo de no Cumplimiento</v>
      </c>
      <c r="Y470" s="166" t="s">
        <v>6369</v>
      </c>
      <c r="Z470" s="159">
        <f t="shared" si="76"/>
        <v>0</v>
      </c>
      <c r="AA470" s="159"/>
      <c r="AB470" s="100" t="str">
        <f t="shared" si="77"/>
        <v>No hay ejecución</v>
      </c>
      <c r="AC470" s="105" t="str">
        <f t="shared" si="78"/>
        <v>NA</v>
      </c>
      <c r="AD470" s="166"/>
      <c r="AE470" s="65">
        <f t="shared" si="79"/>
        <v>0</v>
      </c>
      <c r="AF470" s="100" t="str">
        <f t="shared" si="80"/>
        <v>No hay Programación</v>
      </c>
      <c r="AG470" s="105" t="str">
        <f t="shared" si="81"/>
        <v>De acuerdo a lo programado</v>
      </c>
      <c r="AH470" s="166"/>
      <c r="AI470" s="65" t="s">
        <v>172</v>
      </c>
      <c r="AJ470" s="105" t="s">
        <v>172</v>
      </c>
    </row>
    <row r="471" spans="1:36" s="59" customFormat="1" ht="30" thickTop="1" thickBot="1">
      <c r="A471" s="63">
        <v>456</v>
      </c>
      <c r="B471" s="162" t="s">
        <v>6197</v>
      </c>
      <c r="C471" s="162">
        <v>1</v>
      </c>
      <c r="D471" s="162" t="s">
        <v>1001</v>
      </c>
      <c r="E471" s="162" t="s">
        <v>82</v>
      </c>
      <c r="F471" s="162">
        <v>22</v>
      </c>
      <c r="G471" s="231" t="s">
        <v>6361</v>
      </c>
      <c r="H471" s="164" t="s">
        <v>6370</v>
      </c>
      <c r="I471" s="231" t="s">
        <v>2884</v>
      </c>
      <c r="J471" s="231" t="s">
        <v>6207</v>
      </c>
      <c r="K471" s="231">
        <v>20</v>
      </c>
      <c r="L471" s="165" t="s">
        <v>3807</v>
      </c>
      <c r="M471" s="165" t="s">
        <v>636</v>
      </c>
      <c r="N471" s="64">
        <v>0</v>
      </c>
      <c r="O471" s="64">
        <v>0</v>
      </c>
      <c r="P471" s="64">
        <v>0</v>
      </c>
      <c r="Q471" s="64">
        <v>1</v>
      </c>
      <c r="R471" s="64">
        <f t="shared" si="82"/>
        <v>1</v>
      </c>
      <c r="S471" s="105" t="s">
        <v>6363</v>
      </c>
      <c r="T471" s="105" t="s">
        <v>172</v>
      </c>
      <c r="U471" s="159">
        <f t="shared" si="73"/>
        <v>0</v>
      </c>
      <c r="V471" s="159" t="s">
        <v>5920</v>
      </c>
      <c r="W471" s="100" t="str">
        <f t="shared" si="74"/>
        <v>No hay Programación</v>
      </c>
      <c r="X471" s="105" t="str">
        <f t="shared" si="75"/>
        <v>De acuerdo a lo programado</v>
      </c>
      <c r="Y471" s="166" t="s">
        <v>6371</v>
      </c>
      <c r="Z471" s="159">
        <f t="shared" si="76"/>
        <v>1</v>
      </c>
      <c r="AA471" s="159"/>
      <c r="AB471" s="100" t="str">
        <f t="shared" si="77"/>
        <v>No hay ejecución</v>
      </c>
      <c r="AC471" s="105" t="str">
        <f t="shared" si="78"/>
        <v>NA</v>
      </c>
      <c r="AD471" s="166"/>
      <c r="AE471" s="65" t="e">
        <f t="shared" si="79"/>
        <v>#VALUE!</v>
      </c>
      <c r="AF471" s="100" t="e">
        <f t="shared" si="80"/>
        <v>#VALUE!</v>
      </c>
      <c r="AG471" s="105" t="e">
        <f t="shared" si="81"/>
        <v>#VALUE!</v>
      </c>
      <c r="AH471" s="166"/>
      <c r="AI471" s="65" t="s">
        <v>172</v>
      </c>
      <c r="AJ471" s="105" t="s">
        <v>172</v>
      </c>
    </row>
    <row r="472" spans="1:36" s="59" customFormat="1" ht="48">
      <c r="A472" s="63">
        <v>457</v>
      </c>
      <c r="B472" s="162" t="s">
        <v>388</v>
      </c>
      <c r="C472" s="162">
        <v>0</v>
      </c>
      <c r="D472" s="162" t="s">
        <v>99</v>
      </c>
      <c r="E472" s="162" t="s">
        <v>82</v>
      </c>
      <c r="F472" s="162">
        <v>21</v>
      </c>
      <c r="G472" s="231" t="s">
        <v>6195</v>
      </c>
      <c r="H472" s="164" t="s">
        <v>6372</v>
      </c>
      <c r="I472" s="231" t="s">
        <v>2884</v>
      </c>
      <c r="J472" s="231" t="s">
        <v>6207</v>
      </c>
      <c r="K472" s="231">
        <v>10</v>
      </c>
      <c r="L472" s="165" t="s">
        <v>2205</v>
      </c>
      <c r="M472" s="165" t="s">
        <v>643</v>
      </c>
      <c r="N472" s="64">
        <v>2</v>
      </c>
      <c r="O472" s="64">
        <v>2</v>
      </c>
      <c r="P472" s="64">
        <v>2</v>
      </c>
      <c r="Q472" s="64">
        <v>2</v>
      </c>
      <c r="R472" s="64">
        <f t="shared" si="82"/>
        <v>8</v>
      </c>
      <c r="S472" s="105" t="s">
        <v>6373</v>
      </c>
      <c r="T472" s="105" t="s">
        <v>172</v>
      </c>
      <c r="U472" s="159">
        <f t="shared" si="73"/>
        <v>4</v>
      </c>
      <c r="V472" s="159">
        <v>2</v>
      </c>
      <c r="W472" s="100">
        <f t="shared" si="74"/>
        <v>0.5</v>
      </c>
      <c r="X472" s="105" t="str">
        <f t="shared" si="75"/>
        <v>En Riesgo de no Cumplimiento</v>
      </c>
      <c r="Y472" s="166" t="s">
        <v>6374</v>
      </c>
      <c r="Z472" s="159">
        <f t="shared" si="76"/>
        <v>4</v>
      </c>
      <c r="AA472" s="159"/>
      <c r="AB472" s="100" t="str">
        <f t="shared" si="77"/>
        <v>No hay ejecución</v>
      </c>
      <c r="AC472" s="105" t="str">
        <f t="shared" si="78"/>
        <v>NA</v>
      </c>
      <c r="AD472" s="166"/>
      <c r="AE472" s="65">
        <f t="shared" si="79"/>
        <v>2</v>
      </c>
      <c r="AF472" s="100">
        <f t="shared" si="80"/>
        <v>0.25</v>
      </c>
      <c r="AG472" s="105" t="str">
        <f t="shared" si="81"/>
        <v>Incumplimiento</v>
      </c>
      <c r="AH472" s="166"/>
      <c r="AI472" s="65" t="s">
        <v>172</v>
      </c>
      <c r="AJ472" s="105" t="s">
        <v>172</v>
      </c>
    </row>
    <row r="473" spans="1:36" s="59" customFormat="1" ht="20.399999999999999" thickTop="1" thickBot="1">
      <c r="A473" s="63">
        <v>458</v>
      </c>
      <c r="B473" s="162" t="s">
        <v>388</v>
      </c>
      <c r="C473" s="162">
        <v>0</v>
      </c>
      <c r="D473" s="162" t="s">
        <v>99</v>
      </c>
      <c r="E473" s="162" t="s">
        <v>82</v>
      </c>
      <c r="F473" s="162">
        <v>21</v>
      </c>
      <c r="G473" s="231" t="s">
        <v>6195</v>
      </c>
      <c r="H473" s="164" t="s">
        <v>6375</v>
      </c>
      <c r="I473" s="231" t="s">
        <v>2884</v>
      </c>
      <c r="J473" s="231" t="s">
        <v>6207</v>
      </c>
      <c r="K473" s="231">
        <v>10</v>
      </c>
      <c r="L473" s="165" t="s">
        <v>2205</v>
      </c>
      <c r="M473" s="165" t="s">
        <v>2248</v>
      </c>
      <c r="N473" s="64">
        <v>0</v>
      </c>
      <c r="O473" s="64">
        <v>0</v>
      </c>
      <c r="P473" s="64">
        <v>3</v>
      </c>
      <c r="Q473" s="64">
        <v>2</v>
      </c>
      <c r="R473" s="64">
        <f t="shared" si="82"/>
        <v>5</v>
      </c>
      <c r="S473" s="105" t="s">
        <v>6376</v>
      </c>
      <c r="T473" s="105" t="s">
        <v>172</v>
      </c>
      <c r="U473" s="159">
        <f t="shared" si="73"/>
        <v>0</v>
      </c>
      <c r="V473" s="159" t="s">
        <v>5920</v>
      </c>
      <c r="W473" s="100" t="str">
        <f t="shared" si="74"/>
        <v>No hay Programación</v>
      </c>
      <c r="X473" s="105" t="str">
        <f t="shared" si="75"/>
        <v>De acuerdo a lo programado</v>
      </c>
      <c r="Y473" s="166"/>
      <c r="Z473" s="159">
        <f t="shared" si="76"/>
        <v>5</v>
      </c>
      <c r="AA473" s="159"/>
      <c r="AB473" s="100" t="str">
        <f t="shared" si="77"/>
        <v>No hay ejecución</v>
      </c>
      <c r="AC473" s="105" t="str">
        <f t="shared" si="78"/>
        <v>NA</v>
      </c>
      <c r="AD473" s="166"/>
      <c r="AE473" s="65" t="e">
        <f t="shared" si="79"/>
        <v>#VALUE!</v>
      </c>
      <c r="AF473" s="100" t="e">
        <f t="shared" si="80"/>
        <v>#VALUE!</v>
      </c>
      <c r="AG473" s="105" t="e">
        <f t="shared" si="81"/>
        <v>#VALUE!</v>
      </c>
      <c r="AH473" s="166"/>
      <c r="AI473" s="65" t="s">
        <v>172</v>
      </c>
      <c r="AJ473" s="105" t="s">
        <v>172</v>
      </c>
    </row>
    <row r="474" spans="1:36" s="59" customFormat="1" ht="86.4">
      <c r="A474" s="63">
        <v>459</v>
      </c>
      <c r="B474" s="162" t="s">
        <v>388</v>
      </c>
      <c r="C474" s="162">
        <v>0</v>
      </c>
      <c r="D474" s="162" t="s">
        <v>99</v>
      </c>
      <c r="E474" s="162" t="s">
        <v>78</v>
      </c>
      <c r="F474" s="162">
        <v>21</v>
      </c>
      <c r="G474" s="231" t="s">
        <v>6195</v>
      </c>
      <c r="H474" s="164" t="s">
        <v>6377</v>
      </c>
      <c r="I474" s="231" t="s">
        <v>2884</v>
      </c>
      <c r="J474" s="231" t="s">
        <v>6207</v>
      </c>
      <c r="K474" s="231">
        <v>10</v>
      </c>
      <c r="L474" s="165" t="s">
        <v>2205</v>
      </c>
      <c r="M474" s="165" t="s">
        <v>643</v>
      </c>
      <c r="N474" s="64">
        <v>2</v>
      </c>
      <c r="O474" s="64">
        <v>2</v>
      </c>
      <c r="P474" s="64">
        <v>0</v>
      </c>
      <c r="Q474" s="64">
        <v>0</v>
      </c>
      <c r="R474" s="64">
        <f t="shared" si="82"/>
        <v>4</v>
      </c>
      <c r="S474" s="105" t="s">
        <v>6373</v>
      </c>
      <c r="T474" s="105" t="s">
        <v>6378</v>
      </c>
      <c r="U474" s="159">
        <f t="shared" si="73"/>
        <v>4</v>
      </c>
      <c r="V474" s="159">
        <v>2</v>
      </c>
      <c r="W474" s="100">
        <f t="shared" si="74"/>
        <v>0.5</v>
      </c>
      <c r="X474" s="105" t="str">
        <f t="shared" si="75"/>
        <v>En Riesgo de no Cumplimiento</v>
      </c>
      <c r="Y474" s="166" t="s">
        <v>6379</v>
      </c>
      <c r="Z474" s="159">
        <f t="shared" si="76"/>
        <v>0</v>
      </c>
      <c r="AA474" s="159"/>
      <c r="AB474" s="100" t="str">
        <f t="shared" si="77"/>
        <v>No hay ejecución</v>
      </c>
      <c r="AC474" s="105" t="str">
        <f t="shared" si="78"/>
        <v>NA</v>
      </c>
      <c r="AD474" s="166"/>
      <c r="AE474" s="65">
        <f t="shared" si="79"/>
        <v>2</v>
      </c>
      <c r="AF474" s="100">
        <f t="shared" si="80"/>
        <v>0.5</v>
      </c>
      <c r="AG474" s="105" t="str">
        <f t="shared" si="81"/>
        <v>Incumplimiento</v>
      </c>
      <c r="AH474" s="166"/>
      <c r="AI474" s="65" t="s">
        <v>172</v>
      </c>
      <c r="AJ474" s="105" t="s">
        <v>172</v>
      </c>
    </row>
    <row r="475" spans="1:36" s="59" customFormat="1" ht="28.8">
      <c r="A475" s="63">
        <v>460</v>
      </c>
      <c r="B475" s="162" t="s">
        <v>388</v>
      </c>
      <c r="C475" s="162">
        <v>0</v>
      </c>
      <c r="D475" s="162" t="s">
        <v>99</v>
      </c>
      <c r="E475" s="162" t="s">
        <v>78</v>
      </c>
      <c r="F475" s="162">
        <v>21</v>
      </c>
      <c r="G475" s="231" t="s">
        <v>6195</v>
      </c>
      <c r="H475" s="164" t="s">
        <v>6380</v>
      </c>
      <c r="I475" s="231" t="s">
        <v>2884</v>
      </c>
      <c r="J475" s="231" t="s">
        <v>6207</v>
      </c>
      <c r="K475" s="231">
        <v>10</v>
      </c>
      <c r="L475" s="165" t="s">
        <v>2201</v>
      </c>
      <c r="M475" s="165" t="s">
        <v>643</v>
      </c>
      <c r="N475" s="64">
        <v>0</v>
      </c>
      <c r="O475" s="64">
        <v>0</v>
      </c>
      <c r="P475" s="64">
        <v>5</v>
      </c>
      <c r="Q475" s="64">
        <v>5</v>
      </c>
      <c r="R475" s="64">
        <f t="shared" si="82"/>
        <v>10</v>
      </c>
      <c r="S475" s="105" t="s">
        <v>6376</v>
      </c>
      <c r="T475" s="105" t="s">
        <v>172</v>
      </c>
      <c r="U475" s="159">
        <f t="shared" si="73"/>
        <v>0</v>
      </c>
      <c r="V475" s="159" t="s">
        <v>5920</v>
      </c>
      <c r="W475" s="100" t="str">
        <f t="shared" si="74"/>
        <v>No hay Programación</v>
      </c>
      <c r="X475" s="105" t="str">
        <f t="shared" si="75"/>
        <v>De acuerdo a lo programado</v>
      </c>
      <c r="Y475" s="166" t="s">
        <v>6381</v>
      </c>
      <c r="Z475" s="159">
        <f t="shared" si="76"/>
        <v>10</v>
      </c>
      <c r="AA475" s="159"/>
      <c r="AB475" s="100" t="str">
        <f t="shared" si="77"/>
        <v>No hay ejecución</v>
      </c>
      <c r="AC475" s="105" t="str">
        <f t="shared" si="78"/>
        <v>NA</v>
      </c>
      <c r="AD475" s="166"/>
      <c r="AE475" s="65" t="e">
        <f t="shared" si="79"/>
        <v>#VALUE!</v>
      </c>
      <c r="AF475" s="100" t="e">
        <f t="shared" si="80"/>
        <v>#VALUE!</v>
      </c>
      <c r="AG475" s="105" t="e">
        <f t="shared" si="81"/>
        <v>#VALUE!</v>
      </c>
      <c r="AH475" s="166"/>
      <c r="AI475" s="65" t="s">
        <v>172</v>
      </c>
      <c r="AJ475" s="105" t="s">
        <v>172</v>
      </c>
    </row>
    <row r="476" spans="1:36" s="59" customFormat="1" ht="30" thickTop="1" thickBot="1">
      <c r="A476" s="63">
        <v>461</v>
      </c>
      <c r="B476" s="162" t="s">
        <v>388</v>
      </c>
      <c r="C476" s="162">
        <v>0</v>
      </c>
      <c r="D476" s="162" t="s">
        <v>99</v>
      </c>
      <c r="E476" s="162" t="s">
        <v>78</v>
      </c>
      <c r="F476" s="162">
        <v>21</v>
      </c>
      <c r="G476" s="231" t="s">
        <v>6195</v>
      </c>
      <c r="H476" s="164" t="s">
        <v>6382</v>
      </c>
      <c r="I476" s="231" t="s">
        <v>2884</v>
      </c>
      <c r="J476" s="231" t="s">
        <v>6207</v>
      </c>
      <c r="K476" s="231">
        <v>20</v>
      </c>
      <c r="L476" s="165" t="s">
        <v>2201</v>
      </c>
      <c r="M476" s="165" t="s">
        <v>6383</v>
      </c>
      <c r="N476" s="64">
        <v>0</v>
      </c>
      <c r="O476" s="64">
        <v>0</v>
      </c>
      <c r="P476" s="64">
        <v>0</v>
      </c>
      <c r="Q476" s="64">
        <v>0</v>
      </c>
      <c r="R476" s="64">
        <f t="shared" si="82"/>
        <v>0</v>
      </c>
      <c r="S476" s="105" t="s">
        <v>6373</v>
      </c>
      <c r="T476" s="105" t="s">
        <v>6384</v>
      </c>
      <c r="U476" s="159">
        <f t="shared" si="73"/>
        <v>0</v>
      </c>
      <c r="V476" s="159" t="s">
        <v>5920</v>
      </c>
      <c r="W476" s="100" t="str">
        <f t="shared" si="74"/>
        <v>No hay Programación</v>
      </c>
      <c r="X476" s="105" t="str">
        <f t="shared" si="75"/>
        <v>De acuerdo a lo programado</v>
      </c>
      <c r="Y476" s="166"/>
      <c r="Z476" s="159">
        <f t="shared" si="76"/>
        <v>0</v>
      </c>
      <c r="AA476" s="159"/>
      <c r="AB476" s="100" t="str">
        <f t="shared" si="77"/>
        <v>No hay ejecución</v>
      </c>
      <c r="AC476" s="105" t="str">
        <f t="shared" si="78"/>
        <v>NA</v>
      </c>
      <c r="AD476" s="166"/>
      <c r="AE476" s="65" t="e">
        <f t="shared" si="79"/>
        <v>#VALUE!</v>
      </c>
      <c r="AF476" s="100" t="e">
        <f t="shared" si="80"/>
        <v>#VALUE!</v>
      </c>
      <c r="AG476" s="105" t="e">
        <f t="shared" si="81"/>
        <v>#VALUE!</v>
      </c>
      <c r="AH476" s="166"/>
      <c r="AI476" s="65" t="s">
        <v>172</v>
      </c>
      <c r="AJ476" s="105" t="s">
        <v>172</v>
      </c>
    </row>
    <row r="477" spans="1:36" s="59" customFormat="1" ht="86.4">
      <c r="A477" s="63">
        <v>462</v>
      </c>
      <c r="B477" s="162" t="s">
        <v>388</v>
      </c>
      <c r="C477" s="162">
        <v>0</v>
      </c>
      <c r="D477" s="162" t="s">
        <v>99</v>
      </c>
      <c r="E477" s="162" t="s">
        <v>78</v>
      </c>
      <c r="F477" s="162">
        <v>21</v>
      </c>
      <c r="G477" s="231" t="s">
        <v>6195</v>
      </c>
      <c r="H477" s="164" t="s">
        <v>6385</v>
      </c>
      <c r="I477" s="231" t="s">
        <v>2884</v>
      </c>
      <c r="J477" s="231" t="s">
        <v>6207</v>
      </c>
      <c r="K477" s="231">
        <v>20</v>
      </c>
      <c r="L477" s="165" t="s">
        <v>2201</v>
      </c>
      <c r="M477" s="165" t="s">
        <v>2215</v>
      </c>
      <c r="N477" s="64">
        <v>25</v>
      </c>
      <c r="O477" s="64">
        <v>35</v>
      </c>
      <c r="P477" s="64">
        <v>40</v>
      </c>
      <c r="Q477" s="64">
        <v>37</v>
      </c>
      <c r="R477" s="64">
        <f t="shared" si="82"/>
        <v>137</v>
      </c>
      <c r="S477" s="105" t="s">
        <v>6373</v>
      </c>
      <c r="T477" s="105" t="s">
        <v>172</v>
      </c>
      <c r="U477" s="159">
        <f t="shared" si="73"/>
        <v>60</v>
      </c>
      <c r="V477" s="159">
        <v>48</v>
      </c>
      <c r="W477" s="100">
        <f t="shared" si="74"/>
        <v>0.8</v>
      </c>
      <c r="X477" s="105" t="str">
        <f t="shared" si="75"/>
        <v>Atraso Leve</v>
      </c>
      <c r="Y477" s="166" t="s">
        <v>6379</v>
      </c>
      <c r="Z477" s="159">
        <f t="shared" si="76"/>
        <v>77</v>
      </c>
      <c r="AA477" s="159"/>
      <c r="AB477" s="100" t="str">
        <f t="shared" si="77"/>
        <v>No hay ejecución</v>
      </c>
      <c r="AC477" s="105" t="str">
        <f t="shared" si="78"/>
        <v>NA</v>
      </c>
      <c r="AD477" s="166"/>
      <c r="AE477" s="65">
        <f t="shared" si="79"/>
        <v>48</v>
      </c>
      <c r="AF477" s="100">
        <f t="shared" si="80"/>
        <v>0.35036496350364965</v>
      </c>
      <c r="AG477" s="105" t="str">
        <f t="shared" si="81"/>
        <v>Incumplimiento</v>
      </c>
      <c r="AH477" s="166"/>
      <c r="AI477" s="65" t="s">
        <v>172</v>
      </c>
      <c r="AJ477" s="105" t="s">
        <v>172</v>
      </c>
    </row>
    <row r="478" spans="1:36" s="59" customFormat="1" ht="86.4">
      <c r="A478" s="63">
        <v>463</v>
      </c>
      <c r="B478" s="162" t="s">
        <v>388</v>
      </c>
      <c r="C478" s="162">
        <v>0</v>
      </c>
      <c r="D478" s="162" t="s">
        <v>99</v>
      </c>
      <c r="E478" s="162" t="s">
        <v>78</v>
      </c>
      <c r="F478" s="162">
        <v>21</v>
      </c>
      <c r="G478" s="231" t="s">
        <v>6195</v>
      </c>
      <c r="H478" s="164" t="s">
        <v>6386</v>
      </c>
      <c r="I478" s="231" t="s">
        <v>2884</v>
      </c>
      <c r="J478" s="231" t="s">
        <v>6191</v>
      </c>
      <c r="K478" s="231">
        <v>10</v>
      </c>
      <c r="L478" s="165" t="s">
        <v>2205</v>
      </c>
      <c r="M478" s="165" t="s">
        <v>2215</v>
      </c>
      <c r="N478" s="64">
        <v>3</v>
      </c>
      <c r="O478" s="64">
        <v>3</v>
      </c>
      <c r="P478" s="64">
        <v>3</v>
      </c>
      <c r="Q478" s="64">
        <v>0</v>
      </c>
      <c r="R478" s="64">
        <f t="shared" si="82"/>
        <v>9</v>
      </c>
      <c r="S478" s="105" t="s">
        <v>6373</v>
      </c>
      <c r="T478" s="105" t="s">
        <v>172</v>
      </c>
      <c r="U478" s="159">
        <f t="shared" si="73"/>
        <v>6</v>
      </c>
      <c r="V478" s="159">
        <v>3</v>
      </c>
      <c r="W478" s="100">
        <f t="shared" si="74"/>
        <v>0.5</v>
      </c>
      <c r="X478" s="105" t="str">
        <f t="shared" si="75"/>
        <v>En Riesgo de no Cumplimiento</v>
      </c>
      <c r="Y478" s="166" t="s">
        <v>6379</v>
      </c>
      <c r="Z478" s="159">
        <f t="shared" si="76"/>
        <v>3</v>
      </c>
      <c r="AA478" s="159"/>
      <c r="AB478" s="100" t="str">
        <f t="shared" si="77"/>
        <v>No hay ejecución</v>
      </c>
      <c r="AC478" s="105" t="str">
        <f t="shared" si="78"/>
        <v>NA</v>
      </c>
      <c r="AD478" s="166"/>
      <c r="AE478" s="65">
        <f t="shared" si="79"/>
        <v>3</v>
      </c>
      <c r="AF478" s="100">
        <f t="shared" si="80"/>
        <v>0.33333333333333331</v>
      </c>
      <c r="AG478" s="105" t="str">
        <f t="shared" si="81"/>
        <v>Incumplimiento</v>
      </c>
      <c r="AH478" s="166"/>
      <c r="AI478" s="65" t="s">
        <v>172</v>
      </c>
      <c r="AJ478" s="105" t="s">
        <v>172</v>
      </c>
    </row>
    <row r="479" spans="1:36" s="59" customFormat="1" ht="20.399999999999999" thickTop="1" thickBot="1">
      <c r="A479" s="63">
        <v>464</v>
      </c>
      <c r="B479" s="162" t="s">
        <v>388</v>
      </c>
      <c r="C479" s="162">
        <v>0</v>
      </c>
      <c r="D479" s="162" t="s">
        <v>99</v>
      </c>
      <c r="E479" s="162" t="s">
        <v>78</v>
      </c>
      <c r="F479" s="162">
        <v>21</v>
      </c>
      <c r="G479" s="231" t="s">
        <v>6195</v>
      </c>
      <c r="H479" s="164" t="s">
        <v>6387</v>
      </c>
      <c r="I479" s="231" t="s">
        <v>2884</v>
      </c>
      <c r="J479" s="231" t="s">
        <v>6207</v>
      </c>
      <c r="K479" s="231">
        <v>10</v>
      </c>
      <c r="L479" s="165" t="s">
        <v>640</v>
      </c>
      <c r="M479" s="165" t="s">
        <v>636</v>
      </c>
      <c r="N479" s="64">
        <v>0</v>
      </c>
      <c r="O479" s="64">
        <v>0</v>
      </c>
      <c r="P479" s="64">
        <v>0</v>
      </c>
      <c r="Q479" s="64">
        <v>1</v>
      </c>
      <c r="R479" s="64">
        <f t="shared" si="82"/>
        <v>1</v>
      </c>
      <c r="S479" s="105" t="s">
        <v>6373</v>
      </c>
      <c r="T479" s="105" t="s">
        <v>172</v>
      </c>
      <c r="U479" s="159">
        <f t="shared" si="73"/>
        <v>0</v>
      </c>
      <c r="V479" s="159" t="s">
        <v>5920</v>
      </c>
      <c r="W479" s="100" t="str">
        <f t="shared" si="74"/>
        <v>No hay Programación</v>
      </c>
      <c r="X479" s="105" t="str">
        <f t="shared" si="75"/>
        <v>De acuerdo a lo programado</v>
      </c>
      <c r="Y479" s="166"/>
      <c r="Z479" s="159">
        <f t="shared" si="76"/>
        <v>1</v>
      </c>
      <c r="AA479" s="159"/>
      <c r="AB479" s="100" t="str">
        <f t="shared" si="77"/>
        <v>No hay ejecución</v>
      </c>
      <c r="AC479" s="105" t="str">
        <f t="shared" si="78"/>
        <v>NA</v>
      </c>
      <c r="AD479" s="166"/>
      <c r="AE479" s="65" t="e">
        <f t="shared" si="79"/>
        <v>#VALUE!</v>
      </c>
      <c r="AF479" s="100" t="e">
        <f t="shared" si="80"/>
        <v>#VALUE!</v>
      </c>
      <c r="AG479" s="105" t="e">
        <f t="shared" si="81"/>
        <v>#VALUE!</v>
      </c>
      <c r="AH479" s="166"/>
      <c r="AI479" s="65" t="s">
        <v>172</v>
      </c>
      <c r="AJ479" s="105" t="s">
        <v>172</v>
      </c>
    </row>
    <row r="480" spans="1:36" s="59" customFormat="1" ht="20.399999999999999" thickTop="1" thickBot="1">
      <c r="A480" s="63">
        <v>465</v>
      </c>
      <c r="B480" s="162" t="s">
        <v>388</v>
      </c>
      <c r="C480" s="162">
        <v>0</v>
      </c>
      <c r="D480" s="162" t="s">
        <v>99</v>
      </c>
      <c r="E480" s="162" t="s">
        <v>78</v>
      </c>
      <c r="F480" s="162">
        <v>21</v>
      </c>
      <c r="G480" s="231" t="s">
        <v>6195</v>
      </c>
      <c r="H480" s="164" t="s">
        <v>6388</v>
      </c>
      <c r="I480" s="231" t="s">
        <v>2884</v>
      </c>
      <c r="J480" s="231" t="s">
        <v>6191</v>
      </c>
      <c r="K480" s="231">
        <v>10</v>
      </c>
      <c r="L480" s="165" t="s">
        <v>2201</v>
      </c>
      <c r="M480" s="165" t="s">
        <v>636</v>
      </c>
      <c r="N480" s="64">
        <v>0</v>
      </c>
      <c r="O480" s="64">
        <v>0</v>
      </c>
      <c r="P480" s="64">
        <v>0</v>
      </c>
      <c r="Q480" s="64">
        <v>1</v>
      </c>
      <c r="R480" s="64">
        <f t="shared" si="82"/>
        <v>1</v>
      </c>
      <c r="S480" s="105" t="s">
        <v>6330</v>
      </c>
      <c r="T480" s="105" t="s">
        <v>172</v>
      </c>
      <c r="U480" s="159">
        <f t="shared" si="73"/>
        <v>0</v>
      </c>
      <c r="V480" s="159" t="s">
        <v>5920</v>
      </c>
      <c r="W480" s="100" t="str">
        <f t="shared" si="74"/>
        <v>No hay Programación</v>
      </c>
      <c r="X480" s="105" t="str">
        <f t="shared" si="75"/>
        <v>De acuerdo a lo programado</v>
      </c>
      <c r="Y480" s="166"/>
      <c r="Z480" s="159">
        <f t="shared" si="76"/>
        <v>1</v>
      </c>
      <c r="AA480" s="159"/>
      <c r="AB480" s="100" t="str">
        <f t="shared" si="77"/>
        <v>No hay ejecución</v>
      </c>
      <c r="AC480" s="105" t="str">
        <f t="shared" si="78"/>
        <v>NA</v>
      </c>
      <c r="AD480" s="166"/>
      <c r="AE480" s="65" t="e">
        <f t="shared" si="79"/>
        <v>#VALUE!</v>
      </c>
      <c r="AF480" s="100" t="e">
        <f t="shared" si="80"/>
        <v>#VALUE!</v>
      </c>
      <c r="AG480" s="105" t="e">
        <f t="shared" si="81"/>
        <v>#VALUE!</v>
      </c>
      <c r="AH480" s="166"/>
      <c r="AI480" s="65" t="s">
        <v>172</v>
      </c>
      <c r="AJ480" s="105" t="s">
        <v>172</v>
      </c>
    </row>
    <row r="481" spans="1:36" s="59" customFormat="1" ht="20.399999999999999" thickTop="1" thickBot="1">
      <c r="A481" s="63">
        <v>466</v>
      </c>
      <c r="B481" s="162" t="s">
        <v>388</v>
      </c>
      <c r="C481" s="162">
        <v>0</v>
      </c>
      <c r="D481" s="162" t="s">
        <v>99</v>
      </c>
      <c r="E481" s="162" t="s">
        <v>232</v>
      </c>
      <c r="F481" s="162">
        <v>21</v>
      </c>
      <c r="G481" s="231" t="s">
        <v>6195</v>
      </c>
      <c r="H481" s="164" t="s">
        <v>6389</v>
      </c>
      <c r="I481" s="231" t="s">
        <v>2884</v>
      </c>
      <c r="J481" s="231" t="s">
        <v>6191</v>
      </c>
      <c r="K481" s="231">
        <v>10</v>
      </c>
      <c r="L481" s="165" t="s">
        <v>640</v>
      </c>
      <c r="M481" s="165" t="s">
        <v>636</v>
      </c>
      <c r="N481" s="64">
        <v>0</v>
      </c>
      <c r="O481" s="64">
        <v>0</v>
      </c>
      <c r="P481" s="64">
        <v>0</v>
      </c>
      <c r="Q481" s="64">
        <v>1</v>
      </c>
      <c r="R481" s="64">
        <f t="shared" si="82"/>
        <v>1</v>
      </c>
      <c r="S481" s="105" t="s">
        <v>6330</v>
      </c>
      <c r="T481" s="105" t="s">
        <v>172</v>
      </c>
      <c r="U481" s="159">
        <f t="shared" si="73"/>
        <v>0</v>
      </c>
      <c r="V481" s="159" t="s">
        <v>5920</v>
      </c>
      <c r="W481" s="100" t="str">
        <f t="shared" si="74"/>
        <v>No hay Programación</v>
      </c>
      <c r="X481" s="105" t="str">
        <f t="shared" si="75"/>
        <v>De acuerdo a lo programado</v>
      </c>
      <c r="Y481" s="166"/>
      <c r="Z481" s="159">
        <f t="shared" si="76"/>
        <v>1</v>
      </c>
      <c r="AA481" s="159"/>
      <c r="AB481" s="100" t="str">
        <f t="shared" si="77"/>
        <v>No hay ejecución</v>
      </c>
      <c r="AC481" s="105" t="str">
        <f t="shared" si="78"/>
        <v>NA</v>
      </c>
      <c r="AD481" s="166"/>
      <c r="AE481" s="65" t="e">
        <f t="shared" si="79"/>
        <v>#VALUE!</v>
      </c>
      <c r="AF481" s="100" t="e">
        <f t="shared" si="80"/>
        <v>#VALUE!</v>
      </c>
      <c r="AG481" s="105" t="e">
        <f t="shared" si="81"/>
        <v>#VALUE!</v>
      </c>
      <c r="AH481" s="166"/>
      <c r="AI481" s="65" t="s">
        <v>172</v>
      </c>
      <c r="AJ481" s="105" t="s">
        <v>172</v>
      </c>
    </row>
    <row r="482" spans="1:36" s="59" customFormat="1" ht="30" thickTop="1" thickBot="1">
      <c r="A482" s="63">
        <v>467</v>
      </c>
      <c r="B482" s="162" t="s">
        <v>388</v>
      </c>
      <c r="C482" s="162">
        <v>0</v>
      </c>
      <c r="D482" s="162">
        <v>0</v>
      </c>
      <c r="E482" s="162">
        <v>0</v>
      </c>
      <c r="F482" s="162">
        <v>21</v>
      </c>
      <c r="G482" s="231" t="s">
        <v>6257</v>
      </c>
      <c r="H482" s="164" t="s">
        <v>6390</v>
      </c>
      <c r="I482" s="231" t="s">
        <v>2884</v>
      </c>
      <c r="J482" s="231" t="s">
        <v>6224</v>
      </c>
      <c r="K482" s="231">
        <v>19</v>
      </c>
      <c r="L482" s="165" t="s">
        <v>2201</v>
      </c>
      <c r="M482" s="165" t="s">
        <v>3498</v>
      </c>
      <c r="N482" s="64">
        <v>0</v>
      </c>
      <c r="O482" s="64">
        <v>0</v>
      </c>
      <c r="P482" s="64">
        <v>0</v>
      </c>
      <c r="Q482" s="64">
        <v>0</v>
      </c>
      <c r="R482" s="64">
        <f t="shared" si="82"/>
        <v>0</v>
      </c>
      <c r="S482" s="105" t="s">
        <v>6356</v>
      </c>
      <c r="T482" s="105" t="s">
        <v>172</v>
      </c>
      <c r="U482" s="159">
        <f t="shared" si="73"/>
        <v>0</v>
      </c>
      <c r="V482" s="159" t="s">
        <v>5920</v>
      </c>
      <c r="W482" s="100" t="str">
        <f t="shared" si="74"/>
        <v>No hay Programación</v>
      </c>
      <c r="X482" s="105" t="str">
        <f t="shared" si="75"/>
        <v>De acuerdo a lo programado</v>
      </c>
      <c r="Y482" s="166"/>
      <c r="Z482" s="159">
        <f t="shared" si="76"/>
        <v>0</v>
      </c>
      <c r="AA482" s="159"/>
      <c r="AB482" s="100" t="str">
        <f t="shared" si="77"/>
        <v>No hay ejecución</v>
      </c>
      <c r="AC482" s="105" t="str">
        <f t="shared" si="78"/>
        <v>NA</v>
      </c>
      <c r="AD482" s="166"/>
      <c r="AE482" s="65" t="e">
        <f t="shared" si="79"/>
        <v>#VALUE!</v>
      </c>
      <c r="AF482" s="100" t="e">
        <f t="shared" si="80"/>
        <v>#VALUE!</v>
      </c>
      <c r="AG482" s="105" t="e">
        <f t="shared" si="81"/>
        <v>#VALUE!</v>
      </c>
      <c r="AH482" s="166"/>
      <c r="AI482" s="65" t="s">
        <v>172</v>
      </c>
      <c r="AJ482" s="105" t="s">
        <v>172</v>
      </c>
    </row>
    <row r="483" spans="1:36" s="59" customFormat="1" ht="20.399999999999999" thickTop="1" thickBot="1">
      <c r="A483" s="63">
        <v>468</v>
      </c>
      <c r="B483" s="162">
        <v>0</v>
      </c>
      <c r="C483" s="162">
        <v>0</v>
      </c>
      <c r="D483" s="162">
        <v>0</v>
      </c>
      <c r="E483" s="162" t="s">
        <v>228</v>
      </c>
      <c r="F483" s="162">
        <v>20</v>
      </c>
      <c r="G483" s="231" t="s">
        <v>6266</v>
      </c>
      <c r="H483" s="164" t="s">
        <v>6391</v>
      </c>
      <c r="I483" s="231" t="s">
        <v>2877</v>
      </c>
      <c r="J483" s="231" t="s">
        <v>6267</v>
      </c>
      <c r="K483" s="231" t="s">
        <v>172</v>
      </c>
      <c r="L483" s="165" t="s">
        <v>3807</v>
      </c>
      <c r="M483" s="165" t="s">
        <v>3764</v>
      </c>
      <c r="N483" s="64">
        <v>2</v>
      </c>
      <c r="O483" s="64">
        <v>0</v>
      </c>
      <c r="P483" s="64">
        <v>0</v>
      </c>
      <c r="Q483" s="64">
        <v>0</v>
      </c>
      <c r="R483" s="64">
        <f t="shared" si="82"/>
        <v>2</v>
      </c>
      <c r="S483" s="105" t="s">
        <v>6392</v>
      </c>
      <c r="T483" s="105" t="s">
        <v>172</v>
      </c>
      <c r="U483" s="159">
        <f t="shared" si="73"/>
        <v>2</v>
      </c>
      <c r="V483" s="159">
        <v>2</v>
      </c>
      <c r="W483" s="100">
        <f t="shared" si="74"/>
        <v>1</v>
      </c>
      <c r="X483" s="105" t="str">
        <f t="shared" si="75"/>
        <v>De acuerdo a lo programado</v>
      </c>
      <c r="Y483" s="166"/>
      <c r="Z483" s="159">
        <f t="shared" si="76"/>
        <v>0</v>
      </c>
      <c r="AA483" s="159"/>
      <c r="AB483" s="100" t="str">
        <f t="shared" si="77"/>
        <v>No hay ejecución</v>
      </c>
      <c r="AC483" s="105" t="str">
        <f t="shared" si="78"/>
        <v>NA</v>
      </c>
      <c r="AD483" s="166"/>
      <c r="AE483" s="65">
        <f t="shared" si="79"/>
        <v>2</v>
      </c>
      <c r="AF483" s="100">
        <f t="shared" si="80"/>
        <v>1</v>
      </c>
      <c r="AG483" s="105" t="str">
        <f t="shared" si="81"/>
        <v>De acuerdo a lo programado</v>
      </c>
      <c r="AH483" s="166"/>
      <c r="AI483" s="65" t="s">
        <v>172</v>
      </c>
      <c r="AJ483" s="105" t="s">
        <v>172</v>
      </c>
    </row>
    <row r="484" spans="1:36" s="59" customFormat="1" ht="20.399999999999999" thickTop="1" thickBot="1">
      <c r="A484" s="63">
        <v>469</v>
      </c>
      <c r="B484" s="162"/>
      <c r="C484" s="162"/>
      <c r="D484" s="162"/>
      <c r="E484" s="162" t="s">
        <v>228</v>
      </c>
      <c r="F484" s="162">
        <v>21</v>
      </c>
      <c r="G484" s="231" t="s">
        <v>6266</v>
      </c>
      <c r="H484" s="164" t="s">
        <v>6393</v>
      </c>
      <c r="I484" s="231" t="s">
        <v>2877</v>
      </c>
      <c r="J484" s="231" t="s">
        <v>6267</v>
      </c>
      <c r="K484" s="231" t="s">
        <v>172</v>
      </c>
      <c r="L484" s="165" t="s">
        <v>3763</v>
      </c>
      <c r="M484" s="165" t="s">
        <v>3764</v>
      </c>
      <c r="N484" s="64">
        <v>1</v>
      </c>
      <c r="O484" s="64">
        <v>0</v>
      </c>
      <c r="P484" s="64">
        <v>0</v>
      </c>
      <c r="Q484" s="64">
        <v>0</v>
      </c>
      <c r="R484" s="64">
        <f t="shared" si="82"/>
        <v>1</v>
      </c>
      <c r="S484" s="105" t="s">
        <v>6312</v>
      </c>
      <c r="T484" s="105" t="s">
        <v>172</v>
      </c>
      <c r="U484" s="159">
        <f t="shared" si="73"/>
        <v>1</v>
      </c>
      <c r="V484" s="159">
        <v>1</v>
      </c>
      <c r="W484" s="100">
        <f t="shared" si="74"/>
        <v>1</v>
      </c>
      <c r="X484" s="105" t="str">
        <f t="shared" si="75"/>
        <v>De acuerdo a lo programado</v>
      </c>
      <c r="Y484" s="166"/>
      <c r="Z484" s="159">
        <f t="shared" si="76"/>
        <v>0</v>
      </c>
      <c r="AA484" s="159"/>
      <c r="AB484" s="100" t="str">
        <f t="shared" si="77"/>
        <v>No hay ejecución</v>
      </c>
      <c r="AC484" s="105" t="str">
        <f t="shared" si="78"/>
        <v>NA</v>
      </c>
      <c r="AD484" s="166"/>
      <c r="AE484" s="65">
        <f t="shared" si="79"/>
        <v>1</v>
      </c>
      <c r="AF484" s="100">
        <f t="shared" si="80"/>
        <v>1</v>
      </c>
      <c r="AG484" s="105" t="str">
        <f t="shared" si="81"/>
        <v>De acuerdo a lo programado</v>
      </c>
      <c r="AH484" s="166"/>
      <c r="AI484" s="65" t="s">
        <v>172</v>
      </c>
      <c r="AJ484" s="105" t="s">
        <v>172</v>
      </c>
    </row>
    <row r="485" spans="1:36" s="59" customFormat="1" ht="39.6" thickTop="1" thickBot="1">
      <c r="A485" s="63">
        <v>470</v>
      </c>
      <c r="B485" s="162">
        <v>0</v>
      </c>
      <c r="C485" s="162">
        <v>0</v>
      </c>
      <c r="D485" s="162">
        <v>0</v>
      </c>
      <c r="E485" s="162" t="s">
        <v>228</v>
      </c>
      <c r="F485" s="162">
        <v>20</v>
      </c>
      <c r="G485" s="231" t="s">
        <v>6266</v>
      </c>
      <c r="H485" s="164" t="s">
        <v>6394</v>
      </c>
      <c r="I485" s="231" t="s">
        <v>2877</v>
      </c>
      <c r="J485" s="231" t="s">
        <v>6267</v>
      </c>
      <c r="K485" s="231" t="s">
        <v>172</v>
      </c>
      <c r="L485" s="165" t="s">
        <v>642</v>
      </c>
      <c r="M485" s="165" t="s">
        <v>3764</v>
      </c>
      <c r="N485" s="64">
        <v>1</v>
      </c>
      <c r="O485" s="64">
        <v>1</v>
      </c>
      <c r="P485" s="64">
        <v>0</v>
      </c>
      <c r="Q485" s="64">
        <v>0</v>
      </c>
      <c r="R485" s="64">
        <f t="shared" si="82"/>
        <v>2</v>
      </c>
      <c r="S485" s="105" t="s">
        <v>6395</v>
      </c>
      <c r="T485" s="105" t="s">
        <v>172</v>
      </c>
      <c r="U485" s="159">
        <f t="shared" si="73"/>
        <v>2</v>
      </c>
      <c r="V485" s="159">
        <v>1</v>
      </c>
      <c r="W485" s="100">
        <f t="shared" si="74"/>
        <v>0.5</v>
      </c>
      <c r="X485" s="105" t="str">
        <f t="shared" si="75"/>
        <v>En Riesgo de no Cumplimiento</v>
      </c>
      <c r="Y485" s="166" t="s">
        <v>6396</v>
      </c>
      <c r="Z485" s="159">
        <f t="shared" si="76"/>
        <v>0</v>
      </c>
      <c r="AA485" s="159"/>
      <c r="AB485" s="100" t="str">
        <f t="shared" si="77"/>
        <v>No hay ejecución</v>
      </c>
      <c r="AC485" s="105" t="str">
        <f t="shared" si="78"/>
        <v>NA</v>
      </c>
      <c r="AD485" s="166"/>
      <c r="AE485" s="65">
        <f t="shared" si="79"/>
        <v>1</v>
      </c>
      <c r="AF485" s="100">
        <f t="shared" si="80"/>
        <v>0.5</v>
      </c>
      <c r="AG485" s="105" t="str">
        <f t="shared" si="81"/>
        <v>Incumplimiento</v>
      </c>
      <c r="AH485" s="166"/>
      <c r="AI485" s="65" t="s">
        <v>172</v>
      </c>
      <c r="AJ485" s="105" t="s">
        <v>172</v>
      </c>
    </row>
    <row r="486" spans="1:36" s="59" customFormat="1" ht="20.399999999999999" thickTop="1" thickBot="1">
      <c r="A486" s="63">
        <v>471</v>
      </c>
      <c r="B486" s="162">
        <v>0</v>
      </c>
      <c r="C486" s="162">
        <v>0</v>
      </c>
      <c r="D486" s="162">
        <v>0</v>
      </c>
      <c r="E486" s="162" t="s">
        <v>228</v>
      </c>
      <c r="F486" s="162">
        <v>20</v>
      </c>
      <c r="G486" s="231" t="s">
        <v>6266</v>
      </c>
      <c r="H486" s="164" t="s">
        <v>6397</v>
      </c>
      <c r="I486" s="231" t="s">
        <v>2877</v>
      </c>
      <c r="J486" s="231" t="s">
        <v>6267</v>
      </c>
      <c r="K486" s="231" t="s">
        <v>172</v>
      </c>
      <c r="L486" s="165" t="s">
        <v>642</v>
      </c>
      <c r="M486" s="165" t="s">
        <v>3764</v>
      </c>
      <c r="N486" s="64">
        <v>1</v>
      </c>
      <c r="O486" s="64">
        <v>0</v>
      </c>
      <c r="P486" s="64">
        <v>0</v>
      </c>
      <c r="Q486" s="64">
        <v>0</v>
      </c>
      <c r="R486" s="64">
        <f t="shared" si="82"/>
        <v>1</v>
      </c>
      <c r="S486" s="105" t="s">
        <v>6395</v>
      </c>
      <c r="T486" s="105" t="s">
        <v>172</v>
      </c>
      <c r="U486" s="159">
        <f t="shared" si="73"/>
        <v>1</v>
      </c>
      <c r="V486" s="159">
        <v>1</v>
      </c>
      <c r="W486" s="100">
        <f t="shared" si="74"/>
        <v>1</v>
      </c>
      <c r="X486" s="105" t="str">
        <f t="shared" si="75"/>
        <v>De acuerdo a lo programado</v>
      </c>
      <c r="Y486" s="166"/>
      <c r="Z486" s="159">
        <f t="shared" si="76"/>
        <v>0</v>
      </c>
      <c r="AA486" s="159"/>
      <c r="AB486" s="100" t="str">
        <f t="shared" si="77"/>
        <v>No hay ejecución</v>
      </c>
      <c r="AC486" s="105" t="str">
        <f t="shared" si="78"/>
        <v>NA</v>
      </c>
      <c r="AD486" s="166"/>
      <c r="AE486" s="65">
        <f t="shared" si="79"/>
        <v>1</v>
      </c>
      <c r="AF486" s="100">
        <f t="shared" si="80"/>
        <v>1</v>
      </c>
      <c r="AG486" s="105" t="str">
        <f t="shared" si="81"/>
        <v>De acuerdo a lo programado</v>
      </c>
      <c r="AH486" s="166"/>
      <c r="AI486" s="65" t="s">
        <v>172</v>
      </c>
      <c r="AJ486" s="105" t="s">
        <v>172</v>
      </c>
    </row>
    <row r="487" spans="1:36" s="59" customFormat="1" ht="48">
      <c r="A487" s="63">
        <v>472</v>
      </c>
      <c r="B487" s="162">
        <v>0</v>
      </c>
      <c r="C487" s="162">
        <v>0</v>
      </c>
      <c r="D487" s="162">
        <v>0</v>
      </c>
      <c r="E487" s="162" t="s">
        <v>228</v>
      </c>
      <c r="F487" s="162">
        <v>20</v>
      </c>
      <c r="G487" s="231" t="s">
        <v>6266</v>
      </c>
      <c r="H487" s="164" t="s">
        <v>4657</v>
      </c>
      <c r="I487" s="231" t="s">
        <v>2884</v>
      </c>
      <c r="J487" s="231" t="s">
        <v>6267</v>
      </c>
      <c r="K487" s="231" t="s">
        <v>172</v>
      </c>
      <c r="L487" s="165" t="s">
        <v>3807</v>
      </c>
      <c r="M487" s="165" t="s">
        <v>3764</v>
      </c>
      <c r="N487" s="64">
        <v>24</v>
      </c>
      <c r="O487" s="64">
        <v>0</v>
      </c>
      <c r="P487" s="64">
        <v>0</v>
      </c>
      <c r="Q487" s="64">
        <v>0</v>
      </c>
      <c r="R487" s="64">
        <f t="shared" si="82"/>
        <v>24</v>
      </c>
      <c r="S487" s="105" t="s">
        <v>6392</v>
      </c>
      <c r="T487" s="105" t="s">
        <v>172</v>
      </c>
      <c r="U487" s="159">
        <f t="shared" si="73"/>
        <v>24</v>
      </c>
      <c r="V487" s="159">
        <v>24</v>
      </c>
      <c r="W487" s="100">
        <f t="shared" si="74"/>
        <v>1</v>
      </c>
      <c r="X487" s="105" t="str">
        <f t="shared" si="75"/>
        <v>De acuerdo a lo programado</v>
      </c>
      <c r="Y487" s="166"/>
      <c r="Z487" s="159">
        <f t="shared" si="76"/>
        <v>0</v>
      </c>
      <c r="AA487" s="159"/>
      <c r="AB487" s="100" t="str">
        <f t="shared" si="77"/>
        <v>No hay ejecución</v>
      </c>
      <c r="AC487" s="105" t="str">
        <f t="shared" si="78"/>
        <v>NA</v>
      </c>
      <c r="AD487" s="166"/>
      <c r="AE487" s="65">
        <f t="shared" si="79"/>
        <v>24</v>
      </c>
      <c r="AF487" s="100">
        <f t="shared" si="80"/>
        <v>1</v>
      </c>
      <c r="AG487" s="105" t="str">
        <f t="shared" si="81"/>
        <v>De acuerdo a lo programado</v>
      </c>
      <c r="AH487" s="166"/>
      <c r="AI487" s="65" t="s">
        <v>172</v>
      </c>
      <c r="AJ487" s="105" t="s">
        <v>172</v>
      </c>
    </row>
    <row r="488" spans="1:36" s="59" customFormat="1" ht="68.400000000000006" thickTop="1" thickBot="1">
      <c r="A488" s="63">
        <v>473</v>
      </c>
      <c r="B488" s="162" t="s">
        <v>400</v>
      </c>
      <c r="C488" s="162">
        <v>0</v>
      </c>
      <c r="D488" s="162">
        <v>0</v>
      </c>
      <c r="E488" s="162" t="s">
        <v>41</v>
      </c>
      <c r="F488" s="162">
        <v>21</v>
      </c>
      <c r="G488" s="231" t="s">
        <v>6232</v>
      </c>
      <c r="H488" s="164" t="s">
        <v>6398</v>
      </c>
      <c r="I488" s="231" t="s">
        <v>2877</v>
      </c>
      <c r="J488" s="231" t="s">
        <v>6207</v>
      </c>
      <c r="K488" s="231">
        <v>20</v>
      </c>
      <c r="L488" s="165" t="s">
        <v>642</v>
      </c>
      <c r="M488" s="165" t="s">
        <v>643</v>
      </c>
      <c r="N488" s="64">
        <v>3</v>
      </c>
      <c r="O488" s="64">
        <v>3</v>
      </c>
      <c r="P488" s="64">
        <v>3</v>
      </c>
      <c r="Q488" s="64">
        <v>2</v>
      </c>
      <c r="R488" s="64">
        <f t="shared" si="82"/>
        <v>11</v>
      </c>
      <c r="S488" s="105" t="s">
        <v>6399</v>
      </c>
      <c r="T488" s="105" t="s">
        <v>172</v>
      </c>
      <c r="U488" s="159">
        <f t="shared" si="73"/>
        <v>6</v>
      </c>
      <c r="V488" s="159">
        <v>2</v>
      </c>
      <c r="W488" s="100">
        <f t="shared" si="74"/>
        <v>0.33333333333333331</v>
      </c>
      <c r="X488" s="105" t="str">
        <f t="shared" si="75"/>
        <v>En Riesgo de no Cumplimiento</v>
      </c>
      <c r="Y488" s="166" t="s">
        <v>6400</v>
      </c>
      <c r="Z488" s="159">
        <f t="shared" si="76"/>
        <v>5</v>
      </c>
      <c r="AA488" s="159"/>
      <c r="AB488" s="100" t="str">
        <f t="shared" si="77"/>
        <v>No hay ejecución</v>
      </c>
      <c r="AC488" s="105" t="str">
        <f t="shared" si="78"/>
        <v>NA</v>
      </c>
      <c r="AD488" s="166"/>
      <c r="AE488" s="65">
        <f t="shared" si="79"/>
        <v>2</v>
      </c>
      <c r="AF488" s="100">
        <f t="shared" si="80"/>
        <v>0.18181818181818182</v>
      </c>
      <c r="AG488" s="105" t="str">
        <f t="shared" si="81"/>
        <v>Incumplimiento</v>
      </c>
      <c r="AH488" s="166"/>
      <c r="AI488" s="65" t="s">
        <v>172</v>
      </c>
      <c r="AJ488" s="105" t="s">
        <v>172</v>
      </c>
    </row>
    <row r="489" spans="1:36" s="59" customFormat="1" ht="30" thickTop="1" thickBot="1">
      <c r="A489" s="63">
        <v>474</v>
      </c>
      <c r="B489" s="162">
        <v>0</v>
      </c>
      <c r="C489" s="162">
        <v>0</v>
      </c>
      <c r="D489" s="162">
        <v>0</v>
      </c>
      <c r="E489" s="162">
        <v>0</v>
      </c>
      <c r="F489" s="162">
        <v>21</v>
      </c>
      <c r="G489" s="231" t="s">
        <v>6232</v>
      </c>
      <c r="H489" s="164" t="s">
        <v>6401</v>
      </c>
      <c r="I489" s="231" t="s">
        <v>2877</v>
      </c>
      <c r="J489" s="231" t="s">
        <v>6207</v>
      </c>
      <c r="K489" s="231">
        <v>20</v>
      </c>
      <c r="L489" s="165" t="s">
        <v>642</v>
      </c>
      <c r="M489" s="165" t="s">
        <v>674</v>
      </c>
      <c r="N489" s="64">
        <v>1</v>
      </c>
      <c r="O489" s="64">
        <v>1</v>
      </c>
      <c r="P489" s="64">
        <v>1</v>
      </c>
      <c r="Q489" s="64">
        <v>1</v>
      </c>
      <c r="R489" s="64">
        <f t="shared" si="82"/>
        <v>4</v>
      </c>
      <c r="S489" s="105" t="s">
        <v>6330</v>
      </c>
      <c r="T489" s="105" t="s">
        <v>172</v>
      </c>
      <c r="U489" s="159">
        <f t="shared" si="73"/>
        <v>2</v>
      </c>
      <c r="V489" s="159">
        <v>3</v>
      </c>
      <c r="W489" s="100">
        <f t="shared" si="74"/>
        <v>1.5</v>
      </c>
      <c r="X489" s="105" t="str">
        <f t="shared" si="75"/>
        <v>De acuerdo a lo programado</v>
      </c>
      <c r="Y489" s="166"/>
      <c r="Z489" s="159">
        <f t="shared" si="76"/>
        <v>2</v>
      </c>
      <c r="AA489" s="159"/>
      <c r="AB489" s="100" t="str">
        <f t="shared" si="77"/>
        <v>No hay ejecución</v>
      </c>
      <c r="AC489" s="105" t="str">
        <f t="shared" si="78"/>
        <v>NA</v>
      </c>
      <c r="AD489" s="166"/>
      <c r="AE489" s="65">
        <f t="shared" si="79"/>
        <v>3</v>
      </c>
      <c r="AF489" s="100">
        <f t="shared" si="80"/>
        <v>0.75</v>
      </c>
      <c r="AG489" s="105" t="str">
        <f t="shared" si="81"/>
        <v>Atraso Leve</v>
      </c>
      <c r="AH489" s="166"/>
      <c r="AI489" s="65" t="s">
        <v>172</v>
      </c>
      <c r="AJ489" s="105" t="s">
        <v>172</v>
      </c>
    </row>
    <row r="490" spans="1:36" s="59" customFormat="1" ht="30" thickTop="1" thickBot="1">
      <c r="A490" s="63">
        <v>475</v>
      </c>
      <c r="B490" s="162">
        <v>0</v>
      </c>
      <c r="C490" s="162">
        <v>0</v>
      </c>
      <c r="D490" s="162">
        <v>0</v>
      </c>
      <c r="E490" s="162">
        <v>0</v>
      </c>
      <c r="F490" s="162">
        <v>20</v>
      </c>
      <c r="G490" s="231" t="s">
        <v>6269</v>
      </c>
      <c r="H490" s="164" t="s">
        <v>6402</v>
      </c>
      <c r="I490" s="231" t="s">
        <v>2877</v>
      </c>
      <c r="J490" s="231" t="s">
        <v>6207</v>
      </c>
      <c r="K490" s="231">
        <v>20</v>
      </c>
      <c r="L490" s="165" t="s">
        <v>642</v>
      </c>
      <c r="M490" s="165" t="s">
        <v>674</v>
      </c>
      <c r="N490" s="64">
        <v>3</v>
      </c>
      <c r="O490" s="64">
        <v>3</v>
      </c>
      <c r="P490" s="64">
        <v>3</v>
      </c>
      <c r="Q490" s="64">
        <v>2</v>
      </c>
      <c r="R490" s="64">
        <f t="shared" si="82"/>
        <v>11</v>
      </c>
      <c r="S490" s="105" t="s">
        <v>6395</v>
      </c>
      <c r="T490" s="105" t="s">
        <v>172</v>
      </c>
      <c r="U490" s="159">
        <f t="shared" si="73"/>
        <v>6</v>
      </c>
      <c r="V490" s="159">
        <v>6</v>
      </c>
      <c r="W490" s="100">
        <f t="shared" si="74"/>
        <v>1</v>
      </c>
      <c r="X490" s="105" t="str">
        <f t="shared" si="75"/>
        <v>De acuerdo a lo programado</v>
      </c>
      <c r="Y490" s="166"/>
      <c r="Z490" s="159">
        <f t="shared" si="76"/>
        <v>5</v>
      </c>
      <c r="AA490" s="159"/>
      <c r="AB490" s="100" t="str">
        <f t="shared" si="77"/>
        <v>No hay ejecución</v>
      </c>
      <c r="AC490" s="105" t="str">
        <f t="shared" si="78"/>
        <v>NA</v>
      </c>
      <c r="AD490" s="166"/>
      <c r="AE490" s="65">
        <f t="shared" si="79"/>
        <v>6</v>
      </c>
      <c r="AF490" s="100">
        <f t="shared" si="80"/>
        <v>0.54545454545454541</v>
      </c>
      <c r="AG490" s="105" t="str">
        <f t="shared" si="81"/>
        <v>Incumplimiento</v>
      </c>
      <c r="AH490" s="166"/>
      <c r="AI490" s="65" t="s">
        <v>172</v>
      </c>
      <c r="AJ490" s="105" t="s">
        <v>172</v>
      </c>
    </row>
    <row r="491" spans="1:36" s="59" customFormat="1" ht="20.399999999999999" thickTop="1" thickBot="1">
      <c r="A491" s="63">
        <v>476</v>
      </c>
      <c r="B491" s="162">
        <v>0</v>
      </c>
      <c r="C491" s="162">
        <v>0</v>
      </c>
      <c r="D491" s="162">
        <v>0</v>
      </c>
      <c r="E491" s="162">
        <v>0</v>
      </c>
      <c r="F491" s="162">
        <v>20</v>
      </c>
      <c r="G491" s="231" t="s">
        <v>2875</v>
      </c>
      <c r="H491" s="164" t="s">
        <v>6403</v>
      </c>
      <c r="I491" s="231" t="s">
        <v>2877</v>
      </c>
      <c r="J491" s="231" t="s">
        <v>6207</v>
      </c>
      <c r="K491" s="231">
        <v>20</v>
      </c>
      <c r="L491" s="165" t="s">
        <v>642</v>
      </c>
      <c r="M491" s="165" t="s">
        <v>674</v>
      </c>
      <c r="N491" s="64">
        <v>2</v>
      </c>
      <c r="O491" s="64">
        <v>3</v>
      </c>
      <c r="P491" s="64">
        <v>3</v>
      </c>
      <c r="Q491" s="64">
        <v>2</v>
      </c>
      <c r="R491" s="64">
        <f t="shared" si="82"/>
        <v>10</v>
      </c>
      <c r="S491" s="105" t="s">
        <v>6395</v>
      </c>
      <c r="T491" s="105" t="s">
        <v>172</v>
      </c>
      <c r="U491" s="159">
        <f t="shared" si="73"/>
        <v>5</v>
      </c>
      <c r="V491" s="159">
        <v>5</v>
      </c>
      <c r="W491" s="100">
        <f t="shared" si="74"/>
        <v>1</v>
      </c>
      <c r="X491" s="105" t="str">
        <f t="shared" si="75"/>
        <v>De acuerdo a lo programado</v>
      </c>
      <c r="Y491" s="166"/>
      <c r="Z491" s="159">
        <f t="shared" si="76"/>
        <v>5</v>
      </c>
      <c r="AA491" s="159"/>
      <c r="AB491" s="100" t="str">
        <f t="shared" si="77"/>
        <v>No hay ejecución</v>
      </c>
      <c r="AC491" s="105" t="str">
        <f t="shared" si="78"/>
        <v>NA</v>
      </c>
      <c r="AD491" s="166"/>
      <c r="AE491" s="65">
        <f t="shared" si="79"/>
        <v>5</v>
      </c>
      <c r="AF491" s="100">
        <f t="shared" si="80"/>
        <v>0.5</v>
      </c>
      <c r="AG491" s="105" t="str">
        <f t="shared" si="81"/>
        <v>Incumplimiento</v>
      </c>
      <c r="AH491" s="166"/>
      <c r="AI491" s="65" t="s">
        <v>172</v>
      </c>
      <c r="AJ491" s="105" t="s">
        <v>172</v>
      </c>
    </row>
    <row r="492" spans="1:36" s="59" customFormat="1" ht="20.399999999999999" thickTop="1" thickBot="1">
      <c r="A492" s="63">
        <v>477</v>
      </c>
      <c r="B492" s="162">
        <v>0</v>
      </c>
      <c r="C492" s="162">
        <v>0</v>
      </c>
      <c r="D492" s="162">
        <v>0</v>
      </c>
      <c r="E492" s="162">
        <v>0</v>
      </c>
      <c r="F492" s="162">
        <v>20</v>
      </c>
      <c r="G492" s="231" t="s">
        <v>2875</v>
      </c>
      <c r="H492" s="164" t="s">
        <v>6404</v>
      </c>
      <c r="I492" s="231" t="s">
        <v>2877</v>
      </c>
      <c r="J492" s="231" t="s">
        <v>6207</v>
      </c>
      <c r="K492" s="231">
        <v>20</v>
      </c>
      <c r="L492" s="165" t="s">
        <v>642</v>
      </c>
      <c r="M492" s="165" t="s">
        <v>674</v>
      </c>
      <c r="N492" s="64">
        <v>2</v>
      </c>
      <c r="O492" s="64">
        <v>3</v>
      </c>
      <c r="P492" s="64">
        <v>3</v>
      </c>
      <c r="Q492" s="64">
        <v>2</v>
      </c>
      <c r="R492" s="64">
        <f t="shared" si="82"/>
        <v>10</v>
      </c>
      <c r="S492" s="105" t="s">
        <v>6395</v>
      </c>
      <c r="T492" s="105" t="s">
        <v>172</v>
      </c>
      <c r="U492" s="159">
        <f t="shared" si="73"/>
        <v>5</v>
      </c>
      <c r="V492" s="159">
        <v>7</v>
      </c>
      <c r="W492" s="100">
        <f t="shared" si="74"/>
        <v>1.4</v>
      </c>
      <c r="X492" s="105" t="str">
        <f t="shared" si="75"/>
        <v>De acuerdo a lo programado</v>
      </c>
      <c r="Y492" s="166"/>
      <c r="Z492" s="159">
        <f t="shared" si="76"/>
        <v>5</v>
      </c>
      <c r="AA492" s="159"/>
      <c r="AB492" s="100" t="str">
        <f t="shared" si="77"/>
        <v>No hay ejecución</v>
      </c>
      <c r="AC492" s="105" t="str">
        <f t="shared" si="78"/>
        <v>NA</v>
      </c>
      <c r="AD492" s="166"/>
      <c r="AE492" s="65">
        <f t="shared" si="79"/>
        <v>7</v>
      </c>
      <c r="AF492" s="100">
        <f t="shared" si="80"/>
        <v>0.7</v>
      </c>
      <c r="AG492" s="105" t="str">
        <f t="shared" si="81"/>
        <v>Atraso Leve</v>
      </c>
      <c r="AH492" s="166"/>
      <c r="AI492" s="65" t="s">
        <v>172</v>
      </c>
      <c r="AJ492" s="105" t="s">
        <v>172</v>
      </c>
    </row>
    <row r="493" spans="1:36" s="59" customFormat="1" ht="20.399999999999999" thickTop="1" thickBot="1">
      <c r="A493" s="63">
        <v>478</v>
      </c>
      <c r="B493" s="162">
        <v>0</v>
      </c>
      <c r="C493" s="162">
        <v>0</v>
      </c>
      <c r="D493" s="162">
        <v>0</v>
      </c>
      <c r="E493" s="162">
        <v>0</v>
      </c>
      <c r="F493" s="162">
        <v>20</v>
      </c>
      <c r="G493" s="231" t="s">
        <v>2875</v>
      </c>
      <c r="H493" s="164" t="s">
        <v>6405</v>
      </c>
      <c r="I493" s="231" t="s">
        <v>2877</v>
      </c>
      <c r="J493" s="231" t="s">
        <v>6207</v>
      </c>
      <c r="K493" s="231">
        <v>20</v>
      </c>
      <c r="L493" s="165" t="s">
        <v>642</v>
      </c>
      <c r="M493" s="165" t="s">
        <v>674</v>
      </c>
      <c r="N493" s="64">
        <v>2</v>
      </c>
      <c r="O493" s="64">
        <v>1</v>
      </c>
      <c r="P493" s="64">
        <v>1</v>
      </c>
      <c r="Q493" s="64">
        <v>1</v>
      </c>
      <c r="R493" s="64">
        <f t="shared" si="82"/>
        <v>5</v>
      </c>
      <c r="S493" s="105" t="s">
        <v>6395</v>
      </c>
      <c r="T493" s="105" t="s">
        <v>172</v>
      </c>
      <c r="U493" s="159">
        <f t="shared" si="73"/>
        <v>3</v>
      </c>
      <c r="V493" s="159">
        <v>6</v>
      </c>
      <c r="W493" s="100">
        <f t="shared" si="74"/>
        <v>2</v>
      </c>
      <c r="X493" s="105" t="str">
        <f t="shared" si="75"/>
        <v>De acuerdo a lo programado</v>
      </c>
      <c r="Y493" s="166"/>
      <c r="Z493" s="159">
        <f t="shared" si="76"/>
        <v>2</v>
      </c>
      <c r="AA493" s="159"/>
      <c r="AB493" s="100" t="str">
        <f t="shared" si="77"/>
        <v>No hay ejecución</v>
      </c>
      <c r="AC493" s="105" t="str">
        <f t="shared" si="78"/>
        <v>NA</v>
      </c>
      <c r="AD493" s="166"/>
      <c r="AE493" s="65">
        <f t="shared" si="79"/>
        <v>6</v>
      </c>
      <c r="AF493" s="100">
        <f t="shared" si="80"/>
        <v>1.2</v>
      </c>
      <c r="AG493" s="105" t="str">
        <f t="shared" si="81"/>
        <v>De acuerdo a lo programado</v>
      </c>
      <c r="AH493" s="166"/>
      <c r="AI493" s="65" t="s">
        <v>172</v>
      </c>
      <c r="AJ493" s="105" t="s">
        <v>172</v>
      </c>
    </row>
    <row r="494" spans="1:36" s="59" customFormat="1" ht="30" thickTop="1" thickBot="1">
      <c r="A494" s="63">
        <v>479</v>
      </c>
      <c r="B494" s="162">
        <v>0</v>
      </c>
      <c r="C494" s="162">
        <v>0</v>
      </c>
      <c r="D494" s="162">
        <v>0</v>
      </c>
      <c r="E494" s="162">
        <v>0</v>
      </c>
      <c r="F494" s="162">
        <v>20</v>
      </c>
      <c r="G494" s="231" t="s">
        <v>6171</v>
      </c>
      <c r="H494" s="164" t="s">
        <v>6406</v>
      </c>
      <c r="I494" s="231" t="s">
        <v>2877</v>
      </c>
      <c r="J494" s="231" t="s">
        <v>6207</v>
      </c>
      <c r="K494" s="231">
        <v>20</v>
      </c>
      <c r="L494" s="165" t="s">
        <v>642</v>
      </c>
      <c r="M494" s="165" t="s">
        <v>674</v>
      </c>
      <c r="N494" s="64">
        <v>0</v>
      </c>
      <c r="O494" s="64">
        <v>0</v>
      </c>
      <c r="P494" s="64">
        <v>2</v>
      </c>
      <c r="Q494" s="64">
        <v>2</v>
      </c>
      <c r="R494" s="64">
        <f t="shared" si="82"/>
        <v>4</v>
      </c>
      <c r="S494" s="105" t="s">
        <v>6395</v>
      </c>
      <c r="T494" s="105" t="s">
        <v>172</v>
      </c>
      <c r="U494" s="159">
        <f t="shared" si="73"/>
        <v>0</v>
      </c>
      <c r="V494" s="159">
        <v>3</v>
      </c>
      <c r="W494" s="100" t="str">
        <f t="shared" si="74"/>
        <v>No hay Programación</v>
      </c>
      <c r="X494" s="105" t="str">
        <f t="shared" si="75"/>
        <v>De acuerdo a lo programado</v>
      </c>
      <c r="Y494" s="166"/>
      <c r="Z494" s="159">
        <f t="shared" si="76"/>
        <v>4</v>
      </c>
      <c r="AA494" s="159"/>
      <c r="AB494" s="100" t="str">
        <f t="shared" si="77"/>
        <v>No hay ejecución</v>
      </c>
      <c r="AC494" s="105" t="str">
        <f t="shared" si="78"/>
        <v>NA</v>
      </c>
      <c r="AD494" s="166"/>
      <c r="AE494" s="65">
        <f t="shared" si="79"/>
        <v>3</v>
      </c>
      <c r="AF494" s="100">
        <f t="shared" si="80"/>
        <v>0.75</v>
      </c>
      <c r="AG494" s="105" t="str">
        <f t="shared" si="81"/>
        <v>Atraso Leve</v>
      </c>
      <c r="AH494" s="166"/>
      <c r="AI494" s="65" t="s">
        <v>172</v>
      </c>
      <c r="AJ494" s="105" t="s">
        <v>172</v>
      </c>
    </row>
    <row r="495" spans="1:36" s="59" customFormat="1" ht="20.399999999999999" thickTop="1" thickBot="1">
      <c r="A495" s="63">
        <v>480</v>
      </c>
      <c r="B495" s="162">
        <v>0</v>
      </c>
      <c r="C495" s="162">
        <v>0</v>
      </c>
      <c r="D495" s="162">
        <v>0</v>
      </c>
      <c r="E495" s="162">
        <v>0</v>
      </c>
      <c r="F495" s="162">
        <v>20</v>
      </c>
      <c r="G495" s="231" t="s">
        <v>6232</v>
      </c>
      <c r="H495" s="164" t="s">
        <v>6407</v>
      </c>
      <c r="I495" s="231" t="s">
        <v>2877</v>
      </c>
      <c r="J495" s="231" t="s">
        <v>6207</v>
      </c>
      <c r="K495" s="231">
        <v>21</v>
      </c>
      <c r="L495" s="165" t="s">
        <v>642</v>
      </c>
      <c r="M495" s="165" t="s">
        <v>643</v>
      </c>
      <c r="N495" s="64">
        <v>1</v>
      </c>
      <c r="O495" s="64">
        <v>3</v>
      </c>
      <c r="P495" s="64">
        <v>3</v>
      </c>
      <c r="Q495" s="64">
        <v>2</v>
      </c>
      <c r="R495" s="64">
        <f t="shared" si="82"/>
        <v>9</v>
      </c>
      <c r="S495" s="105" t="s">
        <v>6356</v>
      </c>
      <c r="T495" s="105" t="s">
        <v>172</v>
      </c>
      <c r="U495" s="159">
        <f t="shared" si="73"/>
        <v>4</v>
      </c>
      <c r="V495" s="159">
        <v>6</v>
      </c>
      <c r="W495" s="100">
        <f t="shared" si="74"/>
        <v>1.5</v>
      </c>
      <c r="X495" s="105" t="str">
        <f t="shared" si="75"/>
        <v>De acuerdo a lo programado</v>
      </c>
      <c r="Y495" s="166"/>
      <c r="Z495" s="159">
        <f t="shared" si="76"/>
        <v>5</v>
      </c>
      <c r="AA495" s="159"/>
      <c r="AB495" s="100" t="str">
        <f t="shared" si="77"/>
        <v>No hay ejecución</v>
      </c>
      <c r="AC495" s="105" t="str">
        <f t="shared" si="78"/>
        <v>NA</v>
      </c>
      <c r="AD495" s="166"/>
      <c r="AE495" s="65">
        <f t="shared" si="79"/>
        <v>6</v>
      </c>
      <c r="AF495" s="100">
        <f t="shared" si="80"/>
        <v>0.66666666666666663</v>
      </c>
      <c r="AG495" s="105" t="str">
        <f t="shared" si="81"/>
        <v>Incumplimiento</v>
      </c>
      <c r="AH495" s="166"/>
      <c r="AI495" s="65" t="s">
        <v>172</v>
      </c>
      <c r="AJ495" s="105" t="s">
        <v>172</v>
      </c>
    </row>
    <row r="496" spans="1:36" s="59" customFormat="1" ht="20.399999999999999" thickTop="1" thickBot="1">
      <c r="A496" s="63">
        <v>481</v>
      </c>
      <c r="B496" s="162">
        <v>0</v>
      </c>
      <c r="C496" s="162">
        <v>0</v>
      </c>
      <c r="D496" s="162">
        <v>0</v>
      </c>
      <c r="E496" s="162">
        <v>0</v>
      </c>
      <c r="F496" s="162">
        <v>20</v>
      </c>
      <c r="G496" s="231" t="s">
        <v>6232</v>
      </c>
      <c r="H496" s="164" t="s">
        <v>6408</v>
      </c>
      <c r="I496" s="231" t="s">
        <v>2877</v>
      </c>
      <c r="J496" s="231" t="s">
        <v>6207</v>
      </c>
      <c r="K496" s="231">
        <v>21</v>
      </c>
      <c r="L496" s="165" t="s">
        <v>642</v>
      </c>
      <c r="M496" s="165" t="s">
        <v>643</v>
      </c>
      <c r="N496" s="64">
        <v>1</v>
      </c>
      <c r="O496" s="64">
        <v>3</v>
      </c>
      <c r="P496" s="64">
        <v>3</v>
      </c>
      <c r="Q496" s="64">
        <v>2</v>
      </c>
      <c r="R496" s="64">
        <f t="shared" si="82"/>
        <v>9</v>
      </c>
      <c r="S496" s="105" t="s">
        <v>6356</v>
      </c>
      <c r="T496" s="105" t="s">
        <v>172</v>
      </c>
      <c r="U496" s="159">
        <f t="shared" si="73"/>
        <v>4</v>
      </c>
      <c r="V496" s="159">
        <v>2</v>
      </c>
      <c r="W496" s="100">
        <f t="shared" si="74"/>
        <v>0.5</v>
      </c>
      <c r="X496" s="105" t="str">
        <f t="shared" si="75"/>
        <v>En Riesgo de no Cumplimiento</v>
      </c>
      <c r="Y496" s="166" t="s">
        <v>6409</v>
      </c>
      <c r="Z496" s="159">
        <f t="shared" si="76"/>
        <v>5</v>
      </c>
      <c r="AA496" s="159"/>
      <c r="AB496" s="100" t="str">
        <f t="shared" si="77"/>
        <v>No hay ejecución</v>
      </c>
      <c r="AC496" s="105" t="str">
        <f t="shared" si="78"/>
        <v>NA</v>
      </c>
      <c r="AD496" s="166"/>
      <c r="AE496" s="65">
        <f t="shared" si="79"/>
        <v>2</v>
      </c>
      <c r="AF496" s="100">
        <f t="shared" si="80"/>
        <v>0.22222222222222221</v>
      </c>
      <c r="AG496" s="105" t="str">
        <f t="shared" si="81"/>
        <v>Incumplimiento</v>
      </c>
      <c r="AH496" s="166"/>
      <c r="AI496" s="65" t="s">
        <v>172</v>
      </c>
      <c r="AJ496" s="105" t="s">
        <v>172</v>
      </c>
    </row>
    <row r="497" spans="1:36" s="59" customFormat="1" ht="30" thickTop="1" thickBot="1">
      <c r="A497" s="63">
        <v>482</v>
      </c>
      <c r="B497" s="162">
        <v>0</v>
      </c>
      <c r="C497" s="162">
        <v>0</v>
      </c>
      <c r="D497" s="162">
        <v>0</v>
      </c>
      <c r="E497" s="162">
        <v>0</v>
      </c>
      <c r="F497" s="162">
        <v>20</v>
      </c>
      <c r="G497" s="231" t="s">
        <v>6232</v>
      </c>
      <c r="H497" s="164" t="s">
        <v>6410</v>
      </c>
      <c r="I497" s="231" t="s">
        <v>2877</v>
      </c>
      <c r="J497" s="231" t="s">
        <v>6207</v>
      </c>
      <c r="K497" s="231">
        <v>20</v>
      </c>
      <c r="L497" s="165" t="s">
        <v>642</v>
      </c>
      <c r="M497" s="165" t="s">
        <v>643</v>
      </c>
      <c r="N497" s="64">
        <v>2</v>
      </c>
      <c r="O497" s="64">
        <v>3</v>
      </c>
      <c r="P497" s="64">
        <v>3</v>
      </c>
      <c r="Q497" s="64">
        <v>2</v>
      </c>
      <c r="R497" s="64">
        <f t="shared" si="82"/>
        <v>10</v>
      </c>
      <c r="S497" s="105" t="s">
        <v>6395</v>
      </c>
      <c r="T497" s="105" t="s">
        <v>172</v>
      </c>
      <c r="U497" s="159">
        <f t="shared" si="73"/>
        <v>5</v>
      </c>
      <c r="V497" s="159">
        <v>4</v>
      </c>
      <c r="W497" s="100">
        <f t="shared" si="74"/>
        <v>0.8</v>
      </c>
      <c r="X497" s="105" t="str">
        <f t="shared" si="75"/>
        <v>Atraso Leve</v>
      </c>
      <c r="Y497" s="166" t="s">
        <v>6411</v>
      </c>
      <c r="Z497" s="159">
        <f t="shared" si="76"/>
        <v>5</v>
      </c>
      <c r="AA497" s="159"/>
      <c r="AB497" s="100" t="str">
        <f t="shared" si="77"/>
        <v>No hay ejecución</v>
      </c>
      <c r="AC497" s="105" t="str">
        <f t="shared" si="78"/>
        <v>NA</v>
      </c>
      <c r="AD497" s="166"/>
      <c r="AE497" s="65">
        <f t="shared" si="79"/>
        <v>4</v>
      </c>
      <c r="AF497" s="100">
        <f t="shared" si="80"/>
        <v>0.4</v>
      </c>
      <c r="AG497" s="105" t="str">
        <f t="shared" si="81"/>
        <v>Incumplimiento</v>
      </c>
      <c r="AH497" s="166"/>
      <c r="AI497" s="65" t="s">
        <v>172</v>
      </c>
      <c r="AJ497" s="105" t="s">
        <v>172</v>
      </c>
    </row>
    <row r="498" spans="1:36" s="59" customFormat="1" ht="20.399999999999999" thickTop="1" thickBot="1">
      <c r="A498" s="63">
        <v>483</v>
      </c>
      <c r="B498" s="162">
        <v>0</v>
      </c>
      <c r="C498" s="162">
        <v>0</v>
      </c>
      <c r="D498" s="162">
        <v>0</v>
      </c>
      <c r="E498" s="162">
        <v>0</v>
      </c>
      <c r="F498" s="162">
        <v>20</v>
      </c>
      <c r="G498" s="231" t="s">
        <v>6232</v>
      </c>
      <c r="H498" s="164" t="s">
        <v>6412</v>
      </c>
      <c r="I498" s="231" t="s">
        <v>2877</v>
      </c>
      <c r="J498" s="231" t="s">
        <v>6207</v>
      </c>
      <c r="K498" s="231">
        <v>20</v>
      </c>
      <c r="L498" s="165" t="s">
        <v>642</v>
      </c>
      <c r="M498" s="165" t="s">
        <v>643</v>
      </c>
      <c r="N498" s="64">
        <v>3</v>
      </c>
      <c r="O498" s="64">
        <v>3</v>
      </c>
      <c r="P498" s="64">
        <v>3</v>
      </c>
      <c r="Q498" s="64">
        <v>2</v>
      </c>
      <c r="R498" s="64">
        <f t="shared" si="82"/>
        <v>11</v>
      </c>
      <c r="S498" s="105" t="s">
        <v>6395</v>
      </c>
      <c r="T498" s="105" t="s">
        <v>172</v>
      </c>
      <c r="U498" s="159">
        <f t="shared" si="73"/>
        <v>6</v>
      </c>
      <c r="V498" s="159">
        <v>6</v>
      </c>
      <c r="W498" s="100">
        <f t="shared" si="74"/>
        <v>1</v>
      </c>
      <c r="X498" s="105" t="str">
        <f t="shared" si="75"/>
        <v>De acuerdo a lo programado</v>
      </c>
      <c r="Y498" s="166"/>
      <c r="Z498" s="159">
        <f t="shared" si="76"/>
        <v>5</v>
      </c>
      <c r="AA498" s="159"/>
      <c r="AB498" s="100" t="str">
        <f t="shared" si="77"/>
        <v>No hay ejecución</v>
      </c>
      <c r="AC498" s="105" t="str">
        <f t="shared" si="78"/>
        <v>NA</v>
      </c>
      <c r="AD498" s="166"/>
      <c r="AE498" s="65">
        <f t="shared" si="79"/>
        <v>6</v>
      </c>
      <c r="AF498" s="100">
        <f t="shared" si="80"/>
        <v>0.54545454545454541</v>
      </c>
      <c r="AG498" s="105" t="str">
        <f t="shared" si="81"/>
        <v>Incumplimiento</v>
      </c>
      <c r="AH498" s="166"/>
      <c r="AI498" s="65" t="s">
        <v>172</v>
      </c>
      <c r="AJ498" s="105" t="s">
        <v>172</v>
      </c>
    </row>
    <row r="499" spans="1:36" s="59" customFormat="1" ht="19.2">
      <c r="A499" s="63">
        <v>484</v>
      </c>
      <c r="B499" s="162">
        <v>0</v>
      </c>
      <c r="C499" s="162">
        <v>0</v>
      </c>
      <c r="D499" s="162">
        <v>0</v>
      </c>
      <c r="E499" s="162">
        <v>0</v>
      </c>
      <c r="F499" s="162">
        <v>20</v>
      </c>
      <c r="G499" s="231" t="s">
        <v>6232</v>
      </c>
      <c r="H499" s="164" t="s">
        <v>6413</v>
      </c>
      <c r="I499" s="231" t="s">
        <v>2877</v>
      </c>
      <c r="J499" s="231" t="s">
        <v>6207</v>
      </c>
      <c r="K499" s="231">
        <v>20</v>
      </c>
      <c r="L499" s="165" t="s">
        <v>642</v>
      </c>
      <c r="M499" s="165" t="s">
        <v>643</v>
      </c>
      <c r="N499" s="64">
        <v>2</v>
      </c>
      <c r="O499" s="64">
        <v>3</v>
      </c>
      <c r="P499" s="64">
        <v>3</v>
      </c>
      <c r="Q499" s="64">
        <v>3</v>
      </c>
      <c r="R499" s="64">
        <f t="shared" si="82"/>
        <v>11</v>
      </c>
      <c r="S499" s="105" t="s">
        <v>6337</v>
      </c>
      <c r="T499" s="105" t="s">
        <v>172</v>
      </c>
      <c r="U499" s="159">
        <f t="shared" si="73"/>
        <v>5</v>
      </c>
      <c r="V499" s="159">
        <v>2</v>
      </c>
      <c r="W499" s="100">
        <f t="shared" si="74"/>
        <v>0.4</v>
      </c>
      <c r="X499" s="105" t="str">
        <f t="shared" si="75"/>
        <v>En Riesgo de no Cumplimiento</v>
      </c>
      <c r="Y499" s="166" t="s">
        <v>6414</v>
      </c>
      <c r="Z499" s="159">
        <f t="shared" si="76"/>
        <v>6</v>
      </c>
      <c r="AA499" s="159"/>
      <c r="AB499" s="100" t="str">
        <f t="shared" si="77"/>
        <v>No hay ejecución</v>
      </c>
      <c r="AC499" s="105" t="str">
        <f t="shared" si="78"/>
        <v>NA</v>
      </c>
      <c r="AD499" s="166"/>
      <c r="AE499" s="65">
        <f t="shared" si="79"/>
        <v>2</v>
      </c>
      <c r="AF499" s="100">
        <f t="shared" si="80"/>
        <v>0.18181818181818182</v>
      </c>
      <c r="AG499" s="105" t="str">
        <f t="shared" si="81"/>
        <v>Incumplimiento</v>
      </c>
      <c r="AH499" s="166"/>
      <c r="AI499" s="65" t="s">
        <v>172</v>
      </c>
      <c r="AJ499" s="105" t="s">
        <v>172</v>
      </c>
    </row>
    <row r="500" spans="1:36" s="59" customFormat="1" ht="19.2">
      <c r="A500" s="63">
        <v>485</v>
      </c>
      <c r="B500" s="162">
        <v>0</v>
      </c>
      <c r="C500" s="162">
        <v>0</v>
      </c>
      <c r="D500" s="162">
        <v>0</v>
      </c>
      <c r="E500" s="162">
        <v>0</v>
      </c>
      <c r="F500" s="162">
        <v>20</v>
      </c>
      <c r="G500" s="231" t="s">
        <v>6232</v>
      </c>
      <c r="H500" s="164" t="s">
        <v>6415</v>
      </c>
      <c r="I500" s="231" t="s">
        <v>2877</v>
      </c>
      <c r="J500" s="231" t="s">
        <v>6207</v>
      </c>
      <c r="K500" s="231">
        <v>20</v>
      </c>
      <c r="L500" s="165" t="s">
        <v>642</v>
      </c>
      <c r="M500" s="165" t="s">
        <v>643</v>
      </c>
      <c r="N500" s="64">
        <v>1</v>
      </c>
      <c r="O500" s="64">
        <v>1</v>
      </c>
      <c r="P500" s="64">
        <v>1</v>
      </c>
      <c r="Q500" s="64">
        <v>1</v>
      </c>
      <c r="R500" s="64">
        <f t="shared" si="82"/>
        <v>4</v>
      </c>
      <c r="S500" s="105" t="s">
        <v>6337</v>
      </c>
      <c r="T500" s="105" t="s">
        <v>172</v>
      </c>
      <c r="U500" s="159">
        <f t="shared" si="73"/>
        <v>2</v>
      </c>
      <c r="V500" s="159">
        <v>0</v>
      </c>
      <c r="W500" s="100">
        <f t="shared" si="74"/>
        <v>0</v>
      </c>
      <c r="X500" s="105" t="str">
        <f t="shared" si="75"/>
        <v>En Riesgo de no Cumplimiento</v>
      </c>
      <c r="Y500" s="166" t="s">
        <v>6416</v>
      </c>
      <c r="Z500" s="159">
        <f t="shared" si="76"/>
        <v>2</v>
      </c>
      <c r="AA500" s="159"/>
      <c r="AB500" s="100" t="str">
        <f t="shared" si="77"/>
        <v>No hay ejecución</v>
      </c>
      <c r="AC500" s="105" t="str">
        <f t="shared" si="78"/>
        <v>NA</v>
      </c>
      <c r="AD500" s="166"/>
      <c r="AE500" s="65">
        <f t="shared" si="79"/>
        <v>0</v>
      </c>
      <c r="AF500" s="100" t="str">
        <f t="shared" si="80"/>
        <v>No hay Programación</v>
      </c>
      <c r="AG500" s="105" t="str">
        <f t="shared" si="81"/>
        <v>De acuerdo a lo programado</v>
      </c>
      <c r="AH500" s="166"/>
      <c r="AI500" s="65" t="s">
        <v>172</v>
      </c>
      <c r="AJ500" s="105" t="s">
        <v>172</v>
      </c>
    </row>
    <row r="501" spans="1:36" s="59" customFormat="1" ht="19.2">
      <c r="A501" s="63">
        <v>486</v>
      </c>
      <c r="B501" s="162">
        <v>0</v>
      </c>
      <c r="C501" s="162">
        <v>0</v>
      </c>
      <c r="D501" s="162">
        <v>0</v>
      </c>
      <c r="E501" s="162">
        <v>0</v>
      </c>
      <c r="F501" s="162">
        <v>20</v>
      </c>
      <c r="G501" s="231" t="s">
        <v>6232</v>
      </c>
      <c r="H501" s="164" t="s">
        <v>6417</v>
      </c>
      <c r="I501" s="231" t="s">
        <v>2877</v>
      </c>
      <c r="J501" s="231" t="s">
        <v>6207</v>
      </c>
      <c r="K501" s="231">
        <v>20</v>
      </c>
      <c r="L501" s="165" t="s">
        <v>642</v>
      </c>
      <c r="M501" s="165" t="s">
        <v>643</v>
      </c>
      <c r="N501" s="64">
        <v>2</v>
      </c>
      <c r="O501" s="64">
        <v>2</v>
      </c>
      <c r="P501" s="64">
        <v>2</v>
      </c>
      <c r="Q501" s="64">
        <v>2</v>
      </c>
      <c r="R501" s="64">
        <f t="shared" si="82"/>
        <v>8</v>
      </c>
      <c r="S501" s="105" t="s">
        <v>6392</v>
      </c>
      <c r="T501" s="105" t="s">
        <v>172</v>
      </c>
      <c r="U501" s="159">
        <f t="shared" si="73"/>
        <v>4</v>
      </c>
      <c r="V501" s="159">
        <v>4</v>
      </c>
      <c r="W501" s="100">
        <f t="shared" si="74"/>
        <v>1</v>
      </c>
      <c r="X501" s="105" t="str">
        <f t="shared" si="75"/>
        <v>De acuerdo a lo programado</v>
      </c>
      <c r="Y501" s="166"/>
      <c r="Z501" s="159">
        <f t="shared" si="76"/>
        <v>4</v>
      </c>
      <c r="AA501" s="159"/>
      <c r="AB501" s="100" t="str">
        <f t="shared" si="77"/>
        <v>No hay ejecución</v>
      </c>
      <c r="AC501" s="105" t="str">
        <f t="shared" si="78"/>
        <v>NA</v>
      </c>
      <c r="AD501" s="166"/>
      <c r="AE501" s="65">
        <f t="shared" si="79"/>
        <v>4</v>
      </c>
      <c r="AF501" s="100">
        <f t="shared" si="80"/>
        <v>0.5</v>
      </c>
      <c r="AG501" s="105" t="str">
        <f t="shared" si="81"/>
        <v>Incumplimiento</v>
      </c>
      <c r="AH501" s="166"/>
      <c r="AI501" s="65" t="s">
        <v>172</v>
      </c>
      <c r="AJ501" s="105" t="s">
        <v>172</v>
      </c>
    </row>
    <row r="502" spans="1:36" s="59" customFormat="1" ht="19.2">
      <c r="A502" s="63">
        <v>487</v>
      </c>
      <c r="B502" s="162">
        <v>0</v>
      </c>
      <c r="C502" s="162">
        <v>0</v>
      </c>
      <c r="D502" s="162">
        <v>0</v>
      </c>
      <c r="E502" s="162">
        <v>0</v>
      </c>
      <c r="F502" s="162">
        <v>20</v>
      </c>
      <c r="G502" s="231" t="s">
        <v>6232</v>
      </c>
      <c r="H502" s="164" t="s">
        <v>6418</v>
      </c>
      <c r="I502" s="231" t="s">
        <v>2877</v>
      </c>
      <c r="J502" s="231" t="s">
        <v>6207</v>
      </c>
      <c r="K502" s="231">
        <v>20</v>
      </c>
      <c r="L502" s="165" t="s">
        <v>642</v>
      </c>
      <c r="M502" s="165" t="s">
        <v>643</v>
      </c>
      <c r="N502" s="64">
        <v>2</v>
      </c>
      <c r="O502" s="64">
        <v>0</v>
      </c>
      <c r="P502" s="64">
        <v>0</v>
      </c>
      <c r="Q502" s="64">
        <v>1</v>
      </c>
      <c r="R502" s="64">
        <f t="shared" si="82"/>
        <v>3</v>
      </c>
      <c r="S502" s="105" t="s">
        <v>6337</v>
      </c>
      <c r="T502" s="105" t="s">
        <v>172</v>
      </c>
      <c r="U502" s="159">
        <f t="shared" si="73"/>
        <v>2</v>
      </c>
      <c r="V502" s="159">
        <v>1</v>
      </c>
      <c r="W502" s="100">
        <f t="shared" si="74"/>
        <v>0.5</v>
      </c>
      <c r="X502" s="105" t="str">
        <f t="shared" si="75"/>
        <v>En Riesgo de no Cumplimiento</v>
      </c>
      <c r="Y502" s="166" t="s">
        <v>6419</v>
      </c>
      <c r="Z502" s="159">
        <f t="shared" si="76"/>
        <v>1</v>
      </c>
      <c r="AA502" s="159"/>
      <c r="AB502" s="100" t="str">
        <f t="shared" si="77"/>
        <v>No hay ejecución</v>
      </c>
      <c r="AC502" s="105" t="str">
        <f t="shared" si="78"/>
        <v>NA</v>
      </c>
      <c r="AD502" s="166"/>
      <c r="AE502" s="65">
        <f t="shared" si="79"/>
        <v>1</v>
      </c>
      <c r="AF502" s="100">
        <f t="shared" si="80"/>
        <v>0.33333333333333331</v>
      </c>
      <c r="AG502" s="105" t="str">
        <f t="shared" si="81"/>
        <v>Incumplimiento</v>
      </c>
      <c r="AH502" s="166"/>
      <c r="AI502" s="65" t="s">
        <v>172</v>
      </c>
      <c r="AJ502" s="105" t="s">
        <v>172</v>
      </c>
    </row>
    <row r="503" spans="1:36" s="59" customFormat="1" ht="30" thickTop="1" thickBot="1">
      <c r="A503" s="63">
        <v>488</v>
      </c>
      <c r="B503" s="162">
        <v>0</v>
      </c>
      <c r="C503" s="162">
        <v>0</v>
      </c>
      <c r="D503" s="162">
        <v>0</v>
      </c>
      <c r="E503" s="162">
        <v>0</v>
      </c>
      <c r="F503" s="162">
        <v>21</v>
      </c>
      <c r="G503" s="231" t="s">
        <v>6275</v>
      </c>
      <c r="H503" s="164" t="s">
        <v>6420</v>
      </c>
      <c r="I503" s="231" t="s">
        <v>2877</v>
      </c>
      <c r="J503" s="231" t="s">
        <v>6267</v>
      </c>
      <c r="K503" s="231">
        <v>19</v>
      </c>
      <c r="L503" s="165" t="s">
        <v>640</v>
      </c>
      <c r="M503" s="165" t="s">
        <v>636</v>
      </c>
      <c r="N503" s="64">
        <v>1</v>
      </c>
      <c r="O503" s="64">
        <v>1</v>
      </c>
      <c r="P503" s="64">
        <v>0</v>
      </c>
      <c r="Q503" s="64">
        <v>1</v>
      </c>
      <c r="R503" s="64">
        <f t="shared" si="82"/>
        <v>3</v>
      </c>
      <c r="S503" s="105" t="s">
        <v>6356</v>
      </c>
      <c r="T503" s="105" t="s">
        <v>172</v>
      </c>
      <c r="U503" s="159">
        <f t="shared" si="73"/>
        <v>2</v>
      </c>
      <c r="V503" s="159">
        <v>1</v>
      </c>
      <c r="W503" s="100">
        <f t="shared" si="74"/>
        <v>0.5</v>
      </c>
      <c r="X503" s="105" t="str">
        <f t="shared" si="75"/>
        <v>En Riesgo de no Cumplimiento</v>
      </c>
      <c r="Y503" s="166" t="s">
        <v>6421</v>
      </c>
      <c r="Z503" s="159">
        <f t="shared" si="76"/>
        <v>1</v>
      </c>
      <c r="AA503" s="159"/>
      <c r="AB503" s="100" t="str">
        <f t="shared" si="77"/>
        <v>No hay ejecución</v>
      </c>
      <c r="AC503" s="105" t="str">
        <f t="shared" si="78"/>
        <v>NA</v>
      </c>
      <c r="AD503" s="166"/>
      <c r="AE503" s="65">
        <f t="shared" si="79"/>
        <v>1</v>
      </c>
      <c r="AF503" s="100">
        <f t="shared" si="80"/>
        <v>0.33333333333333331</v>
      </c>
      <c r="AG503" s="105" t="str">
        <f t="shared" si="81"/>
        <v>Incumplimiento</v>
      </c>
      <c r="AH503" s="166"/>
      <c r="AI503" s="65" t="s">
        <v>172</v>
      </c>
      <c r="AJ503" s="105" t="s">
        <v>172</v>
      </c>
    </row>
    <row r="504" spans="1:36" s="59" customFormat="1" ht="28.8">
      <c r="A504" s="63">
        <v>489</v>
      </c>
      <c r="B504" s="162">
        <v>0</v>
      </c>
      <c r="C504" s="162">
        <v>0</v>
      </c>
      <c r="D504" s="162">
        <v>0</v>
      </c>
      <c r="E504" s="162">
        <v>0</v>
      </c>
      <c r="F504" s="162">
        <v>21</v>
      </c>
      <c r="G504" s="231" t="s">
        <v>2875</v>
      </c>
      <c r="H504" s="164" t="s">
        <v>6422</v>
      </c>
      <c r="I504" s="231" t="s">
        <v>2877</v>
      </c>
      <c r="J504" s="231" t="s">
        <v>6267</v>
      </c>
      <c r="K504" s="231">
        <v>19</v>
      </c>
      <c r="L504" s="165" t="s">
        <v>642</v>
      </c>
      <c r="M504" s="165" t="s">
        <v>636</v>
      </c>
      <c r="N504" s="64">
        <v>1</v>
      </c>
      <c r="O504" s="64">
        <v>2</v>
      </c>
      <c r="P504" s="64">
        <v>2</v>
      </c>
      <c r="Q504" s="64">
        <v>1</v>
      </c>
      <c r="R504" s="64">
        <f t="shared" si="82"/>
        <v>6</v>
      </c>
      <c r="S504" s="105" t="s">
        <v>6312</v>
      </c>
      <c r="T504" s="105" t="s">
        <v>172</v>
      </c>
      <c r="U504" s="159">
        <f t="shared" si="73"/>
        <v>3</v>
      </c>
      <c r="V504" s="159">
        <v>3</v>
      </c>
      <c r="W504" s="100">
        <f t="shared" si="74"/>
        <v>1</v>
      </c>
      <c r="X504" s="105" t="str">
        <f t="shared" si="75"/>
        <v>De acuerdo a lo programado</v>
      </c>
      <c r="Y504" s="166"/>
      <c r="Z504" s="159">
        <f t="shared" si="76"/>
        <v>3</v>
      </c>
      <c r="AA504" s="159"/>
      <c r="AB504" s="100" t="str">
        <f t="shared" si="77"/>
        <v>No hay ejecución</v>
      </c>
      <c r="AC504" s="105" t="str">
        <f t="shared" si="78"/>
        <v>NA</v>
      </c>
      <c r="AD504" s="166"/>
      <c r="AE504" s="65">
        <f t="shared" si="79"/>
        <v>3</v>
      </c>
      <c r="AF504" s="100">
        <f t="shared" si="80"/>
        <v>0.5</v>
      </c>
      <c r="AG504" s="105" t="str">
        <f t="shared" si="81"/>
        <v>Incumplimiento</v>
      </c>
      <c r="AH504" s="166"/>
      <c r="AI504" s="65" t="s">
        <v>172</v>
      </c>
      <c r="AJ504" s="105" t="s">
        <v>172</v>
      </c>
    </row>
    <row r="505" spans="1:36" s="59" customFormat="1" ht="28.8">
      <c r="A505" s="63">
        <v>490</v>
      </c>
      <c r="B505" s="162">
        <v>0</v>
      </c>
      <c r="C505" s="162">
        <v>0</v>
      </c>
      <c r="D505" s="162">
        <v>0</v>
      </c>
      <c r="E505" s="162">
        <v>0</v>
      </c>
      <c r="F505" s="162">
        <v>20</v>
      </c>
      <c r="G505" s="231" t="s">
        <v>6171</v>
      </c>
      <c r="H505" s="164" t="s">
        <v>6423</v>
      </c>
      <c r="I505" s="231" t="s">
        <v>2877</v>
      </c>
      <c r="J505" s="231" t="s">
        <v>6207</v>
      </c>
      <c r="K505" s="231">
        <v>19</v>
      </c>
      <c r="L505" s="165" t="s">
        <v>642</v>
      </c>
      <c r="M505" s="165" t="s">
        <v>674</v>
      </c>
      <c r="N505" s="64">
        <v>0</v>
      </c>
      <c r="O505" s="64">
        <v>2</v>
      </c>
      <c r="P505" s="64">
        <v>2</v>
      </c>
      <c r="Q505" s="64">
        <v>2</v>
      </c>
      <c r="R505" s="64">
        <f t="shared" si="82"/>
        <v>6</v>
      </c>
      <c r="S505" s="105" t="s">
        <v>6392</v>
      </c>
      <c r="T505" s="105" t="s">
        <v>172</v>
      </c>
      <c r="U505" s="159">
        <f t="shared" si="73"/>
        <v>2</v>
      </c>
      <c r="V505" s="159">
        <v>5</v>
      </c>
      <c r="W505" s="100">
        <f t="shared" si="74"/>
        <v>2.5</v>
      </c>
      <c r="X505" s="105" t="str">
        <f t="shared" si="75"/>
        <v>De acuerdo a lo programado</v>
      </c>
      <c r="Y505" s="166"/>
      <c r="Z505" s="159">
        <f t="shared" si="76"/>
        <v>4</v>
      </c>
      <c r="AA505" s="159"/>
      <c r="AB505" s="100" t="str">
        <f t="shared" si="77"/>
        <v>No hay ejecución</v>
      </c>
      <c r="AC505" s="105" t="str">
        <f t="shared" si="78"/>
        <v>NA</v>
      </c>
      <c r="AD505" s="166"/>
      <c r="AE505" s="65">
        <f t="shared" si="79"/>
        <v>5</v>
      </c>
      <c r="AF505" s="100">
        <f t="shared" si="80"/>
        <v>0.83333333333333337</v>
      </c>
      <c r="AG505" s="105" t="str">
        <f t="shared" si="81"/>
        <v>Atraso Leve</v>
      </c>
      <c r="AH505" s="166"/>
      <c r="AI505" s="65" t="s">
        <v>172</v>
      </c>
      <c r="AJ505" s="105" t="s">
        <v>172</v>
      </c>
    </row>
    <row r="506" spans="1:36" s="59" customFormat="1" ht="28.8">
      <c r="A506" s="63">
        <v>491</v>
      </c>
      <c r="B506" s="162">
        <v>0</v>
      </c>
      <c r="C506" s="162">
        <v>0</v>
      </c>
      <c r="D506" s="162">
        <v>0</v>
      </c>
      <c r="E506" s="162" t="s">
        <v>205</v>
      </c>
      <c r="F506" s="162">
        <v>20</v>
      </c>
      <c r="G506" s="231" t="s">
        <v>6171</v>
      </c>
      <c r="H506" s="164" t="s">
        <v>6424</v>
      </c>
      <c r="I506" s="231" t="s">
        <v>2877</v>
      </c>
      <c r="J506" s="231" t="s">
        <v>6207</v>
      </c>
      <c r="K506" s="231">
        <v>19</v>
      </c>
      <c r="L506" s="165" t="s">
        <v>642</v>
      </c>
      <c r="M506" s="165" t="s">
        <v>674</v>
      </c>
      <c r="N506" s="64">
        <v>0</v>
      </c>
      <c r="O506" s="64">
        <v>3</v>
      </c>
      <c r="P506" s="64">
        <v>4</v>
      </c>
      <c r="Q506" s="64">
        <v>12</v>
      </c>
      <c r="R506" s="64">
        <f t="shared" si="82"/>
        <v>19</v>
      </c>
      <c r="S506" s="105" t="s">
        <v>6392</v>
      </c>
      <c r="T506" s="105" t="s">
        <v>172</v>
      </c>
      <c r="U506" s="159">
        <f t="shared" si="73"/>
        <v>3</v>
      </c>
      <c r="V506" s="159">
        <v>3</v>
      </c>
      <c r="W506" s="100">
        <f t="shared" si="74"/>
        <v>1</v>
      </c>
      <c r="X506" s="105" t="str">
        <f t="shared" si="75"/>
        <v>De acuerdo a lo programado</v>
      </c>
      <c r="Y506" s="166"/>
      <c r="Z506" s="159">
        <f t="shared" si="76"/>
        <v>16</v>
      </c>
      <c r="AA506" s="159"/>
      <c r="AB506" s="100" t="str">
        <f t="shared" si="77"/>
        <v>No hay ejecución</v>
      </c>
      <c r="AC506" s="105" t="str">
        <f t="shared" si="78"/>
        <v>NA</v>
      </c>
      <c r="AD506" s="166"/>
      <c r="AE506" s="65">
        <f t="shared" si="79"/>
        <v>3</v>
      </c>
      <c r="AF506" s="100">
        <f t="shared" si="80"/>
        <v>0.15789473684210525</v>
      </c>
      <c r="AG506" s="105" t="str">
        <f t="shared" si="81"/>
        <v>Incumplimiento</v>
      </c>
      <c r="AH506" s="166"/>
      <c r="AI506" s="65" t="s">
        <v>172</v>
      </c>
      <c r="AJ506" s="105" t="s">
        <v>172</v>
      </c>
    </row>
    <row r="507" spans="1:36" s="59" customFormat="1" ht="20.399999999999999" thickTop="1" thickBot="1">
      <c r="A507" s="63">
        <v>492</v>
      </c>
      <c r="B507" s="162">
        <v>0</v>
      </c>
      <c r="C507" s="162">
        <v>0</v>
      </c>
      <c r="D507" s="162">
        <v>0</v>
      </c>
      <c r="E507" s="162" t="s">
        <v>205</v>
      </c>
      <c r="F507" s="162">
        <v>20</v>
      </c>
      <c r="G507" s="231" t="s">
        <v>6171</v>
      </c>
      <c r="H507" s="164" t="s">
        <v>6425</v>
      </c>
      <c r="I507" s="231" t="s">
        <v>2877</v>
      </c>
      <c r="J507" s="231" t="s">
        <v>6207</v>
      </c>
      <c r="K507" s="231">
        <v>19</v>
      </c>
      <c r="L507" s="165" t="s">
        <v>640</v>
      </c>
      <c r="M507" s="165" t="s">
        <v>636</v>
      </c>
      <c r="N507" s="64">
        <v>0</v>
      </c>
      <c r="O507" s="64">
        <v>0</v>
      </c>
      <c r="P507" s="64">
        <v>0</v>
      </c>
      <c r="Q507" s="64">
        <v>1</v>
      </c>
      <c r="R507" s="64">
        <f t="shared" si="82"/>
        <v>1</v>
      </c>
      <c r="S507" s="105" t="s">
        <v>6392</v>
      </c>
      <c r="T507" s="105" t="s">
        <v>172</v>
      </c>
      <c r="U507" s="159">
        <f t="shared" si="73"/>
        <v>0</v>
      </c>
      <c r="V507" s="159" t="s">
        <v>5920</v>
      </c>
      <c r="W507" s="100" t="str">
        <f t="shared" si="74"/>
        <v>No hay Programación</v>
      </c>
      <c r="X507" s="105" t="str">
        <f t="shared" si="75"/>
        <v>De acuerdo a lo programado</v>
      </c>
      <c r="Y507" s="166"/>
      <c r="Z507" s="159">
        <f t="shared" si="76"/>
        <v>1</v>
      </c>
      <c r="AA507" s="159"/>
      <c r="AB507" s="100" t="str">
        <f t="shared" si="77"/>
        <v>No hay ejecución</v>
      </c>
      <c r="AC507" s="105" t="str">
        <f t="shared" si="78"/>
        <v>NA</v>
      </c>
      <c r="AD507" s="166"/>
      <c r="AE507" s="65" t="e">
        <f t="shared" si="79"/>
        <v>#VALUE!</v>
      </c>
      <c r="AF507" s="100" t="e">
        <f t="shared" si="80"/>
        <v>#VALUE!</v>
      </c>
      <c r="AG507" s="105" t="e">
        <f t="shared" si="81"/>
        <v>#VALUE!</v>
      </c>
      <c r="AH507" s="166"/>
      <c r="AI507" s="65" t="s">
        <v>172</v>
      </c>
      <c r="AJ507" s="105" t="s">
        <v>172</v>
      </c>
    </row>
    <row r="508" spans="1:36" s="59" customFormat="1" ht="19.2">
      <c r="A508" s="63">
        <v>493</v>
      </c>
      <c r="B508" s="162">
        <v>0</v>
      </c>
      <c r="C508" s="162">
        <v>0</v>
      </c>
      <c r="D508" s="162">
        <v>0</v>
      </c>
      <c r="E508" s="162" t="s">
        <v>205</v>
      </c>
      <c r="F508" s="162">
        <v>20</v>
      </c>
      <c r="G508" s="231" t="s">
        <v>6171</v>
      </c>
      <c r="H508" s="164" t="s">
        <v>6426</v>
      </c>
      <c r="I508" s="231" t="s">
        <v>2877</v>
      </c>
      <c r="J508" s="231" t="s">
        <v>6207</v>
      </c>
      <c r="K508" s="231">
        <v>20</v>
      </c>
      <c r="L508" s="165" t="s">
        <v>640</v>
      </c>
      <c r="M508" s="165" t="s">
        <v>636</v>
      </c>
      <c r="N508" s="64">
        <v>0</v>
      </c>
      <c r="O508" s="64">
        <v>1</v>
      </c>
      <c r="P508" s="64">
        <v>0</v>
      </c>
      <c r="Q508" s="64">
        <v>1</v>
      </c>
      <c r="R508" s="64">
        <f t="shared" si="82"/>
        <v>2</v>
      </c>
      <c r="S508" s="105" t="s">
        <v>6392</v>
      </c>
      <c r="T508" s="105" t="s">
        <v>172</v>
      </c>
      <c r="U508" s="159">
        <f t="shared" si="73"/>
        <v>1</v>
      </c>
      <c r="V508" s="159">
        <v>1</v>
      </c>
      <c r="W508" s="100">
        <f t="shared" si="74"/>
        <v>1</v>
      </c>
      <c r="X508" s="105" t="str">
        <f t="shared" si="75"/>
        <v>De acuerdo a lo programado</v>
      </c>
      <c r="Y508" s="166"/>
      <c r="Z508" s="159">
        <f t="shared" si="76"/>
        <v>1</v>
      </c>
      <c r="AA508" s="159"/>
      <c r="AB508" s="100" t="str">
        <f t="shared" si="77"/>
        <v>No hay ejecución</v>
      </c>
      <c r="AC508" s="105" t="str">
        <f t="shared" si="78"/>
        <v>NA</v>
      </c>
      <c r="AD508" s="166"/>
      <c r="AE508" s="65">
        <f t="shared" si="79"/>
        <v>1</v>
      </c>
      <c r="AF508" s="100">
        <f t="shared" si="80"/>
        <v>0.5</v>
      </c>
      <c r="AG508" s="105" t="str">
        <f t="shared" si="81"/>
        <v>Incumplimiento</v>
      </c>
      <c r="AH508" s="166"/>
      <c r="AI508" s="65" t="s">
        <v>172</v>
      </c>
      <c r="AJ508" s="105" t="s">
        <v>172</v>
      </c>
    </row>
    <row r="509" spans="1:36" s="59" customFormat="1" ht="28.8">
      <c r="A509" s="63">
        <v>494</v>
      </c>
      <c r="B509" s="162">
        <v>0</v>
      </c>
      <c r="C509" s="162">
        <v>0</v>
      </c>
      <c r="D509" s="162">
        <v>0</v>
      </c>
      <c r="E509" s="162" t="s">
        <v>205</v>
      </c>
      <c r="F509" s="162">
        <v>20</v>
      </c>
      <c r="G509" s="231" t="s">
        <v>6171</v>
      </c>
      <c r="H509" s="164" t="s">
        <v>6427</v>
      </c>
      <c r="I509" s="231" t="s">
        <v>2877</v>
      </c>
      <c r="J509" s="231" t="s">
        <v>6207</v>
      </c>
      <c r="K509" s="231">
        <v>21</v>
      </c>
      <c r="L509" s="165" t="s">
        <v>2201</v>
      </c>
      <c r="M509" s="165" t="s">
        <v>3498</v>
      </c>
      <c r="N509" s="64">
        <v>30</v>
      </c>
      <c r="O509" s="64">
        <v>30</v>
      </c>
      <c r="P509" s="64">
        <v>30</v>
      </c>
      <c r="Q509" s="64">
        <v>30</v>
      </c>
      <c r="R509" s="64">
        <f t="shared" si="82"/>
        <v>120</v>
      </c>
      <c r="S509" s="105" t="s">
        <v>6392</v>
      </c>
      <c r="T509" s="105" t="s">
        <v>172</v>
      </c>
      <c r="U509" s="159">
        <f t="shared" si="73"/>
        <v>60</v>
      </c>
      <c r="V509" s="159">
        <v>60</v>
      </c>
      <c r="W509" s="100">
        <f t="shared" si="74"/>
        <v>1</v>
      </c>
      <c r="X509" s="105" t="str">
        <f t="shared" si="75"/>
        <v>De acuerdo a lo programado</v>
      </c>
      <c r="Y509" s="166"/>
      <c r="Z509" s="159">
        <f t="shared" si="76"/>
        <v>60</v>
      </c>
      <c r="AA509" s="159"/>
      <c r="AB509" s="100" t="str">
        <f t="shared" si="77"/>
        <v>No hay ejecución</v>
      </c>
      <c r="AC509" s="105" t="str">
        <f t="shared" si="78"/>
        <v>NA</v>
      </c>
      <c r="AD509" s="166"/>
      <c r="AE509" s="65">
        <f t="shared" si="79"/>
        <v>60</v>
      </c>
      <c r="AF509" s="100">
        <f t="shared" si="80"/>
        <v>0.5</v>
      </c>
      <c r="AG509" s="105" t="str">
        <f t="shared" si="81"/>
        <v>Incumplimiento</v>
      </c>
      <c r="AH509" s="166"/>
      <c r="AI509" s="65" t="s">
        <v>172</v>
      </c>
      <c r="AJ509" s="105" t="s">
        <v>172</v>
      </c>
    </row>
    <row r="510" spans="1:36" s="59" customFormat="1" ht="19.2">
      <c r="A510" s="63">
        <v>495</v>
      </c>
      <c r="B510" s="162">
        <v>0</v>
      </c>
      <c r="C510" s="162">
        <v>0</v>
      </c>
      <c r="D510" s="162">
        <v>0</v>
      </c>
      <c r="E510" s="162" t="s">
        <v>209</v>
      </c>
      <c r="F510" s="162">
        <v>21</v>
      </c>
      <c r="G510" s="231" t="s">
        <v>2875</v>
      </c>
      <c r="H510" s="164" t="s">
        <v>6428</v>
      </c>
      <c r="I510" s="231" t="s">
        <v>2877</v>
      </c>
      <c r="J510" s="231" t="s">
        <v>6207</v>
      </c>
      <c r="K510" s="231">
        <v>22</v>
      </c>
      <c r="L510" s="165" t="s">
        <v>2201</v>
      </c>
      <c r="M510" s="165" t="s">
        <v>3498</v>
      </c>
      <c r="N510" s="64">
        <v>20</v>
      </c>
      <c r="O510" s="64">
        <v>20</v>
      </c>
      <c r="P510" s="64">
        <v>20</v>
      </c>
      <c r="Q510" s="64">
        <v>20</v>
      </c>
      <c r="R510" s="64">
        <f t="shared" si="82"/>
        <v>80</v>
      </c>
      <c r="S510" s="105" t="s">
        <v>6312</v>
      </c>
      <c r="T510" s="105" t="s">
        <v>172</v>
      </c>
      <c r="U510" s="159">
        <f t="shared" si="73"/>
        <v>40</v>
      </c>
      <c r="V510" s="159">
        <v>40</v>
      </c>
      <c r="W510" s="100">
        <f t="shared" si="74"/>
        <v>1</v>
      </c>
      <c r="X510" s="105" t="str">
        <f t="shared" si="75"/>
        <v>De acuerdo a lo programado</v>
      </c>
      <c r="Y510" s="166"/>
      <c r="Z510" s="159">
        <f t="shared" si="76"/>
        <v>40</v>
      </c>
      <c r="AA510" s="159"/>
      <c r="AB510" s="100" t="str">
        <f t="shared" si="77"/>
        <v>No hay ejecución</v>
      </c>
      <c r="AC510" s="105" t="str">
        <f t="shared" si="78"/>
        <v>NA</v>
      </c>
      <c r="AD510" s="166"/>
      <c r="AE510" s="65">
        <f t="shared" si="79"/>
        <v>40</v>
      </c>
      <c r="AF510" s="100">
        <f t="shared" si="80"/>
        <v>0.5</v>
      </c>
      <c r="AG510" s="105" t="str">
        <f t="shared" si="81"/>
        <v>Incumplimiento</v>
      </c>
      <c r="AH510" s="166"/>
      <c r="AI510" s="65" t="s">
        <v>172</v>
      </c>
      <c r="AJ510" s="105" t="s">
        <v>172</v>
      </c>
    </row>
    <row r="511" spans="1:36" s="59" customFormat="1" ht="28.8">
      <c r="A511" s="63">
        <v>496</v>
      </c>
      <c r="B511" s="162">
        <v>0</v>
      </c>
      <c r="C511" s="162">
        <v>0</v>
      </c>
      <c r="D511" s="162">
        <v>0</v>
      </c>
      <c r="E511" s="162" t="s">
        <v>205</v>
      </c>
      <c r="F511" s="162">
        <v>20</v>
      </c>
      <c r="G511" s="231" t="s">
        <v>6171</v>
      </c>
      <c r="H511" s="164" t="s">
        <v>6429</v>
      </c>
      <c r="I511" s="231" t="s">
        <v>2877</v>
      </c>
      <c r="J511" s="231" t="s">
        <v>6207</v>
      </c>
      <c r="K511" s="231">
        <v>22</v>
      </c>
      <c r="L511" s="165" t="s">
        <v>2201</v>
      </c>
      <c r="M511" s="165" t="s">
        <v>3498</v>
      </c>
      <c r="N511" s="64">
        <v>14</v>
      </c>
      <c r="O511" s="64">
        <v>0</v>
      </c>
      <c r="P511" s="64">
        <v>14</v>
      </c>
      <c r="Q511" s="64">
        <v>0</v>
      </c>
      <c r="R511" s="64">
        <f t="shared" si="82"/>
        <v>28</v>
      </c>
      <c r="S511" s="105" t="s">
        <v>6430</v>
      </c>
      <c r="T511" s="105" t="s">
        <v>172</v>
      </c>
      <c r="U511" s="159">
        <f t="shared" si="73"/>
        <v>14</v>
      </c>
      <c r="V511" s="159">
        <v>14</v>
      </c>
      <c r="W511" s="100">
        <f t="shared" si="74"/>
        <v>1</v>
      </c>
      <c r="X511" s="105" t="str">
        <f t="shared" si="75"/>
        <v>De acuerdo a lo programado</v>
      </c>
      <c r="Y511" s="166"/>
      <c r="Z511" s="159">
        <f t="shared" si="76"/>
        <v>14</v>
      </c>
      <c r="AA511" s="159"/>
      <c r="AB511" s="100" t="str">
        <f t="shared" si="77"/>
        <v>No hay ejecución</v>
      </c>
      <c r="AC511" s="105" t="str">
        <f t="shared" si="78"/>
        <v>NA</v>
      </c>
      <c r="AD511" s="166"/>
      <c r="AE511" s="65">
        <f t="shared" si="79"/>
        <v>14</v>
      </c>
      <c r="AF511" s="100">
        <f t="shared" si="80"/>
        <v>0.5</v>
      </c>
      <c r="AG511" s="105" t="str">
        <f t="shared" si="81"/>
        <v>Incumplimiento</v>
      </c>
      <c r="AH511" s="166"/>
      <c r="AI511" s="65" t="s">
        <v>172</v>
      </c>
      <c r="AJ511" s="105" t="s">
        <v>172</v>
      </c>
    </row>
    <row r="512" spans="1:36" s="59" customFormat="1" ht="38.4">
      <c r="A512" s="63">
        <v>497</v>
      </c>
      <c r="B512" s="162">
        <v>0</v>
      </c>
      <c r="C512" s="162">
        <v>0</v>
      </c>
      <c r="D512" s="162">
        <v>0</v>
      </c>
      <c r="E512" s="162">
        <v>0</v>
      </c>
      <c r="F512" s="162">
        <v>20</v>
      </c>
      <c r="G512" s="231" t="s">
        <v>6171</v>
      </c>
      <c r="H512" s="164" t="s">
        <v>6431</v>
      </c>
      <c r="I512" s="231" t="s">
        <v>2877</v>
      </c>
      <c r="J512" s="231" t="s">
        <v>6207</v>
      </c>
      <c r="K512" s="231">
        <v>19</v>
      </c>
      <c r="L512" s="165" t="s">
        <v>642</v>
      </c>
      <c r="M512" s="165" t="s">
        <v>674</v>
      </c>
      <c r="N512" s="64">
        <v>6</v>
      </c>
      <c r="O512" s="64">
        <v>6</v>
      </c>
      <c r="P512" s="64">
        <v>6</v>
      </c>
      <c r="Q512" s="64">
        <v>6</v>
      </c>
      <c r="R512" s="64">
        <f t="shared" si="82"/>
        <v>24</v>
      </c>
      <c r="S512" s="105" t="s">
        <v>6392</v>
      </c>
      <c r="T512" s="105" t="s">
        <v>172</v>
      </c>
      <c r="U512" s="159">
        <f t="shared" si="73"/>
        <v>12</v>
      </c>
      <c r="V512" s="159">
        <v>12</v>
      </c>
      <c r="W512" s="100">
        <f t="shared" si="74"/>
        <v>1</v>
      </c>
      <c r="X512" s="105" t="str">
        <f t="shared" si="75"/>
        <v>De acuerdo a lo programado</v>
      </c>
      <c r="Y512" s="166"/>
      <c r="Z512" s="159">
        <f t="shared" si="76"/>
        <v>12</v>
      </c>
      <c r="AA512" s="159"/>
      <c r="AB512" s="100" t="str">
        <f t="shared" si="77"/>
        <v>No hay ejecución</v>
      </c>
      <c r="AC512" s="105" t="str">
        <f t="shared" si="78"/>
        <v>NA</v>
      </c>
      <c r="AD512" s="166"/>
      <c r="AE512" s="65">
        <f t="shared" si="79"/>
        <v>12</v>
      </c>
      <c r="AF512" s="100">
        <f t="shared" si="80"/>
        <v>0.5</v>
      </c>
      <c r="AG512" s="105" t="str">
        <f t="shared" si="81"/>
        <v>Incumplimiento</v>
      </c>
      <c r="AH512" s="166"/>
      <c r="AI512" s="65" t="s">
        <v>172</v>
      </c>
      <c r="AJ512" s="105" t="s">
        <v>172</v>
      </c>
    </row>
    <row r="513" spans="1:36" s="59" customFormat="1" ht="19.2">
      <c r="A513" s="63">
        <v>498</v>
      </c>
      <c r="B513" s="162">
        <v>0</v>
      </c>
      <c r="C513" s="162">
        <v>0</v>
      </c>
      <c r="D513" s="162">
        <v>0</v>
      </c>
      <c r="E513" s="162">
        <v>0</v>
      </c>
      <c r="F513" s="162">
        <v>20</v>
      </c>
      <c r="G513" s="231" t="s">
        <v>6171</v>
      </c>
      <c r="H513" s="164" t="s">
        <v>6432</v>
      </c>
      <c r="I513" s="231" t="s">
        <v>2884</v>
      </c>
      <c r="J513" s="231" t="s">
        <v>6207</v>
      </c>
      <c r="K513" s="231">
        <v>20</v>
      </c>
      <c r="L513" s="165" t="s">
        <v>642</v>
      </c>
      <c r="M513" s="165" t="s">
        <v>674</v>
      </c>
      <c r="N513" s="64">
        <v>6</v>
      </c>
      <c r="O513" s="64">
        <v>6</v>
      </c>
      <c r="P513" s="64">
        <v>6</v>
      </c>
      <c r="Q513" s="64">
        <v>6</v>
      </c>
      <c r="R513" s="64">
        <f t="shared" si="82"/>
        <v>24</v>
      </c>
      <c r="S513" s="105" t="s">
        <v>6392</v>
      </c>
      <c r="T513" s="105" t="s">
        <v>172</v>
      </c>
      <c r="U513" s="159">
        <f t="shared" si="73"/>
        <v>12</v>
      </c>
      <c r="V513" s="159">
        <v>12</v>
      </c>
      <c r="W513" s="100">
        <f t="shared" si="74"/>
        <v>1</v>
      </c>
      <c r="X513" s="105" t="str">
        <f t="shared" si="75"/>
        <v>De acuerdo a lo programado</v>
      </c>
      <c r="Y513" s="166"/>
      <c r="Z513" s="159">
        <f t="shared" si="76"/>
        <v>12</v>
      </c>
      <c r="AA513" s="159"/>
      <c r="AB513" s="100" t="str">
        <f t="shared" si="77"/>
        <v>No hay ejecución</v>
      </c>
      <c r="AC513" s="105" t="str">
        <f t="shared" si="78"/>
        <v>NA</v>
      </c>
      <c r="AD513" s="166"/>
      <c r="AE513" s="65">
        <f t="shared" si="79"/>
        <v>12</v>
      </c>
      <c r="AF513" s="100">
        <f t="shared" si="80"/>
        <v>0.5</v>
      </c>
      <c r="AG513" s="105" t="str">
        <f t="shared" si="81"/>
        <v>Incumplimiento</v>
      </c>
      <c r="AH513" s="166"/>
      <c r="AI513" s="65" t="s">
        <v>172</v>
      </c>
      <c r="AJ513" s="105" t="s">
        <v>172</v>
      </c>
    </row>
    <row r="514" spans="1:36" s="59" customFormat="1" ht="19.2">
      <c r="A514" s="63">
        <v>499</v>
      </c>
      <c r="B514" s="162">
        <v>0</v>
      </c>
      <c r="C514" s="162">
        <v>0</v>
      </c>
      <c r="D514" s="162">
        <v>0</v>
      </c>
      <c r="E514" s="162">
        <v>0</v>
      </c>
      <c r="F514" s="162">
        <v>20</v>
      </c>
      <c r="G514" s="231" t="s">
        <v>6433</v>
      </c>
      <c r="H514" s="164" t="s">
        <v>6434</v>
      </c>
      <c r="I514" s="231" t="s">
        <v>2884</v>
      </c>
      <c r="J514" s="231" t="s">
        <v>6207</v>
      </c>
      <c r="K514" s="231">
        <v>20</v>
      </c>
      <c r="L514" s="165" t="s">
        <v>642</v>
      </c>
      <c r="M514" s="165" t="s">
        <v>674</v>
      </c>
      <c r="N514" s="64">
        <v>2</v>
      </c>
      <c r="O514" s="64">
        <v>3</v>
      </c>
      <c r="P514" s="64">
        <v>3</v>
      </c>
      <c r="Q514" s="64">
        <v>3</v>
      </c>
      <c r="R514" s="64">
        <f t="shared" si="82"/>
        <v>11</v>
      </c>
      <c r="S514" s="105" t="s">
        <v>6392</v>
      </c>
      <c r="T514" s="105" t="s">
        <v>172</v>
      </c>
      <c r="U514" s="159">
        <f t="shared" si="73"/>
        <v>5</v>
      </c>
      <c r="V514" s="159">
        <v>5</v>
      </c>
      <c r="W514" s="100">
        <f t="shared" si="74"/>
        <v>1</v>
      </c>
      <c r="X514" s="105" t="str">
        <f t="shared" si="75"/>
        <v>De acuerdo a lo programado</v>
      </c>
      <c r="Y514" s="166"/>
      <c r="Z514" s="159">
        <f t="shared" si="76"/>
        <v>6</v>
      </c>
      <c r="AA514" s="159"/>
      <c r="AB514" s="100" t="str">
        <f t="shared" si="77"/>
        <v>No hay ejecución</v>
      </c>
      <c r="AC514" s="105" t="str">
        <f t="shared" si="78"/>
        <v>NA</v>
      </c>
      <c r="AD514" s="166"/>
      <c r="AE514" s="65">
        <f t="shared" si="79"/>
        <v>5</v>
      </c>
      <c r="AF514" s="100">
        <f t="shared" si="80"/>
        <v>0.45454545454545453</v>
      </c>
      <c r="AG514" s="105" t="str">
        <f t="shared" si="81"/>
        <v>Incumplimiento</v>
      </c>
      <c r="AH514" s="166"/>
      <c r="AI514" s="65" t="s">
        <v>172</v>
      </c>
      <c r="AJ514" s="105" t="s">
        <v>172</v>
      </c>
    </row>
    <row r="515" spans="1:36" s="59" customFormat="1" ht="19.2">
      <c r="A515" s="63">
        <v>500</v>
      </c>
      <c r="B515" s="162">
        <v>0</v>
      </c>
      <c r="C515" s="162">
        <v>0</v>
      </c>
      <c r="D515" s="162">
        <v>0</v>
      </c>
      <c r="E515" s="162">
        <v>0</v>
      </c>
      <c r="F515" s="162">
        <v>20</v>
      </c>
      <c r="G515" s="231" t="s">
        <v>6433</v>
      </c>
      <c r="H515" s="164" t="s">
        <v>6435</v>
      </c>
      <c r="I515" s="231" t="s">
        <v>2884</v>
      </c>
      <c r="J515" s="231" t="s">
        <v>6207</v>
      </c>
      <c r="K515" s="231">
        <v>20</v>
      </c>
      <c r="L515" s="165" t="s">
        <v>642</v>
      </c>
      <c r="M515" s="165" t="s">
        <v>636</v>
      </c>
      <c r="N515" s="64">
        <v>1</v>
      </c>
      <c r="O515" s="64">
        <v>0</v>
      </c>
      <c r="P515" s="64">
        <v>1</v>
      </c>
      <c r="Q515" s="64">
        <v>1</v>
      </c>
      <c r="R515" s="64">
        <f t="shared" si="82"/>
        <v>3</v>
      </c>
      <c r="S515" s="105" t="s">
        <v>6392</v>
      </c>
      <c r="T515" s="105" t="s">
        <v>172</v>
      </c>
      <c r="U515" s="159">
        <f t="shared" si="73"/>
        <v>1</v>
      </c>
      <c r="V515" s="159">
        <v>2</v>
      </c>
      <c r="W515" s="100">
        <f t="shared" si="74"/>
        <v>2</v>
      </c>
      <c r="X515" s="105" t="str">
        <f t="shared" si="75"/>
        <v>De acuerdo a lo programado</v>
      </c>
      <c r="Y515" s="166"/>
      <c r="Z515" s="159">
        <f t="shared" si="76"/>
        <v>2</v>
      </c>
      <c r="AA515" s="159"/>
      <c r="AB515" s="100" t="str">
        <f t="shared" si="77"/>
        <v>No hay ejecución</v>
      </c>
      <c r="AC515" s="105" t="str">
        <f t="shared" si="78"/>
        <v>NA</v>
      </c>
      <c r="AD515" s="166"/>
      <c r="AE515" s="65">
        <f t="shared" si="79"/>
        <v>2</v>
      </c>
      <c r="AF515" s="100">
        <f t="shared" si="80"/>
        <v>0.66666666666666663</v>
      </c>
      <c r="AG515" s="105" t="str">
        <f t="shared" si="81"/>
        <v>Incumplimiento</v>
      </c>
      <c r="AH515" s="166"/>
      <c r="AI515" s="65" t="s">
        <v>172</v>
      </c>
      <c r="AJ515" s="105" t="s">
        <v>172</v>
      </c>
    </row>
    <row r="516" spans="1:36" s="59" customFormat="1" ht="30" thickTop="1" thickBot="1">
      <c r="A516" s="63">
        <v>501</v>
      </c>
      <c r="B516" s="162">
        <v>0</v>
      </c>
      <c r="C516" s="162">
        <v>0</v>
      </c>
      <c r="D516" s="162">
        <v>0</v>
      </c>
      <c r="E516" s="162">
        <v>0</v>
      </c>
      <c r="F516" s="162">
        <v>20</v>
      </c>
      <c r="G516" s="231" t="s">
        <v>6433</v>
      </c>
      <c r="H516" s="164" t="s">
        <v>6436</v>
      </c>
      <c r="I516" s="231" t="s">
        <v>2884</v>
      </c>
      <c r="J516" s="231" t="s">
        <v>6207</v>
      </c>
      <c r="K516" s="231">
        <v>20</v>
      </c>
      <c r="L516" s="165" t="s">
        <v>640</v>
      </c>
      <c r="M516" s="165" t="s">
        <v>636</v>
      </c>
      <c r="N516" s="64">
        <v>0</v>
      </c>
      <c r="O516" s="64">
        <v>1</v>
      </c>
      <c r="P516" s="64">
        <v>0</v>
      </c>
      <c r="Q516" s="64">
        <v>1</v>
      </c>
      <c r="R516" s="64">
        <f t="shared" si="82"/>
        <v>2</v>
      </c>
      <c r="S516" s="105" t="s">
        <v>6437</v>
      </c>
      <c r="T516" s="105" t="s">
        <v>172</v>
      </c>
      <c r="U516" s="159">
        <f t="shared" si="73"/>
        <v>1</v>
      </c>
      <c r="V516" s="159">
        <v>1</v>
      </c>
      <c r="W516" s="100">
        <f t="shared" si="74"/>
        <v>1</v>
      </c>
      <c r="X516" s="105" t="str">
        <f t="shared" si="75"/>
        <v>De acuerdo a lo programado</v>
      </c>
      <c r="Y516" s="166"/>
      <c r="Z516" s="159">
        <f t="shared" si="76"/>
        <v>1</v>
      </c>
      <c r="AA516" s="159"/>
      <c r="AB516" s="100" t="str">
        <f t="shared" si="77"/>
        <v>No hay ejecución</v>
      </c>
      <c r="AC516" s="105" t="str">
        <f t="shared" si="78"/>
        <v>NA</v>
      </c>
      <c r="AD516" s="166"/>
      <c r="AE516" s="65">
        <f t="shared" si="79"/>
        <v>1</v>
      </c>
      <c r="AF516" s="100">
        <f t="shared" si="80"/>
        <v>0.5</v>
      </c>
      <c r="AG516" s="105" t="str">
        <f t="shared" si="81"/>
        <v>Incumplimiento</v>
      </c>
      <c r="AH516" s="166"/>
      <c r="AI516" s="65" t="s">
        <v>172</v>
      </c>
      <c r="AJ516" s="105" t="s">
        <v>172</v>
      </c>
    </row>
    <row r="517" spans="1:36" s="59" customFormat="1" ht="30" thickTop="1" thickBot="1">
      <c r="A517" s="63">
        <v>502</v>
      </c>
      <c r="B517" s="162">
        <v>0</v>
      </c>
      <c r="C517" s="162">
        <v>0</v>
      </c>
      <c r="D517" s="162">
        <v>0</v>
      </c>
      <c r="E517" s="162">
        <v>0</v>
      </c>
      <c r="F517" s="162">
        <v>20</v>
      </c>
      <c r="G517" s="231" t="s">
        <v>6031</v>
      </c>
      <c r="H517" s="164" t="s">
        <v>6355</v>
      </c>
      <c r="I517" s="231" t="s">
        <v>2884</v>
      </c>
      <c r="J517" s="231" t="s">
        <v>5948</v>
      </c>
      <c r="K517" s="231">
        <v>9</v>
      </c>
      <c r="L517" s="165" t="s">
        <v>3778</v>
      </c>
      <c r="M517" s="165" t="s">
        <v>643</v>
      </c>
      <c r="N517" s="64">
        <v>0</v>
      </c>
      <c r="O517" s="64">
        <v>1</v>
      </c>
      <c r="P517" s="64">
        <v>0</v>
      </c>
      <c r="Q517" s="64">
        <v>1</v>
      </c>
      <c r="R517" s="64">
        <f t="shared" si="82"/>
        <v>2</v>
      </c>
      <c r="S517" s="105" t="s">
        <v>6356</v>
      </c>
      <c r="T517" s="105" t="s">
        <v>172</v>
      </c>
      <c r="U517" s="159">
        <f t="shared" si="73"/>
        <v>1</v>
      </c>
      <c r="V517" s="159">
        <v>1</v>
      </c>
      <c r="W517" s="100">
        <f t="shared" si="74"/>
        <v>1</v>
      </c>
      <c r="X517" s="105" t="str">
        <f t="shared" si="75"/>
        <v>De acuerdo a lo programado</v>
      </c>
      <c r="Y517" s="166" t="s">
        <v>6438</v>
      </c>
      <c r="Z517" s="159">
        <f t="shared" si="76"/>
        <v>1</v>
      </c>
      <c r="AA517" s="159"/>
      <c r="AB517" s="100" t="str">
        <f t="shared" si="77"/>
        <v>No hay ejecución</v>
      </c>
      <c r="AC517" s="105" t="str">
        <f t="shared" si="78"/>
        <v>NA</v>
      </c>
      <c r="AD517" s="166"/>
      <c r="AE517" s="65">
        <f t="shared" si="79"/>
        <v>1</v>
      </c>
      <c r="AF517" s="100">
        <f t="shared" si="80"/>
        <v>0.5</v>
      </c>
      <c r="AG517" s="105" t="str">
        <f t="shared" si="81"/>
        <v>Incumplimiento</v>
      </c>
      <c r="AH517" s="166"/>
      <c r="AI517" s="65" t="s">
        <v>172</v>
      </c>
      <c r="AJ517" s="105" t="s">
        <v>172</v>
      </c>
    </row>
    <row r="518" spans="1:36" s="59" customFormat="1" ht="30" thickTop="1" thickBot="1">
      <c r="A518" s="63">
        <v>503</v>
      </c>
      <c r="B518" s="162">
        <v>0</v>
      </c>
      <c r="C518" s="162">
        <v>0</v>
      </c>
      <c r="D518" s="162">
        <v>0</v>
      </c>
      <c r="E518" s="162">
        <v>0</v>
      </c>
      <c r="F518" s="162">
        <v>20</v>
      </c>
      <c r="G518" s="231" t="s">
        <v>6031</v>
      </c>
      <c r="H518" s="164" t="s">
        <v>6357</v>
      </c>
      <c r="I518" s="231" t="s">
        <v>2884</v>
      </c>
      <c r="J518" s="231" t="s">
        <v>5948</v>
      </c>
      <c r="K518" s="231">
        <v>10</v>
      </c>
      <c r="L518" s="165" t="s">
        <v>4086</v>
      </c>
      <c r="M518" s="165" t="s">
        <v>4127</v>
      </c>
      <c r="N518" s="64">
        <v>1</v>
      </c>
      <c r="O518" s="64">
        <v>3</v>
      </c>
      <c r="P518" s="64">
        <v>3</v>
      </c>
      <c r="Q518" s="64">
        <v>2</v>
      </c>
      <c r="R518" s="64">
        <f t="shared" si="82"/>
        <v>9</v>
      </c>
      <c r="S518" s="105" t="s">
        <v>6356</v>
      </c>
      <c r="T518" s="105" t="s">
        <v>172</v>
      </c>
      <c r="U518" s="159">
        <f t="shared" si="73"/>
        <v>4</v>
      </c>
      <c r="V518" s="159">
        <v>5</v>
      </c>
      <c r="W518" s="100">
        <f t="shared" si="74"/>
        <v>1.25</v>
      </c>
      <c r="X518" s="105" t="str">
        <f t="shared" si="75"/>
        <v>De acuerdo a lo programado</v>
      </c>
      <c r="Y518" s="166" t="s">
        <v>6439</v>
      </c>
      <c r="Z518" s="159">
        <f t="shared" si="76"/>
        <v>5</v>
      </c>
      <c r="AA518" s="159"/>
      <c r="AB518" s="100" t="str">
        <f t="shared" si="77"/>
        <v>No hay ejecución</v>
      </c>
      <c r="AC518" s="105" t="str">
        <f t="shared" si="78"/>
        <v>NA</v>
      </c>
      <c r="AD518" s="166"/>
      <c r="AE518" s="65">
        <f t="shared" si="79"/>
        <v>5</v>
      </c>
      <c r="AF518" s="100">
        <f t="shared" si="80"/>
        <v>0.55555555555555558</v>
      </c>
      <c r="AG518" s="105" t="str">
        <f t="shared" si="81"/>
        <v>Incumplimiento</v>
      </c>
      <c r="AH518" s="166"/>
      <c r="AI518" s="65" t="s">
        <v>172</v>
      </c>
      <c r="AJ518" s="105" t="s">
        <v>172</v>
      </c>
    </row>
    <row r="519" spans="1:36" s="59" customFormat="1" ht="20.399999999999999" thickTop="1" thickBot="1">
      <c r="A519" s="63">
        <v>504</v>
      </c>
      <c r="B519" s="162">
        <v>0</v>
      </c>
      <c r="C519" s="162">
        <v>0</v>
      </c>
      <c r="D519" s="162">
        <v>0</v>
      </c>
      <c r="E519" s="162">
        <v>0</v>
      </c>
      <c r="F519" s="162">
        <v>21</v>
      </c>
      <c r="G519" s="231" t="s">
        <v>6275</v>
      </c>
      <c r="H519" s="164" t="s">
        <v>6440</v>
      </c>
      <c r="I519" s="231" t="s">
        <v>2877</v>
      </c>
      <c r="J519" s="231" t="s">
        <v>6224</v>
      </c>
      <c r="K519" s="231">
        <v>17</v>
      </c>
      <c r="L519" s="165" t="s">
        <v>640</v>
      </c>
      <c r="M519" s="165" t="s">
        <v>636</v>
      </c>
      <c r="N519" s="64">
        <v>0</v>
      </c>
      <c r="O519" s="64">
        <v>1</v>
      </c>
      <c r="P519" s="64">
        <v>0</v>
      </c>
      <c r="Q519" s="64">
        <v>1</v>
      </c>
      <c r="R519" s="64">
        <f t="shared" si="82"/>
        <v>2</v>
      </c>
      <c r="S519" s="105" t="s">
        <v>6356</v>
      </c>
      <c r="T519" s="105" t="s">
        <v>172</v>
      </c>
      <c r="U519" s="159">
        <f t="shared" si="73"/>
        <v>1</v>
      </c>
      <c r="V519" s="159">
        <v>1</v>
      </c>
      <c r="W519" s="100">
        <f t="shared" si="74"/>
        <v>1</v>
      </c>
      <c r="X519" s="105" t="str">
        <f t="shared" si="75"/>
        <v>De acuerdo a lo programado</v>
      </c>
      <c r="Y519" s="166"/>
      <c r="Z519" s="159">
        <f t="shared" si="76"/>
        <v>1</v>
      </c>
      <c r="AA519" s="159"/>
      <c r="AB519" s="100" t="str">
        <f t="shared" si="77"/>
        <v>No hay ejecución</v>
      </c>
      <c r="AC519" s="105" t="str">
        <f t="shared" si="78"/>
        <v>NA</v>
      </c>
      <c r="AD519" s="166"/>
      <c r="AE519" s="65">
        <f t="shared" si="79"/>
        <v>1</v>
      </c>
      <c r="AF519" s="100">
        <f t="shared" si="80"/>
        <v>0.5</v>
      </c>
      <c r="AG519" s="105" t="str">
        <f t="shared" si="81"/>
        <v>Incumplimiento</v>
      </c>
      <c r="AH519" s="166"/>
      <c r="AI519" s="65" t="s">
        <v>172</v>
      </c>
      <c r="AJ519" s="105" t="s">
        <v>172</v>
      </c>
    </row>
    <row r="520" spans="1:36" s="59" customFormat="1" ht="20.399999999999999" thickTop="1" thickBot="1">
      <c r="A520" s="63">
        <v>505</v>
      </c>
      <c r="B520" s="162">
        <v>0</v>
      </c>
      <c r="C520" s="162">
        <v>0</v>
      </c>
      <c r="D520" s="162">
        <v>0</v>
      </c>
      <c r="E520" s="162">
        <v>0</v>
      </c>
      <c r="F520" s="162">
        <v>20</v>
      </c>
      <c r="G520" s="231" t="s">
        <v>6441</v>
      </c>
      <c r="H520" s="164" t="s">
        <v>6442</v>
      </c>
      <c r="I520" s="231" t="s">
        <v>2877</v>
      </c>
      <c r="J520" s="231" t="s">
        <v>6267</v>
      </c>
      <c r="K520" s="231" t="s">
        <v>172</v>
      </c>
      <c r="L520" s="165" t="s">
        <v>664</v>
      </c>
      <c r="M520" s="165" t="s">
        <v>636</v>
      </c>
      <c r="N520" s="64">
        <v>0</v>
      </c>
      <c r="O520" s="64">
        <v>1</v>
      </c>
      <c r="P520" s="64">
        <v>0</v>
      </c>
      <c r="Q520" s="64">
        <v>0</v>
      </c>
      <c r="R520" s="64">
        <f t="shared" si="82"/>
        <v>1</v>
      </c>
      <c r="S520" s="105" t="s">
        <v>6443</v>
      </c>
      <c r="T520" s="105" t="s">
        <v>172</v>
      </c>
      <c r="U520" s="159">
        <f t="shared" si="73"/>
        <v>1</v>
      </c>
      <c r="V520" s="159">
        <v>1</v>
      </c>
      <c r="W520" s="100">
        <f t="shared" si="74"/>
        <v>1</v>
      </c>
      <c r="X520" s="105" t="str">
        <f t="shared" si="75"/>
        <v>De acuerdo a lo programado</v>
      </c>
      <c r="Y520" s="166"/>
      <c r="Z520" s="159">
        <f t="shared" si="76"/>
        <v>0</v>
      </c>
      <c r="AA520" s="159"/>
      <c r="AB520" s="100" t="str">
        <f t="shared" si="77"/>
        <v>No hay ejecución</v>
      </c>
      <c r="AC520" s="105" t="str">
        <f t="shared" si="78"/>
        <v>NA</v>
      </c>
      <c r="AD520" s="166"/>
      <c r="AE520" s="65">
        <f t="shared" si="79"/>
        <v>1</v>
      </c>
      <c r="AF520" s="100">
        <f t="shared" si="80"/>
        <v>1</v>
      </c>
      <c r="AG520" s="105" t="str">
        <f t="shared" si="81"/>
        <v>De acuerdo a lo programado</v>
      </c>
      <c r="AH520" s="166"/>
      <c r="AI520" s="65" t="s">
        <v>172</v>
      </c>
      <c r="AJ520" s="105" t="s">
        <v>172</v>
      </c>
    </row>
    <row r="521" spans="1:36" s="59" customFormat="1" ht="30" thickTop="1" thickBot="1">
      <c r="A521" s="63">
        <v>506</v>
      </c>
      <c r="B521" s="162">
        <v>0</v>
      </c>
      <c r="C521" s="162">
        <v>0</v>
      </c>
      <c r="D521" s="162">
        <v>0</v>
      </c>
      <c r="E521" s="162">
        <v>0</v>
      </c>
      <c r="F521" s="162">
        <v>20</v>
      </c>
      <c r="G521" s="231" t="s">
        <v>6441</v>
      </c>
      <c r="H521" s="164" t="s">
        <v>6444</v>
      </c>
      <c r="I521" s="231" t="s">
        <v>2877</v>
      </c>
      <c r="J521" s="231" t="s">
        <v>6267</v>
      </c>
      <c r="K521" s="231" t="s">
        <v>172</v>
      </c>
      <c r="L521" s="165" t="s">
        <v>3807</v>
      </c>
      <c r="M521" s="165" t="s">
        <v>636</v>
      </c>
      <c r="N521" s="64">
        <v>5</v>
      </c>
      <c r="O521" s="64">
        <v>5</v>
      </c>
      <c r="P521" s="64">
        <v>5</v>
      </c>
      <c r="Q521" s="64">
        <v>5</v>
      </c>
      <c r="R521" s="64">
        <f t="shared" si="82"/>
        <v>20</v>
      </c>
      <c r="S521" s="105" t="s">
        <v>6443</v>
      </c>
      <c r="T521" s="105" t="s">
        <v>172</v>
      </c>
      <c r="U521" s="159">
        <f t="shared" si="73"/>
        <v>10</v>
      </c>
      <c r="V521" s="159">
        <v>34</v>
      </c>
      <c r="W521" s="100">
        <f t="shared" si="74"/>
        <v>3.4</v>
      </c>
      <c r="X521" s="105" t="str">
        <f t="shared" si="75"/>
        <v>De acuerdo a lo programado</v>
      </c>
      <c r="Y521" s="166"/>
      <c r="Z521" s="159">
        <f t="shared" si="76"/>
        <v>10</v>
      </c>
      <c r="AA521" s="159"/>
      <c r="AB521" s="100" t="str">
        <f t="shared" si="77"/>
        <v>No hay ejecución</v>
      </c>
      <c r="AC521" s="105" t="str">
        <f t="shared" si="78"/>
        <v>NA</v>
      </c>
      <c r="AD521" s="166"/>
      <c r="AE521" s="65">
        <f t="shared" si="79"/>
        <v>34</v>
      </c>
      <c r="AF521" s="100">
        <f t="shared" si="80"/>
        <v>1.7</v>
      </c>
      <c r="AG521" s="105" t="str">
        <f t="shared" si="81"/>
        <v>De acuerdo a lo programado</v>
      </c>
      <c r="AH521" s="166"/>
      <c r="AI521" s="65" t="s">
        <v>172</v>
      </c>
      <c r="AJ521" s="105" t="s">
        <v>172</v>
      </c>
    </row>
    <row r="522" spans="1:36" s="59" customFormat="1" ht="20.399999999999999" thickTop="1" thickBot="1">
      <c r="A522" s="63">
        <v>507</v>
      </c>
      <c r="B522" s="162">
        <v>0</v>
      </c>
      <c r="C522" s="162">
        <v>0</v>
      </c>
      <c r="D522" s="162">
        <v>0</v>
      </c>
      <c r="E522" s="162">
        <v>0</v>
      </c>
      <c r="F522" s="162">
        <v>20</v>
      </c>
      <c r="G522" s="231" t="s">
        <v>6441</v>
      </c>
      <c r="H522" s="164" t="s">
        <v>6445</v>
      </c>
      <c r="I522" s="231" t="s">
        <v>2877</v>
      </c>
      <c r="J522" s="231" t="s">
        <v>6267</v>
      </c>
      <c r="K522" s="231" t="s">
        <v>172</v>
      </c>
      <c r="L522" s="165" t="s">
        <v>640</v>
      </c>
      <c r="M522" s="165" t="s">
        <v>636</v>
      </c>
      <c r="N522" s="64">
        <v>3</v>
      </c>
      <c r="O522" s="64">
        <v>3</v>
      </c>
      <c r="P522" s="64">
        <v>3</v>
      </c>
      <c r="Q522" s="64">
        <v>3</v>
      </c>
      <c r="R522" s="64">
        <f t="shared" si="82"/>
        <v>12</v>
      </c>
      <c r="S522" s="105" t="s">
        <v>6443</v>
      </c>
      <c r="T522" s="105" t="s">
        <v>172</v>
      </c>
      <c r="U522" s="159">
        <f t="shared" si="73"/>
        <v>6</v>
      </c>
      <c r="V522" s="159">
        <v>6</v>
      </c>
      <c r="W522" s="100">
        <f t="shared" si="74"/>
        <v>1</v>
      </c>
      <c r="X522" s="105" t="str">
        <f t="shared" si="75"/>
        <v>De acuerdo a lo programado</v>
      </c>
      <c r="Y522" s="166"/>
      <c r="Z522" s="159">
        <f t="shared" si="76"/>
        <v>6</v>
      </c>
      <c r="AA522" s="159"/>
      <c r="AB522" s="100" t="str">
        <f t="shared" si="77"/>
        <v>No hay ejecución</v>
      </c>
      <c r="AC522" s="105" t="str">
        <f t="shared" si="78"/>
        <v>NA</v>
      </c>
      <c r="AD522" s="166"/>
      <c r="AE522" s="65">
        <f t="shared" si="79"/>
        <v>6</v>
      </c>
      <c r="AF522" s="100">
        <f t="shared" si="80"/>
        <v>0.5</v>
      </c>
      <c r="AG522" s="105" t="str">
        <f t="shared" si="81"/>
        <v>Incumplimiento</v>
      </c>
      <c r="AH522" s="166"/>
      <c r="AI522" s="65" t="s">
        <v>172</v>
      </c>
      <c r="AJ522" s="105" t="s">
        <v>172</v>
      </c>
    </row>
    <row r="523" spans="1:36" s="59" customFormat="1" ht="20.399999999999999" thickTop="1" thickBot="1">
      <c r="A523" s="63">
        <v>508</v>
      </c>
      <c r="B523" s="162">
        <v>0</v>
      </c>
      <c r="C523" s="162">
        <v>0</v>
      </c>
      <c r="D523" s="162">
        <v>0</v>
      </c>
      <c r="E523" s="162">
        <v>0</v>
      </c>
      <c r="F523" s="162">
        <v>20</v>
      </c>
      <c r="G523" s="231" t="s">
        <v>6441</v>
      </c>
      <c r="H523" s="164" t="s">
        <v>6446</v>
      </c>
      <c r="I523" s="231" t="s">
        <v>2877</v>
      </c>
      <c r="J523" s="231" t="s">
        <v>6267</v>
      </c>
      <c r="K523" s="231" t="s">
        <v>172</v>
      </c>
      <c r="L523" s="165" t="s">
        <v>640</v>
      </c>
      <c r="M523" s="165" t="s">
        <v>636</v>
      </c>
      <c r="N523" s="64">
        <v>3</v>
      </c>
      <c r="O523" s="64">
        <v>3</v>
      </c>
      <c r="P523" s="64">
        <v>3</v>
      </c>
      <c r="Q523" s="64">
        <v>3</v>
      </c>
      <c r="R523" s="64">
        <f t="shared" si="82"/>
        <v>12</v>
      </c>
      <c r="S523" s="105" t="s">
        <v>6443</v>
      </c>
      <c r="T523" s="105" t="s">
        <v>172</v>
      </c>
      <c r="U523" s="159">
        <f t="shared" si="73"/>
        <v>6</v>
      </c>
      <c r="V523" s="159">
        <v>6</v>
      </c>
      <c r="W523" s="100">
        <f t="shared" si="74"/>
        <v>1</v>
      </c>
      <c r="X523" s="105" t="str">
        <f t="shared" si="75"/>
        <v>De acuerdo a lo programado</v>
      </c>
      <c r="Y523" s="166"/>
      <c r="Z523" s="159">
        <f t="shared" si="76"/>
        <v>6</v>
      </c>
      <c r="AA523" s="159"/>
      <c r="AB523" s="100" t="str">
        <f t="shared" si="77"/>
        <v>No hay ejecución</v>
      </c>
      <c r="AC523" s="105" t="str">
        <f t="shared" si="78"/>
        <v>NA</v>
      </c>
      <c r="AD523" s="166"/>
      <c r="AE523" s="65">
        <f t="shared" si="79"/>
        <v>6</v>
      </c>
      <c r="AF523" s="100">
        <f t="shared" si="80"/>
        <v>0.5</v>
      </c>
      <c r="AG523" s="105" t="str">
        <f t="shared" si="81"/>
        <v>Incumplimiento</v>
      </c>
      <c r="AH523" s="166"/>
      <c r="AI523" s="65" t="s">
        <v>172</v>
      </c>
      <c r="AJ523" s="105" t="s">
        <v>172</v>
      </c>
    </row>
    <row r="524" spans="1:36" s="59" customFormat="1" ht="20.399999999999999" thickTop="1" thickBot="1">
      <c r="A524" s="63">
        <v>509</v>
      </c>
      <c r="B524" s="162">
        <v>0</v>
      </c>
      <c r="C524" s="162">
        <v>0</v>
      </c>
      <c r="D524" s="162">
        <v>0</v>
      </c>
      <c r="E524" s="162">
        <v>0</v>
      </c>
      <c r="F524" s="162">
        <v>20</v>
      </c>
      <c r="G524" s="231" t="s">
        <v>6441</v>
      </c>
      <c r="H524" s="164" t="s">
        <v>6447</v>
      </c>
      <c r="I524" s="231" t="s">
        <v>2877</v>
      </c>
      <c r="J524" s="231" t="s">
        <v>6267</v>
      </c>
      <c r="K524" s="231" t="s">
        <v>172</v>
      </c>
      <c r="L524" s="165" t="s">
        <v>640</v>
      </c>
      <c r="M524" s="165" t="s">
        <v>636</v>
      </c>
      <c r="N524" s="64">
        <v>3</v>
      </c>
      <c r="O524" s="64">
        <v>3</v>
      </c>
      <c r="P524" s="64">
        <v>3</v>
      </c>
      <c r="Q524" s="64">
        <v>3</v>
      </c>
      <c r="R524" s="64">
        <f t="shared" si="82"/>
        <v>12</v>
      </c>
      <c r="S524" s="105" t="s">
        <v>6443</v>
      </c>
      <c r="T524" s="105" t="s">
        <v>172</v>
      </c>
      <c r="U524" s="159">
        <f t="shared" si="73"/>
        <v>6</v>
      </c>
      <c r="V524" s="159">
        <v>6</v>
      </c>
      <c r="W524" s="100">
        <f t="shared" si="74"/>
        <v>1</v>
      </c>
      <c r="X524" s="105" t="str">
        <f t="shared" si="75"/>
        <v>De acuerdo a lo programado</v>
      </c>
      <c r="Y524" s="166"/>
      <c r="Z524" s="159">
        <f t="shared" si="76"/>
        <v>6</v>
      </c>
      <c r="AA524" s="159"/>
      <c r="AB524" s="100" t="str">
        <f t="shared" si="77"/>
        <v>No hay ejecución</v>
      </c>
      <c r="AC524" s="105" t="str">
        <f t="shared" si="78"/>
        <v>NA</v>
      </c>
      <c r="AD524" s="166"/>
      <c r="AE524" s="65">
        <f t="shared" si="79"/>
        <v>6</v>
      </c>
      <c r="AF524" s="100">
        <f t="shared" si="80"/>
        <v>0.5</v>
      </c>
      <c r="AG524" s="105" t="str">
        <f t="shared" si="81"/>
        <v>Incumplimiento</v>
      </c>
      <c r="AH524" s="166"/>
      <c r="AI524" s="65" t="s">
        <v>172</v>
      </c>
      <c r="AJ524" s="105" t="s">
        <v>172</v>
      </c>
    </row>
    <row r="525" spans="1:36" s="59" customFormat="1" ht="20.399999999999999" thickTop="1" thickBot="1">
      <c r="A525" s="63">
        <v>510</v>
      </c>
      <c r="B525" s="162">
        <v>0</v>
      </c>
      <c r="C525" s="162">
        <v>0</v>
      </c>
      <c r="D525" s="162">
        <v>0</v>
      </c>
      <c r="E525" s="162">
        <v>0</v>
      </c>
      <c r="F525" s="162">
        <v>20</v>
      </c>
      <c r="G525" s="231" t="s">
        <v>6441</v>
      </c>
      <c r="H525" s="164" t="s">
        <v>6448</v>
      </c>
      <c r="I525" s="231" t="s">
        <v>2877</v>
      </c>
      <c r="J525" s="231" t="s">
        <v>6267</v>
      </c>
      <c r="K525" s="231" t="s">
        <v>172</v>
      </c>
      <c r="L525" s="165" t="s">
        <v>640</v>
      </c>
      <c r="M525" s="165" t="s">
        <v>636</v>
      </c>
      <c r="N525" s="64">
        <v>3</v>
      </c>
      <c r="O525" s="64">
        <v>3</v>
      </c>
      <c r="P525" s="64">
        <v>3</v>
      </c>
      <c r="Q525" s="64">
        <v>3</v>
      </c>
      <c r="R525" s="64">
        <f t="shared" si="82"/>
        <v>12</v>
      </c>
      <c r="S525" s="105" t="s">
        <v>6443</v>
      </c>
      <c r="T525" s="105" t="s">
        <v>172</v>
      </c>
      <c r="U525" s="159">
        <f t="shared" si="73"/>
        <v>6</v>
      </c>
      <c r="V525" s="159">
        <v>8</v>
      </c>
      <c r="W525" s="100">
        <f t="shared" si="74"/>
        <v>1.3333333333333333</v>
      </c>
      <c r="X525" s="105" t="str">
        <f t="shared" si="75"/>
        <v>De acuerdo a lo programado</v>
      </c>
      <c r="Y525" s="166"/>
      <c r="Z525" s="159">
        <f t="shared" si="76"/>
        <v>6</v>
      </c>
      <c r="AA525" s="159"/>
      <c r="AB525" s="100" t="str">
        <f t="shared" si="77"/>
        <v>No hay ejecución</v>
      </c>
      <c r="AC525" s="105" t="str">
        <f t="shared" si="78"/>
        <v>NA</v>
      </c>
      <c r="AD525" s="166"/>
      <c r="AE525" s="65">
        <f t="shared" si="79"/>
        <v>8</v>
      </c>
      <c r="AF525" s="100">
        <f t="shared" si="80"/>
        <v>0.66666666666666663</v>
      </c>
      <c r="AG525" s="105" t="str">
        <f t="shared" si="81"/>
        <v>Incumplimiento</v>
      </c>
      <c r="AH525" s="166"/>
      <c r="AI525" s="65" t="s">
        <v>172</v>
      </c>
      <c r="AJ525" s="105" t="s">
        <v>172</v>
      </c>
    </row>
    <row r="526" spans="1:36" s="59" customFormat="1" ht="20.399999999999999" thickTop="1" thickBot="1">
      <c r="A526" s="63">
        <v>511</v>
      </c>
      <c r="B526" s="162">
        <v>0</v>
      </c>
      <c r="C526" s="162">
        <v>0</v>
      </c>
      <c r="D526" s="162">
        <v>0</v>
      </c>
      <c r="E526" s="162">
        <v>0</v>
      </c>
      <c r="F526" s="162">
        <v>20</v>
      </c>
      <c r="G526" s="231" t="s">
        <v>6441</v>
      </c>
      <c r="H526" s="164" t="s">
        <v>6449</v>
      </c>
      <c r="I526" s="231" t="s">
        <v>2877</v>
      </c>
      <c r="J526" s="231" t="s">
        <v>6267</v>
      </c>
      <c r="K526" s="231" t="s">
        <v>172</v>
      </c>
      <c r="L526" s="165" t="s">
        <v>640</v>
      </c>
      <c r="M526" s="165" t="s">
        <v>636</v>
      </c>
      <c r="N526" s="64">
        <v>0</v>
      </c>
      <c r="O526" s="64">
        <v>1</v>
      </c>
      <c r="P526" s="64">
        <v>0</v>
      </c>
      <c r="Q526" s="64">
        <v>1</v>
      </c>
      <c r="R526" s="64">
        <f t="shared" si="82"/>
        <v>2</v>
      </c>
      <c r="S526" s="105" t="s">
        <v>6443</v>
      </c>
      <c r="T526" s="105" t="s">
        <v>172</v>
      </c>
      <c r="U526" s="159">
        <f t="shared" si="73"/>
        <v>1</v>
      </c>
      <c r="V526" s="159">
        <v>1</v>
      </c>
      <c r="W526" s="100">
        <f t="shared" si="74"/>
        <v>1</v>
      </c>
      <c r="X526" s="105" t="str">
        <f t="shared" si="75"/>
        <v>De acuerdo a lo programado</v>
      </c>
      <c r="Y526" s="166"/>
      <c r="Z526" s="159">
        <f t="shared" si="76"/>
        <v>1</v>
      </c>
      <c r="AA526" s="159"/>
      <c r="AB526" s="100" t="str">
        <f t="shared" si="77"/>
        <v>No hay ejecución</v>
      </c>
      <c r="AC526" s="105" t="str">
        <f t="shared" si="78"/>
        <v>NA</v>
      </c>
      <c r="AD526" s="166"/>
      <c r="AE526" s="65">
        <f t="shared" si="79"/>
        <v>1</v>
      </c>
      <c r="AF526" s="100">
        <f t="shared" si="80"/>
        <v>0.5</v>
      </c>
      <c r="AG526" s="105" t="str">
        <f t="shared" si="81"/>
        <v>Incumplimiento</v>
      </c>
      <c r="AH526" s="166"/>
      <c r="AI526" s="65" t="s">
        <v>172</v>
      </c>
      <c r="AJ526" s="105" t="s">
        <v>172</v>
      </c>
    </row>
    <row r="527" spans="1:36" s="59" customFormat="1" ht="39.6" thickTop="1" thickBot="1">
      <c r="A527" s="63">
        <v>512</v>
      </c>
      <c r="B527" s="162">
        <v>0</v>
      </c>
      <c r="C527" s="162">
        <v>0</v>
      </c>
      <c r="D527" s="162">
        <v>0</v>
      </c>
      <c r="E527" s="162">
        <v>0</v>
      </c>
      <c r="F527" s="162">
        <v>20</v>
      </c>
      <c r="G527" s="231" t="s">
        <v>6441</v>
      </c>
      <c r="H527" s="164" t="s">
        <v>6450</v>
      </c>
      <c r="I527" s="231" t="s">
        <v>2877</v>
      </c>
      <c r="J527" s="231" t="s">
        <v>6267</v>
      </c>
      <c r="K527" s="231" t="s">
        <v>172</v>
      </c>
      <c r="L527" s="165" t="s">
        <v>640</v>
      </c>
      <c r="M527" s="165" t="s">
        <v>636</v>
      </c>
      <c r="N527" s="64">
        <v>3</v>
      </c>
      <c r="O527" s="64">
        <v>3</v>
      </c>
      <c r="P527" s="64">
        <v>3</v>
      </c>
      <c r="Q527" s="64">
        <v>3</v>
      </c>
      <c r="R527" s="64">
        <f t="shared" si="82"/>
        <v>12</v>
      </c>
      <c r="S527" s="105" t="s">
        <v>6443</v>
      </c>
      <c r="T527" s="105" t="s">
        <v>172</v>
      </c>
      <c r="U527" s="159">
        <f t="shared" si="73"/>
        <v>6</v>
      </c>
      <c r="V527" s="159">
        <v>6</v>
      </c>
      <c r="W527" s="100">
        <f t="shared" si="74"/>
        <v>1</v>
      </c>
      <c r="X527" s="105" t="str">
        <f t="shared" si="75"/>
        <v>De acuerdo a lo programado</v>
      </c>
      <c r="Y527" s="166"/>
      <c r="Z527" s="159">
        <f t="shared" si="76"/>
        <v>6</v>
      </c>
      <c r="AA527" s="159"/>
      <c r="AB527" s="100" t="str">
        <f t="shared" si="77"/>
        <v>No hay ejecución</v>
      </c>
      <c r="AC527" s="105" t="str">
        <f t="shared" si="78"/>
        <v>NA</v>
      </c>
      <c r="AD527" s="166"/>
      <c r="AE527" s="65">
        <f t="shared" si="79"/>
        <v>6</v>
      </c>
      <c r="AF527" s="100">
        <f t="shared" si="80"/>
        <v>0.5</v>
      </c>
      <c r="AG527" s="105" t="str">
        <f t="shared" si="81"/>
        <v>Incumplimiento</v>
      </c>
      <c r="AH527" s="166"/>
      <c r="AI527" s="65" t="s">
        <v>172</v>
      </c>
      <c r="AJ527" s="105" t="s">
        <v>172</v>
      </c>
    </row>
    <row r="528" spans="1:36" s="59" customFormat="1" ht="116.4" thickTop="1" thickBot="1">
      <c r="A528" s="63">
        <v>513</v>
      </c>
      <c r="B528" s="162">
        <v>0</v>
      </c>
      <c r="C528" s="162">
        <v>0</v>
      </c>
      <c r="D528" s="162">
        <v>0</v>
      </c>
      <c r="E528" s="162">
        <v>0</v>
      </c>
      <c r="F528" s="162">
        <v>20</v>
      </c>
      <c r="G528" s="231" t="s">
        <v>6441</v>
      </c>
      <c r="H528" s="164" t="s">
        <v>6451</v>
      </c>
      <c r="I528" s="231" t="s">
        <v>2877</v>
      </c>
      <c r="J528" s="231" t="s">
        <v>6267</v>
      </c>
      <c r="K528" s="231" t="s">
        <v>172</v>
      </c>
      <c r="L528" s="165" t="s">
        <v>640</v>
      </c>
      <c r="M528" s="165" t="s">
        <v>636</v>
      </c>
      <c r="N528" s="64">
        <v>1</v>
      </c>
      <c r="O528" s="64">
        <v>1</v>
      </c>
      <c r="P528" s="64">
        <v>1</v>
      </c>
      <c r="Q528" s="64">
        <v>1</v>
      </c>
      <c r="R528" s="64">
        <f t="shared" si="82"/>
        <v>4</v>
      </c>
      <c r="S528" s="105" t="s">
        <v>6443</v>
      </c>
      <c r="T528" s="105" t="s">
        <v>172</v>
      </c>
      <c r="U528" s="159">
        <f t="shared" si="73"/>
        <v>2</v>
      </c>
      <c r="V528" s="159">
        <v>1</v>
      </c>
      <c r="W528" s="100">
        <f t="shared" si="74"/>
        <v>0.5</v>
      </c>
      <c r="X528" s="105" t="str">
        <f t="shared" si="75"/>
        <v>En Riesgo de no Cumplimiento</v>
      </c>
      <c r="Y528" s="166" t="s">
        <v>6452</v>
      </c>
      <c r="Z528" s="159">
        <f t="shared" si="76"/>
        <v>2</v>
      </c>
      <c r="AA528" s="159"/>
      <c r="AB528" s="100" t="str">
        <f t="shared" si="77"/>
        <v>No hay ejecución</v>
      </c>
      <c r="AC528" s="105" t="str">
        <f t="shared" si="78"/>
        <v>NA</v>
      </c>
      <c r="AD528" s="166"/>
      <c r="AE528" s="65">
        <f t="shared" si="79"/>
        <v>1</v>
      </c>
      <c r="AF528" s="100">
        <f t="shared" si="80"/>
        <v>0.25</v>
      </c>
      <c r="AG528" s="105" t="str">
        <f t="shared" si="81"/>
        <v>Incumplimiento</v>
      </c>
      <c r="AH528" s="166"/>
      <c r="AI528" s="65" t="s">
        <v>172</v>
      </c>
      <c r="AJ528" s="105" t="s">
        <v>172</v>
      </c>
    </row>
    <row r="529" spans="1:36" s="59" customFormat="1" ht="20.399999999999999" thickTop="1" thickBot="1">
      <c r="A529" s="63">
        <v>514</v>
      </c>
      <c r="B529" s="162">
        <v>0</v>
      </c>
      <c r="C529" s="162">
        <v>0</v>
      </c>
      <c r="D529" s="162">
        <v>0</v>
      </c>
      <c r="E529" s="162">
        <v>0</v>
      </c>
      <c r="F529" s="162">
        <v>20</v>
      </c>
      <c r="G529" s="231" t="s">
        <v>6441</v>
      </c>
      <c r="H529" s="164" t="s">
        <v>6453</v>
      </c>
      <c r="I529" s="231" t="s">
        <v>2877</v>
      </c>
      <c r="J529" s="231" t="s">
        <v>6267</v>
      </c>
      <c r="K529" s="231" t="s">
        <v>172</v>
      </c>
      <c r="L529" s="165" t="s">
        <v>640</v>
      </c>
      <c r="M529" s="165" t="s">
        <v>636</v>
      </c>
      <c r="N529" s="64">
        <v>3</v>
      </c>
      <c r="O529" s="64">
        <v>3</v>
      </c>
      <c r="P529" s="64">
        <v>3</v>
      </c>
      <c r="Q529" s="64">
        <v>3</v>
      </c>
      <c r="R529" s="64">
        <f t="shared" si="82"/>
        <v>12</v>
      </c>
      <c r="S529" s="105" t="s">
        <v>6443</v>
      </c>
      <c r="T529" s="105" t="s">
        <v>172</v>
      </c>
      <c r="U529" s="159">
        <f t="shared" ref="U529:U563" si="83">N529+O529</f>
        <v>6</v>
      </c>
      <c r="V529" s="159">
        <v>7</v>
      </c>
      <c r="W529" s="100">
        <f t="shared" ref="W529:W563" si="84">IF(V529="","No hay ejecución",IF(AND(U529&gt;0), V529/U529,"No hay Programación"))</f>
        <v>1.1666666666666667</v>
      </c>
      <c r="X529" s="105" t="str">
        <f t="shared" ref="X529:X563" si="85">IF(W529="No hay ejecución","NA",IF(W529&gt;=90%,"De acuerdo a lo programado",IF(W529&gt;=70%,"Atraso Leve",IF(W529&lt;70%,"En Riesgo de no Cumplimiento"))))</f>
        <v>De acuerdo a lo programado</v>
      </c>
      <c r="Y529" s="166"/>
      <c r="Z529" s="159">
        <f t="shared" ref="Z529:Z563" si="86">P529+Q529</f>
        <v>6</v>
      </c>
      <c r="AA529" s="159"/>
      <c r="AB529" s="100" t="str">
        <f t="shared" ref="AB529:AB563" si="87">IF(AA529="","No hay ejecución",IF(AND(Z529&gt;0), AA529/Z529,"No hay Programación"))</f>
        <v>No hay ejecución</v>
      </c>
      <c r="AC529" s="105" t="str">
        <f t="shared" ref="AC529:AC563" si="88">IF(AB529="No hay ejecución","NA",IF(AB529&gt;=90%,"De acuerdo a lo programado",IF(AB529&gt;=70%,"Atraso Leve",IF(AB529&lt;70%,"En Riesgo de no Cumplimiento"))))</f>
        <v>NA</v>
      </c>
      <c r="AD529" s="166"/>
      <c r="AE529" s="65">
        <f t="shared" ref="AE529:AE563" si="89">V529+AA529</f>
        <v>7</v>
      </c>
      <c r="AF529" s="100">
        <f t="shared" ref="AF529:AF563" si="90">IF(AE529="","No hay ejecución",IF(AND(AE529&gt;0), AE529/R529,"No hay Programación"))</f>
        <v>0.58333333333333337</v>
      </c>
      <c r="AG529" s="105" t="str">
        <f t="shared" ref="AG529:AG563" si="91">IF(AF529="No hay ejecución","NA",IF(AF529&gt;=90%,"De acuerdo a lo programado",IF(AF529&gt;=70%,"Atraso Leve",IF(AF529&lt;70%,"Incumplimiento"))))</f>
        <v>Incumplimiento</v>
      </c>
      <c r="AH529" s="166"/>
      <c r="AI529" s="65" t="s">
        <v>172</v>
      </c>
      <c r="AJ529" s="105" t="s">
        <v>172</v>
      </c>
    </row>
    <row r="530" spans="1:36" s="59" customFormat="1" ht="30" thickTop="1" thickBot="1">
      <c r="A530" s="63">
        <v>515</v>
      </c>
      <c r="B530" s="162">
        <v>0</v>
      </c>
      <c r="C530" s="162">
        <v>0</v>
      </c>
      <c r="D530" s="162">
        <v>0</v>
      </c>
      <c r="E530" s="162">
        <v>0</v>
      </c>
      <c r="F530" s="162">
        <v>20</v>
      </c>
      <c r="G530" s="231" t="s">
        <v>6441</v>
      </c>
      <c r="H530" s="164" t="s">
        <v>6454</v>
      </c>
      <c r="I530" s="231" t="s">
        <v>2877</v>
      </c>
      <c r="J530" s="231" t="s">
        <v>6267</v>
      </c>
      <c r="K530" s="231" t="s">
        <v>172</v>
      </c>
      <c r="L530" s="165" t="s">
        <v>640</v>
      </c>
      <c r="M530" s="165" t="s">
        <v>636</v>
      </c>
      <c r="N530" s="64">
        <v>4</v>
      </c>
      <c r="O530" s="64">
        <v>3</v>
      </c>
      <c r="P530" s="64">
        <v>3</v>
      </c>
      <c r="Q530" s="64">
        <v>3</v>
      </c>
      <c r="R530" s="64">
        <f t="shared" ref="R530:R563" si="92">N530+O530+P530+Q530</f>
        <v>13</v>
      </c>
      <c r="S530" s="105" t="s">
        <v>6443</v>
      </c>
      <c r="T530" s="105" t="s">
        <v>172</v>
      </c>
      <c r="U530" s="159">
        <f t="shared" si="83"/>
        <v>7</v>
      </c>
      <c r="V530" s="159">
        <v>7</v>
      </c>
      <c r="W530" s="100">
        <f t="shared" si="84"/>
        <v>1</v>
      </c>
      <c r="X530" s="105" t="str">
        <f t="shared" si="85"/>
        <v>De acuerdo a lo programado</v>
      </c>
      <c r="Y530" s="166" t="s">
        <v>6455</v>
      </c>
      <c r="Z530" s="159">
        <f t="shared" si="86"/>
        <v>6</v>
      </c>
      <c r="AA530" s="159"/>
      <c r="AB530" s="100" t="str">
        <f t="shared" si="87"/>
        <v>No hay ejecución</v>
      </c>
      <c r="AC530" s="105" t="str">
        <f t="shared" si="88"/>
        <v>NA</v>
      </c>
      <c r="AD530" s="166"/>
      <c r="AE530" s="65">
        <f t="shared" si="89"/>
        <v>7</v>
      </c>
      <c r="AF530" s="100">
        <f t="shared" si="90"/>
        <v>0.53846153846153844</v>
      </c>
      <c r="AG530" s="105" t="str">
        <f t="shared" si="91"/>
        <v>Incumplimiento</v>
      </c>
      <c r="AH530" s="166"/>
      <c r="AI530" s="65" t="s">
        <v>172</v>
      </c>
      <c r="AJ530" s="105" t="s">
        <v>172</v>
      </c>
    </row>
    <row r="531" spans="1:36" s="59" customFormat="1" ht="30" thickTop="1" thickBot="1">
      <c r="A531" s="63">
        <v>516</v>
      </c>
      <c r="B531" s="162">
        <v>0</v>
      </c>
      <c r="C531" s="162">
        <v>0</v>
      </c>
      <c r="D531" s="162">
        <v>0</v>
      </c>
      <c r="E531" s="162">
        <v>0</v>
      </c>
      <c r="F531" s="162">
        <v>20</v>
      </c>
      <c r="G531" s="231" t="s">
        <v>6441</v>
      </c>
      <c r="H531" s="164" t="s">
        <v>6456</v>
      </c>
      <c r="I531" s="231" t="s">
        <v>2877</v>
      </c>
      <c r="J531" s="231" t="s">
        <v>6267</v>
      </c>
      <c r="K531" s="231" t="s">
        <v>172</v>
      </c>
      <c r="L531" s="165" t="s">
        <v>640</v>
      </c>
      <c r="M531" s="165" t="s">
        <v>636</v>
      </c>
      <c r="N531" s="64">
        <v>3</v>
      </c>
      <c r="O531" s="64">
        <v>3</v>
      </c>
      <c r="P531" s="64">
        <v>3</v>
      </c>
      <c r="Q531" s="64">
        <v>3</v>
      </c>
      <c r="R531" s="64">
        <f t="shared" si="92"/>
        <v>12</v>
      </c>
      <c r="S531" s="105" t="s">
        <v>6443</v>
      </c>
      <c r="T531" s="105" t="s">
        <v>172</v>
      </c>
      <c r="U531" s="159">
        <f t="shared" si="83"/>
        <v>6</v>
      </c>
      <c r="V531" s="159">
        <v>6</v>
      </c>
      <c r="W531" s="100">
        <f t="shared" si="84"/>
        <v>1</v>
      </c>
      <c r="X531" s="105" t="str">
        <f t="shared" si="85"/>
        <v>De acuerdo a lo programado</v>
      </c>
      <c r="Y531" s="166" t="s">
        <v>6455</v>
      </c>
      <c r="Z531" s="159">
        <f t="shared" si="86"/>
        <v>6</v>
      </c>
      <c r="AA531" s="159"/>
      <c r="AB531" s="100" t="str">
        <f t="shared" si="87"/>
        <v>No hay ejecución</v>
      </c>
      <c r="AC531" s="105" t="str">
        <f t="shared" si="88"/>
        <v>NA</v>
      </c>
      <c r="AD531" s="166"/>
      <c r="AE531" s="65">
        <f t="shared" si="89"/>
        <v>6</v>
      </c>
      <c r="AF531" s="100">
        <f t="shared" si="90"/>
        <v>0.5</v>
      </c>
      <c r="AG531" s="105" t="str">
        <f t="shared" si="91"/>
        <v>Incumplimiento</v>
      </c>
      <c r="AH531" s="166"/>
      <c r="AI531" s="65" t="s">
        <v>172</v>
      </c>
      <c r="AJ531" s="105" t="s">
        <v>172</v>
      </c>
    </row>
    <row r="532" spans="1:36" s="59" customFormat="1" ht="39.6" thickTop="1" thickBot="1">
      <c r="A532" s="63">
        <v>517</v>
      </c>
      <c r="B532" s="162">
        <v>0</v>
      </c>
      <c r="C532" s="162">
        <v>0</v>
      </c>
      <c r="D532" s="162">
        <v>0</v>
      </c>
      <c r="E532" s="162">
        <v>0</v>
      </c>
      <c r="F532" s="162">
        <v>20</v>
      </c>
      <c r="G532" s="231" t="s">
        <v>6441</v>
      </c>
      <c r="H532" s="164" t="s">
        <v>6457</v>
      </c>
      <c r="I532" s="231" t="s">
        <v>2877</v>
      </c>
      <c r="J532" s="231" t="s">
        <v>6267</v>
      </c>
      <c r="K532" s="231" t="s">
        <v>172</v>
      </c>
      <c r="L532" s="165" t="s">
        <v>640</v>
      </c>
      <c r="M532" s="165" t="s">
        <v>636</v>
      </c>
      <c r="N532" s="64">
        <v>12</v>
      </c>
      <c r="O532" s="64">
        <v>13</v>
      </c>
      <c r="P532" s="64">
        <v>13</v>
      </c>
      <c r="Q532" s="64">
        <v>12</v>
      </c>
      <c r="R532" s="64">
        <f t="shared" si="92"/>
        <v>50</v>
      </c>
      <c r="S532" s="105" t="s">
        <v>6443</v>
      </c>
      <c r="T532" s="105" t="s">
        <v>172</v>
      </c>
      <c r="U532" s="159">
        <f t="shared" si="83"/>
        <v>25</v>
      </c>
      <c r="V532" s="159">
        <v>78</v>
      </c>
      <c r="W532" s="100">
        <f t="shared" si="84"/>
        <v>3.12</v>
      </c>
      <c r="X532" s="105" t="str">
        <f t="shared" si="85"/>
        <v>De acuerdo a lo programado</v>
      </c>
      <c r="Y532" s="166" t="s">
        <v>6458</v>
      </c>
      <c r="Z532" s="159">
        <f t="shared" si="86"/>
        <v>25</v>
      </c>
      <c r="AA532" s="159"/>
      <c r="AB532" s="100" t="str">
        <f t="shared" si="87"/>
        <v>No hay ejecución</v>
      </c>
      <c r="AC532" s="105" t="str">
        <f t="shared" si="88"/>
        <v>NA</v>
      </c>
      <c r="AD532" s="166"/>
      <c r="AE532" s="65">
        <f t="shared" si="89"/>
        <v>78</v>
      </c>
      <c r="AF532" s="100">
        <f t="shared" si="90"/>
        <v>1.56</v>
      </c>
      <c r="AG532" s="105" t="str">
        <f t="shared" si="91"/>
        <v>De acuerdo a lo programado</v>
      </c>
      <c r="AH532" s="166"/>
      <c r="AI532" s="65" t="s">
        <v>172</v>
      </c>
      <c r="AJ532" s="105" t="s">
        <v>172</v>
      </c>
    </row>
    <row r="533" spans="1:36" s="59" customFormat="1" ht="20.399999999999999" thickTop="1" thickBot="1">
      <c r="A533" s="63">
        <v>518</v>
      </c>
      <c r="B533" s="162">
        <v>0</v>
      </c>
      <c r="C533" s="162">
        <v>0</v>
      </c>
      <c r="D533" s="162">
        <v>0</v>
      </c>
      <c r="E533" s="162">
        <v>0</v>
      </c>
      <c r="F533" s="162">
        <v>20</v>
      </c>
      <c r="G533" s="231" t="s">
        <v>6441</v>
      </c>
      <c r="H533" s="164" t="s">
        <v>6459</v>
      </c>
      <c r="I533" s="231" t="s">
        <v>2877</v>
      </c>
      <c r="J533" s="231" t="s">
        <v>6267</v>
      </c>
      <c r="K533" s="231" t="s">
        <v>172</v>
      </c>
      <c r="L533" s="165" t="s">
        <v>640</v>
      </c>
      <c r="M533" s="165" t="s">
        <v>636</v>
      </c>
      <c r="N533" s="64">
        <v>3</v>
      </c>
      <c r="O533" s="64">
        <v>3</v>
      </c>
      <c r="P533" s="64">
        <v>3</v>
      </c>
      <c r="Q533" s="64">
        <v>4</v>
      </c>
      <c r="R533" s="64">
        <f t="shared" si="92"/>
        <v>13</v>
      </c>
      <c r="S533" s="105" t="s">
        <v>6443</v>
      </c>
      <c r="T533" s="105" t="s">
        <v>172</v>
      </c>
      <c r="U533" s="159">
        <f t="shared" si="83"/>
        <v>6</v>
      </c>
      <c r="V533" s="159">
        <v>6</v>
      </c>
      <c r="W533" s="100">
        <f t="shared" si="84"/>
        <v>1</v>
      </c>
      <c r="X533" s="105" t="str">
        <f t="shared" si="85"/>
        <v>De acuerdo a lo programado</v>
      </c>
      <c r="Y533" s="166" t="s">
        <v>6460</v>
      </c>
      <c r="Z533" s="159">
        <f t="shared" si="86"/>
        <v>7</v>
      </c>
      <c r="AA533" s="159"/>
      <c r="AB533" s="100" t="str">
        <f t="shared" si="87"/>
        <v>No hay ejecución</v>
      </c>
      <c r="AC533" s="105" t="str">
        <f t="shared" si="88"/>
        <v>NA</v>
      </c>
      <c r="AD533" s="166"/>
      <c r="AE533" s="65">
        <f t="shared" si="89"/>
        <v>6</v>
      </c>
      <c r="AF533" s="100">
        <f t="shared" si="90"/>
        <v>0.46153846153846156</v>
      </c>
      <c r="AG533" s="105" t="str">
        <f t="shared" si="91"/>
        <v>Incumplimiento</v>
      </c>
      <c r="AH533" s="166"/>
      <c r="AI533" s="65" t="s">
        <v>172</v>
      </c>
      <c r="AJ533" s="105" t="s">
        <v>172</v>
      </c>
    </row>
    <row r="534" spans="1:36" s="59" customFormat="1" ht="30" thickTop="1" thickBot="1">
      <c r="A534" s="63">
        <v>519</v>
      </c>
      <c r="B534" s="162">
        <v>0</v>
      </c>
      <c r="C534" s="162">
        <v>0</v>
      </c>
      <c r="D534" s="162">
        <v>0</v>
      </c>
      <c r="E534" s="162">
        <v>0</v>
      </c>
      <c r="F534" s="162">
        <v>20</v>
      </c>
      <c r="G534" s="231" t="s">
        <v>6441</v>
      </c>
      <c r="H534" s="164" t="s">
        <v>6461</v>
      </c>
      <c r="I534" s="231" t="s">
        <v>2877</v>
      </c>
      <c r="J534" s="231" t="s">
        <v>6267</v>
      </c>
      <c r="K534" s="231" t="s">
        <v>172</v>
      </c>
      <c r="L534" s="165" t="s">
        <v>640</v>
      </c>
      <c r="M534" s="165" t="s">
        <v>636</v>
      </c>
      <c r="N534" s="64">
        <v>3</v>
      </c>
      <c r="O534" s="64">
        <v>3</v>
      </c>
      <c r="P534" s="64">
        <v>3</v>
      </c>
      <c r="Q534" s="64">
        <v>4</v>
      </c>
      <c r="R534" s="64">
        <f t="shared" si="92"/>
        <v>13</v>
      </c>
      <c r="S534" s="105" t="s">
        <v>6443</v>
      </c>
      <c r="T534" s="105" t="s">
        <v>172</v>
      </c>
      <c r="U534" s="159">
        <f t="shared" si="83"/>
        <v>6</v>
      </c>
      <c r="V534" s="159">
        <v>5</v>
      </c>
      <c r="W534" s="100">
        <f t="shared" si="84"/>
        <v>0.83333333333333337</v>
      </c>
      <c r="X534" s="105" t="str">
        <f t="shared" si="85"/>
        <v>Atraso Leve</v>
      </c>
      <c r="Y534" s="166"/>
      <c r="Z534" s="159">
        <f t="shared" si="86"/>
        <v>7</v>
      </c>
      <c r="AA534" s="159"/>
      <c r="AB534" s="100" t="str">
        <f t="shared" si="87"/>
        <v>No hay ejecución</v>
      </c>
      <c r="AC534" s="105" t="str">
        <f t="shared" si="88"/>
        <v>NA</v>
      </c>
      <c r="AD534" s="166"/>
      <c r="AE534" s="65">
        <f t="shared" si="89"/>
        <v>5</v>
      </c>
      <c r="AF534" s="100">
        <f t="shared" si="90"/>
        <v>0.38461538461538464</v>
      </c>
      <c r="AG534" s="105" t="str">
        <f t="shared" si="91"/>
        <v>Incumplimiento</v>
      </c>
      <c r="AH534" s="166"/>
      <c r="AI534" s="65" t="s">
        <v>172</v>
      </c>
      <c r="AJ534" s="105" t="s">
        <v>172</v>
      </c>
    </row>
    <row r="535" spans="1:36" s="59" customFormat="1" ht="49.2" thickTop="1" thickBot="1">
      <c r="A535" s="63">
        <v>520</v>
      </c>
      <c r="B535" s="162">
        <v>0</v>
      </c>
      <c r="C535" s="162">
        <v>0</v>
      </c>
      <c r="D535" s="162">
        <v>0</v>
      </c>
      <c r="E535" s="162">
        <v>0</v>
      </c>
      <c r="F535" s="162">
        <v>20</v>
      </c>
      <c r="G535" s="231" t="s">
        <v>6441</v>
      </c>
      <c r="H535" s="164" t="s">
        <v>6462</v>
      </c>
      <c r="I535" s="231" t="s">
        <v>2877</v>
      </c>
      <c r="J535" s="231" t="s">
        <v>6267</v>
      </c>
      <c r="K535" s="231" t="s">
        <v>172</v>
      </c>
      <c r="L535" s="165" t="s">
        <v>640</v>
      </c>
      <c r="M535" s="165" t="s">
        <v>636</v>
      </c>
      <c r="N535" s="64">
        <v>9</v>
      </c>
      <c r="O535" s="64">
        <v>10</v>
      </c>
      <c r="P535" s="64">
        <v>7</v>
      </c>
      <c r="Q535" s="64">
        <v>7</v>
      </c>
      <c r="R535" s="64">
        <f t="shared" si="92"/>
        <v>33</v>
      </c>
      <c r="S535" s="105" t="s">
        <v>6443</v>
      </c>
      <c r="T535" s="105" t="s">
        <v>172</v>
      </c>
      <c r="U535" s="159">
        <f t="shared" si="83"/>
        <v>19</v>
      </c>
      <c r="V535" s="159">
        <v>22</v>
      </c>
      <c r="W535" s="100">
        <f t="shared" si="84"/>
        <v>1.1578947368421053</v>
      </c>
      <c r="X535" s="105" t="str">
        <f t="shared" si="85"/>
        <v>De acuerdo a lo programado</v>
      </c>
      <c r="Y535" s="166" t="s">
        <v>6463</v>
      </c>
      <c r="Z535" s="159">
        <f t="shared" si="86"/>
        <v>14</v>
      </c>
      <c r="AA535" s="159"/>
      <c r="AB535" s="100" t="str">
        <f t="shared" si="87"/>
        <v>No hay ejecución</v>
      </c>
      <c r="AC535" s="105" t="str">
        <f t="shared" si="88"/>
        <v>NA</v>
      </c>
      <c r="AD535" s="166"/>
      <c r="AE535" s="65">
        <f t="shared" si="89"/>
        <v>22</v>
      </c>
      <c r="AF535" s="100">
        <f t="shared" si="90"/>
        <v>0.66666666666666663</v>
      </c>
      <c r="AG535" s="105" t="str">
        <f t="shared" si="91"/>
        <v>Incumplimiento</v>
      </c>
      <c r="AH535" s="166"/>
      <c r="AI535" s="65" t="s">
        <v>172</v>
      </c>
      <c r="AJ535" s="105" t="s">
        <v>172</v>
      </c>
    </row>
    <row r="536" spans="1:36" s="59" customFormat="1" ht="30" thickTop="1" thickBot="1">
      <c r="A536" s="63">
        <v>521</v>
      </c>
      <c r="B536" s="162">
        <v>0</v>
      </c>
      <c r="C536" s="162">
        <v>0</v>
      </c>
      <c r="D536" s="162">
        <v>0</v>
      </c>
      <c r="E536" s="162">
        <v>0</v>
      </c>
      <c r="F536" s="162">
        <v>20</v>
      </c>
      <c r="G536" s="231" t="s">
        <v>6441</v>
      </c>
      <c r="H536" s="164" t="s">
        <v>6464</v>
      </c>
      <c r="I536" s="231" t="s">
        <v>2877</v>
      </c>
      <c r="J536" s="231" t="s">
        <v>6267</v>
      </c>
      <c r="K536" s="231" t="s">
        <v>172</v>
      </c>
      <c r="L536" s="165" t="s">
        <v>640</v>
      </c>
      <c r="M536" s="165" t="s">
        <v>636</v>
      </c>
      <c r="N536" s="64">
        <v>9</v>
      </c>
      <c r="O536" s="64">
        <v>10</v>
      </c>
      <c r="P536" s="64">
        <v>7</v>
      </c>
      <c r="Q536" s="64">
        <v>7</v>
      </c>
      <c r="R536" s="64">
        <f t="shared" si="92"/>
        <v>33</v>
      </c>
      <c r="S536" s="105" t="s">
        <v>6443</v>
      </c>
      <c r="T536" s="105" t="s">
        <v>172</v>
      </c>
      <c r="U536" s="159">
        <f t="shared" si="83"/>
        <v>19</v>
      </c>
      <c r="V536" s="159">
        <v>19</v>
      </c>
      <c r="W536" s="100">
        <f t="shared" si="84"/>
        <v>1</v>
      </c>
      <c r="X536" s="105" t="str">
        <f t="shared" si="85"/>
        <v>De acuerdo a lo programado</v>
      </c>
      <c r="Y536" s="166" t="s">
        <v>6465</v>
      </c>
      <c r="Z536" s="159">
        <f t="shared" si="86"/>
        <v>14</v>
      </c>
      <c r="AA536" s="159"/>
      <c r="AB536" s="100" t="str">
        <f t="shared" si="87"/>
        <v>No hay ejecución</v>
      </c>
      <c r="AC536" s="105" t="str">
        <f t="shared" si="88"/>
        <v>NA</v>
      </c>
      <c r="AD536" s="166"/>
      <c r="AE536" s="65">
        <f t="shared" si="89"/>
        <v>19</v>
      </c>
      <c r="AF536" s="100">
        <f t="shared" si="90"/>
        <v>0.5757575757575758</v>
      </c>
      <c r="AG536" s="105" t="str">
        <f t="shared" si="91"/>
        <v>Incumplimiento</v>
      </c>
      <c r="AH536" s="166"/>
      <c r="AI536" s="65" t="s">
        <v>172</v>
      </c>
      <c r="AJ536" s="105" t="s">
        <v>172</v>
      </c>
    </row>
    <row r="537" spans="1:36" s="59" customFormat="1" ht="20.399999999999999" thickTop="1" thickBot="1">
      <c r="A537" s="63">
        <v>522</v>
      </c>
      <c r="B537" s="162">
        <v>0</v>
      </c>
      <c r="C537" s="162">
        <v>0</v>
      </c>
      <c r="D537" s="162">
        <v>0</v>
      </c>
      <c r="E537" s="162">
        <v>0</v>
      </c>
      <c r="F537" s="162">
        <v>20</v>
      </c>
      <c r="G537" s="231" t="s">
        <v>6441</v>
      </c>
      <c r="H537" s="164" t="s">
        <v>6466</v>
      </c>
      <c r="I537" s="231" t="s">
        <v>2877</v>
      </c>
      <c r="J537" s="231" t="s">
        <v>6267</v>
      </c>
      <c r="K537" s="231" t="s">
        <v>172</v>
      </c>
      <c r="L537" s="165" t="s">
        <v>640</v>
      </c>
      <c r="M537" s="165" t="s">
        <v>636</v>
      </c>
      <c r="N537" s="64">
        <v>0</v>
      </c>
      <c r="O537" s="64">
        <v>1</v>
      </c>
      <c r="P537" s="64">
        <v>0</v>
      </c>
      <c r="Q537" s="64">
        <v>0</v>
      </c>
      <c r="R537" s="64">
        <f t="shared" si="92"/>
        <v>1</v>
      </c>
      <c r="S537" s="105" t="s">
        <v>6443</v>
      </c>
      <c r="T537" s="105" t="s">
        <v>172</v>
      </c>
      <c r="U537" s="159">
        <f t="shared" si="83"/>
        <v>1</v>
      </c>
      <c r="V537" s="159">
        <v>1</v>
      </c>
      <c r="W537" s="100">
        <f t="shared" si="84"/>
        <v>1</v>
      </c>
      <c r="X537" s="105" t="str">
        <f t="shared" si="85"/>
        <v>De acuerdo a lo programado</v>
      </c>
      <c r="Y537" s="166" t="s">
        <v>6465</v>
      </c>
      <c r="Z537" s="159">
        <f t="shared" si="86"/>
        <v>0</v>
      </c>
      <c r="AA537" s="159"/>
      <c r="AB537" s="100" t="str">
        <f t="shared" si="87"/>
        <v>No hay ejecución</v>
      </c>
      <c r="AC537" s="105" t="str">
        <f t="shared" si="88"/>
        <v>NA</v>
      </c>
      <c r="AD537" s="166"/>
      <c r="AE537" s="65">
        <f t="shared" si="89"/>
        <v>1</v>
      </c>
      <c r="AF537" s="100">
        <f t="shared" si="90"/>
        <v>1</v>
      </c>
      <c r="AG537" s="105" t="str">
        <f t="shared" si="91"/>
        <v>De acuerdo a lo programado</v>
      </c>
      <c r="AH537" s="166"/>
      <c r="AI537" s="65" t="s">
        <v>172</v>
      </c>
      <c r="AJ537" s="105" t="s">
        <v>172</v>
      </c>
    </row>
    <row r="538" spans="1:36" s="59" customFormat="1" ht="30" thickTop="1" thickBot="1">
      <c r="A538" s="63">
        <v>523</v>
      </c>
      <c r="B538" s="162">
        <v>0</v>
      </c>
      <c r="C538" s="162">
        <v>0</v>
      </c>
      <c r="D538" s="162">
        <v>0</v>
      </c>
      <c r="E538" s="162">
        <v>0</v>
      </c>
      <c r="F538" s="162">
        <v>20</v>
      </c>
      <c r="G538" s="231" t="s">
        <v>6441</v>
      </c>
      <c r="H538" s="164" t="s">
        <v>6467</v>
      </c>
      <c r="I538" s="231" t="s">
        <v>2877</v>
      </c>
      <c r="J538" s="231" t="s">
        <v>6267</v>
      </c>
      <c r="K538" s="231" t="s">
        <v>172</v>
      </c>
      <c r="L538" s="165" t="s">
        <v>3807</v>
      </c>
      <c r="M538" s="165" t="s">
        <v>636</v>
      </c>
      <c r="N538" s="64">
        <v>5</v>
      </c>
      <c r="O538" s="64">
        <v>5</v>
      </c>
      <c r="P538" s="64">
        <v>5</v>
      </c>
      <c r="Q538" s="64">
        <v>5</v>
      </c>
      <c r="R538" s="64">
        <f t="shared" si="92"/>
        <v>20</v>
      </c>
      <c r="S538" s="105" t="s">
        <v>6443</v>
      </c>
      <c r="T538" s="105" t="s">
        <v>172</v>
      </c>
      <c r="U538" s="159">
        <f t="shared" si="83"/>
        <v>10</v>
      </c>
      <c r="V538" s="159">
        <v>43</v>
      </c>
      <c r="W538" s="100">
        <f t="shared" si="84"/>
        <v>4.3</v>
      </c>
      <c r="X538" s="105" t="str">
        <f t="shared" si="85"/>
        <v>De acuerdo a lo programado</v>
      </c>
      <c r="Y538" s="166" t="s">
        <v>6465</v>
      </c>
      <c r="Z538" s="159">
        <f t="shared" si="86"/>
        <v>10</v>
      </c>
      <c r="AA538" s="159"/>
      <c r="AB538" s="100" t="str">
        <f t="shared" si="87"/>
        <v>No hay ejecución</v>
      </c>
      <c r="AC538" s="105" t="str">
        <f t="shared" si="88"/>
        <v>NA</v>
      </c>
      <c r="AD538" s="166"/>
      <c r="AE538" s="65">
        <f t="shared" si="89"/>
        <v>43</v>
      </c>
      <c r="AF538" s="100">
        <f t="shared" si="90"/>
        <v>2.15</v>
      </c>
      <c r="AG538" s="105" t="str">
        <f t="shared" si="91"/>
        <v>De acuerdo a lo programado</v>
      </c>
      <c r="AH538" s="166"/>
      <c r="AI538" s="65" t="s">
        <v>172</v>
      </c>
      <c r="AJ538" s="105" t="s">
        <v>172</v>
      </c>
    </row>
    <row r="539" spans="1:36" s="59" customFormat="1" ht="20.399999999999999" thickTop="1" thickBot="1">
      <c r="A539" s="63">
        <v>524</v>
      </c>
      <c r="B539" s="162">
        <v>0</v>
      </c>
      <c r="C539" s="162">
        <v>0</v>
      </c>
      <c r="D539" s="162">
        <v>0</v>
      </c>
      <c r="E539" s="162">
        <v>0</v>
      </c>
      <c r="F539" s="162">
        <v>20</v>
      </c>
      <c r="G539" s="231" t="s">
        <v>6441</v>
      </c>
      <c r="H539" s="164" t="s">
        <v>6468</v>
      </c>
      <c r="I539" s="231" t="s">
        <v>2877</v>
      </c>
      <c r="J539" s="231" t="s">
        <v>6267</v>
      </c>
      <c r="K539" s="231" t="s">
        <v>172</v>
      </c>
      <c r="L539" s="165" t="s">
        <v>640</v>
      </c>
      <c r="M539" s="165" t="s">
        <v>636</v>
      </c>
      <c r="N539" s="64">
        <v>6</v>
      </c>
      <c r="O539" s="64">
        <v>0</v>
      </c>
      <c r="P539" s="64">
        <v>0</v>
      </c>
      <c r="Q539" s="64">
        <v>0</v>
      </c>
      <c r="R539" s="64">
        <f t="shared" si="92"/>
        <v>6</v>
      </c>
      <c r="S539" s="105" t="s">
        <v>6443</v>
      </c>
      <c r="T539" s="105" t="s">
        <v>172</v>
      </c>
      <c r="U539" s="159">
        <f t="shared" si="83"/>
        <v>6</v>
      </c>
      <c r="V539" s="159">
        <v>7</v>
      </c>
      <c r="W539" s="100">
        <f t="shared" si="84"/>
        <v>1.1666666666666667</v>
      </c>
      <c r="X539" s="105" t="str">
        <f t="shared" si="85"/>
        <v>De acuerdo a lo programado</v>
      </c>
      <c r="Y539" s="166"/>
      <c r="Z539" s="159">
        <f t="shared" si="86"/>
        <v>0</v>
      </c>
      <c r="AA539" s="159"/>
      <c r="AB539" s="100" t="str">
        <f t="shared" si="87"/>
        <v>No hay ejecución</v>
      </c>
      <c r="AC539" s="105" t="str">
        <f t="shared" si="88"/>
        <v>NA</v>
      </c>
      <c r="AD539" s="166"/>
      <c r="AE539" s="65">
        <f t="shared" si="89"/>
        <v>7</v>
      </c>
      <c r="AF539" s="100">
        <f t="shared" si="90"/>
        <v>1.1666666666666667</v>
      </c>
      <c r="AG539" s="105" t="str">
        <f t="shared" si="91"/>
        <v>De acuerdo a lo programado</v>
      </c>
      <c r="AH539" s="166"/>
      <c r="AI539" s="65" t="s">
        <v>172</v>
      </c>
      <c r="AJ539" s="105" t="s">
        <v>172</v>
      </c>
    </row>
    <row r="540" spans="1:36" s="59" customFormat="1" ht="20.399999999999999" thickTop="1" thickBot="1">
      <c r="A540" s="63">
        <v>525</v>
      </c>
      <c r="B540" s="162">
        <v>0</v>
      </c>
      <c r="C540" s="162">
        <v>0</v>
      </c>
      <c r="D540" s="162">
        <v>0</v>
      </c>
      <c r="E540" s="162">
        <v>0</v>
      </c>
      <c r="F540" s="162">
        <v>20</v>
      </c>
      <c r="G540" s="231" t="s">
        <v>6441</v>
      </c>
      <c r="H540" s="164" t="s">
        <v>6469</v>
      </c>
      <c r="I540" s="231" t="s">
        <v>2877</v>
      </c>
      <c r="J540" s="231" t="s">
        <v>6267</v>
      </c>
      <c r="K540" s="231" t="s">
        <v>172</v>
      </c>
      <c r="L540" s="165" t="s">
        <v>3763</v>
      </c>
      <c r="M540" s="165" t="s">
        <v>3764</v>
      </c>
      <c r="N540" s="64">
        <v>1</v>
      </c>
      <c r="O540" s="64">
        <v>1</v>
      </c>
      <c r="P540" s="64">
        <v>1</v>
      </c>
      <c r="Q540" s="64">
        <v>1</v>
      </c>
      <c r="R540" s="64">
        <f t="shared" si="92"/>
        <v>4</v>
      </c>
      <c r="S540" s="105" t="s">
        <v>6443</v>
      </c>
      <c r="T540" s="105" t="s">
        <v>172</v>
      </c>
      <c r="U540" s="159">
        <f t="shared" si="83"/>
        <v>2</v>
      </c>
      <c r="V540" s="159">
        <v>2</v>
      </c>
      <c r="W540" s="100">
        <f t="shared" si="84"/>
        <v>1</v>
      </c>
      <c r="X540" s="105" t="str">
        <f t="shared" si="85"/>
        <v>De acuerdo a lo programado</v>
      </c>
      <c r="Y540" s="166"/>
      <c r="Z540" s="159">
        <f t="shared" si="86"/>
        <v>2</v>
      </c>
      <c r="AA540" s="159"/>
      <c r="AB540" s="100" t="str">
        <f t="shared" si="87"/>
        <v>No hay ejecución</v>
      </c>
      <c r="AC540" s="105" t="str">
        <f t="shared" si="88"/>
        <v>NA</v>
      </c>
      <c r="AD540" s="166"/>
      <c r="AE540" s="65">
        <f t="shared" si="89"/>
        <v>2</v>
      </c>
      <c r="AF540" s="100">
        <f t="shared" si="90"/>
        <v>0.5</v>
      </c>
      <c r="AG540" s="105" t="str">
        <f t="shared" si="91"/>
        <v>Incumplimiento</v>
      </c>
      <c r="AH540" s="166"/>
      <c r="AI540" s="65" t="s">
        <v>172</v>
      </c>
      <c r="AJ540" s="105" t="s">
        <v>172</v>
      </c>
    </row>
    <row r="541" spans="1:36" s="59" customFormat="1" ht="20.399999999999999" thickTop="1" thickBot="1">
      <c r="A541" s="63">
        <v>526</v>
      </c>
      <c r="B541" s="162">
        <v>0</v>
      </c>
      <c r="C541" s="162">
        <v>0</v>
      </c>
      <c r="D541" s="162">
        <v>0</v>
      </c>
      <c r="E541" s="162">
        <v>0</v>
      </c>
      <c r="F541" s="162">
        <v>20</v>
      </c>
      <c r="G541" s="231" t="s">
        <v>6441</v>
      </c>
      <c r="H541" s="164" t="s">
        <v>6470</v>
      </c>
      <c r="I541" s="231" t="s">
        <v>2877</v>
      </c>
      <c r="J541" s="231" t="s">
        <v>6267</v>
      </c>
      <c r="K541" s="231" t="s">
        <v>172</v>
      </c>
      <c r="L541" s="165" t="s">
        <v>640</v>
      </c>
      <c r="M541" s="165" t="s">
        <v>636</v>
      </c>
      <c r="N541" s="64">
        <v>0</v>
      </c>
      <c r="O541" s="64">
        <v>1</v>
      </c>
      <c r="P541" s="64">
        <v>0</v>
      </c>
      <c r="Q541" s="64">
        <v>1</v>
      </c>
      <c r="R541" s="64">
        <f t="shared" si="92"/>
        <v>2</v>
      </c>
      <c r="S541" s="105" t="s">
        <v>6443</v>
      </c>
      <c r="T541" s="105" t="s">
        <v>172</v>
      </c>
      <c r="U541" s="159">
        <f t="shared" si="83"/>
        <v>1</v>
      </c>
      <c r="V541" s="159">
        <v>1</v>
      </c>
      <c r="W541" s="100">
        <f t="shared" si="84"/>
        <v>1</v>
      </c>
      <c r="X541" s="105" t="str">
        <f t="shared" si="85"/>
        <v>De acuerdo a lo programado</v>
      </c>
      <c r="Y541" s="166" t="s">
        <v>6465</v>
      </c>
      <c r="Z541" s="159">
        <f t="shared" si="86"/>
        <v>1</v>
      </c>
      <c r="AA541" s="159"/>
      <c r="AB541" s="100" t="str">
        <f t="shared" si="87"/>
        <v>No hay ejecución</v>
      </c>
      <c r="AC541" s="105" t="str">
        <f t="shared" si="88"/>
        <v>NA</v>
      </c>
      <c r="AD541" s="166"/>
      <c r="AE541" s="65">
        <f t="shared" si="89"/>
        <v>1</v>
      </c>
      <c r="AF541" s="100">
        <f t="shared" si="90"/>
        <v>0.5</v>
      </c>
      <c r="AG541" s="105" t="str">
        <f t="shared" si="91"/>
        <v>Incumplimiento</v>
      </c>
      <c r="AH541" s="166"/>
      <c r="AI541" s="65" t="s">
        <v>172</v>
      </c>
      <c r="AJ541" s="105" t="s">
        <v>172</v>
      </c>
    </row>
    <row r="542" spans="1:36" s="59" customFormat="1" ht="20.399999999999999" thickTop="1" thickBot="1">
      <c r="A542" s="63">
        <v>527</v>
      </c>
      <c r="B542" s="162">
        <v>0</v>
      </c>
      <c r="C542" s="162">
        <v>0</v>
      </c>
      <c r="D542" s="162">
        <v>0</v>
      </c>
      <c r="E542" s="162">
        <v>0</v>
      </c>
      <c r="F542" s="162">
        <v>20</v>
      </c>
      <c r="G542" s="231" t="s">
        <v>6441</v>
      </c>
      <c r="H542" s="164" t="s">
        <v>6471</v>
      </c>
      <c r="I542" s="231" t="s">
        <v>2877</v>
      </c>
      <c r="J542" s="231" t="s">
        <v>6267</v>
      </c>
      <c r="K542" s="231" t="s">
        <v>172</v>
      </c>
      <c r="L542" s="165" t="s">
        <v>642</v>
      </c>
      <c r="M542" s="165" t="s">
        <v>636</v>
      </c>
      <c r="N542" s="64">
        <v>2</v>
      </c>
      <c r="O542" s="64">
        <v>2</v>
      </c>
      <c r="P542" s="64">
        <v>3</v>
      </c>
      <c r="Q542" s="64">
        <v>3</v>
      </c>
      <c r="R542" s="64">
        <f t="shared" si="92"/>
        <v>10</v>
      </c>
      <c r="S542" s="105" t="s">
        <v>6443</v>
      </c>
      <c r="T542" s="105" t="s">
        <v>172</v>
      </c>
      <c r="U542" s="159">
        <f t="shared" si="83"/>
        <v>4</v>
      </c>
      <c r="V542" s="159">
        <v>20</v>
      </c>
      <c r="W542" s="100">
        <f t="shared" si="84"/>
        <v>5</v>
      </c>
      <c r="X542" s="105" t="str">
        <f t="shared" si="85"/>
        <v>De acuerdo a lo programado</v>
      </c>
      <c r="Y542" s="166"/>
      <c r="Z542" s="159">
        <f t="shared" si="86"/>
        <v>6</v>
      </c>
      <c r="AA542" s="159"/>
      <c r="AB542" s="100" t="str">
        <f t="shared" si="87"/>
        <v>No hay ejecución</v>
      </c>
      <c r="AC542" s="105" t="str">
        <f t="shared" si="88"/>
        <v>NA</v>
      </c>
      <c r="AD542" s="166"/>
      <c r="AE542" s="65">
        <f t="shared" si="89"/>
        <v>20</v>
      </c>
      <c r="AF542" s="100">
        <f t="shared" si="90"/>
        <v>2</v>
      </c>
      <c r="AG542" s="105" t="str">
        <f t="shared" si="91"/>
        <v>De acuerdo a lo programado</v>
      </c>
      <c r="AH542" s="166"/>
      <c r="AI542" s="65" t="s">
        <v>172</v>
      </c>
      <c r="AJ542" s="105" t="s">
        <v>172</v>
      </c>
    </row>
    <row r="543" spans="1:36" s="59" customFormat="1" ht="20.399999999999999" thickTop="1" thickBot="1">
      <c r="A543" s="63">
        <v>528</v>
      </c>
      <c r="B543" s="162">
        <v>0</v>
      </c>
      <c r="C543" s="162">
        <v>0</v>
      </c>
      <c r="D543" s="162">
        <v>0</v>
      </c>
      <c r="E543" s="162">
        <v>0</v>
      </c>
      <c r="F543" s="162">
        <v>20</v>
      </c>
      <c r="G543" s="231" t="s">
        <v>6441</v>
      </c>
      <c r="H543" s="164" t="s">
        <v>6472</v>
      </c>
      <c r="I543" s="231" t="s">
        <v>2877</v>
      </c>
      <c r="J543" s="231" t="s">
        <v>6267</v>
      </c>
      <c r="K543" s="231" t="s">
        <v>172</v>
      </c>
      <c r="L543" s="165" t="s">
        <v>640</v>
      </c>
      <c r="M543" s="165" t="s">
        <v>636</v>
      </c>
      <c r="N543" s="64">
        <v>1</v>
      </c>
      <c r="O543" s="64">
        <v>2</v>
      </c>
      <c r="P543" s="64">
        <v>1</v>
      </c>
      <c r="Q543" s="64">
        <v>1</v>
      </c>
      <c r="R543" s="64">
        <f t="shared" si="92"/>
        <v>5</v>
      </c>
      <c r="S543" s="105" t="s">
        <v>6443</v>
      </c>
      <c r="T543" s="105" t="s">
        <v>172</v>
      </c>
      <c r="U543" s="159">
        <f t="shared" si="83"/>
        <v>3</v>
      </c>
      <c r="V543" s="159">
        <v>7</v>
      </c>
      <c r="W543" s="100">
        <f t="shared" si="84"/>
        <v>2.3333333333333335</v>
      </c>
      <c r="X543" s="105" t="str">
        <f t="shared" si="85"/>
        <v>De acuerdo a lo programado</v>
      </c>
      <c r="Y543" s="166" t="s">
        <v>6473</v>
      </c>
      <c r="Z543" s="159">
        <f t="shared" si="86"/>
        <v>2</v>
      </c>
      <c r="AA543" s="159"/>
      <c r="AB543" s="100" t="str">
        <f t="shared" si="87"/>
        <v>No hay ejecución</v>
      </c>
      <c r="AC543" s="105" t="str">
        <f t="shared" si="88"/>
        <v>NA</v>
      </c>
      <c r="AD543" s="166"/>
      <c r="AE543" s="65">
        <f t="shared" si="89"/>
        <v>7</v>
      </c>
      <c r="AF543" s="100">
        <f t="shared" si="90"/>
        <v>1.4</v>
      </c>
      <c r="AG543" s="105" t="str">
        <f t="shared" si="91"/>
        <v>De acuerdo a lo programado</v>
      </c>
      <c r="AH543" s="166"/>
      <c r="AI543" s="65" t="s">
        <v>172</v>
      </c>
      <c r="AJ543" s="105" t="s">
        <v>172</v>
      </c>
    </row>
    <row r="544" spans="1:36" s="59" customFormat="1" ht="20.399999999999999" thickTop="1" thickBot="1">
      <c r="A544" s="63">
        <v>529</v>
      </c>
      <c r="B544" s="162">
        <v>0</v>
      </c>
      <c r="C544" s="162">
        <v>0</v>
      </c>
      <c r="D544" s="162">
        <v>0</v>
      </c>
      <c r="E544" s="162">
        <v>0</v>
      </c>
      <c r="F544" s="162">
        <v>20</v>
      </c>
      <c r="G544" s="231" t="s">
        <v>6441</v>
      </c>
      <c r="H544" s="164" t="s">
        <v>6474</v>
      </c>
      <c r="I544" s="231" t="s">
        <v>2877</v>
      </c>
      <c r="J544" s="231" t="s">
        <v>6267</v>
      </c>
      <c r="K544" s="231" t="s">
        <v>172</v>
      </c>
      <c r="L544" s="165" t="s">
        <v>642</v>
      </c>
      <c r="M544" s="165" t="s">
        <v>636</v>
      </c>
      <c r="N544" s="64">
        <v>2</v>
      </c>
      <c r="O544" s="64">
        <v>2</v>
      </c>
      <c r="P544" s="64">
        <v>2</v>
      </c>
      <c r="Q544" s="64">
        <v>2</v>
      </c>
      <c r="R544" s="64">
        <f t="shared" si="92"/>
        <v>8</v>
      </c>
      <c r="S544" s="105" t="s">
        <v>6443</v>
      </c>
      <c r="T544" s="105" t="s">
        <v>172</v>
      </c>
      <c r="U544" s="159">
        <f t="shared" si="83"/>
        <v>4</v>
      </c>
      <c r="V544" s="159">
        <v>4</v>
      </c>
      <c r="W544" s="100">
        <f t="shared" si="84"/>
        <v>1</v>
      </c>
      <c r="X544" s="105" t="str">
        <f t="shared" si="85"/>
        <v>De acuerdo a lo programado</v>
      </c>
      <c r="Y544" s="166"/>
      <c r="Z544" s="159">
        <f t="shared" si="86"/>
        <v>4</v>
      </c>
      <c r="AA544" s="159"/>
      <c r="AB544" s="100" t="str">
        <f t="shared" si="87"/>
        <v>No hay ejecución</v>
      </c>
      <c r="AC544" s="105" t="str">
        <f t="shared" si="88"/>
        <v>NA</v>
      </c>
      <c r="AD544" s="166"/>
      <c r="AE544" s="65">
        <f t="shared" si="89"/>
        <v>4</v>
      </c>
      <c r="AF544" s="100">
        <f t="shared" si="90"/>
        <v>0.5</v>
      </c>
      <c r="AG544" s="105" t="str">
        <f t="shared" si="91"/>
        <v>Incumplimiento</v>
      </c>
      <c r="AH544" s="166"/>
      <c r="AI544" s="65" t="s">
        <v>172</v>
      </c>
      <c r="AJ544" s="105" t="s">
        <v>172</v>
      </c>
    </row>
    <row r="545" spans="1:36" s="59" customFormat="1" ht="28.8">
      <c r="A545" s="63">
        <v>530</v>
      </c>
      <c r="B545" s="162">
        <v>0</v>
      </c>
      <c r="C545" s="162">
        <v>0</v>
      </c>
      <c r="D545" s="162">
        <v>0</v>
      </c>
      <c r="E545" s="162">
        <v>0</v>
      </c>
      <c r="F545" s="162">
        <v>21</v>
      </c>
      <c r="G545" s="231" t="s">
        <v>2875</v>
      </c>
      <c r="H545" s="164" t="s">
        <v>6475</v>
      </c>
      <c r="I545" s="231" t="s">
        <v>2877</v>
      </c>
      <c r="J545" s="231" t="s">
        <v>6207</v>
      </c>
      <c r="K545" s="231">
        <v>18</v>
      </c>
      <c r="L545" s="165" t="s">
        <v>2201</v>
      </c>
      <c r="M545" s="165" t="s">
        <v>4127</v>
      </c>
      <c r="N545" s="64">
        <v>15</v>
      </c>
      <c r="O545" s="64">
        <v>0</v>
      </c>
      <c r="P545" s="64">
        <v>0</v>
      </c>
      <c r="Q545" s="64">
        <v>0</v>
      </c>
      <c r="R545" s="64">
        <f t="shared" si="92"/>
        <v>15</v>
      </c>
      <c r="S545" s="105" t="s">
        <v>6312</v>
      </c>
      <c r="T545" s="105" t="s">
        <v>172</v>
      </c>
      <c r="U545" s="159">
        <f t="shared" si="83"/>
        <v>15</v>
      </c>
      <c r="V545" s="159">
        <v>15</v>
      </c>
      <c r="W545" s="100">
        <f t="shared" si="84"/>
        <v>1</v>
      </c>
      <c r="X545" s="105" t="str">
        <f t="shared" si="85"/>
        <v>De acuerdo a lo programado</v>
      </c>
      <c r="Y545" s="166"/>
      <c r="Z545" s="159">
        <f t="shared" si="86"/>
        <v>0</v>
      </c>
      <c r="AA545" s="159"/>
      <c r="AB545" s="100" t="str">
        <f t="shared" si="87"/>
        <v>No hay ejecución</v>
      </c>
      <c r="AC545" s="105" t="str">
        <f t="shared" si="88"/>
        <v>NA</v>
      </c>
      <c r="AD545" s="166"/>
      <c r="AE545" s="65">
        <f t="shared" si="89"/>
        <v>15</v>
      </c>
      <c r="AF545" s="100">
        <f t="shared" si="90"/>
        <v>1</v>
      </c>
      <c r="AG545" s="105" t="str">
        <f t="shared" si="91"/>
        <v>De acuerdo a lo programado</v>
      </c>
      <c r="AH545" s="166"/>
      <c r="AI545" s="65" t="s">
        <v>172</v>
      </c>
      <c r="AJ545" s="105" t="s">
        <v>172</v>
      </c>
    </row>
    <row r="546" spans="1:36" s="59" customFormat="1" ht="19.2">
      <c r="A546" s="63">
        <v>531</v>
      </c>
      <c r="B546" s="162">
        <v>0</v>
      </c>
      <c r="C546" s="162">
        <v>0</v>
      </c>
      <c r="D546" s="162">
        <v>0</v>
      </c>
      <c r="E546" s="162">
        <v>0</v>
      </c>
      <c r="F546" s="162">
        <v>21</v>
      </c>
      <c r="G546" s="231" t="s">
        <v>6171</v>
      </c>
      <c r="H546" s="164" t="s">
        <v>6476</v>
      </c>
      <c r="I546" s="231" t="s">
        <v>2884</v>
      </c>
      <c r="J546" s="231" t="s">
        <v>6207</v>
      </c>
      <c r="K546" s="231">
        <v>20</v>
      </c>
      <c r="L546" s="165" t="s">
        <v>2201</v>
      </c>
      <c r="M546" s="165" t="s">
        <v>4127</v>
      </c>
      <c r="N546" s="64">
        <v>15</v>
      </c>
      <c r="O546" s="64">
        <v>0</v>
      </c>
      <c r="P546" s="64">
        <v>0</v>
      </c>
      <c r="Q546" s="64">
        <v>0</v>
      </c>
      <c r="R546" s="64">
        <f t="shared" si="92"/>
        <v>15</v>
      </c>
      <c r="S546" s="105" t="s">
        <v>6312</v>
      </c>
      <c r="T546" s="105" t="s">
        <v>172</v>
      </c>
      <c r="U546" s="159">
        <f t="shared" si="83"/>
        <v>15</v>
      </c>
      <c r="V546" s="159">
        <v>15</v>
      </c>
      <c r="W546" s="100">
        <f t="shared" si="84"/>
        <v>1</v>
      </c>
      <c r="X546" s="105" t="str">
        <f t="shared" si="85"/>
        <v>De acuerdo a lo programado</v>
      </c>
      <c r="Y546" s="166"/>
      <c r="Z546" s="159">
        <f t="shared" si="86"/>
        <v>0</v>
      </c>
      <c r="AA546" s="159"/>
      <c r="AB546" s="100" t="str">
        <f t="shared" si="87"/>
        <v>No hay ejecución</v>
      </c>
      <c r="AC546" s="105" t="str">
        <f t="shared" si="88"/>
        <v>NA</v>
      </c>
      <c r="AD546" s="166"/>
      <c r="AE546" s="65">
        <f t="shared" si="89"/>
        <v>15</v>
      </c>
      <c r="AF546" s="100">
        <f t="shared" si="90"/>
        <v>1</v>
      </c>
      <c r="AG546" s="105" t="str">
        <f t="shared" si="91"/>
        <v>De acuerdo a lo programado</v>
      </c>
      <c r="AH546" s="166"/>
      <c r="AI546" s="65" t="s">
        <v>172</v>
      </c>
      <c r="AJ546" s="105" t="s">
        <v>172</v>
      </c>
    </row>
    <row r="547" spans="1:36" s="59" customFormat="1" ht="19.2">
      <c r="A547" s="63">
        <v>532</v>
      </c>
      <c r="B547" s="162">
        <v>0</v>
      </c>
      <c r="C547" s="162">
        <v>0</v>
      </c>
      <c r="D547" s="162">
        <v>0</v>
      </c>
      <c r="E547" s="162">
        <v>0</v>
      </c>
      <c r="F547" s="162">
        <v>21</v>
      </c>
      <c r="G547" s="231" t="s">
        <v>6232</v>
      </c>
      <c r="H547" s="164" t="s">
        <v>6477</v>
      </c>
      <c r="I547" s="231" t="s">
        <v>2877</v>
      </c>
      <c r="J547" s="231" t="s">
        <v>6207</v>
      </c>
      <c r="K547" s="231">
        <v>18</v>
      </c>
      <c r="L547" s="165" t="s">
        <v>642</v>
      </c>
      <c r="M547" s="165" t="s">
        <v>643</v>
      </c>
      <c r="N547" s="64">
        <v>2</v>
      </c>
      <c r="O547" s="64">
        <v>4</v>
      </c>
      <c r="P547" s="64">
        <v>4</v>
      </c>
      <c r="Q547" s="64">
        <v>4</v>
      </c>
      <c r="R547" s="64">
        <f t="shared" si="92"/>
        <v>14</v>
      </c>
      <c r="S547" s="105" t="s">
        <v>6312</v>
      </c>
      <c r="T547" s="105" t="s">
        <v>172</v>
      </c>
      <c r="U547" s="159">
        <f t="shared" si="83"/>
        <v>6</v>
      </c>
      <c r="V547" s="159">
        <v>6</v>
      </c>
      <c r="W547" s="100">
        <f t="shared" si="84"/>
        <v>1</v>
      </c>
      <c r="X547" s="105" t="str">
        <f t="shared" si="85"/>
        <v>De acuerdo a lo programado</v>
      </c>
      <c r="Y547" s="166"/>
      <c r="Z547" s="159">
        <f t="shared" si="86"/>
        <v>8</v>
      </c>
      <c r="AA547" s="159"/>
      <c r="AB547" s="100" t="str">
        <f t="shared" si="87"/>
        <v>No hay ejecución</v>
      </c>
      <c r="AC547" s="105" t="str">
        <f t="shared" si="88"/>
        <v>NA</v>
      </c>
      <c r="AD547" s="166"/>
      <c r="AE547" s="65">
        <f t="shared" si="89"/>
        <v>6</v>
      </c>
      <c r="AF547" s="100">
        <f t="shared" si="90"/>
        <v>0.42857142857142855</v>
      </c>
      <c r="AG547" s="105" t="str">
        <f t="shared" si="91"/>
        <v>Incumplimiento</v>
      </c>
      <c r="AH547" s="166"/>
      <c r="AI547" s="65" t="s">
        <v>172</v>
      </c>
      <c r="AJ547" s="105" t="s">
        <v>172</v>
      </c>
    </row>
    <row r="548" spans="1:36" s="59" customFormat="1" ht="19.2">
      <c r="A548" s="63">
        <v>533</v>
      </c>
      <c r="B548" s="162">
        <v>0</v>
      </c>
      <c r="C548" s="162">
        <v>0</v>
      </c>
      <c r="D548" s="162">
        <v>0</v>
      </c>
      <c r="E548" s="162">
        <v>0</v>
      </c>
      <c r="F548" s="162">
        <v>21</v>
      </c>
      <c r="G548" s="231" t="s">
        <v>2875</v>
      </c>
      <c r="H548" s="164" t="s">
        <v>6478</v>
      </c>
      <c r="I548" s="231" t="s">
        <v>2884</v>
      </c>
      <c r="J548" s="231" t="s">
        <v>6207</v>
      </c>
      <c r="K548" s="231">
        <v>20</v>
      </c>
      <c r="L548" s="165" t="s">
        <v>2214</v>
      </c>
      <c r="M548" s="165" t="s">
        <v>2215</v>
      </c>
      <c r="N548" s="64">
        <v>11</v>
      </c>
      <c r="O548" s="64">
        <v>11</v>
      </c>
      <c r="P548" s="64">
        <v>11</v>
      </c>
      <c r="Q548" s="64">
        <v>11</v>
      </c>
      <c r="R548" s="64">
        <f t="shared" si="92"/>
        <v>44</v>
      </c>
      <c r="S548" s="105" t="s">
        <v>6312</v>
      </c>
      <c r="T548" s="105" t="s">
        <v>172</v>
      </c>
      <c r="U548" s="159">
        <f t="shared" si="83"/>
        <v>22</v>
      </c>
      <c r="V548" s="159">
        <v>22</v>
      </c>
      <c r="W548" s="100">
        <f t="shared" si="84"/>
        <v>1</v>
      </c>
      <c r="X548" s="105" t="str">
        <f t="shared" si="85"/>
        <v>De acuerdo a lo programado</v>
      </c>
      <c r="Y548" s="166"/>
      <c r="Z548" s="159">
        <f t="shared" si="86"/>
        <v>22</v>
      </c>
      <c r="AA548" s="159"/>
      <c r="AB548" s="100" t="str">
        <f t="shared" si="87"/>
        <v>No hay ejecución</v>
      </c>
      <c r="AC548" s="105" t="str">
        <f t="shared" si="88"/>
        <v>NA</v>
      </c>
      <c r="AD548" s="166"/>
      <c r="AE548" s="65">
        <f t="shared" si="89"/>
        <v>22</v>
      </c>
      <c r="AF548" s="100">
        <f t="shared" si="90"/>
        <v>0.5</v>
      </c>
      <c r="AG548" s="105" t="str">
        <f t="shared" si="91"/>
        <v>Incumplimiento</v>
      </c>
      <c r="AH548" s="166"/>
      <c r="AI548" s="65" t="s">
        <v>172</v>
      </c>
      <c r="AJ548" s="105" t="s">
        <v>172</v>
      </c>
    </row>
    <row r="549" spans="1:36" s="59" customFormat="1" ht="19.2">
      <c r="A549" s="63">
        <v>534</v>
      </c>
      <c r="B549" s="162">
        <v>0</v>
      </c>
      <c r="C549" s="162">
        <v>0</v>
      </c>
      <c r="D549" s="162">
        <v>0</v>
      </c>
      <c r="E549" s="162">
        <v>0</v>
      </c>
      <c r="F549" s="162">
        <v>21</v>
      </c>
      <c r="G549" s="231" t="s">
        <v>2875</v>
      </c>
      <c r="H549" s="164" t="s">
        <v>6479</v>
      </c>
      <c r="I549" s="231" t="s">
        <v>2877</v>
      </c>
      <c r="J549" s="231" t="s">
        <v>6207</v>
      </c>
      <c r="K549" s="231">
        <v>18</v>
      </c>
      <c r="L549" s="165" t="s">
        <v>3807</v>
      </c>
      <c r="M549" s="165" t="s">
        <v>4127</v>
      </c>
      <c r="N549" s="64">
        <v>124</v>
      </c>
      <c r="O549" s="64">
        <v>188</v>
      </c>
      <c r="P549" s="64">
        <v>188</v>
      </c>
      <c r="Q549" s="64">
        <v>122</v>
      </c>
      <c r="R549" s="64">
        <f t="shared" si="92"/>
        <v>622</v>
      </c>
      <c r="S549" s="105" t="s">
        <v>6312</v>
      </c>
      <c r="T549" s="105" t="s">
        <v>172</v>
      </c>
      <c r="U549" s="159">
        <f t="shared" si="83"/>
        <v>312</v>
      </c>
      <c r="V549" s="159">
        <v>312</v>
      </c>
      <c r="W549" s="100">
        <f t="shared" si="84"/>
        <v>1</v>
      </c>
      <c r="X549" s="105" t="str">
        <f t="shared" si="85"/>
        <v>De acuerdo a lo programado</v>
      </c>
      <c r="Y549" s="166"/>
      <c r="Z549" s="159">
        <f t="shared" si="86"/>
        <v>310</v>
      </c>
      <c r="AA549" s="159"/>
      <c r="AB549" s="100" t="str">
        <f t="shared" si="87"/>
        <v>No hay ejecución</v>
      </c>
      <c r="AC549" s="105" t="str">
        <f t="shared" si="88"/>
        <v>NA</v>
      </c>
      <c r="AD549" s="166"/>
      <c r="AE549" s="65">
        <f t="shared" si="89"/>
        <v>312</v>
      </c>
      <c r="AF549" s="100">
        <f t="shared" si="90"/>
        <v>0.50160771704180063</v>
      </c>
      <c r="AG549" s="105" t="str">
        <f t="shared" si="91"/>
        <v>Incumplimiento</v>
      </c>
      <c r="AH549" s="166"/>
      <c r="AI549" s="65" t="s">
        <v>172</v>
      </c>
      <c r="AJ549" s="105" t="s">
        <v>172</v>
      </c>
    </row>
    <row r="550" spans="1:36" s="59" customFormat="1" ht="20.399999999999999" thickTop="1" thickBot="1">
      <c r="A550" s="63">
        <v>535</v>
      </c>
      <c r="B550" s="162">
        <v>0</v>
      </c>
      <c r="C550" s="162">
        <v>0</v>
      </c>
      <c r="D550" s="162">
        <v>0</v>
      </c>
      <c r="E550" s="162">
        <v>0</v>
      </c>
      <c r="F550" s="162">
        <v>20</v>
      </c>
      <c r="G550" s="231" t="s">
        <v>6480</v>
      </c>
      <c r="H550" s="164" t="s">
        <v>6481</v>
      </c>
      <c r="I550" s="231" t="s">
        <v>2877</v>
      </c>
      <c r="J550" s="231" t="s">
        <v>6207</v>
      </c>
      <c r="K550" s="231">
        <v>3</v>
      </c>
      <c r="L550" s="165" t="s">
        <v>642</v>
      </c>
      <c r="M550" s="165" t="s">
        <v>643</v>
      </c>
      <c r="N550" s="64">
        <v>0</v>
      </c>
      <c r="O550" s="64">
        <v>0</v>
      </c>
      <c r="P550" s="64">
        <v>0</v>
      </c>
      <c r="Q550" s="64">
        <v>0</v>
      </c>
      <c r="R550" s="64">
        <f t="shared" si="92"/>
        <v>0</v>
      </c>
      <c r="S550" s="105" t="s">
        <v>6373</v>
      </c>
      <c r="T550" s="105" t="s">
        <v>172</v>
      </c>
      <c r="U550" s="159">
        <f t="shared" si="83"/>
        <v>0</v>
      </c>
      <c r="V550" s="159" t="s">
        <v>5920</v>
      </c>
      <c r="W550" s="100" t="str">
        <f t="shared" si="84"/>
        <v>No hay Programación</v>
      </c>
      <c r="X550" s="105" t="str">
        <f t="shared" si="85"/>
        <v>De acuerdo a lo programado</v>
      </c>
      <c r="Y550" s="166"/>
      <c r="Z550" s="159">
        <f t="shared" si="86"/>
        <v>0</v>
      </c>
      <c r="AA550" s="159"/>
      <c r="AB550" s="100" t="str">
        <f t="shared" si="87"/>
        <v>No hay ejecución</v>
      </c>
      <c r="AC550" s="105" t="str">
        <f t="shared" si="88"/>
        <v>NA</v>
      </c>
      <c r="AD550" s="166"/>
      <c r="AE550" s="65" t="e">
        <f t="shared" si="89"/>
        <v>#VALUE!</v>
      </c>
      <c r="AF550" s="100" t="e">
        <f t="shared" si="90"/>
        <v>#VALUE!</v>
      </c>
      <c r="AG550" s="105" t="e">
        <f t="shared" si="91"/>
        <v>#VALUE!</v>
      </c>
      <c r="AH550" s="166"/>
      <c r="AI550" s="65" t="s">
        <v>172</v>
      </c>
      <c r="AJ550" s="105" t="s">
        <v>172</v>
      </c>
    </row>
    <row r="551" spans="1:36" s="59" customFormat="1" ht="19.2">
      <c r="A551" s="63">
        <v>536</v>
      </c>
      <c r="B551" s="162">
        <v>0</v>
      </c>
      <c r="C551" s="162">
        <v>0</v>
      </c>
      <c r="D551" s="162">
        <v>0</v>
      </c>
      <c r="E551" s="162">
        <v>0</v>
      </c>
      <c r="F551" s="162">
        <v>20</v>
      </c>
      <c r="G551" s="231" t="s">
        <v>6480</v>
      </c>
      <c r="H551" s="164" t="s">
        <v>6482</v>
      </c>
      <c r="I551" s="231" t="s">
        <v>2877</v>
      </c>
      <c r="J551" s="231" t="s">
        <v>6267</v>
      </c>
      <c r="K551" s="231">
        <v>3</v>
      </c>
      <c r="L551" s="165" t="s">
        <v>642</v>
      </c>
      <c r="M551" s="165" t="s">
        <v>4215</v>
      </c>
      <c r="N551" s="64">
        <v>0</v>
      </c>
      <c r="O551" s="64">
        <v>1</v>
      </c>
      <c r="P551" s="64">
        <v>0</v>
      </c>
      <c r="Q551" s="64">
        <v>0</v>
      </c>
      <c r="R551" s="64">
        <f t="shared" si="92"/>
        <v>1</v>
      </c>
      <c r="S551" s="105" t="s">
        <v>6373</v>
      </c>
      <c r="T551" s="105" t="s">
        <v>172</v>
      </c>
      <c r="U551" s="159">
        <f t="shared" si="83"/>
        <v>1</v>
      </c>
      <c r="V551" s="159">
        <v>1</v>
      </c>
      <c r="W551" s="100">
        <f t="shared" si="84"/>
        <v>1</v>
      </c>
      <c r="X551" s="105" t="str">
        <f t="shared" si="85"/>
        <v>De acuerdo a lo programado</v>
      </c>
      <c r="Y551" s="166"/>
      <c r="Z551" s="159">
        <f t="shared" si="86"/>
        <v>0</v>
      </c>
      <c r="AA551" s="159"/>
      <c r="AB551" s="100" t="str">
        <f t="shared" si="87"/>
        <v>No hay ejecución</v>
      </c>
      <c r="AC551" s="105" t="str">
        <f t="shared" si="88"/>
        <v>NA</v>
      </c>
      <c r="AD551" s="166"/>
      <c r="AE551" s="65">
        <f t="shared" si="89"/>
        <v>1</v>
      </c>
      <c r="AF551" s="100">
        <f t="shared" si="90"/>
        <v>1</v>
      </c>
      <c r="AG551" s="105" t="str">
        <f t="shared" si="91"/>
        <v>De acuerdo a lo programado</v>
      </c>
      <c r="AH551" s="166"/>
      <c r="AI551" s="65" t="s">
        <v>172</v>
      </c>
      <c r="AJ551" s="105" t="s">
        <v>172</v>
      </c>
    </row>
    <row r="552" spans="1:36" s="59" customFormat="1" ht="28.8">
      <c r="A552" s="63">
        <v>537</v>
      </c>
      <c r="B552" s="162">
        <v>0</v>
      </c>
      <c r="C552" s="162">
        <v>0</v>
      </c>
      <c r="D552" s="162">
        <v>0</v>
      </c>
      <c r="E552" s="162">
        <v>0</v>
      </c>
      <c r="F552" s="162">
        <v>21</v>
      </c>
      <c r="G552" s="231" t="s">
        <v>6266</v>
      </c>
      <c r="H552" s="164" t="s">
        <v>6394</v>
      </c>
      <c r="I552" s="231" t="s">
        <v>2877</v>
      </c>
      <c r="J552" s="231" t="s">
        <v>6267</v>
      </c>
      <c r="K552" s="231" t="s">
        <v>172</v>
      </c>
      <c r="L552" s="165" t="s">
        <v>642</v>
      </c>
      <c r="M552" s="165" t="s">
        <v>3764</v>
      </c>
      <c r="N552" s="64">
        <v>1</v>
      </c>
      <c r="O552" s="64">
        <v>1</v>
      </c>
      <c r="P552" s="64">
        <v>0</v>
      </c>
      <c r="Q552" s="64">
        <v>0</v>
      </c>
      <c r="R552" s="64">
        <f t="shared" si="92"/>
        <v>2</v>
      </c>
      <c r="S552" s="105" t="s">
        <v>6373</v>
      </c>
      <c r="T552" s="105" t="s">
        <v>172</v>
      </c>
      <c r="U552" s="159">
        <f t="shared" si="83"/>
        <v>2</v>
      </c>
      <c r="V552" s="159">
        <v>1</v>
      </c>
      <c r="W552" s="100">
        <f t="shared" si="84"/>
        <v>0.5</v>
      </c>
      <c r="X552" s="105" t="str">
        <f t="shared" si="85"/>
        <v>En Riesgo de no Cumplimiento</v>
      </c>
      <c r="Y552" s="166" t="s">
        <v>6483</v>
      </c>
      <c r="Z552" s="159">
        <f t="shared" si="86"/>
        <v>0</v>
      </c>
      <c r="AA552" s="159"/>
      <c r="AB552" s="100" t="str">
        <f t="shared" si="87"/>
        <v>No hay ejecución</v>
      </c>
      <c r="AC552" s="105" t="str">
        <f t="shared" si="88"/>
        <v>NA</v>
      </c>
      <c r="AD552" s="166"/>
      <c r="AE552" s="65">
        <f t="shared" si="89"/>
        <v>1</v>
      </c>
      <c r="AF552" s="100">
        <f t="shared" si="90"/>
        <v>0.5</v>
      </c>
      <c r="AG552" s="105" t="str">
        <f t="shared" si="91"/>
        <v>Incumplimiento</v>
      </c>
      <c r="AH552" s="166"/>
      <c r="AI552" s="65" t="s">
        <v>172</v>
      </c>
      <c r="AJ552" s="105" t="s">
        <v>172</v>
      </c>
    </row>
    <row r="553" spans="1:36" s="59" customFormat="1" ht="19.2">
      <c r="A553" s="63">
        <v>538</v>
      </c>
      <c r="B553" s="162">
        <v>0</v>
      </c>
      <c r="C553" s="162">
        <v>0</v>
      </c>
      <c r="D553" s="162">
        <v>0</v>
      </c>
      <c r="E553" s="162">
        <v>0</v>
      </c>
      <c r="F553" s="162">
        <v>21</v>
      </c>
      <c r="G553" s="231" t="s">
        <v>6266</v>
      </c>
      <c r="H553" s="164" t="s">
        <v>6484</v>
      </c>
      <c r="I553" s="231" t="s">
        <v>2877</v>
      </c>
      <c r="J553" s="231" t="s">
        <v>6267</v>
      </c>
      <c r="K553" s="231" t="s">
        <v>172</v>
      </c>
      <c r="L553" s="165" t="s">
        <v>642</v>
      </c>
      <c r="M553" s="165" t="s">
        <v>3764</v>
      </c>
      <c r="N553" s="64">
        <v>1</v>
      </c>
      <c r="O553" s="64">
        <v>0</v>
      </c>
      <c r="P553" s="64">
        <v>0</v>
      </c>
      <c r="Q553" s="64">
        <v>0</v>
      </c>
      <c r="R553" s="64">
        <f t="shared" si="92"/>
        <v>1</v>
      </c>
      <c r="S553" s="105" t="s">
        <v>6373</v>
      </c>
      <c r="T553" s="105" t="s">
        <v>172</v>
      </c>
      <c r="U553" s="159">
        <f t="shared" si="83"/>
        <v>1</v>
      </c>
      <c r="V553" s="159">
        <v>1</v>
      </c>
      <c r="W553" s="100">
        <f t="shared" si="84"/>
        <v>1</v>
      </c>
      <c r="X553" s="105" t="str">
        <f t="shared" si="85"/>
        <v>De acuerdo a lo programado</v>
      </c>
      <c r="Y553" s="166"/>
      <c r="Z553" s="159">
        <f t="shared" si="86"/>
        <v>0</v>
      </c>
      <c r="AA553" s="159"/>
      <c r="AB553" s="100" t="str">
        <f t="shared" si="87"/>
        <v>No hay ejecución</v>
      </c>
      <c r="AC553" s="105" t="str">
        <f t="shared" si="88"/>
        <v>NA</v>
      </c>
      <c r="AD553" s="166"/>
      <c r="AE553" s="65">
        <f t="shared" si="89"/>
        <v>1</v>
      </c>
      <c r="AF553" s="100">
        <f t="shared" si="90"/>
        <v>1</v>
      </c>
      <c r="AG553" s="105" t="str">
        <f t="shared" si="91"/>
        <v>De acuerdo a lo programado</v>
      </c>
      <c r="AH553" s="166"/>
      <c r="AI553" s="65" t="s">
        <v>172</v>
      </c>
      <c r="AJ553" s="105" t="s">
        <v>172</v>
      </c>
    </row>
    <row r="554" spans="1:36" s="59" customFormat="1" ht="19.2">
      <c r="A554" s="63">
        <v>539</v>
      </c>
      <c r="B554" s="162">
        <v>0</v>
      </c>
      <c r="C554" s="162">
        <v>0</v>
      </c>
      <c r="D554" s="162">
        <v>0</v>
      </c>
      <c r="E554" s="162">
        <v>0</v>
      </c>
      <c r="F554" s="162">
        <v>21</v>
      </c>
      <c r="G554" s="231" t="s">
        <v>6266</v>
      </c>
      <c r="H554" s="164" t="s">
        <v>6485</v>
      </c>
      <c r="I554" s="231" t="s">
        <v>2877</v>
      </c>
      <c r="J554" s="231" t="s">
        <v>6267</v>
      </c>
      <c r="K554" s="231" t="s">
        <v>172</v>
      </c>
      <c r="L554" s="165" t="s">
        <v>3763</v>
      </c>
      <c r="M554" s="165" t="s">
        <v>3764</v>
      </c>
      <c r="N554" s="64">
        <v>0</v>
      </c>
      <c r="O554" s="64">
        <v>1</v>
      </c>
      <c r="P554" s="64">
        <v>1</v>
      </c>
      <c r="Q554" s="64">
        <v>1</v>
      </c>
      <c r="R554" s="64">
        <f t="shared" si="92"/>
        <v>3</v>
      </c>
      <c r="S554" s="105" t="s">
        <v>6373</v>
      </c>
      <c r="T554" s="105" t="s">
        <v>172</v>
      </c>
      <c r="U554" s="159">
        <f t="shared" si="83"/>
        <v>1</v>
      </c>
      <c r="V554" s="159">
        <v>1</v>
      </c>
      <c r="W554" s="100">
        <f t="shared" si="84"/>
        <v>1</v>
      </c>
      <c r="X554" s="105" t="str">
        <f t="shared" si="85"/>
        <v>De acuerdo a lo programado</v>
      </c>
      <c r="Y554" s="166"/>
      <c r="Z554" s="159">
        <f t="shared" si="86"/>
        <v>2</v>
      </c>
      <c r="AA554" s="159"/>
      <c r="AB554" s="100" t="str">
        <f t="shared" si="87"/>
        <v>No hay ejecución</v>
      </c>
      <c r="AC554" s="105" t="str">
        <f t="shared" si="88"/>
        <v>NA</v>
      </c>
      <c r="AD554" s="166"/>
      <c r="AE554" s="65">
        <f t="shared" si="89"/>
        <v>1</v>
      </c>
      <c r="AF554" s="100">
        <f t="shared" si="90"/>
        <v>0.33333333333333331</v>
      </c>
      <c r="AG554" s="105" t="str">
        <f t="shared" si="91"/>
        <v>Incumplimiento</v>
      </c>
      <c r="AH554" s="166"/>
      <c r="AI554" s="65" t="s">
        <v>172</v>
      </c>
      <c r="AJ554" s="105" t="s">
        <v>172</v>
      </c>
    </row>
    <row r="555" spans="1:36" s="59" customFormat="1" ht="20.399999999999999" thickTop="1" thickBot="1">
      <c r="A555" s="63">
        <v>540</v>
      </c>
      <c r="B555" s="162" t="s">
        <v>388</v>
      </c>
      <c r="C555" s="162">
        <v>0</v>
      </c>
      <c r="D555" s="162">
        <v>0</v>
      </c>
      <c r="E555" s="162">
        <v>0</v>
      </c>
      <c r="F555" s="162">
        <v>20</v>
      </c>
      <c r="G555" s="231" t="s">
        <v>6480</v>
      </c>
      <c r="H555" s="164" t="s">
        <v>6486</v>
      </c>
      <c r="I555" s="231" t="s">
        <v>2884</v>
      </c>
      <c r="J555" s="231" t="s">
        <v>6267</v>
      </c>
      <c r="K555" s="231">
        <v>19</v>
      </c>
      <c r="L555" s="165" t="s">
        <v>3778</v>
      </c>
      <c r="M555" s="165" t="s">
        <v>643</v>
      </c>
      <c r="N555" s="64">
        <v>0</v>
      </c>
      <c r="O555" s="64">
        <v>0</v>
      </c>
      <c r="P555" s="64">
        <v>0</v>
      </c>
      <c r="Q555" s="64">
        <v>0</v>
      </c>
      <c r="R555" s="64">
        <f t="shared" si="92"/>
        <v>0</v>
      </c>
      <c r="S555" s="105" t="s">
        <v>6373</v>
      </c>
      <c r="T555" s="105" t="s">
        <v>172</v>
      </c>
      <c r="U555" s="159">
        <f t="shared" si="83"/>
        <v>0</v>
      </c>
      <c r="V555" s="159"/>
      <c r="W555" s="100" t="str">
        <f t="shared" si="84"/>
        <v>No hay ejecución</v>
      </c>
      <c r="X555" s="105" t="str">
        <f t="shared" si="85"/>
        <v>NA</v>
      </c>
      <c r="Y555" s="166"/>
      <c r="Z555" s="159">
        <f t="shared" si="86"/>
        <v>0</v>
      </c>
      <c r="AA555" s="159"/>
      <c r="AB555" s="100" t="str">
        <f t="shared" si="87"/>
        <v>No hay ejecución</v>
      </c>
      <c r="AC555" s="105" t="str">
        <f t="shared" si="88"/>
        <v>NA</v>
      </c>
      <c r="AD555" s="166"/>
      <c r="AE555" s="65">
        <f t="shared" si="89"/>
        <v>0</v>
      </c>
      <c r="AF555" s="100" t="str">
        <f t="shared" si="90"/>
        <v>No hay Programación</v>
      </c>
      <c r="AG555" s="105" t="str">
        <f t="shared" si="91"/>
        <v>De acuerdo a lo programado</v>
      </c>
      <c r="AH555" s="166"/>
      <c r="AI555" s="65" t="s">
        <v>172</v>
      </c>
      <c r="AJ555" s="105" t="s">
        <v>172</v>
      </c>
    </row>
    <row r="556" spans="1:36" s="59" customFormat="1" ht="30" thickTop="1" thickBot="1">
      <c r="A556" s="63">
        <v>541</v>
      </c>
      <c r="B556" s="162" t="s">
        <v>388</v>
      </c>
      <c r="C556" s="162">
        <v>0</v>
      </c>
      <c r="D556" s="162">
        <v>0</v>
      </c>
      <c r="E556" s="162">
        <v>0</v>
      </c>
      <c r="F556" s="162">
        <v>21</v>
      </c>
      <c r="G556" s="231" t="s">
        <v>6257</v>
      </c>
      <c r="H556" s="164" t="s">
        <v>6487</v>
      </c>
      <c r="I556" s="231" t="s">
        <v>2884</v>
      </c>
      <c r="J556" s="231" t="s">
        <v>6224</v>
      </c>
      <c r="K556" s="231">
        <v>19</v>
      </c>
      <c r="L556" s="165" t="s">
        <v>3778</v>
      </c>
      <c r="M556" s="165" t="s">
        <v>643</v>
      </c>
      <c r="N556" s="64">
        <v>0</v>
      </c>
      <c r="O556" s="64">
        <v>0</v>
      </c>
      <c r="P556" s="64">
        <v>0</v>
      </c>
      <c r="Q556" s="64">
        <v>0</v>
      </c>
      <c r="R556" s="64">
        <f t="shared" si="92"/>
        <v>0</v>
      </c>
      <c r="S556" s="105" t="s">
        <v>6373</v>
      </c>
      <c r="T556" s="105" t="s">
        <v>172</v>
      </c>
      <c r="U556" s="159">
        <f t="shared" si="83"/>
        <v>0</v>
      </c>
      <c r="V556" s="159"/>
      <c r="W556" s="100" t="str">
        <f t="shared" si="84"/>
        <v>No hay ejecución</v>
      </c>
      <c r="X556" s="105" t="str">
        <f t="shared" si="85"/>
        <v>NA</v>
      </c>
      <c r="Y556" s="166"/>
      <c r="Z556" s="159">
        <f t="shared" si="86"/>
        <v>0</v>
      </c>
      <c r="AA556" s="159"/>
      <c r="AB556" s="100" t="str">
        <f t="shared" si="87"/>
        <v>No hay ejecución</v>
      </c>
      <c r="AC556" s="105" t="str">
        <f t="shared" si="88"/>
        <v>NA</v>
      </c>
      <c r="AD556" s="166"/>
      <c r="AE556" s="65">
        <f t="shared" si="89"/>
        <v>0</v>
      </c>
      <c r="AF556" s="100" t="str">
        <f t="shared" si="90"/>
        <v>No hay Programación</v>
      </c>
      <c r="AG556" s="105" t="str">
        <f t="shared" si="91"/>
        <v>De acuerdo a lo programado</v>
      </c>
      <c r="AH556" s="166"/>
      <c r="AI556" s="65" t="s">
        <v>172</v>
      </c>
      <c r="AJ556" s="105" t="s">
        <v>172</v>
      </c>
    </row>
    <row r="557" spans="1:36" s="59" customFormat="1" ht="19.2">
      <c r="A557" s="63">
        <v>542</v>
      </c>
      <c r="B557" s="162" t="s">
        <v>388</v>
      </c>
      <c r="C557" s="162">
        <v>0</v>
      </c>
      <c r="D557" s="162">
        <v>0</v>
      </c>
      <c r="E557" s="162">
        <v>0</v>
      </c>
      <c r="F557" s="162">
        <v>20</v>
      </c>
      <c r="G557" s="231" t="s">
        <v>6232</v>
      </c>
      <c r="H557" s="164" t="s">
        <v>6488</v>
      </c>
      <c r="I557" s="231" t="s">
        <v>2877</v>
      </c>
      <c r="J557" s="231" t="s">
        <v>6207</v>
      </c>
      <c r="K557" s="231">
        <v>20</v>
      </c>
      <c r="L557" s="165" t="s">
        <v>2631</v>
      </c>
      <c r="M557" s="165" t="s">
        <v>643</v>
      </c>
      <c r="N557" s="64">
        <v>1</v>
      </c>
      <c r="O557" s="64">
        <v>1</v>
      </c>
      <c r="P557" s="64">
        <v>1</v>
      </c>
      <c r="Q557" s="64">
        <v>1</v>
      </c>
      <c r="R557" s="64">
        <f t="shared" si="92"/>
        <v>4</v>
      </c>
      <c r="S557" s="105" t="s">
        <v>6373</v>
      </c>
      <c r="T557" s="105" t="s">
        <v>172</v>
      </c>
      <c r="U557" s="159">
        <f t="shared" si="83"/>
        <v>2</v>
      </c>
      <c r="V557" s="159">
        <v>3</v>
      </c>
      <c r="W557" s="100">
        <f t="shared" si="84"/>
        <v>1.5</v>
      </c>
      <c r="X557" s="105" t="str">
        <f t="shared" si="85"/>
        <v>De acuerdo a lo programado</v>
      </c>
      <c r="Y557" s="166"/>
      <c r="Z557" s="159">
        <f t="shared" si="86"/>
        <v>2</v>
      </c>
      <c r="AA557" s="159"/>
      <c r="AB557" s="100" t="str">
        <f t="shared" si="87"/>
        <v>No hay ejecución</v>
      </c>
      <c r="AC557" s="105" t="str">
        <f t="shared" si="88"/>
        <v>NA</v>
      </c>
      <c r="AD557" s="166"/>
      <c r="AE557" s="65">
        <f t="shared" si="89"/>
        <v>3</v>
      </c>
      <c r="AF557" s="100">
        <f t="shared" si="90"/>
        <v>0.75</v>
      </c>
      <c r="AG557" s="105" t="str">
        <f t="shared" si="91"/>
        <v>Atraso Leve</v>
      </c>
      <c r="AH557" s="166"/>
      <c r="AI557" s="65" t="s">
        <v>172</v>
      </c>
      <c r="AJ557" s="105" t="s">
        <v>172</v>
      </c>
    </row>
    <row r="558" spans="1:36" s="59" customFormat="1" ht="19.2">
      <c r="A558" s="63">
        <v>543</v>
      </c>
      <c r="B558" s="162" t="s">
        <v>388</v>
      </c>
      <c r="C558" s="162">
        <v>0</v>
      </c>
      <c r="D558" s="162">
        <v>0</v>
      </c>
      <c r="E558" s="162">
        <v>0</v>
      </c>
      <c r="F558" s="162">
        <v>20</v>
      </c>
      <c r="G558" s="231" t="s">
        <v>6232</v>
      </c>
      <c r="H558" s="164" t="s">
        <v>6489</v>
      </c>
      <c r="I558" s="231" t="s">
        <v>2884</v>
      </c>
      <c r="J558" s="231" t="s">
        <v>6267</v>
      </c>
      <c r="K558" s="231">
        <v>20</v>
      </c>
      <c r="L558" s="165" t="s">
        <v>6490</v>
      </c>
      <c r="M558" s="165" t="s">
        <v>2248</v>
      </c>
      <c r="N558" s="64">
        <v>0</v>
      </c>
      <c r="O558" s="64">
        <v>1</v>
      </c>
      <c r="P558" s="64">
        <v>1</v>
      </c>
      <c r="Q558" s="64">
        <v>1</v>
      </c>
      <c r="R558" s="64">
        <f t="shared" si="92"/>
        <v>3</v>
      </c>
      <c r="S558" s="105" t="s">
        <v>6373</v>
      </c>
      <c r="T558" s="105" t="s">
        <v>172</v>
      </c>
      <c r="U558" s="159">
        <f t="shared" si="83"/>
        <v>1</v>
      </c>
      <c r="V558" s="159">
        <v>1</v>
      </c>
      <c r="W558" s="100">
        <f t="shared" si="84"/>
        <v>1</v>
      </c>
      <c r="X558" s="105" t="str">
        <f t="shared" si="85"/>
        <v>De acuerdo a lo programado</v>
      </c>
      <c r="Y558" s="166"/>
      <c r="Z558" s="159">
        <f t="shared" si="86"/>
        <v>2</v>
      </c>
      <c r="AA558" s="159"/>
      <c r="AB558" s="100" t="str">
        <f t="shared" si="87"/>
        <v>No hay ejecución</v>
      </c>
      <c r="AC558" s="105" t="str">
        <f t="shared" si="88"/>
        <v>NA</v>
      </c>
      <c r="AD558" s="166"/>
      <c r="AE558" s="65">
        <f t="shared" si="89"/>
        <v>1</v>
      </c>
      <c r="AF558" s="100">
        <f t="shared" si="90"/>
        <v>0.33333333333333331</v>
      </c>
      <c r="AG558" s="105" t="str">
        <f t="shared" si="91"/>
        <v>Incumplimiento</v>
      </c>
      <c r="AH558" s="166"/>
      <c r="AI558" s="65" t="s">
        <v>172</v>
      </c>
      <c r="AJ558" s="105" t="s">
        <v>172</v>
      </c>
    </row>
    <row r="559" spans="1:36" s="59" customFormat="1" ht="19.2">
      <c r="A559" s="63">
        <v>544</v>
      </c>
      <c r="B559" s="162" t="s">
        <v>388</v>
      </c>
      <c r="C559" s="162">
        <v>0</v>
      </c>
      <c r="D559" s="162">
        <v>0</v>
      </c>
      <c r="E559" s="162">
        <v>0</v>
      </c>
      <c r="F559" s="162">
        <v>20</v>
      </c>
      <c r="G559" s="231" t="s">
        <v>6480</v>
      </c>
      <c r="H559" s="164" t="s">
        <v>6491</v>
      </c>
      <c r="I559" s="231" t="s">
        <v>2877</v>
      </c>
      <c r="J559" s="231" t="s">
        <v>6207</v>
      </c>
      <c r="K559" s="231">
        <v>20</v>
      </c>
      <c r="L559" s="165" t="s">
        <v>2631</v>
      </c>
      <c r="M559" s="165" t="s">
        <v>643</v>
      </c>
      <c r="N559" s="64">
        <v>1</v>
      </c>
      <c r="O559" s="64">
        <v>1</v>
      </c>
      <c r="P559" s="64">
        <v>1</v>
      </c>
      <c r="Q559" s="64">
        <v>1</v>
      </c>
      <c r="R559" s="64">
        <f t="shared" si="92"/>
        <v>4</v>
      </c>
      <c r="S559" s="105" t="s">
        <v>6373</v>
      </c>
      <c r="T559" s="105" t="s">
        <v>172</v>
      </c>
      <c r="U559" s="159">
        <f t="shared" si="83"/>
        <v>2</v>
      </c>
      <c r="V559" s="159">
        <v>3</v>
      </c>
      <c r="W559" s="100">
        <f t="shared" si="84"/>
        <v>1.5</v>
      </c>
      <c r="X559" s="105" t="str">
        <f t="shared" si="85"/>
        <v>De acuerdo a lo programado</v>
      </c>
      <c r="Y559" s="166"/>
      <c r="Z559" s="159">
        <f t="shared" si="86"/>
        <v>2</v>
      </c>
      <c r="AA559" s="159"/>
      <c r="AB559" s="100" t="str">
        <f t="shared" si="87"/>
        <v>No hay ejecución</v>
      </c>
      <c r="AC559" s="105" t="str">
        <f t="shared" si="88"/>
        <v>NA</v>
      </c>
      <c r="AD559" s="166"/>
      <c r="AE559" s="65">
        <f t="shared" si="89"/>
        <v>3</v>
      </c>
      <c r="AF559" s="100">
        <f t="shared" si="90"/>
        <v>0.75</v>
      </c>
      <c r="AG559" s="105" t="str">
        <f t="shared" si="91"/>
        <v>Atraso Leve</v>
      </c>
      <c r="AH559" s="166"/>
      <c r="AI559" s="65" t="s">
        <v>172</v>
      </c>
      <c r="AJ559" s="105" t="s">
        <v>172</v>
      </c>
    </row>
    <row r="560" spans="1:36" s="59" customFormat="1" ht="19.2">
      <c r="A560" s="63">
        <v>545</v>
      </c>
      <c r="B560" s="162" t="s">
        <v>388</v>
      </c>
      <c r="C560" s="162">
        <v>0</v>
      </c>
      <c r="D560" s="162">
        <v>0</v>
      </c>
      <c r="E560" s="162">
        <v>0</v>
      </c>
      <c r="F560" s="162">
        <v>20</v>
      </c>
      <c r="G560" s="231" t="s">
        <v>2875</v>
      </c>
      <c r="H560" s="164" t="s">
        <v>6492</v>
      </c>
      <c r="I560" s="231" t="s">
        <v>2884</v>
      </c>
      <c r="J560" s="231" t="s">
        <v>6267</v>
      </c>
      <c r="K560" s="231">
        <v>20</v>
      </c>
      <c r="L560" s="165" t="s">
        <v>1644</v>
      </c>
      <c r="M560" s="165" t="s">
        <v>636</v>
      </c>
      <c r="N560" s="64">
        <v>0</v>
      </c>
      <c r="O560" s="64">
        <v>1</v>
      </c>
      <c r="P560" s="64">
        <v>0</v>
      </c>
      <c r="Q560" s="64">
        <v>0</v>
      </c>
      <c r="R560" s="64">
        <f t="shared" si="92"/>
        <v>1</v>
      </c>
      <c r="S560" s="105" t="s">
        <v>6373</v>
      </c>
      <c r="T560" s="105" t="s">
        <v>172</v>
      </c>
      <c r="U560" s="159">
        <f t="shared" si="83"/>
        <v>1</v>
      </c>
      <c r="V560" s="159">
        <v>1</v>
      </c>
      <c r="W560" s="100">
        <f t="shared" si="84"/>
        <v>1</v>
      </c>
      <c r="X560" s="105" t="str">
        <f t="shared" si="85"/>
        <v>De acuerdo a lo programado</v>
      </c>
      <c r="Y560" s="166"/>
      <c r="Z560" s="159">
        <f t="shared" si="86"/>
        <v>0</v>
      </c>
      <c r="AA560" s="159"/>
      <c r="AB560" s="100" t="str">
        <f t="shared" si="87"/>
        <v>No hay ejecución</v>
      </c>
      <c r="AC560" s="105" t="str">
        <f t="shared" si="88"/>
        <v>NA</v>
      </c>
      <c r="AD560" s="166"/>
      <c r="AE560" s="65">
        <f t="shared" si="89"/>
        <v>1</v>
      </c>
      <c r="AF560" s="100">
        <f t="shared" si="90"/>
        <v>1</v>
      </c>
      <c r="AG560" s="105" t="str">
        <f t="shared" si="91"/>
        <v>De acuerdo a lo programado</v>
      </c>
      <c r="AH560" s="166"/>
      <c r="AI560" s="65" t="s">
        <v>172</v>
      </c>
      <c r="AJ560" s="105" t="s">
        <v>172</v>
      </c>
    </row>
    <row r="561" spans="1:36" s="59" customFormat="1" ht="19.2">
      <c r="A561" s="63">
        <v>546</v>
      </c>
      <c r="B561" s="162" t="s">
        <v>388</v>
      </c>
      <c r="C561" s="162">
        <v>0</v>
      </c>
      <c r="D561" s="162">
        <v>0</v>
      </c>
      <c r="E561" s="162">
        <v>0</v>
      </c>
      <c r="F561" s="162">
        <v>20</v>
      </c>
      <c r="G561" s="231" t="s">
        <v>6480</v>
      </c>
      <c r="H561" s="164" t="s">
        <v>6493</v>
      </c>
      <c r="I561" s="231" t="s">
        <v>2884</v>
      </c>
      <c r="J561" s="231" t="s">
        <v>6267</v>
      </c>
      <c r="K561" s="231">
        <v>20</v>
      </c>
      <c r="L561" s="165" t="s">
        <v>1644</v>
      </c>
      <c r="M561" s="165" t="s">
        <v>636</v>
      </c>
      <c r="N561" s="64">
        <v>1</v>
      </c>
      <c r="O561" s="64">
        <v>1</v>
      </c>
      <c r="P561" s="64">
        <v>1</v>
      </c>
      <c r="Q561" s="64">
        <v>1</v>
      </c>
      <c r="R561" s="64">
        <f t="shared" si="92"/>
        <v>4</v>
      </c>
      <c r="S561" s="105" t="s">
        <v>6373</v>
      </c>
      <c r="T561" s="105" t="s">
        <v>172</v>
      </c>
      <c r="U561" s="159">
        <f t="shared" si="83"/>
        <v>2</v>
      </c>
      <c r="V561" s="159">
        <v>2</v>
      </c>
      <c r="W561" s="100">
        <f t="shared" si="84"/>
        <v>1</v>
      </c>
      <c r="X561" s="105" t="str">
        <f t="shared" si="85"/>
        <v>De acuerdo a lo programado</v>
      </c>
      <c r="Y561" s="166"/>
      <c r="Z561" s="159">
        <f t="shared" si="86"/>
        <v>2</v>
      </c>
      <c r="AA561" s="159"/>
      <c r="AB561" s="100" t="str">
        <f t="shared" si="87"/>
        <v>No hay ejecución</v>
      </c>
      <c r="AC561" s="105" t="str">
        <f t="shared" si="88"/>
        <v>NA</v>
      </c>
      <c r="AD561" s="166"/>
      <c r="AE561" s="65">
        <f t="shared" si="89"/>
        <v>2</v>
      </c>
      <c r="AF561" s="100">
        <f t="shared" si="90"/>
        <v>0.5</v>
      </c>
      <c r="AG561" s="105" t="str">
        <f t="shared" si="91"/>
        <v>Incumplimiento</v>
      </c>
      <c r="AH561" s="166"/>
      <c r="AI561" s="65" t="s">
        <v>172</v>
      </c>
      <c r="AJ561" s="105" t="s">
        <v>172</v>
      </c>
    </row>
    <row r="562" spans="1:36" s="59" customFormat="1" ht="19.2">
      <c r="A562" s="63">
        <v>547</v>
      </c>
      <c r="B562" s="162" t="s">
        <v>388</v>
      </c>
      <c r="C562" s="162">
        <v>0</v>
      </c>
      <c r="D562" s="162">
        <v>0</v>
      </c>
      <c r="E562" s="162">
        <v>0</v>
      </c>
      <c r="F562" s="162">
        <v>20</v>
      </c>
      <c r="G562" s="231" t="s">
        <v>6232</v>
      </c>
      <c r="H562" s="164" t="s">
        <v>6494</v>
      </c>
      <c r="I562" s="231" t="s">
        <v>2877</v>
      </c>
      <c r="J562" s="231" t="s">
        <v>6207</v>
      </c>
      <c r="K562" s="231">
        <v>20</v>
      </c>
      <c r="L562" s="165" t="s">
        <v>2631</v>
      </c>
      <c r="M562" s="165" t="s">
        <v>643</v>
      </c>
      <c r="N562" s="64">
        <v>1</v>
      </c>
      <c r="O562" s="64">
        <v>1</v>
      </c>
      <c r="P562" s="64">
        <v>1</v>
      </c>
      <c r="Q562" s="64">
        <v>1</v>
      </c>
      <c r="R562" s="64">
        <f t="shared" si="92"/>
        <v>4</v>
      </c>
      <c r="S562" s="105" t="s">
        <v>6373</v>
      </c>
      <c r="T562" s="105" t="s">
        <v>172</v>
      </c>
      <c r="U562" s="159">
        <f t="shared" si="83"/>
        <v>2</v>
      </c>
      <c r="V562" s="159">
        <v>7</v>
      </c>
      <c r="W562" s="100">
        <f t="shared" si="84"/>
        <v>3.5</v>
      </c>
      <c r="X562" s="105" t="str">
        <f t="shared" si="85"/>
        <v>De acuerdo a lo programado</v>
      </c>
      <c r="Y562" s="166"/>
      <c r="Z562" s="159">
        <f t="shared" si="86"/>
        <v>2</v>
      </c>
      <c r="AA562" s="159"/>
      <c r="AB562" s="100" t="str">
        <f t="shared" si="87"/>
        <v>No hay ejecución</v>
      </c>
      <c r="AC562" s="105" t="str">
        <f t="shared" si="88"/>
        <v>NA</v>
      </c>
      <c r="AD562" s="166"/>
      <c r="AE562" s="65">
        <f t="shared" si="89"/>
        <v>7</v>
      </c>
      <c r="AF562" s="100">
        <f t="shared" si="90"/>
        <v>1.75</v>
      </c>
      <c r="AG562" s="105" t="str">
        <f t="shared" si="91"/>
        <v>De acuerdo a lo programado</v>
      </c>
      <c r="AH562" s="166"/>
      <c r="AI562" s="65" t="s">
        <v>172</v>
      </c>
      <c r="AJ562" s="105" t="s">
        <v>172</v>
      </c>
    </row>
    <row r="563" spans="1:36" s="59" customFormat="1" ht="19.2">
      <c r="A563" s="63">
        <v>548</v>
      </c>
      <c r="B563" s="162" t="s">
        <v>388</v>
      </c>
      <c r="C563" s="162">
        <v>0</v>
      </c>
      <c r="D563" s="162">
        <v>0</v>
      </c>
      <c r="E563" s="162">
        <v>0</v>
      </c>
      <c r="F563" s="162">
        <v>20</v>
      </c>
      <c r="G563" s="231" t="s">
        <v>6232</v>
      </c>
      <c r="H563" s="164" t="s">
        <v>6495</v>
      </c>
      <c r="I563" s="231" t="s">
        <v>2877</v>
      </c>
      <c r="J563" s="231" t="s">
        <v>6207</v>
      </c>
      <c r="K563" s="231">
        <v>21</v>
      </c>
      <c r="L563" s="165" t="s">
        <v>2631</v>
      </c>
      <c r="M563" s="165" t="s">
        <v>643</v>
      </c>
      <c r="N563" s="64">
        <v>1</v>
      </c>
      <c r="O563" s="64">
        <v>1</v>
      </c>
      <c r="P563" s="64">
        <v>1</v>
      </c>
      <c r="Q563" s="64">
        <v>1</v>
      </c>
      <c r="R563" s="64">
        <f t="shared" si="92"/>
        <v>4</v>
      </c>
      <c r="S563" s="105" t="s">
        <v>6373</v>
      </c>
      <c r="T563" s="105" t="s">
        <v>172</v>
      </c>
      <c r="U563" s="159">
        <f t="shared" si="83"/>
        <v>2</v>
      </c>
      <c r="V563" s="159">
        <v>2</v>
      </c>
      <c r="W563" s="100">
        <f t="shared" si="84"/>
        <v>1</v>
      </c>
      <c r="X563" s="105" t="str">
        <f t="shared" si="85"/>
        <v>De acuerdo a lo programado</v>
      </c>
      <c r="Y563" s="166"/>
      <c r="Z563" s="159">
        <f t="shared" si="86"/>
        <v>2</v>
      </c>
      <c r="AA563" s="159"/>
      <c r="AB563" s="100" t="str">
        <f t="shared" si="87"/>
        <v>No hay ejecución</v>
      </c>
      <c r="AC563" s="105" t="str">
        <f t="shared" si="88"/>
        <v>NA</v>
      </c>
      <c r="AD563" s="166"/>
      <c r="AE563" s="65">
        <f t="shared" si="89"/>
        <v>2</v>
      </c>
      <c r="AF563" s="100">
        <f t="shared" si="90"/>
        <v>0.5</v>
      </c>
      <c r="AG563" s="105" t="str">
        <f t="shared" si="91"/>
        <v>Incumplimiento</v>
      </c>
      <c r="AH563" s="166"/>
      <c r="AI563" s="65" t="s">
        <v>172</v>
      </c>
      <c r="AJ563" s="105" t="s">
        <v>172</v>
      </c>
    </row>
    <row r="564" spans="1:36" s="59" customFormat="1" ht="16.5" customHeight="1" thickTop="1">
      <c r="A564" s="597" t="s">
        <v>3114</v>
      </c>
      <c r="B564" s="597"/>
      <c r="C564" s="597"/>
      <c r="D564" s="597"/>
      <c r="E564" s="597"/>
      <c r="F564" s="597"/>
      <c r="G564" s="597"/>
      <c r="H564" s="597"/>
      <c r="I564" s="597"/>
      <c r="J564" s="597"/>
      <c r="K564" s="597"/>
      <c r="L564" s="597"/>
      <c r="M564" s="597"/>
      <c r="N564" s="597"/>
      <c r="O564" s="597"/>
      <c r="P564" s="597"/>
      <c r="Q564" s="597"/>
      <c r="R564" s="597"/>
      <c r="S564" s="597"/>
      <c r="T564" s="597"/>
      <c r="U564" s="597"/>
      <c r="V564" s="597"/>
      <c r="W564" s="597"/>
      <c r="X564" s="597"/>
      <c r="Y564" s="597"/>
      <c r="Z564" s="597"/>
      <c r="AA564" s="597"/>
      <c r="AB564" s="597"/>
      <c r="AC564" s="597"/>
      <c r="AD564" s="597"/>
      <c r="AE564" s="597"/>
      <c r="AF564" s="597"/>
      <c r="AG564" s="597"/>
      <c r="AH564" s="597"/>
      <c r="AI564" s="597"/>
      <c r="AJ564" s="597"/>
    </row>
    <row r="565" spans="1:36" s="59" customFormat="1" ht="19.8" thickBot="1">
      <c r="A565" s="63">
        <v>549</v>
      </c>
      <c r="B565" s="162" t="s">
        <v>400</v>
      </c>
      <c r="C565" s="162" t="s">
        <v>41</v>
      </c>
      <c r="D565" s="162">
        <v>0</v>
      </c>
      <c r="E565" s="162" t="s">
        <v>66</v>
      </c>
      <c r="F565" s="162">
        <v>22</v>
      </c>
      <c r="G565" s="231" t="s">
        <v>428</v>
      </c>
      <c r="H565" s="164" t="s">
        <v>6496</v>
      </c>
      <c r="I565" s="231" t="s">
        <v>18</v>
      </c>
      <c r="J565" s="231" t="s">
        <v>129</v>
      </c>
      <c r="K565" s="231">
        <v>6</v>
      </c>
      <c r="L565" s="165" t="s">
        <v>2201</v>
      </c>
      <c r="M565" s="165" t="s">
        <v>636</v>
      </c>
      <c r="N565" s="64">
        <v>0</v>
      </c>
      <c r="O565" s="64">
        <v>0</v>
      </c>
      <c r="P565" s="64">
        <v>0</v>
      </c>
      <c r="Q565" s="64">
        <v>0</v>
      </c>
      <c r="R565" s="64">
        <f>+N565+O565+P565+Q565</f>
        <v>0</v>
      </c>
      <c r="S565" s="105" t="s">
        <v>6497</v>
      </c>
      <c r="T565" s="105" t="s">
        <v>172</v>
      </c>
      <c r="U565" s="105"/>
      <c r="V565" s="105">
        <v>137</v>
      </c>
      <c r="W565" s="105"/>
      <c r="X565" s="105"/>
      <c r="Y565" s="105"/>
      <c r="Z565" s="105"/>
      <c r="AA565" s="105"/>
      <c r="AB565" s="105"/>
      <c r="AC565" s="105"/>
      <c r="AD565" s="105"/>
      <c r="AE565" s="105"/>
      <c r="AF565" s="105"/>
      <c r="AG565" s="105"/>
      <c r="AH565" s="105"/>
      <c r="AI565" s="65" t="s">
        <v>172</v>
      </c>
      <c r="AJ565" s="105" t="s">
        <v>172</v>
      </c>
    </row>
    <row r="566" spans="1:36" s="59" customFormat="1" ht="10.8" thickTop="1" thickBot="1">
      <c r="A566" s="66"/>
      <c r="B566" s="66"/>
      <c r="C566" s="66"/>
      <c r="D566" s="66"/>
      <c r="E566" s="66"/>
      <c r="F566" s="66"/>
      <c r="G566" s="382"/>
      <c r="H566" s="382"/>
      <c r="I566" s="66"/>
      <c r="J566" s="66"/>
      <c r="K566" s="66"/>
      <c r="L566" s="69"/>
      <c r="M566" s="69"/>
      <c r="N566" s="68"/>
      <c r="O566" s="68"/>
      <c r="P566" s="68"/>
      <c r="Q566" s="68"/>
      <c r="R566" s="394"/>
      <c r="S566" s="394"/>
      <c r="T566" s="394"/>
      <c r="U566" s="395"/>
      <c r="V566" s="395"/>
      <c r="W566" s="395"/>
      <c r="X566" s="395"/>
      <c r="Y566" s="395"/>
      <c r="Z566" s="395"/>
      <c r="AA566" s="395"/>
      <c r="AB566" s="395"/>
      <c r="AC566" s="395"/>
      <c r="AD566" s="395"/>
      <c r="AE566" s="395"/>
      <c r="AF566" s="395"/>
      <c r="AG566" s="395"/>
      <c r="AH566" s="395"/>
      <c r="AI566" s="395"/>
    </row>
    <row r="567" spans="1:36" s="59" customFormat="1" ht="10.5" customHeight="1" thickTop="1" thickBot="1">
      <c r="A567" s="586" t="s">
        <v>726</v>
      </c>
      <c r="B567" s="587"/>
      <c r="C567" s="587"/>
      <c r="D567" s="587"/>
      <c r="E567" s="587"/>
      <c r="F567" s="587"/>
      <c r="G567" s="276" t="s">
        <v>6498</v>
      </c>
      <c r="H567" s="382"/>
      <c r="I567" s="66"/>
      <c r="J567" s="66"/>
      <c r="K567" s="66"/>
      <c r="L567" s="69"/>
      <c r="M567" s="69"/>
      <c r="N567" s="68"/>
      <c r="O567" s="68"/>
      <c r="P567" s="68"/>
      <c r="Q567" s="68"/>
      <c r="R567" s="68"/>
      <c r="S567" s="68"/>
      <c r="T567" s="68"/>
      <c r="U567" s="74"/>
      <c r="V567" s="74"/>
      <c r="W567" s="74"/>
      <c r="X567" s="74"/>
      <c r="Y567" s="74"/>
      <c r="Z567" s="74"/>
      <c r="AA567" s="74"/>
      <c r="AB567" s="74"/>
      <c r="AC567" s="74"/>
      <c r="AD567" s="74"/>
      <c r="AE567" s="74"/>
      <c r="AF567" s="74"/>
      <c r="AG567" s="74"/>
      <c r="AH567" s="74"/>
    </row>
    <row r="568" spans="1:36" s="59" customFormat="1" ht="10.8" thickTop="1" thickBot="1">
      <c r="A568" s="70"/>
      <c r="B568" s="70"/>
      <c r="C568" s="70"/>
      <c r="D568" s="70"/>
      <c r="E568" s="70"/>
      <c r="F568" s="70"/>
      <c r="G568" s="328"/>
      <c r="H568" s="382"/>
      <c r="I568" s="66"/>
      <c r="J568" s="66"/>
      <c r="K568" s="66"/>
      <c r="L568" s="69"/>
      <c r="M568" s="69"/>
      <c r="N568" s="68"/>
      <c r="O568" s="68"/>
      <c r="P568" s="68"/>
      <c r="Q568" s="68"/>
      <c r="R568" s="68"/>
      <c r="S568" s="68"/>
      <c r="T568" s="68"/>
      <c r="U568" s="74"/>
      <c r="V568" s="74"/>
      <c r="W568" s="74"/>
      <c r="X568" s="74"/>
      <c r="Y568" s="74"/>
      <c r="Z568" s="74"/>
      <c r="AA568" s="74"/>
      <c r="AB568" s="74"/>
      <c r="AC568" s="74"/>
      <c r="AD568" s="74"/>
      <c r="AE568" s="74"/>
      <c r="AF568" s="74"/>
      <c r="AG568" s="74"/>
      <c r="AH568" s="74"/>
    </row>
    <row r="569" spans="1:36" s="59" customFormat="1" ht="12" customHeight="1" thickTop="1" thickBot="1">
      <c r="A569" s="588" t="s">
        <v>728</v>
      </c>
      <c r="B569" s="589"/>
      <c r="C569" s="589"/>
      <c r="D569" s="589"/>
      <c r="E569" s="589"/>
      <c r="F569" s="589"/>
      <c r="G569" s="225" t="s">
        <v>7729</v>
      </c>
      <c r="H569" s="382"/>
      <c r="I569" s="66"/>
      <c r="J569" s="66"/>
      <c r="K569" s="66"/>
      <c r="L569" s="69"/>
      <c r="M569" s="69"/>
      <c r="N569" s="68"/>
      <c r="O569" s="68"/>
      <c r="P569" s="68"/>
      <c r="Q569" s="68"/>
      <c r="R569" s="68"/>
      <c r="S569" s="68"/>
      <c r="T569" s="68"/>
      <c r="U569" s="74"/>
      <c r="V569" s="74"/>
      <c r="W569" s="74"/>
      <c r="X569" s="74"/>
      <c r="Y569" s="74"/>
      <c r="Z569" s="74"/>
      <c r="AA569" s="74"/>
      <c r="AB569" s="74"/>
      <c r="AC569" s="74"/>
      <c r="AD569" s="74"/>
      <c r="AE569" s="74"/>
      <c r="AF569" s="74"/>
      <c r="AG569" s="74"/>
      <c r="AH569" s="74"/>
    </row>
    <row r="570" spans="1:36" s="59" customFormat="1" ht="10.8" thickTop="1" thickBot="1">
      <c r="A570" s="73"/>
      <c r="B570" s="73"/>
      <c r="C570" s="73"/>
      <c r="D570" s="73"/>
      <c r="E570" s="73"/>
      <c r="F570" s="72"/>
      <c r="G570" s="74"/>
      <c r="H570" s="382"/>
      <c r="I570" s="66"/>
      <c r="J570" s="66"/>
      <c r="K570" s="66"/>
      <c r="L570" s="69"/>
      <c r="M570" s="69"/>
      <c r="N570" s="68"/>
      <c r="O570" s="68"/>
      <c r="P570" s="68"/>
      <c r="Q570" s="68"/>
      <c r="R570" s="68"/>
      <c r="S570" s="68"/>
      <c r="T570" s="68"/>
      <c r="U570" s="74"/>
      <c r="V570" s="74"/>
      <c r="W570" s="74"/>
      <c r="X570" s="74"/>
      <c r="Y570" s="74"/>
      <c r="Z570" s="74"/>
      <c r="AA570" s="74"/>
      <c r="AB570" s="74"/>
      <c r="AC570" s="74"/>
      <c r="AD570" s="74"/>
      <c r="AE570" s="74"/>
      <c r="AF570" s="74"/>
      <c r="AG570" s="74"/>
      <c r="AH570" s="74"/>
    </row>
    <row r="571" spans="1:36" s="59" customFormat="1" ht="10.8" thickTop="1" thickBot="1">
      <c r="A571" s="75" t="s">
        <v>729</v>
      </c>
      <c r="B571" s="66"/>
      <c r="C571" s="66"/>
      <c r="D571" s="76"/>
      <c r="E571" s="66"/>
      <c r="F571" s="66"/>
      <c r="G571" s="382"/>
      <c r="H571" s="382"/>
      <c r="I571" s="66"/>
      <c r="J571" s="66"/>
      <c r="K571" s="66"/>
      <c r="L571" s="69"/>
      <c r="M571" s="69"/>
      <c r="N571" s="68"/>
      <c r="O571" s="68"/>
      <c r="P571" s="68"/>
      <c r="Q571" s="68"/>
      <c r="R571" s="68"/>
      <c r="S571" s="68"/>
      <c r="T571" s="68"/>
      <c r="U571" s="74"/>
      <c r="V571" s="74"/>
      <c r="W571" s="74"/>
      <c r="X571" s="74"/>
      <c r="Y571" s="74"/>
      <c r="Z571" s="74"/>
      <c r="AA571" s="74"/>
      <c r="AB571" s="74"/>
      <c r="AC571" s="74"/>
      <c r="AD571" s="74"/>
      <c r="AE571" s="74"/>
      <c r="AF571" s="74"/>
      <c r="AG571" s="74"/>
      <c r="AH571" s="74"/>
    </row>
    <row r="572" spans="1:36" s="59" customFormat="1" ht="13.05" customHeight="1" thickTop="1" thickBot="1">
      <c r="A572" s="87">
        <v>1</v>
      </c>
      <c r="B572" s="66" t="s">
        <v>730</v>
      </c>
      <c r="C572" s="66"/>
      <c r="D572" s="76"/>
      <c r="E572" s="66"/>
      <c r="F572" s="66"/>
      <c r="G572" s="382"/>
      <c r="H572" s="382"/>
      <c r="I572" s="66"/>
      <c r="J572" s="66"/>
      <c r="K572" s="66"/>
      <c r="L572" s="69"/>
      <c r="M572" s="69"/>
      <c r="N572" s="68"/>
      <c r="O572" s="68"/>
      <c r="P572" s="68"/>
      <c r="Q572" s="68"/>
      <c r="R572" s="68"/>
      <c r="S572" s="68"/>
      <c r="T572" s="68"/>
      <c r="U572" s="74"/>
      <c r="V572" s="74"/>
      <c r="W572" s="74"/>
      <c r="X572" s="74"/>
      <c r="Y572" s="74"/>
      <c r="Z572" s="74"/>
      <c r="AA572" s="74"/>
      <c r="AB572" s="74"/>
      <c r="AC572" s="74"/>
      <c r="AD572" s="74"/>
      <c r="AE572" s="74"/>
      <c r="AF572" s="74"/>
      <c r="AG572" s="74"/>
      <c r="AH572" s="74"/>
    </row>
    <row r="573" spans="1:36" s="59" customFormat="1" ht="13.05" customHeight="1" thickTop="1" thickBot="1">
      <c r="A573" s="87">
        <v>2</v>
      </c>
      <c r="B573" s="66" t="s">
        <v>731</v>
      </c>
      <c r="C573" s="66"/>
      <c r="D573" s="76"/>
      <c r="E573" s="66"/>
      <c r="F573" s="66"/>
      <c r="G573" s="382"/>
      <c r="H573" s="382"/>
      <c r="I573" s="66"/>
      <c r="J573" s="66"/>
      <c r="K573" s="66"/>
      <c r="L573" s="69"/>
      <c r="M573" s="69"/>
      <c r="N573" s="68"/>
      <c r="O573" s="68"/>
      <c r="P573" s="68"/>
      <c r="Q573" s="68"/>
      <c r="R573" s="68"/>
      <c r="S573" s="68"/>
      <c r="T573" s="68"/>
      <c r="U573" s="74"/>
      <c r="V573" s="74"/>
      <c r="W573" s="74"/>
      <c r="X573" s="74"/>
      <c r="Y573" s="74"/>
      <c r="Z573" s="74"/>
      <c r="AA573" s="74"/>
      <c r="AB573" s="74"/>
      <c r="AC573" s="74"/>
      <c r="AD573" s="74"/>
      <c r="AE573" s="74"/>
      <c r="AF573" s="74"/>
      <c r="AG573" s="74"/>
      <c r="AH573" s="74"/>
    </row>
    <row r="574" spans="1:36" s="59" customFormat="1" ht="13.05" customHeight="1" thickTop="1" thickBot="1">
      <c r="A574" s="87">
        <v>3</v>
      </c>
      <c r="B574" s="66" t="s">
        <v>732</v>
      </c>
      <c r="C574" s="66"/>
      <c r="D574" s="76"/>
      <c r="E574" s="66"/>
      <c r="F574" s="66"/>
      <c r="G574" s="382"/>
      <c r="H574" s="382"/>
      <c r="I574" s="66"/>
      <c r="J574" s="66"/>
      <c r="K574" s="66"/>
      <c r="N574" s="68"/>
      <c r="O574" s="68"/>
      <c r="P574" s="68"/>
      <c r="Q574" s="68"/>
      <c r="R574" s="68"/>
      <c r="S574" s="68"/>
      <c r="T574" s="68"/>
      <c r="U574" s="74"/>
      <c r="V574" s="74"/>
      <c r="W574" s="74"/>
      <c r="X574" s="74"/>
      <c r="Y574" s="74"/>
      <c r="Z574" s="74"/>
      <c r="AA574" s="74"/>
      <c r="AB574" s="74"/>
      <c r="AC574" s="74"/>
      <c r="AD574" s="74"/>
      <c r="AE574" s="74"/>
      <c r="AF574" s="74"/>
      <c r="AG574" s="74"/>
      <c r="AH574" s="74"/>
    </row>
    <row r="575" spans="1:36" s="59" customFormat="1" ht="13.05" customHeight="1" thickTop="1" thickBot="1">
      <c r="A575" s="87">
        <v>4</v>
      </c>
      <c r="B575" s="66" t="s">
        <v>733</v>
      </c>
      <c r="C575" s="66"/>
      <c r="D575" s="77"/>
      <c r="E575" s="66"/>
      <c r="F575" s="66"/>
      <c r="G575" s="382"/>
      <c r="H575" s="382"/>
      <c r="I575" s="66"/>
      <c r="J575" s="66"/>
      <c r="K575" s="66"/>
      <c r="L575" s="78"/>
      <c r="M575" s="78"/>
      <c r="N575" s="68"/>
      <c r="O575" s="68"/>
      <c r="P575" s="68"/>
      <c r="Q575" s="68"/>
      <c r="R575" s="68"/>
      <c r="S575" s="68"/>
      <c r="T575" s="68"/>
      <c r="U575" s="74"/>
      <c r="V575" s="74"/>
      <c r="W575" s="74"/>
      <c r="X575" s="74"/>
      <c r="Y575" s="74"/>
      <c r="Z575" s="74"/>
      <c r="AA575" s="74"/>
      <c r="AB575" s="74"/>
      <c r="AC575" s="74"/>
      <c r="AD575" s="74"/>
      <c r="AE575" s="74"/>
      <c r="AF575" s="74"/>
      <c r="AG575" s="74"/>
      <c r="AH575" s="74"/>
    </row>
    <row r="576" spans="1:36" s="59" customFormat="1" ht="13.05" customHeight="1" thickTop="1" thickBot="1">
      <c r="A576" s="87">
        <v>5</v>
      </c>
      <c r="B576" s="66" t="s">
        <v>734</v>
      </c>
      <c r="C576" s="66"/>
      <c r="D576" s="77"/>
      <c r="E576" s="66"/>
      <c r="F576" s="66"/>
      <c r="G576" s="382"/>
      <c r="H576" s="382"/>
      <c r="I576" s="66"/>
      <c r="J576" s="66"/>
      <c r="K576" s="66"/>
      <c r="L576" s="67"/>
      <c r="M576" s="67"/>
      <c r="N576" s="68"/>
      <c r="O576" s="68"/>
      <c r="P576" s="68"/>
      <c r="Q576" s="68"/>
      <c r="R576" s="68"/>
      <c r="S576" s="68"/>
      <c r="T576" s="68"/>
      <c r="U576" s="74"/>
      <c r="V576" s="74"/>
      <c r="W576" s="74"/>
      <c r="X576" s="74"/>
      <c r="Y576" s="74"/>
      <c r="Z576" s="74"/>
      <c r="AA576" s="74"/>
      <c r="AB576" s="74"/>
      <c r="AC576" s="74"/>
      <c r="AD576" s="74"/>
      <c r="AE576" s="74"/>
      <c r="AF576" s="74"/>
      <c r="AG576" s="74"/>
      <c r="AH576" s="74"/>
    </row>
    <row r="577" spans="1:34" s="59" customFormat="1" ht="13.05" customHeight="1" thickTop="1" thickBot="1">
      <c r="A577" s="87">
        <v>6</v>
      </c>
      <c r="B577" s="66" t="s">
        <v>735</v>
      </c>
      <c r="C577" s="66"/>
      <c r="D577" s="77"/>
      <c r="E577" s="66"/>
      <c r="F577" s="66"/>
      <c r="G577" s="382"/>
      <c r="H577" s="382"/>
      <c r="I577" s="66"/>
      <c r="J577" s="66"/>
      <c r="K577" s="66"/>
      <c r="L577" s="67"/>
      <c r="M577" s="67"/>
      <c r="N577" s="68"/>
      <c r="O577" s="68"/>
      <c r="P577" s="68"/>
      <c r="Q577" s="68"/>
      <c r="R577" s="68"/>
      <c r="S577" s="68"/>
      <c r="T577" s="68"/>
      <c r="U577" s="74"/>
      <c r="V577" s="74"/>
      <c r="W577" s="74"/>
      <c r="X577" s="74"/>
      <c r="Y577" s="74"/>
      <c r="Z577" s="74"/>
      <c r="AA577" s="74"/>
      <c r="AB577" s="74"/>
      <c r="AC577" s="74"/>
      <c r="AD577" s="74"/>
      <c r="AE577" s="74"/>
      <c r="AF577" s="74"/>
      <c r="AG577" s="74"/>
      <c r="AH577" s="74"/>
    </row>
    <row r="578" spans="1:34" s="59" customFormat="1" ht="13.05" customHeight="1" thickTop="1">
      <c r="A578" s="87">
        <v>7</v>
      </c>
      <c r="B578" s="66" t="s">
        <v>736</v>
      </c>
      <c r="C578" s="66"/>
      <c r="D578" s="77"/>
      <c r="E578" s="66"/>
      <c r="F578" s="66"/>
      <c r="G578" s="382"/>
      <c r="H578" s="382"/>
      <c r="I578" s="66"/>
      <c r="J578" s="66"/>
      <c r="K578" s="66"/>
      <c r="L578" s="69"/>
      <c r="M578" s="69"/>
      <c r="N578" s="74"/>
      <c r="O578" s="74"/>
      <c r="P578" s="74"/>
      <c r="Q578" s="74"/>
      <c r="R578" s="74"/>
      <c r="S578" s="74"/>
      <c r="T578" s="74"/>
      <c r="U578" s="74"/>
      <c r="V578" s="74"/>
      <c r="W578" s="74"/>
      <c r="X578" s="74"/>
      <c r="Y578" s="74"/>
      <c r="Z578" s="74"/>
      <c r="AA578" s="74"/>
      <c r="AB578" s="74"/>
      <c r="AC578" s="74"/>
      <c r="AD578" s="74"/>
      <c r="AE578" s="74"/>
      <c r="AF578" s="74"/>
      <c r="AG578" s="74"/>
      <c r="AH578" s="74"/>
    </row>
    <row r="579" spans="1:34" s="59" customFormat="1" ht="13.05" customHeight="1">
      <c r="A579" s="87">
        <v>8</v>
      </c>
      <c r="B579" s="78" t="s">
        <v>737</v>
      </c>
      <c r="C579" s="66"/>
      <c r="D579" s="77"/>
      <c r="E579" s="66"/>
      <c r="F579" s="66"/>
      <c r="G579" s="382"/>
      <c r="H579" s="382"/>
      <c r="I579" s="66"/>
      <c r="J579" s="66"/>
      <c r="K579" s="66"/>
      <c r="L579" s="69"/>
      <c r="M579" s="69"/>
      <c r="N579" s="74"/>
      <c r="O579" s="74"/>
      <c r="P579" s="74"/>
      <c r="Q579" s="74"/>
      <c r="R579" s="74"/>
      <c r="S579" s="74"/>
      <c r="T579" s="74"/>
      <c r="U579" s="74"/>
      <c r="V579" s="74"/>
      <c r="W579" s="74"/>
      <c r="X579" s="74"/>
      <c r="Y579" s="74"/>
      <c r="Z579" s="74"/>
      <c r="AA579" s="74"/>
      <c r="AB579" s="74"/>
      <c r="AC579" s="74"/>
      <c r="AD579" s="74"/>
      <c r="AE579" s="74"/>
      <c r="AF579" s="74"/>
      <c r="AG579" s="74"/>
      <c r="AH579" s="74"/>
    </row>
    <row r="580" spans="1:34" s="59" customFormat="1" ht="13.05" customHeight="1">
      <c r="A580" s="87">
        <v>9</v>
      </c>
      <c r="B580" s="66" t="s">
        <v>738</v>
      </c>
      <c r="E580" s="66"/>
      <c r="F580" s="66"/>
      <c r="G580" s="382"/>
      <c r="H580" s="382"/>
      <c r="I580" s="66"/>
      <c r="J580" s="66"/>
      <c r="K580" s="66"/>
      <c r="L580" s="69"/>
      <c r="M580" s="69"/>
      <c r="N580" s="74"/>
      <c r="O580" s="74"/>
      <c r="P580" s="74"/>
      <c r="Q580" s="74"/>
      <c r="R580" s="74"/>
      <c r="S580" s="74"/>
      <c r="T580" s="74"/>
      <c r="U580" s="74"/>
      <c r="V580" s="74"/>
      <c r="W580" s="74"/>
      <c r="X580" s="74"/>
      <c r="Y580" s="74"/>
      <c r="Z580" s="74"/>
      <c r="AA580" s="74"/>
      <c r="AB580" s="74"/>
      <c r="AC580" s="74"/>
      <c r="AD580" s="74"/>
      <c r="AE580" s="74"/>
      <c r="AF580" s="74"/>
      <c r="AG580" s="74"/>
      <c r="AH580" s="74"/>
    </row>
    <row r="581" spans="1:34" s="59" customFormat="1" ht="13.05" customHeight="1">
      <c r="A581" s="87">
        <v>10</v>
      </c>
      <c r="B581" s="66" t="s">
        <v>739</v>
      </c>
      <c r="E581" s="66"/>
      <c r="F581" s="66"/>
      <c r="G581" s="382"/>
      <c r="H581" s="382"/>
      <c r="I581" s="66"/>
      <c r="J581" s="66"/>
      <c r="K581" s="66"/>
      <c r="L581" s="69"/>
      <c r="M581" s="69"/>
      <c r="N581" s="74"/>
      <c r="O581" s="74"/>
      <c r="P581" s="74"/>
      <c r="Q581" s="74"/>
      <c r="R581" s="74"/>
      <c r="S581" s="74"/>
      <c r="T581" s="74"/>
      <c r="U581" s="74"/>
      <c r="V581" s="74"/>
      <c r="W581" s="74"/>
      <c r="X581" s="74"/>
      <c r="Y581" s="74"/>
      <c r="Z581" s="74"/>
      <c r="AA581" s="74"/>
      <c r="AB581" s="74"/>
      <c r="AC581" s="74"/>
      <c r="AD581" s="74"/>
      <c r="AE581" s="74"/>
      <c r="AF581" s="74"/>
      <c r="AG581" s="74"/>
      <c r="AH581" s="74"/>
    </row>
    <row r="582" spans="1:34" s="59" customFormat="1" ht="13.05" customHeight="1">
      <c r="A582" s="87">
        <v>11</v>
      </c>
      <c r="B582" s="90" t="s">
        <v>740</v>
      </c>
      <c r="C582" s="87"/>
      <c r="D582" s="66"/>
      <c r="F582" s="66"/>
      <c r="G582" s="382"/>
      <c r="H582" s="382"/>
      <c r="I582" s="66"/>
      <c r="J582" s="66"/>
      <c r="K582" s="66"/>
      <c r="L582" s="69"/>
      <c r="M582" s="69"/>
      <c r="N582" s="74"/>
      <c r="O582" s="74"/>
      <c r="P582" s="74"/>
      <c r="Q582" s="74"/>
      <c r="R582" s="74"/>
      <c r="S582" s="74"/>
      <c r="T582" s="74"/>
      <c r="U582" s="74"/>
      <c r="V582" s="74"/>
      <c r="W582" s="74"/>
      <c r="X582" s="74"/>
      <c r="Y582" s="74"/>
      <c r="Z582" s="74"/>
      <c r="AA582" s="74"/>
      <c r="AB582" s="74"/>
      <c r="AC582" s="74"/>
      <c r="AD582" s="74"/>
      <c r="AE582" s="74"/>
      <c r="AF582" s="74"/>
      <c r="AG582" s="74"/>
      <c r="AH582" s="74"/>
    </row>
    <row r="583" spans="1:34" s="59" customFormat="1" ht="13.05" customHeight="1">
      <c r="A583" s="87">
        <v>12</v>
      </c>
      <c r="B583" s="90" t="s">
        <v>741</v>
      </c>
      <c r="C583" s="87"/>
      <c r="D583" s="66"/>
      <c r="E583" s="66"/>
      <c r="F583" s="66"/>
      <c r="G583" s="382"/>
      <c r="H583" s="382"/>
      <c r="I583" s="66"/>
      <c r="J583" s="66"/>
      <c r="K583" s="66"/>
      <c r="L583" s="69"/>
      <c r="M583" s="69"/>
      <c r="N583" s="74"/>
      <c r="O583" s="74"/>
      <c r="P583" s="74"/>
      <c r="Q583" s="74"/>
      <c r="R583" s="74"/>
      <c r="S583" s="74"/>
      <c r="T583" s="74"/>
      <c r="U583" s="74"/>
      <c r="V583" s="74"/>
      <c r="W583" s="74"/>
      <c r="X583" s="74"/>
      <c r="Y583" s="74"/>
      <c r="Z583" s="74"/>
      <c r="AA583" s="74"/>
      <c r="AB583" s="74"/>
      <c r="AC583" s="74"/>
      <c r="AD583" s="74"/>
      <c r="AE583" s="74"/>
      <c r="AF583" s="74"/>
      <c r="AG583" s="74"/>
      <c r="AH583" s="74"/>
    </row>
    <row r="584" spans="1:34" s="59" customFormat="1" ht="13.05" customHeight="1">
      <c r="A584" s="87">
        <v>13</v>
      </c>
      <c r="B584" s="90" t="s">
        <v>742</v>
      </c>
      <c r="C584" s="87"/>
      <c r="D584" s="66"/>
      <c r="E584" s="66"/>
      <c r="F584" s="66"/>
      <c r="G584" s="382"/>
      <c r="H584" s="382"/>
      <c r="I584" s="66"/>
      <c r="J584" s="66"/>
      <c r="K584" s="66"/>
      <c r="L584" s="69"/>
      <c r="M584" s="69"/>
      <c r="N584" s="74"/>
      <c r="O584" s="74"/>
      <c r="P584" s="74"/>
      <c r="Q584" s="74"/>
      <c r="R584" s="74"/>
      <c r="S584" s="74"/>
      <c r="T584" s="74"/>
      <c r="U584" s="74"/>
      <c r="V584" s="74"/>
      <c r="W584" s="74"/>
      <c r="X584" s="74"/>
      <c r="Y584" s="74"/>
      <c r="Z584" s="74"/>
      <c r="AA584" s="74"/>
      <c r="AB584" s="74"/>
      <c r="AC584" s="74"/>
      <c r="AD584" s="74"/>
      <c r="AE584" s="74"/>
      <c r="AF584" s="74"/>
      <c r="AG584" s="74"/>
      <c r="AH584" s="74"/>
    </row>
    <row r="585" spans="1:34" s="59" customFormat="1" ht="13.05" customHeight="1">
      <c r="A585" s="87">
        <v>14</v>
      </c>
      <c r="B585" s="66" t="s">
        <v>743</v>
      </c>
      <c r="C585" s="87"/>
      <c r="D585" s="66"/>
      <c r="E585" s="66"/>
      <c r="F585" s="66"/>
      <c r="G585" s="382"/>
      <c r="H585" s="382"/>
      <c r="I585" s="66"/>
      <c r="J585" s="66"/>
      <c r="K585" s="66"/>
      <c r="L585" s="69"/>
      <c r="M585" s="69"/>
      <c r="N585" s="74"/>
      <c r="O585" s="74"/>
      <c r="P585" s="74"/>
      <c r="Q585" s="74"/>
      <c r="R585" s="74"/>
      <c r="S585" s="74"/>
      <c r="T585" s="74"/>
      <c r="U585" s="74"/>
      <c r="V585" s="74"/>
      <c r="W585" s="74"/>
      <c r="X585" s="74"/>
      <c r="Y585" s="74"/>
      <c r="Z585" s="74"/>
      <c r="AA585" s="74"/>
      <c r="AB585" s="74"/>
      <c r="AC585" s="74"/>
      <c r="AD585" s="74"/>
      <c r="AE585" s="74"/>
      <c r="AF585" s="74"/>
      <c r="AG585" s="74"/>
      <c r="AH585" s="74"/>
    </row>
    <row r="586" spans="1:34" s="59" customFormat="1" ht="13.05" customHeight="1">
      <c r="A586" s="87">
        <v>15</v>
      </c>
      <c r="B586" s="90" t="s">
        <v>744</v>
      </c>
      <c r="C586" s="87"/>
      <c r="D586" s="66"/>
      <c r="E586" s="66"/>
      <c r="F586" s="66"/>
      <c r="G586" s="382"/>
      <c r="H586" s="382"/>
      <c r="I586" s="66"/>
      <c r="J586" s="66"/>
      <c r="K586" s="66"/>
      <c r="L586" s="69"/>
      <c r="M586" s="69"/>
      <c r="N586" s="74"/>
      <c r="O586" s="74"/>
      <c r="P586" s="74"/>
      <c r="Q586" s="74"/>
      <c r="R586" s="74"/>
      <c r="S586" s="74"/>
      <c r="T586" s="74"/>
      <c r="U586" s="74"/>
      <c r="V586" s="74"/>
      <c r="W586" s="74"/>
      <c r="X586" s="74"/>
      <c r="Y586" s="74"/>
      <c r="Z586" s="74"/>
      <c r="AA586" s="74"/>
      <c r="AB586" s="74"/>
      <c r="AC586" s="74"/>
      <c r="AD586" s="74"/>
      <c r="AE586" s="74"/>
      <c r="AF586" s="74"/>
      <c r="AG586" s="74"/>
      <c r="AH586" s="74"/>
    </row>
    <row r="587" spans="1:34" s="59" customFormat="1" ht="13.05" customHeight="1">
      <c r="A587" s="87">
        <v>16</v>
      </c>
      <c r="B587" s="90" t="s">
        <v>745</v>
      </c>
      <c r="C587" s="87"/>
      <c r="D587" s="66"/>
      <c r="E587" s="66"/>
      <c r="F587" s="66"/>
      <c r="G587" s="382"/>
      <c r="H587" s="382"/>
      <c r="I587" s="66"/>
      <c r="J587" s="66"/>
      <c r="K587" s="66"/>
      <c r="L587" s="69"/>
      <c r="M587" s="69"/>
      <c r="N587" s="74"/>
      <c r="O587" s="74"/>
      <c r="P587" s="74"/>
      <c r="Q587" s="74"/>
      <c r="R587" s="74"/>
      <c r="S587" s="74"/>
      <c r="T587" s="74"/>
      <c r="U587" s="74"/>
      <c r="V587" s="74"/>
      <c r="W587" s="74"/>
      <c r="X587" s="74"/>
      <c r="Y587" s="74"/>
      <c r="Z587" s="74"/>
      <c r="AA587" s="74"/>
      <c r="AB587" s="74"/>
      <c r="AC587" s="74"/>
      <c r="AD587" s="74"/>
      <c r="AE587" s="74"/>
      <c r="AF587" s="74"/>
      <c r="AG587" s="74"/>
      <c r="AH587" s="74"/>
    </row>
  </sheetData>
  <sheetProtection algorithmName="SHA-512" hashValue="NNWwUYx9zUzLCUysDPXodHJaRDnAR3vN8/ZmLK+k6TJidSXeHl4Z0OFGStwypI7SoavI2+hzABDOcWwwA5wIQQ==" saltValue="8tJTj937Lg51Xv0ZkMrZnw==" spinCount="100000" sheet="1" formatColumns="0" formatRows="0" autoFilter="0"/>
  <mergeCells count="45">
    <mergeCell ref="A7:F7"/>
    <mergeCell ref="A8:F8"/>
    <mergeCell ref="A9:F9"/>
    <mergeCell ref="A10:F10"/>
    <mergeCell ref="A12:A15"/>
    <mergeCell ref="B12:F12"/>
    <mergeCell ref="AI12:AJ13"/>
    <mergeCell ref="B13:B15"/>
    <mergeCell ref="C13:C15"/>
    <mergeCell ref="D13:D15"/>
    <mergeCell ref="E13:E15"/>
    <mergeCell ref="F13:F15"/>
    <mergeCell ref="G13:G15"/>
    <mergeCell ref="A567:F567"/>
    <mergeCell ref="A569:F569"/>
    <mergeCell ref="AI14:AI15"/>
    <mergeCell ref="AJ14:AJ15"/>
    <mergeCell ref="AE14:AE15"/>
    <mergeCell ref="AF14:AF15"/>
    <mergeCell ref="AG14:AG15"/>
    <mergeCell ref="AH14:AH15"/>
    <mergeCell ref="Y14:Y15"/>
    <mergeCell ref="AA14:AA15"/>
    <mergeCell ref="AB14:AB15"/>
    <mergeCell ref="AC14:AC15"/>
    <mergeCell ref="AD14:AD15"/>
    <mergeCell ref="L14:L15"/>
    <mergeCell ref="M14:M15"/>
    <mergeCell ref="N14:Q14"/>
    <mergeCell ref="A564:AJ564"/>
    <mergeCell ref="U12:AD12"/>
    <mergeCell ref="AE12:AH13"/>
    <mergeCell ref="U13:U15"/>
    <mergeCell ref="V13:Y13"/>
    <mergeCell ref="Z13:Z15"/>
    <mergeCell ref="AA13:AD13"/>
    <mergeCell ref="V14:V15"/>
    <mergeCell ref="W14:W15"/>
    <mergeCell ref="X14:X15"/>
    <mergeCell ref="H13:H15"/>
    <mergeCell ref="I13:K14"/>
    <mergeCell ref="L13:R13"/>
    <mergeCell ref="S13:S15"/>
    <mergeCell ref="T13:T15"/>
    <mergeCell ref="G12:T12"/>
  </mergeCells>
  <phoneticPr fontId="27"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C742-489D-3F4F-8177-7C92ECEFFB8E}">
  <sheetPr codeName="Hoja3"/>
  <dimension ref="A1:D25"/>
  <sheetViews>
    <sheetView showGridLines="0" topLeftCell="A4" zoomScale="87" workbookViewId="0">
      <selection activeCell="I11" sqref="I11"/>
    </sheetView>
  </sheetViews>
  <sheetFormatPr baseColWidth="10" defaultColWidth="11.44140625" defaultRowHeight="14.4"/>
  <cols>
    <col min="1" max="1" width="3.33203125" bestFit="1" customWidth="1"/>
    <col min="2" max="2" width="54" customWidth="1"/>
    <col min="3" max="3" width="19.33203125" bestFit="1" customWidth="1"/>
    <col min="4" max="4" width="30.33203125" customWidth="1"/>
  </cols>
  <sheetData>
    <row r="1" spans="1:4">
      <c r="A1" s="516" t="s">
        <v>328</v>
      </c>
      <c r="B1" s="516"/>
      <c r="C1" s="516"/>
      <c r="D1" s="516"/>
    </row>
    <row r="2" spans="1:4">
      <c r="A2" s="517"/>
      <c r="B2" s="517"/>
      <c r="C2" s="517"/>
      <c r="D2" s="517"/>
    </row>
    <row r="3" spans="1:4" ht="28.05" customHeight="1">
      <c r="A3" s="18" t="s">
        <v>30</v>
      </c>
      <c r="B3" s="18" t="s">
        <v>32</v>
      </c>
      <c r="C3" s="91" t="s">
        <v>329</v>
      </c>
      <c r="D3" s="18" t="s">
        <v>330</v>
      </c>
    </row>
    <row r="4" spans="1:4" ht="85.05" customHeight="1">
      <c r="A4" s="18">
        <v>1</v>
      </c>
      <c r="B4" s="34" t="s">
        <v>331</v>
      </c>
      <c r="C4" s="20" t="s">
        <v>20</v>
      </c>
      <c r="D4" s="20" t="s">
        <v>129</v>
      </c>
    </row>
    <row r="5" spans="1:4" ht="56.25" customHeight="1">
      <c r="A5" s="18">
        <v>2</v>
      </c>
      <c r="B5" s="34" t="s">
        <v>332</v>
      </c>
      <c r="C5" s="20" t="s">
        <v>20</v>
      </c>
      <c r="D5" s="20" t="s">
        <v>141</v>
      </c>
    </row>
    <row r="6" spans="1:4" ht="55.05" customHeight="1">
      <c r="A6" s="18">
        <v>3</v>
      </c>
      <c r="B6" s="34" t="s">
        <v>333</v>
      </c>
      <c r="C6" s="20" t="s">
        <v>20</v>
      </c>
      <c r="D6" s="20" t="s">
        <v>334</v>
      </c>
    </row>
    <row r="7" spans="1:4" ht="56.25" customHeight="1">
      <c r="A7" s="18">
        <v>4</v>
      </c>
      <c r="B7" s="34" t="s">
        <v>335</v>
      </c>
      <c r="C7" s="20" t="s">
        <v>20</v>
      </c>
      <c r="D7" s="20" t="s">
        <v>336</v>
      </c>
    </row>
    <row r="8" spans="1:4" ht="56.25" customHeight="1">
      <c r="A8" s="18">
        <v>5</v>
      </c>
      <c r="B8" s="34" t="s">
        <v>337</v>
      </c>
      <c r="C8" s="20" t="s">
        <v>20</v>
      </c>
      <c r="D8" s="20" t="s">
        <v>338</v>
      </c>
    </row>
    <row r="9" spans="1:4" ht="57.6">
      <c r="A9" s="18">
        <v>6</v>
      </c>
      <c r="B9" s="34" t="s">
        <v>339</v>
      </c>
      <c r="C9" s="20" t="s">
        <v>18</v>
      </c>
      <c r="D9" s="20" t="s">
        <v>129</v>
      </c>
    </row>
    <row r="10" spans="1:4" ht="43.2">
      <c r="A10" s="18">
        <v>7</v>
      </c>
      <c r="B10" s="34" t="s">
        <v>340</v>
      </c>
      <c r="C10" s="20" t="s">
        <v>18</v>
      </c>
      <c r="D10" s="20" t="s">
        <v>141</v>
      </c>
    </row>
    <row r="11" spans="1:4" ht="61.05" customHeight="1">
      <c r="A11" s="18">
        <v>8</v>
      </c>
      <c r="B11" s="32" t="s">
        <v>341</v>
      </c>
      <c r="C11" s="20" t="s">
        <v>18</v>
      </c>
      <c r="D11" s="20" t="s">
        <v>334</v>
      </c>
    </row>
    <row r="12" spans="1:4" ht="49.05" customHeight="1">
      <c r="A12" s="18">
        <v>9</v>
      </c>
      <c r="B12" s="32" t="s">
        <v>342</v>
      </c>
      <c r="C12" s="20" t="s">
        <v>18</v>
      </c>
      <c r="D12" s="20" t="s">
        <v>336</v>
      </c>
    </row>
    <row r="13" spans="1:4" ht="46.05" customHeight="1">
      <c r="A13" s="18">
        <v>10</v>
      </c>
      <c r="B13" s="32" t="s">
        <v>343</v>
      </c>
      <c r="C13" s="20" t="s">
        <v>18</v>
      </c>
      <c r="D13" s="20" t="s">
        <v>338</v>
      </c>
    </row>
    <row r="14" spans="1:4" ht="75" customHeight="1">
      <c r="A14" s="18">
        <v>11</v>
      </c>
      <c r="B14" s="32" t="s">
        <v>344</v>
      </c>
      <c r="C14" s="20" t="s">
        <v>345</v>
      </c>
      <c r="D14" s="20" t="s">
        <v>129</v>
      </c>
    </row>
    <row r="15" spans="1:4" ht="48" customHeight="1">
      <c r="A15" s="18">
        <v>12</v>
      </c>
      <c r="B15" s="32" t="s">
        <v>346</v>
      </c>
      <c r="C15" s="20" t="s">
        <v>345</v>
      </c>
      <c r="D15" s="20" t="s">
        <v>141</v>
      </c>
    </row>
    <row r="16" spans="1:4" ht="48" customHeight="1">
      <c r="A16" s="18">
        <v>13</v>
      </c>
      <c r="B16" s="32" t="s">
        <v>347</v>
      </c>
      <c r="C16" s="20" t="s">
        <v>345</v>
      </c>
      <c r="D16" s="20" t="s">
        <v>334</v>
      </c>
    </row>
    <row r="17" spans="1:4" ht="48" customHeight="1">
      <c r="A17" s="18">
        <v>14</v>
      </c>
      <c r="B17" s="32" t="s">
        <v>348</v>
      </c>
      <c r="C17" s="20" t="s">
        <v>345</v>
      </c>
      <c r="D17" s="20" t="s">
        <v>336</v>
      </c>
    </row>
    <row r="18" spans="1:4" ht="48" customHeight="1">
      <c r="A18" s="18">
        <v>15</v>
      </c>
      <c r="B18" s="32" t="s">
        <v>349</v>
      </c>
      <c r="C18" s="20" t="s">
        <v>345</v>
      </c>
      <c r="D18" s="20" t="s">
        <v>338</v>
      </c>
    </row>
    <row r="19" spans="1:4" ht="43.2">
      <c r="A19" s="18">
        <v>16</v>
      </c>
      <c r="B19" s="32" t="s">
        <v>350</v>
      </c>
      <c r="C19" s="20" t="s">
        <v>20</v>
      </c>
      <c r="D19" s="33" t="s">
        <v>351</v>
      </c>
    </row>
    <row r="20" spans="1:4" ht="69.75" customHeight="1">
      <c r="A20" s="18">
        <v>17</v>
      </c>
      <c r="B20" s="32" t="s">
        <v>352</v>
      </c>
      <c r="C20" s="20" t="s">
        <v>20</v>
      </c>
      <c r="D20" s="33" t="s">
        <v>353</v>
      </c>
    </row>
    <row r="21" spans="1:4" ht="43.2">
      <c r="A21" s="18">
        <v>18</v>
      </c>
      <c r="B21" s="32" t="s">
        <v>354</v>
      </c>
      <c r="C21" s="20" t="s">
        <v>18</v>
      </c>
      <c r="D21" s="33" t="s">
        <v>351</v>
      </c>
    </row>
    <row r="22" spans="1:4" ht="43.2">
      <c r="A22" s="18">
        <v>19</v>
      </c>
      <c r="B22" s="32" t="s">
        <v>355</v>
      </c>
      <c r="C22" s="20" t="s">
        <v>18</v>
      </c>
      <c r="D22" s="33" t="s">
        <v>353</v>
      </c>
    </row>
    <row r="23" spans="1:4" ht="31.2">
      <c r="A23" s="18">
        <v>20</v>
      </c>
      <c r="B23" s="32" t="s">
        <v>356</v>
      </c>
      <c r="C23" s="20" t="s">
        <v>357</v>
      </c>
      <c r="D23" s="33" t="s">
        <v>129</v>
      </c>
    </row>
    <row r="24" spans="1:4" ht="32.25" customHeight="1">
      <c r="A24" s="18">
        <v>21</v>
      </c>
      <c r="B24" s="32" t="s">
        <v>358</v>
      </c>
      <c r="C24" s="20" t="s">
        <v>357</v>
      </c>
      <c r="D24" s="33" t="s">
        <v>129</v>
      </c>
    </row>
    <row r="25" spans="1:4">
      <c r="A25" s="18" t="s">
        <v>172</v>
      </c>
      <c r="B25" s="32" t="s">
        <v>172</v>
      </c>
      <c r="C25" s="20"/>
      <c r="D25" s="33" t="s">
        <v>172</v>
      </c>
    </row>
  </sheetData>
  <mergeCells count="1">
    <mergeCell ref="A1:D2"/>
  </mergeCell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A83C-F0AE-9243-B25C-96AC4F61E8C8}">
  <sheetPr codeName="Hoja31"/>
  <dimension ref="A1:AJ324"/>
  <sheetViews>
    <sheetView showGridLines="0" topLeftCell="C1" zoomScaleNormal="100" workbookViewId="0">
      <selection activeCell="G291" sqref="G291"/>
    </sheetView>
  </sheetViews>
  <sheetFormatPr baseColWidth="10" defaultColWidth="11.44140625" defaultRowHeight="9.6"/>
  <cols>
    <col min="1" max="1" width="4" style="59" customWidth="1"/>
    <col min="2" max="6" width="4.109375" style="59" customWidth="1"/>
    <col min="7" max="7" width="24.44140625" style="59" customWidth="1"/>
    <col min="8" max="8" width="30.77734375" style="59" bestFit="1" customWidth="1"/>
    <col min="9" max="9" width="10.109375" style="59" bestFit="1" customWidth="1"/>
    <col min="10" max="10" width="28" style="379" customWidth="1"/>
    <col min="11" max="11" width="5.44140625" style="396" customWidth="1"/>
    <col min="12" max="12" width="20.6640625" style="143" customWidth="1"/>
    <col min="13" max="13" width="17.109375" style="143" customWidth="1"/>
    <col min="14" max="17" width="3.44140625" style="59" bestFit="1" customWidth="1"/>
    <col min="18" max="18" width="4.44140625" style="59" bestFit="1" customWidth="1"/>
    <col min="19" max="19" width="14.33203125" style="59" customWidth="1"/>
    <col min="20" max="20" width="19.109375" style="59" customWidth="1"/>
    <col min="21" max="21" width="9.77734375" style="59" customWidth="1"/>
    <col min="22" max="22" width="8.109375" style="142" customWidth="1"/>
    <col min="23" max="23" width="11.44140625" style="59" customWidth="1"/>
    <col min="24" max="24" width="13.109375" style="59" customWidth="1"/>
    <col min="25" max="25" width="19.109375" style="59" customWidth="1"/>
    <col min="26" max="26" width="9.33203125" style="59" customWidth="1"/>
    <col min="27" max="27" width="7.109375" style="59" customWidth="1"/>
    <col min="28" max="28" width="9.109375" style="59" customWidth="1"/>
    <col min="29" max="29" width="10.6640625" style="59" customWidth="1"/>
    <col min="30" max="30" width="19.109375" style="59" customWidth="1"/>
    <col min="31" max="31" width="10" style="59" customWidth="1"/>
    <col min="32" max="32" width="12.33203125" style="59" customWidth="1"/>
    <col min="33" max="33" width="14.77734375" style="59" customWidth="1"/>
    <col min="34" max="34" width="19.109375" style="59" customWidth="1"/>
    <col min="35" max="35" width="15.109375" style="59" customWidth="1"/>
    <col min="36" max="36" width="15.441406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t="s">
        <v>6499</v>
      </c>
    </row>
    <row r="9" spans="1:36" ht="10.199999999999999">
      <c r="A9" s="562" t="s">
        <v>3760</v>
      </c>
      <c r="B9" s="563"/>
      <c r="C9" s="563"/>
      <c r="D9" s="563"/>
      <c r="E9" s="563"/>
      <c r="F9" s="563"/>
      <c r="G9" s="226" t="s">
        <v>6500</v>
      </c>
    </row>
    <row r="10" spans="1:36" ht="10.199999999999999">
      <c r="A10" s="562" t="s">
        <v>596</v>
      </c>
      <c r="B10" s="563"/>
      <c r="C10" s="563"/>
      <c r="D10" s="563"/>
      <c r="E10" s="563"/>
      <c r="F10" s="563"/>
      <c r="G10" s="226" t="s">
        <v>172</v>
      </c>
    </row>
    <row r="11" spans="1:36" ht="5.25" customHeight="1"/>
    <row r="12" spans="1:36" ht="19.05" customHeight="1">
      <c r="A12" s="564" t="s">
        <v>30</v>
      </c>
      <c r="B12" s="567" t="s">
        <v>598</v>
      </c>
      <c r="C12" s="568"/>
      <c r="D12" s="568"/>
      <c r="E12" s="568"/>
      <c r="F12" s="569"/>
      <c r="G12" s="688" t="s">
        <v>599</v>
      </c>
      <c r="H12" s="689"/>
      <c r="I12" s="689"/>
      <c r="J12" s="689"/>
      <c r="K12" s="689"/>
      <c r="L12" s="689"/>
      <c r="M12" s="689"/>
      <c r="N12" s="689"/>
      <c r="O12" s="689"/>
      <c r="P12" s="689"/>
      <c r="Q12" s="689"/>
      <c r="R12" s="689"/>
      <c r="S12" s="689"/>
      <c r="T12" s="690"/>
      <c r="U12" s="546" t="s">
        <v>600</v>
      </c>
      <c r="V12" s="547"/>
      <c r="W12" s="547"/>
      <c r="X12" s="547"/>
      <c r="Y12" s="547"/>
      <c r="Z12" s="547"/>
      <c r="AA12" s="547"/>
      <c r="AB12" s="547"/>
      <c r="AC12" s="547"/>
      <c r="AD12" s="548"/>
      <c r="AE12" s="549" t="s">
        <v>601</v>
      </c>
      <c r="AF12" s="550"/>
      <c r="AG12" s="550"/>
      <c r="AH12" s="551"/>
      <c r="AI12" s="573" t="s">
        <v>602</v>
      </c>
      <c r="AJ12" s="574"/>
    </row>
    <row r="13" spans="1:36" ht="35.25"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397"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144">
      <c r="A16" s="63">
        <v>1</v>
      </c>
      <c r="B16" s="162" t="s">
        <v>400</v>
      </c>
      <c r="C16" s="162" t="s">
        <v>41</v>
      </c>
      <c r="D16" s="162">
        <v>0</v>
      </c>
      <c r="E16" s="162" t="s">
        <v>66</v>
      </c>
      <c r="F16" s="162">
        <v>19</v>
      </c>
      <c r="G16" s="231" t="s">
        <v>428</v>
      </c>
      <c r="H16" s="164" t="s">
        <v>6501</v>
      </c>
      <c r="I16" s="231" t="s">
        <v>20</v>
      </c>
      <c r="J16" s="231" t="s">
        <v>141</v>
      </c>
      <c r="K16" s="231">
        <v>2</v>
      </c>
      <c r="L16" s="165" t="s">
        <v>6502</v>
      </c>
      <c r="M16" s="165" t="s">
        <v>3764</v>
      </c>
      <c r="N16" s="64">
        <v>10</v>
      </c>
      <c r="O16" s="64">
        <v>5</v>
      </c>
      <c r="P16" s="64">
        <v>0</v>
      </c>
      <c r="Q16" s="64">
        <v>0</v>
      </c>
      <c r="R16" s="64">
        <f>N16+O16+P16+Q16</f>
        <v>15</v>
      </c>
      <c r="S16" s="105" t="s">
        <v>6503</v>
      </c>
      <c r="T16" s="166" t="s">
        <v>6504</v>
      </c>
      <c r="U16" s="159">
        <f t="shared" ref="U16" si="0">N16+O16</f>
        <v>15</v>
      </c>
      <c r="V16" s="398">
        <v>13</v>
      </c>
      <c r="W16" s="100">
        <f t="shared" ref="W16" si="1">IF(V16="","No hay ejecución",IF(AND(U16&gt;0), V16/U16,"No hay Programación"))</f>
        <v>0.8666666666666667</v>
      </c>
      <c r="X16" s="105" t="str">
        <f t="shared" ref="X16" si="2">IF(W16="No hay ejecución","NA",IF(W16&gt;=90%,"De acuerdo a lo programado",IF(W16&gt;=70%,"Atraso Leve",IF(W16&lt;70%,"En Riesgo de no Cumplimiento"))))</f>
        <v>Atraso Leve</v>
      </c>
      <c r="Y16" s="166"/>
      <c r="Z16" s="159">
        <f t="shared" ref="Z16" si="3">P16+Q16</f>
        <v>0</v>
      </c>
      <c r="AA16" s="159"/>
      <c r="AB16" s="100" t="str">
        <f>IF(AA16="","No hay ejecución",IF(AND(Z16&gt;0), AA16/Z16,"No hay Programación"))</f>
        <v>No hay ejecución</v>
      </c>
      <c r="AC16" s="105" t="str">
        <f t="shared" ref="AC16" si="4">IF(AB16="No hay ejecución","NA",IF(AB16&gt;=90%,"De acuerdo a lo programado",IF(AB16&gt;=70%,"Atraso Leve",IF(AB16&lt;70%,"En Riesgo de no Cumplimiento"))))</f>
        <v>NA</v>
      </c>
      <c r="AD16" s="166"/>
      <c r="AE16" s="65">
        <f>V16+AA16</f>
        <v>13</v>
      </c>
      <c r="AF16" s="100">
        <f>IF(AE16="","No hay ejecución",IF(AND(AE16&gt;0), AE16/R16,"No hay Programación"))</f>
        <v>0.8666666666666667</v>
      </c>
      <c r="AG16" s="105" t="str">
        <f>IF(AF16="No hay ejecución","NA",IF(AF16&gt;=90%,"De acuerdo a lo programado",IF(AF16&gt;=70%,"Atraso Leve",IF(AF16&lt;70%,"Incumplimiento"))))</f>
        <v>Atraso Leve</v>
      </c>
      <c r="AH16" s="166"/>
      <c r="AI16" s="65" t="s">
        <v>502</v>
      </c>
      <c r="AJ16" s="105" t="s">
        <v>502</v>
      </c>
    </row>
    <row r="17" spans="1:36" ht="144">
      <c r="A17" s="63">
        <v>2</v>
      </c>
      <c r="B17" s="162" t="s">
        <v>400</v>
      </c>
      <c r="C17" s="162" t="s">
        <v>41</v>
      </c>
      <c r="D17" s="162">
        <v>0</v>
      </c>
      <c r="E17" s="162" t="s">
        <v>66</v>
      </c>
      <c r="F17" s="162">
        <v>19</v>
      </c>
      <c r="G17" s="231" t="s">
        <v>428</v>
      </c>
      <c r="H17" s="164" t="s">
        <v>6505</v>
      </c>
      <c r="I17" s="231" t="s">
        <v>20</v>
      </c>
      <c r="J17" s="231" t="s">
        <v>141</v>
      </c>
      <c r="K17" s="231">
        <v>2</v>
      </c>
      <c r="L17" s="165" t="s">
        <v>6506</v>
      </c>
      <c r="M17" s="165" t="s">
        <v>3767</v>
      </c>
      <c r="N17" s="64">
        <v>5</v>
      </c>
      <c r="O17" s="64">
        <v>8</v>
      </c>
      <c r="P17" s="64">
        <v>0</v>
      </c>
      <c r="Q17" s="64">
        <v>0</v>
      </c>
      <c r="R17" s="64">
        <f t="shared" ref="R17:R81" si="5">N17+O17+P17+Q17</f>
        <v>13</v>
      </c>
      <c r="S17" s="105" t="s">
        <v>6503</v>
      </c>
      <c r="T17" s="166" t="s">
        <v>6504</v>
      </c>
      <c r="U17" s="159">
        <f t="shared" ref="U17:U81" si="6">N17+O17</f>
        <v>13</v>
      </c>
      <c r="V17" s="398">
        <v>13</v>
      </c>
      <c r="W17" s="100">
        <f t="shared" ref="W17:W81" si="7">IF(V17="","No hay ejecución",IF(AND(U17&gt;0), V17/U17,"No hay Programación"))</f>
        <v>1</v>
      </c>
      <c r="X17" s="105" t="str">
        <f t="shared" ref="X17:X81" si="8">IF(W17="No hay ejecución","NA",IF(W17&gt;=90%,"De acuerdo a lo programado",IF(W17&gt;=70%,"Atraso Leve",IF(W17&lt;70%,"En Riesgo de no Cumplimiento"))))</f>
        <v>De acuerdo a lo programado</v>
      </c>
      <c r="Y17" s="166"/>
      <c r="Z17" s="159">
        <f t="shared" ref="Z17:Z81" si="9">P17+Q17</f>
        <v>0</v>
      </c>
      <c r="AA17" s="159"/>
      <c r="AB17" s="100" t="str">
        <f t="shared" ref="AB17:AB81" si="10">IF(AA17="","No hay ejecución",IF(AND(Z17&gt;0), AA17/Z17,"No hay Programación"))</f>
        <v>No hay ejecución</v>
      </c>
      <c r="AC17" s="105" t="str">
        <f t="shared" ref="AC17:AC81" si="11">IF(AB17="No hay ejecución","NA",IF(AB17&gt;=90%,"De acuerdo a lo programado",IF(AB17&gt;=70%,"Atraso Leve",IF(AB17&lt;70%,"En Riesgo de no Cumplimiento"))))</f>
        <v>NA</v>
      </c>
      <c r="AD17" s="166"/>
      <c r="AE17" s="65">
        <f t="shared" ref="AE17:AE81" si="12">V17+AA17</f>
        <v>13</v>
      </c>
      <c r="AF17" s="100">
        <f t="shared" ref="AF17:AF81" si="13">IF(AE17="","No hay ejecución",IF(AND(AE17&gt;0), AE17/R17,"No hay Programación"))</f>
        <v>1</v>
      </c>
      <c r="AG17" s="105" t="str">
        <f t="shared" ref="AG17:AG81" si="14">IF(AF17="No hay ejecución","NA",IF(AF17&gt;=90%,"De acuerdo a lo programado",IF(AF17&gt;=70%,"Atraso Leve",IF(AF17&lt;70%,"Incumplimiento"))))</f>
        <v>De acuerdo a lo programado</v>
      </c>
      <c r="AH17" s="166"/>
      <c r="AI17" s="65" t="s">
        <v>502</v>
      </c>
      <c r="AJ17" s="105" t="s">
        <v>502</v>
      </c>
    </row>
    <row r="18" spans="1:36" ht="144">
      <c r="A18" s="63">
        <v>3</v>
      </c>
      <c r="B18" s="162" t="s">
        <v>400</v>
      </c>
      <c r="C18" s="162" t="s">
        <v>41</v>
      </c>
      <c r="D18" s="162">
        <v>0</v>
      </c>
      <c r="E18" s="162" t="s">
        <v>66</v>
      </c>
      <c r="F18" s="162">
        <v>19</v>
      </c>
      <c r="G18" s="231" t="s">
        <v>428</v>
      </c>
      <c r="H18" s="164" t="s">
        <v>6507</v>
      </c>
      <c r="I18" s="231" t="s">
        <v>20</v>
      </c>
      <c r="J18" s="231" t="s">
        <v>141</v>
      </c>
      <c r="K18" s="231">
        <v>2</v>
      </c>
      <c r="L18" s="165" t="s">
        <v>6508</v>
      </c>
      <c r="M18" s="165" t="s">
        <v>3767</v>
      </c>
      <c r="N18" s="64">
        <v>5</v>
      </c>
      <c r="O18" s="64">
        <v>8</v>
      </c>
      <c r="P18" s="64">
        <v>0</v>
      </c>
      <c r="Q18" s="64">
        <v>0</v>
      </c>
      <c r="R18" s="64">
        <f t="shared" si="5"/>
        <v>13</v>
      </c>
      <c r="S18" s="105" t="s">
        <v>6503</v>
      </c>
      <c r="T18" s="166" t="s">
        <v>6504</v>
      </c>
      <c r="U18" s="159">
        <f t="shared" si="6"/>
        <v>13</v>
      </c>
      <c r="V18" s="398">
        <v>11</v>
      </c>
      <c r="W18" s="100">
        <f t="shared" si="7"/>
        <v>0.84615384615384615</v>
      </c>
      <c r="X18" s="105" t="str">
        <f t="shared" si="8"/>
        <v>Atraso Leve</v>
      </c>
      <c r="Y18" s="166"/>
      <c r="Z18" s="159">
        <f t="shared" si="9"/>
        <v>0</v>
      </c>
      <c r="AA18" s="159"/>
      <c r="AB18" s="100" t="str">
        <f t="shared" si="10"/>
        <v>No hay ejecución</v>
      </c>
      <c r="AC18" s="105" t="str">
        <f t="shared" si="11"/>
        <v>NA</v>
      </c>
      <c r="AD18" s="166"/>
      <c r="AE18" s="65">
        <f t="shared" si="12"/>
        <v>11</v>
      </c>
      <c r="AF18" s="100">
        <f t="shared" si="13"/>
        <v>0.84615384615384615</v>
      </c>
      <c r="AG18" s="105" t="str">
        <f t="shared" si="14"/>
        <v>Atraso Leve</v>
      </c>
      <c r="AH18" s="166"/>
      <c r="AI18" s="65" t="s">
        <v>502</v>
      </c>
      <c r="AJ18" s="105" t="s">
        <v>502</v>
      </c>
    </row>
    <row r="19" spans="1:36" ht="144">
      <c r="A19" s="63">
        <v>4</v>
      </c>
      <c r="B19" s="162" t="s">
        <v>400</v>
      </c>
      <c r="C19" s="162" t="s">
        <v>41</v>
      </c>
      <c r="D19" s="162">
        <v>0</v>
      </c>
      <c r="E19" s="162" t="s">
        <v>66</v>
      </c>
      <c r="F19" s="162">
        <v>19</v>
      </c>
      <c r="G19" s="231" t="s">
        <v>428</v>
      </c>
      <c r="H19" s="164" t="s">
        <v>6509</v>
      </c>
      <c r="I19" s="231" t="s">
        <v>20</v>
      </c>
      <c r="J19" s="231" t="s">
        <v>141</v>
      </c>
      <c r="K19" s="231">
        <v>2</v>
      </c>
      <c r="L19" s="165" t="s">
        <v>6510</v>
      </c>
      <c r="M19" s="165" t="s">
        <v>3764</v>
      </c>
      <c r="N19" s="64">
        <v>5</v>
      </c>
      <c r="O19" s="64">
        <v>7</v>
      </c>
      <c r="P19" s="64">
        <v>0</v>
      </c>
      <c r="Q19" s="64">
        <v>0</v>
      </c>
      <c r="R19" s="64">
        <f t="shared" si="5"/>
        <v>12</v>
      </c>
      <c r="S19" s="105" t="s">
        <v>6503</v>
      </c>
      <c r="T19" s="166" t="s">
        <v>6504</v>
      </c>
      <c r="U19" s="159">
        <f t="shared" si="6"/>
        <v>12</v>
      </c>
      <c r="V19" s="398">
        <v>11</v>
      </c>
      <c r="W19" s="100">
        <f t="shared" si="7"/>
        <v>0.91666666666666663</v>
      </c>
      <c r="X19" s="105" t="str">
        <f t="shared" si="8"/>
        <v>De acuerdo a lo programado</v>
      </c>
      <c r="Y19" s="166"/>
      <c r="Z19" s="159">
        <f t="shared" si="9"/>
        <v>0</v>
      </c>
      <c r="AA19" s="159"/>
      <c r="AB19" s="100" t="str">
        <f t="shared" si="10"/>
        <v>No hay ejecución</v>
      </c>
      <c r="AC19" s="105" t="str">
        <f t="shared" si="11"/>
        <v>NA</v>
      </c>
      <c r="AD19" s="166"/>
      <c r="AE19" s="65">
        <f t="shared" si="12"/>
        <v>11</v>
      </c>
      <c r="AF19" s="100">
        <f t="shared" si="13"/>
        <v>0.91666666666666663</v>
      </c>
      <c r="AG19" s="105" t="str">
        <f t="shared" si="14"/>
        <v>De acuerdo a lo programado</v>
      </c>
      <c r="AH19" s="166"/>
      <c r="AI19" s="65" t="s">
        <v>502</v>
      </c>
      <c r="AJ19" s="105" t="s">
        <v>502</v>
      </c>
    </row>
    <row r="20" spans="1:36" ht="144">
      <c r="A20" s="63">
        <v>5</v>
      </c>
      <c r="B20" s="162" t="s">
        <v>400</v>
      </c>
      <c r="C20" s="162" t="s">
        <v>41</v>
      </c>
      <c r="D20" s="162">
        <v>0</v>
      </c>
      <c r="E20" s="162" t="s">
        <v>66</v>
      </c>
      <c r="F20" s="162">
        <v>19</v>
      </c>
      <c r="G20" s="231" t="s">
        <v>428</v>
      </c>
      <c r="H20" s="164" t="s">
        <v>6511</v>
      </c>
      <c r="I20" s="231" t="s">
        <v>20</v>
      </c>
      <c r="J20" s="231" t="s">
        <v>141</v>
      </c>
      <c r="K20" s="231">
        <v>2</v>
      </c>
      <c r="L20" s="165" t="s">
        <v>2209</v>
      </c>
      <c r="M20" s="165" t="s">
        <v>3814</v>
      </c>
      <c r="N20" s="64">
        <v>1</v>
      </c>
      <c r="O20" s="64">
        <v>0</v>
      </c>
      <c r="P20" s="64">
        <v>0</v>
      </c>
      <c r="Q20" s="64">
        <v>0</v>
      </c>
      <c r="R20" s="64">
        <f t="shared" si="5"/>
        <v>1</v>
      </c>
      <c r="S20" s="105" t="s">
        <v>6503</v>
      </c>
      <c r="T20" s="166" t="s">
        <v>6504</v>
      </c>
      <c r="U20" s="159">
        <f t="shared" si="6"/>
        <v>1</v>
      </c>
      <c r="V20" s="398">
        <v>1</v>
      </c>
      <c r="W20" s="100">
        <f t="shared" si="7"/>
        <v>1</v>
      </c>
      <c r="X20" s="105" t="str">
        <f t="shared" si="8"/>
        <v>De acuerdo a lo programado</v>
      </c>
      <c r="Y20" s="166"/>
      <c r="Z20" s="159">
        <f t="shared" si="9"/>
        <v>0</v>
      </c>
      <c r="AA20" s="159"/>
      <c r="AB20" s="100" t="str">
        <f t="shared" si="10"/>
        <v>No hay ejecución</v>
      </c>
      <c r="AC20" s="105" t="str">
        <f t="shared" si="11"/>
        <v>NA</v>
      </c>
      <c r="AD20" s="166"/>
      <c r="AE20" s="65">
        <f t="shared" si="12"/>
        <v>1</v>
      </c>
      <c r="AF20" s="100">
        <f t="shared" si="13"/>
        <v>1</v>
      </c>
      <c r="AG20" s="105" t="str">
        <f t="shared" si="14"/>
        <v>De acuerdo a lo programado</v>
      </c>
      <c r="AH20" s="166"/>
      <c r="AI20" s="65" t="s">
        <v>502</v>
      </c>
      <c r="AJ20" s="105" t="s">
        <v>502</v>
      </c>
    </row>
    <row r="21" spans="1:36" ht="144">
      <c r="A21" s="63">
        <v>6</v>
      </c>
      <c r="B21" s="162" t="s">
        <v>400</v>
      </c>
      <c r="C21" s="162" t="s">
        <v>41</v>
      </c>
      <c r="D21" s="162">
        <v>0</v>
      </c>
      <c r="E21" s="162" t="s">
        <v>66</v>
      </c>
      <c r="F21" s="162">
        <v>19</v>
      </c>
      <c r="G21" s="231" t="s">
        <v>428</v>
      </c>
      <c r="H21" s="164" t="s">
        <v>6512</v>
      </c>
      <c r="I21" s="231" t="s">
        <v>20</v>
      </c>
      <c r="J21" s="231" t="s">
        <v>141</v>
      </c>
      <c r="K21" s="231">
        <v>2</v>
      </c>
      <c r="L21" s="165" t="s">
        <v>2214</v>
      </c>
      <c r="M21" s="165" t="s">
        <v>4499</v>
      </c>
      <c r="N21" s="64">
        <v>5</v>
      </c>
      <c r="O21" s="64">
        <v>11</v>
      </c>
      <c r="P21" s="64">
        <v>6</v>
      </c>
      <c r="Q21" s="64">
        <v>10</v>
      </c>
      <c r="R21" s="64">
        <f t="shared" si="5"/>
        <v>32</v>
      </c>
      <c r="S21" s="105" t="s">
        <v>6503</v>
      </c>
      <c r="T21" s="166" t="s">
        <v>6504</v>
      </c>
      <c r="U21" s="159">
        <f t="shared" si="6"/>
        <v>16</v>
      </c>
      <c r="V21" s="398">
        <v>17</v>
      </c>
      <c r="W21" s="100">
        <f t="shared" si="7"/>
        <v>1.0625</v>
      </c>
      <c r="X21" s="105" t="str">
        <f t="shared" si="8"/>
        <v>De acuerdo a lo programado</v>
      </c>
      <c r="Y21" s="166"/>
      <c r="Z21" s="159">
        <f t="shared" si="9"/>
        <v>16</v>
      </c>
      <c r="AA21" s="159"/>
      <c r="AB21" s="100" t="str">
        <f t="shared" si="10"/>
        <v>No hay ejecución</v>
      </c>
      <c r="AC21" s="105" t="str">
        <f t="shared" si="11"/>
        <v>NA</v>
      </c>
      <c r="AD21" s="166"/>
      <c r="AE21" s="65">
        <f t="shared" si="12"/>
        <v>17</v>
      </c>
      <c r="AF21" s="100">
        <f t="shared" si="13"/>
        <v>0.53125</v>
      </c>
      <c r="AG21" s="105" t="str">
        <f t="shared" si="14"/>
        <v>Incumplimiento</v>
      </c>
      <c r="AH21" s="166"/>
      <c r="AI21" s="65" t="s">
        <v>502</v>
      </c>
      <c r="AJ21" s="105" t="s">
        <v>502</v>
      </c>
    </row>
    <row r="22" spans="1:36" ht="144">
      <c r="A22" s="63">
        <v>7</v>
      </c>
      <c r="B22" s="162" t="s">
        <v>400</v>
      </c>
      <c r="C22" s="162" t="s">
        <v>41</v>
      </c>
      <c r="D22" s="162">
        <v>0</v>
      </c>
      <c r="E22" s="162" t="s">
        <v>66</v>
      </c>
      <c r="F22" s="162">
        <v>19</v>
      </c>
      <c r="G22" s="231" t="s">
        <v>428</v>
      </c>
      <c r="H22" s="164" t="s">
        <v>6512</v>
      </c>
      <c r="I22" s="231" t="s">
        <v>20</v>
      </c>
      <c r="J22" s="231" t="s">
        <v>141</v>
      </c>
      <c r="K22" s="231">
        <v>2</v>
      </c>
      <c r="L22" s="165" t="s">
        <v>3778</v>
      </c>
      <c r="M22" s="165" t="s">
        <v>4499</v>
      </c>
      <c r="N22" s="64">
        <v>2</v>
      </c>
      <c r="O22" s="64">
        <v>5</v>
      </c>
      <c r="P22" s="64">
        <v>3</v>
      </c>
      <c r="Q22" s="64">
        <v>1</v>
      </c>
      <c r="R22" s="64">
        <f t="shared" si="5"/>
        <v>11</v>
      </c>
      <c r="S22" s="105" t="s">
        <v>6503</v>
      </c>
      <c r="T22" s="166" t="s">
        <v>6504</v>
      </c>
      <c r="U22" s="159">
        <f t="shared" si="6"/>
        <v>7</v>
      </c>
      <c r="V22" s="398">
        <v>8</v>
      </c>
      <c r="W22" s="100">
        <f t="shared" si="7"/>
        <v>1.1428571428571428</v>
      </c>
      <c r="X22" s="105" t="str">
        <f t="shared" si="8"/>
        <v>De acuerdo a lo programado</v>
      </c>
      <c r="Y22" s="166"/>
      <c r="Z22" s="159">
        <f t="shared" si="9"/>
        <v>4</v>
      </c>
      <c r="AA22" s="159"/>
      <c r="AB22" s="100" t="str">
        <f t="shared" si="10"/>
        <v>No hay ejecución</v>
      </c>
      <c r="AC22" s="105" t="str">
        <f t="shared" si="11"/>
        <v>NA</v>
      </c>
      <c r="AD22" s="166"/>
      <c r="AE22" s="65">
        <f t="shared" si="12"/>
        <v>8</v>
      </c>
      <c r="AF22" s="100">
        <f t="shared" si="13"/>
        <v>0.72727272727272729</v>
      </c>
      <c r="AG22" s="105" t="str">
        <f t="shared" si="14"/>
        <v>Atraso Leve</v>
      </c>
      <c r="AH22" s="166"/>
      <c r="AI22" s="65" t="s">
        <v>502</v>
      </c>
      <c r="AJ22" s="105" t="s">
        <v>502</v>
      </c>
    </row>
    <row r="23" spans="1:36" ht="36.450000000000003" customHeight="1">
      <c r="A23" s="63">
        <v>8</v>
      </c>
      <c r="B23" s="162" t="s">
        <v>400</v>
      </c>
      <c r="C23" s="162" t="s">
        <v>41</v>
      </c>
      <c r="D23" s="162">
        <v>0</v>
      </c>
      <c r="E23" s="162" t="s">
        <v>66</v>
      </c>
      <c r="F23" s="162">
        <v>19</v>
      </c>
      <c r="G23" s="231" t="s">
        <v>428</v>
      </c>
      <c r="H23" s="164" t="s">
        <v>6512</v>
      </c>
      <c r="I23" s="231" t="s">
        <v>20</v>
      </c>
      <c r="J23" s="231" t="s">
        <v>141</v>
      </c>
      <c r="K23" s="231">
        <v>2</v>
      </c>
      <c r="L23" s="165" t="s">
        <v>3834</v>
      </c>
      <c r="M23" s="165" t="s">
        <v>4499</v>
      </c>
      <c r="N23" s="64">
        <v>1</v>
      </c>
      <c r="O23" s="64">
        <v>8</v>
      </c>
      <c r="P23" s="64">
        <v>2</v>
      </c>
      <c r="Q23" s="64">
        <v>1</v>
      </c>
      <c r="R23" s="64">
        <f t="shared" si="5"/>
        <v>12</v>
      </c>
      <c r="S23" s="105" t="s">
        <v>6503</v>
      </c>
      <c r="T23" s="105" t="s">
        <v>172</v>
      </c>
      <c r="U23" s="159">
        <f t="shared" si="6"/>
        <v>9</v>
      </c>
      <c r="V23" s="398">
        <v>9</v>
      </c>
      <c r="W23" s="100">
        <f t="shared" si="7"/>
        <v>1</v>
      </c>
      <c r="X23" s="105" t="str">
        <f t="shared" si="8"/>
        <v>De acuerdo a lo programado</v>
      </c>
      <c r="Y23" s="166"/>
      <c r="Z23" s="159">
        <f t="shared" si="9"/>
        <v>3</v>
      </c>
      <c r="AA23" s="159"/>
      <c r="AB23" s="100" t="str">
        <f t="shared" si="10"/>
        <v>No hay ejecución</v>
      </c>
      <c r="AC23" s="105" t="str">
        <f t="shared" si="11"/>
        <v>NA</v>
      </c>
      <c r="AD23" s="166"/>
      <c r="AE23" s="65">
        <f t="shared" si="12"/>
        <v>9</v>
      </c>
      <c r="AF23" s="100">
        <f t="shared" si="13"/>
        <v>0.75</v>
      </c>
      <c r="AG23" s="105" t="str">
        <f t="shared" si="14"/>
        <v>Atraso Leve</v>
      </c>
      <c r="AH23" s="166"/>
      <c r="AI23" s="65" t="s">
        <v>502</v>
      </c>
      <c r="AJ23" s="105" t="s">
        <v>502</v>
      </c>
    </row>
    <row r="24" spans="1:36" ht="36.450000000000003" customHeight="1">
      <c r="A24" s="63">
        <v>9</v>
      </c>
      <c r="B24" s="162" t="s">
        <v>400</v>
      </c>
      <c r="C24" s="162" t="s">
        <v>41</v>
      </c>
      <c r="D24" s="162">
        <v>0</v>
      </c>
      <c r="E24" s="162" t="s">
        <v>66</v>
      </c>
      <c r="F24" s="162">
        <v>19</v>
      </c>
      <c r="G24" s="231" t="s">
        <v>428</v>
      </c>
      <c r="H24" s="164" t="s">
        <v>6512</v>
      </c>
      <c r="I24" s="231" t="s">
        <v>20</v>
      </c>
      <c r="J24" s="231" t="s">
        <v>141</v>
      </c>
      <c r="K24" s="231">
        <v>7</v>
      </c>
      <c r="L24" s="165" t="s">
        <v>2233</v>
      </c>
      <c r="M24" s="165" t="s">
        <v>4499</v>
      </c>
      <c r="N24" s="64">
        <v>0</v>
      </c>
      <c r="O24" s="64">
        <v>0</v>
      </c>
      <c r="P24" s="64">
        <v>3</v>
      </c>
      <c r="Q24" s="64">
        <v>0</v>
      </c>
      <c r="R24" s="64">
        <f t="shared" si="5"/>
        <v>3</v>
      </c>
      <c r="S24" s="105" t="s">
        <v>6503</v>
      </c>
      <c r="T24" s="105" t="s">
        <v>172</v>
      </c>
      <c r="U24" s="159">
        <f t="shared" si="6"/>
        <v>0</v>
      </c>
      <c r="V24" s="398">
        <v>4</v>
      </c>
      <c r="W24" s="100" t="str">
        <f t="shared" si="7"/>
        <v>No hay Programación</v>
      </c>
      <c r="X24" s="105" t="str">
        <f t="shared" si="8"/>
        <v>De acuerdo a lo programado</v>
      </c>
      <c r="Y24" s="166"/>
      <c r="Z24" s="159">
        <f t="shared" si="9"/>
        <v>3</v>
      </c>
      <c r="AA24" s="159"/>
      <c r="AB24" s="100" t="str">
        <f t="shared" si="10"/>
        <v>No hay ejecución</v>
      </c>
      <c r="AC24" s="105" t="str">
        <f t="shared" si="11"/>
        <v>NA</v>
      </c>
      <c r="AD24" s="166"/>
      <c r="AE24" s="65">
        <f t="shared" si="12"/>
        <v>4</v>
      </c>
      <c r="AF24" s="100">
        <f t="shared" si="13"/>
        <v>1.3333333333333333</v>
      </c>
      <c r="AG24" s="105" t="str">
        <f t="shared" si="14"/>
        <v>De acuerdo a lo programado</v>
      </c>
      <c r="AH24" s="166"/>
      <c r="AI24" s="65" t="s">
        <v>502</v>
      </c>
      <c r="AJ24" s="105" t="s">
        <v>502</v>
      </c>
    </row>
    <row r="25" spans="1:36" ht="36.450000000000003" customHeight="1">
      <c r="A25" s="63">
        <v>10</v>
      </c>
      <c r="B25" s="162" t="s">
        <v>400</v>
      </c>
      <c r="C25" s="162" t="s">
        <v>41</v>
      </c>
      <c r="D25" s="162">
        <v>0</v>
      </c>
      <c r="E25" s="162" t="s">
        <v>66</v>
      </c>
      <c r="F25" s="162">
        <v>19</v>
      </c>
      <c r="G25" s="231" t="s">
        <v>524</v>
      </c>
      <c r="H25" s="164" t="s">
        <v>6513</v>
      </c>
      <c r="I25" s="231" t="s">
        <v>18</v>
      </c>
      <c r="J25" s="231" t="s">
        <v>141</v>
      </c>
      <c r="K25" s="231">
        <v>7</v>
      </c>
      <c r="L25" s="165" t="s">
        <v>2214</v>
      </c>
      <c r="M25" s="165" t="s">
        <v>2215</v>
      </c>
      <c r="N25" s="64">
        <v>4</v>
      </c>
      <c r="O25" s="64">
        <v>0</v>
      </c>
      <c r="P25" s="64">
        <v>0</v>
      </c>
      <c r="Q25" s="64">
        <v>0</v>
      </c>
      <c r="R25" s="64">
        <f t="shared" si="5"/>
        <v>4</v>
      </c>
      <c r="S25" s="105" t="s">
        <v>6503</v>
      </c>
      <c r="T25" s="105" t="s">
        <v>172</v>
      </c>
      <c r="U25" s="159">
        <f t="shared" si="6"/>
        <v>4</v>
      </c>
      <c r="V25" s="398">
        <v>1</v>
      </c>
      <c r="W25" s="100">
        <f t="shared" si="7"/>
        <v>0.25</v>
      </c>
      <c r="X25" s="105" t="str">
        <f t="shared" si="8"/>
        <v>En Riesgo de no Cumplimiento</v>
      </c>
      <c r="Y25" s="166"/>
      <c r="Z25" s="159">
        <f t="shared" si="9"/>
        <v>0</v>
      </c>
      <c r="AA25" s="159"/>
      <c r="AB25" s="100" t="str">
        <f t="shared" si="10"/>
        <v>No hay ejecución</v>
      </c>
      <c r="AC25" s="105" t="str">
        <f t="shared" si="11"/>
        <v>NA</v>
      </c>
      <c r="AD25" s="166"/>
      <c r="AE25" s="65">
        <f t="shared" si="12"/>
        <v>1</v>
      </c>
      <c r="AF25" s="100">
        <f t="shared" si="13"/>
        <v>0.25</v>
      </c>
      <c r="AG25" s="105" t="str">
        <f t="shared" si="14"/>
        <v>Incumplimiento</v>
      </c>
      <c r="AH25" s="166"/>
      <c r="AI25" s="65" t="s">
        <v>502</v>
      </c>
      <c r="AJ25" s="105" t="s">
        <v>502</v>
      </c>
    </row>
    <row r="26" spans="1:36" ht="36.450000000000003" customHeight="1">
      <c r="A26" s="63">
        <v>11</v>
      </c>
      <c r="B26" s="162" t="s">
        <v>400</v>
      </c>
      <c r="C26" s="162" t="s">
        <v>41</v>
      </c>
      <c r="D26" s="162">
        <v>0</v>
      </c>
      <c r="E26" s="162" t="s">
        <v>66</v>
      </c>
      <c r="F26" s="162">
        <v>19</v>
      </c>
      <c r="G26" s="231" t="s">
        <v>524</v>
      </c>
      <c r="H26" s="164" t="s">
        <v>6514</v>
      </c>
      <c r="I26" s="231" t="s">
        <v>18</v>
      </c>
      <c r="J26" s="231" t="s">
        <v>141</v>
      </c>
      <c r="K26" s="231">
        <v>7</v>
      </c>
      <c r="L26" s="165" t="s">
        <v>642</v>
      </c>
      <c r="M26" s="165" t="s">
        <v>674</v>
      </c>
      <c r="N26" s="64">
        <v>1</v>
      </c>
      <c r="O26" s="64">
        <v>0</v>
      </c>
      <c r="P26" s="64">
        <v>1</v>
      </c>
      <c r="Q26" s="64">
        <v>0</v>
      </c>
      <c r="R26" s="64">
        <f t="shared" si="5"/>
        <v>2</v>
      </c>
      <c r="S26" s="105" t="s">
        <v>6503</v>
      </c>
      <c r="T26" s="105" t="s">
        <v>172</v>
      </c>
      <c r="U26" s="159">
        <f t="shared" si="6"/>
        <v>1</v>
      </c>
      <c r="V26" s="398">
        <v>0</v>
      </c>
      <c r="W26" s="100">
        <f t="shared" si="7"/>
        <v>0</v>
      </c>
      <c r="X26" s="105" t="str">
        <f t="shared" si="8"/>
        <v>En Riesgo de no Cumplimiento</v>
      </c>
      <c r="Y26" s="166"/>
      <c r="Z26" s="159">
        <f t="shared" si="9"/>
        <v>1</v>
      </c>
      <c r="AA26" s="159"/>
      <c r="AB26" s="100" t="str">
        <f t="shared" si="10"/>
        <v>No hay ejecución</v>
      </c>
      <c r="AC26" s="105" t="str">
        <f t="shared" si="11"/>
        <v>NA</v>
      </c>
      <c r="AD26" s="166"/>
      <c r="AE26" s="65">
        <f t="shared" si="12"/>
        <v>0</v>
      </c>
      <c r="AF26" s="100" t="str">
        <f t="shared" si="13"/>
        <v>No hay Programación</v>
      </c>
      <c r="AG26" s="105" t="str">
        <f t="shared" si="14"/>
        <v>De acuerdo a lo programado</v>
      </c>
      <c r="AH26" s="166"/>
      <c r="AI26" s="65" t="s">
        <v>502</v>
      </c>
      <c r="AJ26" s="105" t="s">
        <v>502</v>
      </c>
    </row>
    <row r="27" spans="1:36" ht="36.450000000000003" customHeight="1">
      <c r="A27" s="63">
        <v>12</v>
      </c>
      <c r="B27" s="162" t="s">
        <v>400</v>
      </c>
      <c r="C27" s="162" t="s">
        <v>41</v>
      </c>
      <c r="D27" s="162">
        <v>0</v>
      </c>
      <c r="E27" s="162" t="s">
        <v>66</v>
      </c>
      <c r="F27" s="162">
        <v>19</v>
      </c>
      <c r="G27" s="231" t="s">
        <v>428</v>
      </c>
      <c r="H27" s="164" t="s">
        <v>6515</v>
      </c>
      <c r="I27" s="231" t="s">
        <v>345</v>
      </c>
      <c r="J27" s="231" t="s">
        <v>141</v>
      </c>
      <c r="K27" s="231">
        <v>7</v>
      </c>
      <c r="L27" s="165" t="s">
        <v>2214</v>
      </c>
      <c r="M27" s="165" t="s">
        <v>2215</v>
      </c>
      <c r="N27" s="64">
        <v>9</v>
      </c>
      <c r="O27" s="64">
        <v>2</v>
      </c>
      <c r="P27" s="64">
        <v>4</v>
      </c>
      <c r="Q27" s="64">
        <v>1</v>
      </c>
      <c r="R27" s="64">
        <f t="shared" si="5"/>
        <v>16</v>
      </c>
      <c r="S27" s="105" t="s">
        <v>6503</v>
      </c>
      <c r="T27" s="105" t="s">
        <v>172</v>
      </c>
      <c r="U27" s="159">
        <f t="shared" si="6"/>
        <v>11</v>
      </c>
      <c r="V27" s="398">
        <v>4</v>
      </c>
      <c r="W27" s="100">
        <f t="shared" si="7"/>
        <v>0.36363636363636365</v>
      </c>
      <c r="X27" s="105" t="str">
        <f t="shared" si="8"/>
        <v>En Riesgo de no Cumplimiento</v>
      </c>
      <c r="Y27" s="166"/>
      <c r="Z27" s="159">
        <f t="shared" si="9"/>
        <v>5</v>
      </c>
      <c r="AA27" s="159"/>
      <c r="AB27" s="100" t="str">
        <f t="shared" si="10"/>
        <v>No hay ejecución</v>
      </c>
      <c r="AC27" s="105" t="str">
        <f t="shared" si="11"/>
        <v>NA</v>
      </c>
      <c r="AD27" s="166"/>
      <c r="AE27" s="65">
        <f t="shared" si="12"/>
        <v>4</v>
      </c>
      <c r="AF27" s="100">
        <f t="shared" si="13"/>
        <v>0.25</v>
      </c>
      <c r="AG27" s="105" t="str">
        <f t="shared" si="14"/>
        <v>Incumplimiento</v>
      </c>
      <c r="AH27" s="166"/>
      <c r="AI27" s="65" t="s">
        <v>502</v>
      </c>
      <c r="AJ27" s="105" t="s">
        <v>502</v>
      </c>
    </row>
    <row r="28" spans="1:36" ht="36.450000000000003" customHeight="1">
      <c r="A28" s="63">
        <v>13</v>
      </c>
      <c r="B28" s="162" t="s">
        <v>400</v>
      </c>
      <c r="C28" s="162" t="s">
        <v>41</v>
      </c>
      <c r="D28" s="162">
        <v>0</v>
      </c>
      <c r="E28" s="162" t="s">
        <v>66</v>
      </c>
      <c r="F28" s="162">
        <v>19</v>
      </c>
      <c r="G28" s="231" t="s">
        <v>428</v>
      </c>
      <c r="H28" s="164" t="s">
        <v>6516</v>
      </c>
      <c r="I28" s="231" t="s">
        <v>345</v>
      </c>
      <c r="J28" s="231" t="s">
        <v>141</v>
      </c>
      <c r="K28" s="231">
        <v>7</v>
      </c>
      <c r="L28" s="165" t="s">
        <v>2214</v>
      </c>
      <c r="M28" s="165" t="s">
        <v>2215</v>
      </c>
      <c r="N28" s="64">
        <v>0</v>
      </c>
      <c r="O28" s="64">
        <v>0</v>
      </c>
      <c r="P28" s="64">
        <v>0</v>
      </c>
      <c r="Q28" s="64">
        <v>0</v>
      </c>
      <c r="R28" s="64">
        <f t="shared" si="5"/>
        <v>0</v>
      </c>
      <c r="S28" s="105"/>
      <c r="T28" s="105" t="s">
        <v>172</v>
      </c>
      <c r="U28" s="159">
        <f t="shared" si="6"/>
        <v>0</v>
      </c>
      <c r="V28" s="398" t="s">
        <v>6517</v>
      </c>
      <c r="W28" s="100" t="str">
        <f t="shared" si="7"/>
        <v>No hay Programación</v>
      </c>
      <c r="X28" s="105" t="str">
        <f t="shared" si="8"/>
        <v>De acuerdo a lo programado</v>
      </c>
      <c r="Y28" s="166"/>
      <c r="Z28" s="159">
        <f t="shared" si="9"/>
        <v>0</v>
      </c>
      <c r="AA28" s="159"/>
      <c r="AB28" s="100" t="str">
        <f t="shared" si="10"/>
        <v>No hay ejecución</v>
      </c>
      <c r="AC28" s="105" t="str">
        <f t="shared" si="11"/>
        <v>NA</v>
      </c>
      <c r="AD28" s="166"/>
      <c r="AE28" s="65" t="e">
        <f t="shared" si="12"/>
        <v>#VALUE!</v>
      </c>
      <c r="AF28" s="100" t="e">
        <f t="shared" si="13"/>
        <v>#VALUE!</v>
      </c>
      <c r="AG28" s="105" t="e">
        <f t="shared" si="14"/>
        <v>#VALUE!</v>
      </c>
      <c r="AH28" s="166"/>
      <c r="AI28" s="65" t="s">
        <v>502</v>
      </c>
      <c r="AJ28" s="105" t="s">
        <v>502</v>
      </c>
    </row>
    <row r="29" spans="1:36" ht="36.450000000000003" customHeight="1">
      <c r="A29" s="63">
        <v>14</v>
      </c>
      <c r="B29" s="162" t="s">
        <v>400</v>
      </c>
      <c r="C29" s="162" t="s">
        <v>41</v>
      </c>
      <c r="D29" s="162">
        <v>0</v>
      </c>
      <c r="E29" s="162" t="s">
        <v>66</v>
      </c>
      <c r="F29" s="162">
        <v>19</v>
      </c>
      <c r="G29" s="231" t="s">
        <v>428</v>
      </c>
      <c r="H29" s="164" t="s">
        <v>6518</v>
      </c>
      <c r="I29" s="231" t="s">
        <v>345</v>
      </c>
      <c r="J29" s="231" t="s">
        <v>141</v>
      </c>
      <c r="K29" s="231">
        <v>13</v>
      </c>
      <c r="L29" s="165" t="s">
        <v>642</v>
      </c>
      <c r="M29" s="165" t="s">
        <v>3814</v>
      </c>
      <c r="N29" s="64">
        <v>0</v>
      </c>
      <c r="O29" s="64">
        <v>0</v>
      </c>
      <c r="P29" s="64">
        <v>0</v>
      </c>
      <c r="Q29" s="64">
        <v>0</v>
      </c>
      <c r="R29" s="64">
        <f t="shared" si="5"/>
        <v>0</v>
      </c>
      <c r="S29" s="105"/>
      <c r="T29" s="105" t="s">
        <v>172</v>
      </c>
      <c r="U29" s="159">
        <f t="shared" si="6"/>
        <v>0</v>
      </c>
      <c r="V29" s="398" t="s">
        <v>6517</v>
      </c>
      <c r="W29" s="100" t="str">
        <f t="shared" si="7"/>
        <v>No hay Programación</v>
      </c>
      <c r="X29" s="105" t="str">
        <f t="shared" si="8"/>
        <v>De acuerdo a lo programado</v>
      </c>
      <c r="Y29" s="166"/>
      <c r="Z29" s="159">
        <f t="shared" si="9"/>
        <v>0</v>
      </c>
      <c r="AA29" s="159"/>
      <c r="AB29" s="100" t="str">
        <f t="shared" si="10"/>
        <v>No hay ejecución</v>
      </c>
      <c r="AC29" s="105" t="str">
        <f t="shared" si="11"/>
        <v>NA</v>
      </c>
      <c r="AD29" s="166"/>
      <c r="AE29" s="65" t="e">
        <f t="shared" si="12"/>
        <v>#VALUE!</v>
      </c>
      <c r="AF29" s="100" t="e">
        <f t="shared" si="13"/>
        <v>#VALUE!</v>
      </c>
      <c r="AG29" s="105" t="e">
        <f t="shared" si="14"/>
        <v>#VALUE!</v>
      </c>
      <c r="AH29" s="166"/>
      <c r="AI29" s="65" t="s">
        <v>502</v>
      </c>
      <c r="AJ29" s="105" t="s">
        <v>502</v>
      </c>
    </row>
    <row r="30" spans="1:36" ht="36.450000000000003" customHeight="1">
      <c r="A30" s="63">
        <v>15</v>
      </c>
      <c r="B30" s="162" t="s">
        <v>400</v>
      </c>
      <c r="C30" s="162" t="s">
        <v>41</v>
      </c>
      <c r="D30" s="162">
        <v>0</v>
      </c>
      <c r="E30" s="162" t="s">
        <v>66</v>
      </c>
      <c r="F30" s="162">
        <v>21</v>
      </c>
      <c r="G30" s="231" t="s">
        <v>428</v>
      </c>
      <c r="H30" s="164" t="s">
        <v>6519</v>
      </c>
      <c r="I30" s="231" t="s">
        <v>345</v>
      </c>
      <c r="J30" s="231" t="s">
        <v>141</v>
      </c>
      <c r="K30" s="231">
        <v>2</v>
      </c>
      <c r="L30" s="165" t="s">
        <v>6520</v>
      </c>
      <c r="M30" s="165" t="s">
        <v>3814</v>
      </c>
      <c r="N30" s="64">
        <v>0</v>
      </c>
      <c r="O30" s="64">
        <v>2</v>
      </c>
      <c r="P30" s="64">
        <v>1</v>
      </c>
      <c r="Q30" s="64">
        <v>0</v>
      </c>
      <c r="R30" s="64">
        <f t="shared" si="5"/>
        <v>3</v>
      </c>
      <c r="S30" s="105" t="s">
        <v>6503</v>
      </c>
      <c r="T30" s="105" t="s">
        <v>172</v>
      </c>
      <c r="U30" s="159">
        <f t="shared" si="6"/>
        <v>2</v>
      </c>
      <c r="V30" s="398">
        <v>3</v>
      </c>
      <c r="W30" s="100">
        <f t="shared" si="7"/>
        <v>1.5</v>
      </c>
      <c r="X30" s="105" t="str">
        <f t="shared" si="8"/>
        <v>De acuerdo a lo programado</v>
      </c>
      <c r="Y30" s="166"/>
      <c r="Z30" s="159">
        <f t="shared" si="9"/>
        <v>1</v>
      </c>
      <c r="AA30" s="159"/>
      <c r="AB30" s="100" t="str">
        <f t="shared" si="10"/>
        <v>No hay ejecución</v>
      </c>
      <c r="AC30" s="105" t="str">
        <f t="shared" si="11"/>
        <v>NA</v>
      </c>
      <c r="AD30" s="166"/>
      <c r="AE30" s="65">
        <f t="shared" si="12"/>
        <v>3</v>
      </c>
      <c r="AF30" s="100">
        <f t="shared" si="13"/>
        <v>1</v>
      </c>
      <c r="AG30" s="105" t="str">
        <f t="shared" si="14"/>
        <v>De acuerdo a lo programado</v>
      </c>
      <c r="AH30" s="166"/>
      <c r="AI30" s="65" t="s">
        <v>502</v>
      </c>
      <c r="AJ30" s="105" t="s">
        <v>502</v>
      </c>
    </row>
    <row r="31" spans="1:36" ht="36.450000000000003" customHeight="1">
      <c r="A31" s="63">
        <v>16</v>
      </c>
      <c r="B31" s="162" t="s">
        <v>400</v>
      </c>
      <c r="C31" s="162" t="s">
        <v>41</v>
      </c>
      <c r="D31" s="162">
        <v>0</v>
      </c>
      <c r="E31" s="162" t="s">
        <v>66</v>
      </c>
      <c r="F31" s="162">
        <v>21</v>
      </c>
      <c r="G31" s="231" t="s">
        <v>568</v>
      </c>
      <c r="H31" s="164" t="s">
        <v>6521</v>
      </c>
      <c r="I31" s="231" t="s">
        <v>20</v>
      </c>
      <c r="J31" s="231" t="s">
        <v>141</v>
      </c>
      <c r="K31" s="231">
        <v>2</v>
      </c>
      <c r="L31" s="165" t="s">
        <v>642</v>
      </c>
      <c r="M31" s="165" t="s">
        <v>636</v>
      </c>
      <c r="N31" s="64">
        <v>0</v>
      </c>
      <c r="O31" s="64">
        <v>1</v>
      </c>
      <c r="P31" s="64">
        <v>0</v>
      </c>
      <c r="Q31" s="64">
        <v>1</v>
      </c>
      <c r="R31" s="64">
        <f t="shared" si="5"/>
        <v>2</v>
      </c>
      <c r="S31" s="105" t="s">
        <v>6503</v>
      </c>
      <c r="T31" s="105" t="s">
        <v>172</v>
      </c>
      <c r="U31" s="159">
        <f t="shared" si="6"/>
        <v>1</v>
      </c>
      <c r="V31" s="398">
        <v>0</v>
      </c>
      <c r="W31" s="100">
        <f t="shared" si="7"/>
        <v>0</v>
      </c>
      <c r="X31" s="105" t="str">
        <f t="shared" si="8"/>
        <v>En Riesgo de no Cumplimiento</v>
      </c>
      <c r="Y31" s="166"/>
      <c r="Z31" s="159">
        <f t="shared" si="9"/>
        <v>1</v>
      </c>
      <c r="AA31" s="159"/>
      <c r="AB31" s="100" t="str">
        <f t="shared" si="10"/>
        <v>No hay ejecución</v>
      </c>
      <c r="AC31" s="105" t="str">
        <f t="shared" si="11"/>
        <v>NA</v>
      </c>
      <c r="AD31" s="166"/>
      <c r="AE31" s="65">
        <f t="shared" si="12"/>
        <v>0</v>
      </c>
      <c r="AF31" s="100" t="str">
        <f t="shared" si="13"/>
        <v>No hay Programación</v>
      </c>
      <c r="AG31" s="105" t="str">
        <f t="shared" si="14"/>
        <v>De acuerdo a lo programado</v>
      </c>
      <c r="AH31" s="166"/>
      <c r="AI31" s="65" t="s">
        <v>502</v>
      </c>
      <c r="AJ31" s="105" t="s">
        <v>502</v>
      </c>
    </row>
    <row r="32" spans="1:36" ht="36.450000000000003" customHeight="1">
      <c r="A32" s="63">
        <v>17</v>
      </c>
      <c r="B32" s="162" t="s">
        <v>403</v>
      </c>
      <c r="C32" s="162" t="s">
        <v>46</v>
      </c>
      <c r="D32" s="162" t="s">
        <v>123</v>
      </c>
      <c r="E32" s="162" t="s">
        <v>147</v>
      </c>
      <c r="F32" s="162">
        <v>18</v>
      </c>
      <c r="G32" s="231" t="s">
        <v>428</v>
      </c>
      <c r="H32" s="164" t="s">
        <v>6522</v>
      </c>
      <c r="I32" s="231" t="s">
        <v>20</v>
      </c>
      <c r="J32" s="231" t="s">
        <v>336</v>
      </c>
      <c r="K32" s="231">
        <v>4</v>
      </c>
      <c r="L32" s="165" t="s">
        <v>2201</v>
      </c>
      <c r="M32" s="165" t="s">
        <v>3764</v>
      </c>
      <c r="N32" s="64">
        <v>40</v>
      </c>
      <c r="O32" s="64">
        <v>17</v>
      </c>
      <c r="P32" s="64">
        <v>13</v>
      </c>
      <c r="Q32" s="64">
        <v>20</v>
      </c>
      <c r="R32" s="64">
        <f t="shared" si="5"/>
        <v>90</v>
      </c>
      <c r="S32" s="105" t="s">
        <v>6503</v>
      </c>
      <c r="T32" s="105" t="s">
        <v>172</v>
      </c>
      <c r="U32" s="159">
        <f t="shared" si="6"/>
        <v>57</v>
      </c>
      <c r="V32" s="398">
        <v>72</v>
      </c>
      <c r="W32" s="100">
        <f t="shared" si="7"/>
        <v>1.263157894736842</v>
      </c>
      <c r="X32" s="105" t="str">
        <f t="shared" si="8"/>
        <v>De acuerdo a lo programado</v>
      </c>
      <c r="Y32" s="166"/>
      <c r="Z32" s="159">
        <f t="shared" si="9"/>
        <v>33</v>
      </c>
      <c r="AA32" s="159"/>
      <c r="AB32" s="100" t="str">
        <f t="shared" si="10"/>
        <v>No hay ejecución</v>
      </c>
      <c r="AC32" s="105" t="str">
        <f t="shared" si="11"/>
        <v>NA</v>
      </c>
      <c r="AD32" s="166"/>
      <c r="AE32" s="65">
        <f t="shared" si="12"/>
        <v>72</v>
      </c>
      <c r="AF32" s="100">
        <f t="shared" si="13"/>
        <v>0.8</v>
      </c>
      <c r="AG32" s="105" t="str">
        <f t="shared" si="14"/>
        <v>Atraso Leve</v>
      </c>
      <c r="AH32" s="166"/>
      <c r="AI32" s="65" t="s">
        <v>502</v>
      </c>
      <c r="AJ32" s="105" t="s">
        <v>502</v>
      </c>
    </row>
    <row r="33" spans="1:36" ht="36.450000000000003" customHeight="1">
      <c r="A33" s="63">
        <v>18</v>
      </c>
      <c r="B33" s="162" t="s">
        <v>403</v>
      </c>
      <c r="C33" s="162" t="s">
        <v>46</v>
      </c>
      <c r="D33" s="162" t="s">
        <v>123</v>
      </c>
      <c r="E33" s="162" t="s">
        <v>147</v>
      </c>
      <c r="F33" s="162">
        <v>18</v>
      </c>
      <c r="G33" s="231" t="s">
        <v>428</v>
      </c>
      <c r="H33" s="164" t="s">
        <v>6523</v>
      </c>
      <c r="I33" s="231" t="s">
        <v>20</v>
      </c>
      <c r="J33" s="231" t="s">
        <v>336</v>
      </c>
      <c r="K33" s="231">
        <v>4</v>
      </c>
      <c r="L33" s="165" t="s">
        <v>2209</v>
      </c>
      <c r="M33" s="165" t="s">
        <v>3767</v>
      </c>
      <c r="N33" s="64">
        <v>40</v>
      </c>
      <c r="O33" s="64">
        <v>17</v>
      </c>
      <c r="P33" s="64">
        <v>13</v>
      </c>
      <c r="Q33" s="64">
        <v>20</v>
      </c>
      <c r="R33" s="64">
        <f t="shared" si="5"/>
        <v>90</v>
      </c>
      <c r="S33" s="105" t="s">
        <v>6503</v>
      </c>
      <c r="T33" s="105" t="s">
        <v>172</v>
      </c>
      <c r="U33" s="159">
        <f t="shared" si="6"/>
        <v>57</v>
      </c>
      <c r="V33" s="398">
        <v>72</v>
      </c>
      <c r="W33" s="100">
        <f t="shared" si="7"/>
        <v>1.263157894736842</v>
      </c>
      <c r="X33" s="105" t="str">
        <f t="shared" si="8"/>
        <v>De acuerdo a lo programado</v>
      </c>
      <c r="Y33" s="166"/>
      <c r="Z33" s="159">
        <f t="shared" si="9"/>
        <v>33</v>
      </c>
      <c r="AA33" s="159"/>
      <c r="AB33" s="100" t="str">
        <f t="shared" si="10"/>
        <v>No hay ejecución</v>
      </c>
      <c r="AC33" s="105" t="str">
        <f t="shared" si="11"/>
        <v>NA</v>
      </c>
      <c r="AD33" s="166"/>
      <c r="AE33" s="65">
        <f t="shared" si="12"/>
        <v>72</v>
      </c>
      <c r="AF33" s="100">
        <f t="shared" si="13"/>
        <v>0.8</v>
      </c>
      <c r="AG33" s="105" t="str">
        <f t="shared" si="14"/>
        <v>Atraso Leve</v>
      </c>
      <c r="AH33" s="166"/>
      <c r="AI33" s="65" t="s">
        <v>502</v>
      </c>
      <c r="AJ33" s="105" t="s">
        <v>502</v>
      </c>
    </row>
    <row r="34" spans="1:36" ht="36.450000000000003" customHeight="1">
      <c r="A34" s="63">
        <v>19</v>
      </c>
      <c r="B34" s="162" t="s">
        <v>403</v>
      </c>
      <c r="C34" s="162" t="s">
        <v>46</v>
      </c>
      <c r="D34" s="162" t="s">
        <v>123</v>
      </c>
      <c r="E34" s="162" t="s">
        <v>147</v>
      </c>
      <c r="F34" s="162">
        <v>18</v>
      </c>
      <c r="G34" s="231" t="s">
        <v>428</v>
      </c>
      <c r="H34" s="164" t="s">
        <v>6524</v>
      </c>
      <c r="I34" s="231" t="s">
        <v>20</v>
      </c>
      <c r="J34" s="231" t="s">
        <v>336</v>
      </c>
      <c r="K34" s="231">
        <v>4</v>
      </c>
      <c r="L34" s="165" t="s">
        <v>3769</v>
      </c>
      <c r="M34" s="165" t="s">
        <v>3767</v>
      </c>
      <c r="N34" s="64">
        <v>40</v>
      </c>
      <c r="O34" s="64">
        <v>17</v>
      </c>
      <c r="P34" s="64">
        <v>13</v>
      </c>
      <c r="Q34" s="64">
        <v>20</v>
      </c>
      <c r="R34" s="64">
        <f t="shared" si="5"/>
        <v>90</v>
      </c>
      <c r="S34" s="105" t="s">
        <v>6503</v>
      </c>
      <c r="T34" s="105" t="s">
        <v>172</v>
      </c>
      <c r="U34" s="159">
        <f t="shared" si="6"/>
        <v>57</v>
      </c>
      <c r="V34" s="398">
        <v>71</v>
      </c>
      <c r="W34" s="100">
        <f t="shared" si="7"/>
        <v>1.2456140350877194</v>
      </c>
      <c r="X34" s="105" t="str">
        <f t="shared" si="8"/>
        <v>De acuerdo a lo programado</v>
      </c>
      <c r="Y34" s="166"/>
      <c r="Z34" s="159">
        <f t="shared" si="9"/>
        <v>33</v>
      </c>
      <c r="AA34" s="159"/>
      <c r="AB34" s="100" t="str">
        <f t="shared" si="10"/>
        <v>No hay ejecución</v>
      </c>
      <c r="AC34" s="105" t="str">
        <f t="shared" si="11"/>
        <v>NA</v>
      </c>
      <c r="AD34" s="166"/>
      <c r="AE34" s="65">
        <f t="shared" si="12"/>
        <v>71</v>
      </c>
      <c r="AF34" s="100">
        <f t="shared" si="13"/>
        <v>0.78888888888888886</v>
      </c>
      <c r="AG34" s="105" t="str">
        <f t="shared" si="14"/>
        <v>Atraso Leve</v>
      </c>
      <c r="AH34" s="166"/>
      <c r="AI34" s="65" t="s">
        <v>502</v>
      </c>
      <c r="AJ34" s="105" t="s">
        <v>502</v>
      </c>
    </row>
    <row r="35" spans="1:36" ht="36.450000000000003" customHeight="1">
      <c r="A35" s="63">
        <v>20</v>
      </c>
      <c r="B35" s="162" t="s">
        <v>403</v>
      </c>
      <c r="C35" s="162" t="s">
        <v>46</v>
      </c>
      <c r="D35" s="162" t="s">
        <v>123</v>
      </c>
      <c r="E35" s="162" t="s">
        <v>147</v>
      </c>
      <c r="F35" s="162">
        <v>21</v>
      </c>
      <c r="G35" s="231" t="s">
        <v>428</v>
      </c>
      <c r="H35" s="164" t="s">
        <v>6525</v>
      </c>
      <c r="I35" s="231" t="s">
        <v>20</v>
      </c>
      <c r="J35" s="231" t="s">
        <v>336</v>
      </c>
      <c r="K35" s="231">
        <v>4</v>
      </c>
      <c r="L35" s="165" t="s">
        <v>2214</v>
      </c>
      <c r="M35" s="165" t="s">
        <v>3767</v>
      </c>
      <c r="N35" s="64">
        <v>40</v>
      </c>
      <c r="O35" s="64">
        <v>17</v>
      </c>
      <c r="P35" s="64">
        <v>13</v>
      </c>
      <c r="Q35" s="64">
        <v>20</v>
      </c>
      <c r="R35" s="64">
        <f t="shared" si="5"/>
        <v>90</v>
      </c>
      <c r="S35" s="105" t="s">
        <v>6503</v>
      </c>
      <c r="T35" s="105" t="s">
        <v>172</v>
      </c>
      <c r="U35" s="159">
        <f t="shared" si="6"/>
        <v>57</v>
      </c>
      <c r="V35" s="398">
        <v>63</v>
      </c>
      <c r="W35" s="100">
        <f t="shared" si="7"/>
        <v>1.1052631578947369</v>
      </c>
      <c r="X35" s="105" t="str">
        <f t="shared" si="8"/>
        <v>De acuerdo a lo programado</v>
      </c>
      <c r="Y35" s="166"/>
      <c r="Z35" s="159">
        <f t="shared" si="9"/>
        <v>33</v>
      </c>
      <c r="AA35" s="159"/>
      <c r="AB35" s="100" t="str">
        <f t="shared" si="10"/>
        <v>No hay ejecución</v>
      </c>
      <c r="AC35" s="105" t="str">
        <f t="shared" si="11"/>
        <v>NA</v>
      </c>
      <c r="AD35" s="166"/>
      <c r="AE35" s="65">
        <f t="shared" si="12"/>
        <v>63</v>
      </c>
      <c r="AF35" s="100">
        <f t="shared" si="13"/>
        <v>0.7</v>
      </c>
      <c r="AG35" s="105" t="str">
        <f t="shared" si="14"/>
        <v>Atraso Leve</v>
      </c>
      <c r="AH35" s="166"/>
      <c r="AI35" s="65" t="s">
        <v>502</v>
      </c>
      <c r="AJ35" s="105" t="s">
        <v>502</v>
      </c>
    </row>
    <row r="36" spans="1:36" ht="36.450000000000003" customHeight="1">
      <c r="A36" s="63">
        <v>21</v>
      </c>
      <c r="B36" s="162" t="s">
        <v>403</v>
      </c>
      <c r="C36" s="162" t="s">
        <v>46</v>
      </c>
      <c r="D36" s="162" t="s">
        <v>123</v>
      </c>
      <c r="E36" s="162" t="s">
        <v>147</v>
      </c>
      <c r="F36" s="162">
        <v>21</v>
      </c>
      <c r="G36" s="231" t="s">
        <v>428</v>
      </c>
      <c r="H36" s="164" t="s">
        <v>6526</v>
      </c>
      <c r="I36" s="231" t="s">
        <v>20</v>
      </c>
      <c r="J36" s="231" t="s">
        <v>336</v>
      </c>
      <c r="K36" s="231">
        <v>4</v>
      </c>
      <c r="L36" s="165" t="s">
        <v>2209</v>
      </c>
      <c r="M36" s="165" t="s">
        <v>3764</v>
      </c>
      <c r="N36" s="64">
        <v>40</v>
      </c>
      <c r="O36" s="64">
        <v>17</v>
      </c>
      <c r="P36" s="64">
        <v>13</v>
      </c>
      <c r="Q36" s="64">
        <v>20</v>
      </c>
      <c r="R36" s="64">
        <f t="shared" si="5"/>
        <v>90</v>
      </c>
      <c r="S36" s="105" t="s">
        <v>6503</v>
      </c>
      <c r="T36" s="105" t="s">
        <v>172</v>
      </c>
      <c r="U36" s="159">
        <f t="shared" si="6"/>
        <v>57</v>
      </c>
      <c r="V36" s="398">
        <v>69</v>
      </c>
      <c r="W36" s="100">
        <f t="shared" si="7"/>
        <v>1.2105263157894737</v>
      </c>
      <c r="X36" s="105" t="str">
        <f t="shared" si="8"/>
        <v>De acuerdo a lo programado</v>
      </c>
      <c r="Y36" s="166"/>
      <c r="Z36" s="159">
        <f t="shared" si="9"/>
        <v>33</v>
      </c>
      <c r="AA36" s="159"/>
      <c r="AB36" s="100" t="str">
        <f t="shared" si="10"/>
        <v>No hay ejecución</v>
      </c>
      <c r="AC36" s="105" t="str">
        <f t="shared" si="11"/>
        <v>NA</v>
      </c>
      <c r="AD36" s="166"/>
      <c r="AE36" s="65">
        <f t="shared" si="12"/>
        <v>69</v>
      </c>
      <c r="AF36" s="100">
        <f t="shared" si="13"/>
        <v>0.76666666666666672</v>
      </c>
      <c r="AG36" s="105" t="str">
        <f t="shared" si="14"/>
        <v>Atraso Leve</v>
      </c>
      <c r="AH36" s="166"/>
      <c r="AI36" s="65" t="s">
        <v>502</v>
      </c>
      <c r="AJ36" s="105" t="s">
        <v>502</v>
      </c>
    </row>
    <row r="37" spans="1:36" ht="36.450000000000003" customHeight="1">
      <c r="A37" s="63">
        <v>22</v>
      </c>
      <c r="B37" s="162" t="s">
        <v>403</v>
      </c>
      <c r="C37" s="162" t="s">
        <v>46</v>
      </c>
      <c r="D37" s="162" t="s">
        <v>123</v>
      </c>
      <c r="E37" s="162" t="s">
        <v>147</v>
      </c>
      <c r="F37" s="162">
        <v>21</v>
      </c>
      <c r="G37" s="231" t="s">
        <v>428</v>
      </c>
      <c r="H37" s="164" t="s">
        <v>6527</v>
      </c>
      <c r="I37" s="231" t="s">
        <v>18</v>
      </c>
      <c r="J37" s="231" t="s">
        <v>336</v>
      </c>
      <c r="K37" s="231">
        <v>4</v>
      </c>
      <c r="L37" s="165" t="s">
        <v>2214</v>
      </c>
      <c r="M37" s="165" t="s">
        <v>3767</v>
      </c>
      <c r="N37" s="64">
        <v>40</v>
      </c>
      <c r="O37" s="64">
        <v>17</v>
      </c>
      <c r="P37" s="64">
        <v>13</v>
      </c>
      <c r="Q37" s="64">
        <v>20</v>
      </c>
      <c r="R37" s="64">
        <f t="shared" si="5"/>
        <v>90</v>
      </c>
      <c r="S37" s="105" t="s">
        <v>6503</v>
      </c>
      <c r="T37" s="105" t="s">
        <v>172</v>
      </c>
      <c r="U37" s="159">
        <f t="shared" si="6"/>
        <v>57</v>
      </c>
      <c r="V37" s="398">
        <v>67</v>
      </c>
      <c r="W37" s="100">
        <f t="shared" si="7"/>
        <v>1.1754385964912282</v>
      </c>
      <c r="X37" s="105" t="str">
        <f t="shared" si="8"/>
        <v>De acuerdo a lo programado</v>
      </c>
      <c r="Y37" s="166"/>
      <c r="Z37" s="159">
        <f t="shared" si="9"/>
        <v>33</v>
      </c>
      <c r="AA37" s="159"/>
      <c r="AB37" s="100" t="str">
        <f t="shared" si="10"/>
        <v>No hay ejecución</v>
      </c>
      <c r="AC37" s="105" t="str">
        <f t="shared" si="11"/>
        <v>NA</v>
      </c>
      <c r="AD37" s="166"/>
      <c r="AE37" s="65">
        <f t="shared" si="12"/>
        <v>67</v>
      </c>
      <c r="AF37" s="100">
        <f t="shared" si="13"/>
        <v>0.74444444444444446</v>
      </c>
      <c r="AG37" s="105" t="str">
        <f t="shared" si="14"/>
        <v>Atraso Leve</v>
      </c>
      <c r="AH37" s="166"/>
      <c r="AI37" s="65" t="s">
        <v>502</v>
      </c>
      <c r="AJ37" s="105" t="s">
        <v>502</v>
      </c>
    </row>
    <row r="38" spans="1:36" ht="36.450000000000003" customHeight="1">
      <c r="A38" s="63">
        <v>23</v>
      </c>
      <c r="B38" s="162" t="s">
        <v>403</v>
      </c>
      <c r="C38" s="162" t="s">
        <v>46</v>
      </c>
      <c r="D38" s="162" t="s">
        <v>123</v>
      </c>
      <c r="E38" s="162" t="s">
        <v>147</v>
      </c>
      <c r="F38" s="162">
        <v>21</v>
      </c>
      <c r="G38" s="231" t="s">
        <v>428</v>
      </c>
      <c r="H38" s="164" t="s">
        <v>6527</v>
      </c>
      <c r="I38" s="231" t="s">
        <v>18</v>
      </c>
      <c r="J38" s="231" t="s">
        <v>336</v>
      </c>
      <c r="K38" s="231">
        <v>9</v>
      </c>
      <c r="L38" s="165" t="s">
        <v>3778</v>
      </c>
      <c r="M38" s="165" t="s">
        <v>3767</v>
      </c>
      <c r="N38" s="64">
        <v>3</v>
      </c>
      <c r="O38" s="64">
        <v>3</v>
      </c>
      <c r="P38" s="64">
        <v>3</v>
      </c>
      <c r="Q38" s="64">
        <v>3</v>
      </c>
      <c r="R38" s="64">
        <f t="shared" si="5"/>
        <v>12</v>
      </c>
      <c r="S38" s="105" t="s">
        <v>6503</v>
      </c>
      <c r="T38" s="105" t="s">
        <v>172</v>
      </c>
      <c r="U38" s="159">
        <f t="shared" si="6"/>
        <v>6</v>
      </c>
      <c r="V38" s="398">
        <v>13</v>
      </c>
      <c r="W38" s="100">
        <f t="shared" si="7"/>
        <v>2.1666666666666665</v>
      </c>
      <c r="X38" s="105" t="str">
        <f t="shared" si="8"/>
        <v>De acuerdo a lo programado</v>
      </c>
      <c r="Y38" s="166"/>
      <c r="Z38" s="159">
        <f t="shared" si="9"/>
        <v>6</v>
      </c>
      <c r="AA38" s="159"/>
      <c r="AB38" s="100" t="str">
        <f t="shared" si="10"/>
        <v>No hay ejecución</v>
      </c>
      <c r="AC38" s="105" t="str">
        <f t="shared" si="11"/>
        <v>NA</v>
      </c>
      <c r="AD38" s="166"/>
      <c r="AE38" s="65">
        <f t="shared" si="12"/>
        <v>13</v>
      </c>
      <c r="AF38" s="100">
        <f t="shared" si="13"/>
        <v>1.0833333333333333</v>
      </c>
      <c r="AG38" s="105" t="str">
        <f t="shared" si="14"/>
        <v>De acuerdo a lo programado</v>
      </c>
      <c r="AH38" s="166"/>
      <c r="AI38" s="65" t="s">
        <v>502</v>
      </c>
      <c r="AJ38" s="105" t="s">
        <v>502</v>
      </c>
    </row>
    <row r="39" spans="1:36" ht="36.450000000000003" customHeight="1">
      <c r="A39" s="63">
        <v>24</v>
      </c>
      <c r="B39" s="162" t="s">
        <v>403</v>
      </c>
      <c r="C39" s="162" t="s">
        <v>46</v>
      </c>
      <c r="D39" s="162" t="s">
        <v>123</v>
      </c>
      <c r="E39" s="162" t="s">
        <v>147</v>
      </c>
      <c r="F39" s="162">
        <v>21</v>
      </c>
      <c r="G39" s="231" t="s">
        <v>428</v>
      </c>
      <c r="H39" s="164" t="s">
        <v>6527</v>
      </c>
      <c r="I39" s="231" t="s">
        <v>18</v>
      </c>
      <c r="J39" s="231" t="s">
        <v>336</v>
      </c>
      <c r="K39" s="231">
        <v>4</v>
      </c>
      <c r="L39" s="165" t="s">
        <v>2247</v>
      </c>
      <c r="M39" s="165" t="s">
        <v>3767</v>
      </c>
      <c r="N39" s="64">
        <v>3</v>
      </c>
      <c r="O39" s="64">
        <v>3</v>
      </c>
      <c r="P39" s="64">
        <v>3</v>
      </c>
      <c r="Q39" s="64">
        <v>3</v>
      </c>
      <c r="R39" s="64">
        <f t="shared" si="5"/>
        <v>12</v>
      </c>
      <c r="S39" s="105" t="s">
        <v>6503</v>
      </c>
      <c r="T39" s="105" t="s">
        <v>172</v>
      </c>
      <c r="U39" s="159">
        <f t="shared" si="6"/>
        <v>6</v>
      </c>
      <c r="V39" s="398">
        <v>7</v>
      </c>
      <c r="W39" s="100">
        <f t="shared" si="7"/>
        <v>1.1666666666666667</v>
      </c>
      <c r="X39" s="105" t="str">
        <f t="shared" si="8"/>
        <v>De acuerdo a lo programado</v>
      </c>
      <c r="Y39" s="166"/>
      <c r="Z39" s="159">
        <f t="shared" si="9"/>
        <v>6</v>
      </c>
      <c r="AA39" s="159"/>
      <c r="AB39" s="100" t="str">
        <f t="shared" si="10"/>
        <v>No hay ejecución</v>
      </c>
      <c r="AC39" s="105" t="str">
        <f t="shared" si="11"/>
        <v>NA</v>
      </c>
      <c r="AD39" s="166"/>
      <c r="AE39" s="65">
        <f t="shared" si="12"/>
        <v>7</v>
      </c>
      <c r="AF39" s="100">
        <f t="shared" si="13"/>
        <v>0.58333333333333337</v>
      </c>
      <c r="AG39" s="105" t="str">
        <f t="shared" si="14"/>
        <v>Incumplimiento</v>
      </c>
      <c r="AH39" s="166"/>
      <c r="AI39" s="65" t="s">
        <v>502</v>
      </c>
      <c r="AJ39" s="105" t="s">
        <v>502</v>
      </c>
    </row>
    <row r="40" spans="1:36" ht="36.450000000000003" customHeight="1">
      <c r="A40" s="63">
        <v>25</v>
      </c>
      <c r="B40" s="162" t="s">
        <v>403</v>
      </c>
      <c r="C40" s="162" t="s">
        <v>46</v>
      </c>
      <c r="D40" s="162" t="s">
        <v>123</v>
      </c>
      <c r="E40" s="162" t="s">
        <v>147</v>
      </c>
      <c r="F40" s="162">
        <v>21</v>
      </c>
      <c r="G40" s="231" t="s">
        <v>428</v>
      </c>
      <c r="H40" s="164" t="s">
        <v>6527</v>
      </c>
      <c r="I40" s="231" t="s">
        <v>18</v>
      </c>
      <c r="J40" s="231" t="s">
        <v>336</v>
      </c>
      <c r="K40" s="231">
        <v>4</v>
      </c>
      <c r="L40" s="165" t="s">
        <v>2233</v>
      </c>
      <c r="M40" s="165" t="s">
        <v>3767</v>
      </c>
      <c r="N40" s="64">
        <v>1</v>
      </c>
      <c r="O40" s="64">
        <v>2</v>
      </c>
      <c r="P40" s="64">
        <v>2</v>
      </c>
      <c r="Q40" s="64">
        <v>2</v>
      </c>
      <c r="R40" s="64">
        <f t="shared" si="5"/>
        <v>7</v>
      </c>
      <c r="S40" s="105" t="s">
        <v>6503</v>
      </c>
      <c r="T40" s="105" t="s">
        <v>172</v>
      </c>
      <c r="U40" s="159">
        <f t="shared" si="6"/>
        <v>3</v>
      </c>
      <c r="V40" s="398">
        <v>7</v>
      </c>
      <c r="W40" s="100">
        <f t="shared" si="7"/>
        <v>2.3333333333333335</v>
      </c>
      <c r="X40" s="105" t="str">
        <f t="shared" si="8"/>
        <v>De acuerdo a lo programado</v>
      </c>
      <c r="Y40" s="166"/>
      <c r="Z40" s="159">
        <f t="shared" si="9"/>
        <v>4</v>
      </c>
      <c r="AA40" s="159"/>
      <c r="AB40" s="100" t="str">
        <f t="shared" si="10"/>
        <v>No hay ejecución</v>
      </c>
      <c r="AC40" s="105" t="str">
        <f t="shared" si="11"/>
        <v>NA</v>
      </c>
      <c r="AD40" s="166"/>
      <c r="AE40" s="65">
        <f t="shared" si="12"/>
        <v>7</v>
      </c>
      <c r="AF40" s="100">
        <f t="shared" si="13"/>
        <v>1</v>
      </c>
      <c r="AG40" s="105" t="str">
        <f t="shared" si="14"/>
        <v>De acuerdo a lo programado</v>
      </c>
      <c r="AH40" s="166"/>
      <c r="AI40" s="65" t="s">
        <v>502</v>
      </c>
      <c r="AJ40" s="105" t="s">
        <v>502</v>
      </c>
    </row>
    <row r="41" spans="1:36" ht="36.450000000000003" customHeight="1">
      <c r="A41" s="63">
        <v>26</v>
      </c>
      <c r="B41" s="162" t="s">
        <v>403</v>
      </c>
      <c r="C41" s="162" t="s">
        <v>46</v>
      </c>
      <c r="D41" s="162" t="s">
        <v>123</v>
      </c>
      <c r="E41" s="162" t="s">
        <v>147</v>
      </c>
      <c r="F41" s="162">
        <v>21</v>
      </c>
      <c r="G41" s="231" t="s">
        <v>428</v>
      </c>
      <c r="H41" s="164" t="s">
        <v>6527</v>
      </c>
      <c r="I41" s="231" t="s">
        <v>18</v>
      </c>
      <c r="J41" s="231" t="s">
        <v>336</v>
      </c>
      <c r="K41" s="231">
        <v>9</v>
      </c>
      <c r="L41" s="165" t="s">
        <v>3834</v>
      </c>
      <c r="M41" s="165" t="s">
        <v>3767</v>
      </c>
      <c r="N41" s="64">
        <v>1</v>
      </c>
      <c r="O41" s="64">
        <v>9</v>
      </c>
      <c r="P41" s="64">
        <v>6</v>
      </c>
      <c r="Q41" s="64">
        <v>5</v>
      </c>
      <c r="R41" s="64">
        <f t="shared" si="5"/>
        <v>21</v>
      </c>
      <c r="S41" s="105" t="s">
        <v>6503</v>
      </c>
      <c r="T41" s="105" t="s">
        <v>172</v>
      </c>
      <c r="U41" s="159">
        <f t="shared" si="6"/>
        <v>10</v>
      </c>
      <c r="V41" s="398">
        <v>14</v>
      </c>
      <c r="W41" s="100">
        <f t="shared" si="7"/>
        <v>1.4</v>
      </c>
      <c r="X41" s="105" t="str">
        <f t="shared" si="8"/>
        <v>De acuerdo a lo programado</v>
      </c>
      <c r="Y41" s="166"/>
      <c r="Z41" s="159">
        <f t="shared" si="9"/>
        <v>11</v>
      </c>
      <c r="AA41" s="159"/>
      <c r="AB41" s="100" t="str">
        <f t="shared" si="10"/>
        <v>No hay ejecución</v>
      </c>
      <c r="AC41" s="105" t="str">
        <f t="shared" si="11"/>
        <v>NA</v>
      </c>
      <c r="AD41" s="166"/>
      <c r="AE41" s="65">
        <f t="shared" si="12"/>
        <v>14</v>
      </c>
      <c r="AF41" s="100">
        <f t="shared" si="13"/>
        <v>0.66666666666666663</v>
      </c>
      <c r="AG41" s="105" t="str">
        <f t="shared" si="14"/>
        <v>Incumplimiento</v>
      </c>
      <c r="AH41" s="166"/>
      <c r="AI41" s="65" t="s">
        <v>502</v>
      </c>
      <c r="AJ41" s="105" t="s">
        <v>502</v>
      </c>
    </row>
    <row r="42" spans="1:36" ht="36.450000000000003" customHeight="1">
      <c r="A42" s="63">
        <v>27</v>
      </c>
      <c r="B42" s="162" t="s">
        <v>403</v>
      </c>
      <c r="C42" s="162" t="s">
        <v>46</v>
      </c>
      <c r="D42" s="162" t="s">
        <v>123</v>
      </c>
      <c r="E42" s="162" t="s">
        <v>151</v>
      </c>
      <c r="F42" s="162">
        <v>18</v>
      </c>
      <c r="G42" s="231" t="s">
        <v>467</v>
      </c>
      <c r="H42" s="164" t="s">
        <v>6528</v>
      </c>
      <c r="I42" s="231" t="s">
        <v>345</v>
      </c>
      <c r="J42" s="231" t="s">
        <v>336</v>
      </c>
      <c r="K42" s="231">
        <v>9</v>
      </c>
      <c r="L42" s="165" t="s">
        <v>2201</v>
      </c>
      <c r="M42" s="165" t="s">
        <v>3764</v>
      </c>
      <c r="N42" s="64">
        <v>16</v>
      </c>
      <c r="O42" s="64">
        <v>4</v>
      </c>
      <c r="P42" s="64">
        <v>1</v>
      </c>
      <c r="Q42" s="64">
        <v>4</v>
      </c>
      <c r="R42" s="64">
        <f t="shared" si="5"/>
        <v>25</v>
      </c>
      <c r="S42" s="105" t="s">
        <v>6503</v>
      </c>
      <c r="T42" s="105" t="s">
        <v>172</v>
      </c>
      <c r="U42" s="159">
        <f t="shared" si="6"/>
        <v>20</v>
      </c>
      <c r="V42" s="398">
        <v>20</v>
      </c>
      <c r="W42" s="100">
        <f t="shared" si="7"/>
        <v>1</v>
      </c>
      <c r="X42" s="105" t="str">
        <f t="shared" si="8"/>
        <v>De acuerdo a lo programado</v>
      </c>
      <c r="Y42" s="166"/>
      <c r="Z42" s="159">
        <f t="shared" si="9"/>
        <v>5</v>
      </c>
      <c r="AA42" s="159"/>
      <c r="AB42" s="100" t="str">
        <f t="shared" si="10"/>
        <v>No hay ejecución</v>
      </c>
      <c r="AC42" s="105" t="str">
        <f t="shared" si="11"/>
        <v>NA</v>
      </c>
      <c r="AD42" s="166"/>
      <c r="AE42" s="65">
        <f t="shared" si="12"/>
        <v>20</v>
      </c>
      <c r="AF42" s="100">
        <f t="shared" si="13"/>
        <v>0.8</v>
      </c>
      <c r="AG42" s="105" t="str">
        <f t="shared" si="14"/>
        <v>Atraso Leve</v>
      </c>
      <c r="AH42" s="166"/>
      <c r="AI42" s="65" t="s">
        <v>502</v>
      </c>
      <c r="AJ42" s="105" t="s">
        <v>502</v>
      </c>
    </row>
    <row r="43" spans="1:36" ht="36.450000000000003" customHeight="1">
      <c r="A43" s="63">
        <v>28</v>
      </c>
      <c r="B43" s="162" t="s">
        <v>403</v>
      </c>
      <c r="C43" s="162" t="s">
        <v>46</v>
      </c>
      <c r="D43" s="162" t="s">
        <v>123</v>
      </c>
      <c r="E43" s="162" t="s">
        <v>151</v>
      </c>
      <c r="F43" s="162">
        <v>18</v>
      </c>
      <c r="G43" s="231" t="s">
        <v>467</v>
      </c>
      <c r="H43" s="164" t="s">
        <v>6529</v>
      </c>
      <c r="I43" s="231" t="s">
        <v>345</v>
      </c>
      <c r="J43" s="231" t="s">
        <v>336</v>
      </c>
      <c r="K43" s="231">
        <v>9</v>
      </c>
      <c r="L43" s="165" t="s">
        <v>2201</v>
      </c>
      <c r="M43" s="165" t="s">
        <v>3764</v>
      </c>
      <c r="N43" s="64">
        <v>16</v>
      </c>
      <c r="O43" s="64">
        <v>4</v>
      </c>
      <c r="P43" s="64">
        <v>1</v>
      </c>
      <c r="Q43" s="64">
        <v>4</v>
      </c>
      <c r="R43" s="64">
        <f t="shared" si="5"/>
        <v>25</v>
      </c>
      <c r="S43" s="105" t="s">
        <v>6503</v>
      </c>
      <c r="T43" s="105" t="s">
        <v>172</v>
      </c>
      <c r="U43" s="159">
        <f t="shared" si="6"/>
        <v>20</v>
      </c>
      <c r="V43" s="398">
        <v>20</v>
      </c>
      <c r="W43" s="100">
        <f t="shared" si="7"/>
        <v>1</v>
      </c>
      <c r="X43" s="105" t="str">
        <f t="shared" si="8"/>
        <v>De acuerdo a lo programado</v>
      </c>
      <c r="Y43" s="166"/>
      <c r="Z43" s="159">
        <f t="shared" si="9"/>
        <v>5</v>
      </c>
      <c r="AA43" s="159"/>
      <c r="AB43" s="100" t="str">
        <f t="shared" si="10"/>
        <v>No hay ejecución</v>
      </c>
      <c r="AC43" s="105" t="str">
        <f t="shared" si="11"/>
        <v>NA</v>
      </c>
      <c r="AD43" s="166"/>
      <c r="AE43" s="65">
        <f t="shared" si="12"/>
        <v>20</v>
      </c>
      <c r="AF43" s="100">
        <f t="shared" si="13"/>
        <v>0.8</v>
      </c>
      <c r="AG43" s="105" t="str">
        <f t="shared" si="14"/>
        <v>Atraso Leve</v>
      </c>
      <c r="AH43" s="166"/>
      <c r="AI43" s="65" t="s">
        <v>502</v>
      </c>
      <c r="AJ43" s="105" t="s">
        <v>502</v>
      </c>
    </row>
    <row r="44" spans="1:36" ht="36.450000000000003" customHeight="1">
      <c r="A44" s="63">
        <v>29</v>
      </c>
      <c r="B44" s="162" t="s">
        <v>403</v>
      </c>
      <c r="C44" s="162" t="s">
        <v>46</v>
      </c>
      <c r="D44" s="162" t="s">
        <v>123</v>
      </c>
      <c r="E44" s="162" t="s">
        <v>151</v>
      </c>
      <c r="F44" s="162">
        <v>21</v>
      </c>
      <c r="G44" s="231" t="s">
        <v>467</v>
      </c>
      <c r="H44" s="164" t="s">
        <v>6530</v>
      </c>
      <c r="I44" s="231" t="s">
        <v>345</v>
      </c>
      <c r="J44" s="231" t="s">
        <v>336</v>
      </c>
      <c r="K44" s="231">
        <v>21</v>
      </c>
      <c r="L44" s="165" t="s">
        <v>640</v>
      </c>
      <c r="M44" s="165" t="s">
        <v>3767</v>
      </c>
      <c r="N44" s="64">
        <v>3</v>
      </c>
      <c r="O44" s="64">
        <v>3</v>
      </c>
      <c r="P44" s="64">
        <v>3</v>
      </c>
      <c r="Q44" s="64">
        <v>6</v>
      </c>
      <c r="R44" s="64">
        <f t="shared" si="5"/>
        <v>15</v>
      </c>
      <c r="S44" s="105" t="s">
        <v>6503</v>
      </c>
      <c r="T44" s="105" t="s">
        <v>172</v>
      </c>
      <c r="U44" s="159">
        <f t="shared" si="6"/>
        <v>6</v>
      </c>
      <c r="V44" s="398">
        <v>8</v>
      </c>
      <c r="W44" s="100">
        <f t="shared" si="7"/>
        <v>1.3333333333333333</v>
      </c>
      <c r="X44" s="105" t="str">
        <f t="shared" si="8"/>
        <v>De acuerdo a lo programado</v>
      </c>
      <c r="Y44" s="166"/>
      <c r="Z44" s="159">
        <f t="shared" si="9"/>
        <v>9</v>
      </c>
      <c r="AA44" s="159"/>
      <c r="AB44" s="100" t="str">
        <f t="shared" si="10"/>
        <v>No hay ejecución</v>
      </c>
      <c r="AC44" s="105" t="str">
        <f t="shared" si="11"/>
        <v>NA</v>
      </c>
      <c r="AD44" s="166"/>
      <c r="AE44" s="65">
        <f t="shared" si="12"/>
        <v>8</v>
      </c>
      <c r="AF44" s="100">
        <f t="shared" si="13"/>
        <v>0.53333333333333333</v>
      </c>
      <c r="AG44" s="105" t="str">
        <f t="shared" si="14"/>
        <v>Incumplimiento</v>
      </c>
      <c r="AH44" s="166"/>
      <c r="AI44" s="65" t="s">
        <v>502</v>
      </c>
      <c r="AJ44" s="105" t="s">
        <v>502</v>
      </c>
    </row>
    <row r="45" spans="1:36" ht="36.450000000000003" customHeight="1">
      <c r="A45" s="63">
        <v>30</v>
      </c>
      <c r="B45" s="162" t="s">
        <v>403</v>
      </c>
      <c r="C45" s="162" t="s">
        <v>46</v>
      </c>
      <c r="D45" s="162" t="s">
        <v>123</v>
      </c>
      <c r="E45" s="162" t="s">
        <v>151</v>
      </c>
      <c r="F45" s="162">
        <v>21</v>
      </c>
      <c r="G45" s="231" t="s">
        <v>467</v>
      </c>
      <c r="H45" s="164" t="s">
        <v>6531</v>
      </c>
      <c r="I45" s="231" t="s">
        <v>345</v>
      </c>
      <c r="J45" s="231" t="s">
        <v>336</v>
      </c>
      <c r="K45" s="231">
        <v>22</v>
      </c>
      <c r="L45" s="165" t="s">
        <v>6520</v>
      </c>
      <c r="M45" s="165" t="s">
        <v>3767</v>
      </c>
      <c r="N45" s="64">
        <v>3</v>
      </c>
      <c r="O45" s="64">
        <v>3</v>
      </c>
      <c r="P45" s="64">
        <v>3</v>
      </c>
      <c r="Q45" s="64">
        <v>6</v>
      </c>
      <c r="R45" s="64">
        <f t="shared" si="5"/>
        <v>15</v>
      </c>
      <c r="S45" s="105" t="s">
        <v>6503</v>
      </c>
      <c r="T45" s="105" t="s">
        <v>172</v>
      </c>
      <c r="U45" s="159">
        <f t="shared" si="6"/>
        <v>6</v>
      </c>
      <c r="V45" s="398">
        <v>2</v>
      </c>
      <c r="W45" s="100">
        <f t="shared" si="7"/>
        <v>0.33333333333333331</v>
      </c>
      <c r="X45" s="105" t="str">
        <f t="shared" si="8"/>
        <v>En Riesgo de no Cumplimiento</v>
      </c>
      <c r="Y45" s="166"/>
      <c r="Z45" s="159">
        <f t="shared" si="9"/>
        <v>9</v>
      </c>
      <c r="AA45" s="159"/>
      <c r="AB45" s="100" t="str">
        <f t="shared" si="10"/>
        <v>No hay ejecución</v>
      </c>
      <c r="AC45" s="105" t="str">
        <f t="shared" si="11"/>
        <v>NA</v>
      </c>
      <c r="AD45" s="166"/>
      <c r="AE45" s="65">
        <f t="shared" si="12"/>
        <v>2</v>
      </c>
      <c r="AF45" s="100">
        <f t="shared" si="13"/>
        <v>0.13333333333333333</v>
      </c>
      <c r="AG45" s="105" t="str">
        <f t="shared" si="14"/>
        <v>Incumplimiento</v>
      </c>
      <c r="AH45" s="166"/>
      <c r="AI45" s="65" t="s">
        <v>502</v>
      </c>
      <c r="AJ45" s="105" t="s">
        <v>502</v>
      </c>
    </row>
    <row r="46" spans="1:36" ht="36.450000000000003" customHeight="1">
      <c r="A46" s="63">
        <v>31</v>
      </c>
      <c r="B46" s="162" t="s">
        <v>400</v>
      </c>
      <c r="C46" s="162">
        <v>0</v>
      </c>
      <c r="D46" s="162">
        <v>0</v>
      </c>
      <c r="E46" s="162" t="s">
        <v>41</v>
      </c>
      <c r="F46" s="162">
        <v>18</v>
      </c>
      <c r="G46" s="231" t="s">
        <v>428</v>
      </c>
      <c r="H46" s="164" t="s">
        <v>6532</v>
      </c>
      <c r="I46" s="231" t="s">
        <v>20</v>
      </c>
      <c r="J46" s="231" t="s">
        <v>129</v>
      </c>
      <c r="K46" s="231">
        <v>1</v>
      </c>
      <c r="L46" s="165" t="s">
        <v>2201</v>
      </c>
      <c r="M46" s="165" t="s">
        <v>3764</v>
      </c>
      <c r="N46" s="64">
        <v>375</v>
      </c>
      <c r="O46" s="64">
        <v>250</v>
      </c>
      <c r="P46" s="64">
        <v>88</v>
      </c>
      <c r="Q46" s="64">
        <v>0</v>
      </c>
      <c r="R46" s="64">
        <f>N46+O46+P46+Q46</f>
        <v>713</v>
      </c>
      <c r="S46" s="105" t="s">
        <v>6503</v>
      </c>
      <c r="T46" s="105" t="s">
        <v>172</v>
      </c>
      <c r="U46" s="159">
        <f t="shared" si="6"/>
        <v>625</v>
      </c>
      <c r="V46" s="398">
        <v>624</v>
      </c>
      <c r="W46" s="100">
        <f t="shared" si="7"/>
        <v>0.99839999999999995</v>
      </c>
      <c r="X46" s="105" t="str">
        <f t="shared" si="8"/>
        <v>De acuerdo a lo programado</v>
      </c>
      <c r="Y46" s="166"/>
      <c r="Z46" s="159">
        <f t="shared" si="9"/>
        <v>88</v>
      </c>
      <c r="AA46" s="159"/>
      <c r="AB46" s="100" t="str">
        <f t="shared" si="10"/>
        <v>No hay ejecución</v>
      </c>
      <c r="AC46" s="105" t="str">
        <f t="shared" si="11"/>
        <v>NA</v>
      </c>
      <c r="AD46" s="166"/>
      <c r="AE46" s="65">
        <f t="shared" si="12"/>
        <v>624</v>
      </c>
      <c r="AF46" s="100">
        <f t="shared" si="13"/>
        <v>0.87517531556802242</v>
      </c>
      <c r="AG46" s="105" t="str">
        <f t="shared" si="14"/>
        <v>Atraso Leve</v>
      </c>
      <c r="AH46" s="166"/>
      <c r="AI46" s="65" t="s">
        <v>502</v>
      </c>
      <c r="AJ46" s="105" t="s">
        <v>502</v>
      </c>
    </row>
    <row r="47" spans="1:36" ht="36.450000000000003" customHeight="1">
      <c r="A47" s="63">
        <v>32</v>
      </c>
      <c r="B47" s="162" t="s">
        <v>400</v>
      </c>
      <c r="C47" s="162">
        <v>0</v>
      </c>
      <c r="D47" s="162">
        <v>0</v>
      </c>
      <c r="E47" s="162" t="s">
        <v>41</v>
      </c>
      <c r="F47" s="162">
        <v>18</v>
      </c>
      <c r="G47" s="231" t="s">
        <v>428</v>
      </c>
      <c r="H47" s="164" t="s">
        <v>6533</v>
      </c>
      <c r="I47" s="231" t="s">
        <v>20</v>
      </c>
      <c r="J47" s="231" t="s">
        <v>129</v>
      </c>
      <c r="K47" s="231">
        <v>1</v>
      </c>
      <c r="L47" s="165" t="s">
        <v>2209</v>
      </c>
      <c r="M47" s="165" t="s">
        <v>4499</v>
      </c>
      <c r="N47" s="64">
        <v>375</v>
      </c>
      <c r="O47" s="64">
        <v>250</v>
      </c>
      <c r="P47" s="64">
        <v>88</v>
      </c>
      <c r="Q47" s="64">
        <v>0</v>
      </c>
      <c r="R47" s="64">
        <f t="shared" si="5"/>
        <v>713</v>
      </c>
      <c r="S47" s="105" t="s">
        <v>6503</v>
      </c>
      <c r="T47" s="105" t="s">
        <v>172</v>
      </c>
      <c r="U47" s="159">
        <f t="shared" si="6"/>
        <v>625</v>
      </c>
      <c r="V47" s="398">
        <v>624</v>
      </c>
      <c r="W47" s="100">
        <f t="shared" si="7"/>
        <v>0.99839999999999995</v>
      </c>
      <c r="X47" s="105" t="str">
        <f t="shared" si="8"/>
        <v>De acuerdo a lo programado</v>
      </c>
      <c r="Y47" s="166"/>
      <c r="Z47" s="159">
        <f t="shared" si="9"/>
        <v>88</v>
      </c>
      <c r="AA47" s="159"/>
      <c r="AB47" s="100" t="str">
        <f t="shared" si="10"/>
        <v>No hay ejecución</v>
      </c>
      <c r="AC47" s="105" t="str">
        <f t="shared" si="11"/>
        <v>NA</v>
      </c>
      <c r="AD47" s="166"/>
      <c r="AE47" s="65">
        <f t="shared" si="12"/>
        <v>624</v>
      </c>
      <c r="AF47" s="100">
        <f t="shared" si="13"/>
        <v>0.87517531556802242</v>
      </c>
      <c r="AG47" s="105" t="str">
        <f t="shared" si="14"/>
        <v>Atraso Leve</v>
      </c>
      <c r="AH47" s="166"/>
      <c r="AI47" s="65" t="s">
        <v>502</v>
      </c>
      <c r="AJ47" s="105" t="s">
        <v>502</v>
      </c>
    </row>
    <row r="48" spans="1:36" ht="36.450000000000003" customHeight="1">
      <c r="A48" s="63">
        <v>33</v>
      </c>
      <c r="B48" s="162" t="s">
        <v>400</v>
      </c>
      <c r="C48" s="162">
        <v>0</v>
      </c>
      <c r="D48" s="162">
        <v>0</v>
      </c>
      <c r="E48" s="162" t="s">
        <v>41</v>
      </c>
      <c r="F48" s="162">
        <v>18</v>
      </c>
      <c r="G48" s="231" t="s">
        <v>428</v>
      </c>
      <c r="H48" s="164" t="s">
        <v>6534</v>
      </c>
      <c r="I48" s="231" t="s">
        <v>20</v>
      </c>
      <c r="J48" s="231" t="s">
        <v>129</v>
      </c>
      <c r="K48" s="231">
        <v>1</v>
      </c>
      <c r="L48" s="165" t="s">
        <v>3769</v>
      </c>
      <c r="M48" s="165" t="s">
        <v>4499</v>
      </c>
      <c r="N48" s="64">
        <v>375</v>
      </c>
      <c r="O48" s="64">
        <v>250</v>
      </c>
      <c r="P48" s="64">
        <v>88</v>
      </c>
      <c r="Q48" s="64">
        <v>0</v>
      </c>
      <c r="R48" s="64">
        <f t="shared" si="5"/>
        <v>713</v>
      </c>
      <c r="S48" s="105" t="s">
        <v>6503</v>
      </c>
      <c r="T48" s="105" t="s">
        <v>172</v>
      </c>
      <c r="U48" s="159">
        <f t="shared" si="6"/>
        <v>625</v>
      </c>
      <c r="V48" s="398">
        <v>624</v>
      </c>
      <c r="W48" s="100">
        <f t="shared" si="7"/>
        <v>0.99839999999999995</v>
      </c>
      <c r="X48" s="105" t="str">
        <f t="shared" si="8"/>
        <v>De acuerdo a lo programado</v>
      </c>
      <c r="Y48" s="166"/>
      <c r="Z48" s="159">
        <f t="shared" si="9"/>
        <v>88</v>
      </c>
      <c r="AA48" s="159"/>
      <c r="AB48" s="100" t="str">
        <f t="shared" si="10"/>
        <v>No hay ejecución</v>
      </c>
      <c r="AC48" s="105" t="str">
        <f t="shared" si="11"/>
        <v>NA</v>
      </c>
      <c r="AD48" s="166"/>
      <c r="AE48" s="65">
        <f t="shared" si="12"/>
        <v>624</v>
      </c>
      <c r="AF48" s="100">
        <f t="shared" si="13"/>
        <v>0.87517531556802242</v>
      </c>
      <c r="AG48" s="105" t="str">
        <f t="shared" si="14"/>
        <v>Atraso Leve</v>
      </c>
      <c r="AH48" s="166"/>
      <c r="AI48" s="65" t="s">
        <v>502</v>
      </c>
      <c r="AJ48" s="105" t="s">
        <v>502</v>
      </c>
    </row>
    <row r="49" spans="1:36" ht="36.450000000000003" customHeight="1" thickTop="1" thickBot="1">
      <c r="A49" s="63">
        <v>34</v>
      </c>
      <c r="B49" s="162" t="s">
        <v>400</v>
      </c>
      <c r="C49" s="162">
        <v>0</v>
      </c>
      <c r="D49" s="162">
        <v>0</v>
      </c>
      <c r="E49" s="162" t="s">
        <v>41</v>
      </c>
      <c r="F49" s="162">
        <v>18</v>
      </c>
      <c r="G49" s="231" t="s">
        <v>428</v>
      </c>
      <c r="H49" s="164" t="s">
        <v>6509</v>
      </c>
      <c r="I49" s="231" t="s">
        <v>20</v>
      </c>
      <c r="J49" s="231" t="s">
        <v>129</v>
      </c>
      <c r="K49" s="231">
        <v>6</v>
      </c>
      <c r="L49" s="165" t="s">
        <v>3769</v>
      </c>
      <c r="M49" s="165" t="s">
        <v>3764</v>
      </c>
      <c r="N49" s="64">
        <v>375</v>
      </c>
      <c r="O49" s="64">
        <v>250</v>
      </c>
      <c r="P49" s="64">
        <v>88</v>
      </c>
      <c r="Q49" s="64">
        <v>0</v>
      </c>
      <c r="R49" s="64">
        <f t="shared" si="5"/>
        <v>713</v>
      </c>
      <c r="S49" s="105" t="s">
        <v>6503</v>
      </c>
      <c r="T49" s="105" t="s">
        <v>172</v>
      </c>
      <c r="U49" s="159">
        <f t="shared" si="6"/>
        <v>625</v>
      </c>
      <c r="V49" s="398">
        <v>537</v>
      </c>
      <c r="W49" s="100">
        <f t="shared" si="7"/>
        <v>0.85919999999999996</v>
      </c>
      <c r="X49" s="105" t="str">
        <f t="shared" si="8"/>
        <v>Atraso Leve</v>
      </c>
      <c r="Y49" s="166"/>
      <c r="Z49" s="159">
        <f t="shared" si="9"/>
        <v>88</v>
      </c>
      <c r="AA49" s="159"/>
      <c r="AB49" s="100" t="str">
        <f t="shared" si="10"/>
        <v>No hay ejecución</v>
      </c>
      <c r="AC49" s="105" t="str">
        <f t="shared" si="11"/>
        <v>NA</v>
      </c>
      <c r="AD49" s="166"/>
      <c r="AE49" s="65">
        <f t="shared" si="12"/>
        <v>537</v>
      </c>
      <c r="AF49" s="100">
        <f t="shared" si="13"/>
        <v>0.75315568022440393</v>
      </c>
      <c r="AG49" s="105" t="str">
        <f t="shared" si="14"/>
        <v>Atraso Leve</v>
      </c>
      <c r="AH49" s="166"/>
      <c r="AI49" s="65" t="s">
        <v>502</v>
      </c>
      <c r="AJ49" s="105" t="s">
        <v>502</v>
      </c>
    </row>
    <row r="50" spans="1:36" ht="36.450000000000003" customHeight="1" thickTop="1" thickBot="1">
      <c r="A50" s="63">
        <v>35</v>
      </c>
      <c r="B50" s="162" t="s">
        <v>400</v>
      </c>
      <c r="C50" s="162">
        <v>0</v>
      </c>
      <c r="D50" s="162">
        <v>0</v>
      </c>
      <c r="E50" s="162" t="s">
        <v>41</v>
      </c>
      <c r="F50" s="162">
        <v>18</v>
      </c>
      <c r="G50" s="231" t="s">
        <v>428</v>
      </c>
      <c r="H50" s="164" t="s">
        <v>6535</v>
      </c>
      <c r="I50" s="231" t="s">
        <v>20</v>
      </c>
      <c r="J50" s="231" t="s">
        <v>129</v>
      </c>
      <c r="K50" s="231">
        <v>6</v>
      </c>
      <c r="L50" s="165" t="s">
        <v>2214</v>
      </c>
      <c r="M50" s="165" t="s">
        <v>2215</v>
      </c>
      <c r="N50" s="64">
        <v>13</v>
      </c>
      <c r="O50" s="64">
        <v>14</v>
      </c>
      <c r="P50" s="64">
        <v>13</v>
      </c>
      <c r="Q50" s="64">
        <v>53</v>
      </c>
      <c r="R50" s="64">
        <f t="shared" si="5"/>
        <v>93</v>
      </c>
      <c r="S50" s="105" t="s">
        <v>6503</v>
      </c>
      <c r="T50" s="166" t="s">
        <v>7737</v>
      </c>
      <c r="U50" s="159">
        <f t="shared" si="6"/>
        <v>27</v>
      </c>
      <c r="V50" s="398">
        <v>48</v>
      </c>
      <c r="W50" s="100">
        <f t="shared" si="7"/>
        <v>1.7777777777777777</v>
      </c>
      <c r="X50" s="105" t="str">
        <f t="shared" si="8"/>
        <v>De acuerdo a lo programado</v>
      </c>
      <c r="Y50" s="166"/>
      <c r="Z50" s="159">
        <f t="shared" si="9"/>
        <v>66</v>
      </c>
      <c r="AA50" s="159"/>
      <c r="AB50" s="100" t="str">
        <f t="shared" si="10"/>
        <v>No hay ejecución</v>
      </c>
      <c r="AC50" s="105" t="str">
        <f t="shared" si="11"/>
        <v>NA</v>
      </c>
      <c r="AD50" s="166"/>
      <c r="AE50" s="65">
        <f t="shared" si="12"/>
        <v>48</v>
      </c>
      <c r="AF50" s="100">
        <f t="shared" si="13"/>
        <v>0.5161290322580645</v>
      </c>
      <c r="AG50" s="105" t="str">
        <f t="shared" si="14"/>
        <v>Incumplimiento</v>
      </c>
      <c r="AH50" s="166"/>
      <c r="AI50" s="65" t="s">
        <v>502</v>
      </c>
      <c r="AJ50" s="105" t="s">
        <v>502</v>
      </c>
    </row>
    <row r="51" spans="1:36" ht="36.450000000000003" customHeight="1" thickTop="1" thickBot="1">
      <c r="A51" s="63">
        <v>36</v>
      </c>
      <c r="B51" s="162" t="s">
        <v>400</v>
      </c>
      <c r="C51" s="162">
        <v>0</v>
      </c>
      <c r="D51" s="162">
        <v>0</v>
      </c>
      <c r="E51" s="162" t="s">
        <v>41</v>
      </c>
      <c r="F51" s="162">
        <v>18</v>
      </c>
      <c r="G51" s="231" t="s">
        <v>428</v>
      </c>
      <c r="H51" s="164" t="s">
        <v>6536</v>
      </c>
      <c r="I51" s="231" t="s">
        <v>18</v>
      </c>
      <c r="J51" s="231" t="s">
        <v>129</v>
      </c>
      <c r="K51" s="231">
        <v>6</v>
      </c>
      <c r="L51" s="165" t="s">
        <v>2214</v>
      </c>
      <c r="M51" s="165" t="s">
        <v>3767</v>
      </c>
      <c r="N51" s="64">
        <v>375</v>
      </c>
      <c r="O51" s="64">
        <v>250</v>
      </c>
      <c r="P51" s="64">
        <v>88</v>
      </c>
      <c r="Q51" s="64">
        <v>50</v>
      </c>
      <c r="R51" s="64">
        <f t="shared" si="5"/>
        <v>763</v>
      </c>
      <c r="S51" s="105" t="s">
        <v>6503</v>
      </c>
      <c r="T51" s="105" t="s">
        <v>172</v>
      </c>
      <c r="U51" s="159">
        <f t="shared" si="6"/>
        <v>625</v>
      </c>
      <c r="V51" s="398">
        <v>593</v>
      </c>
      <c r="W51" s="100">
        <f t="shared" si="7"/>
        <v>0.94879999999999998</v>
      </c>
      <c r="X51" s="105" t="str">
        <f t="shared" si="8"/>
        <v>De acuerdo a lo programado</v>
      </c>
      <c r="Y51" s="166"/>
      <c r="Z51" s="159">
        <f t="shared" si="9"/>
        <v>138</v>
      </c>
      <c r="AA51" s="159"/>
      <c r="AB51" s="100" t="str">
        <f t="shared" si="10"/>
        <v>No hay ejecución</v>
      </c>
      <c r="AC51" s="105" t="str">
        <f t="shared" si="11"/>
        <v>NA</v>
      </c>
      <c r="AD51" s="166"/>
      <c r="AE51" s="65">
        <f t="shared" si="12"/>
        <v>593</v>
      </c>
      <c r="AF51" s="100">
        <f t="shared" si="13"/>
        <v>0.7771952817824378</v>
      </c>
      <c r="AG51" s="105" t="str">
        <f t="shared" si="14"/>
        <v>Atraso Leve</v>
      </c>
      <c r="AH51" s="166"/>
      <c r="AI51" s="65" t="s">
        <v>502</v>
      </c>
      <c r="AJ51" s="105" t="s">
        <v>502</v>
      </c>
    </row>
    <row r="52" spans="1:36" ht="36.450000000000003" customHeight="1">
      <c r="A52" s="63">
        <v>37</v>
      </c>
      <c r="B52" s="162" t="s">
        <v>400</v>
      </c>
      <c r="C52" s="162">
        <v>0</v>
      </c>
      <c r="D52" s="162">
        <v>0</v>
      </c>
      <c r="E52" s="162" t="s">
        <v>41</v>
      </c>
      <c r="F52" s="162">
        <v>18</v>
      </c>
      <c r="G52" s="231" t="s">
        <v>428</v>
      </c>
      <c r="H52" s="164" t="s">
        <v>6536</v>
      </c>
      <c r="I52" s="231" t="s">
        <v>18</v>
      </c>
      <c r="J52" s="231" t="s">
        <v>129</v>
      </c>
      <c r="K52" s="231">
        <v>6</v>
      </c>
      <c r="L52" s="165" t="s">
        <v>3834</v>
      </c>
      <c r="M52" s="165" t="s">
        <v>3767</v>
      </c>
      <c r="N52" s="64">
        <v>7</v>
      </c>
      <c r="O52" s="64">
        <v>23</v>
      </c>
      <c r="P52" s="64">
        <v>19</v>
      </c>
      <c r="Q52" s="64">
        <v>20</v>
      </c>
      <c r="R52" s="64">
        <f t="shared" si="5"/>
        <v>69</v>
      </c>
      <c r="S52" s="105" t="s">
        <v>6503</v>
      </c>
      <c r="T52" s="105" t="s">
        <v>172</v>
      </c>
      <c r="U52" s="159">
        <f t="shared" si="6"/>
        <v>30</v>
      </c>
      <c r="V52" s="398">
        <v>49</v>
      </c>
      <c r="W52" s="100">
        <f t="shared" si="7"/>
        <v>1.6333333333333333</v>
      </c>
      <c r="X52" s="105" t="str">
        <f t="shared" si="8"/>
        <v>De acuerdo a lo programado</v>
      </c>
      <c r="Y52" s="166"/>
      <c r="Z52" s="159">
        <f t="shared" si="9"/>
        <v>39</v>
      </c>
      <c r="AA52" s="159"/>
      <c r="AB52" s="100" t="str">
        <f t="shared" si="10"/>
        <v>No hay ejecución</v>
      </c>
      <c r="AC52" s="105" t="str">
        <f t="shared" si="11"/>
        <v>NA</v>
      </c>
      <c r="AD52" s="166"/>
      <c r="AE52" s="65">
        <f t="shared" si="12"/>
        <v>49</v>
      </c>
      <c r="AF52" s="100">
        <f t="shared" si="13"/>
        <v>0.71014492753623193</v>
      </c>
      <c r="AG52" s="105" t="str">
        <f t="shared" si="14"/>
        <v>Atraso Leve</v>
      </c>
      <c r="AH52" s="166"/>
      <c r="AI52" s="65" t="s">
        <v>502</v>
      </c>
      <c r="AJ52" s="105" t="s">
        <v>502</v>
      </c>
    </row>
    <row r="53" spans="1:36" ht="36.450000000000003" customHeight="1">
      <c r="A53" s="63">
        <v>38</v>
      </c>
      <c r="B53" s="162" t="s">
        <v>400</v>
      </c>
      <c r="C53" s="162">
        <v>0</v>
      </c>
      <c r="D53" s="162">
        <v>0</v>
      </c>
      <c r="E53" s="162" t="s">
        <v>41</v>
      </c>
      <c r="F53" s="162">
        <v>18</v>
      </c>
      <c r="G53" s="231" t="s">
        <v>428</v>
      </c>
      <c r="H53" s="164" t="s">
        <v>6536</v>
      </c>
      <c r="I53" s="231" t="s">
        <v>18</v>
      </c>
      <c r="J53" s="231" t="s">
        <v>129</v>
      </c>
      <c r="K53" s="231">
        <v>6</v>
      </c>
      <c r="L53" s="165" t="s">
        <v>2247</v>
      </c>
      <c r="M53" s="165" t="s">
        <v>643</v>
      </c>
      <c r="N53" s="64">
        <v>1</v>
      </c>
      <c r="O53" s="64">
        <v>3</v>
      </c>
      <c r="P53" s="64">
        <v>3</v>
      </c>
      <c r="Q53" s="64">
        <v>3</v>
      </c>
      <c r="R53" s="64">
        <f t="shared" si="5"/>
        <v>10</v>
      </c>
      <c r="S53" s="105" t="s">
        <v>6503</v>
      </c>
      <c r="T53" s="105" t="s">
        <v>172</v>
      </c>
      <c r="U53" s="159">
        <f t="shared" si="6"/>
        <v>4</v>
      </c>
      <c r="V53" s="398">
        <v>10</v>
      </c>
      <c r="W53" s="100">
        <f t="shared" si="7"/>
        <v>2.5</v>
      </c>
      <c r="X53" s="105" t="str">
        <f t="shared" si="8"/>
        <v>De acuerdo a lo programado</v>
      </c>
      <c r="Y53" s="166"/>
      <c r="Z53" s="159">
        <f t="shared" si="9"/>
        <v>6</v>
      </c>
      <c r="AA53" s="159"/>
      <c r="AB53" s="100" t="str">
        <f t="shared" si="10"/>
        <v>No hay ejecución</v>
      </c>
      <c r="AC53" s="105" t="str">
        <f t="shared" si="11"/>
        <v>NA</v>
      </c>
      <c r="AD53" s="166"/>
      <c r="AE53" s="65">
        <f t="shared" si="12"/>
        <v>10</v>
      </c>
      <c r="AF53" s="100">
        <f t="shared" si="13"/>
        <v>1</v>
      </c>
      <c r="AG53" s="105" t="str">
        <f t="shared" si="14"/>
        <v>De acuerdo a lo programado</v>
      </c>
      <c r="AH53" s="166"/>
      <c r="AI53" s="65" t="s">
        <v>502</v>
      </c>
      <c r="AJ53" s="105" t="s">
        <v>502</v>
      </c>
    </row>
    <row r="54" spans="1:36" ht="36.450000000000003" customHeight="1">
      <c r="A54" s="63">
        <v>39</v>
      </c>
      <c r="B54" s="162" t="s">
        <v>400</v>
      </c>
      <c r="C54" s="162">
        <v>0</v>
      </c>
      <c r="D54" s="162">
        <v>0</v>
      </c>
      <c r="E54" s="162" t="s">
        <v>41</v>
      </c>
      <c r="F54" s="162">
        <v>18</v>
      </c>
      <c r="G54" s="231" t="s">
        <v>428</v>
      </c>
      <c r="H54" s="164" t="s">
        <v>6536</v>
      </c>
      <c r="I54" s="231" t="s">
        <v>18</v>
      </c>
      <c r="J54" s="231" t="s">
        <v>129</v>
      </c>
      <c r="K54" s="231">
        <v>6</v>
      </c>
      <c r="L54" s="165" t="s">
        <v>685</v>
      </c>
      <c r="M54" s="165" t="s">
        <v>643</v>
      </c>
      <c r="N54" s="64">
        <v>1</v>
      </c>
      <c r="O54" s="64">
        <v>3</v>
      </c>
      <c r="P54" s="64">
        <v>3</v>
      </c>
      <c r="Q54" s="64">
        <v>1</v>
      </c>
      <c r="R54" s="64">
        <f t="shared" si="5"/>
        <v>8</v>
      </c>
      <c r="S54" s="105" t="s">
        <v>6503</v>
      </c>
      <c r="T54" s="105" t="s">
        <v>172</v>
      </c>
      <c r="U54" s="159">
        <f t="shared" si="6"/>
        <v>4</v>
      </c>
      <c r="V54" s="398">
        <v>9</v>
      </c>
      <c r="W54" s="100">
        <f t="shared" si="7"/>
        <v>2.25</v>
      </c>
      <c r="X54" s="105" t="str">
        <f t="shared" si="8"/>
        <v>De acuerdo a lo programado</v>
      </c>
      <c r="Y54" s="166"/>
      <c r="Z54" s="159">
        <f t="shared" si="9"/>
        <v>4</v>
      </c>
      <c r="AA54" s="159"/>
      <c r="AB54" s="100" t="str">
        <f t="shared" si="10"/>
        <v>No hay ejecución</v>
      </c>
      <c r="AC54" s="105" t="str">
        <f t="shared" si="11"/>
        <v>NA</v>
      </c>
      <c r="AD54" s="166"/>
      <c r="AE54" s="65">
        <f t="shared" si="12"/>
        <v>9</v>
      </c>
      <c r="AF54" s="100">
        <f t="shared" si="13"/>
        <v>1.125</v>
      </c>
      <c r="AG54" s="105" t="str">
        <f t="shared" si="14"/>
        <v>De acuerdo a lo programado</v>
      </c>
      <c r="AH54" s="166"/>
      <c r="AI54" s="65" t="s">
        <v>502</v>
      </c>
      <c r="AJ54" s="105" t="s">
        <v>502</v>
      </c>
    </row>
    <row r="55" spans="1:36" ht="36.450000000000003" customHeight="1" thickTop="1" thickBot="1">
      <c r="A55" s="63">
        <v>40</v>
      </c>
      <c r="B55" s="162" t="s">
        <v>400</v>
      </c>
      <c r="C55" s="162">
        <v>0</v>
      </c>
      <c r="D55" s="162">
        <v>0</v>
      </c>
      <c r="E55" s="162" t="s">
        <v>41</v>
      </c>
      <c r="F55" s="162">
        <v>18</v>
      </c>
      <c r="G55" s="231" t="s">
        <v>428</v>
      </c>
      <c r="H55" s="164" t="s">
        <v>6536</v>
      </c>
      <c r="I55" s="231" t="s">
        <v>18</v>
      </c>
      <c r="J55" s="231" t="s">
        <v>129</v>
      </c>
      <c r="K55" s="231">
        <v>6</v>
      </c>
      <c r="L55" s="165" t="s">
        <v>3778</v>
      </c>
      <c r="M55" s="165" t="s">
        <v>643</v>
      </c>
      <c r="N55" s="64">
        <v>9</v>
      </c>
      <c r="O55" s="64">
        <v>6</v>
      </c>
      <c r="P55" s="64">
        <v>6</v>
      </c>
      <c r="Q55" s="64">
        <v>6</v>
      </c>
      <c r="R55" s="64">
        <f t="shared" si="5"/>
        <v>27</v>
      </c>
      <c r="S55" s="105" t="s">
        <v>6503</v>
      </c>
      <c r="T55" s="105" t="s">
        <v>172</v>
      </c>
      <c r="U55" s="159">
        <f t="shared" si="6"/>
        <v>15</v>
      </c>
      <c r="V55" s="398">
        <v>33</v>
      </c>
      <c r="W55" s="100">
        <f t="shared" si="7"/>
        <v>2.2000000000000002</v>
      </c>
      <c r="X55" s="105" t="str">
        <f t="shared" si="8"/>
        <v>De acuerdo a lo programado</v>
      </c>
      <c r="Y55" s="166"/>
      <c r="Z55" s="159">
        <f t="shared" si="9"/>
        <v>12</v>
      </c>
      <c r="AA55" s="159"/>
      <c r="AB55" s="100" t="str">
        <f t="shared" si="10"/>
        <v>No hay ejecución</v>
      </c>
      <c r="AC55" s="105" t="str">
        <f t="shared" si="11"/>
        <v>NA</v>
      </c>
      <c r="AD55" s="166"/>
      <c r="AE55" s="65">
        <f t="shared" si="12"/>
        <v>33</v>
      </c>
      <c r="AF55" s="100">
        <f t="shared" si="13"/>
        <v>1.2222222222222223</v>
      </c>
      <c r="AG55" s="105" t="str">
        <f t="shared" si="14"/>
        <v>De acuerdo a lo programado</v>
      </c>
      <c r="AH55" s="166"/>
      <c r="AI55" s="65" t="s">
        <v>502</v>
      </c>
      <c r="AJ55" s="105" t="s">
        <v>502</v>
      </c>
    </row>
    <row r="56" spans="1:36" ht="36.450000000000003" customHeight="1" thickTop="1" thickBot="1">
      <c r="A56" s="63">
        <v>41</v>
      </c>
      <c r="B56" s="162" t="s">
        <v>400</v>
      </c>
      <c r="C56" s="162">
        <v>0</v>
      </c>
      <c r="D56" s="162">
        <v>0</v>
      </c>
      <c r="E56" s="162" t="s">
        <v>41</v>
      </c>
      <c r="F56" s="162">
        <v>18</v>
      </c>
      <c r="G56" s="231" t="s">
        <v>428</v>
      </c>
      <c r="H56" s="164" t="s">
        <v>7738</v>
      </c>
      <c r="I56" s="231" t="s">
        <v>18</v>
      </c>
      <c r="J56" s="231" t="s">
        <v>129</v>
      </c>
      <c r="K56" s="231">
        <v>6</v>
      </c>
      <c r="L56" s="165" t="s">
        <v>3778</v>
      </c>
      <c r="M56" s="165" t="s">
        <v>643</v>
      </c>
      <c r="N56" s="64">
        <v>0</v>
      </c>
      <c r="O56" s="64">
        <v>0</v>
      </c>
      <c r="P56" s="64">
        <v>0</v>
      </c>
      <c r="Q56" s="64">
        <v>1</v>
      </c>
      <c r="R56" s="64">
        <f t="shared" si="5"/>
        <v>1</v>
      </c>
      <c r="S56" s="105" t="s">
        <v>6503</v>
      </c>
      <c r="T56" s="105" t="s">
        <v>7737</v>
      </c>
      <c r="U56" s="159">
        <f t="shared" si="6"/>
        <v>0</v>
      </c>
      <c r="V56" s="398">
        <v>0</v>
      </c>
      <c r="W56" s="100" t="str">
        <f t="shared" ref="W56" si="15">IF(V56="","No hay ejecución",IF(AND(U56&gt;0), V56/U56,"No hay Programación"))</f>
        <v>No hay Programación</v>
      </c>
      <c r="X56" s="105" t="str">
        <f t="shared" ref="X56" si="16">IF(W56="No hay ejecución","NA",IF(W56&gt;=90%,"De acuerdo a lo programado",IF(W56&gt;=70%,"Atraso Leve",IF(W56&lt;70%,"En Riesgo de no Cumplimiento"))))</f>
        <v>De acuerdo a lo programado</v>
      </c>
      <c r="Y56" s="166"/>
      <c r="Z56" s="159">
        <f t="shared" ref="Z56" si="17">P56+Q56</f>
        <v>1</v>
      </c>
      <c r="AA56" s="159"/>
      <c r="AB56" s="100" t="str">
        <f t="shared" ref="AB56" si="18">IF(AA56="","No hay ejecución",IF(AND(Z56&gt;0), AA56/Z56,"No hay Programación"))</f>
        <v>No hay ejecución</v>
      </c>
      <c r="AC56" s="105" t="str">
        <f t="shared" ref="AC56" si="19">IF(AB56="No hay ejecución","NA",IF(AB56&gt;=90%,"De acuerdo a lo programado",IF(AB56&gt;=70%,"Atraso Leve",IF(AB56&lt;70%,"En Riesgo de no Cumplimiento"))))</f>
        <v>NA</v>
      </c>
      <c r="AD56" s="166"/>
      <c r="AE56" s="65">
        <f t="shared" ref="AE56" si="20">V56+AA56</f>
        <v>0</v>
      </c>
      <c r="AF56" s="100" t="str">
        <f t="shared" ref="AF56" si="21">IF(AE56="","No hay ejecución",IF(AND(AE56&gt;0), AE56/R56,"No hay Programación"))</f>
        <v>No hay Programación</v>
      </c>
      <c r="AG56" s="105" t="str">
        <f t="shared" ref="AG56" si="22">IF(AF56="No hay ejecución","NA",IF(AF56&gt;=90%,"De acuerdo a lo programado",IF(AF56&gt;=70%,"Atraso Leve",IF(AF56&lt;70%,"Incumplimiento"))))</f>
        <v>De acuerdo a lo programado</v>
      </c>
      <c r="AH56" s="166"/>
      <c r="AI56" s="65" t="s">
        <v>502</v>
      </c>
      <c r="AJ56" s="105" t="s">
        <v>502</v>
      </c>
    </row>
    <row r="57" spans="1:36" ht="36.450000000000003" customHeight="1" thickTop="1" thickBot="1">
      <c r="A57" s="63">
        <v>42</v>
      </c>
      <c r="B57" s="162" t="s">
        <v>400</v>
      </c>
      <c r="C57" s="162">
        <v>0</v>
      </c>
      <c r="D57" s="162">
        <v>0</v>
      </c>
      <c r="E57" s="162" t="s">
        <v>41</v>
      </c>
      <c r="F57" s="162">
        <v>18</v>
      </c>
      <c r="G57" s="231" t="s">
        <v>428</v>
      </c>
      <c r="H57" s="164" t="s">
        <v>6532</v>
      </c>
      <c r="I57" s="231" t="s">
        <v>20</v>
      </c>
      <c r="J57" s="231" t="s">
        <v>129</v>
      </c>
      <c r="K57" s="231">
        <v>1</v>
      </c>
      <c r="L57" s="165" t="s">
        <v>2201</v>
      </c>
      <c r="M57" s="165" t="s">
        <v>3764</v>
      </c>
      <c r="N57" s="64">
        <v>50</v>
      </c>
      <c r="O57" s="64">
        <v>15</v>
      </c>
      <c r="P57" s="64">
        <v>15</v>
      </c>
      <c r="Q57" s="64">
        <v>12</v>
      </c>
      <c r="R57" s="64">
        <f t="shared" si="5"/>
        <v>92</v>
      </c>
      <c r="S57" s="105" t="s">
        <v>6503</v>
      </c>
      <c r="T57" s="105" t="s">
        <v>172</v>
      </c>
      <c r="U57" s="159">
        <f t="shared" si="6"/>
        <v>65</v>
      </c>
      <c r="V57" s="398">
        <v>92</v>
      </c>
      <c r="W57" s="100">
        <f t="shared" si="7"/>
        <v>1.4153846153846155</v>
      </c>
      <c r="X57" s="105" t="str">
        <f t="shared" si="8"/>
        <v>De acuerdo a lo programado</v>
      </c>
      <c r="Y57" s="166"/>
      <c r="Z57" s="159">
        <f t="shared" si="9"/>
        <v>27</v>
      </c>
      <c r="AA57" s="159"/>
      <c r="AB57" s="100" t="str">
        <f t="shared" si="10"/>
        <v>No hay ejecución</v>
      </c>
      <c r="AC57" s="105" t="str">
        <f t="shared" si="11"/>
        <v>NA</v>
      </c>
      <c r="AD57" s="166"/>
      <c r="AE57" s="65">
        <f t="shared" si="12"/>
        <v>92</v>
      </c>
      <c r="AF57" s="100">
        <f t="shared" si="13"/>
        <v>1</v>
      </c>
      <c r="AG57" s="105" t="str">
        <f t="shared" si="14"/>
        <v>De acuerdo a lo programado</v>
      </c>
      <c r="AH57" s="166"/>
      <c r="AI57" s="65" t="s">
        <v>502</v>
      </c>
      <c r="AJ57" s="105" t="s">
        <v>502</v>
      </c>
    </row>
    <row r="58" spans="1:36" ht="36.450000000000003" customHeight="1">
      <c r="A58" s="63">
        <v>43</v>
      </c>
      <c r="B58" s="162" t="s">
        <v>400</v>
      </c>
      <c r="C58" s="162">
        <v>0</v>
      </c>
      <c r="D58" s="162">
        <v>0</v>
      </c>
      <c r="E58" s="162" t="s">
        <v>41</v>
      </c>
      <c r="F58" s="162">
        <v>18</v>
      </c>
      <c r="G58" s="231" t="s">
        <v>428</v>
      </c>
      <c r="H58" s="164" t="s">
        <v>6533</v>
      </c>
      <c r="I58" s="231" t="s">
        <v>20</v>
      </c>
      <c r="J58" s="231" t="s">
        <v>129</v>
      </c>
      <c r="K58" s="231">
        <v>1</v>
      </c>
      <c r="L58" s="165" t="s">
        <v>2209</v>
      </c>
      <c r="M58" s="165" t="s">
        <v>4499</v>
      </c>
      <c r="N58" s="64">
        <v>50</v>
      </c>
      <c r="O58" s="64">
        <v>15</v>
      </c>
      <c r="P58" s="64">
        <v>15</v>
      </c>
      <c r="Q58" s="64">
        <v>12</v>
      </c>
      <c r="R58" s="64">
        <f t="shared" si="5"/>
        <v>92</v>
      </c>
      <c r="S58" s="105" t="s">
        <v>6503</v>
      </c>
      <c r="T58" s="105" t="s">
        <v>172</v>
      </c>
      <c r="U58" s="159">
        <f t="shared" si="6"/>
        <v>65</v>
      </c>
      <c r="V58" s="398">
        <v>92</v>
      </c>
      <c r="W58" s="100">
        <f t="shared" si="7"/>
        <v>1.4153846153846155</v>
      </c>
      <c r="X58" s="105" t="str">
        <f t="shared" si="8"/>
        <v>De acuerdo a lo programado</v>
      </c>
      <c r="Y58" s="166"/>
      <c r="Z58" s="159">
        <f t="shared" si="9"/>
        <v>27</v>
      </c>
      <c r="AA58" s="159"/>
      <c r="AB58" s="100" t="str">
        <f t="shared" si="10"/>
        <v>No hay ejecución</v>
      </c>
      <c r="AC58" s="105" t="str">
        <f t="shared" si="11"/>
        <v>NA</v>
      </c>
      <c r="AD58" s="166"/>
      <c r="AE58" s="65">
        <f t="shared" si="12"/>
        <v>92</v>
      </c>
      <c r="AF58" s="100">
        <f t="shared" si="13"/>
        <v>1</v>
      </c>
      <c r="AG58" s="105" t="str">
        <f t="shared" si="14"/>
        <v>De acuerdo a lo programado</v>
      </c>
      <c r="AH58" s="166"/>
      <c r="AI58" s="65" t="s">
        <v>502</v>
      </c>
      <c r="AJ58" s="105" t="s">
        <v>502</v>
      </c>
    </row>
    <row r="59" spans="1:36" ht="36.450000000000003" customHeight="1">
      <c r="A59" s="63">
        <v>44</v>
      </c>
      <c r="B59" s="162" t="s">
        <v>400</v>
      </c>
      <c r="C59" s="162">
        <v>0</v>
      </c>
      <c r="D59" s="162">
        <v>0</v>
      </c>
      <c r="E59" s="162" t="s">
        <v>41</v>
      </c>
      <c r="F59" s="162">
        <v>18</v>
      </c>
      <c r="G59" s="231" t="s">
        <v>428</v>
      </c>
      <c r="H59" s="164" t="s">
        <v>6537</v>
      </c>
      <c r="I59" s="231" t="s">
        <v>20</v>
      </c>
      <c r="J59" s="231" t="s">
        <v>129</v>
      </c>
      <c r="K59" s="231">
        <v>1</v>
      </c>
      <c r="L59" s="165" t="s">
        <v>3769</v>
      </c>
      <c r="M59" s="165" t="s">
        <v>4499</v>
      </c>
      <c r="N59" s="64">
        <v>50</v>
      </c>
      <c r="O59" s="64">
        <v>15</v>
      </c>
      <c r="P59" s="64">
        <v>15</v>
      </c>
      <c r="Q59" s="64">
        <v>12</v>
      </c>
      <c r="R59" s="64">
        <f t="shared" si="5"/>
        <v>92</v>
      </c>
      <c r="S59" s="105" t="s">
        <v>6503</v>
      </c>
      <c r="T59" s="105" t="s">
        <v>172</v>
      </c>
      <c r="U59" s="159">
        <f t="shared" si="6"/>
        <v>65</v>
      </c>
      <c r="V59" s="398">
        <v>87</v>
      </c>
      <c r="W59" s="100">
        <f t="shared" si="7"/>
        <v>1.3384615384615384</v>
      </c>
      <c r="X59" s="105" t="str">
        <f t="shared" si="8"/>
        <v>De acuerdo a lo programado</v>
      </c>
      <c r="Y59" s="166"/>
      <c r="Z59" s="159">
        <f t="shared" si="9"/>
        <v>27</v>
      </c>
      <c r="AA59" s="159"/>
      <c r="AB59" s="100" t="str">
        <f t="shared" si="10"/>
        <v>No hay ejecución</v>
      </c>
      <c r="AC59" s="105" t="str">
        <f t="shared" si="11"/>
        <v>NA</v>
      </c>
      <c r="AD59" s="166"/>
      <c r="AE59" s="65">
        <f t="shared" si="12"/>
        <v>87</v>
      </c>
      <c r="AF59" s="100">
        <f t="shared" si="13"/>
        <v>0.94565217391304346</v>
      </c>
      <c r="AG59" s="105" t="str">
        <f t="shared" si="14"/>
        <v>De acuerdo a lo programado</v>
      </c>
      <c r="AH59" s="166"/>
      <c r="AI59" s="65" t="s">
        <v>502</v>
      </c>
      <c r="AJ59" s="105" t="s">
        <v>502</v>
      </c>
    </row>
    <row r="60" spans="1:36" ht="36.450000000000003" customHeight="1">
      <c r="A60" s="63">
        <v>45</v>
      </c>
      <c r="B60" s="162" t="s">
        <v>400</v>
      </c>
      <c r="C60" s="162">
        <v>0</v>
      </c>
      <c r="D60" s="162">
        <v>0</v>
      </c>
      <c r="E60" s="162" t="s">
        <v>41</v>
      </c>
      <c r="F60" s="162">
        <v>18</v>
      </c>
      <c r="G60" s="231" t="s">
        <v>428</v>
      </c>
      <c r="H60" s="164" t="s">
        <v>6509</v>
      </c>
      <c r="I60" s="231" t="s">
        <v>20</v>
      </c>
      <c r="J60" s="231" t="s">
        <v>129</v>
      </c>
      <c r="K60" s="231">
        <v>6</v>
      </c>
      <c r="L60" s="165" t="s">
        <v>3769</v>
      </c>
      <c r="M60" s="165" t="s">
        <v>3764</v>
      </c>
      <c r="N60" s="64">
        <v>50</v>
      </c>
      <c r="O60" s="64">
        <v>15</v>
      </c>
      <c r="P60" s="64">
        <v>15</v>
      </c>
      <c r="Q60" s="64">
        <v>12</v>
      </c>
      <c r="R60" s="64">
        <f t="shared" si="5"/>
        <v>92</v>
      </c>
      <c r="S60" s="105" t="s">
        <v>6503</v>
      </c>
      <c r="T60" s="105" t="s">
        <v>172</v>
      </c>
      <c r="U60" s="159">
        <f t="shared" si="6"/>
        <v>65</v>
      </c>
      <c r="V60" s="398">
        <v>59</v>
      </c>
      <c r="W60" s="100">
        <f t="shared" si="7"/>
        <v>0.90769230769230769</v>
      </c>
      <c r="X60" s="105" t="str">
        <f t="shared" si="8"/>
        <v>De acuerdo a lo programado</v>
      </c>
      <c r="Y60" s="166"/>
      <c r="Z60" s="159">
        <f t="shared" si="9"/>
        <v>27</v>
      </c>
      <c r="AA60" s="159"/>
      <c r="AB60" s="100" t="str">
        <f t="shared" si="10"/>
        <v>No hay ejecución</v>
      </c>
      <c r="AC60" s="105" t="str">
        <f t="shared" si="11"/>
        <v>NA</v>
      </c>
      <c r="AD60" s="166"/>
      <c r="AE60" s="65">
        <f t="shared" si="12"/>
        <v>59</v>
      </c>
      <c r="AF60" s="100">
        <f t="shared" si="13"/>
        <v>0.64130434782608692</v>
      </c>
      <c r="AG60" s="105" t="str">
        <f t="shared" si="14"/>
        <v>Incumplimiento</v>
      </c>
      <c r="AH60" s="166"/>
      <c r="AI60" s="65" t="s">
        <v>502</v>
      </c>
      <c r="AJ60" s="105" t="s">
        <v>502</v>
      </c>
    </row>
    <row r="61" spans="1:36" ht="36.450000000000003" customHeight="1">
      <c r="A61" s="63">
        <v>46</v>
      </c>
      <c r="B61" s="162" t="s">
        <v>400</v>
      </c>
      <c r="C61" s="162">
        <v>0</v>
      </c>
      <c r="D61" s="162">
        <v>0</v>
      </c>
      <c r="E61" s="162" t="s">
        <v>41</v>
      </c>
      <c r="F61" s="162">
        <v>18</v>
      </c>
      <c r="G61" s="231" t="s">
        <v>428</v>
      </c>
      <c r="H61" s="164" t="s">
        <v>6538</v>
      </c>
      <c r="I61" s="231" t="s">
        <v>20</v>
      </c>
      <c r="J61" s="231" t="s">
        <v>129</v>
      </c>
      <c r="K61" s="231">
        <v>6</v>
      </c>
      <c r="L61" s="165" t="s">
        <v>2214</v>
      </c>
      <c r="M61" s="165" t="s">
        <v>2215</v>
      </c>
      <c r="N61" s="64">
        <v>0</v>
      </c>
      <c r="O61" s="64">
        <v>0</v>
      </c>
      <c r="P61" s="64">
        <v>0</v>
      </c>
      <c r="Q61" s="64">
        <v>0</v>
      </c>
      <c r="R61" s="64">
        <f t="shared" si="5"/>
        <v>0</v>
      </c>
      <c r="S61" s="105" t="s">
        <v>6503</v>
      </c>
      <c r="T61" s="105" t="s">
        <v>172</v>
      </c>
      <c r="U61" s="159">
        <f t="shared" si="6"/>
        <v>0</v>
      </c>
      <c r="V61" s="398">
        <v>88</v>
      </c>
      <c r="W61" s="100" t="str">
        <f t="shared" si="7"/>
        <v>No hay Programación</v>
      </c>
      <c r="X61" s="105" t="str">
        <f t="shared" si="8"/>
        <v>De acuerdo a lo programado</v>
      </c>
      <c r="Y61" s="166"/>
      <c r="Z61" s="159">
        <f t="shared" si="9"/>
        <v>0</v>
      </c>
      <c r="AA61" s="159"/>
      <c r="AB61" s="100" t="str">
        <f t="shared" si="10"/>
        <v>No hay ejecución</v>
      </c>
      <c r="AC61" s="105" t="str">
        <f t="shared" si="11"/>
        <v>NA</v>
      </c>
      <c r="AD61" s="166"/>
      <c r="AE61" s="65">
        <f t="shared" si="12"/>
        <v>88</v>
      </c>
      <c r="AF61" s="100" t="e">
        <f t="shared" si="13"/>
        <v>#DIV/0!</v>
      </c>
      <c r="AG61" s="105" t="e">
        <f t="shared" si="14"/>
        <v>#DIV/0!</v>
      </c>
      <c r="AH61" s="166"/>
      <c r="AI61" s="65" t="s">
        <v>502</v>
      </c>
      <c r="AJ61" s="105" t="s">
        <v>502</v>
      </c>
    </row>
    <row r="62" spans="1:36" ht="36.450000000000003" customHeight="1">
      <c r="A62" s="63">
        <v>47</v>
      </c>
      <c r="B62" s="162" t="s">
        <v>400</v>
      </c>
      <c r="C62" s="162">
        <v>0</v>
      </c>
      <c r="D62" s="162">
        <v>0</v>
      </c>
      <c r="E62" s="162" t="s">
        <v>41</v>
      </c>
      <c r="F62" s="162">
        <v>18</v>
      </c>
      <c r="G62" s="231" t="s">
        <v>428</v>
      </c>
      <c r="H62" s="164" t="s">
        <v>6539</v>
      </c>
      <c r="I62" s="231" t="s">
        <v>18</v>
      </c>
      <c r="J62" s="231" t="s">
        <v>129</v>
      </c>
      <c r="K62" s="231">
        <v>6</v>
      </c>
      <c r="L62" s="165" t="s">
        <v>2214</v>
      </c>
      <c r="M62" s="165" t="s">
        <v>3767</v>
      </c>
      <c r="N62" s="64">
        <v>50</v>
      </c>
      <c r="O62" s="64">
        <v>15</v>
      </c>
      <c r="P62" s="64">
        <v>15</v>
      </c>
      <c r="Q62" s="64">
        <v>12</v>
      </c>
      <c r="R62" s="64">
        <f t="shared" si="5"/>
        <v>92</v>
      </c>
      <c r="S62" s="105" t="s">
        <v>6503</v>
      </c>
      <c r="T62" s="105" t="s">
        <v>172</v>
      </c>
      <c r="U62" s="159">
        <f t="shared" si="6"/>
        <v>65</v>
      </c>
      <c r="V62" s="398">
        <v>90</v>
      </c>
      <c r="W62" s="100">
        <f t="shared" si="7"/>
        <v>1.3846153846153846</v>
      </c>
      <c r="X62" s="105" t="str">
        <f t="shared" si="8"/>
        <v>De acuerdo a lo programado</v>
      </c>
      <c r="Y62" s="166"/>
      <c r="Z62" s="159">
        <f t="shared" si="9"/>
        <v>27</v>
      </c>
      <c r="AA62" s="159"/>
      <c r="AB62" s="100" t="str">
        <f t="shared" si="10"/>
        <v>No hay ejecución</v>
      </c>
      <c r="AC62" s="105" t="str">
        <f t="shared" si="11"/>
        <v>NA</v>
      </c>
      <c r="AD62" s="166"/>
      <c r="AE62" s="65">
        <f t="shared" si="12"/>
        <v>90</v>
      </c>
      <c r="AF62" s="100">
        <f t="shared" si="13"/>
        <v>0.97826086956521741</v>
      </c>
      <c r="AG62" s="105" t="str">
        <f t="shared" si="14"/>
        <v>De acuerdo a lo programado</v>
      </c>
      <c r="AH62" s="166"/>
      <c r="AI62" s="65" t="s">
        <v>502</v>
      </c>
      <c r="AJ62" s="105" t="s">
        <v>502</v>
      </c>
    </row>
    <row r="63" spans="1:36" ht="36.450000000000003" customHeight="1">
      <c r="A63" s="63">
        <v>48</v>
      </c>
      <c r="B63" s="162" t="s">
        <v>400</v>
      </c>
      <c r="C63" s="162">
        <v>0</v>
      </c>
      <c r="D63" s="162">
        <v>0</v>
      </c>
      <c r="E63" s="162" t="s">
        <v>46</v>
      </c>
      <c r="F63" s="162">
        <v>21</v>
      </c>
      <c r="G63" s="231" t="s">
        <v>428</v>
      </c>
      <c r="H63" s="164" t="s">
        <v>6539</v>
      </c>
      <c r="I63" s="231" t="s">
        <v>18</v>
      </c>
      <c r="J63" s="231" t="s">
        <v>129</v>
      </c>
      <c r="K63" s="231"/>
      <c r="L63" s="165" t="s">
        <v>5943</v>
      </c>
      <c r="M63" s="165" t="s">
        <v>3767</v>
      </c>
      <c r="N63" s="64">
        <v>0</v>
      </c>
      <c r="O63" s="64">
        <v>2</v>
      </c>
      <c r="P63" s="64">
        <v>2</v>
      </c>
      <c r="Q63" s="64">
        <v>2</v>
      </c>
      <c r="R63" s="64">
        <f t="shared" si="5"/>
        <v>6</v>
      </c>
      <c r="S63" s="105" t="s">
        <v>6503</v>
      </c>
      <c r="T63" s="105" t="s">
        <v>172</v>
      </c>
      <c r="U63" s="159">
        <f t="shared" si="6"/>
        <v>2</v>
      </c>
      <c r="V63" s="398">
        <v>2</v>
      </c>
      <c r="W63" s="100">
        <f t="shared" si="7"/>
        <v>1</v>
      </c>
      <c r="X63" s="105" t="str">
        <f t="shared" si="8"/>
        <v>De acuerdo a lo programado</v>
      </c>
      <c r="Y63" s="166"/>
      <c r="Z63" s="159">
        <f t="shared" si="9"/>
        <v>4</v>
      </c>
      <c r="AA63" s="159"/>
      <c r="AB63" s="100" t="str">
        <f t="shared" si="10"/>
        <v>No hay ejecución</v>
      </c>
      <c r="AC63" s="105" t="str">
        <f t="shared" si="11"/>
        <v>NA</v>
      </c>
      <c r="AD63" s="166"/>
      <c r="AE63" s="65">
        <f t="shared" si="12"/>
        <v>2</v>
      </c>
      <c r="AF63" s="100">
        <f t="shared" si="13"/>
        <v>0.33333333333333331</v>
      </c>
      <c r="AG63" s="105" t="str">
        <f t="shared" si="14"/>
        <v>Incumplimiento</v>
      </c>
      <c r="AH63" s="166"/>
      <c r="AI63" s="65" t="s">
        <v>502</v>
      </c>
      <c r="AJ63" s="105" t="s">
        <v>502</v>
      </c>
    </row>
    <row r="64" spans="1:36" ht="36.450000000000003" customHeight="1">
      <c r="A64" s="63">
        <v>49</v>
      </c>
      <c r="B64" s="162" t="s">
        <v>400</v>
      </c>
      <c r="C64" s="162">
        <v>0</v>
      </c>
      <c r="D64" s="162">
        <v>0</v>
      </c>
      <c r="E64" s="162" t="s">
        <v>41</v>
      </c>
      <c r="F64" s="162">
        <v>18</v>
      </c>
      <c r="G64" s="231" t="s">
        <v>428</v>
      </c>
      <c r="H64" s="164" t="s">
        <v>6540</v>
      </c>
      <c r="I64" s="231" t="s">
        <v>345</v>
      </c>
      <c r="J64" s="231" t="s">
        <v>129</v>
      </c>
      <c r="K64" s="231"/>
      <c r="L64" s="165" t="s">
        <v>2201</v>
      </c>
      <c r="M64" s="165" t="s">
        <v>3764</v>
      </c>
      <c r="N64" s="64">
        <v>70</v>
      </c>
      <c r="O64" s="64">
        <v>28</v>
      </c>
      <c r="P64" s="64">
        <v>0</v>
      </c>
      <c r="Q64" s="64">
        <v>0</v>
      </c>
      <c r="R64" s="64">
        <f t="shared" si="5"/>
        <v>98</v>
      </c>
      <c r="S64" s="105" t="s">
        <v>6503</v>
      </c>
      <c r="T64" s="105" t="s">
        <v>172</v>
      </c>
      <c r="U64" s="159">
        <f t="shared" si="6"/>
        <v>98</v>
      </c>
      <c r="V64" s="398">
        <v>98</v>
      </c>
      <c r="W64" s="100">
        <f t="shared" si="7"/>
        <v>1</v>
      </c>
      <c r="X64" s="105" t="str">
        <f t="shared" si="8"/>
        <v>De acuerdo a lo programado</v>
      </c>
      <c r="Y64" s="166"/>
      <c r="Z64" s="159">
        <f t="shared" si="9"/>
        <v>0</v>
      </c>
      <c r="AA64" s="159"/>
      <c r="AB64" s="100" t="str">
        <f t="shared" si="10"/>
        <v>No hay ejecución</v>
      </c>
      <c r="AC64" s="105" t="str">
        <f t="shared" si="11"/>
        <v>NA</v>
      </c>
      <c r="AD64" s="166"/>
      <c r="AE64" s="65">
        <f t="shared" si="12"/>
        <v>98</v>
      </c>
      <c r="AF64" s="100">
        <f t="shared" si="13"/>
        <v>1</v>
      </c>
      <c r="AG64" s="105" t="str">
        <f t="shared" si="14"/>
        <v>De acuerdo a lo programado</v>
      </c>
      <c r="AH64" s="166"/>
      <c r="AI64" s="65" t="s">
        <v>502</v>
      </c>
      <c r="AJ64" s="105" t="s">
        <v>502</v>
      </c>
    </row>
    <row r="65" spans="1:36" ht="36.450000000000003" customHeight="1">
      <c r="A65" s="63">
        <v>50</v>
      </c>
      <c r="B65" s="162" t="s">
        <v>400</v>
      </c>
      <c r="C65" s="162">
        <v>0</v>
      </c>
      <c r="D65" s="162">
        <v>0</v>
      </c>
      <c r="E65" s="162" t="s">
        <v>41</v>
      </c>
      <c r="F65" s="162">
        <v>18</v>
      </c>
      <c r="G65" s="231" t="s">
        <v>428</v>
      </c>
      <c r="H65" s="164" t="s">
        <v>6541</v>
      </c>
      <c r="I65" s="231" t="s">
        <v>345</v>
      </c>
      <c r="J65" s="231" t="s">
        <v>129</v>
      </c>
      <c r="K65" s="231"/>
      <c r="L65" s="165" t="s">
        <v>2209</v>
      </c>
      <c r="M65" s="165" t="s">
        <v>3767</v>
      </c>
      <c r="N65" s="64">
        <v>70</v>
      </c>
      <c r="O65" s="64">
        <v>28</v>
      </c>
      <c r="P65" s="64">
        <v>0</v>
      </c>
      <c r="Q65" s="64">
        <v>0</v>
      </c>
      <c r="R65" s="64">
        <f t="shared" si="5"/>
        <v>98</v>
      </c>
      <c r="S65" s="105" t="s">
        <v>6503</v>
      </c>
      <c r="T65" s="105" t="s">
        <v>172</v>
      </c>
      <c r="U65" s="159">
        <f t="shared" si="6"/>
        <v>98</v>
      </c>
      <c r="V65" s="398">
        <v>98</v>
      </c>
      <c r="W65" s="100">
        <f t="shared" si="7"/>
        <v>1</v>
      </c>
      <c r="X65" s="105" t="str">
        <f t="shared" si="8"/>
        <v>De acuerdo a lo programado</v>
      </c>
      <c r="Y65" s="166"/>
      <c r="Z65" s="159">
        <f t="shared" si="9"/>
        <v>0</v>
      </c>
      <c r="AA65" s="159"/>
      <c r="AB65" s="100" t="str">
        <f t="shared" si="10"/>
        <v>No hay ejecución</v>
      </c>
      <c r="AC65" s="105" t="str">
        <f t="shared" si="11"/>
        <v>NA</v>
      </c>
      <c r="AD65" s="166"/>
      <c r="AE65" s="65">
        <f t="shared" si="12"/>
        <v>98</v>
      </c>
      <c r="AF65" s="100">
        <f t="shared" si="13"/>
        <v>1</v>
      </c>
      <c r="AG65" s="105" t="str">
        <f t="shared" si="14"/>
        <v>De acuerdo a lo programado</v>
      </c>
      <c r="AH65" s="166"/>
      <c r="AI65" s="65" t="s">
        <v>502</v>
      </c>
      <c r="AJ65" s="105" t="s">
        <v>502</v>
      </c>
    </row>
    <row r="66" spans="1:36" ht="36.450000000000003" customHeight="1">
      <c r="A66" s="63">
        <v>51</v>
      </c>
      <c r="B66" s="162" t="s">
        <v>400</v>
      </c>
      <c r="C66" s="162">
        <v>0</v>
      </c>
      <c r="D66" s="162">
        <v>0</v>
      </c>
      <c r="E66" s="162" t="s">
        <v>41</v>
      </c>
      <c r="F66" s="162">
        <v>18</v>
      </c>
      <c r="G66" s="231" t="s">
        <v>428</v>
      </c>
      <c r="H66" s="164" t="s">
        <v>6542</v>
      </c>
      <c r="I66" s="231" t="s">
        <v>345</v>
      </c>
      <c r="J66" s="231" t="s">
        <v>129</v>
      </c>
      <c r="K66" s="231">
        <v>6</v>
      </c>
      <c r="L66" s="165" t="s">
        <v>3769</v>
      </c>
      <c r="M66" s="165" t="s">
        <v>3767</v>
      </c>
      <c r="N66" s="64">
        <v>70</v>
      </c>
      <c r="O66" s="64">
        <v>28</v>
      </c>
      <c r="P66" s="64">
        <v>0</v>
      </c>
      <c r="Q66" s="64">
        <v>0</v>
      </c>
      <c r="R66" s="64">
        <f t="shared" si="5"/>
        <v>98</v>
      </c>
      <c r="S66" s="105" t="s">
        <v>6503</v>
      </c>
      <c r="T66" s="105" t="s">
        <v>172</v>
      </c>
      <c r="U66" s="159">
        <f t="shared" si="6"/>
        <v>98</v>
      </c>
      <c r="V66" s="398">
        <v>98</v>
      </c>
      <c r="W66" s="100">
        <f t="shared" si="7"/>
        <v>1</v>
      </c>
      <c r="X66" s="105" t="str">
        <f t="shared" si="8"/>
        <v>De acuerdo a lo programado</v>
      </c>
      <c r="Y66" s="166"/>
      <c r="Z66" s="159">
        <f t="shared" si="9"/>
        <v>0</v>
      </c>
      <c r="AA66" s="159"/>
      <c r="AB66" s="100" t="str">
        <f t="shared" si="10"/>
        <v>No hay ejecución</v>
      </c>
      <c r="AC66" s="105" t="str">
        <f t="shared" si="11"/>
        <v>NA</v>
      </c>
      <c r="AD66" s="166"/>
      <c r="AE66" s="65">
        <f t="shared" si="12"/>
        <v>98</v>
      </c>
      <c r="AF66" s="100">
        <f t="shared" si="13"/>
        <v>1</v>
      </c>
      <c r="AG66" s="105" t="str">
        <f t="shared" si="14"/>
        <v>De acuerdo a lo programado</v>
      </c>
      <c r="AH66" s="166"/>
      <c r="AI66" s="65" t="s">
        <v>502</v>
      </c>
      <c r="AJ66" s="105" t="s">
        <v>502</v>
      </c>
    </row>
    <row r="67" spans="1:36" ht="36.450000000000003" customHeight="1">
      <c r="A67" s="63">
        <v>52</v>
      </c>
      <c r="B67" s="162" t="s">
        <v>400</v>
      </c>
      <c r="C67" s="162">
        <v>0</v>
      </c>
      <c r="D67" s="162">
        <v>0</v>
      </c>
      <c r="E67" s="162" t="s">
        <v>41</v>
      </c>
      <c r="F67" s="162">
        <v>18</v>
      </c>
      <c r="G67" s="231" t="s">
        <v>428</v>
      </c>
      <c r="H67" s="164" t="s">
        <v>6543</v>
      </c>
      <c r="I67" s="231" t="s">
        <v>345</v>
      </c>
      <c r="J67" s="231" t="s">
        <v>129</v>
      </c>
      <c r="K67" s="231">
        <v>6</v>
      </c>
      <c r="L67" s="165" t="s">
        <v>2214</v>
      </c>
      <c r="M67" s="165" t="s">
        <v>3767</v>
      </c>
      <c r="N67" s="64">
        <v>70</v>
      </c>
      <c r="O67" s="64">
        <v>28</v>
      </c>
      <c r="P67" s="64">
        <v>33</v>
      </c>
      <c r="Q67" s="64">
        <v>33</v>
      </c>
      <c r="R67" s="64">
        <f t="shared" si="5"/>
        <v>164</v>
      </c>
      <c r="S67" s="105" t="s">
        <v>6503</v>
      </c>
      <c r="T67" s="105" t="s">
        <v>172</v>
      </c>
      <c r="U67" s="159">
        <f t="shared" si="6"/>
        <v>98</v>
      </c>
      <c r="V67" s="398">
        <v>126</v>
      </c>
      <c r="W67" s="100">
        <f t="shared" si="7"/>
        <v>1.2857142857142858</v>
      </c>
      <c r="X67" s="105" t="str">
        <f t="shared" si="8"/>
        <v>De acuerdo a lo programado</v>
      </c>
      <c r="Y67" s="166"/>
      <c r="Z67" s="159">
        <f t="shared" si="9"/>
        <v>66</v>
      </c>
      <c r="AA67" s="159"/>
      <c r="AB67" s="100" t="str">
        <f t="shared" si="10"/>
        <v>No hay ejecución</v>
      </c>
      <c r="AC67" s="105" t="str">
        <f t="shared" si="11"/>
        <v>NA</v>
      </c>
      <c r="AD67" s="166"/>
      <c r="AE67" s="65">
        <f t="shared" si="12"/>
        <v>126</v>
      </c>
      <c r="AF67" s="100">
        <f t="shared" si="13"/>
        <v>0.76829268292682928</v>
      </c>
      <c r="AG67" s="105" t="str">
        <f t="shared" si="14"/>
        <v>Atraso Leve</v>
      </c>
      <c r="AH67" s="166"/>
      <c r="AI67" s="65" t="s">
        <v>502</v>
      </c>
      <c r="AJ67" s="105" t="s">
        <v>502</v>
      </c>
    </row>
    <row r="68" spans="1:36" ht="36.450000000000003" customHeight="1">
      <c r="A68" s="63">
        <v>53</v>
      </c>
      <c r="B68" s="162" t="s">
        <v>400</v>
      </c>
      <c r="C68" s="162">
        <v>0</v>
      </c>
      <c r="D68" s="162">
        <v>0</v>
      </c>
      <c r="E68" s="162" t="s">
        <v>41</v>
      </c>
      <c r="F68" s="162">
        <v>18</v>
      </c>
      <c r="G68" s="231" t="s">
        <v>428</v>
      </c>
      <c r="H68" s="164" t="s">
        <v>6544</v>
      </c>
      <c r="I68" s="231" t="s">
        <v>345</v>
      </c>
      <c r="J68" s="231" t="s">
        <v>129</v>
      </c>
      <c r="K68" s="231">
        <v>6</v>
      </c>
      <c r="L68" s="165" t="s">
        <v>3769</v>
      </c>
      <c r="M68" s="165" t="s">
        <v>643</v>
      </c>
      <c r="N68" s="64">
        <v>0</v>
      </c>
      <c r="O68" s="64">
        <v>0</v>
      </c>
      <c r="P68" s="64">
        <v>0</v>
      </c>
      <c r="Q68" s="64">
        <v>0</v>
      </c>
      <c r="R68" s="64">
        <f t="shared" si="5"/>
        <v>0</v>
      </c>
      <c r="S68" s="105" t="s">
        <v>6503</v>
      </c>
      <c r="T68" s="105" t="s">
        <v>172</v>
      </c>
      <c r="U68" s="159">
        <f t="shared" si="6"/>
        <v>0</v>
      </c>
      <c r="V68" s="398">
        <v>47</v>
      </c>
      <c r="W68" s="100" t="str">
        <f t="shared" si="7"/>
        <v>No hay Programación</v>
      </c>
      <c r="X68" s="105" t="str">
        <f t="shared" si="8"/>
        <v>De acuerdo a lo programado</v>
      </c>
      <c r="Y68" s="166"/>
      <c r="Z68" s="159">
        <f t="shared" si="9"/>
        <v>0</v>
      </c>
      <c r="AA68" s="159"/>
      <c r="AB68" s="100" t="str">
        <f t="shared" si="10"/>
        <v>No hay ejecución</v>
      </c>
      <c r="AC68" s="105" t="str">
        <f t="shared" si="11"/>
        <v>NA</v>
      </c>
      <c r="AD68" s="166"/>
      <c r="AE68" s="65">
        <f t="shared" si="12"/>
        <v>47</v>
      </c>
      <c r="AF68" s="100" t="e">
        <f t="shared" si="13"/>
        <v>#DIV/0!</v>
      </c>
      <c r="AG68" s="105" t="e">
        <f t="shared" si="14"/>
        <v>#DIV/0!</v>
      </c>
      <c r="AH68" s="166"/>
      <c r="AI68" s="65" t="s">
        <v>502</v>
      </c>
      <c r="AJ68" s="105" t="s">
        <v>502</v>
      </c>
    </row>
    <row r="69" spans="1:36" ht="36.450000000000003" customHeight="1">
      <c r="A69" s="63">
        <v>54</v>
      </c>
      <c r="B69" s="162" t="s">
        <v>400</v>
      </c>
      <c r="C69" s="162">
        <v>0</v>
      </c>
      <c r="D69" s="162">
        <v>0</v>
      </c>
      <c r="E69" s="162" t="s">
        <v>41</v>
      </c>
      <c r="F69" s="162">
        <v>18</v>
      </c>
      <c r="G69" s="231" t="s">
        <v>428</v>
      </c>
      <c r="H69" s="164" t="s">
        <v>6545</v>
      </c>
      <c r="I69" s="231" t="s">
        <v>345</v>
      </c>
      <c r="J69" s="231" t="s">
        <v>129</v>
      </c>
      <c r="K69" s="231">
        <v>6</v>
      </c>
      <c r="L69" s="165" t="s">
        <v>640</v>
      </c>
      <c r="M69" s="165" t="s">
        <v>3767</v>
      </c>
      <c r="N69" s="64">
        <v>46</v>
      </c>
      <c r="O69" s="64">
        <v>0</v>
      </c>
      <c r="P69" s="64">
        <v>0</v>
      </c>
      <c r="Q69" s="64">
        <v>47</v>
      </c>
      <c r="R69" s="64">
        <f t="shared" si="5"/>
        <v>93</v>
      </c>
      <c r="S69" s="105" t="s">
        <v>6503</v>
      </c>
      <c r="T69" s="105" t="s">
        <v>172</v>
      </c>
      <c r="U69" s="159">
        <f t="shared" si="6"/>
        <v>46</v>
      </c>
      <c r="V69" s="398">
        <v>75</v>
      </c>
      <c r="W69" s="100">
        <f t="shared" si="7"/>
        <v>1.6304347826086956</v>
      </c>
      <c r="X69" s="105" t="str">
        <f t="shared" si="8"/>
        <v>De acuerdo a lo programado</v>
      </c>
      <c r="Y69" s="166"/>
      <c r="Z69" s="159">
        <f t="shared" si="9"/>
        <v>47</v>
      </c>
      <c r="AA69" s="159"/>
      <c r="AB69" s="100" t="str">
        <f t="shared" si="10"/>
        <v>No hay ejecución</v>
      </c>
      <c r="AC69" s="105" t="str">
        <f t="shared" si="11"/>
        <v>NA</v>
      </c>
      <c r="AD69" s="166"/>
      <c r="AE69" s="65">
        <f t="shared" si="12"/>
        <v>75</v>
      </c>
      <c r="AF69" s="100">
        <f t="shared" si="13"/>
        <v>0.80645161290322576</v>
      </c>
      <c r="AG69" s="105" t="str">
        <f t="shared" si="14"/>
        <v>Atraso Leve</v>
      </c>
      <c r="AH69" s="166"/>
      <c r="AI69" s="65" t="s">
        <v>502</v>
      </c>
      <c r="AJ69" s="105" t="s">
        <v>502</v>
      </c>
    </row>
    <row r="70" spans="1:36" ht="36.450000000000003" customHeight="1">
      <c r="A70" s="63">
        <v>55</v>
      </c>
      <c r="B70" s="162" t="s">
        <v>400</v>
      </c>
      <c r="C70" s="162">
        <v>0</v>
      </c>
      <c r="D70" s="162">
        <v>0</v>
      </c>
      <c r="E70" s="162" t="s">
        <v>41</v>
      </c>
      <c r="F70" s="162">
        <v>18</v>
      </c>
      <c r="G70" s="231" t="s">
        <v>428</v>
      </c>
      <c r="H70" s="164" t="s">
        <v>6546</v>
      </c>
      <c r="I70" s="231" t="s">
        <v>345</v>
      </c>
      <c r="J70" s="231" t="s">
        <v>129</v>
      </c>
      <c r="K70" s="231">
        <v>6</v>
      </c>
      <c r="L70" s="165" t="s">
        <v>6520</v>
      </c>
      <c r="M70" s="165" t="s">
        <v>643</v>
      </c>
      <c r="N70" s="64">
        <v>2</v>
      </c>
      <c r="O70" s="64">
        <v>3</v>
      </c>
      <c r="P70" s="64">
        <v>3</v>
      </c>
      <c r="Q70" s="64">
        <v>5</v>
      </c>
      <c r="R70" s="64">
        <f t="shared" si="5"/>
        <v>13</v>
      </c>
      <c r="S70" s="105" t="s">
        <v>6503</v>
      </c>
      <c r="T70" s="105" t="s">
        <v>172</v>
      </c>
      <c r="U70" s="159">
        <f t="shared" si="6"/>
        <v>5</v>
      </c>
      <c r="V70" s="398">
        <v>4</v>
      </c>
      <c r="W70" s="100">
        <f t="shared" si="7"/>
        <v>0.8</v>
      </c>
      <c r="X70" s="105" t="str">
        <f t="shared" si="8"/>
        <v>Atraso Leve</v>
      </c>
      <c r="Y70" s="166"/>
      <c r="Z70" s="159">
        <f t="shared" si="9"/>
        <v>8</v>
      </c>
      <c r="AA70" s="159"/>
      <c r="AB70" s="100" t="str">
        <f t="shared" si="10"/>
        <v>No hay ejecución</v>
      </c>
      <c r="AC70" s="105" t="str">
        <f t="shared" si="11"/>
        <v>NA</v>
      </c>
      <c r="AD70" s="166"/>
      <c r="AE70" s="65">
        <f t="shared" si="12"/>
        <v>4</v>
      </c>
      <c r="AF70" s="100">
        <f t="shared" si="13"/>
        <v>0.30769230769230771</v>
      </c>
      <c r="AG70" s="105" t="str">
        <f t="shared" si="14"/>
        <v>Incumplimiento</v>
      </c>
      <c r="AH70" s="166"/>
      <c r="AI70" s="65" t="s">
        <v>502</v>
      </c>
      <c r="AJ70" s="105" t="s">
        <v>502</v>
      </c>
    </row>
    <row r="71" spans="1:36" ht="36.450000000000003" customHeight="1">
      <c r="A71" s="63">
        <v>56</v>
      </c>
      <c r="B71" s="162" t="s">
        <v>400</v>
      </c>
      <c r="C71" s="162">
        <v>0</v>
      </c>
      <c r="D71" s="162">
        <v>0</v>
      </c>
      <c r="E71" s="162" t="s">
        <v>41</v>
      </c>
      <c r="F71" s="162">
        <v>18</v>
      </c>
      <c r="G71" s="231" t="s">
        <v>428</v>
      </c>
      <c r="H71" s="164" t="s">
        <v>6547</v>
      </c>
      <c r="I71" s="231" t="s">
        <v>20</v>
      </c>
      <c r="J71" s="231" t="s">
        <v>129</v>
      </c>
      <c r="K71" s="231">
        <v>6</v>
      </c>
      <c r="L71" s="165" t="s">
        <v>2201</v>
      </c>
      <c r="M71" s="165" t="s">
        <v>3767</v>
      </c>
      <c r="N71" s="64">
        <v>20</v>
      </c>
      <c r="O71" s="64">
        <v>0</v>
      </c>
      <c r="P71" s="64">
        <v>0</v>
      </c>
      <c r="Q71" s="64">
        <v>0</v>
      </c>
      <c r="R71" s="64">
        <f t="shared" si="5"/>
        <v>20</v>
      </c>
      <c r="S71" s="105" t="s">
        <v>6503</v>
      </c>
      <c r="T71" s="105" t="s">
        <v>172</v>
      </c>
      <c r="U71" s="159">
        <f t="shared" si="6"/>
        <v>20</v>
      </c>
      <c r="V71" s="398">
        <v>20</v>
      </c>
      <c r="W71" s="100">
        <f t="shared" si="7"/>
        <v>1</v>
      </c>
      <c r="X71" s="105" t="str">
        <f t="shared" si="8"/>
        <v>De acuerdo a lo programado</v>
      </c>
      <c r="Y71" s="166"/>
      <c r="Z71" s="159">
        <f t="shared" si="9"/>
        <v>0</v>
      </c>
      <c r="AA71" s="159"/>
      <c r="AB71" s="100" t="str">
        <f t="shared" si="10"/>
        <v>No hay ejecución</v>
      </c>
      <c r="AC71" s="105" t="str">
        <f t="shared" si="11"/>
        <v>NA</v>
      </c>
      <c r="AD71" s="166"/>
      <c r="AE71" s="65">
        <f t="shared" si="12"/>
        <v>20</v>
      </c>
      <c r="AF71" s="100">
        <f t="shared" si="13"/>
        <v>1</v>
      </c>
      <c r="AG71" s="105" t="str">
        <f t="shared" si="14"/>
        <v>De acuerdo a lo programado</v>
      </c>
      <c r="AH71" s="166"/>
      <c r="AI71" s="65" t="s">
        <v>502</v>
      </c>
      <c r="AJ71" s="105" t="s">
        <v>502</v>
      </c>
    </row>
    <row r="72" spans="1:36" ht="36.450000000000003" customHeight="1">
      <c r="A72" s="63">
        <v>57</v>
      </c>
      <c r="B72" s="162" t="s">
        <v>400</v>
      </c>
      <c r="C72" s="162">
        <v>0</v>
      </c>
      <c r="D72" s="162">
        <v>0</v>
      </c>
      <c r="E72" s="162" t="s">
        <v>41</v>
      </c>
      <c r="F72" s="162">
        <v>18</v>
      </c>
      <c r="G72" s="231" t="s">
        <v>428</v>
      </c>
      <c r="H72" s="164" t="s">
        <v>6547</v>
      </c>
      <c r="I72" s="231" t="s">
        <v>20</v>
      </c>
      <c r="J72" s="231" t="s">
        <v>129</v>
      </c>
      <c r="K72" s="231">
        <v>6</v>
      </c>
      <c r="L72" s="165" t="s">
        <v>2205</v>
      </c>
      <c r="M72" s="165" t="s">
        <v>3814</v>
      </c>
      <c r="N72" s="64">
        <v>0</v>
      </c>
      <c r="O72" s="64">
        <v>5</v>
      </c>
      <c r="P72" s="64">
        <v>0</v>
      </c>
      <c r="Q72" s="64">
        <v>0</v>
      </c>
      <c r="R72" s="64">
        <f t="shared" si="5"/>
        <v>5</v>
      </c>
      <c r="S72" s="105" t="s">
        <v>6503</v>
      </c>
      <c r="T72" s="105" t="s">
        <v>172</v>
      </c>
      <c r="U72" s="159">
        <f t="shared" si="6"/>
        <v>5</v>
      </c>
      <c r="V72" s="398">
        <v>4</v>
      </c>
      <c r="W72" s="100">
        <f t="shared" si="7"/>
        <v>0.8</v>
      </c>
      <c r="X72" s="105" t="str">
        <f t="shared" si="8"/>
        <v>Atraso Leve</v>
      </c>
      <c r="Y72" s="166"/>
      <c r="Z72" s="159">
        <f t="shared" si="9"/>
        <v>0</v>
      </c>
      <c r="AA72" s="159"/>
      <c r="AB72" s="100" t="str">
        <f t="shared" si="10"/>
        <v>No hay ejecución</v>
      </c>
      <c r="AC72" s="105" t="str">
        <f t="shared" si="11"/>
        <v>NA</v>
      </c>
      <c r="AD72" s="166"/>
      <c r="AE72" s="65">
        <f t="shared" si="12"/>
        <v>4</v>
      </c>
      <c r="AF72" s="100">
        <f t="shared" si="13"/>
        <v>0.8</v>
      </c>
      <c r="AG72" s="105" t="str">
        <f t="shared" si="14"/>
        <v>Atraso Leve</v>
      </c>
      <c r="AH72" s="166"/>
      <c r="AI72" s="65" t="s">
        <v>502</v>
      </c>
      <c r="AJ72" s="105" t="s">
        <v>502</v>
      </c>
    </row>
    <row r="73" spans="1:36" ht="36.450000000000003" customHeight="1">
      <c r="A73" s="63">
        <v>58</v>
      </c>
      <c r="B73" s="162" t="s">
        <v>400</v>
      </c>
      <c r="C73" s="162">
        <v>0</v>
      </c>
      <c r="D73" s="162">
        <v>0</v>
      </c>
      <c r="E73" s="162" t="s">
        <v>41</v>
      </c>
      <c r="F73" s="162">
        <v>18</v>
      </c>
      <c r="G73" s="231" t="s">
        <v>428</v>
      </c>
      <c r="H73" s="164" t="s">
        <v>6548</v>
      </c>
      <c r="I73" s="231" t="s">
        <v>20</v>
      </c>
      <c r="J73" s="231" t="s">
        <v>129</v>
      </c>
      <c r="K73" s="231">
        <v>6</v>
      </c>
      <c r="L73" s="165" t="s">
        <v>2214</v>
      </c>
      <c r="M73" s="165" t="s">
        <v>3767</v>
      </c>
      <c r="N73" s="64">
        <v>20</v>
      </c>
      <c r="O73" s="64">
        <v>9</v>
      </c>
      <c r="P73" s="64">
        <v>8</v>
      </c>
      <c r="Q73" s="64">
        <v>9</v>
      </c>
      <c r="R73" s="64">
        <f t="shared" si="5"/>
        <v>46</v>
      </c>
      <c r="S73" s="105" t="s">
        <v>6503</v>
      </c>
      <c r="T73" s="105" t="s">
        <v>172</v>
      </c>
      <c r="U73" s="159">
        <f t="shared" si="6"/>
        <v>29</v>
      </c>
      <c r="V73" s="398">
        <v>23</v>
      </c>
      <c r="W73" s="100">
        <f t="shared" si="7"/>
        <v>0.7931034482758621</v>
      </c>
      <c r="X73" s="105" t="str">
        <f t="shared" si="8"/>
        <v>Atraso Leve</v>
      </c>
      <c r="Y73" s="166"/>
      <c r="Z73" s="159">
        <f t="shared" si="9"/>
        <v>17</v>
      </c>
      <c r="AA73" s="159"/>
      <c r="AB73" s="100" t="str">
        <f t="shared" si="10"/>
        <v>No hay ejecución</v>
      </c>
      <c r="AC73" s="105" t="str">
        <f t="shared" si="11"/>
        <v>NA</v>
      </c>
      <c r="AD73" s="166"/>
      <c r="AE73" s="65">
        <f t="shared" si="12"/>
        <v>23</v>
      </c>
      <c r="AF73" s="100">
        <f t="shared" si="13"/>
        <v>0.5</v>
      </c>
      <c r="AG73" s="105" t="str">
        <f t="shared" si="14"/>
        <v>Incumplimiento</v>
      </c>
      <c r="AH73" s="166"/>
      <c r="AI73" s="65" t="s">
        <v>502</v>
      </c>
      <c r="AJ73" s="105" t="s">
        <v>502</v>
      </c>
    </row>
    <row r="74" spans="1:36" ht="36.450000000000003" customHeight="1">
      <c r="A74" s="63">
        <v>59</v>
      </c>
      <c r="B74" s="162" t="s">
        <v>400</v>
      </c>
      <c r="C74" s="162">
        <v>0</v>
      </c>
      <c r="D74" s="162">
        <v>0</v>
      </c>
      <c r="E74" s="162" t="s">
        <v>41</v>
      </c>
      <c r="F74" s="162">
        <v>18</v>
      </c>
      <c r="G74" s="231" t="s">
        <v>428</v>
      </c>
      <c r="H74" s="164" t="s">
        <v>6549</v>
      </c>
      <c r="I74" s="231" t="s">
        <v>20</v>
      </c>
      <c r="J74" s="231" t="s">
        <v>129</v>
      </c>
      <c r="K74" s="231">
        <v>6</v>
      </c>
      <c r="L74" s="165" t="s">
        <v>6520</v>
      </c>
      <c r="M74" s="165" t="s">
        <v>643</v>
      </c>
      <c r="N74" s="64">
        <v>1</v>
      </c>
      <c r="O74" s="64">
        <v>1</v>
      </c>
      <c r="P74" s="64">
        <v>1</v>
      </c>
      <c r="Q74" s="64">
        <v>1</v>
      </c>
      <c r="R74" s="64">
        <f t="shared" si="5"/>
        <v>4</v>
      </c>
      <c r="S74" s="105" t="s">
        <v>6503</v>
      </c>
      <c r="T74" s="105" t="s">
        <v>172</v>
      </c>
      <c r="U74" s="159">
        <f t="shared" si="6"/>
        <v>2</v>
      </c>
      <c r="V74" s="398">
        <v>0</v>
      </c>
      <c r="W74" s="100">
        <f t="shared" si="7"/>
        <v>0</v>
      </c>
      <c r="X74" s="105" t="str">
        <f t="shared" si="8"/>
        <v>En Riesgo de no Cumplimiento</v>
      </c>
      <c r="Y74" s="166"/>
      <c r="Z74" s="159">
        <f t="shared" si="9"/>
        <v>2</v>
      </c>
      <c r="AA74" s="159"/>
      <c r="AB74" s="100" t="str">
        <f t="shared" si="10"/>
        <v>No hay ejecución</v>
      </c>
      <c r="AC74" s="105" t="str">
        <f t="shared" si="11"/>
        <v>NA</v>
      </c>
      <c r="AD74" s="166"/>
      <c r="AE74" s="65">
        <f t="shared" si="12"/>
        <v>0</v>
      </c>
      <c r="AF74" s="100" t="str">
        <f t="shared" si="13"/>
        <v>No hay Programación</v>
      </c>
      <c r="AG74" s="105" t="str">
        <f t="shared" si="14"/>
        <v>De acuerdo a lo programado</v>
      </c>
      <c r="AH74" s="166"/>
      <c r="AI74" s="65" t="s">
        <v>502</v>
      </c>
      <c r="AJ74" s="105" t="s">
        <v>502</v>
      </c>
    </row>
    <row r="75" spans="1:36" ht="36.450000000000003" customHeight="1">
      <c r="A75" s="63">
        <v>60</v>
      </c>
      <c r="B75" s="162" t="s">
        <v>403</v>
      </c>
      <c r="C75" s="162">
        <v>0</v>
      </c>
      <c r="D75" s="162">
        <v>0</v>
      </c>
      <c r="E75" s="162" t="s">
        <v>72</v>
      </c>
      <c r="F75" s="162">
        <v>22</v>
      </c>
      <c r="G75" s="231" t="s">
        <v>422</v>
      </c>
      <c r="H75" s="164" t="s">
        <v>6550</v>
      </c>
      <c r="I75" s="231" t="s">
        <v>20</v>
      </c>
      <c r="J75" s="231" t="s">
        <v>334</v>
      </c>
      <c r="K75" s="231">
        <v>3</v>
      </c>
      <c r="L75" s="165" t="s">
        <v>6551</v>
      </c>
      <c r="M75" s="165" t="s">
        <v>3814</v>
      </c>
      <c r="N75" s="64">
        <v>0</v>
      </c>
      <c r="O75" s="64">
        <v>0</v>
      </c>
      <c r="P75" s="64">
        <v>1</v>
      </c>
      <c r="Q75" s="64">
        <v>1</v>
      </c>
      <c r="R75" s="64">
        <f t="shared" si="5"/>
        <v>2</v>
      </c>
      <c r="S75" s="105" t="s">
        <v>6503</v>
      </c>
      <c r="T75" s="105" t="s">
        <v>172</v>
      </c>
      <c r="U75" s="159">
        <f t="shared" si="6"/>
        <v>0</v>
      </c>
      <c r="V75" s="398">
        <v>1</v>
      </c>
      <c r="W75" s="100" t="str">
        <f t="shared" si="7"/>
        <v>No hay Programación</v>
      </c>
      <c r="X75" s="105" t="str">
        <f t="shared" si="8"/>
        <v>De acuerdo a lo programado</v>
      </c>
      <c r="Y75" s="166"/>
      <c r="Z75" s="159">
        <f t="shared" si="9"/>
        <v>2</v>
      </c>
      <c r="AA75" s="159"/>
      <c r="AB75" s="100" t="str">
        <f t="shared" si="10"/>
        <v>No hay ejecución</v>
      </c>
      <c r="AC75" s="105" t="str">
        <f t="shared" si="11"/>
        <v>NA</v>
      </c>
      <c r="AD75" s="166"/>
      <c r="AE75" s="65">
        <f t="shared" si="12"/>
        <v>1</v>
      </c>
      <c r="AF75" s="100">
        <f t="shared" si="13"/>
        <v>0.5</v>
      </c>
      <c r="AG75" s="105" t="str">
        <f t="shared" si="14"/>
        <v>Incumplimiento</v>
      </c>
      <c r="AH75" s="166"/>
      <c r="AI75" s="65" t="s">
        <v>502</v>
      </c>
      <c r="AJ75" s="105" t="s">
        <v>502</v>
      </c>
    </row>
    <row r="76" spans="1:36" ht="36.450000000000003" customHeight="1">
      <c r="A76" s="63">
        <v>61</v>
      </c>
      <c r="B76" s="162" t="s">
        <v>403</v>
      </c>
      <c r="C76" s="162">
        <v>0</v>
      </c>
      <c r="D76" s="162">
        <v>0</v>
      </c>
      <c r="E76" s="162" t="s">
        <v>72</v>
      </c>
      <c r="F76" s="162">
        <v>20</v>
      </c>
      <c r="G76" s="231" t="s">
        <v>422</v>
      </c>
      <c r="H76" s="164" t="s">
        <v>6552</v>
      </c>
      <c r="I76" s="231" t="s">
        <v>20</v>
      </c>
      <c r="J76" s="231" t="s">
        <v>334</v>
      </c>
      <c r="K76" s="231">
        <v>3</v>
      </c>
      <c r="L76" s="165" t="s">
        <v>6553</v>
      </c>
      <c r="M76" s="165" t="s">
        <v>3814</v>
      </c>
      <c r="N76" s="64">
        <v>0</v>
      </c>
      <c r="O76" s="64">
        <v>0</v>
      </c>
      <c r="P76" s="64">
        <v>1</v>
      </c>
      <c r="Q76" s="64">
        <v>1</v>
      </c>
      <c r="R76" s="64">
        <f t="shared" si="5"/>
        <v>2</v>
      </c>
      <c r="S76" s="105" t="s">
        <v>6503</v>
      </c>
      <c r="T76" s="105" t="s">
        <v>172</v>
      </c>
      <c r="U76" s="159">
        <f t="shared" si="6"/>
        <v>0</v>
      </c>
      <c r="V76" s="398" t="s">
        <v>6517</v>
      </c>
      <c r="W76" s="100" t="str">
        <f t="shared" si="7"/>
        <v>No hay Programación</v>
      </c>
      <c r="X76" s="105" t="str">
        <f t="shared" si="8"/>
        <v>De acuerdo a lo programado</v>
      </c>
      <c r="Y76" s="166"/>
      <c r="Z76" s="159">
        <f t="shared" si="9"/>
        <v>2</v>
      </c>
      <c r="AA76" s="159"/>
      <c r="AB76" s="100" t="str">
        <f t="shared" si="10"/>
        <v>No hay ejecución</v>
      </c>
      <c r="AC76" s="105" t="str">
        <f t="shared" si="11"/>
        <v>NA</v>
      </c>
      <c r="AD76" s="166"/>
      <c r="AE76" s="65" t="e">
        <f t="shared" si="12"/>
        <v>#VALUE!</v>
      </c>
      <c r="AF76" s="100" t="e">
        <f t="shared" si="13"/>
        <v>#VALUE!</v>
      </c>
      <c r="AG76" s="105" t="e">
        <f t="shared" si="14"/>
        <v>#VALUE!</v>
      </c>
      <c r="AH76" s="166"/>
      <c r="AI76" s="65" t="s">
        <v>502</v>
      </c>
      <c r="AJ76" s="105" t="s">
        <v>502</v>
      </c>
    </row>
    <row r="77" spans="1:36" ht="36.450000000000003" customHeight="1">
      <c r="A77" s="63">
        <v>62</v>
      </c>
      <c r="B77" s="162" t="s">
        <v>661</v>
      </c>
      <c r="C77" s="162">
        <v>0</v>
      </c>
      <c r="D77" s="162">
        <v>0</v>
      </c>
      <c r="E77" s="162" t="s">
        <v>285</v>
      </c>
      <c r="F77" s="162">
        <v>20</v>
      </c>
      <c r="G77" s="231" t="s">
        <v>422</v>
      </c>
      <c r="H77" s="164" t="s">
        <v>6554</v>
      </c>
      <c r="I77" s="231" t="s">
        <v>20</v>
      </c>
      <c r="J77" s="231" t="s">
        <v>334</v>
      </c>
      <c r="K77" s="231">
        <v>3</v>
      </c>
      <c r="L77" s="165" t="s">
        <v>6555</v>
      </c>
      <c r="M77" s="165" t="s">
        <v>643</v>
      </c>
      <c r="N77" s="64">
        <v>0</v>
      </c>
      <c r="O77" s="64">
        <v>0</v>
      </c>
      <c r="P77" s="64">
        <v>1</v>
      </c>
      <c r="Q77" s="64">
        <v>1</v>
      </c>
      <c r="R77" s="64">
        <f t="shared" si="5"/>
        <v>2</v>
      </c>
      <c r="S77" s="105" t="s">
        <v>6503</v>
      </c>
      <c r="T77" s="105" t="s">
        <v>172</v>
      </c>
      <c r="U77" s="159">
        <f t="shared" si="6"/>
        <v>0</v>
      </c>
      <c r="V77" s="398" t="s">
        <v>6517</v>
      </c>
      <c r="W77" s="100" t="str">
        <f t="shared" si="7"/>
        <v>No hay Programación</v>
      </c>
      <c r="X77" s="105" t="str">
        <f t="shared" si="8"/>
        <v>De acuerdo a lo programado</v>
      </c>
      <c r="Y77" s="166"/>
      <c r="Z77" s="159">
        <f t="shared" si="9"/>
        <v>2</v>
      </c>
      <c r="AA77" s="159"/>
      <c r="AB77" s="100" t="str">
        <f t="shared" si="10"/>
        <v>No hay ejecución</v>
      </c>
      <c r="AC77" s="105" t="str">
        <f t="shared" si="11"/>
        <v>NA</v>
      </c>
      <c r="AD77" s="166"/>
      <c r="AE77" s="65" t="e">
        <f t="shared" si="12"/>
        <v>#VALUE!</v>
      </c>
      <c r="AF77" s="100" t="e">
        <f t="shared" si="13"/>
        <v>#VALUE!</v>
      </c>
      <c r="AG77" s="105" t="e">
        <f t="shared" si="14"/>
        <v>#VALUE!</v>
      </c>
      <c r="AH77" s="166"/>
      <c r="AI77" s="65" t="s">
        <v>502</v>
      </c>
      <c r="AJ77" s="105" t="s">
        <v>502</v>
      </c>
    </row>
    <row r="78" spans="1:36" ht="36.450000000000003" customHeight="1">
      <c r="A78" s="63">
        <v>63</v>
      </c>
      <c r="B78" s="162" t="s">
        <v>667</v>
      </c>
      <c r="C78" s="162">
        <v>0</v>
      </c>
      <c r="D78" s="162">
        <v>0</v>
      </c>
      <c r="E78" s="162" t="s">
        <v>287</v>
      </c>
      <c r="F78" s="162">
        <v>20</v>
      </c>
      <c r="G78" s="231" t="s">
        <v>422</v>
      </c>
      <c r="H78" s="164" t="s">
        <v>6556</v>
      </c>
      <c r="I78" s="231" t="s">
        <v>20</v>
      </c>
      <c r="J78" s="231" t="s">
        <v>334</v>
      </c>
      <c r="K78" s="231">
        <v>3</v>
      </c>
      <c r="L78" s="165" t="s">
        <v>6557</v>
      </c>
      <c r="M78" s="165" t="s">
        <v>3767</v>
      </c>
      <c r="N78" s="64">
        <v>0</v>
      </c>
      <c r="O78" s="64">
        <v>0</v>
      </c>
      <c r="P78" s="64">
        <v>0</v>
      </c>
      <c r="Q78" s="64">
        <v>0</v>
      </c>
      <c r="R78" s="64">
        <f t="shared" si="5"/>
        <v>0</v>
      </c>
      <c r="S78" s="105" t="s">
        <v>6503</v>
      </c>
      <c r="T78" s="105" t="s">
        <v>172</v>
      </c>
      <c r="U78" s="159">
        <f t="shared" si="6"/>
        <v>0</v>
      </c>
      <c r="V78" s="398" t="s">
        <v>6517</v>
      </c>
      <c r="W78" s="100" t="str">
        <f t="shared" si="7"/>
        <v>No hay Programación</v>
      </c>
      <c r="X78" s="105" t="str">
        <f t="shared" si="8"/>
        <v>De acuerdo a lo programado</v>
      </c>
      <c r="Y78" s="166"/>
      <c r="Z78" s="159">
        <f t="shared" si="9"/>
        <v>0</v>
      </c>
      <c r="AA78" s="159"/>
      <c r="AB78" s="100" t="str">
        <f t="shared" si="10"/>
        <v>No hay ejecución</v>
      </c>
      <c r="AC78" s="105" t="str">
        <f t="shared" si="11"/>
        <v>NA</v>
      </c>
      <c r="AD78" s="166"/>
      <c r="AE78" s="65" t="e">
        <f t="shared" si="12"/>
        <v>#VALUE!</v>
      </c>
      <c r="AF78" s="100" t="e">
        <f t="shared" si="13"/>
        <v>#VALUE!</v>
      </c>
      <c r="AG78" s="105" t="e">
        <f t="shared" si="14"/>
        <v>#VALUE!</v>
      </c>
      <c r="AH78" s="166"/>
      <c r="AI78" s="65" t="s">
        <v>502</v>
      </c>
      <c r="AJ78" s="105" t="s">
        <v>502</v>
      </c>
    </row>
    <row r="79" spans="1:36" ht="36.450000000000003" customHeight="1">
      <c r="A79" s="63">
        <v>64</v>
      </c>
      <c r="B79" s="162" t="s">
        <v>6558</v>
      </c>
      <c r="C79" s="162">
        <v>0</v>
      </c>
      <c r="D79" s="162">
        <v>0</v>
      </c>
      <c r="E79" s="162" t="s">
        <v>289</v>
      </c>
      <c r="F79" s="162">
        <v>20</v>
      </c>
      <c r="G79" s="231" t="s">
        <v>422</v>
      </c>
      <c r="H79" s="164" t="s">
        <v>6559</v>
      </c>
      <c r="I79" s="231" t="s">
        <v>20</v>
      </c>
      <c r="J79" s="231" t="s">
        <v>334</v>
      </c>
      <c r="K79" s="231">
        <v>3</v>
      </c>
      <c r="L79" s="165" t="s">
        <v>6560</v>
      </c>
      <c r="M79" s="165" t="s">
        <v>643</v>
      </c>
      <c r="N79" s="64">
        <v>0</v>
      </c>
      <c r="O79" s="64">
        <v>0</v>
      </c>
      <c r="P79" s="64">
        <v>0</v>
      </c>
      <c r="Q79" s="64">
        <v>1</v>
      </c>
      <c r="R79" s="64">
        <f t="shared" si="5"/>
        <v>1</v>
      </c>
      <c r="S79" s="105" t="s">
        <v>6503</v>
      </c>
      <c r="T79" s="105" t="s">
        <v>172</v>
      </c>
      <c r="U79" s="159">
        <f t="shared" si="6"/>
        <v>0</v>
      </c>
      <c r="V79" s="398" t="s">
        <v>6517</v>
      </c>
      <c r="W79" s="100" t="str">
        <f t="shared" si="7"/>
        <v>No hay Programación</v>
      </c>
      <c r="X79" s="105" t="str">
        <f t="shared" si="8"/>
        <v>De acuerdo a lo programado</v>
      </c>
      <c r="Y79" s="166"/>
      <c r="Z79" s="159">
        <f t="shared" si="9"/>
        <v>1</v>
      </c>
      <c r="AA79" s="159"/>
      <c r="AB79" s="100" t="str">
        <f t="shared" si="10"/>
        <v>No hay ejecución</v>
      </c>
      <c r="AC79" s="105" t="str">
        <f t="shared" si="11"/>
        <v>NA</v>
      </c>
      <c r="AD79" s="166"/>
      <c r="AE79" s="65" t="e">
        <f t="shared" si="12"/>
        <v>#VALUE!</v>
      </c>
      <c r="AF79" s="100" t="e">
        <f t="shared" si="13"/>
        <v>#VALUE!</v>
      </c>
      <c r="AG79" s="105" t="e">
        <f t="shared" si="14"/>
        <v>#VALUE!</v>
      </c>
      <c r="AH79" s="166"/>
      <c r="AI79" s="65" t="s">
        <v>502</v>
      </c>
      <c r="AJ79" s="105" t="s">
        <v>502</v>
      </c>
    </row>
    <row r="80" spans="1:36" ht="36.450000000000003" customHeight="1">
      <c r="A80" s="63">
        <v>65</v>
      </c>
      <c r="B80" s="162" t="s">
        <v>403</v>
      </c>
      <c r="C80" s="162">
        <v>0</v>
      </c>
      <c r="D80" s="162">
        <v>0</v>
      </c>
      <c r="E80" s="162" t="s">
        <v>72</v>
      </c>
      <c r="F80" s="162">
        <v>20</v>
      </c>
      <c r="G80" s="231" t="s">
        <v>422</v>
      </c>
      <c r="H80" s="164" t="s">
        <v>6561</v>
      </c>
      <c r="I80" s="231" t="s">
        <v>20</v>
      </c>
      <c r="J80" s="231" t="s">
        <v>334</v>
      </c>
      <c r="K80" s="231">
        <v>3</v>
      </c>
      <c r="L80" s="165" t="s">
        <v>6562</v>
      </c>
      <c r="M80" s="165" t="s">
        <v>3814</v>
      </c>
      <c r="N80" s="64">
        <v>0</v>
      </c>
      <c r="O80" s="64">
        <v>0</v>
      </c>
      <c r="P80" s="64">
        <v>0</v>
      </c>
      <c r="Q80" s="64">
        <v>0</v>
      </c>
      <c r="R80" s="64">
        <f t="shared" si="5"/>
        <v>0</v>
      </c>
      <c r="S80" s="105" t="s">
        <v>6503</v>
      </c>
      <c r="T80" s="105" t="s">
        <v>172</v>
      </c>
      <c r="U80" s="159">
        <f t="shared" si="6"/>
        <v>0</v>
      </c>
      <c r="V80" s="398" t="s">
        <v>6517</v>
      </c>
      <c r="W80" s="100" t="str">
        <f t="shared" si="7"/>
        <v>No hay Programación</v>
      </c>
      <c r="X80" s="105" t="str">
        <f t="shared" si="8"/>
        <v>De acuerdo a lo programado</v>
      </c>
      <c r="Y80" s="166"/>
      <c r="Z80" s="159">
        <f t="shared" si="9"/>
        <v>0</v>
      </c>
      <c r="AA80" s="159"/>
      <c r="AB80" s="100" t="str">
        <f t="shared" si="10"/>
        <v>No hay ejecución</v>
      </c>
      <c r="AC80" s="105" t="str">
        <f t="shared" si="11"/>
        <v>NA</v>
      </c>
      <c r="AD80" s="166"/>
      <c r="AE80" s="65" t="e">
        <f t="shared" si="12"/>
        <v>#VALUE!</v>
      </c>
      <c r="AF80" s="100" t="e">
        <f t="shared" si="13"/>
        <v>#VALUE!</v>
      </c>
      <c r="AG80" s="105" t="e">
        <f t="shared" si="14"/>
        <v>#VALUE!</v>
      </c>
      <c r="AH80" s="166"/>
      <c r="AI80" s="65" t="s">
        <v>502</v>
      </c>
      <c r="AJ80" s="105" t="s">
        <v>502</v>
      </c>
    </row>
    <row r="81" spans="1:36" ht="36.450000000000003" customHeight="1">
      <c r="A81" s="63">
        <v>66</v>
      </c>
      <c r="B81" s="162" t="s">
        <v>403</v>
      </c>
      <c r="C81" s="162">
        <v>0</v>
      </c>
      <c r="D81" s="162">
        <v>0</v>
      </c>
      <c r="E81" s="162" t="s">
        <v>72</v>
      </c>
      <c r="F81" s="162">
        <v>22</v>
      </c>
      <c r="G81" s="231" t="s">
        <v>422</v>
      </c>
      <c r="H81" s="164" t="s">
        <v>6563</v>
      </c>
      <c r="I81" s="231" t="s">
        <v>18</v>
      </c>
      <c r="J81" s="231" t="s">
        <v>334</v>
      </c>
      <c r="K81" s="231">
        <v>8</v>
      </c>
      <c r="L81" s="165" t="s">
        <v>6564</v>
      </c>
      <c r="M81" s="165" t="s">
        <v>3814</v>
      </c>
      <c r="N81" s="64">
        <v>0</v>
      </c>
      <c r="O81" s="64">
        <v>0</v>
      </c>
      <c r="P81" s="64">
        <v>0</v>
      </c>
      <c r="Q81" s="64">
        <v>1</v>
      </c>
      <c r="R81" s="64">
        <f t="shared" si="5"/>
        <v>1</v>
      </c>
      <c r="S81" s="105" t="s">
        <v>6503</v>
      </c>
      <c r="T81" s="105" t="s">
        <v>172</v>
      </c>
      <c r="U81" s="159">
        <f t="shared" si="6"/>
        <v>0</v>
      </c>
      <c r="V81" s="398" t="s">
        <v>6517</v>
      </c>
      <c r="W81" s="100" t="str">
        <f t="shared" si="7"/>
        <v>No hay Programación</v>
      </c>
      <c r="X81" s="105" t="str">
        <f t="shared" si="8"/>
        <v>De acuerdo a lo programado</v>
      </c>
      <c r="Y81" s="166"/>
      <c r="Z81" s="159">
        <f t="shared" si="9"/>
        <v>1</v>
      </c>
      <c r="AA81" s="159"/>
      <c r="AB81" s="100" t="str">
        <f t="shared" si="10"/>
        <v>No hay ejecución</v>
      </c>
      <c r="AC81" s="105" t="str">
        <f t="shared" si="11"/>
        <v>NA</v>
      </c>
      <c r="AD81" s="166"/>
      <c r="AE81" s="65" t="e">
        <f t="shared" si="12"/>
        <v>#VALUE!</v>
      </c>
      <c r="AF81" s="100" t="e">
        <f t="shared" si="13"/>
        <v>#VALUE!</v>
      </c>
      <c r="AG81" s="105" t="e">
        <f t="shared" si="14"/>
        <v>#VALUE!</v>
      </c>
      <c r="AH81" s="166"/>
      <c r="AI81" s="65" t="s">
        <v>502</v>
      </c>
      <c r="AJ81" s="105" t="s">
        <v>502</v>
      </c>
    </row>
    <row r="82" spans="1:36" ht="36.450000000000003" customHeight="1">
      <c r="A82" s="63">
        <v>67</v>
      </c>
      <c r="B82" s="162" t="s">
        <v>403</v>
      </c>
      <c r="C82" s="162">
        <v>0</v>
      </c>
      <c r="D82" s="162">
        <v>0</v>
      </c>
      <c r="E82" s="162" t="s">
        <v>72</v>
      </c>
      <c r="F82" s="162">
        <v>21</v>
      </c>
      <c r="G82" s="231" t="s">
        <v>422</v>
      </c>
      <c r="H82" s="164" t="s">
        <v>6565</v>
      </c>
      <c r="I82" s="231" t="s">
        <v>18</v>
      </c>
      <c r="J82" s="231" t="s">
        <v>334</v>
      </c>
      <c r="K82" s="231">
        <v>8</v>
      </c>
      <c r="L82" s="165" t="s">
        <v>6566</v>
      </c>
      <c r="M82" s="165" t="s">
        <v>3770</v>
      </c>
      <c r="N82" s="64">
        <v>0</v>
      </c>
      <c r="O82" s="64"/>
      <c r="P82" s="64">
        <v>0</v>
      </c>
      <c r="Q82" s="64">
        <v>1</v>
      </c>
      <c r="R82" s="64">
        <f t="shared" ref="R82:R144" si="23">N82+O82+P82+Q82</f>
        <v>1</v>
      </c>
      <c r="S82" s="105" t="s">
        <v>6503</v>
      </c>
      <c r="T82" s="105" t="s">
        <v>172</v>
      </c>
      <c r="U82" s="159">
        <f t="shared" ref="U82:U145" si="24">N82+O82</f>
        <v>0</v>
      </c>
      <c r="V82" s="398" t="s">
        <v>6517</v>
      </c>
      <c r="W82" s="100" t="str">
        <f t="shared" ref="W82:W145" si="25">IF(V82="","No hay ejecución",IF(AND(U82&gt;0), V82/U82,"No hay Programación"))</f>
        <v>No hay Programación</v>
      </c>
      <c r="X82" s="105" t="str">
        <f t="shared" ref="X82:X145" si="26">IF(W82="No hay ejecución","NA",IF(W82&gt;=90%,"De acuerdo a lo programado",IF(W82&gt;=70%,"Atraso Leve",IF(W82&lt;70%,"En Riesgo de no Cumplimiento"))))</f>
        <v>De acuerdo a lo programado</v>
      </c>
      <c r="Y82" s="166"/>
      <c r="Z82" s="159">
        <f t="shared" ref="Z82:Z145" si="27">P82+Q82</f>
        <v>1</v>
      </c>
      <c r="AA82" s="159"/>
      <c r="AB82" s="100" t="str">
        <f t="shared" ref="AB82:AB145" si="28">IF(AA82="","No hay ejecución",IF(AND(Z82&gt;0), AA82/Z82,"No hay Programación"))</f>
        <v>No hay ejecución</v>
      </c>
      <c r="AC82" s="105" t="str">
        <f t="shared" ref="AC82:AC145" si="29">IF(AB82="No hay ejecución","NA",IF(AB82&gt;=90%,"De acuerdo a lo programado",IF(AB82&gt;=70%,"Atraso Leve",IF(AB82&lt;70%,"En Riesgo de no Cumplimiento"))))</f>
        <v>NA</v>
      </c>
      <c r="AD82" s="166"/>
      <c r="AE82" s="65" t="e">
        <f t="shared" ref="AE82:AE145" si="30">V82+AA82</f>
        <v>#VALUE!</v>
      </c>
      <c r="AF82" s="100" t="e">
        <f t="shared" ref="AF82:AF145" si="31">IF(AE82="","No hay ejecución",IF(AND(AE82&gt;0), AE82/R82,"No hay Programación"))</f>
        <v>#VALUE!</v>
      </c>
      <c r="AG82" s="105" t="e">
        <f t="shared" ref="AG82:AG145" si="32">IF(AF82="No hay ejecución","NA",IF(AF82&gt;=90%,"De acuerdo a lo programado",IF(AF82&gt;=70%,"Atraso Leve",IF(AF82&lt;70%,"Incumplimiento"))))</f>
        <v>#VALUE!</v>
      </c>
      <c r="AH82" s="166"/>
      <c r="AI82" s="65" t="s">
        <v>502</v>
      </c>
      <c r="AJ82" s="105" t="s">
        <v>502</v>
      </c>
    </row>
    <row r="83" spans="1:36" ht="36.450000000000003" customHeight="1">
      <c r="A83" s="63">
        <v>68</v>
      </c>
      <c r="B83" s="162" t="s">
        <v>388</v>
      </c>
      <c r="C83" s="162">
        <v>0</v>
      </c>
      <c r="D83" s="162" t="s">
        <v>99</v>
      </c>
      <c r="E83" s="162" t="s">
        <v>78</v>
      </c>
      <c r="F83" s="162">
        <v>17</v>
      </c>
      <c r="G83" s="231" t="s">
        <v>541</v>
      </c>
      <c r="H83" s="164" t="s">
        <v>6567</v>
      </c>
      <c r="I83" s="231" t="s">
        <v>20</v>
      </c>
      <c r="J83" s="231" t="s">
        <v>338</v>
      </c>
      <c r="K83" s="231">
        <v>5</v>
      </c>
      <c r="L83" s="165" t="s">
        <v>2205</v>
      </c>
      <c r="M83" s="165" t="s">
        <v>3814</v>
      </c>
      <c r="N83" s="64">
        <v>22</v>
      </c>
      <c r="O83" s="64">
        <v>10</v>
      </c>
      <c r="P83" s="64">
        <v>0</v>
      </c>
      <c r="Q83" s="64">
        <v>0</v>
      </c>
      <c r="R83" s="64">
        <f t="shared" si="23"/>
        <v>32</v>
      </c>
      <c r="S83" s="105" t="s">
        <v>6503</v>
      </c>
      <c r="T83" s="105" t="s">
        <v>172</v>
      </c>
      <c r="U83" s="159">
        <f t="shared" si="24"/>
        <v>32</v>
      </c>
      <c r="V83" s="398">
        <v>29</v>
      </c>
      <c r="W83" s="100">
        <f t="shared" si="25"/>
        <v>0.90625</v>
      </c>
      <c r="X83" s="105" t="str">
        <f t="shared" si="26"/>
        <v>De acuerdo a lo programado</v>
      </c>
      <c r="Y83" s="166"/>
      <c r="Z83" s="159">
        <f t="shared" si="27"/>
        <v>0</v>
      </c>
      <c r="AA83" s="159"/>
      <c r="AB83" s="100" t="str">
        <f t="shared" si="28"/>
        <v>No hay ejecución</v>
      </c>
      <c r="AC83" s="105" t="str">
        <f t="shared" si="29"/>
        <v>NA</v>
      </c>
      <c r="AD83" s="166"/>
      <c r="AE83" s="65">
        <f t="shared" si="30"/>
        <v>29</v>
      </c>
      <c r="AF83" s="100">
        <f t="shared" si="31"/>
        <v>0.90625</v>
      </c>
      <c r="AG83" s="105" t="str">
        <f t="shared" si="32"/>
        <v>De acuerdo a lo programado</v>
      </c>
      <c r="AH83" s="166"/>
      <c r="AI83" s="65" t="s">
        <v>502</v>
      </c>
      <c r="AJ83" s="105" t="s">
        <v>502</v>
      </c>
    </row>
    <row r="84" spans="1:36" ht="36.450000000000003" customHeight="1">
      <c r="A84" s="63">
        <v>69</v>
      </c>
      <c r="B84" s="162" t="s">
        <v>388</v>
      </c>
      <c r="C84" s="162">
        <v>0</v>
      </c>
      <c r="D84" s="162" t="s">
        <v>99</v>
      </c>
      <c r="E84" s="162" t="s">
        <v>78</v>
      </c>
      <c r="F84" s="162">
        <v>21</v>
      </c>
      <c r="G84" s="231" t="s">
        <v>541</v>
      </c>
      <c r="H84" s="164" t="s">
        <v>6568</v>
      </c>
      <c r="I84" s="231" t="s">
        <v>20</v>
      </c>
      <c r="J84" s="231" t="s">
        <v>338</v>
      </c>
      <c r="K84" s="231">
        <v>5</v>
      </c>
      <c r="L84" s="165" t="s">
        <v>2209</v>
      </c>
      <c r="M84" s="165" t="s">
        <v>3814</v>
      </c>
      <c r="N84" s="64">
        <v>22</v>
      </c>
      <c r="O84" s="64">
        <v>8</v>
      </c>
      <c r="P84" s="64">
        <v>2</v>
      </c>
      <c r="Q84" s="64">
        <v>0</v>
      </c>
      <c r="R84" s="64">
        <f t="shared" si="23"/>
        <v>32</v>
      </c>
      <c r="S84" s="105" t="s">
        <v>6503</v>
      </c>
      <c r="T84" s="105" t="s">
        <v>172</v>
      </c>
      <c r="U84" s="159">
        <f t="shared" si="24"/>
        <v>30</v>
      </c>
      <c r="V84" s="398">
        <v>29</v>
      </c>
      <c r="W84" s="100">
        <f t="shared" si="25"/>
        <v>0.96666666666666667</v>
      </c>
      <c r="X84" s="105" t="str">
        <f t="shared" si="26"/>
        <v>De acuerdo a lo programado</v>
      </c>
      <c r="Y84" s="166"/>
      <c r="Z84" s="159">
        <f t="shared" si="27"/>
        <v>2</v>
      </c>
      <c r="AA84" s="159"/>
      <c r="AB84" s="100" t="str">
        <f t="shared" si="28"/>
        <v>No hay ejecución</v>
      </c>
      <c r="AC84" s="105" t="str">
        <f t="shared" si="29"/>
        <v>NA</v>
      </c>
      <c r="AD84" s="166"/>
      <c r="AE84" s="65">
        <f t="shared" si="30"/>
        <v>29</v>
      </c>
      <c r="AF84" s="100">
        <f t="shared" si="31"/>
        <v>0.90625</v>
      </c>
      <c r="AG84" s="105" t="str">
        <f t="shared" si="32"/>
        <v>De acuerdo a lo programado</v>
      </c>
      <c r="AH84" s="166"/>
      <c r="AI84" s="65" t="s">
        <v>502</v>
      </c>
      <c r="AJ84" s="105" t="s">
        <v>502</v>
      </c>
    </row>
    <row r="85" spans="1:36" ht="36.450000000000003" customHeight="1">
      <c r="A85" s="63">
        <v>70</v>
      </c>
      <c r="B85" s="162" t="s">
        <v>388</v>
      </c>
      <c r="C85" s="162">
        <v>0</v>
      </c>
      <c r="D85" s="162" t="s">
        <v>99</v>
      </c>
      <c r="E85" s="162" t="s">
        <v>78</v>
      </c>
      <c r="F85" s="162">
        <v>21</v>
      </c>
      <c r="G85" s="231" t="s">
        <v>541</v>
      </c>
      <c r="H85" s="164" t="s">
        <v>6569</v>
      </c>
      <c r="I85" s="231" t="s">
        <v>20</v>
      </c>
      <c r="J85" s="231" t="s">
        <v>338</v>
      </c>
      <c r="K85" s="231">
        <v>5</v>
      </c>
      <c r="L85" s="165" t="s">
        <v>6570</v>
      </c>
      <c r="M85" s="165" t="s">
        <v>3814</v>
      </c>
      <c r="N85" s="64">
        <v>19</v>
      </c>
      <c r="O85" s="64">
        <v>6</v>
      </c>
      <c r="P85" s="64">
        <v>4</v>
      </c>
      <c r="Q85" s="64">
        <v>3</v>
      </c>
      <c r="R85" s="64">
        <f t="shared" si="23"/>
        <v>32</v>
      </c>
      <c r="S85" s="105" t="s">
        <v>6503</v>
      </c>
      <c r="T85" s="105" t="s">
        <v>172</v>
      </c>
      <c r="U85" s="159">
        <f t="shared" si="24"/>
        <v>25</v>
      </c>
      <c r="V85" s="398">
        <v>29</v>
      </c>
      <c r="W85" s="100">
        <f t="shared" si="25"/>
        <v>1.1599999999999999</v>
      </c>
      <c r="X85" s="105" t="str">
        <f t="shared" si="26"/>
        <v>De acuerdo a lo programado</v>
      </c>
      <c r="Y85" s="166"/>
      <c r="Z85" s="159">
        <f t="shared" si="27"/>
        <v>7</v>
      </c>
      <c r="AA85" s="159"/>
      <c r="AB85" s="100" t="str">
        <f t="shared" si="28"/>
        <v>No hay ejecución</v>
      </c>
      <c r="AC85" s="105" t="str">
        <f t="shared" si="29"/>
        <v>NA</v>
      </c>
      <c r="AD85" s="166"/>
      <c r="AE85" s="65">
        <f t="shared" si="30"/>
        <v>29</v>
      </c>
      <c r="AF85" s="100">
        <f t="shared" si="31"/>
        <v>0.90625</v>
      </c>
      <c r="AG85" s="105" t="str">
        <f t="shared" si="32"/>
        <v>De acuerdo a lo programado</v>
      </c>
      <c r="AH85" s="166"/>
      <c r="AI85" s="65" t="s">
        <v>502</v>
      </c>
      <c r="AJ85" s="105" t="s">
        <v>502</v>
      </c>
    </row>
    <row r="86" spans="1:36" ht="36.450000000000003" customHeight="1">
      <c r="A86" s="63">
        <v>71</v>
      </c>
      <c r="B86" s="162" t="s">
        <v>388</v>
      </c>
      <c r="C86" s="162">
        <v>0</v>
      </c>
      <c r="D86" s="162" t="s">
        <v>99</v>
      </c>
      <c r="E86" s="162" t="s">
        <v>78</v>
      </c>
      <c r="F86" s="162">
        <v>21</v>
      </c>
      <c r="G86" s="231" t="s">
        <v>541</v>
      </c>
      <c r="H86" s="164" t="s">
        <v>6571</v>
      </c>
      <c r="I86" s="231" t="s">
        <v>20</v>
      </c>
      <c r="J86" s="231" t="s">
        <v>338</v>
      </c>
      <c r="K86" s="231">
        <v>5</v>
      </c>
      <c r="L86" s="165" t="s">
        <v>6572</v>
      </c>
      <c r="M86" s="165" t="s">
        <v>3814</v>
      </c>
      <c r="N86" s="64">
        <v>10</v>
      </c>
      <c r="O86" s="64">
        <v>7</v>
      </c>
      <c r="P86" s="64">
        <v>1</v>
      </c>
      <c r="Q86" s="64">
        <v>0</v>
      </c>
      <c r="R86" s="64">
        <f t="shared" si="23"/>
        <v>18</v>
      </c>
      <c r="S86" s="105" t="s">
        <v>6503</v>
      </c>
      <c r="T86" s="105" t="s">
        <v>172</v>
      </c>
      <c r="U86" s="159">
        <f t="shared" si="24"/>
        <v>17</v>
      </c>
      <c r="V86" s="398">
        <v>17</v>
      </c>
      <c r="W86" s="100">
        <f t="shared" si="25"/>
        <v>1</v>
      </c>
      <c r="X86" s="105" t="str">
        <f t="shared" si="26"/>
        <v>De acuerdo a lo programado</v>
      </c>
      <c r="Y86" s="166"/>
      <c r="Z86" s="159">
        <f t="shared" si="27"/>
        <v>1</v>
      </c>
      <c r="AA86" s="159"/>
      <c r="AB86" s="100" t="str">
        <f t="shared" si="28"/>
        <v>No hay ejecución</v>
      </c>
      <c r="AC86" s="105" t="str">
        <f t="shared" si="29"/>
        <v>NA</v>
      </c>
      <c r="AD86" s="166"/>
      <c r="AE86" s="65">
        <f t="shared" si="30"/>
        <v>17</v>
      </c>
      <c r="AF86" s="100">
        <f t="shared" si="31"/>
        <v>0.94444444444444442</v>
      </c>
      <c r="AG86" s="105" t="str">
        <f t="shared" si="32"/>
        <v>De acuerdo a lo programado</v>
      </c>
      <c r="AH86" s="166"/>
      <c r="AI86" s="65" t="s">
        <v>502</v>
      </c>
      <c r="AJ86" s="105" t="s">
        <v>502</v>
      </c>
    </row>
    <row r="87" spans="1:36" ht="36.450000000000003" customHeight="1">
      <c r="A87" s="63">
        <v>72</v>
      </c>
      <c r="B87" s="162" t="s">
        <v>388</v>
      </c>
      <c r="C87" s="162">
        <v>0</v>
      </c>
      <c r="D87" s="162" t="s">
        <v>99</v>
      </c>
      <c r="E87" s="162" t="s">
        <v>78</v>
      </c>
      <c r="F87" s="162">
        <v>21</v>
      </c>
      <c r="G87" s="231" t="s">
        <v>541</v>
      </c>
      <c r="H87" s="164" t="s">
        <v>6573</v>
      </c>
      <c r="I87" s="231" t="s">
        <v>18</v>
      </c>
      <c r="J87" s="231" t="s">
        <v>338</v>
      </c>
      <c r="K87" s="231">
        <v>5</v>
      </c>
      <c r="L87" s="165" t="s">
        <v>6574</v>
      </c>
      <c r="M87" s="165" t="s">
        <v>3814</v>
      </c>
      <c r="N87" s="64">
        <v>2</v>
      </c>
      <c r="O87" s="64">
        <v>2</v>
      </c>
      <c r="P87" s="64">
        <v>2</v>
      </c>
      <c r="Q87" s="64">
        <v>2</v>
      </c>
      <c r="R87" s="64">
        <f t="shared" si="23"/>
        <v>8</v>
      </c>
      <c r="S87" s="105" t="s">
        <v>6503</v>
      </c>
      <c r="T87" s="105" t="s">
        <v>172</v>
      </c>
      <c r="U87" s="159">
        <f t="shared" si="24"/>
        <v>4</v>
      </c>
      <c r="V87" s="398">
        <v>4</v>
      </c>
      <c r="W87" s="100">
        <f t="shared" si="25"/>
        <v>1</v>
      </c>
      <c r="X87" s="105" t="str">
        <f t="shared" si="26"/>
        <v>De acuerdo a lo programado</v>
      </c>
      <c r="Y87" s="166"/>
      <c r="Z87" s="159">
        <f t="shared" si="27"/>
        <v>4</v>
      </c>
      <c r="AA87" s="159"/>
      <c r="AB87" s="100" t="str">
        <f t="shared" si="28"/>
        <v>No hay ejecución</v>
      </c>
      <c r="AC87" s="105" t="str">
        <f t="shared" si="29"/>
        <v>NA</v>
      </c>
      <c r="AD87" s="166"/>
      <c r="AE87" s="65">
        <f t="shared" si="30"/>
        <v>4</v>
      </c>
      <c r="AF87" s="100">
        <f t="shared" si="31"/>
        <v>0.5</v>
      </c>
      <c r="AG87" s="105" t="str">
        <f t="shared" si="32"/>
        <v>Incumplimiento</v>
      </c>
      <c r="AH87" s="166"/>
      <c r="AI87" s="65" t="s">
        <v>502</v>
      </c>
      <c r="AJ87" s="105" t="s">
        <v>502</v>
      </c>
    </row>
    <row r="88" spans="1:36" ht="36.450000000000003" customHeight="1">
      <c r="A88" s="63">
        <v>73</v>
      </c>
      <c r="B88" s="162" t="s">
        <v>388</v>
      </c>
      <c r="C88" s="162">
        <v>0</v>
      </c>
      <c r="D88" s="162" t="s">
        <v>99</v>
      </c>
      <c r="E88" s="162" t="s">
        <v>82</v>
      </c>
      <c r="F88" s="162">
        <v>21</v>
      </c>
      <c r="G88" s="231" t="s">
        <v>541</v>
      </c>
      <c r="H88" s="164" t="s">
        <v>6573</v>
      </c>
      <c r="I88" s="231" t="s">
        <v>18</v>
      </c>
      <c r="J88" s="231" t="s">
        <v>338</v>
      </c>
      <c r="K88" s="231"/>
      <c r="L88" s="165" t="s">
        <v>642</v>
      </c>
      <c r="M88" s="165" t="s">
        <v>3814</v>
      </c>
      <c r="N88" s="64">
        <v>5</v>
      </c>
      <c r="O88" s="64">
        <v>5</v>
      </c>
      <c r="P88" s="64">
        <v>5</v>
      </c>
      <c r="Q88" s="64">
        <v>5</v>
      </c>
      <c r="R88" s="64">
        <f t="shared" si="23"/>
        <v>20</v>
      </c>
      <c r="S88" s="105" t="s">
        <v>6503</v>
      </c>
      <c r="T88" s="105" t="s">
        <v>172</v>
      </c>
      <c r="U88" s="159">
        <f t="shared" si="24"/>
        <v>10</v>
      </c>
      <c r="V88" s="398">
        <v>49</v>
      </c>
      <c r="W88" s="100">
        <f t="shared" si="25"/>
        <v>4.9000000000000004</v>
      </c>
      <c r="X88" s="105" t="str">
        <f t="shared" si="26"/>
        <v>De acuerdo a lo programado</v>
      </c>
      <c r="Y88" s="166"/>
      <c r="Z88" s="159">
        <f t="shared" si="27"/>
        <v>10</v>
      </c>
      <c r="AA88" s="159"/>
      <c r="AB88" s="100" t="str">
        <f t="shared" si="28"/>
        <v>No hay ejecución</v>
      </c>
      <c r="AC88" s="105" t="str">
        <f t="shared" si="29"/>
        <v>NA</v>
      </c>
      <c r="AD88" s="166"/>
      <c r="AE88" s="65">
        <f t="shared" si="30"/>
        <v>49</v>
      </c>
      <c r="AF88" s="100">
        <f t="shared" si="31"/>
        <v>2.4500000000000002</v>
      </c>
      <c r="AG88" s="105" t="str">
        <f t="shared" si="32"/>
        <v>De acuerdo a lo programado</v>
      </c>
      <c r="AH88" s="166"/>
      <c r="AI88" s="65" t="s">
        <v>502</v>
      </c>
      <c r="AJ88" s="105" t="s">
        <v>502</v>
      </c>
    </row>
    <row r="89" spans="1:36" ht="36.450000000000003" customHeight="1">
      <c r="A89" s="63">
        <v>74</v>
      </c>
      <c r="B89" s="162" t="s">
        <v>388</v>
      </c>
      <c r="C89" s="162">
        <v>0</v>
      </c>
      <c r="D89" s="162" t="s">
        <v>99</v>
      </c>
      <c r="E89" s="162" t="s">
        <v>78</v>
      </c>
      <c r="F89" s="162">
        <v>17</v>
      </c>
      <c r="G89" s="231" t="s">
        <v>541</v>
      </c>
      <c r="H89" s="164" t="s">
        <v>6575</v>
      </c>
      <c r="I89" s="231" t="s">
        <v>18</v>
      </c>
      <c r="J89" s="231" t="s">
        <v>338</v>
      </c>
      <c r="K89" s="231">
        <v>5</v>
      </c>
      <c r="L89" s="165" t="s">
        <v>3778</v>
      </c>
      <c r="M89" s="165" t="s">
        <v>3814</v>
      </c>
      <c r="N89" s="64">
        <v>4</v>
      </c>
      <c r="O89" s="64">
        <v>4</v>
      </c>
      <c r="P89" s="64">
        <v>4</v>
      </c>
      <c r="Q89" s="64">
        <v>4</v>
      </c>
      <c r="R89" s="64">
        <f t="shared" si="23"/>
        <v>16</v>
      </c>
      <c r="S89" s="105" t="s">
        <v>6503</v>
      </c>
      <c r="T89" s="105" t="s">
        <v>172</v>
      </c>
      <c r="U89" s="159">
        <f t="shared" si="24"/>
        <v>8</v>
      </c>
      <c r="V89" s="398">
        <v>22</v>
      </c>
      <c r="W89" s="100">
        <f t="shared" si="25"/>
        <v>2.75</v>
      </c>
      <c r="X89" s="105" t="str">
        <f t="shared" si="26"/>
        <v>De acuerdo a lo programado</v>
      </c>
      <c r="Y89" s="166"/>
      <c r="Z89" s="159">
        <f t="shared" si="27"/>
        <v>8</v>
      </c>
      <c r="AA89" s="159"/>
      <c r="AB89" s="100" t="str">
        <f t="shared" si="28"/>
        <v>No hay ejecución</v>
      </c>
      <c r="AC89" s="105" t="str">
        <f t="shared" si="29"/>
        <v>NA</v>
      </c>
      <c r="AD89" s="166"/>
      <c r="AE89" s="65">
        <f t="shared" si="30"/>
        <v>22</v>
      </c>
      <c r="AF89" s="100">
        <f t="shared" si="31"/>
        <v>1.375</v>
      </c>
      <c r="AG89" s="105" t="str">
        <f t="shared" si="32"/>
        <v>De acuerdo a lo programado</v>
      </c>
      <c r="AH89" s="166"/>
      <c r="AI89" s="65" t="s">
        <v>502</v>
      </c>
      <c r="AJ89" s="105" t="s">
        <v>502</v>
      </c>
    </row>
    <row r="90" spans="1:36" ht="36.450000000000003" customHeight="1">
      <c r="A90" s="63">
        <v>75</v>
      </c>
      <c r="B90" s="162" t="s">
        <v>388</v>
      </c>
      <c r="C90" s="162">
        <v>0</v>
      </c>
      <c r="D90" s="162" t="s">
        <v>99</v>
      </c>
      <c r="E90" s="162" t="s">
        <v>78</v>
      </c>
      <c r="F90" s="162">
        <v>21</v>
      </c>
      <c r="G90" s="231" t="s">
        <v>541</v>
      </c>
      <c r="H90" s="164" t="s">
        <v>6576</v>
      </c>
      <c r="I90" s="231" t="s">
        <v>18</v>
      </c>
      <c r="J90" s="231" t="s">
        <v>338</v>
      </c>
      <c r="K90" s="231">
        <v>5</v>
      </c>
      <c r="L90" s="165" t="s">
        <v>640</v>
      </c>
      <c r="M90" s="165" t="s">
        <v>3814</v>
      </c>
      <c r="N90" s="64">
        <v>3</v>
      </c>
      <c r="O90" s="64">
        <v>3</v>
      </c>
      <c r="P90" s="64">
        <v>3</v>
      </c>
      <c r="Q90" s="64">
        <v>3</v>
      </c>
      <c r="R90" s="64">
        <f t="shared" si="23"/>
        <v>12</v>
      </c>
      <c r="S90" s="105" t="s">
        <v>6503</v>
      </c>
      <c r="T90" s="105" t="s">
        <v>172</v>
      </c>
      <c r="U90" s="159">
        <f t="shared" si="24"/>
        <v>6</v>
      </c>
      <c r="V90" s="398">
        <v>4</v>
      </c>
      <c r="W90" s="100">
        <f t="shared" si="25"/>
        <v>0.66666666666666663</v>
      </c>
      <c r="X90" s="105" t="str">
        <f t="shared" si="26"/>
        <v>En Riesgo de no Cumplimiento</v>
      </c>
      <c r="Y90" s="166"/>
      <c r="Z90" s="159">
        <f t="shared" si="27"/>
        <v>6</v>
      </c>
      <c r="AA90" s="159"/>
      <c r="AB90" s="100" t="str">
        <f t="shared" si="28"/>
        <v>No hay ejecución</v>
      </c>
      <c r="AC90" s="105" t="str">
        <f t="shared" si="29"/>
        <v>NA</v>
      </c>
      <c r="AD90" s="166"/>
      <c r="AE90" s="65">
        <f t="shared" si="30"/>
        <v>4</v>
      </c>
      <c r="AF90" s="100">
        <f t="shared" si="31"/>
        <v>0.33333333333333331</v>
      </c>
      <c r="AG90" s="105" t="str">
        <f t="shared" si="32"/>
        <v>Incumplimiento</v>
      </c>
      <c r="AH90" s="166"/>
      <c r="AI90" s="65" t="s">
        <v>502</v>
      </c>
      <c r="AJ90" s="105" t="s">
        <v>502</v>
      </c>
    </row>
    <row r="91" spans="1:36" ht="36.450000000000003" customHeight="1">
      <c r="A91" s="63">
        <v>76</v>
      </c>
      <c r="B91" s="162" t="s">
        <v>388</v>
      </c>
      <c r="C91" s="162">
        <v>0</v>
      </c>
      <c r="D91" s="162" t="s">
        <v>99</v>
      </c>
      <c r="E91" s="162" t="s">
        <v>78</v>
      </c>
      <c r="F91" s="162">
        <v>21</v>
      </c>
      <c r="G91" s="231" t="s">
        <v>541</v>
      </c>
      <c r="H91" s="164" t="s">
        <v>6577</v>
      </c>
      <c r="I91" s="231" t="s">
        <v>18</v>
      </c>
      <c r="J91" s="231" t="s">
        <v>338</v>
      </c>
      <c r="K91" s="231">
        <v>10</v>
      </c>
      <c r="L91" s="165" t="s">
        <v>640</v>
      </c>
      <c r="M91" s="165" t="s">
        <v>3814</v>
      </c>
      <c r="N91" s="64">
        <v>1</v>
      </c>
      <c r="O91" s="64">
        <v>1</v>
      </c>
      <c r="P91" s="64">
        <v>1</v>
      </c>
      <c r="Q91" s="64">
        <v>1</v>
      </c>
      <c r="R91" s="64">
        <f t="shared" si="23"/>
        <v>4</v>
      </c>
      <c r="S91" s="105" t="s">
        <v>6503</v>
      </c>
      <c r="T91" s="105" t="s">
        <v>172</v>
      </c>
      <c r="U91" s="159">
        <f t="shared" si="24"/>
        <v>2</v>
      </c>
      <c r="V91" s="398">
        <v>5</v>
      </c>
      <c r="W91" s="100">
        <f t="shared" si="25"/>
        <v>2.5</v>
      </c>
      <c r="X91" s="105" t="str">
        <f t="shared" si="26"/>
        <v>De acuerdo a lo programado</v>
      </c>
      <c r="Y91" s="166"/>
      <c r="Z91" s="159">
        <f t="shared" si="27"/>
        <v>2</v>
      </c>
      <c r="AA91" s="159"/>
      <c r="AB91" s="100" t="str">
        <f t="shared" si="28"/>
        <v>No hay ejecución</v>
      </c>
      <c r="AC91" s="105" t="str">
        <f t="shared" si="29"/>
        <v>NA</v>
      </c>
      <c r="AD91" s="166"/>
      <c r="AE91" s="65">
        <f t="shared" si="30"/>
        <v>5</v>
      </c>
      <c r="AF91" s="100">
        <f t="shared" si="31"/>
        <v>1.25</v>
      </c>
      <c r="AG91" s="105" t="str">
        <f t="shared" si="32"/>
        <v>De acuerdo a lo programado</v>
      </c>
      <c r="AH91" s="166"/>
      <c r="AI91" s="65" t="s">
        <v>502</v>
      </c>
      <c r="AJ91" s="105" t="s">
        <v>502</v>
      </c>
    </row>
    <row r="92" spans="1:36" ht="36.450000000000003" customHeight="1">
      <c r="A92" s="63">
        <v>77</v>
      </c>
      <c r="B92" s="162" t="s">
        <v>388</v>
      </c>
      <c r="C92" s="162">
        <v>0</v>
      </c>
      <c r="D92" s="162" t="s">
        <v>99</v>
      </c>
      <c r="E92" s="162" t="s">
        <v>78</v>
      </c>
      <c r="F92" s="162">
        <v>17</v>
      </c>
      <c r="G92" s="231" t="s">
        <v>541</v>
      </c>
      <c r="H92" s="164" t="s">
        <v>6578</v>
      </c>
      <c r="I92" s="231" t="s">
        <v>18</v>
      </c>
      <c r="J92" s="231" t="s">
        <v>338</v>
      </c>
      <c r="K92" s="231">
        <v>10</v>
      </c>
      <c r="L92" s="165" t="s">
        <v>6579</v>
      </c>
      <c r="M92" s="165" t="s">
        <v>3814</v>
      </c>
      <c r="N92" s="64">
        <v>10</v>
      </c>
      <c r="O92" s="64">
        <v>10</v>
      </c>
      <c r="P92" s="64">
        <v>10</v>
      </c>
      <c r="Q92" s="64">
        <v>10</v>
      </c>
      <c r="R92" s="64">
        <f t="shared" si="23"/>
        <v>40</v>
      </c>
      <c r="S92" s="105" t="s">
        <v>6503</v>
      </c>
      <c r="T92" s="105" t="s">
        <v>172</v>
      </c>
      <c r="U92" s="159">
        <f t="shared" si="24"/>
        <v>20</v>
      </c>
      <c r="V92" s="398">
        <v>39</v>
      </c>
      <c r="W92" s="100">
        <f t="shared" si="25"/>
        <v>1.95</v>
      </c>
      <c r="X92" s="105" t="str">
        <f t="shared" si="26"/>
        <v>De acuerdo a lo programado</v>
      </c>
      <c r="Y92" s="166"/>
      <c r="Z92" s="159">
        <f t="shared" si="27"/>
        <v>20</v>
      </c>
      <c r="AA92" s="159"/>
      <c r="AB92" s="100" t="str">
        <f t="shared" si="28"/>
        <v>No hay ejecución</v>
      </c>
      <c r="AC92" s="105" t="str">
        <f t="shared" si="29"/>
        <v>NA</v>
      </c>
      <c r="AD92" s="166"/>
      <c r="AE92" s="65">
        <f t="shared" si="30"/>
        <v>39</v>
      </c>
      <c r="AF92" s="100">
        <f t="shared" si="31"/>
        <v>0.97499999999999998</v>
      </c>
      <c r="AG92" s="105" t="str">
        <f t="shared" si="32"/>
        <v>De acuerdo a lo programado</v>
      </c>
      <c r="AH92" s="166"/>
      <c r="AI92" s="65" t="s">
        <v>502</v>
      </c>
      <c r="AJ92" s="105" t="s">
        <v>502</v>
      </c>
    </row>
    <row r="93" spans="1:36" ht="36.450000000000003" customHeight="1">
      <c r="A93" s="63">
        <v>78</v>
      </c>
      <c r="B93" s="162" t="s">
        <v>388</v>
      </c>
      <c r="C93" s="162">
        <v>0</v>
      </c>
      <c r="D93" s="162" t="s">
        <v>99</v>
      </c>
      <c r="E93" s="162" t="s">
        <v>78</v>
      </c>
      <c r="F93" s="162">
        <v>17</v>
      </c>
      <c r="G93" s="231" t="s">
        <v>541</v>
      </c>
      <c r="H93" s="164" t="s">
        <v>6567</v>
      </c>
      <c r="I93" s="231" t="s">
        <v>20</v>
      </c>
      <c r="J93" s="231" t="s">
        <v>338</v>
      </c>
      <c r="K93" s="231"/>
      <c r="L93" s="165" t="s">
        <v>2205</v>
      </c>
      <c r="M93" s="165" t="s">
        <v>3814</v>
      </c>
      <c r="N93" s="64">
        <v>12</v>
      </c>
      <c r="O93" s="64">
        <v>1</v>
      </c>
      <c r="P93" s="64">
        <v>2</v>
      </c>
      <c r="Q93" s="64">
        <v>0</v>
      </c>
      <c r="R93" s="64">
        <f t="shared" si="23"/>
        <v>15</v>
      </c>
      <c r="S93" s="105" t="s">
        <v>6503</v>
      </c>
      <c r="T93" s="105" t="s">
        <v>172</v>
      </c>
      <c r="U93" s="159">
        <f t="shared" si="24"/>
        <v>13</v>
      </c>
      <c r="V93" s="398">
        <v>10</v>
      </c>
      <c r="W93" s="100">
        <f t="shared" si="25"/>
        <v>0.76923076923076927</v>
      </c>
      <c r="X93" s="105" t="str">
        <f t="shared" si="26"/>
        <v>Atraso Leve</v>
      </c>
      <c r="Y93" s="166"/>
      <c r="Z93" s="159">
        <f t="shared" si="27"/>
        <v>2</v>
      </c>
      <c r="AA93" s="159"/>
      <c r="AB93" s="100" t="str">
        <f t="shared" si="28"/>
        <v>No hay ejecución</v>
      </c>
      <c r="AC93" s="105" t="str">
        <f t="shared" si="29"/>
        <v>NA</v>
      </c>
      <c r="AD93" s="166"/>
      <c r="AE93" s="65">
        <f t="shared" si="30"/>
        <v>10</v>
      </c>
      <c r="AF93" s="100">
        <f t="shared" si="31"/>
        <v>0.66666666666666663</v>
      </c>
      <c r="AG93" s="105" t="str">
        <f t="shared" si="32"/>
        <v>Incumplimiento</v>
      </c>
      <c r="AH93" s="166"/>
      <c r="AI93" s="65" t="s">
        <v>502</v>
      </c>
      <c r="AJ93" s="105" t="s">
        <v>502</v>
      </c>
    </row>
    <row r="94" spans="1:36" ht="36.450000000000003" customHeight="1">
      <c r="A94" s="63">
        <v>79</v>
      </c>
      <c r="B94" s="162" t="s">
        <v>388</v>
      </c>
      <c r="C94" s="162">
        <v>0</v>
      </c>
      <c r="D94" s="162" t="s">
        <v>99</v>
      </c>
      <c r="E94" s="162" t="s">
        <v>78</v>
      </c>
      <c r="F94" s="162">
        <v>17</v>
      </c>
      <c r="G94" s="231" t="s">
        <v>541</v>
      </c>
      <c r="H94" s="164" t="s">
        <v>6580</v>
      </c>
      <c r="I94" s="231" t="s">
        <v>20</v>
      </c>
      <c r="J94" s="231" t="s">
        <v>338</v>
      </c>
      <c r="K94" s="231">
        <v>10</v>
      </c>
      <c r="L94" s="165" t="s">
        <v>6581</v>
      </c>
      <c r="M94" s="165" t="s">
        <v>3814</v>
      </c>
      <c r="N94" s="64">
        <v>12</v>
      </c>
      <c r="O94" s="64">
        <v>1</v>
      </c>
      <c r="P94" s="64">
        <v>2</v>
      </c>
      <c r="Q94" s="64">
        <v>0</v>
      </c>
      <c r="R94" s="64">
        <f t="shared" si="23"/>
        <v>15</v>
      </c>
      <c r="S94" s="105" t="s">
        <v>6503</v>
      </c>
      <c r="T94" s="105" t="s">
        <v>172</v>
      </c>
      <c r="U94" s="159">
        <f t="shared" si="24"/>
        <v>13</v>
      </c>
      <c r="V94" s="398">
        <v>7</v>
      </c>
      <c r="W94" s="100">
        <f t="shared" si="25"/>
        <v>0.53846153846153844</v>
      </c>
      <c r="X94" s="105" t="str">
        <f t="shared" si="26"/>
        <v>En Riesgo de no Cumplimiento</v>
      </c>
      <c r="Y94" s="166"/>
      <c r="Z94" s="159">
        <f t="shared" si="27"/>
        <v>2</v>
      </c>
      <c r="AA94" s="159"/>
      <c r="AB94" s="100" t="str">
        <f t="shared" si="28"/>
        <v>No hay ejecución</v>
      </c>
      <c r="AC94" s="105" t="str">
        <f t="shared" si="29"/>
        <v>NA</v>
      </c>
      <c r="AD94" s="166"/>
      <c r="AE94" s="65">
        <f t="shared" si="30"/>
        <v>7</v>
      </c>
      <c r="AF94" s="100">
        <f t="shared" si="31"/>
        <v>0.46666666666666667</v>
      </c>
      <c r="AG94" s="105" t="str">
        <f t="shared" si="32"/>
        <v>Incumplimiento</v>
      </c>
      <c r="AH94" s="166"/>
      <c r="AI94" s="65" t="s">
        <v>502</v>
      </c>
      <c r="AJ94" s="105" t="s">
        <v>502</v>
      </c>
    </row>
    <row r="95" spans="1:36" ht="36.450000000000003" customHeight="1">
      <c r="A95" s="63">
        <v>80</v>
      </c>
      <c r="B95" s="162" t="s">
        <v>388</v>
      </c>
      <c r="C95" s="162">
        <v>0</v>
      </c>
      <c r="D95" s="162" t="s">
        <v>99</v>
      </c>
      <c r="E95" s="162" t="s">
        <v>78</v>
      </c>
      <c r="F95" s="162">
        <v>21</v>
      </c>
      <c r="G95" s="231" t="s">
        <v>541</v>
      </c>
      <c r="H95" s="164" t="s">
        <v>6582</v>
      </c>
      <c r="I95" s="231" t="s">
        <v>18</v>
      </c>
      <c r="J95" s="231" t="s">
        <v>338</v>
      </c>
      <c r="K95" s="231">
        <v>10</v>
      </c>
      <c r="L95" s="165" t="s">
        <v>6579</v>
      </c>
      <c r="M95" s="165" t="s">
        <v>3814</v>
      </c>
      <c r="N95" s="64">
        <v>15</v>
      </c>
      <c r="O95" s="64">
        <v>15</v>
      </c>
      <c r="P95" s="64">
        <v>15</v>
      </c>
      <c r="Q95" s="64">
        <v>15</v>
      </c>
      <c r="R95" s="64">
        <f t="shared" si="23"/>
        <v>60</v>
      </c>
      <c r="S95" s="105" t="s">
        <v>6503</v>
      </c>
      <c r="T95" s="105" t="s">
        <v>172</v>
      </c>
      <c r="U95" s="159">
        <f t="shared" si="24"/>
        <v>30</v>
      </c>
      <c r="V95" s="398">
        <v>19</v>
      </c>
      <c r="W95" s="100">
        <f t="shared" si="25"/>
        <v>0.6333333333333333</v>
      </c>
      <c r="X95" s="105" t="str">
        <f t="shared" si="26"/>
        <v>En Riesgo de no Cumplimiento</v>
      </c>
      <c r="Y95" s="166"/>
      <c r="Z95" s="159">
        <f t="shared" si="27"/>
        <v>30</v>
      </c>
      <c r="AA95" s="159"/>
      <c r="AB95" s="100" t="str">
        <f t="shared" si="28"/>
        <v>No hay ejecución</v>
      </c>
      <c r="AC95" s="105" t="str">
        <f t="shared" si="29"/>
        <v>NA</v>
      </c>
      <c r="AD95" s="166"/>
      <c r="AE95" s="65">
        <f t="shared" si="30"/>
        <v>19</v>
      </c>
      <c r="AF95" s="100">
        <f t="shared" si="31"/>
        <v>0.31666666666666665</v>
      </c>
      <c r="AG95" s="105" t="str">
        <f t="shared" si="32"/>
        <v>Incumplimiento</v>
      </c>
      <c r="AH95" s="166"/>
      <c r="AI95" s="65" t="s">
        <v>502</v>
      </c>
      <c r="AJ95" s="105" t="s">
        <v>502</v>
      </c>
    </row>
    <row r="96" spans="1:36" ht="36.450000000000003" customHeight="1">
      <c r="A96" s="63">
        <v>81</v>
      </c>
      <c r="B96" s="162" t="s">
        <v>388</v>
      </c>
      <c r="C96" s="162">
        <v>0</v>
      </c>
      <c r="D96" s="162" t="s">
        <v>99</v>
      </c>
      <c r="E96" s="162" t="s">
        <v>232</v>
      </c>
      <c r="F96" s="162">
        <v>21</v>
      </c>
      <c r="G96" s="231" t="s">
        <v>541</v>
      </c>
      <c r="H96" s="164" t="s">
        <v>6583</v>
      </c>
      <c r="I96" s="231" t="s">
        <v>18</v>
      </c>
      <c r="J96" s="231" t="s">
        <v>338</v>
      </c>
      <c r="K96" s="231">
        <v>10</v>
      </c>
      <c r="L96" s="165" t="s">
        <v>6579</v>
      </c>
      <c r="M96" s="165" t="s">
        <v>3814</v>
      </c>
      <c r="N96" s="64">
        <v>7</v>
      </c>
      <c r="O96" s="64">
        <v>6</v>
      </c>
      <c r="P96" s="64">
        <v>5</v>
      </c>
      <c r="Q96" s="64">
        <v>7</v>
      </c>
      <c r="R96" s="64">
        <f t="shared" si="23"/>
        <v>25</v>
      </c>
      <c r="S96" s="105" t="s">
        <v>6503</v>
      </c>
      <c r="T96" s="105" t="s">
        <v>172</v>
      </c>
      <c r="U96" s="159">
        <f t="shared" si="24"/>
        <v>13</v>
      </c>
      <c r="V96" s="398">
        <v>12</v>
      </c>
      <c r="W96" s="100">
        <f t="shared" si="25"/>
        <v>0.92307692307692313</v>
      </c>
      <c r="X96" s="105" t="str">
        <f t="shared" si="26"/>
        <v>De acuerdo a lo programado</v>
      </c>
      <c r="Y96" s="166"/>
      <c r="Z96" s="159">
        <f t="shared" si="27"/>
        <v>12</v>
      </c>
      <c r="AA96" s="159"/>
      <c r="AB96" s="100" t="str">
        <f t="shared" si="28"/>
        <v>No hay ejecución</v>
      </c>
      <c r="AC96" s="105" t="str">
        <f t="shared" si="29"/>
        <v>NA</v>
      </c>
      <c r="AD96" s="166"/>
      <c r="AE96" s="65">
        <f t="shared" si="30"/>
        <v>12</v>
      </c>
      <c r="AF96" s="100">
        <f t="shared" si="31"/>
        <v>0.48</v>
      </c>
      <c r="AG96" s="105" t="str">
        <f t="shared" si="32"/>
        <v>Incumplimiento</v>
      </c>
      <c r="AH96" s="166"/>
      <c r="AI96" s="65" t="s">
        <v>502</v>
      </c>
      <c r="AJ96" s="105" t="s">
        <v>502</v>
      </c>
    </row>
    <row r="97" spans="1:36" ht="36.450000000000003" customHeight="1">
      <c r="A97" s="63">
        <v>82</v>
      </c>
      <c r="B97" s="162" t="s">
        <v>388</v>
      </c>
      <c r="C97" s="162">
        <v>0</v>
      </c>
      <c r="D97" s="162" t="s">
        <v>99</v>
      </c>
      <c r="E97" s="162" t="s">
        <v>78</v>
      </c>
      <c r="F97" s="162">
        <v>21</v>
      </c>
      <c r="G97" s="231" t="s">
        <v>541</v>
      </c>
      <c r="H97" s="164" t="s">
        <v>6584</v>
      </c>
      <c r="I97" s="231" t="s">
        <v>18</v>
      </c>
      <c r="J97" s="231" t="s">
        <v>338</v>
      </c>
      <c r="K97" s="231">
        <v>10</v>
      </c>
      <c r="L97" s="165" t="s">
        <v>6579</v>
      </c>
      <c r="M97" s="165" t="s">
        <v>3814</v>
      </c>
      <c r="N97" s="64">
        <v>8</v>
      </c>
      <c r="O97" s="64">
        <v>8</v>
      </c>
      <c r="P97" s="64">
        <v>8</v>
      </c>
      <c r="Q97" s="64">
        <v>10</v>
      </c>
      <c r="R97" s="64">
        <f t="shared" si="23"/>
        <v>34</v>
      </c>
      <c r="S97" s="105" t="s">
        <v>6503</v>
      </c>
      <c r="T97" s="105" t="s">
        <v>172</v>
      </c>
      <c r="U97" s="159">
        <f t="shared" si="24"/>
        <v>16</v>
      </c>
      <c r="V97" s="398">
        <v>12</v>
      </c>
      <c r="W97" s="100">
        <f t="shared" si="25"/>
        <v>0.75</v>
      </c>
      <c r="X97" s="105" t="str">
        <f t="shared" si="26"/>
        <v>Atraso Leve</v>
      </c>
      <c r="Y97" s="166"/>
      <c r="Z97" s="159">
        <f t="shared" si="27"/>
        <v>18</v>
      </c>
      <c r="AA97" s="159"/>
      <c r="AB97" s="100" t="str">
        <f t="shared" si="28"/>
        <v>No hay ejecución</v>
      </c>
      <c r="AC97" s="105" t="str">
        <f t="shared" si="29"/>
        <v>NA</v>
      </c>
      <c r="AD97" s="166"/>
      <c r="AE97" s="65">
        <f t="shared" si="30"/>
        <v>12</v>
      </c>
      <c r="AF97" s="100">
        <f t="shared" si="31"/>
        <v>0.35294117647058826</v>
      </c>
      <c r="AG97" s="105" t="str">
        <f t="shared" si="32"/>
        <v>Incumplimiento</v>
      </c>
      <c r="AH97" s="166"/>
      <c r="AI97" s="65" t="s">
        <v>502</v>
      </c>
      <c r="AJ97" s="105" t="s">
        <v>502</v>
      </c>
    </row>
    <row r="98" spans="1:36" ht="36.450000000000003" customHeight="1">
      <c r="A98" s="63">
        <v>83</v>
      </c>
      <c r="B98" s="162" t="s">
        <v>388</v>
      </c>
      <c r="C98" s="162">
        <v>0</v>
      </c>
      <c r="D98" s="162" t="s">
        <v>99</v>
      </c>
      <c r="E98" s="162" t="s">
        <v>78</v>
      </c>
      <c r="F98" s="162">
        <v>21</v>
      </c>
      <c r="G98" s="231" t="s">
        <v>524</v>
      </c>
      <c r="H98" s="164" t="s">
        <v>6585</v>
      </c>
      <c r="I98" s="231" t="s">
        <v>18</v>
      </c>
      <c r="J98" s="231" t="s">
        <v>338</v>
      </c>
      <c r="K98" s="231">
        <v>10</v>
      </c>
      <c r="L98" s="165" t="s">
        <v>6586</v>
      </c>
      <c r="M98" s="165" t="s">
        <v>3814</v>
      </c>
      <c r="N98" s="64">
        <v>0</v>
      </c>
      <c r="O98" s="64">
        <v>4</v>
      </c>
      <c r="P98" s="64">
        <v>0</v>
      </c>
      <c r="Q98" s="64">
        <v>6</v>
      </c>
      <c r="R98" s="64">
        <f t="shared" si="23"/>
        <v>10</v>
      </c>
      <c r="S98" s="105" t="s">
        <v>6503</v>
      </c>
      <c r="T98" s="105" t="s">
        <v>172</v>
      </c>
      <c r="U98" s="159">
        <f t="shared" si="24"/>
        <v>4</v>
      </c>
      <c r="V98" s="398">
        <v>2</v>
      </c>
      <c r="W98" s="100">
        <f t="shared" si="25"/>
        <v>0.5</v>
      </c>
      <c r="X98" s="105" t="str">
        <f t="shared" si="26"/>
        <v>En Riesgo de no Cumplimiento</v>
      </c>
      <c r="Y98" s="166"/>
      <c r="Z98" s="159">
        <f t="shared" si="27"/>
        <v>6</v>
      </c>
      <c r="AA98" s="159"/>
      <c r="AB98" s="100" t="str">
        <f t="shared" si="28"/>
        <v>No hay ejecución</v>
      </c>
      <c r="AC98" s="105" t="str">
        <f t="shared" si="29"/>
        <v>NA</v>
      </c>
      <c r="AD98" s="166"/>
      <c r="AE98" s="65">
        <f t="shared" si="30"/>
        <v>2</v>
      </c>
      <c r="AF98" s="100">
        <f t="shared" si="31"/>
        <v>0.2</v>
      </c>
      <c r="AG98" s="105" t="str">
        <f t="shared" si="32"/>
        <v>Incumplimiento</v>
      </c>
      <c r="AH98" s="166"/>
      <c r="AI98" s="65" t="s">
        <v>502</v>
      </c>
      <c r="AJ98" s="105" t="s">
        <v>502</v>
      </c>
    </row>
    <row r="99" spans="1:36" ht="36.450000000000003" customHeight="1">
      <c r="A99" s="63">
        <v>84</v>
      </c>
      <c r="B99" s="162" t="s">
        <v>388</v>
      </c>
      <c r="C99" s="162">
        <v>0</v>
      </c>
      <c r="D99" s="162">
        <v>0</v>
      </c>
      <c r="E99" s="162">
        <v>0</v>
      </c>
      <c r="F99" s="162">
        <v>22</v>
      </c>
      <c r="G99" s="231" t="s">
        <v>2846</v>
      </c>
      <c r="H99" s="164" t="s">
        <v>6587</v>
      </c>
      <c r="I99" s="231" t="s">
        <v>20</v>
      </c>
      <c r="J99" s="231" t="s">
        <v>351</v>
      </c>
      <c r="K99" s="231">
        <v>19</v>
      </c>
      <c r="L99" s="165" t="s">
        <v>6588</v>
      </c>
      <c r="M99" s="165" t="s">
        <v>6589</v>
      </c>
      <c r="N99" s="64">
        <v>265</v>
      </c>
      <c r="O99" s="64">
        <v>267</v>
      </c>
      <c r="P99" s="64">
        <v>253</v>
      </c>
      <c r="Q99" s="64">
        <v>259</v>
      </c>
      <c r="R99" s="64">
        <f t="shared" si="23"/>
        <v>1044</v>
      </c>
      <c r="S99" s="105" t="s">
        <v>6503</v>
      </c>
      <c r="T99" s="105" t="s">
        <v>172</v>
      </c>
      <c r="U99" s="159">
        <f t="shared" si="24"/>
        <v>532</v>
      </c>
      <c r="V99" s="398">
        <v>631</v>
      </c>
      <c r="W99" s="100">
        <f t="shared" si="25"/>
        <v>1.1860902255639099</v>
      </c>
      <c r="X99" s="105" t="str">
        <f t="shared" si="26"/>
        <v>De acuerdo a lo programado</v>
      </c>
      <c r="Y99" s="166"/>
      <c r="Z99" s="159">
        <f t="shared" si="27"/>
        <v>512</v>
      </c>
      <c r="AA99" s="159"/>
      <c r="AB99" s="100" t="str">
        <f t="shared" si="28"/>
        <v>No hay ejecución</v>
      </c>
      <c r="AC99" s="105" t="str">
        <f t="shared" si="29"/>
        <v>NA</v>
      </c>
      <c r="AD99" s="166"/>
      <c r="AE99" s="65">
        <f t="shared" si="30"/>
        <v>631</v>
      </c>
      <c r="AF99" s="100">
        <f t="shared" si="31"/>
        <v>0.60440613026819923</v>
      </c>
      <c r="AG99" s="105" t="str">
        <f t="shared" si="32"/>
        <v>Incumplimiento</v>
      </c>
      <c r="AH99" s="166"/>
      <c r="AI99" s="65" t="s">
        <v>502</v>
      </c>
      <c r="AJ99" s="105" t="s">
        <v>502</v>
      </c>
    </row>
    <row r="100" spans="1:36" ht="36.450000000000003" customHeight="1">
      <c r="A100" s="63">
        <v>85</v>
      </c>
      <c r="B100" s="162" t="s">
        <v>388</v>
      </c>
      <c r="C100" s="162">
        <v>0</v>
      </c>
      <c r="D100" s="162">
        <v>0</v>
      </c>
      <c r="E100" s="162">
        <v>0</v>
      </c>
      <c r="F100" s="162">
        <v>22</v>
      </c>
      <c r="G100" s="231" t="s">
        <v>2846</v>
      </c>
      <c r="H100" s="164" t="s">
        <v>6590</v>
      </c>
      <c r="I100" s="231" t="s">
        <v>20</v>
      </c>
      <c r="J100" s="231" t="s">
        <v>351</v>
      </c>
      <c r="K100" s="231">
        <v>19</v>
      </c>
      <c r="L100" s="165" t="s">
        <v>6591</v>
      </c>
      <c r="M100" s="165" t="s">
        <v>6589</v>
      </c>
      <c r="N100" s="64">
        <v>24</v>
      </c>
      <c r="O100" s="64">
        <v>1</v>
      </c>
      <c r="P100" s="64">
        <v>0</v>
      </c>
      <c r="Q100" s="64">
        <v>7</v>
      </c>
      <c r="R100" s="64">
        <f t="shared" si="23"/>
        <v>32</v>
      </c>
      <c r="S100" s="105" t="s">
        <v>6503</v>
      </c>
      <c r="T100" s="105" t="s">
        <v>172</v>
      </c>
      <c r="U100" s="159">
        <f t="shared" si="24"/>
        <v>25</v>
      </c>
      <c r="V100" s="398">
        <v>42</v>
      </c>
      <c r="W100" s="100">
        <f t="shared" si="25"/>
        <v>1.68</v>
      </c>
      <c r="X100" s="105" t="str">
        <f t="shared" si="26"/>
        <v>De acuerdo a lo programado</v>
      </c>
      <c r="Y100" s="166"/>
      <c r="Z100" s="159">
        <f t="shared" si="27"/>
        <v>7</v>
      </c>
      <c r="AA100" s="159"/>
      <c r="AB100" s="100" t="str">
        <f t="shared" si="28"/>
        <v>No hay ejecución</v>
      </c>
      <c r="AC100" s="105" t="str">
        <f t="shared" si="29"/>
        <v>NA</v>
      </c>
      <c r="AD100" s="166"/>
      <c r="AE100" s="65">
        <f t="shared" si="30"/>
        <v>42</v>
      </c>
      <c r="AF100" s="100">
        <f t="shared" si="31"/>
        <v>1.3125</v>
      </c>
      <c r="AG100" s="105" t="str">
        <f t="shared" si="32"/>
        <v>De acuerdo a lo programado</v>
      </c>
      <c r="AH100" s="166"/>
      <c r="AI100" s="65" t="s">
        <v>502</v>
      </c>
      <c r="AJ100" s="105" t="s">
        <v>502</v>
      </c>
    </row>
    <row r="101" spans="1:36" ht="36.450000000000003" customHeight="1">
      <c r="A101" s="63">
        <v>86</v>
      </c>
      <c r="B101" s="162" t="s">
        <v>388</v>
      </c>
      <c r="C101" s="162">
        <v>0</v>
      </c>
      <c r="D101" s="162">
        <v>0</v>
      </c>
      <c r="E101" s="162">
        <v>0</v>
      </c>
      <c r="F101" s="162">
        <v>22</v>
      </c>
      <c r="G101" s="231" t="s">
        <v>2846</v>
      </c>
      <c r="H101" s="164" t="s">
        <v>6592</v>
      </c>
      <c r="I101" s="231" t="s">
        <v>20</v>
      </c>
      <c r="J101" s="231" t="s">
        <v>351</v>
      </c>
      <c r="K101" s="231">
        <v>19</v>
      </c>
      <c r="L101" s="165" t="s">
        <v>6593</v>
      </c>
      <c r="M101" s="165" t="s">
        <v>6589</v>
      </c>
      <c r="N101" s="64">
        <v>10</v>
      </c>
      <c r="O101" s="64">
        <v>10</v>
      </c>
      <c r="P101" s="64">
        <v>10</v>
      </c>
      <c r="Q101" s="64">
        <v>10</v>
      </c>
      <c r="R101" s="64">
        <f t="shared" si="23"/>
        <v>40</v>
      </c>
      <c r="S101" s="105" t="s">
        <v>6503</v>
      </c>
      <c r="T101" s="105" t="s">
        <v>172</v>
      </c>
      <c r="U101" s="159">
        <f t="shared" si="24"/>
        <v>20</v>
      </c>
      <c r="V101" s="398">
        <v>0</v>
      </c>
      <c r="W101" s="100">
        <f t="shared" si="25"/>
        <v>0</v>
      </c>
      <c r="X101" s="105" t="str">
        <f t="shared" si="26"/>
        <v>En Riesgo de no Cumplimiento</v>
      </c>
      <c r="Y101" s="166"/>
      <c r="Z101" s="159">
        <f t="shared" si="27"/>
        <v>20</v>
      </c>
      <c r="AA101" s="159"/>
      <c r="AB101" s="100" t="str">
        <f t="shared" si="28"/>
        <v>No hay ejecución</v>
      </c>
      <c r="AC101" s="105" t="str">
        <f t="shared" si="29"/>
        <v>NA</v>
      </c>
      <c r="AD101" s="166"/>
      <c r="AE101" s="65">
        <f t="shared" si="30"/>
        <v>0</v>
      </c>
      <c r="AF101" s="100" t="str">
        <f t="shared" si="31"/>
        <v>No hay Programación</v>
      </c>
      <c r="AG101" s="105" t="str">
        <f t="shared" si="32"/>
        <v>De acuerdo a lo programado</v>
      </c>
      <c r="AH101" s="166"/>
      <c r="AI101" s="65" t="s">
        <v>502</v>
      </c>
      <c r="AJ101" s="105" t="s">
        <v>502</v>
      </c>
    </row>
    <row r="102" spans="1:36" ht="36.450000000000003" customHeight="1">
      <c r="A102" s="63">
        <v>87</v>
      </c>
      <c r="B102" s="162" t="s">
        <v>388</v>
      </c>
      <c r="C102" s="162">
        <v>0</v>
      </c>
      <c r="D102" s="162">
        <v>0</v>
      </c>
      <c r="E102" s="162">
        <v>0</v>
      </c>
      <c r="F102" s="162">
        <v>22</v>
      </c>
      <c r="G102" s="231" t="s">
        <v>2846</v>
      </c>
      <c r="H102" s="164" t="s">
        <v>6594</v>
      </c>
      <c r="I102" s="231" t="s">
        <v>20</v>
      </c>
      <c r="J102" s="231" t="s">
        <v>351</v>
      </c>
      <c r="K102" s="231">
        <v>19</v>
      </c>
      <c r="L102" s="165" t="s">
        <v>6595</v>
      </c>
      <c r="M102" s="165" t="s">
        <v>6589</v>
      </c>
      <c r="N102" s="64">
        <v>0</v>
      </c>
      <c r="O102" s="64">
        <v>0</v>
      </c>
      <c r="P102" s="64">
        <v>0</v>
      </c>
      <c r="Q102" s="64">
        <v>0</v>
      </c>
      <c r="R102" s="64">
        <f t="shared" si="23"/>
        <v>0</v>
      </c>
      <c r="S102" s="105" t="s">
        <v>6503</v>
      </c>
      <c r="T102" s="105" t="s">
        <v>172</v>
      </c>
      <c r="U102" s="159">
        <f t="shared" si="24"/>
        <v>0</v>
      </c>
      <c r="V102" s="398">
        <v>0</v>
      </c>
      <c r="W102" s="100" t="str">
        <f t="shared" si="25"/>
        <v>No hay Programación</v>
      </c>
      <c r="X102" s="105" t="str">
        <f t="shared" si="26"/>
        <v>De acuerdo a lo programado</v>
      </c>
      <c r="Y102" s="166"/>
      <c r="Z102" s="159">
        <f t="shared" si="27"/>
        <v>0</v>
      </c>
      <c r="AA102" s="159"/>
      <c r="AB102" s="100" t="str">
        <f t="shared" si="28"/>
        <v>No hay ejecución</v>
      </c>
      <c r="AC102" s="105" t="str">
        <f t="shared" si="29"/>
        <v>NA</v>
      </c>
      <c r="AD102" s="166"/>
      <c r="AE102" s="65">
        <f t="shared" si="30"/>
        <v>0</v>
      </c>
      <c r="AF102" s="100" t="str">
        <f t="shared" si="31"/>
        <v>No hay Programación</v>
      </c>
      <c r="AG102" s="105" t="str">
        <f t="shared" si="32"/>
        <v>De acuerdo a lo programado</v>
      </c>
      <c r="AH102" s="166"/>
      <c r="AI102" s="65" t="s">
        <v>502</v>
      </c>
      <c r="AJ102" s="105" t="s">
        <v>502</v>
      </c>
    </row>
    <row r="103" spans="1:36" ht="36.450000000000003" customHeight="1">
      <c r="A103" s="63">
        <v>88</v>
      </c>
      <c r="B103" s="162" t="s">
        <v>388</v>
      </c>
      <c r="C103" s="162">
        <v>0</v>
      </c>
      <c r="D103" s="162">
        <v>0</v>
      </c>
      <c r="E103" s="162">
        <v>0</v>
      </c>
      <c r="F103" s="162">
        <v>22</v>
      </c>
      <c r="G103" s="231" t="s">
        <v>2846</v>
      </c>
      <c r="H103" s="164" t="s">
        <v>6596</v>
      </c>
      <c r="I103" s="231" t="s">
        <v>20</v>
      </c>
      <c r="J103" s="231" t="s">
        <v>351</v>
      </c>
      <c r="K103" s="231">
        <v>19</v>
      </c>
      <c r="L103" s="165" t="s">
        <v>6597</v>
      </c>
      <c r="M103" s="165" t="s">
        <v>6589</v>
      </c>
      <c r="N103" s="64">
        <v>25</v>
      </c>
      <c r="O103" s="64">
        <v>25</v>
      </c>
      <c r="P103" s="64">
        <v>25</v>
      </c>
      <c r="Q103" s="64">
        <v>25</v>
      </c>
      <c r="R103" s="64">
        <f t="shared" si="23"/>
        <v>100</v>
      </c>
      <c r="S103" s="105" t="s">
        <v>6503</v>
      </c>
      <c r="T103" s="105" t="s">
        <v>172</v>
      </c>
      <c r="U103" s="159">
        <f t="shared" si="24"/>
        <v>50</v>
      </c>
      <c r="V103" s="398">
        <v>40</v>
      </c>
      <c r="W103" s="100">
        <f t="shared" si="25"/>
        <v>0.8</v>
      </c>
      <c r="X103" s="105" t="str">
        <f t="shared" si="26"/>
        <v>Atraso Leve</v>
      </c>
      <c r="Y103" s="166"/>
      <c r="Z103" s="159">
        <f t="shared" si="27"/>
        <v>50</v>
      </c>
      <c r="AA103" s="159"/>
      <c r="AB103" s="100" t="str">
        <f t="shared" si="28"/>
        <v>No hay ejecución</v>
      </c>
      <c r="AC103" s="105" t="str">
        <f t="shared" si="29"/>
        <v>NA</v>
      </c>
      <c r="AD103" s="166"/>
      <c r="AE103" s="65">
        <f t="shared" si="30"/>
        <v>40</v>
      </c>
      <c r="AF103" s="100">
        <f t="shared" si="31"/>
        <v>0.4</v>
      </c>
      <c r="AG103" s="105" t="str">
        <f t="shared" si="32"/>
        <v>Incumplimiento</v>
      </c>
      <c r="AH103" s="166"/>
      <c r="AI103" s="65" t="s">
        <v>502</v>
      </c>
      <c r="AJ103" s="105" t="s">
        <v>502</v>
      </c>
    </row>
    <row r="104" spans="1:36" ht="36.450000000000003" customHeight="1">
      <c r="A104" s="63">
        <v>89</v>
      </c>
      <c r="B104" s="162" t="s">
        <v>388</v>
      </c>
      <c r="C104" s="162">
        <v>0</v>
      </c>
      <c r="D104" s="162">
        <v>0</v>
      </c>
      <c r="E104" s="162">
        <v>0</v>
      </c>
      <c r="F104" s="162">
        <v>22</v>
      </c>
      <c r="G104" s="231" t="s">
        <v>2846</v>
      </c>
      <c r="H104" s="164" t="s">
        <v>6598</v>
      </c>
      <c r="I104" s="231" t="s">
        <v>20</v>
      </c>
      <c r="J104" s="231" t="s">
        <v>351</v>
      </c>
      <c r="K104" s="231">
        <v>19</v>
      </c>
      <c r="L104" s="165" t="s">
        <v>6599</v>
      </c>
      <c r="M104" s="165" t="s">
        <v>6589</v>
      </c>
      <c r="N104" s="64">
        <v>185</v>
      </c>
      <c r="O104" s="64">
        <v>184</v>
      </c>
      <c r="P104" s="64">
        <v>188</v>
      </c>
      <c r="Q104" s="64">
        <v>186</v>
      </c>
      <c r="R104" s="64">
        <f t="shared" si="23"/>
        <v>743</v>
      </c>
      <c r="S104" s="105" t="s">
        <v>6503</v>
      </c>
      <c r="T104" s="105" t="s">
        <v>172</v>
      </c>
      <c r="U104" s="159">
        <f t="shared" si="24"/>
        <v>369</v>
      </c>
      <c r="V104" s="398">
        <v>862</v>
      </c>
      <c r="W104" s="100">
        <f t="shared" si="25"/>
        <v>2.3360433604336044</v>
      </c>
      <c r="X104" s="105" t="str">
        <f t="shared" si="26"/>
        <v>De acuerdo a lo programado</v>
      </c>
      <c r="Y104" s="166"/>
      <c r="Z104" s="159">
        <f t="shared" si="27"/>
        <v>374</v>
      </c>
      <c r="AA104" s="159"/>
      <c r="AB104" s="100" t="str">
        <f t="shared" si="28"/>
        <v>No hay ejecución</v>
      </c>
      <c r="AC104" s="105" t="str">
        <f t="shared" si="29"/>
        <v>NA</v>
      </c>
      <c r="AD104" s="166"/>
      <c r="AE104" s="65">
        <f t="shared" si="30"/>
        <v>862</v>
      </c>
      <c r="AF104" s="100">
        <f t="shared" si="31"/>
        <v>1.1601615074024225</v>
      </c>
      <c r="AG104" s="105" t="str">
        <f t="shared" si="32"/>
        <v>De acuerdo a lo programado</v>
      </c>
      <c r="AH104" s="166"/>
      <c r="AI104" s="65" t="s">
        <v>502</v>
      </c>
      <c r="AJ104" s="105" t="s">
        <v>502</v>
      </c>
    </row>
    <row r="105" spans="1:36" ht="36.450000000000003" customHeight="1">
      <c r="A105" s="63">
        <v>90</v>
      </c>
      <c r="B105" s="162" t="s">
        <v>388</v>
      </c>
      <c r="C105" s="162">
        <v>0</v>
      </c>
      <c r="D105" s="162">
        <v>0</v>
      </c>
      <c r="E105" s="162">
        <v>0</v>
      </c>
      <c r="F105" s="162">
        <v>22</v>
      </c>
      <c r="G105" s="231" t="s">
        <v>2846</v>
      </c>
      <c r="H105" s="164" t="s">
        <v>6600</v>
      </c>
      <c r="I105" s="231" t="s">
        <v>20</v>
      </c>
      <c r="J105" s="231" t="s">
        <v>351</v>
      </c>
      <c r="K105" s="231">
        <v>19</v>
      </c>
      <c r="L105" s="165" t="s">
        <v>6601</v>
      </c>
      <c r="M105" s="165" t="s">
        <v>674</v>
      </c>
      <c r="N105" s="64">
        <v>12</v>
      </c>
      <c r="O105" s="64">
        <v>12</v>
      </c>
      <c r="P105" s="64">
        <v>12</v>
      </c>
      <c r="Q105" s="64">
        <v>12</v>
      </c>
      <c r="R105" s="64">
        <f t="shared" si="23"/>
        <v>48</v>
      </c>
      <c r="S105" s="105" t="s">
        <v>6503</v>
      </c>
      <c r="T105" s="105" t="s">
        <v>172</v>
      </c>
      <c r="U105" s="159">
        <f t="shared" si="24"/>
        <v>24</v>
      </c>
      <c r="V105" s="398">
        <v>57</v>
      </c>
      <c r="W105" s="100">
        <f t="shared" si="25"/>
        <v>2.375</v>
      </c>
      <c r="X105" s="105" t="str">
        <f t="shared" si="26"/>
        <v>De acuerdo a lo programado</v>
      </c>
      <c r="Y105" s="166"/>
      <c r="Z105" s="159">
        <f t="shared" si="27"/>
        <v>24</v>
      </c>
      <c r="AA105" s="159"/>
      <c r="AB105" s="100" t="str">
        <f t="shared" si="28"/>
        <v>No hay ejecución</v>
      </c>
      <c r="AC105" s="105" t="str">
        <f t="shared" si="29"/>
        <v>NA</v>
      </c>
      <c r="AD105" s="166"/>
      <c r="AE105" s="65">
        <f t="shared" si="30"/>
        <v>57</v>
      </c>
      <c r="AF105" s="100">
        <f t="shared" si="31"/>
        <v>1.1875</v>
      </c>
      <c r="AG105" s="105" t="str">
        <f t="shared" si="32"/>
        <v>De acuerdo a lo programado</v>
      </c>
      <c r="AH105" s="166"/>
      <c r="AI105" s="65" t="s">
        <v>502</v>
      </c>
      <c r="AJ105" s="105" t="s">
        <v>502</v>
      </c>
    </row>
    <row r="106" spans="1:36" ht="36.450000000000003" customHeight="1">
      <c r="A106" s="63">
        <v>91</v>
      </c>
      <c r="B106" s="162" t="s">
        <v>388</v>
      </c>
      <c r="C106" s="162">
        <v>0</v>
      </c>
      <c r="D106" s="162">
        <v>0</v>
      </c>
      <c r="E106" s="162">
        <v>0</v>
      </c>
      <c r="F106" s="162">
        <v>22</v>
      </c>
      <c r="G106" s="231" t="s">
        <v>2846</v>
      </c>
      <c r="H106" s="164" t="s">
        <v>6602</v>
      </c>
      <c r="I106" s="231" t="s">
        <v>18</v>
      </c>
      <c r="J106" s="231" t="s">
        <v>351</v>
      </c>
      <c r="K106" s="231">
        <v>19</v>
      </c>
      <c r="L106" s="165" t="s">
        <v>6603</v>
      </c>
      <c r="M106" s="165" t="s">
        <v>674</v>
      </c>
      <c r="N106" s="64">
        <v>3</v>
      </c>
      <c r="O106" s="64">
        <v>3</v>
      </c>
      <c r="P106" s="64">
        <v>3</v>
      </c>
      <c r="Q106" s="64">
        <v>3</v>
      </c>
      <c r="R106" s="64">
        <f t="shared" si="23"/>
        <v>12</v>
      </c>
      <c r="S106" s="105" t="s">
        <v>6604</v>
      </c>
      <c r="T106" s="105" t="s">
        <v>172</v>
      </c>
      <c r="U106" s="159">
        <f t="shared" si="24"/>
        <v>6</v>
      </c>
      <c r="V106" s="398">
        <v>12</v>
      </c>
      <c r="W106" s="100">
        <f t="shared" si="25"/>
        <v>2</v>
      </c>
      <c r="X106" s="105" t="str">
        <f t="shared" si="26"/>
        <v>De acuerdo a lo programado</v>
      </c>
      <c r="Y106" s="166"/>
      <c r="Z106" s="159">
        <f t="shared" si="27"/>
        <v>6</v>
      </c>
      <c r="AA106" s="159"/>
      <c r="AB106" s="100" t="str">
        <f t="shared" si="28"/>
        <v>No hay ejecución</v>
      </c>
      <c r="AC106" s="105" t="str">
        <f t="shared" si="29"/>
        <v>NA</v>
      </c>
      <c r="AD106" s="166"/>
      <c r="AE106" s="65">
        <f t="shared" si="30"/>
        <v>12</v>
      </c>
      <c r="AF106" s="100">
        <f t="shared" si="31"/>
        <v>1</v>
      </c>
      <c r="AG106" s="105" t="str">
        <f t="shared" si="32"/>
        <v>De acuerdo a lo programado</v>
      </c>
      <c r="AH106" s="166"/>
      <c r="AI106" s="65" t="s">
        <v>502</v>
      </c>
      <c r="AJ106" s="105" t="s">
        <v>502</v>
      </c>
    </row>
    <row r="107" spans="1:36" ht="36.450000000000003" customHeight="1">
      <c r="A107" s="63">
        <v>92</v>
      </c>
      <c r="B107" s="162" t="s">
        <v>388</v>
      </c>
      <c r="C107" s="162">
        <v>0</v>
      </c>
      <c r="D107" s="162">
        <v>0</v>
      </c>
      <c r="E107" s="162">
        <v>0</v>
      </c>
      <c r="F107" s="162">
        <v>22</v>
      </c>
      <c r="G107" s="231" t="s">
        <v>2846</v>
      </c>
      <c r="H107" s="164" t="s">
        <v>7740</v>
      </c>
      <c r="I107" s="231" t="s">
        <v>18</v>
      </c>
      <c r="J107" s="231" t="s">
        <v>351</v>
      </c>
      <c r="K107" s="231">
        <v>19</v>
      </c>
      <c r="L107" s="165" t="s">
        <v>6605</v>
      </c>
      <c r="M107" s="165" t="s">
        <v>674</v>
      </c>
      <c r="N107" s="64">
        <v>12</v>
      </c>
      <c r="O107" s="64">
        <v>12</v>
      </c>
      <c r="P107" s="64">
        <v>12</v>
      </c>
      <c r="Q107" s="64">
        <v>15</v>
      </c>
      <c r="R107" s="64">
        <f t="shared" si="23"/>
        <v>51</v>
      </c>
      <c r="S107" s="105" t="s">
        <v>6503</v>
      </c>
      <c r="T107" s="105" t="s">
        <v>7737</v>
      </c>
      <c r="U107" s="159">
        <f t="shared" si="24"/>
        <v>24</v>
      </c>
      <c r="V107" s="398">
        <v>77</v>
      </c>
      <c r="W107" s="100">
        <f t="shared" si="25"/>
        <v>3.2083333333333335</v>
      </c>
      <c r="X107" s="105" t="str">
        <f t="shared" si="26"/>
        <v>De acuerdo a lo programado</v>
      </c>
      <c r="Y107" s="166"/>
      <c r="Z107" s="159">
        <f t="shared" si="27"/>
        <v>27</v>
      </c>
      <c r="AA107" s="159"/>
      <c r="AB107" s="100" t="str">
        <f t="shared" si="28"/>
        <v>No hay ejecución</v>
      </c>
      <c r="AC107" s="105" t="str">
        <f t="shared" si="29"/>
        <v>NA</v>
      </c>
      <c r="AD107" s="166"/>
      <c r="AE107" s="65">
        <f t="shared" si="30"/>
        <v>77</v>
      </c>
      <c r="AF107" s="100">
        <f t="shared" si="31"/>
        <v>1.5098039215686274</v>
      </c>
      <c r="AG107" s="105" t="str">
        <f t="shared" si="32"/>
        <v>De acuerdo a lo programado</v>
      </c>
      <c r="AH107" s="166"/>
      <c r="AI107" s="65" t="s">
        <v>502</v>
      </c>
      <c r="AJ107" s="105" t="s">
        <v>502</v>
      </c>
    </row>
    <row r="108" spans="1:36" ht="36.450000000000003" customHeight="1">
      <c r="A108" s="63">
        <v>93</v>
      </c>
      <c r="B108" s="162" t="s">
        <v>388</v>
      </c>
      <c r="C108" s="162">
        <v>0</v>
      </c>
      <c r="D108" s="162">
        <v>0</v>
      </c>
      <c r="E108" s="162">
        <v>0</v>
      </c>
      <c r="F108" s="162">
        <v>22</v>
      </c>
      <c r="G108" s="231" t="s">
        <v>2846</v>
      </c>
      <c r="H108" s="164" t="s">
        <v>6606</v>
      </c>
      <c r="I108" s="231" t="s">
        <v>18</v>
      </c>
      <c r="J108" s="231" t="s">
        <v>351</v>
      </c>
      <c r="K108" s="231">
        <v>19</v>
      </c>
      <c r="L108" s="165" t="s">
        <v>6607</v>
      </c>
      <c r="M108" s="165" t="s">
        <v>674</v>
      </c>
      <c r="N108" s="64">
        <v>3</v>
      </c>
      <c r="O108" s="64">
        <v>3</v>
      </c>
      <c r="P108" s="64">
        <v>3</v>
      </c>
      <c r="Q108" s="64">
        <v>5</v>
      </c>
      <c r="R108" s="64">
        <f t="shared" si="23"/>
        <v>14</v>
      </c>
      <c r="S108" s="105" t="s">
        <v>6503</v>
      </c>
      <c r="T108" s="105" t="s">
        <v>7737</v>
      </c>
      <c r="U108" s="159">
        <f t="shared" si="24"/>
        <v>6</v>
      </c>
      <c r="V108" s="398">
        <v>24</v>
      </c>
      <c r="W108" s="100">
        <f t="shared" si="25"/>
        <v>4</v>
      </c>
      <c r="X108" s="105" t="str">
        <f t="shared" si="26"/>
        <v>De acuerdo a lo programado</v>
      </c>
      <c r="Y108" s="166"/>
      <c r="Z108" s="159">
        <f t="shared" si="27"/>
        <v>8</v>
      </c>
      <c r="AA108" s="159"/>
      <c r="AB108" s="100" t="str">
        <f t="shared" si="28"/>
        <v>No hay ejecución</v>
      </c>
      <c r="AC108" s="105" t="str">
        <f t="shared" si="29"/>
        <v>NA</v>
      </c>
      <c r="AD108" s="166"/>
      <c r="AE108" s="65">
        <f t="shared" si="30"/>
        <v>24</v>
      </c>
      <c r="AF108" s="100">
        <f t="shared" si="31"/>
        <v>1.7142857142857142</v>
      </c>
      <c r="AG108" s="105" t="str">
        <f t="shared" si="32"/>
        <v>De acuerdo a lo programado</v>
      </c>
      <c r="AH108" s="166"/>
      <c r="AI108" s="65" t="s">
        <v>502</v>
      </c>
      <c r="AJ108" s="105" t="s">
        <v>502</v>
      </c>
    </row>
    <row r="109" spans="1:36" ht="36.450000000000003" customHeight="1">
      <c r="A109" s="63">
        <v>94</v>
      </c>
      <c r="B109" s="162" t="s">
        <v>388</v>
      </c>
      <c r="C109" s="162">
        <v>0</v>
      </c>
      <c r="D109" s="162">
        <v>0</v>
      </c>
      <c r="E109" s="162">
        <v>0</v>
      </c>
      <c r="F109" s="162">
        <v>22</v>
      </c>
      <c r="G109" s="231" t="s">
        <v>2846</v>
      </c>
      <c r="H109" s="164" t="s">
        <v>6608</v>
      </c>
      <c r="I109" s="231" t="s">
        <v>18</v>
      </c>
      <c r="J109" s="231" t="s">
        <v>351</v>
      </c>
      <c r="K109" s="231">
        <v>19</v>
      </c>
      <c r="L109" s="165" t="s">
        <v>6609</v>
      </c>
      <c r="M109" s="165" t="s">
        <v>674</v>
      </c>
      <c r="N109" s="64">
        <v>3</v>
      </c>
      <c r="O109" s="64">
        <v>3</v>
      </c>
      <c r="P109" s="64">
        <v>3</v>
      </c>
      <c r="Q109" s="64">
        <v>3</v>
      </c>
      <c r="R109" s="64">
        <f t="shared" si="23"/>
        <v>12</v>
      </c>
      <c r="S109" s="105" t="s">
        <v>6503</v>
      </c>
      <c r="T109" s="105" t="s">
        <v>172</v>
      </c>
      <c r="U109" s="159">
        <f t="shared" si="24"/>
        <v>6</v>
      </c>
      <c r="V109" s="398">
        <v>3</v>
      </c>
      <c r="W109" s="100">
        <f t="shared" si="25"/>
        <v>0.5</v>
      </c>
      <c r="X109" s="105" t="str">
        <f t="shared" si="26"/>
        <v>En Riesgo de no Cumplimiento</v>
      </c>
      <c r="Y109" s="166"/>
      <c r="Z109" s="159">
        <f t="shared" si="27"/>
        <v>6</v>
      </c>
      <c r="AA109" s="159"/>
      <c r="AB109" s="100" t="str">
        <f t="shared" si="28"/>
        <v>No hay ejecución</v>
      </c>
      <c r="AC109" s="105" t="str">
        <f t="shared" si="29"/>
        <v>NA</v>
      </c>
      <c r="AD109" s="166"/>
      <c r="AE109" s="65">
        <f t="shared" si="30"/>
        <v>3</v>
      </c>
      <c r="AF109" s="100">
        <f t="shared" si="31"/>
        <v>0.25</v>
      </c>
      <c r="AG109" s="105" t="str">
        <f t="shared" si="32"/>
        <v>Incumplimiento</v>
      </c>
      <c r="AH109" s="166"/>
      <c r="AI109" s="65" t="s">
        <v>502</v>
      </c>
      <c r="AJ109" s="105" t="s">
        <v>502</v>
      </c>
    </row>
    <row r="110" spans="1:36" ht="36.450000000000003" customHeight="1">
      <c r="A110" s="63">
        <v>95</v>
      </c>
      <c r="B110" s="162" t="s">
        <v>6197</v>
      </c>
      <c r="C110" s="162">
        <v>0</v>
      </c>
      <c r="D110" s="162">
        <v>0</v>
      </c>
      <c r="E110" s="162">
        <v>0</v>
      </c>
      <c r="F110" s="162">
        <v>22</v>
      </c>
      <c r="G110" s="231" t="s">
        <v>2846</v>
      </c>
      <c r="H110" s="164" t="s">
        <v>6610</v>
      </c>
      <c r="I110" s="231" t="s">
        <v>20</v>
      </c>
      <c r="J110" s="231" t="s">
        <v>351</v>
      </c>
      <c r="K110" s="231">
        <v>19</v>
      </c>
      <c r="L110" s="165" t="s">
        <v>6607</v>
      </c>
      <c r="M110" s="165" t="s">
        <v>674</v>
      </c>
      <c r="N110" s="64">
        <v>0</v>
      </c>
      <c r="O110" s="64">
        <v>0</v>
      </c>
      <c r="P110" s="64">
        <v>0</v>
      </c>
      <c r="Q110" s="64">
        <v>0</v>
      </c>
      <c r="R110" s="64">
        <f t="shared" si="23"/>
        <v>0</v>
      </c>
      <c r="S110" s="105" t="s">
        <v>6503</v>
      </c>
      <c r="T110" s="105" t="s">
        <v>172</v>
      </c>
      <c r="U110" s="159">
        <f t="shared" si="24"/>
        <v>0</v>
      </c>
      <c r="V110" s="398">
        <v>1</v>
      </c>
      <c r="W110" s="100" t="str">
        <f t="shared" si="25"/>
        <v>No hay Programación</v>
      </c>
      <c r="X110" s="105" t="str">
        <f t="shared" si="26"/>
        <v>De acuerdo a lo programado</v>
      </c>
      <c r="Y110" s="166"/>
      <c r="Z110" s="159">
        <f t="shared" si="27"/>
        <v>0</v>
      </c>
      <c r="AA110" s="159"/>
      <c r="AB110" s="100" t="str">
        <f t="shared" si="28"/>
        <v>No hay ejecución</v>
      </c>
      <c r="AC110" s="105" t="str">
        <f t="shared" si="29"/>
        <v>NA</v>
      </c>
      <c r="AD110" s="166"/>
      <c r="AE110" s="65">
        <f t="shared" si="30"/>
        <v>1</v>
      </c>
      <c r="AF110" s="100" t="e">
        <f t="shared" si="31"/>
        <v>#DIV/0!</v>
      </c>
      <c r="AG110" s="105" t="e">
        <f t="shared" si="32"/>
        <v>#DIV/0!</v>
      </c>
      <c r="AH110" s="166"/>
      <c r="AI110" s="65" t="s">
        <v>502</v>
      </c>
      <c r="AJ110" s="105" t="s">
        <v>502</v>
      </c>
    </row>
    <row r="111" spans="1:36" ht="36.450000000000003" customHeight="1">
      <c r="A111" s="63">
        <v>96</v>
      </c>
      <c r="B111" s="162" t="s">
        <v>6611</v>
      </c>
      <c r="C111" s="162">
        <v>0</v>
      </c>
      <c r="D111" s="162">
        <v>0</v>
      </c>
      <c r="E111" s="162">
        <v>0</v>
      </c>
      <c r="F111" s="162">
        <v>22</v>
      </c>
      <c r="G111" s="231" t="s">
        <v>2846</v>
      </c>
      <c r="H111" s="164" t="s">
        <v>6612</v>
      </c>
      <c r="I111" s="231" t="s">
        <v>20</v>
      </c>
      <c r="J111" s="231" t="s">
        <v>351</v>
      </c>
      <c r="K111" s="231">
        <v>19</v>
      </c>
      <c r="L111" s="165" t="s">
        <v>6607</v>
      </c>
      <c r="M111" s="165" t="s">
        <v>674</v>
      </c>
      <c r="N111" s="64">
        <v>2</v>
      </c>
      <c r="O111" s="64">
        <v>3</v>
      </c>
      <c r="P111" s="64">
        <v>2</v>
      </c>
      <c r="Q111" s="64">
        <v>5</v>
      </c>
      <c r="R111" s="64">
        <f t="shared" si="23"/>
        <v>12</v>
      </c>
      <c r="S111" s="105" t="s">
        <v>6503</v>
      </c>
      <c r="T111" s="105" t="s">
        <v>7737</v>
      </c>
      <c r="U111" s="159">
        <f t="shared" si="24"/>
        <v>5</v>
      </c>
      <c r="V111" s="398">
        <v>6</v>
      </c>
      <c r="W111" s="100">
        <f t="shared" si="25"/>
        <v>1.2</v>
      </c>
      <c r="X111" s="105" t="str">
        <f t="shared" si="26"/>
        <v>De acuerdo a lo programado</v>
      </c>
      <c r="Y111" s="166"/>
      <c r="Z111" s="159">
        <f t="shared" si="27"/>
        <v>7</v>
      </c>
      <c r="AA111" s="159"/>
      <c r="AB111" s="100" t="str">
        <f t="shared" si="28"/>
        <v>No hay ejecución</v>
      </c>
      <c r="AC111" s="105" t="str">
        <f t="shared" si="29"/>
        <v>NA</v>
      </c>
      <c r="AD111" s="166"/>
      <c r="AE111" s="65">
        <f t="shared" si="30"/>
        <v>6</v>
      </c>
      <c r="AF111" s="100">
        <f t="shared" si="31"/>
        <v>0.5</v>
      </c>
      <c r="AG111" s="105" t="str">
        <f t="shared" si="32"/>
        <v>Incumplimiento</v>
      </c>
      <c r="AH111" s="166"/>
      <c r="AI111" s="65" t="s">
        <v>502</v>
      </c>
      <c r="AJ111" s="105" t="s">
        <v>502</v>
      </c>
    </row>
    <row r="112" spans="1:36" ht="36.450000000000003" customHeight="1">
      <c r="A112" s="63">
        <v>97</v>
      </c>
      <c r="B112" s="162" t="s">
        <v>6613</v>
      </c>
      <c r="C112" s="162">
        <v>0</v>
      </c>
      <c r="D112" s="162">
        <v>0</v>
      </c>
      <c r="E112" s="162">
        <v>0</v>
      </c>
      <c r="F112" s="162">
        <v>22</v>
      </c>
      <c r="G112" s="231" t="s">
        <v>2846</v>
      </c>
      <c r="H112" s="164" t="s">
        <v>6614</v>
      </c>
      <c r="I112" s="231" t="s">
        <v>20</v>
      </c>
      <c r="J112" s="231" t="s">
        <v>351</v>
      </c>
      <c r="K112" s="231">
        <v>19</v>
      </c>
      <c r="L112" s="165" t="s">
        <v>6615</v>
      </c>
      <c r="M112" s="165" t="s">
        <v>6589</v>
      </c>
      <c r="N112" s="64">
        <v>0</v>
      </c>
      <c r="O112" s="64">
        <v>1</v>
      </c>
      <c r="P112" s="64">
        <v>0</v>
      </c>
      <c r="Q112" s="64">
        <v>1</v>
      </c>
      <c r="R112" s="64">
        <f t="shared" si="23"/>
        <v>2</v>
      </c>
      <c r="S112" s="105" t="s">
        <v>6503</v>
      </c>
      <c r="T112" s="105" t="s">
        <v>172</v>
      </c>
      <c r="U112" s="159">
        <f t="shared" si="24"/>
        <v>1</v>
      </c>
      <c r="V112" s="398">
        <v>7</v>
      </c>
      <c r="W112" s="100">
        <f t="shared" si="25"/>
        <v>7</v>
      </c>
      <c r="X112" s="105" t="str">
        <f t="shared" si="26"/>
        <v>De acuerdo a lo programado</v>
      </c>
      <c r="Y112" s="166"/>
      <c r="Z112" s="159">
        <f t="shared" si="27"/>
        <v>1</v>
      </c>
      <c r="AA112" s="159"/>
      <c r="AB112" s="100" t="str">
        <f t="shared" si="28"/>
        <v>No hay ejecución</v>
      </c>
      <c r="AC112" s="105" t="str">
        <f t="shared" si="29"/>
        <v>NA</v>
      </c>
      <c r="AD112" s="166"/>
      <c r="AE112" s="65">
        <f t="shared" si="30"/>
        <v>7</v>
      </c>
      <c r="AF112" s="100">
        <f t="shared" si="31"/>
        <v>3.5</v>
      </c>
      <c r="AG112" s="105" t="str">
        <f t="shared" si="32"/>
        <v>De acuerdo a lo programado</v>
      </c>
      <c r="AH112" s="166"/>
      <c r="AI112" s="65" t="s">
        <v>502</v>
      </c>
      <c r="AJ112" s="105" t="s">
        <v>502</v>
      </c>
    </row>
    <row r="113" spans="1:36" ht="36.450000000000003" customHeight="1">
      <c r="A113" s="63">
        <v>98</v>
      </c>
      <c r="B113" s="162" t="s">
        <v>6616</v>
      </c>
      <c r="C113" s="162">
        <v>0</v>
      </c>
      <c r="D113" s="162">
        <v>0</v>
      </c>
      <c r="E113" s="162">
        <v>0</v>
      </c>
      <c r="F113" s="162">
        <v>22</v>
      </c>
      <c r="G113" s="231" t="s">
        <v>2846</v>
      </c>
      <c r="H113" s="164" t="s">
        <v>6614</v>
      </c>
      <c r="I113" s="231" t="s">
        <v>20</v>
      </c>
      <c r="J113" s="231" t="s">
        <v>351</v>
      </c>
      <c r="K113" s="231">
        <v>19</v>
      </c>
      <c r="L113" s="165" t="s">
        <v>6617</v>
      </c>
      <c r="M113" s="165" t="s">
        <v>6589</v>
      </c>
      <c r="N113" s="64">
        <v>0</v>
      </c>
      <c r="O113" s="64">
        <v>450</v>
      </c>
      <c r="P113" s="64">
        <v>0</v>
      </c>
      <c r="Q113" s="64">
        <v>400</v>
      </c>
      <c r="R113" s="64">
        <f t="shared" si="23"/>
        <v>850</v>
      </c>
      <c r="S113" s="105" t="s">
        <v>6503</v>
      </c>
      <c r="T113" s="105" t="s">
        <v>172</v>
      </c>
      <c r="U113" s="159">
        <f t="shared" si="24"/>
        <v>450</v>
      </c>
      <c r="V113" s="398">
        <v>14</v>
      </c>
      <c r="W113" s="100">
        <f t="shared" si="25"/>
        <v>3.111111111111111E-2</v>
      </c>
      <c r="X113" s="105" t="str">
        <f t="shared" si="26"/>
        <v>En Riesgo de no Cumplimiento</v>
      </c>
      <c r="Y113" s="166"/>
      <c r="Z113" s="159">
        <f t="shared" si="27"/>
        <v>400</v>
      </c>
      <c r="AA113" s="159"/>
      <c r="AB113" s="100" t="str">
        <f t="shared" si="28"/>
        <v>No hay ejecución</v>
      </c>
      <c r="AC113" s="105" t="str">
        <f t="shared" si="29"/>
        <v>NA</v>
      </c>
      <c r="AD113" s="166"/>
      <c r="AE113" s="65">
        <f t="shared" si="30"/>
        <v>14</v>
      </c>
      <c r="AF113" s="100">
        <f t="shared" si="31"/>
        <v>1.6470588235294119E-2</v>
      </c>
      <c r="AG113" s="105" t="str">
        <f t="shared" si="32"/>
        <v>Incumplimiento</v>
      </c>
      <c r="AH113" s="166"/>
      <c r="AI113" s="65" t="s">
        <v>502</v>
      </c>
      <c r="AJ113" s="105" t="s">
        <v>502</v>
      </c>
    </row>
    <row r="114" spans="1:36" ht="36.450000000000003" customHeight="1">
      <c r="A114" s="63">
        <v>99</v>
      </c>
      <c r="B114" s="162" t="s">
        <v>6618</v>
      </c>
      <c r="C114" s="162">
        <v>0</v>
      </c>
      <c r="D114" s="162">
        <v>0</v>
      </c>
      <c r="E114" s="162">
        <v>0</v>
      </c>
      <c r="F114" s="162">
        <v>22</v>
      </c>
      <c r="G114" s="231" t="s">
        <v>2846</v>
      </c>
      <c r="H114" s="164" t="s">
        <v>6619</v>
      </c>
      <c r="I114" s="231" t="s">
        <v>20</v>
      </c>
      <c r="J114" s="231" t="s">
        <v>351</v>
      </c>
      <c r="K114" s="231">
        <v>19</v>
      </c>
      <c r="L114" s="165" t="s">
        <v>6607</v>
      </c>
      <c r="M114" s="165" t="s">
        <v>674</v>
      </c>
      <c r="N114" s="64">
        <v>1</v>
      </c>
      <c r="O114" s="64">
        <v>1</v>
      </c>
      <c r="P114" s="64">
        <v>1</v>
      </c>
      <c r="Q114" s="64">
        <v>1</v>
      </c>
      <c r="R114" s="64">
        <f t="shared" si="23"/>
        <v>4</v>
      </c>
      <c r="S114" s="105" t="s">
        <v>6503</v>
      </c>
      <c r="T114" s="105" t="s">
        <v>172</v>
      </c>
      <c r="U114" s="159">
        <f t="shared" si="24"/>
        <v>2</v>
      </c>
      <c r="V114" s="398">
        <v>6</v>
      </c>
      <c r="W114" s="100">
        <f t="shared" si="25"/>
        <v>3</v>
      </c>
      <c r="X114" s="105" t="str">
        <f t="shared" si="26"/>
        <v>De acuerdo a lo programado</v>
      </c>
      <c r="Y114" s="166"/>
      <c r="Z114" s="159">
        <f t="shared" si="27"/>
        <v>2</v>
      </c>
      <c r="AA114" s="159"/>
      <c r="AB114" s="100" t="str">
        <f t="shared" si="28"/>
        <v>No hay ejecución</v>
      </c>
      <c r="AC114" s="105" t="str">
        <f t="shared" si="29"/>
        <v>NA</v>
      </c>
      <c r="AD114" s="166"/>
      <c r="AE114" s="65">
        <f t="shared" si="30"/>
        <v>6</v>
      </c>
      <c r="AF114" s="100">
        <f t="shared" si="31"/>
        <v>1.5</v>
      </c>
      <c r="AG114" s="105" t="str">
        <f t="shared" si="32"/>
        <v>De acuerdo a lo programado</v>
      </c>
      <c r="AH114" s="166"/>
      <c r="AI114" s="65" t="s">
        <v>502</v>
      </c>
      <c r="AJ114" s="105" t="s">
        <v>502</v>
      </c>
    </row>
    <row r="115" spans="1:36" ht="36.450000000000003" customHeight="1">
      <c r="A115" s="63">
        <v>100</v>
      </c>
      <c r="B115" s="162" t="s">
        <v>6620</v>
      </c>
      <c r="C115" s="162">
        <v>0</v>
      </c>
      <c r="D115" s="162">
        <v>0</v>
      </c>
      <c r="E115" s="162">
        <v>0</v>
      </c>
      <c r="F115" s="162">
        <v>22</v>
      </c>
      <c r="G115" s="231" t="s">
        <v>2846</v>
      </c>
      <c r="H115" s="164" t="s">
        <v>6621</v>
      </c>
      <c r="I115" s="231" t="s">
        <v>20</v>
      </c>
      <c r="J115" s="231" t="s">
        <v>351</v>
      </c>
      <c r="K115" s="231">
        <v>19</v>
      </c>
      <c r="L115" s="165" t="s">
        <v>6607</v>
      </c>
      <c r="M115" s="165" t="s">
        <v>674</v>
      </c>
      <c r="N115" s="64">
        <v>2</v>
      </c>
      <c r="O115" s="64">
        <v>2</v>
      </c>
      <c r="P115" s="64">
        <v>2</v>
      </c>
      <c r="Q115" s="64">
        <v>2</v>
      </c>
      <c r="R115" s="64">
        <f t="shared" si="23"/>
        <v>8</v>
      </c>
      <c r="S115" s="105" t="s">
        <v>6503</v>
      </c>
      <c r="T115" s="105" t="s">
        <v>172</v>
      </c>
      <c r="U115" s="159">
        <f t="shared" si="24"/>
        <v>4</v>
      </c>
      <c r="V115" s="398">
        <v>0</v>
      </c>
      <c r="W115" s="100">
        <f t="shared" si="25"/>
        <v>0</v>
      </c>
      <c r="X115" s="105" t="str">
        <f t="shared" si="26"/>
        <v>En Riesgo de no Cumplimiento</v>
      </c>
      <c r="Y115" s="166"/>
      <c r="Z115" s="159">
        <f t="shared" si="27"/>
        <v>4</v>
      </c>
      <c r="AA115" s="159"/>
      <c r="AB115" s="100" t="str">
        <f t="shared" si="28"/>
        <v>No hay ejecución</v>
      </c>
      <c r="AC115" s="105" t="str">
        <f t="shared" si="29"/>
        <v>NA</v>
      </c>
      <c r="AD115" s="166"/>
      <c r="AE115" s="65">
        <f t="shared" si="30"/>
        <v>0</v>
      </c>
      <c r="AF115" s="100" t="str">
        <f t="shared" si="31"/>
        <v>No hay Programación</v>
      </c>
      <c r="AG115" s="105" t="str">
        <f t="shared" si="32"/>
        <v>De acuerdo a lo programado</v>
      </c>
      <c r="AH115" s="166"/>
      <c r="AI115" s="65" t="s">
        <v>502</v>
      </c>
      <c r="AJ115" s="105" t="s">
        <v>502</v>
      </c>
    </row>
    <row r="116" spans="1:36" ht="36.450000000000003" customHeight="1">
      <c r="A116" s="63">
        <v>101</v>
      </c>
      <c r="B116" s="162" t="s">
        <v>6622</v>
      </c>
      <c r="C116" s="162">
        <v>0</v>
      </c>
      <c r="D116" s="162">
        <v>0</v>
      </c>
      <c r="E116" s="162">
        <v>0</v>
      </c>
      <c r="F116" s="162">
        <v>22</v>
      </c>
      <c r="G116" s="231" t="s">
        <v>2846</v>
      </c>
      <c r="H116" s="164" t="s">
        <v>6623</v>
      </c>
      <c r="I116" s="231" t="s">
        <v>20</v>
      </c>
      <c r="J116" s="231" t="s">
        <v>351</v>
      </c>
      <c r="K116" s="231">
        <v>19</v>
      </c>
      <c r="L116" s="165" t="s">
        <v>6607</v>
      </c>
      <c r="M116" s="165" t="s">
        <v>674</v>
      </c>
      <c r="N116" s="64">
        <v>1</v>
      </c>
      <c r="O116" s="64">
        <v>1</v>
      </c>
      <c r="P116" s="64">
        <v>1</v>
      </c>
      <c r="Q116" s="64">
        <v>1</v>
      </c>
      <c r="R116" s="64">
        <f t="shared" si="23"/>
        <v>4</v>
      </c>
      <c r="S116" s="105" t="s">
        <v>6624</v>
      </c>
      <c r="T116" s="105" t="s">
        <v>172</v>
      </c>
      <c r="U116" s="159">
        <f t="shared" si="24"/>
        <v>2</v>
      </c>
      <c r="V116" s="398">
        <v>0</v>
      </c>
      <c r="W116" s="100">
        <f t="shared" si="25"/>
        <v>0</v>
      </c>
      <c r="X116" s="105" t="str">
        <f t="shared" si="26"/>
        <v>En Riesgo de no Cumplimiento</v>
      </c>
      <c r="Y116" s="166"/>
      <c r="Z116" s="159">
        <f t="shared" si="27"/>
        <v>2</v>
      </c>
      <c r="AA116" s="159"/>
      <c r="AB116" s="100" t="str">
        <f t="shared" si="28"/>
        <v>No hay ejecución</v>
      </c>
      <c r="AC116" s="105" t="str">
        <f t="shared" si="29"/>
        <v>NA</v>
      </c>
      <c r="AD116" s="166"/>
      <c r="AE116" s="65">
        <f t="shared" si="30"/>
        <v>0</v>
      </c>
      <c r="AF116" s="100" t="str">
        <f t="shared" si="31"/>
        <v>No hay Programación</v>
      </c>
      <c r="AG116" s="105" t="str">
        <f t="shared" si="32"/>
        <v>De acuerdo a lo programado</v>
      </c>
      <c r="AH116" s="166"/>
      <c r="AI116" s="65" t="s">
        <v>502</v>
      </c>
      <c r="AJ116" s="105" t="s">
        <v>502</v>
      </c>
    </row>
    <row r="117" spans="1:36" ht="36.450000000000003" customHeight="1">
      <c r="A117" s="63">
        <v>102</v>
      </c>
      <c r="B117" s="162" t="s">
        <v>6625</v>
      </c>
      <c r="C117" s="162">
        <v>0</v>
      </c>
      <c r="D117" s="162">
        <v>0</v>
      </c>
      <c r="E117" s="162">
        <v>0</v>
      </c>
      <c r="F117" s="162">
        <v>22</v>
      </c>
      <c r="G117" s="231" t="s">
        <v>2846</v>
      </c>
      <c r="H117" s="164" t="s">
        <v>6626</v>
      </c>
      <c r="I117" s="231" t="s">
        <v>20</v>
      </c>
      <c r="J117" s="231" t="s">
        <v>351</v>
      </c>
      <c r="K117" s="231">
        <v>19</v>
      </c>
      <c r="L117" s="165" t="s">
        <v>6607</v>
      </c>
      <c r="M117" s="165" t="s">
        <v>674</v>
      </c>
      <c r="N117" s="64">
        <v>3</v>
      </c>
      <c r="O117" s="64">
        <v>3</v>
      </c>
      <c r="P117" s="64">
        <v>3</v>
      </c>
      <c r="Q117" s="64">
        <v>3</v>
      </c>
      <c r="R117" s="64">
        <f t="shared" si="23"/>
        <v>12</v>
      </c>
      <c r="S117" s="105" t="s">
        <v>6627</v>
      </c>
      <c r="T117" s="105" t="s">
        <v>172</v>
      </c>
      <c r="U117" s="159">
        <f t="shared" si="24"/>
        <v>6</v>
      </c>
      <c r="V117" s="398">
        <v>6</v>
      </c>
      <c r="W117" s="100">
        <f t="shared" si="25"/>
        <v>1</v>
      </c>
      <c r="X117" s="105" t="str">
        <f t="shared" si="26"/>
        <v>De acuerdo a lo programado</v>
      </c>
      <c r="Y117" s="166"/>
      <c r="Z117" s="159">
        <f t="shared" si="27"/>
        <v>6</v>
      </c>
      <c r="AA117" s="159"/>
      <c r="AB117" s="100" t="str">
        <f t="shared" si="28"/>
        <v>No hay ejecución</v>
      </c>
      <c r="AC117" s="105" t="str">
        <f t="shared" si="29"/>
        <v>NA</v>
      </c>
      <c r="AD117" s="166"/>
      <c r="AE117" s="65">
        <f t="shared" si="30"/>
        <v>6</v>
      </c>
      <c r="AF117" s="100">
        <f t="shared" si="31"/>
        <v>0.5</v>
      </c>
      <c r="AG117" s="105" t="str">
        <f t="shared" si="32"/>
        <v>Incumplimiento</v>
      </c>
      <c r="AH117" s="166"/>
      <c r="AI117" s="65" t="s">
        <v>502</v>
      </c>
      <c r="AJ117" s="105" t="s">
        <v>502</v>
      </c>
    </row>
    <row r="118" spans="1:36" ht="36.450000000000003" customHeight="1">
      <c r="A118" s="63">
        <v>103</v>
      </c>
      <c r="B118" s="162" t="s">
        <v>6628</v>
      </c>
      <c r="C118" s="162">
        <v>0</v>
      </c>
      <c r="D118" s="162">
        <v>0</v>
      </c>
      <c r="E118" s="162">
        <v>0</v>
      </c>
      <c r="F118" s="162">
        <v>22</v>
      </c>
      <c r="G118" s="231" t="s">
        <v>2846</v>
      </c>
      <c r="H118" s="164" t="s">
        <v>6629</v>
      </c>
      <c r="I118" s="231" t="s">
        <v>20</v>
      </c>
      <c r="J118" s="231" t="s">
        <v>351</v>
      </c>
      <c r="K118" s="231">
        <v>19</v>
      </c>
      <c r="L118" s="165" t="s">
        <v>4620</v>
      </c>
      <c r="M118" s="165" t="s">
        <v>6589</v>
      </c>
      <c r="N118" s="64">
        <v>0</v>
      </c>
      <c r="O118" s="64">
        <v>0</v>
      </c>
      <c r="P118" s="64">
        <v>0</v>
      </c>
      <c r="Q118" s="64">
        <v>14</v>
      </c>
      <c r="R118" s="64">
        <f t="shared" si="23"/>
        <v>14</v>
      </c>
      <c r="S118" s="105" t="s">
        <v>6503</v>
      </c>
      <c r="T118" s="105" t="s">
        <v>172</v>
      </c>
      <c r="U118" s="159">
        <f t="shared" si="24"/>
        <v>0</v>
      </c>
      <c r="V118" s="398">
        <v>9</v>
      </c>
      <c r="W118" s="100" t="str">
        <f t="shared" si="25"/>
        <v>No hay Programación</v>
      </c>
      <c r="X118" s="105" t="str">
        <f t="shared" si="26"/>
        <v>De acuerdo a lo programado</v>
      </c>
      <c r="Y118" s="166"/>
      <c r="Z118" s="159">
        <f t="shared" si="27"/>
        <v>14</v>
      </c>
      <c r="AA118" s="159"/>
      <c r="AB118" s="100" t="str">
        <f t="shared" si="28"/>
        <v>No hay ejecución</v>
      </c>
      <c r="AC118" s="105" t="str">
        <f t="shared" si="29"/>
        <v>NA</v>
      </c>
      <c r="AD118" s="166"/>
      <c r="AE118" s="65">
        <f t="shared" si="30"/>
        <v>9</v>
      </c>
      <c r="AF118" s="100">
        <f t="shared" si="31"/>
        <v>0.6428571428571429</v>
      </c>
      <c r="AG118" s="105" t="str">
        <f t="shared" si="32"/>
        <v>Incumplimiento</v>
      </c>
      <c r="AH118" s="166"/>
      <c r="AI118" s="65" t="s">
        <v>502</v>
      </c>
      <c r="AJ118" s="105" t="s">
        <v>502</v>
      </c>
    </row>
    <row r="119" spans="1:36" ht="36.450000000000003" customHeight="1">
      <c r="A119" s="63">
        <v>104</v>
      </c>
      <c r="B119" s="162" t="s">
        <v>6630</v>
      </c>
      <c r="C119" s="162">
        <v>0</v>
      </c>
      <c r="D119" s="162">
        <v>0</v>
      </c>
      <c r="E119" s="162">
        <v>0</v>
      </c>
      <c r="F119" s="162">
        <v>22</v>
      </c>
      <c r="G119" s="231" t="s">
        <v>2846</v>
      </c>
      <c r="H119" s="164" t="s">
        <v>6631</v>
      </c>
      <c r="I119" s="231" t="s">
        <v>20</v>
      </c>
      <c r="J119" s="231" t="s">
        <v>351</v>
      </c>
      <c r="K119" s="231">
        <v>19</v>
      </c>
      <c r="L119" s="165" t="s">
        <v>4620</v>
      </c>
      <c r="M119" s="165" t="s">
        <v>6589</v>
      </c>
      <c r="N119" s="64">
        <v>0</v>
      </c>
      <c r="O119" s="64">
        <v>14</v>
      </c>
      <c r="P119" s="64">
        <v>0</v>
      </c>
      <c r="Q119" s="64">
        <v>14</v>
      </c>
      <c r="R119" s="64">
        <f t="shared" si="23"/>
        <v>28</v>
      </c>
      <c r="S119" s="105" t="s">
        <v>6503</v>
      </c>
      <c r="T119" s="105" t="s">
        <v>172</v>
      </c>
      <c r="U119" s="159">
        <f t="shared" si="24"/>
        <v>14</v>
      </c>
      <c r="V119" s="398">
        <v>15</v>
      </c>
      <c r="W119" s="100">
        <f t="shared" si="25"/>
        <v>1.0714285714285714</v>
      </c>
      <c r="X119" s="105" t="str">
        <f t="shared" si="26"/>
        <v>De acuerdo a lo programado</v>
      </c>
      <c r="Y119" s="166"/>
      <c r="Z119" s="159">
        <f t="shared" si="27"/>
        <v>14</v>
      </c>
      <c r="AA119" s="159"/>
      <c r="AB119" s="100" t="str">
        <f t="shared" si="28"/>
        <v>No hay ejecución</v>
      </c>
      <c r="AC119" s="105" t="str">
        <f t="shared" si="29"/>
        <v>NA</v>
      </c>
      <c r="AD119" s="166"/>
      <c r="AE119" s="65">
        <f t="shared" si="30"/>
        <v>15</v>
      </c>
      <c r="AF119" s="100">
        <f t="shared" si="31"/>
        <v>0.5357142857142857</v>
      </c>
      <c r="AG119" s="105" t="str">
        <f t="shared" si="32"/>
        <v>Incumplimiento</v>
      </c>
      <c r="AH119" s="166"/>
      <c r="AI119" s="65" t="s">
        <v>502</v>
      </c>
      <c r="AJ119" s="105" t="s">
        <v>502</v>
      </c>
    </row>
    <row r="120" spans="1:36" ht="36.450000000000003" customHeight="1">
      <c r="A120" s="63">
        <v>105</v>
      </c>
      <c r="B120" s="162" t="s">
        <v>6632</v>
      </c>
      <c r="C120" s="162">
        <v>0</v>
      </c>
      <c r="D120" s="162">
        <v>0</v>
      </c>
      <c r="E120" s="162">
        <v>0</v>
      </c>
      <c r="F120" s="162">
        <v>22</v>
      </c>
      <c r="G120" s="231" t="s">
        <v>6633</v>
      </c>
      <c r="H120" s="164" t="s">
        <v>6634</v>
      </c>
      <c r="I120" s="231" t="s">
        <v>20</v>
      </c>
      <c r="J120" s="231" t="s">
        <v>351</v>
      </c>
      <c r="K120" s="231">
        <v>19</v>
      </c>
      <c r="L120" s="165" t="s">
        <v>4620</v>
      </c>
      <c r="M120" s="165" t="s">
        <v>6589</v>
      </c>
      <c r="N120" s="64">
        <v>0</v>
      </c>
      <c r="O120" s="64">
        <v>0</v>
      </c>
      <c r="P120" s="64">
        <v>1</v>
      </c>
      <c r="Q120" s="64">
        <v>0</v>
      </c>
      <c r="R120" s="64">
        <f t="shared" si="23"/>
        <v>1</v>
      </c>
      <c r="S120" s="105" t="s">
        <v>6503</v>
      </c>
      <c r="T120" s="105" t="s">
        <v>172</v>
      </c>
      <c r="U120" s="159">
        <f t="shared" si="24"/>
        <v>0</v>
      </c>
      <c r="V120" s="398" t="s">
        <v>6517</v>
      </c>
      <c r="W120" s="100" t="str">
        <f t="shared" si="25"/>
        <v>No hay Programación</v>
      </c>
      <c r="X120" s="105" t="str">
        <f t="shared" si="26"/>
        <v>De acuerdo a lo programado</v>
      </c>
      <c r="Y120" s="166"/>
      <c r="Z120" s="159">
        <f t="shared" si="27"/>
        <v>1</v>
      </c>
      <c r="AA120" s="159"/>
      <c r="AB120" s="100" t="str">
        <f t="shared" si="28"/>
        <v>No hay ejecución</v>
      </c>
      <c r="AC120" s="105" t="str">
        <f t="shared" si="29"/>
        <v>NA</v>
      </c>
      <c r="AD120" s="166"/>
      <c r="AE120" s="65" t="e">
        <f t="shared" si="30"/>
        <v>#VALUE!</v>
      </c>
      <c r="AF120" s="100" t="e">
        <f t="shared" si="31"/>
        <v>#VALUE!</v>
      </c>
      <c r="AG120" s="105" t="e">
        <f t="shared" si="32"/>
        <v>#VALUE!</v>
      </c>
      <c r="AH120" s="166"/>
      <c r="AI120" s="65" t="s">
        <v>502</v>
      </c>
      <c r="AJ120" s="105" t="s">
        <v>502</v>
      </c>
    </row>
    <row r="121" spans="1:36" ht="36.450000000000003" customHeight="1">
      <c r="A121" s="63">
        <v>106</v>
      </c>
      <c r="B121" s="162" t="s">
        <v>6635</v>
      </c>
      <c r="C121" s="162">
        <v>0</v>
      </c>
      <c r="D121" s="162">
        <v>0</v>
      </c>
      <c r="E121" s="162">
        <v>0</v>
      </c>
      <c r="F121" s="162">
        <v>22</v>
      </c>
      <c r="G121" s="231" t="s">
        <v>2846</v>
      </c>
      <c r="H121" s="164" t="s">
        <v>6636</v>
      </c>
      <c r="I121" s="231" t="s">
        <v>20</v>
      </c>
      <c r="J121" s="231" t="s">
        <v>351</v>
      </c>
      <c r="K121" s="231">
        <v>19</v>
      </c>
      <c r="L121" s="165" t="s">
        <v>4620</v>
      </c>
      <c r="M121" s="165" t="s">
        <v>6589</v>
      </c>
      <c r="N121" s="64">
        <v>0</v>
      </c>
      <c r="O121" s="64">
        <v>0</v>
      </c>
      <c r="P121" s="64">
        <v>13</v>
      </c>
      <c r="Q121" s="64">
        <v>0</v>
      </c>
      <c r="R121" s="64">
        <f t="shared" si="23"/>
        <v>13</v>
      </c>
      <c r="S121" s="105" t="s">
        <v>6503</v>
      </c>
      <c r="T121" s="105" t="s">
        <v>172</v>
      </c>
      <c r="U121" s="159">
        <f t="shared" si="24"/>
        <v>0</v>
      </c>
      <c r="V121" s="398">
        <v>6</v>
      </c>
      <c r="W121" s="100" t="str">
        <f t="shared" si="25"/>
        <v>No hay Programación</v>
      </c>
      <c r="X121" s="105" t="str">
        <f t="shared" si="26"/>
        <v>De acuerdo a lo programado</v>
      </c>
      <c r="Y121" s="166"/>
      <c r="Z121" s="159">
        <f t="shared" si="27"/>
        <v>13</v>
      </c>
      <c r="AA121" s="159"/>
      <c r="AB121" s="100" t="str">
        <f t="shared" si="28"/>
        <v>No hay ejecución</v>
      </c>
      <c r="AC121" s="105" t="str">
        <f t="shared" si="29"/>
        <v>NA</v>
      </c>
      <c r="AD121" s="166"/>
      <c r="AE121" s="65">
        <f t="shared" si="30"/>
        <v>6</v>
      </c>
      <c r="AF121" s="100">
        <f t="shared" si="31"/>
        <v>0.46153846153846156</v>
      </c>
      <c r="AG121" s="105" t="str">
        <f t="shared" si="32"/>
        <v>Incumplimiento</v>
      </c>
      <c r="AH121" s="166"/>
      <c r="AI121" s="65" t="s">
        <v>502</v>
      </c>
      <c r="AJ121" s="105" t="s">
        <v>502</v>
      </c>
    </row>
    <row r="122" spans="1:36" ht="36.450000000000003" customHeight="1">
      <c r="A122" s="63">
        <v>107</v>
      </c>
      <c r="B122" s="162" t="s">
        <v>6637</v>
      </c>
      <c r="C122" s="162">
        <v>0</v>
      </c>
      <c r="D122" s="162">
        <v>0</v>
      </c>
      <c r="E122" s="162">
        <v>0</v>
      </c>
      <c r="F122" s="162">
        <v>22</v>
      </c>
      <c r="G122" s="231" t="s">
        <v>2846</v>
      </c>
      <c r="H122" s="164" t="s">
        <v>6638</v>
      </c>
      <c r="I122" s="231" t="s">
        <v>20</v>
      </c>
      <c r="J122" s="231" t="s">
        <v>351</v>
      </c>
      <c r="K122" s="231">
        <v>19</v>
      </c>
      <c r="L122" s="165" t="s">
        <v>642</v>
      </c>
      <c r="M122" s="165" t="s">
        <v>674</v>
      </c>
      <c r="N122" s="64">
        <v>0</v>
      </c>
      <c r="O122" s="64">
        <v>0</v>
      </c>
      <c r="P122" s="64">
        <v>1</v>
      </c>
      <c r="Q122" s="64">
        <v>1</v>
      </c>
      <c r="R122" s="64">
        <f t="shared" si="23"/>
        <v>2</v>
      </c>
      <c r="S122" s="105" t="s">
        <v>6503</v>
      </c>
      <c r="T122" s="105" t="s">
        <v>172</v>
      </c>
      <c r="U122" s="159">
        <f t="shared" si="24"/>
        <v>0</v>
      </c>
      <c r="V122" s="398">
        <v>11</v>
      </c>
      <c r="W122" s="100" t="str">
        <f t="shared" si="25"/>
        <v>No hay Programación</v>
      </c>
      <c r="X122" s="105" t="str">
        <f t="shared" si="26"/>
        <v>De acuerdo a lo programado</v>
      </c>
      <c r="Y122" s="166"/>
      <c r="Z122" s="159">
        <f t="shared" si="27"/>
        <v>2</v>
      </c>
      <c r="AA122" s="159"/>
      <c r="AB122" s="100" t="str">
        <f t="shared" si="28"/>
        <v>No hay ejecución</v>
      </c>
      <c r="AC122" s="105" t="str">
        <f t="shared" si="29"/>
        <v>NA</v>
      </c>
      <c r="AD122" s="166"/>
      <c r="AE122" s="65">
        <f t="shared" si="30"/>
        <v>11</v>
      </c>
      <c r="AF122" s="100">
        <f t="shared" si="31"/>
        <v>5.5</v>
      </c>
      <c r="AG122" s="105" t="str">
        <f t="shared" si="32"/>
        <v>De acuerdo a lo programado</v>
      </c>
      <c r="AH122" s="166"/>
      <c r="AI122" s="65" t="s">
        <v>502</v>
      </c>
      <c r="AJ122" s="105" t="s">
        <v>502</v>
      </c>
    </row>
    <row r="123" spans="1:36" ht="36.450000000000003" customHeight="1">
      <c r="A123" s="63">
        <v>108</v>
      </c>
      <c r="B123" s="162" t="s">
        <v>6639</v>
      </c>
      <c r="C123" s="162">
        <v>0</v>
      </c>
      <c r="D123" s="162">
        <v>0</v>
      </c>
      <c r="E123" s="162">
        <v>0</v>
      </c>
      <c r="F123" s="162">
        <v>22</v>
      </c>
      <c r="G123" s="231" t="s">
        <v>6640</v>
      </c>
      <c r="H123" s="164" t="s">
        <v>6641</v>
      </c>
      <c r="I123" s="231" t="s">
        <v>20</v>
      </c>
      <c r="J123" s="231" t="s">
        <v>351</v>
      </c>
      <c r="K123" s="231">
        <v>19</v>
      </c>
      <c r="L123" s="165" t="s">
        <v>642</v>
      </c>
      <c r="M123" s="165" t="s">
        <v>674</v>
      </c>
      <c r="N123" s="64">
        <v>2</v>
      </c>
      <c r="O123" s="64">
        <v>2</v>
      </c>
      <c r="P123" s="64">
        <v>2</v>
      </c>
      <c r="Q123" s="64">
        <v>2</v>
      </c>
      <c r="R123" s="64">
        <f t="shared" si="23"/>
        <v>8</v>
      </c>
      <c r="S123" s="105" t="s">
        <v>6503</v>
      </c>
      <c r="T123" s="105" t="s">
        <v>172</v>
      </c>
      <c r="U123" s="159">
        <f t="shared" si="24"/>
        <v>4</v>
      </c>
      <c r="V123" s="398">
        <v>12</v>
      </c>
      <c r="W123" s="100">
        <f t="shared" si="25"/>
        <v>3</v>
      </c>
      <c r="X123" s="105" t="str">
        <f t="shared" si="26"/>
        <v>De acuerdo a lo programado</v>
      </c>
      <c r="Y123" s="166"/>
      <c r="Z123" s="159">
        <f t="shared" si="27"/>
        <v>4</v>
      </c>
      <c r="AA123" s="159"/>
      <c r="AB123" s="100" t="str">
        <f t="shared" si="28"/>
        <v>No hay ejecución</v>
      </c>
      <c r="AC123" s="105" t="str">
        <f t="shared" si="29"/>
        <v>NA</v>
      </c>
      <c r="AD123" s="166"/>
      <c r="AE123" s="65">
        <f t="shared" si="30"/>
        <v>12</v>
      </c>
      <c r="AF123" s="100">
        <f t="shared" si="31"/>
        <v>1.5</v>
      </c>
      <c r="AG123" s="105" t="str">
        <f t="shared" si="32"/>
        <v>De acuerdo a lo programado</v>
      </c>
      <c r="AH123" s="166"/>
      <c r="AI123" s="65" t="s">
        <v>502</v>
      </c>
      <c r="AJ123" s="105" t="s">
        <v>502</v>
      </c>
    </row>
    <row r="124" spans="1:36" ht="36.450000000000003" customHeight="1">
      <c r="A124" s="63">
        <v>109</v>
      </c>
      <c r="B124" s="162" t="s">
        <v>6642</v>
      </c>
      <c r="C124" s="162">
        <v>0</v>
      </c>
      <c r="D124" s="162">
        <v>0</v>
      </c>
      <c r="E124" s="162">
        <v>0</v>
      </c>
      <c r="F124" s="162">
        <v>22</v>
      </c>
      <c r="G124" s="231" t="s">
        <v>6640</v>
      </c>
      <c r="H124" s="164" t="s">
        <v>6643</v>
      </c>
      <c r="I124" s="231" t="s">
        <v>20</v>
      </c>
      <c r="J124" s="231" t="s">
        <v>351</v>
      </c>
      <c r="K124" s="231">
        <v>19</v>
      </c>
      <c r="L124" s="165" t="s">
        <v>6644</v>
      </c>
      <c r="M124" s="165" t="s">
        <v>643</v>
      </c>
      <c r="N124" s="64">
        <v>0</v>
      </c>
      <c r="O124" s="64">
        <v>1</v>
      </c>
      <c r="P124" s="64">
        <v>1</v>
      </c>
      <c r="Q124" s="64">
        <v>1</v>
      </c>
      <c r="R124" s="64">
        <f t="shared" si="23"/>
        <v>3</v>
      </c>
      <c r="S124" s="105" t="s">
        <v>6503</v>
      </c>
      <c r="T124" s="105" t="s">
        <v>172</v>
      </c>
      <c r="U124" s="159">
        <f t="shared" si="24"/>
        <v>1</v>
      </c>
      <c r="V124" s="398">
        <v>1</v>
      </c>
      <c r="W124" s="100">
        <f t="shared" si="25"/>
        <v>1</v>
      </c>
      <c r="X124" s="105" t="str">
        <f t="shared" si="26"/>
        <v>De acuerdo a lo programado</v>
      </c>
      <c r="Y124" s="166"/>
      <c r="Z124" s="159">
        <f t="shared" si="27"/>
        <v>2</v>
      </c>
      <c r="AA124" s="159"/>
      <c r="AB124" s="100" t="str">
        <f t="shared" si="28"/>
        <v>No hay ejecución</v>
      </c>
      <c r="AC124" s="105" t="str">
        <f t="shared" si="29"/>
        <v>NA</v>
      </c>
      <c r="AD124" s="166"/>
      <c r="AE124" s="65">
        <f t="shared" si="30"/>
        <v>1</v>
      </c>
      <c r="AF124" s="100">
        <f t="shared" si="31"/>
        <v>0.33333333333333331</v>
      </c>
      <c r="AG124" s="105" t="str">
        <f t="shared" si="32"/>
        <v>Incumplimiento</v>
      </c>
      <c r="AH124" s="166"/>
      <c r="AI124" s="65" t="s">
        <v>502</v>
      </c>
      <c r="AJ124" s="105" t="s">
        <v>502</v>
      </c>
    </row>
    <row r="125" spans="1:36" ht="36.450000000000003" customHeight="1">
      <c r="A125" s="63">
        <v>110</v>
      </c>
      <c r="B125" s="162" t="s">
        <v>6645</v>
      </c>
      <c r="C125" s="162">
        <v>0</v>
      </c>
      <c r="D125" s="162">
        <v>0</v>
      </c>
      <c r="E125" s="162">
        <v>0</v>
      </c>
      <c r="F125" s="162">
        <v>22</v>
      </c>
      <c r="G125" s="231" t="s">
        <v>6640</v>
      </c>
      <c r="H125" s="164" t="s">
        <v>6646</v>
      </c>
      <c r="I125" s="231" t="s">
        <v>20</v>
      </c>
      <c r="J125" s="231" t="s">
        <v>351</v>
      </c>
      <c r="K125" s="231">
        <v>19</v>
      </c>
      <c r="L125" s="165" t="s">
        <v>6647</v>
      </c>
      <c r="M125" s="165" t="s">
        <v>3814</v>
      </c>
      <c r="N125" s="64">
        <v>6</v>
      </c>
      <c r="O125" s="64">
        <v>2</v>
      </c>
      <c r="P125" s="64">
        <v>5</v>
      </c>
      <c r="Q125" s="64">
        <v>2</v>
      </c>
      <c r="R125" s="64">
        <f t="shared" si="23"/>
        <v>15</v>
      </c>
      <c r="S125" s="105" t="s">
        <v>6503</v>
      </c>
      <c r="T125" s="105" t="s">
        <v>7737</v>
      </c>
      <c r="U125" s="159">
        <f t="shared" si="24"/>
        <v>8</v>
      </c>
      <c r="V125" s="398">
        <v>6</v>
      </c>
      <c r="W125" s="100">
        <f t="shared" si="25"/>
        <v>0.75</v>
      </c>
      <c r="X125" s="105" t="str">
        <f t="shared" si="26"/>
        <v>Atraso Leve</v>
      </c>
      <c r="Y125" s="166"/>
      <c r="Z125" s="159">
        <f t="shared" si="27"/>
        <v>7</v>
      </c>
      <c r="AA125" s="159"/>
      <c r="AB125" s="100" t="str">
        <f t="shared" si="28"/>
        <v>No hay ejecución</v>
      </c>
      <c r="AC125" s="105" t="str">
        <f t="shared" si="29"/>
        <v>NA</v>
      </c>
      <c r="AD125" s="166"/>
      <c r="AE125" s="65">
        <f t="shared" si="30"/>
        <v>6</v>
      </c>
      <c r="AF125" s="100">
        <f t="shared" si="31"/>
        <v>0.4</v>
      </c>
      <c r="AG125" s="105" t="str">
        <f t="shared" si="32"/>
        <v>Incumplimiento</v>
      </c>
      <c r="AH125" s="166"/>
      <c r="AI125" s="65" t="s">
        <v>502</v>
      </c>
      <c r="AJ125" s="105" t="s">
        <v>502</v>
      </c>
    </row>
    <row r="126" spans="1:36" ht="36.450000000000003" customHeight="1">
      <c r="A126" s="63">
        <v>111</v>
      </c>
      <c r="B126" s="162" t="s">
        <v>6648</v>
      </c>
      <c r="C126" s="162">
        <v>0</v>
      </c>
      <c r="D126" s="162">
        <v>0</v>
      </c>
      <c r="E126" s="162">
        <v>0</v>
      </c>
      <c r="F126" s="162">
        <v>22</v>
      </c>
      <c r="G126" s="231" t="s">
        <v>428</v>
      </c>
      <c r="H126" s="164" t="s">
        <v>6649</v>
      </c>
      <c r="I126" s="231" t="s">
        <v>20</v>
      </c>
      <c r="J126" s="231" t="s">
        <v>351</v>
      </c>
      <c r="K126" s="231">
        <v>19</v>
      </c>
      <c r="L126" s="165" t="s">
        <v>6647</v>
      </c>
      <c r="M126" s="165" t="s">
        <v>6589</v>
      </c>
      <c r="N126" s="64">
        <v>11</v>
      </c>
      <c r="O126" s="64">
        <v>11</v>
      </c>
      <c r="P126" s="64">
        <v>1</v>
      </c>
      <c r="Q126" s="64">
        <v>1</v>
      </c>
      <c r="R126" s="64">
        <f t="shared" si="23"/>
        <v>24</v>
      </c>
      <c r="S126" s="105" t="s">
        <v>6503</v>
      </c>
      <c r="T126" s="105" t="s">
        <v>172</v>
      </c>
      <c r="U126" s="159">
        <f t="shared" si="24"/>
        <v>22</v>
      </c>
      <c r="V126" s="398">
        <v>0</v>
      </c>
      <c r="W126" s="100">
        <f t="shared" si="25"/>
        <v>0</v>
      </c>
      <c r="X126" s="105" t="str">
        <f t="shared" si="26"/>
        <v>En Riesgo de no Cumplimiento</v>
      </c>
      <c r="Y126" s="166"/>
      <c r="Z126" s="159">
        <f t="shared" si="27"/>
        <v>2</v>
      </c>
      <c r="AA126" s="159"/>
      <c r="AB126" s="100" t="str">
        <f t="shared" si="28"/>
        <v>No hay ejecución</v>
      </c>
      <c r="AC126" s="105" t="str">
        <f t="shared" si="29"/>
        <v>NA</v>
      </c>
      <c r="AD126" s="166"/>
      <c r="AE126" s="65">
        <f t="shared" si="30"/>
        <v>0</v>
      </c>
      <c r="AF126" s="100" t="str">
        <f t="shared" si="31"/>
        <v>No hay Programación</v>
      </c>
      <c r="AG126" s="105" t="str">
        <f t="shared" si="32"/>
        <v>De acuerdo a lo programado</v>
      </c>
      <c r="AH126" s="166"/>
      <c r="AI126" s="65" t="s">
        <v>502</v>
      </c>
      <c r="AJ126" s="105" t="s">
        <v>502</v>
      </c>
    </row>
    <row r="127" spans="1:36" ht="36.450000000000003" customHeight="1">
      <c r="A127" s="63">
        <v>112</v>
      </c>
      <c r="B127" s="162" t="s">
        <v>6650</v>
      </c>
      <c r="C127" s="162">
        <v>0</v>
      </c>
      <c r="D127" s="162">
        <v>0</v>
      </c>
      <c r="E127" s="162">
        <v>0</v>
      </c>
      <c r="F127" s="162">
        <v>22</v>
      </c>
      <c r="G127" s="231" t="s">
        <v>428</v>
      </c>
      <c r="H127" s="164" t="s">
        <v>6649</v>
      </c>
      <c r="I127" s="231" t="s">
        <v>20</v>
      </c>
      <c r="J127" s="231" t="s">
        <v>351</v>
      </c>
      <c r="K127" s="231">
        <v>19</v>
      </c>
      <c r="L127" s="165" t="s">
        <v>6651</v>
      </c>
      <c r="M127" s="165" t="s">
        <v>6589</v>
      </c>
      <c r="N127" s="64">
        <v>11</v>
      </c>
      <c r="O127" s="64">
        <v>91</v>
      </c>
      <c r="P127" s="64">
        <v>1</v>
      </c>
      <c r="Q127" s="64">
        <v>1</v>
      </c>
      <c r="R127" s="64">
        <f t="shared" si="23"/>
        <v>104</v>
      </c>
      <c r="S127" s="105" t="s">
        <v>6503</v>
      </c>
      <c r="T127" s="105" t="s">
        <v>172</v>
      </c>
      <c r="U127" s="159">
        <f t="shared" si="24"/>
        <v>102</v>
      </c>
      <c r="V127" s="398">
        <v>0</v>
      </c>
      <c r="W127" s="100">
        <f t="shared" si="25"/>
        <v>0</v>
      </c>
      <c r="X127" s="105" t="str">
        <f t="shared" si="26"/>
        <v>En Riesgo de no Cumplimiento</v>
      </c>
      <c r="Y127" s="166"/>
      <c r="Z127" s="159">
        <f t="shared" si="27"/>
        <v>2</v>
      </c>
      <c r="AA127" s="159"/>
      <c r="AB127" s="100" t="str">
        <f t="shared" si="28"/>
        <v>No hay ejecución</v>
      </c>
      <c r="AC127" s="105" t="str">
        <f t="shared" si="29"/>
        <v>NA</v>
      </c>
      <c r="AD127" s="166"/>
      <c r="AE127" s="65">
        <f t="shared" si="30"/>
        <v>0</v>
      </c>
      <c r="AF127" s="100" t="str">
        <f t="shared" si="31"/>
        <v>No hay Programación</v>
      </c>
      <c r="AG127" s="105" t="str">
        <f t="shared" si="32"/>
        <v>De acuerdo a lo programado</v>
      </c>
      <c r="AH127" s="166"/>
      <c r="AI127" s="65" t="s">
        <v>502</v>
      </c>
      <c r="AJ127" s="105" t="s">
        <v>502</v>
      </c>
    </row>
    <row r="128" spans="1:36" ht="36.450000000000003" customHeight="1">
      <c r="A128" s="63">
        <v>113</v>
      </c>
      <c r="B128" s="162" t="s">
        <v>6652</v>
      </c>
      <c r="C128" s="162">
        <v>0</v>
      </c>
      <c r="D128" s="162">
        <v>0</v>
      </c>
      <c r="E128" s="162">
        <v>0</v>
      </c>
      <c r="F128" s="162">
        <v>22</v>
      </c>
      <c r="G128" s="231" t="s">
        <v>428</v>
      </c>
      <c r="H128" s="164" t="s">
        <v>6653</v>
      </c>
      <c r="I128" s="231" t="s">
        <v>20</v>
      </c>
      <c r="J128" s="231" t="s">
        <v>351</v>
      </c>
      <c r="K128" s="231">
        <v>19</v>
      </c>
      <c r="L128" s="165" t="s">
        <v>6654</v>
      </c>
      <c r="M128" s="165" t="s">
        <v>6589</v>
      </c>
      <c r="N128" s="64">
        <v>37</v>
      </c>
      <c r="O128" s="64">
        <v>42</v>
      </c>
      <c r="P128" s="64">
        <v>32</v>
      </c>
      <c r="Q128" s="64">
        <v>38</v>
      </c>
      <c r="R128" s="64">
        <f t="shared" si="23"/>
        <v>149</v>
      </c>
      <c r="S128" s="105" t="s">
        <v>6503</v>
      </c>
      <c r="T128" s="105" t="s">
        <v>172</v>
      </c>
      <c r="U128" s="159">
        <f t="shared" si="24"/>
        <v>79</v>
      </c>
      <c r="V128" s="398">
        <v>81</v>
      </c>
      <c r="W128" s="100">
        <f t="shared" si="25"/>
        <v>1.0253164556962024</v>
      </c>
      <c r="X128" s="105" t="str">
        <f t="shared" si="26"/>
        <v>De acuerdo a lo programado</v>
      </c>
      <c r="Y128" s="166"/>
      <c r="Z128" s="159">
        <f t="shared" si="27"/>
        <v>70</v>
      </c>
      <c r="AA128" s="159"/>
      <c r="AB128" s="100" t="str">
        <f t="shared" si="28"/>
        <v>No hay ejecución</v>
      </c>
      <c r="AC128" s="105" t="str">
        <f t="shared" si="29"/>
        <v>NA</v>
      </c>
      <c r="AD128" s="166"/>
      <c r="AE128" s="65">
        <f t="shared" si="30"/>
        <v>81</v>
      </c>
      <c r="AF128" s="100">
        <f t="shared" si="31"/>
        <v>0.5436241610738255</v>
      </c>
      <c r="AG128" s="105" t="str">
        <f t="shared" si="32"/>
        <v>Incumplimiento</v>
      </c>
      <c r="AH128" s="166"/>
      <c r="AI128" s="65" t="s">
        <v>502</v>
      </c>
      <c r="AJ128" s="105" t="s">
        <v>502</v>
      </c>
    </row>
    <row r="129" spans="1:36" ht="36.450000000000003" customHeight="1">
      <c r="A129" s="63">
        <v>114</v>
      </c>
      <c r="B129" s="162" t="s">
        <v>6655</v>
      </c>
      <c r="C129" s="162">
        <v>0</v>
      </c>
      <c r="D129" s="162">
        <v>0</v>
      </c>
      <c r="E129" s="162">
        <v>0</v>
      </c>
      <c r="F129" s="162">
        <v>22</v>
      </c>
      <c r="G129" s="231" t="s">
        <v>428</v>
      </c>
      <c r="H129" s="164" t="s">
        <v>6656</v>
      </c>
      <c r="I129" s="231" t="s">
        <v>20</v>
      </c>
      <c r="J129" s="231" t="s">
        <v>351</v>
      </c>
      <c r="K129" s="231">
        <v>19</v>
      </c>
      <c r="L129" s="165" t="s">
        <v>6647</v>
      </c>
      <c r="M129" s="165" t="s">
        <v>6589</v>
      </c>
      <c r="N129" s="64">
        <v>2</v>
      </c>
      <c r="O129" s="64">
        <v>2</v>
      </c>
      <c r="P129" s="64">
        <v>0</v>
      </c>
      <c r="Q129" s="64">
        <v>0</v>
      </c>
      <c r="R129" s="64">
        <f t="shared" si="23"/>
        <v>4</v>
      </c>
      <c r="S129" s="105" t="s">
        <v>6503</v>
      </c>
      <c r="T129" s="105" t="s">
        <v>172</v>
      </c>
      <c r="U129" s="159">
        <f t="shared" si="24"/>
        <v>4</v>
      </c>
      <c r="V129" s="398">
        <v>4</v>
      </c>
      <c r="W129" s="100">
        <f t="shared" si="25"/>
        <v>1</v>
      </c>
      <c r="X129" s="105" t="str">
        <f t="shared" si="26"/>
        <v>De acuerdo a lo programado</v>
      </c>
      <c r="Y129" s="166"/>
      <c r="Z129" s="159">
        <f t="shared" si="27"/>
        <v>0</v>
      </c>
      <c r="AA129" s="159"/>
      <c r="AB129" s="100" t="str">
        <f t="shared" si="28"/>
        <v>No hay ejecución</v>
      </c>
      <c r="AC129" s="105" t="str">
        <f t="shared" si="29"/>
        <v>NA</v>
      </c>
      <c r="AD129" s="166"/>
      <c r="AE129" s="65">
        <f t="shared" si="30"/>
        <v>4</v>
      </c>
      <c r="AF129" s="100">
        <f t="shared" si="31"/>
        <v>1</v>
      </c>
      <c r="AG129" s="105" t="str">
        <f t="shared" si="32"/>
        <v>De acuerdo a lo programado</v>
      </c>
      <c r="AH129" s="166"/>
      <c r="AI129" s="65" t="s">
        <v>502</v>
      </c>
      <c r="AJ129" s="105" t="s">
        <v>502</v>
      </c>
    </row>
    <row r="130" spans="1:36" ht="36.450000000000003" customHeight="1">
      <c r="A130" s="63">
        <v>115</v>
      </c>
      <c r="B130" s="162">
        <v>0</v>
      </c>
      <c r="C130" s="162">
        <v>0</v>
      </c>
      <c r="D130" s="162">
        <v>0</v>
      </c>
      <c r="E130" s="162">
        <v>0</v>
      </c>
      <c r="F130" s="162">
        <v>20</v>
      </c>
      <c r="G130" s="231" t="s">
        <v>571</v>
      </c>
      <c r="H130" s="164" t="s">
        <v>6657</v>
      </c>
      <c r="I130" s="231" t="s">
        <v>20</v>
      </c>
      <c r="J130" s="231" t="s">
        <v>353</v>
      </c>
      <c r="K130" s="231">
        <v>19</v>
      </c>
      <c r="L130" s="165" t="s">
        <v>6607</v>
      </c>
      <c r="M130" s="165" t="s">
        <v>643</v>
      </c>
      <c r="N130" s="64">
        <v>1</v>
      </c>
      <c r="O130" s="64">
        <v>1</v>
      </c>
      <c r="P130" s="64">
        <v>1</v>
      </c>
      <c r="Q130" s="64">
        <v>1</v>
      </c>
      <c r="R130" s="64">
        <f t="shared" si="23"/>
        <v>4</v>
      </c>
      <c r="S130" s="105" t="s">
        <v>6503</v>
      </c>
      <c r="T130" s="105" t="s">
        <v>172</v>
      </c>
      <c r="U130" s="159">
        <f t="shared" si="24"/>
        <v>2</v>
      </c>
      <c r="V130" s="398">
        <v>0</v>
      </c>
      <c r="W130" s="100">
        <f t="shared" si="25"/>
        <v>0</v>
      </c>
      <c r="X130" s="105" t="str">
        <f t="shared" si="26"/>
        <v>En Riesgo de no Cumplimiento</v>
      </c>
      <c r="Y130" s="166"/>
      <c r="Z130" s="159">
        <f t="shared" si="27"/>
        <v>2</v>
      </c>
      <c r="AA130" s="159"/>
      <c r="AB130" s="100" t="str">
        <f t="shared" si="28"/>
        <v>No hay ejecución</v>
      </c>
      <c r="AC130" s="105" t="str">
        <f t="shared" si="29"/>
        <v>NA</v>
      </c>
      <c r="AD130" s="166"/>
      <c r="AE130" s="65">
        <f t="shared" si="30"/>
        <v>0</v>
      </c>
      <c r="AF130" s="100" t="str">
        <f t="shared" si="31"/>
        <v>No hay Programación</v>
      </c>
      <c r="AG130" s="105" t="str">
        <f t="shared" si="32"/>
        <v>De acuerdo a lo programado</v>
      </c>
      <c r="AH130" s="166"/>
      <c r="AI130" s="65" t="s">
        <v>502</v>
      </c>
      <c r="AJ130" s="105" t="s">
        <v>502</v>
      </c>
    </row>
    <row r="131" spans="1:36" ht="36.450000000000003" customHeight="1">
      <c r="A131" s="63">
        <v>116</v>
      </c>
      <c r="B131" s="162">
        <v>0</v>
      </c>
      <c r="C131" s="162">
        <v>0</v>
      </c>
      <c r="D131" s="162">
        <v>0</v>
      </c>
      <c r="E131" s="162">
        <v>0</v>
      </c>
      <c r="F131" s="162">
        <v>20</v>
      </c>
      <c r="G131" s="231" t="s">
        <v>571</v>
      </c>
      <c r="H131" s="164" t="s">
        <v>6658</v>
      </c>
      <c r="I131" s="231" t="s">
        <v>20</v>
      </c>
      <c r="J131" s="231" t="s">
        <v>353</v>
      </c>
      <c r="K131" s="231">
        <v>19</v>
      </c>
      <c r="L131" s="165" t="s">
        <v>6607</v>
      </c>
      <c r="M131" s="165" t="s">
        <v>643</v>
      </c>
      <c r="N131" s="64">
        <v>1</v>
      </c>
      <c r="O131" s="64">
        <v>1</v>
      </c>
      <c r="P131" s="64">
        <v>1</v>
      </c>
      <c r="Q131" s="64">
        <v>1</v>
      </c>
      <c r="R131" s="64">
        <f t="shared" si="23"/>
        <v>4</v>
      </c>
      <c r="S131" s="105" t="s">
        <v>6503</v>
      </c>
      <c r="T131" s="105" t="s">
        <v>172</v>
      </c>
      <c r="U131" s="159">
        <f t="shared" si="24"/>
        <v>2</v>
      </c>
      <c r="V131" s="398">
        <v>0</v>
      </c>
      <c r="W131" s="100">
        <f t="shared" si="25"/>
        <v>0</v>
      </c>
      <c r="X131" s="105" t="str">
        <f t="shared" si="26"/>
        <v>En Riesgo de no Cumplimiento</v>
      </c>
      <c r="Y131" s="166"/>
      <c r="Z131" s="159">
        <f t="shared" si="27"/>
        <v>2</v>
      </c>
      <c r="AA131" s="159"/>
      <c r="AB131" s="100" t="str">
        <f t="shared" si="28"/>
        <v>No hay ejecución</v>
      </c>
      <c r="AC131" s="105" t="str">
        <f t="shared" si="29"/>
        <v>NA</v>
      </c>
      <c r="AD131" s="166"/>
      <c r="AE131" s="65">
        <f t="shared" si="30"/>
        <v>0</v>
      </c>
      <c r="AF131" s="100" t="str">
        <f t="shared" si="31"/>
        <v>No hay Programación</v>
      </c>
      <c r="AG131" s="105" t="str">
        <f t="shared" si="32"/>
        <v>De acuerdo a lo programado</v>
      </c>
      <c r="AH131" s="166"/>
      <c r="AI131" s="65" t="s">
        <v>502</v>
      </c>
      <c r="AJ131" s="105" t="s">
        <v>502</v>
      </c>
    </row>
    <row r="132" spans="1:36" ht="36.450000000000003" customHeight="1">
      <c r="A132" s="63">
        <v>117</v>
      </c>
      <c r="B132" s="162">
        <v>0</v>
      </c>
      <c r="C132" s="162">
        <v>0</v>
      </c>
      <c r="D132" s="162">
        <v>0</v>
      </c>
      <c r="E132" s="162">
        <v>0</v>
      </c>
      <c r="F132" s="162">
        <v>20</v>
      </c>
      <c r="G132" s="231" t="s">
        <v>571</v>
      </c>
      <c r="H132" s="164" t="s">
        <v>6659</v>
      </c>
      <c r="I132" s="231" t="s">
        <v>20</v>
      </c>
      <c r="J132" s="231" t="s">
        <v>353</v>
      </c>
      <c r="K132" s="231">
        <v>19</v>
      </c>
      <c r="L132" s="165" t="s">
        <v>6607</v>
      </c>
      <c r="M132" s="165" t="s">
        <v>643</v>
      </c>
      <c r="N132" s="64">
        <v>1</v>
      </c>
      <c r="O132" s="64">
        <v>1</v>
      </c>
      <c r="P132" s="64">
        <v>1</v>
      </c>
      <c r="Q132" s="64">
        <v>1</v>
      </c>
      <c r="R132" s="64">
        <f t="shared" si="23"/>
        <v>4</v>
      </c>
      <c r="S132" s="105" t="s">
        <v>6503</v>
      </c>
      <c r="T132" s="105" t="s">
        <v>172</v>
      </c>
      <c r="U132" s="159">
        <f t="shared" si="24"/>
        <v>2</v>
      </c>
      <c r="V132" s="398">
        <v>0</v>
      </c>
      <c r="W132" s="100">
        <f t="shared" si="25"/>
        <v>0</v>
      </c>
      <c r="X132" s="105" t="str">
        <f t="shared" si="26"/>
        <v>En Riesgo de no Cumplimiento</v>
      </c>
      <c r="Y132" s="166"/>
      <c r="Z132" s="159">
        <f t="shared" si="27"/>
        <v>2</v>
      </c>
      <c r="AA132" s="159"/>
      <c r="AB132" s="100" t="str">
        <f t="shared" si="28"/>
        <v>No hay ejecución</v>
      </c>
      <c r="AC132" s="105" t="str">
        <f t="shared" si="29"/>
        <v>NA</v>
      </c>
      <c r="AD132" s="166"/>
      <c r="AE132" s="65">
        <f t="shared" si="30"/>
        <v>0</v>
      </c>
      <c r="AF132" s="100" t="str">
        <f t="shared" si="31"/>
        <v>No hay Programación</v>
      </c>
      <c r="AG132" s="105" t="str">
        <f t="shared" si="32"/>
        <v>De acuerdo a lo programado</v>
      </c>
      <c r="AH132" s="166"/>
      <c r="AI132" s="65" t="s">
        <v>502</v>
      </c>
      <c r="AJ132" s="105" t="s">
        <v>502</v>
      </c>
    </row>
    <row r="133" spans="1:36" ht="36.450000000000003" customHeight="1">
      <c r="A133" s="63">
        <v>118</v>
      </c>
      <c r="B133" s="162">
        <v>0</v>
      </c>
      <c r="C133" s="162">
        <v>0</v>
      </c>
      <c r="D133" s="162">
        <v>0</v>
      </c>
      <c r="E133" s="162">
        <v>0</v>
      </c>
      <c r="F133" s="162">
        <v>21</v>
      </c>
      <c r="G133" s="231" t="s">
        <v>6660</v>
      </c>
      <c r="H133" s="164" t="s">
        <v>6661</v>
      </c>
      <c r="I133" s="231" t="s">
        <v>20</v>
      </c>
      <c r="J133" s="231" t="s">
        <v>351</v>
      </c>
      <c r="K133" s="231">
        <v>19</v>
      </c>
      <c r="L133" s="165" t="s">
        <v>6662</v>
      </c>
      <c r="M133" s="165" t="s">
        <v>6589</v>
      </c>
      <c r="N133" s="64">
        <v>4</v>
      </c>
      <c r="O133" s="64">
        <v>5</v>
      </c>
      <c r="P133" s="64">
        <v>6</v>
      </c>
      <c r="Q133" s="64">
        <v>6</v>
      </c>
      <c r="R133" s="64">
        <f t="shared" si="23"/>
        <v>21</v>
      </c>
      <c r="S133" s="105" t="s">
        <v>6503</v>
      </c>
      <c r="T133" s="105" t="s">
        <v>7737</v>
      </c>
      <c r="U133" s="159">
        <f t="shared" si="24"/>
        <v>9</v>
      </c>
      <c r="V133" s="398">
        <v>15</v>
      </c>
      <c r="W133" s="100">
        <f t="shared" si="25"/>
        <v>1.6666666666666667</v>
      </c>
      <c r="X133" s="105" t="str">
        <f t="shared" si="26"/>
        <v>De acuerdo a lo programado</v>
      </c>
      <c r="Y133" s="166"/>
      <c r="Z133" s="159">
        <f t="shared" si="27"/>
        <v>12</v>
      </c>
      <c r="AA133" s="159"/>
      <c r="AB133" s="100" t="str">
        <f t="shared" si="28"/>
        <v>No hay ejecución</v>
      </c>
      <c r="AC133" s="105" t="str">
        <f t="shared" si="29"/>
        <v>NA</v>
      </c>
      <c r="AD133" s="166"/>
      <c r="AE133" s="65">
        <f t="shared" si="30"/>
        <v>15</v>
      </c>
      <c r="AF133" s="100">
        <f t="shared" si="31"/>
        <v>0.7142857142857143</v>
      </c>
      <c r="AG133" s="105" t="str">
        <f t="shared" si="32"/>
        <v>Atraso Leve</v>
      </c>
      <c r="AH133" s="166"/>
      <c r="AI133" s="65" t="s">
        <v>502</v>
      </c>
      <c r="AJ133" s="105" t="s">
        <v>502</v>
      </c>
    </row>
    <row r="134" spans="1:36" ht="36.450000000000003" customHeight="1">
      <c r="A134" s="63">
        <v>119</v>
      </c>
      <c r="B134" s="162">
        <v>0</v>
      </c>
      <c r="C134" s="162">
        <v>0</v>
      </c>
      <c r="D134" s="162">
        <v>0</v>
      </c>
      <c r="E134" s="162">
        <v>0</v>
      </c>
      <c r="F134" s="162">
        <v>22</v>
      </c>
      <c r="G134" s="231" t="s">
        <v>6660</v>
      </c>
      <c r="H134" s="164" t="s">
        <v>6663</v>
      </c>
      <c r="I134" s="231" t="s">
        <v>20</v>
      </c>
      <c r="J134" s="231" t="s">
        <v>353</v>
      </c>
      <c r="K134" s="231">
        <v>19</v>
      </c>
      <c r="L134" s="165" t="s">
        <v>6664</v>
      </c>
      <c r="M134" s="165" t="s">
        <v>6589</v>
      </c>
      <c r="N134" s="64">
        <v>0</v>
      </c>
      <c r="O134" s="64">
        <v>0</v>
      </c>
      <c r="P134" s="64">
        <v>0</v>
      </c>
      <c r="Q134" s="64">
        <v>0</v>
      </c>
      <c r="R134" s="64">
        <f t="shared" si="23"/>
        <v>0</v>
      </c>
      <c r="S134" s="105" t="s">
        <v>6503</v>
      </c>
      <c r="T134" s="105" t="s">
        <v>172</v>
      </c>
      <c r="U134" s="159">
        <f t="shared" si="24"/>
        <v>0</v>
      </c>
      <c r="V134" s="398">
        <v>3</v>
      </c>
      <c r="W134" s="100" t="str">
        <f t="shared" si="25"/>
        <v>No hay Programación</v>
      </c>
      <c r="X134" s="105" t="str">
        <f t="shared" si="26"/>
        <v>De acuerdo a lo programado</v>
      </c>
      <c r="Y134" s="166"/>
      <c r="Z134" s="159">
        <f t="shared" si="27"/>
        <v>0</v>
      </c>
      <c r="AA134" s="159"/>
      <c r="AB134" s="100" t="str">
        <f t="shared" si="28"/>
        <v>No hay ejecución</v>
      </c>
      <c r="AC134" s="105" t="str">
        <f t="shared" si="29"/>
        <v>NA</v>
      </c>
      <c r="AD134" s="166"/>
      <c r="AE134" s="65">
        <f t="shared" si="30"/>
        <v>3</v>
      </c>
      <c r="AF134" s="100" t="e">
        <f t="shared" si="31"/>
        <v>#DIV/0!</v>
      </c>
      <c r="AG134" s="105" t="e">
        <f t="shared" si="32"/>
        <v>#DIV/0!</v>
      </c>
      <c r="AH134" s="166"/>
      <c r="AI134" s="65" t="s">
        <v>502</v>
      </c>
      <c r="AJ134" s="105" t="s">
        <v>502</v>
      </c>
    </row>
    <row r="135" spans="1:36" ht="36.450000000000003" customHeight="1">
      <c r="A135" s="63">
        <v>120</v>
      </c>
      <c r="B135" s="162">
        <v>0</v>
      </c>
      <c r="C135" s="162">
        <v>0</v>
      </c>
      <c r="D135" s="162">
        <v>0</v>
      </c>
      <c r="E135" s="162">
        <v>0</v>
      </c>
      <c r="F135" s="162">
        <v>22</v>
      </c>
      <c r="G135" s="231" t="s">
        <v>6660</v>
      </c>
      <c r="H135" s="164" t="s">
        <v>6665</v>
      </c>
      <c r="I135" s="231" t="s">
        <v>20</v>
      </c>
      <c r="J135" s="231" t="s">
        <v>172</v>
      </c>
      <c r="K135" s="231">
        <v>19</v>
      </c>
      <c r="L135" s="165" t="s">
        <v>6664</v>
      </c>
      <c r="M135" s="165" t="s">
        <v>6589</v>
      </c>
      <c r="N135" s="64">
        <v>3</v>
      </c>
      <c r="O135" s="64">
        <v>1</v>
      </c>
      <c r="P135" s="64">
        <v>1</v>
      </c>
      <c r="Q135" s="64">
        <v>4</v>
      </c>
      <c r="R135" s="64">
        <f t="shared" si="23"/>
        <v>9</v>
      </c>
      <c r="S135" s="105" t="s">
        <v>6503</v>
      </c>
      <c r="T135" s="105" t="s">
        <v>172</v>
      </c>
      <c r="U135" s="159">
        <f t="shared" si="24"/>
        <v>4</v>
      </c>
      <c r="V135" s="398">
        <v>2</v>
      </c>
      <c r="W135" s="100">
        <f t="shared" si="25"/>
        <v>0.5</v>
      </c>
      <c r="X135" s="105" t="str">
        <f t="shared" si="26"/>
        <v>En Riesgo de no Cumplimiento</v>
      </c>
      <c r="Y135" s="166"/>
      <c r="Z135" s="159">
        <f t="shared" si="27"/>
        <v>5</v>
      </c>
      <c r="AA135" s="159"/>
      <c r="AB135" s="100" t="str">
        <f t="shared" si="28"/>
        <v>No hay ejecución</v>
      </c>
      <c r="AC135" s="105" t="str">
        <f t="shared" si="29"/>
        <v>NA</v>
      </c>
      <c r="AD135" s="166"/>
      <c r="AE135" s="65">
        <f t="shared" si="30"/>
        <v>2</v>
      </c>
      <c r="AF135" s="100">
        <f t="shared" si="31"/>
        <v>0.22222222222222221</v>
      </c>
      <c r="AG135" s="105" t="str">
        <f t="shared" si="32"/>
        <v>Incumplimiento</v>
      </c>
      <c r="AH135" s="166"/>
      <c r="AI135" s="65" t="s">
        <v>502</v>
      </c>
      <c r="AJ135" s="105" t="s">
        <v>502</v>
      </c>
    </row>
    <row r="136" spans="1:36" ht="36.450000000000003" customHeight="1">
      <c r="A136" s="63">
        <v>121</v>
      </c>
      <c r="B136" s="162">
        <v>0</v>
      </c>
      <c r="C136" s="162">
        <v>0</v>
      </c>
      <c r="D136" s="162">
        <v>0</v>
      </c>
      <c r="E136" s="162">
        <v>0</v>
      </c>
      <c r="F136" s="162">
        <v>22</v>
      </c>
      <c r="G136" s="231" t="s">
        <v>541</v>
      </c>
      <c r="H136" s="164" t="s">
        <v>6666</v>
      </c>
      <c r="I136" s="231" t="s">
        <v>18</v>
      </c>
      <c r="J136" s="231" t="s">
        <v>338</v>
      </c>
      <c r="K136" s="231">
        <v>15</v>
      </c>
      <c r="L136" s="165" t="s">
        <v>2201</v>
      </c>
      <c r="M136" s="165" t="s">
        <v>6589</v>
      </c>
      <c r="N136" s="64">
        <v>26</v>
      </c>
      <c r="O136" s="64">
        <v>5</v>
      </c>
      <c r="P136" s="64">
        <v>2</v>
      </c>
      <c r="Q136" s="64">
        <v>0</v>
      </c>
      <c r="R136" s="64">
        <f t="shared" si="23"/>
        <v>33</v>
      </c>
      <c r="S136" s="105" t="s">
        <v>6503</v>
      </c>
      <c r="T136" s="105" t="s">
        <v>172</v>
      </c>
      <c r="U136" s="159">
        <f t="shared" si="24"/>
        <v>31</v>
      </c>
      <c r="V136" s="398">
        <v>26</v>
      </c>
      <c r="W136" s="100">
        <f t="shared" si="25"/>
        <v>0.83870967741935487</v>
      </c>
      <c r="X136" s="105" t="str">
        <f t="shared" si="26"/>
        <v>Atraso Leve</v>
      </c>
      <c r="Y136" s="166"/>
      <c r="Z136" s="159">
        <f t="shared" si="27"/>
        <v>2</v>
      </c>
      <c r="AA136" s="159"/>
      <c r="AB136" s="100" t="str">
        <f t="shared" si="28"/>
        <v>No hay ejecución</v>
      </c>
      <c r="AC136" s="105" t="str">
        <f t="shared" si="29"/>
        <v>NA</v>
      </c>
      <c r="AD136" s="166"/>
      <c r="AE136" s="65">
        <f t="shared" si="30"/>
        <v>26</v>
      </c>
      <c r="AF136" s="100">
        <f t="shared" si="31"/>
        <v>0.78787878787878785</v>
      </c>
      <c r="AG136" s="105" t="str">
        <f t="shared" si="32"/>
        <v>Atraso Leve</v>
      </c>
      <c r="AH136" s="166"/>
      <c r="AI136" s="65" t="s">
        <v>502</v>
      </c>
      <c r="AJ136" s="105" t="s">
        <v>502</v>
      </c>
    </row>
    <row r="137" spans="1:36" ht="36.450000000000003" customHeight="1">
      <c r="A137" s="63">
        <v>122</v>
      </c>
      <c r="B137" s="162">
        <v>0</v>
      </c>
      <c r="C137" s="162">
        <v>0</v>
      </c>
      <c r="D137" s="162">
        <v>0</v>
      </c>
      <c r="E137" s="162">
        <v>0</v>
      </c>
      <c r="F137" s="162">
        <v>22</v>
      </c>
      <c r="G137" s="231" t="s">
        <v>541</v>
      </c>
      <c r="H137" s="164" t="s">
        <v>6667</v>
      </c>
      <c r="I137" s="231" t="s">
        <v>18</v>
      </c>
      <c r="J137" s="231" t="s">
        <v>338</v>
      </c>
      <c r="K137" s="231">
        <v>15</v>
      </c>
      <c r="L137" s="165" t="s">
        <v>2214</v>
      </c>
      <c r="M137" s="165" t="s">
        <v>6589</v>
      </c>
      <c r="N137" s="64">
        <v>21</v>
      </c>
      <c r="O137" s="64">
        <v>17</v>
      </c>
      <c r="P137" s="64">
        <v>22</v>
      </c>
      <c r="Q137" s="64">
        <v>15</v>
      </c>
      <c r="R137" s="64">
        <f t="shared" si="23"/>
        <v>75</v>
      </c>
      <c r="S137" s="105" t="s">
        <v>6503</v>
      </c>
      <c r="T137" s="105" t="s">
        <v>172</v>
      </c>
      <c r="U137" s="159">
        <f t="shared" si="24"/>
        <v>38</v>
      </c>
      <c r="V137" s="398">
        <v>57</v>
      </c>
      <c r="W137" s="100">
        <f t="shared" si="25"/>
        <v>1.5</v>
      </c>
      <c r="X137" s="105" t="str">
        <f t="shared" si="26"/>
        <v>De acuerdo a lo programado</v>
      </c>
      <c r="Y137" s="166"/>
      <c r="Z137" s="159">
        <f t="shared" si="27"/>
        <v>37</v>
      </c>
      <c r="AA137" s="159"/>
      <c r="AB137" s="100" t="str">
        <f t="shared" si="28"/>
        <v>No hay ejecución</v>
      </c>
      <c r="AC137" s="105" t="str">
        <f t="shared" si="29"/>
        <v>NA</v>
      </c>
      <c r="AD137" s="166"/>
      <c r="AE137" s="65">
        <f t="shared" si="30"/>
        <v>57</v>
      </c>
      <c r="AF137" s="100">
        <f t="shared" si="31"/>
        <v>0.76</v>
      </c>
      <c r="AG137" s="105" t="str">
        <f t="shared" si="32"/>
        <v>Atraso Leve</v>
      </c>
      <c r="AH137" s="166"/>
      <c r="AI137" s="65" t="s">
        <v>502</v>
      </c>
      <c r="AJ137" s="105" t="s">
        <v>502</v>
      </c>
    </row>
    <row r="138" spans="1:36" ht="36.450000000000003" customHeight="1">
      <c r="A138" s="63">
        <v>123</v>
      </c>
      <c r="B138" s="162">
        <v>0</v>
      </c>
      <c r="C138" s="162">
        <v>0</v>
      </c>
      <c r="D138" s="162">
        <v>0</v>
      </c>
      <c r="E138" s="162">
        <v>0</v>
      </c>
      <c r="F138" s="162">
        <v>22</v>
      </c>
      <c r="G138" s="231" t="s">
        <v>541</v>
      </c>
      <c r="H138" s="164" t="s">
        <v>6668</v>
      </c>
      <c r="I138" s="231" t="s">
        <v>345</v>
      </c>
      <c r="J138" s="231" t="s">
        <v>338</v>
      </c>
      <c r="K138" s="231">
        <v>16</v>
      </c>
      <c r="L138" s="165" t="s">
        <v>6664</v>
      </c>
      <c r="M138" s="165" t="s">
        <v>6589</v>
      </c>
      <c r="N138" s="64">
        <v>4</v>
      </c>
      <c r="O138" s="64">
        <v>0</v>
      </c>
      <c r="P138" s="64">
        <v>0</v>
      </c>
      <c r="Q138" s="64">
        <v>6</v>
      </c>
      <c r="R138" s="64">
        <f t="shared" si="23"/>
        <v>10</v>
      </c>
      <c r="S138" s="105" t="s">
        <v>6503</v>
      </c>
      <c r="T138" s="105" t="s">
        <v>172</v>
      </c>
      <c r="U138" s="159">
        <f t="shared" si="24"/>
        <v>4</v>
      </c>
      <c r="V138" s="398">
        <v>1</v>
      </c>
      <c r="W138" s="100">
        <f t="shared" si="25"/>
        <v>0.25</v>
      </c>
      <c r="X138" s="105" t="str">
        <f t="shared" si="26"/>
        <v>En Riesgo de no Cumplimiento</v>
      </c>
      <c r="Y138" s="166"/>
      <c r="Z138" s="159">
        <f t="shared" si="27"/>
        <v>6</v>
      </c>
      <c r="AA138" s="159"/>
      <c r="AB138" s="100" t="str">
        <f t="shared" si="28"/>
        <v>No hay ejecución</v>
      </c>
      <c r="AC138" s="105" t="str">
        <f t="shared" si="29"/>
        <v>NA</v>
      </c>
      <c r="AD138" s="166"/>
      <c r="AE138" s="65">
        <f t="shared" si="30"/>
        <v>1</v>
      </c>
      <c r="AF138" s="100">
        <f t="shared" si="31"/>
        <v>0.1</v>
      </c>
      <c r="AG138" s="105" t="str">
        <f t="shared" si="32"/>
        <v>Incumplimiento</v>
      </c>
      <c r="AH138" s="166"/>
      <c r="AI138" s="65" t="s">
        <v>502</v>
      </c>
      <c r="AJ138" s="105" t="s">
        <v>502</v>
      </c>
    </row>
    <row r="139" spans="1:36" ht="36.450000000000003" customHeight="1">
      <c r="A139" s="63">
        <v>124</v>
      </c>
      <c r="B139" s="162">
        <v>0</v>
      </c>
      <c r="C139" s="162">
        <v>0</v>
      </c>
      <c r="D139" s="162">
        <v>0</v>
      </c>
      <c r="E139" s="162">
        <v>0</v>
      </c>
      <c r="F139" s="162">
        <v>22</v>
      </c>
      <c r="G139" s="231" t="s">
        <v>428</v>
      </c>
      <c r="H139" s="164" t="s">
        <v>6669</v>
      </c>
      <c r="I139" s="231"/>
      <c r="J139" s="231"/>
      <c r="K139" s="231"/>
      <c r="L139" s="165" t="s">
        <v>6664</v>
      </c>
      <c r="M139" s="165" t="s">
        <v>6589</v>
      </c>
      <c r="N139" s="64">
        <v>5</v>
      </c>
      <c r="O139" s="64">
        <v>6</v>
      </c>
      <c r="P139" s="64">
        <v>4</v>
      </c>
      <c r="Q139" s="64">
        <v>6</v>
      </c>
      <c r="R139" s="64">
        <f>N139+O139+P139+Q139</f>
        <v>21</v>
      </c>
      <c r="S139" s="105" t="s">
        <v>6503</v>
      </c>
      <c r="T139" s="105" t="s">
        <v>172</v>
      </c>
      <c r="U139" s="159">
        <f t="shared" si="24"/>
        <v>11</v>
      </c>
      <c r="V139" s="398">
        <v>4</v>
      </c>
      <c r="W139" s="100">
        <f t="shared" si="25"/>
        <v>0.36363636363636365</v>
      </c>
      <c r="X139" s="105" t="str">
        <f t="shared" si="26"/>
        <v>En Riesgo de no Cumplimiento</v>
      </c>
      <c r="Y139" s="166"/>
      <c r="Z139" s="159">
        <f t="shared" si="27"/>
        <v>10</v>
      </c>
      <c r="AA139" s="159"/>
      <c r="AB139" s="100" t="str">
        <f t="shared" si="28"/>
        <v>No hay ejecución</v>
      </c>
      <c r="AC139" s="105" t="str">
        <f t="shared" si="29"/>
        <v>NA</v>
      </c>
      <c r="AD139" s="166"/>
      <c r="AE139" s="65">
        <f t="shared" si="30"/>
        <v>4</v>
      </c>
      <c r="AF139" s="100">
        <f t="shared" si="31"/>
        <v>0.19047619047619047</v>
      </c>
      <c r="AG139" s="105" t="str">
        <f t="shared" si="32"/>
        <v>Incumplimiento</v>
      </c>
      <c r="AH139" s="166"/>
      <c r="AI139" s="65" t="s">
        <v>502</v>
      </c>
      <c r="AJ139" s="105" t="s">
        <v>502</v>
      </c>
    </row>
    <row r="140" spans="1:36" ht="36.450000000000003" customHeight="1">
      <c r="A140" s="63">
        <v>125</v>
      </c>
      <c r="B140" s="162" t="s">
        <v>388</v>
      </c>
      <c r="C140" s="162">
        <v>0</v>
      </c>
      <c r="D140" s="162" t="s">
        <v>99</v>
      </c>
      <c r="E140" s="162" t="s">
        <v>82</v>
      </c>
      <c r="F140" s="162">
        <v>21</v>
      </c>
      <c r="G140" s="231" t="s">
        <v>428</v>
      </c>
      <c r="H140" s="164" t="s">
        <v>6670</v>
      </c>
      <c r="I140" s="231"/>
      <c r="J140" s="231"/>
      <c r="K140" s="231"/>
      <c r="L140" s="165" t="s">
        <v>6671</v>
      </c>
      <c r="M140" s="165" t="s">
        <v>6589</v>
      </c>
      <c r="N140" s="64">
        <v>6</v>
      </c>
      <c r="O140" s="64">
        <v>6</v>
      </c>
      <c r="P140" s="64">
        <v>0</v>
      </c>
      <c r="Q140" s="64">
        <v>0</v>
      </c>
      <c r="R140" s="64">
        <f>N140+O140+P140+Q140</f>
        <v>12</v>
      </c>
      <c r="S140" s="105" t="s">
        <v>6503</v>
      </c>
      <c r="T140" s="105" t="s">
        <v>172</v>
      </c>
      <c r="U140" s="159">
        <f t="shared" si="24"/>
        <v>12</v>
      </c>
      <c r="V140" s="398">
        <v>2</v>
      </c>
      <c r="W140" s="100">
        <f t="shared" si="25"/>
        <v>0.16666666666666666</v>
      </c>
      <c r="X140" s="105" t="str">
        <f t="shared" si="26"/>
        <v>En Riesgo de no Cumplimiento</v>
      </c>
      <c r="Y140" s="166"/>
      <c r="Z140" s="159">
        <f t="shared" si="27"/>
        <v>0</v>
      </c>
      <c r="AA140" s="159"/>
      <c r="AB140" s="100" t="str">
        <f t="shared" si="28"/>
        <v>No hay ejecución</v>
      </c>
      <c r="AC140" s="105" t="str">
        <f t="shared" si="29"/>
        <v>NA</v>
      </c>
      <c r="AD140" s="166"/>
      <c r="AE140" s="65">
        <f t="shared" si="30"/>
        <v>2</v>
      </c>
      <c r="AF140" s="100">
        <f t="shared" si="31"/>
        <v>0.16666666666666666</v>
      </c>
      <c r="AG140" s="105" t="str">
        <f t="shared" si="32"/>
        <v>Incumplimiento</v>
      </c>
      <c r="AH140" s="166"/>
      <c r="AI140" s="65"/>
      <c r="AJ140" s="105"/>
    </row>
    <row r="141" spans="1:36" ht="36.450000000000003" customHeight="1">
      <c r="A141" s="63">
        <v>126</v>
      </c>
      <c r="B141" s="162" t="s">
        <v>6613</v>
      </c>
      <c r="C141" s="162">
        <v>0</v>
      </c>
      <c r="D141" s="162" t="s">
        <v>1010</v>
      </c>
      <c r="E141" s="162" t="s">
        <v>898</v>
      </c>
      <c r="F141" s="162">
        <v>21</v>
      </c>
      <c r="G141" s="231" t="s">
        <v>428</v>
      </c>
      <c r="H141" s="164" t="s">
        <v>6672</v>
      </c>
      <c r="I141" s="231" t="s">
        <v>20</v>
      </c>
      <c r="J141" s="231" t="s">
        <v>353</v>
      </c>
      <c r="K141" s="231">
        <v>1</v>
      </c>
      <c r="L141" s="165" t="s">
        <v>2209</v>
      </c>
      <c r="M141" s="165" t="s">
        <v>4499</v>
      </c>
      <c r="N141" s="64">
        <v>1</v>
      </c>
      <c r="O141" s="64">
        <v>1</v>
      </c>
      <c r="P141" s="64">
        <v>0</v>
      </c>
      <c r="Q141" s="64">
        <v>0</v>
      </c>
      <c r="R141" s="64">
        <f t="shared" si="23"/>
        <v>2</v>
      </c>
      <c r="S141" s="105" t="s">
        <v>6503</v>
      </c>
      <c r="T141" s="105" t="s">
        <v>172</v>
      </c>
      <c r="U141" s="159">
        <f t="shared" si="24"/>
        <v>2</v>
      </c>
      <c r="V141" s="398">
        <v>0</v>
      </c>
      <c r="W141" s="100">
        <f t="shared" si="25"/>
        <v>0</v>
      </c>
      <c r="X141" s="105" t="str">
        <f t="shared" si="26"/>
        <v>En Riesgo de no Cumplimiento</v>
      </c>
      <c r="Y141" s="166"/>
      <c r="Z141" s="159">
        <f t="shared" si="27"/>
        <v>0</v>
      </c>
      <c r="AA141" s="159"/>
      <c r="AB141" s="100" t="str">
        <f t="shared" si="28"/>
        <v>No hay ejecución</v>
      </c>
      <c r="AC141" s="105" t="str">
        <f t="shared" si="29"/>
        <v>NA</v>
      </c>
      <c r="AD141" s="166"/>
      <c r="AE141" s="65">
        <f t="shared" si="30"/>
        <v>0</v>
      </c>
      <c r="AF141" s="100" t="str">
        <f t="shared" si="31"/>
        <v>No hay Programación</v>
      </c>
      <c r="AG141" s="105" t="str">
        <f t="shared" si="32"/>
        <v>De acuerdo a lo programado</v>
      </c>
      <c r="AH141" s="166"/>
      <c r="AI141" s="65" t="s">
        <v>502</v>
      </c>
      <c r="AJ141" s="105" t="s">
        <v>502</v>
      </c>
    </row>
    <row r="142" spans="1:36" ht="36.450000000000003" customHeight="1">
      <c r="A142" s="63">
        <v>127</v>
      </c>
      <c r="B142" s="162" t="s">
        <v>6616</v>
      </c>
      <c r="C142" s="162">
        <v>0</v>
      </c>
      <c r="D142" s="162" t="s">
        <v>1016</v>
      </c>
      <c r="E142" s="162" t="s">
        <v>902</v>
      </c>
      <c r="F142" s="162">
        <v>21</v>
      </c>
      <c r="G142" s="231" t="s">
        <v>428</v>
      </c>
      <c r="H142" s="164" t="s">
        <v>6673</v>
      </c>
      <c r="I142" s="231" t="s">
        <v>20</v>
      </c>
      <c r="J142" s="231" t="s">
        <v>353</v>
      </c>
      <c r="K142" s="231">
        <v>1</v>
      </c>
      <c r="L142" s="165" t="s">
        <v>3769</v>
      </c>
      <c r="M142" s="165" t="s">
        <v>4499</v>
      </c>
      <c r="N142" s="64">
        <v>0</v>
      </c>
      <c r="O142" s="64">
        <v>1</v>
      </c>
      <c r="P142" s="64">
        <v>1</v>
      </c>
      <c r="Q142" s="64">
        <v>0</v>
      </c>
      <c r="R142" s="64">
        <f t="shared" si="23"/>
        <v>2</v>
      </c>
      <c r="S142" s="105" t="s">
        <v>6503</v>
      </c>
      <c r="T142" s="105" t="s">
        <v>172</v>
      </c>
      <c r="U142" s="159">
        <f t="shared" si="24"/>
        <v>1</v>
      </c>
      <c r="V142" s="398">
        <v>0</v>
      </c>
      <c r="W142" s="100">
        <f t="shared" si="25"/>
        <v>0</v>
      </c>
      <c r="X142" s="105" t="str">
        <f t="shared" si="26"/>
        <v>En Riesgo de no Cumplimiento</v>
      </c>
      <c r="Y142" s="166"/>
      <c r="Z142" s="159">
        <f t="shared" si="27"/>
        <v>1</v>
      </c>
      <c r="AA142" s="159"/>
      <c r="AB142" s="100" t="str">
        <f t="shared" si="28"/>
        <v>No hay ejecución</v>
      </c>
      <c r="AC142" s="105" t="str">
        <f t="shared" si="29"/>
        <v>NA</v>
      </c>
      <c r="AD142" s="166"/>
      <c r="AE142" s="65">
        <f t="shared" si="30"/>
        <v>0</v>
      </c>
      <c r="AF142" s="100" t="str">
        <f t="shared" si="31"/>
        <v>No hay Programación</v>
      </c>
      <c r="AG142" s="105" t="str">
        <f t="shared" si="32"/>
        <v>De acuerdo a lo programado</v>
      </c>
      <c r="AH142" s="166"/>
      <c r="AI142" s="65" t="s">
        <v>502</v>
      </c>
      <c r="AJ142" s="105" t="s">
        <v>502</v>
      </c>
    </row>
    <row r="143" spans="1:36" ht="36.450000000000003" customHeight="1">
      <c r="A143" s="63">
        <v>128</v>
      </c>
      <c r="B143" s="162" t="s">
        <v>6618</v>
      </c>
      <c r="C143" s="162">
        <v>1</v>
      </c>
      <c r="D143" s="162" t="s">
        <v>1021</v>
      </c>
      <c r="E143" s="162" t="s">
        <v>907</v>
      </c>
      <c r="F143" s="162">
        <v>22</v>
      </c>
      <c r="G143" s="231" t="s">
        <v>428</v>
      </c>
      <c r="H143" s="164" t="s">
        <v>6674</v>
      </c>
      <c r="I143" s="231" t="s">
        <v>20</v>
      </c>
      <c r="J143" s="231" t="s">
        <v>353</v>
      </c>
      <c r="K143" s="231">
        <v>6</v>
      </c>
      <c r="L143" s="165" t="s">
        <v>3769</v>
      </c>
      <c r="M143" s="165" t="s">
        <v>3764</v>
      </c>
      <c r="N143" s="64">
        <v>0</v>
      </c>
      <c r="O143" s="64">
        <v>0</v>
      </c>
      <c r="P143" s="64">
        <v>1</v>
      </c>
      <c r="Q143" s="64">
        <v>1</v>
      </c>
      <c r="R143" s="64">
        <f t="shared" si="23"/>
        <v>2</v>
      </c>
      <c r="S143" s="105" t="s">
        <v>6503</v>
      </c>
      <c r="T143" s="105" t="s">
        <v>172</v>
      </c>
      <c r="U143" s="159">
        <f t="shared" si="24"/>
        <v>0</v>
      </c>
      <c r="V143" s="398">
        <v>0</v>
      </c>
      <c r="W143" s="100" t="str">
        <f t="shared" si="25"/>
        <v>No hay Programación</v>
      </c>
      <c r="X143" s="105" t="str">
        <f t="shared" si="26"/>
        <v>De acuerdo a lo programado</v>
      </c>
      <c r="Y143" s="166"/>
      <c r="Z143" s="159">
        <f t="shared" si="27"/>
        <v>2</v>
      </c>
      <c r="AA143" s="159"/>
      <c r="AB143" s="100" t="str">
        <f t="shared" si="28"/>
        <v>No hay ejecución</v>
      </c>
      <c r="AC143" s="105" t="str">
        <f t="shared" si="29"/>
        <v>NA</v>
      </c>
      <c r="AD143" s="166"/>
      <c r="AE143" s="65">
        <f t="shared" si="30"/>
        <v>0</v>
      </c>
      <c r="AF143" s="100" t="str">
        <f t="shared" si="31"/>
        <v>No hay Programación</v>
      </c>
      <c r="AG143" s="105" t="str">
        <f t="shared" si="32"/>
        <v>De acuerdo a lo programado</v>
      </c>
      <c r="AH143" s="166"/>
      <c r="AI143" s="65" t="s">
        <v>502</v>
      </c>
      <c r="AJ143" s="105" t="s">
        <v>502</v>
      </c>
    </row>
    <row r="144" spans="1:36" ht="36.450000000000003" customHeight="1">
      <c r="A144" s="63">
        <v>129</v>
      </c>
      <c r="B144" s="162" t="s">
        <v>6620</v>
      </c>
      <c r="C144" s="162">
        <v>2</v>
      </c>
      <c r="D144" s="162" t="s">
        <v>1027</v>
      </c>
      <c r="E144" s="162" t="s">
        <v>911</v>
      </c>
      <c r="F144" s="162">
        <v>23</v>
      </c>
      <c r="G144" s="231" t="s">
        <v>428</v>
      </c>
      <c r="H144" s="164" t="s">
        <v>6675</v>
      </c>
      <c r="I144" s="231" t="s">
        <v>20</v>
      </c>
      <c r="J144" s="231" t="s">
        <v>353</v>
      </c>
      <c r="K144" s="231">
        <v>6</v>
      </c>
      <c r="L144" s="165" t="s">
        <v>2214</v>
      </c>
      <c r="M144" s="165" t="s">
        <v>2215</v>
      </c>
      <c r="N144" s="64">
        <v>4</v>
      </c>
      <c r="O144" s="64">
        <v>4</v>
      </c>
      <c r="P144" s="64">
        <v>4</v>
      </c>
      <c r="Q144" s="64">
        <v>4</v>
      </c>
      <c r="R144" s="64">
        <f t="shared" si="23"/>
        <v>16</v>
      </c>
      <c r="S144" s="105" t="s">
        <v>6503</v>
      </c>
      <c r="T144" s="105" t="s">
        <v>172</v>
      </c>
      <c r="U144" s="159">
        <f t="shared" si="24"/>
        <v>8</v>
      </c>
      <c r="V144" s="398">
        <v>0</v>
      </c>
      <c r="W144" s="100">
        <f t="shared" si="25"/>
        <v>0</v>
      </c>
      <c r="X144" s="105" t="str">
        <f t="shared" si="26"/>
        <v>En Riesgo de no Cumplimiento</v>
      </c>
      <c r="Y144" s="166"/>
      <c r="Z144" s="159">
        <f t="shared" si="27"/>
        <v>8</v>
      </c>
      <c r="AA144" s="159"/>
      <c r="AB144" s="100" t="str">
        <f t="shared" si="28"/>
        <v>No hay ejecución</v>
      </c>
      <c r="AC144" s="105" t="str">
        <f t="shared" si="29"/>
        <v>NA</v>
      </c>
      <c r="AD144" s="166"/>
      <c r="AE144" s="65">
        <f t="shared" si="30"/>
        <v>0</v>
      </c>
      <c r="AF144" s="100" t="str">
        <f t="shared" si="31"/>
        <v>No hay Programación</v>
      </c>
      <c r="AG144" s="105" t="str">
        <f t="shared" si="32"/>
        <v>De acuerdo a lo programado</v>
      </c>
      <c r="AH144" s="166"/>
      <c r="AI144" s="65" t="s">
        <v>502</v>
      </c>
      <c r="AJ144" s="105" t="s">
        <v>502</v>
      </c>
    </row>
    <row r="145" spans="1:36" ht="36.450000000000003" customHeight="1">
      <c r="A145" s="63">
        <v>130</v>
      </c>
      <c r="B145" s="162">
        <v>0</v>
      </c>
      <c r="C145" s="162">
        <v>0</v>
      </c>
      <c r="D145" s="162">
        <v>0</v>
      </c>
      <c r="E145" s="162">
        <v>0</v>
      </c>
      <c r="F145" s="162">
        <v>21</v>
      </c>
      <c r="G145" s="231" t="s">
        <v>428</v>
      </c>
      <c r="H145" s="164" t="s">
        <v>6676</v>
      </c>
      <c r="I145" s="231" t="s">
        <v>20</v>
      </c>
      <c r="J145" s="231" t="s">
        <v>353</v>
      </c>
      <c r="K145" s="231" t="s">
        <v>172</v>
      </c>
      <c r="L145" s="165" t="s">
        <v>6677</v>
      </c>
      <c r="M145" s="165" t="s">
        <v>6678</v>
      </c>
      <c r="N145" s="64">
        <v>10</v>
      </c>
      <c r="O145" s="64">
        <v>15</v>
      </c>
      <c r="P145" s="64">
        <v>15</v>
      </c>
      <c r="Q145" s="64">
        <v>15</v>
      </c>
      <c r="R145" s="64">
        <f>N145+O145+P145+Q145</f>
        <v>55</v>
      </c>
      <c r="S145" s="105" t="s">
        <v>325</v>
      </c>
      <c r="T145" s="166" t="s">
        <v>6679</v>
      </c>
      <c r="U145" s="159">
        <f t="shared" si="24"/>
        <v>25</v>
      </c>
      <c r="V145" s="398">
        <v>28</v>
      </c>
      <c r="W145" s="100">
        <f t="shared" si="25"/>
        <v>1.1200000000000001</v>
      </c>
      <c r="X145" s="105" t="str">
        <f t="shared" si="26"/>
        <v>De acuerdo a lo programado</v>
      </c>
      <c r="Y145" s="166"/>
      <c r="Z145" s="159">
        <f t="shared" si="27"/>
        <v>30</v>
      </c>
      <c r="AA145" s="159"/>
      <c r="AB145" s="100" t="str">
        <f t="shared" si="28"/>
        <v>No hay ejecución</v>
      </c>
      <c r="AC145" s="105" t="str">
        <f t="shared" si="29"/>
        <v>NA</v>
      </c>
      <c r="AD145" s="166"/>
      <c r="AE145" s="65">
        <f t="shared" si="30"/>
        <v>28</v>
      </c>
      <c r="AF145" s="100">
        <f t="shared" si="31"/>
        <v>0.50909090909090904</v>
      </c>
      <c r="AG145" s="105" t="str">
        <f t="shared" si="32"/>
        <v>Incumplimiento</v>
      </c>
      <c r="AH145" s="166"/>
      <c r="AI145" s="65" t="s">
        <v>502</v>
      </c>
      <c r="AJ145" s="105" t="s">
        <v>502</v>
      </c>
    </row>
    <row r="146" spans="1:36" ht="36.450000000000003" customHeight="1">
      <c r="A146" s="63">
        <v>131</v>
      </c>
      <c r="B146" s="162">
        <v>0</v>
      </c>
      <c r="C146" s="162">
        <v>0</v>
      </c>
      <c r="D146" s="162">
        <v>0</v>
      </c>
      <c r="E146" s="162">
        <v>0</v>
      </c>
      <c r="F146" s="162">
        <v>21</v>
      </c>
      <c r="G146" s="231" t="s">
        <v>428</v>
      </c>
      <c r="H146" s="164" t="s">
        <v>6680</v>
      </c>
      <c r="I146" s="231" t="s">
        <v>20</v>
      </c>
      <c r="J146" s="231" t="s">
        <v>353</v>
      </c>
      <c r="K146" s="231" t="s">
        <v>172</v>
      </c>
      <c r="L146" s="165" t="s">
        <v>6677</v>
      </c>
      <c r="M146" s="165" t="s">
        <v>6678</v>
      </c>
      <c r="N146" s="64">
        <v>11</v>
      </c>
      <c r="O146" s="64">
        <v>11</v>
      </c>
      <c r="P146" s="64">
        <v>11</v>
      </c>
      <c r="Q146" s="64">
        <v>11</v>
      </c>
      <c r="R146" s="64">
        <f t="shared" ref="R146" si="33">N146+O146+P146+Q146</f>
        <v>44</v>
      </c>
      <c r="S146" s="105" t="s">
        <v>325</v>
      </c>
      <c r="T146" s="105" t="s">
        <v>172</v>
      </c>
      <c r="U146" s="159">
        <f t="shared" ref="U146:U221" si="34">N146+O146</f>
        <v>22</v>
      </c>
      <c r="V146" s="398">
        <v>22</v>
      </c>
      <c r="W146" s="100">
        <f t="shared" ref="W146:W221" si="35">IF(V146="","No hay ejecución",IF(AND(U146&gt;0), V146/U146,"No hay Programación"))</f>
        <v>1</v>
      </c>
      <c r="X146" s="105" t="str">
        <f t="shared" ref="X146:X221" si="36">IF(W146="No hay ejecución","NA",IF(W146&gt;=90%,"De acuerdo a lo programado",IF(W146&gt;=70%,"Atraso Leve",IF(W146&lt;70%,"En Riesgo de no Cumplimiento"))))</f>
        <v>De acuerdo a lo programado</v>
      </c>
      <c r="Y146" s="166"/>
      <c r="Z146" s="159">
        <f t="shared" ref="Z146:Z221" si="37">P146+Q146</f>
        <v>22</v>
      </c>
      <c r="AA146" s="159"/>
      <c r="AB146" s="100" t="str">
        <f t="shared" ref="AB146:AB221" si="38">IF(AA146="","No hay ejecución",IF(AND(Z146&gt;0), AA146/Z146,"No hay Programación"))</f>
        <v>No hay ejecución</v>
      </c>
      <c r="AC146" s="105" t="str">
        <f t="shared" ref="AC146:AC221" si="39">IF(AB146="No hay ejecución","NA",IF(AB146&gt;=90%,"De acuerdo a lo programado",IF(AB146&gt;=70%,"Atraso Leve",IF(AB146&lt;70%,"En Riesgo de no Cumplimiento"))))</f>
        <v>NA</v>
      </c>
      <c r="AD146" s="166"/>
      <c r="AE146" s="65">
        <f t="shared" ref="AE146:AE221" si="40">V146+AA146</f>
        <v>22</v>
      </c>
      <c r="AF146" s="100">
        <f t="shared" ref="AF146:AF221" si="41">IF(AE146="","No hay ejecución",IF(AND(AE146&gt;0), AE146/R146,"No hay Programación"))</f>
        <v>0.5</v>
      </c>
      <c r="AG146" s="105" t="str">
        <f t="shared" ref="AG146:AG221" si="42">IF(AF146="No hay ejecución","NA",IF(AF146&gt;=90%,"De acuerdo a lo programado",IF(AF146&gt;=70%,"Atraso Leve",IF(AF146&lt;70%,"Incumplimiento"))))</f>
        <v>Incumplimiento</v>
      </c>
      <c r="AH146" s="166"/>
      <c r="AI146" s="65" t="s">
        <v>502</v>
      </c>
      <c r="AJ146" s="105" t="s">
        <v>502</v>
      </c>
    </row>
    <row r="147" spans="1:36" ht="36.450000000000003" customHeight="1">
      <c r="A147" s="63">
        <v>132</v>
      </c>
      <c r="B147" s="162">
        <v>0</v>
      </c>
      <c r="C147" s="162">
        <v>0</v>
      </c>
      <c r="D147" s="162">
        <v>0</v>
      </c>
      <c r="E147" s="162">
        <v>0</v>
      </c>
      <c r="F147" s="162">
        <v>21</v>
      </c>
      <c r="G147" s="231" t="s">
        <v>428</v>
      </c>
      <c r="H147" s="164" t="s">
        <v>6681</v>
      </c>
      <c r="I147" s="231" t="s">
        <v>20</v>
      </c>
      <c r="J147" s="231" t="s">
        <v>353</v>
      </c>
      <c r="K147" s="231" t="s">
        <v>172</v>
      </c>
      <c r="L147" s="165" t="s">
        <v>6682</v>
      </c>
      <c r="M147" s="165" t="s">
        <v>2879</v>
      </c>
      <c r="N147" s="64">
        <v>14</v>
      </c>
      <c r="O147" s="64">
        <v>17</v>
      </c>
      <c r="P147" s="64">
        <v>20</v>
      </c>
      <c r="Q147" s="64">
        <v>17</v>
      </c>
      <c r="R147" s="64">
        <f>N147+O147+P147+Q147</f>
        <v>68</v>
      </c>
      <c r="S147" s="105" t="s">
        <v>325</v>
      </c>
      <c r="T147" s="105" t="s">
        <v>172</v>
      </c>
      <c r="U147" s="159">
        <f t="shared" si="34"/>
        <v>31</v>
      </c>
      <c r="V147" s="398">
        <v>36</v>
      </c>
      <c r="W147" s="100">
        <f t="shared" si="35"/>
        <v>1.1612903225806452</v>
      </c>
      <c r="X147" s="105" t="str">
        <f t="shared" si="36"/>
        <v>De acuerdo a lo programado</v>
      </c>
      <c r="Y147" s="166"/>
      <c r="Z147" s="159">
        <f t="shared" si="37"/>
        <v>37</v>
      </c>
      <c r="AA147" s="159"/>
      <c r="AB147" s="100" t="str">
        <f t="shared" si="38"/>
        <v>No hay ejecución</v>
      </c>
      <c r="AC147" s="105" t="str">
        <f t="shared" si="39"/>
        <v>NA</v>
      </c>
      <c r="AD147" s="166"/>
      <c r="AE147" s="65">
        <f t="shared" si="40"/>
        <v>36</v>
      </c>
      <c r="AF147" s="100">
        <f t="shared" si="41"/>
        <v>0.52941176470588236</v>
      </c>
      <c r="AG147" s="105" t="str">
        <f t="shared" si="42"/>
        <v>Incumplimiento</v>
      </c>
      <c r="AH147" s="166"/>
      <c r="AI147" s="65" t="s">
        <v>502</v>
      </c>
      <c r="AJ147" s="105" t="s">
        <v>502</v>
      </c>
    </row>
    <row r="148" spans="1:36" ht="36.450000000000003" customHeight="1">
      <c r="A148" s="63">
        <v>133</v>
      </c>
      <c r="B148" s="162">
        <v>0</v>
      </c>
      <c r="C148" s="162">
        <v>0</v>
      </c>
      <c r="D148" s="162">
        <v>0</v>
      </c>
      <c r="E148" s="162">
        <v>0</v>
      </c>
      <c r="F148" s="162">
        <v>21</v>
      </c>
      <c r="G148" s="231" t="s">
        <v>428</v>
      </c>
      <c r="H148" s="164" t="s">
        <v>6683</v>
      </c>
      <c r="I148" s="231" t="s">
        <v>20</v>
      </c>
      <c r="J148" s="231" t="s">
        <v>353</v>
      </c>
      <c r="K148" s="231" t="s">
        <v>172</v>
      </c>
      <c r="L148" s="165" t="s">
        <v>6684</v>
      </c>
      <c r="M148" s="165" t="s">
        <v>6678</v>
      </c>
      <c r="N148" s="64">
        <v>2</v>
      </c>
      <c r="O148" s="64">
        <v>2</v>
      </c>
      <c r="P148" s="64">
        <v>2</v>
      </c>
      <c r="Q148" s="64">
        <v>0</v>
      </c>
      <c r="R148" s="64">
        <f t="shared" ref="R148:R202" si="43">N148+O148+P148+Q148</f>
        <v>6</v>
      </c>
      <c r="S148" s="105" t="s">
        <v>6685</v>
      </c>
      <c r="T148" s="105" t="s">
        <v>172</v>
      </c>
      <c r="U148" s="159">
        <f t="shared" si="34"/>
        <v>4</v>
      </c>
      <c r="V148" s="398">
        <v>4</v>
      </c>
      <c r="W148" s="100">
        <f t="shared" si="35"/>
        <v>1</v>
      </c>
      <c r="X148" s="105" t="str">
        <f t="shared" si="36"/>
        <v>De acuerdo a lo programado</v>
      </c>
      <c r="Y148" s="166"/>
      <c r="Z148" s="159">
        <f t="shared" si="37"/>
        <v>2</v>
      </c>
      <c r="AA148" s="159"/>
      <c r="AB148" s="100" t="str">
        <f t="shared" si="38"/>
        <v>No hay ejecución</v>
      </c>
      <c r="AC148" s="105" t="str">
        <f t="shared" si="39"/>
        <v>NA</v>
      </c>
      <c r="AD148" s="166"/>
      <c r="AE148" s="65">
        <f t="shared" si="40"/>
        <v>4</v>
      </c>
      <c r="AF148" s="100">
        <f t="shared" si="41"/>
        <v>0.66666666666666663</v>
      </c>
      <c r="AG148" s="105" t="str">
        <f t="shared" si="42"/>
        <v>Incumplimiento</v>
      </c>
      <c r="AH148" s="166"/>
      <c r="AI148" s="65" t="s">
        <v>502</v>
      </c>
      <c r="AJ148" s="105" t="s">
        <v>502</v>
      </c>
    </row>
    <row r="149" spans="1:36" ht="36.450000000000003" customHeight="1">
      <c r="A149" s="63">
        <v>134</v>
      </c>
      <c r="B149" s="162">
        <v>0</v>
      </c>
      <c r="C149" s="162">
        <v>0</v>
      </c>
      <c r="D149" s="162">
        <v>0</v>
      </c>
      <c r="E149" s="162">
        <v>0</v>
      </c>
      <c r="F149" s="162">
        <v>21</v>
      </c>
      <c r="G149" s="231" t="s">
        <v>428</v>
      </c>
      <c r="H149" s="164" t="s">
        <v>6683</v>
      </c>
      <c r="I149" s="231" t="s">
        <v>20</v>
      </c>
      <c r="J149" s="231" t="s">
        <v>353</v>
      </c>
      <c r="K149" s="231" t="s">
        <v>172</v>
      </c>
      <c r="L149" s="165" t="s">
        <v>6686</v>
      </c>
      <c r="M149" s="165" t="s">
        <v>6678</v>
      </c>
      <c r="N149" s="64">
        <v>1</v>
      </c>
      <c r="O149" s="64">
        <v>1</v>
      </c>
      <c r="P149" s="64">
        <v>1</v>
      </c>
      <c r="Q149" s="64">
        <v>1</v>
      </c>
      <c r="R149" s="64">
        <f t="shared" si="43"/>
        <v>4</v>
      </c>
      <c r="S149" s="105" t="s">
        <v>6685</v>
      </c>
      <c r="T149" s="105" t="s">
        <v>172</v>
      </c>
      <c r="U149" s="159">
        <f t="shared" si="34"/>
        <v>2</v>
      </c>
      <c r="V149" s="398">
        <v>2</v>
      </c>
      <c r="W149" s="100">
        <f t="shared" si="35"/>
        <v>1</v>
      </c>
      <c r="X149" s="105" t="str">
        <f t="shared" si="36"/>
        <v>De acuerdo a lo programado</v>
      </c>
      <c r="Y149" s="166"/>
      <c r="Z149" s="159">
        <f t="shared" si="37"/>
        <v>2</v>
      </c>
      <c r="AA149" s="159"/>
      <c r="AB149" s="100" t="str">
        <f t="shared" si="38"/>
        <v>No hay ejecución</v>
      </c>
      <c r="AC149" s="105" t="str">
        <f t="shared" si="39"/>
        <v>NA</v>
      </c>
      <c r="AD149" s="166"/>
      <c r="AE149" s="65">
        <f t="shared" si="40"/>
        <v>2</v>
      </c>
      <c r="AF149" s="100">
        <f t="shared" si="41"/>
        <v>0.5</v>
      </c>
      <c r="AG149" s="105" t="str">
        <f t="shared" si="42"/>
        <v>Incumplimiento</v>
      </c>
      <c r="AH149" s="166"/>
      <c r="AI149" s="65" t="s">
        <v>502</v>
      </c>
      <c r="AJ149" s="105" t="s">
        <v>502</v>
      </c>
    </row>
    <row r="150" spans="1:36" ht="36.450000000000003" customHeight="1">
      <c r="A150" s="63">
        <v>135</v>
      </c>
      <c r="B150" s="162">
        <v>0</v>
      </c>
      <c r="C150" s="162">
        <v>0</v>
      </c>
      <c r="D150" s="162">
        <v>0</v>
      </c>
      <c r="E150" s="162">
        <v>0</v>
      </c>
      <c r="F150" s="162">
        <v>21</v>
      </c>
      <c r="G150" s="231" t="s">
        <v>428</v>
      </c>
      <c r="H150" s="164" t="s">
        <v>6687</v>
      </c>
      <c r="I150" s="231" t="s">
        <v>20</v>
      </c>
      <c r="J150" s="231" t="s">
        <v>353</v>
      </c>
      <c r="K150" s="231" t="s">
        <v>172</v>
      </c>
      <c r="L150" s="165" t="s">
        <v>6688</v>
      </c>
      <c r="M150" s="165" t="s">
        <v>6689</v>
      </c>
      <c r="N150" s="64">
        <v>0</v>
      </c>
      <c r="O150" s="64">
        <v>0</v>
      </c>
      <c r="P150" s="64">
        <v>0</v>
      </c>
      <c r="Q150" s="64">
        <v>1</v>
      </c>
      <c r="R150" s="64">
        <f t="shared" si="43"/>
        <v>1</v>
      </c>
      <c r="S150" s="105" t="s">
        <v>6685</v>
      </c>
      <c r="T150" s="105" t="s">
        <v>172</v>
      </c>
      <c r="U150" s="159">
        <f t="shared" si="34"/>
        <v>0</v>
      </c>
      <c r="V150" s="398" t="s">
        <v>6517</v>
      </c>
      <c r="W150" s="100" t="str">
        <f t="shared" si="35"/>
        <v>No hay Programación</v>
      </c>
      <c r="X150" s="105" t="str">
        <f t="shared" si="36"/>
        <v>De acuerdo a lo programado</v>
      </c>
      <c r="Y150" s="166"/>
      <c r="Z150" s="159">
        <f t="shared" si="37"/>
        <v>1</v>
      </c>
      <c r="AA150" s="159"/>
      <c r="AB150" s="100" t="str">
        <f t="shared" si="38"/>
        <v>No hay ejecución</v>
      </c>
      <c r="AC150" s="105" t="str">
        <f t="shared" si="39"/>
        <v>NA</v>
      </c>
      <c r="AD150" s="166"/>
      <c r="AE150" s="65" t="e">
        <f t="shared" si="40"/>
        <v>#VALUE!</v>
      </c>
      <c r="AF150" s="100" t="e">
        <f t="shared" si="41"/>
        <v>#VALUE!</v>
      </c>
      <c r="AG150" s="105" t="e">
        <f t="shared" si="42"/>
        <v>#VALUE!</v>
      </c>
      <c r="AH150" s="166"/>
      <c r="AI150" s="65" t="s">
        <v>502</v>
      </c>
      <c r="AJ150" s="105" t="s">
        <v>502</v>
      </c>
    </row>
    <row r="151" spans="1:36" ht="36.450000000000003" customHeight="1">
      <c r="A151" s="63">
        <v>136</v>
      </c>
      <c r="B151" s="162">
        <v>0</v>
      </c>
      <c r="C151" s="162">
        <v>0</v>
      </c>
      <c r="D151" s="162">
        <v>0</v>
      </c>
      <c r="E151" s="162">
        <v>0</v>
      </c>
      <c r="F151" s="162">
        <v>21</v>
      </c>
      <c r="G151" s="231" t="s">
        <v>428</v>
      </c>
      <c r="H151" s="164" t="s">
        <v>6690</v>
      </c>
      <c r="I151" s="231" t="s">
        <v>20</v>
      </c>
      <c r="J151" s="231" t="s">
        <v>353</v>
      </c>
      <c r="K151" s="231" t="s">
        <v>172</v>
      </c>
      <c r="L151" s="165" t="s">
        <v>6677</v>
      </c>
      <c r="M151" s="165" t="s">
        <v>6678</v>
      </c>
      <c r="N151" s="64">
        <v>10</v>
      </c>
      <c r="O151" s="64">
        <v>11</v>
      </c>
      <c r="P151" s="64">
        <v>11</v>
      </c>
      <c r="Q151" s="64">
        <v>10</v>
      </c>
      <c r="R151" s="64">
        <f t="shared" si="43"/>
        <v>42</v>
      </c>
      <c r="S151" s="105" t="s">
        <v>325</v>
      </c>
      <c r="T151" s="105" t="s">
        <v>172</v>
      </c>
      <c r="U151" s="159">
        <f t="shared" si="34"/>
        <v>21</v>
      </c>
      <c r="V151" s="398">
        <v>23</v>
      </c>
      <c r="W151" s="100">
        <f t="shared" si="35"/>
        <v>1.0952380952380953</v>
      </c>
      <c r="X151" s="105" t="str">
        <f t="shared" si="36"/>
        <v>De acuerdo a lo programado</v>
      </c>
      <c r="Y151" s="166"/>
      <c r="Z151" s="159">
        <f t="shared" si="37"/>
        <v>21</v>
      </c>
      <c r="AA151" s="159"/>
      <c r="AB151" s="100" t="str">
        <f t="shared" si="38"/>
        <v>No hay ejecución</v>
      </c>
      <c r="AC151" s="105" t="str">
        <f t="shared" si="39"/>
        <v>NA</v>
      </c>
      <c r="AD151" s="166"/>
      <c r="AE151" s="65">
        <f t="shared" si="40"/>
        <v>23</v>
      </c>
      <c r="AF151" s="100">
        <f t="shared" si="41"/>
        <v>0.54761904761904767</v>
      </c>
      <c r="AG151" s="105" t="str">
        <f t="shared" si="42"/>
        <v>Incumplimiento</v>
      </c>
      <c r="AH151" s="166"/>
      <c r="AI151" s="65" t="s">
        <v>502</v>
      </c>
      <c r="AJ151" s="105" t="s">
        <v>502</v>
      </c>
    </row>
    <row r="152" spans="1:36" ht="36.450000000000003" customHeight="1">
      <c r="A152" s="63">
        <v>137</v>
      </c>
      <c r="B152" s="162">
        <v>0</v>
      </c>
      <c r="C152" s="162">
        <v>0</v>
      </c>
      <c r="D152" s="162">
        <v>0</v>
      </c>
      <c r="E152" s="162">
        <v>0</v>
      </c>
      <c r="F152" s="162">
        <v>21</v>
      </c>
      <c r="G152" s="231" t="s">
        <v>428</v>
      </c>
      <c r="H152" s="164" t="s">
        <v>6691</v>
      </c>
      <c r="I152" s="231" t="s">
        <v>20</v>
      </c>
      <c r="J152" s="231" t="s">
        <v>353</v>
      </c>
      <c r="K152" s="231" t="s">
        <v>172</v>
      </c>
      <c r="L152" s="165" t="s">
        <v>6692</v>
      </c>
      <c r="M152" s="165" t="s">
        <v>6693</v>
      </c>
      <c r="N152" s="64">
        <v>7</v>
      </c>
      <c r="O152" s="64">
        <v>7</v>
      </c>
      <c r="P152" s="64">
        <v>7</v>
      </c>
      <c r="Q152" s="64">
        <v>7</v>
      </c>
      <c r="R152" s="64">
        <f t="shared" si="43"/>
        <v>28</v>
      </c>
      <c r="S152" s="105" t="s">
        <v>325</v>
      </c>
      <c r="T152" s="105" t="s">
        <v>172</v>
      </c>
      <c r="U152" s="159">
        <f t="shared" si="34"/>
        <v>14</v>
      </c>
      <c r="V152" s="398">
        <v>17</v>
      </c>
      <c r="W152" s="100">
        <f t="shared" si="35"/>
        <v>1.2142857142857142</v>
      </c>
      <c r="X152" s="105" t="str">
        <f t="shared" si="36"/>
        <v>De acuerdo a lo programado</v>
      </c>
      <c r="Y152" s="166"/>
      <c r="Z152" s="159">
        <f t="shared" si="37"/>
        <v>14</v>
      </c>
      <c r="AA152" s="159"/>
      <c r="AB152" s="100" t="str">
        <f t="shared" si="38"/>
        <v>No hay ejecución</v>
      </c>
      <c r="AC152" s="105" t="str">
        <f t="shared" si="39"/>
        <v>NA</v>
      </c>
      <c r="AD152" s="166"/>
      <c r="AE152" s="65">
        <f t="shared" si="40"/>
        <v>17</v>
      </c>
      <c r="AF152" s="100">
        <f t="shared" si="41"/>
        <v>0.6071428571428571</v>
      </c>
      <c r="AG152" s="105" t="str">
        <f t="shared" si="42"/>
        <v>Incumplimiento</v>
      </c>
      <c r="AH152" s="166"/>
      <c r="AI152" s="65" t="s">
        <v>502</v>
      </c>
      <c r="AJ152" s="105" t="s">
        <v>502</v>
      </c>
    </row>
    <row r="153" spans="1:36" ht="36.450000000000003" customHeight="1">
      <c r="A153" s="63">
        <v>138</v>
      </c>
      <c r="B153" s="162">
        <v>0</v>
      </c>
      <c r="C153" s="162">
        <v>0</v>
      </c>
      <c r="D153" s="162">
        <v>0</v>
      </c>
      <c r="E153" s="162">
        <v>0</v>
      </c>
      <c r="F153" s="162">
        <v>21</v>
      </c>
      <c r="G153" s="231" t="s">
        <v>428</v>
      </c>
      <c r="H153" s="164" t="s">
        <v>6691</v>
      </c>
      <c r="I153" s="231" t="s">
        <v>20</v>
      </c>
      <c r="J153" s="231" t="s">
        <v>353</v>
      </c>
      <c r="K153" s="231" t="s">
        <v>172</v>
      </c>
      <c r="L153" s="165" t="s">
        <v>1915</v>
      </c>
      <c r="M153" s="165" t="s">
        <v>6693</v>
      </c>
      <c r="N153" s="64">
        <v>3</v>
      </c>
      <c r="O153" s="64">
        <v>3</v>
      </c>
      <c r="P153" s="64">
        <v>3</v>
      </c>
      <c r="Q153" s="64">
        <v>1</v>
      </c>
      <c r="R153" s="64">
        <f t="shared" si="43"/>
        <v>10</v>
      </c>
      <c r="S153" s="105" t="s">
        <v>325</v>
      </c>
      <c r="T153" s="105" t="s">
        <v>172</v>
      </c>
      <c r="U153" s="159">
        <f t="shared" si="34"/>
        <v>6</v>
      </c>
      <c r="V153" s="398">
        <v>5</v>
      </c>
      <c r="W153" s="100">
        <f t="shared" si="35"/>
        <v>0.83333333333333337</v>
      </c>
      <c r="X153" s="105" t="str">
        <f t="shared" si="36"/>
        <v>Atraso Leve</v>
      </c>
      <c r="Y153" s="166"/>
      <c r="Z153" s="159">
        <f t="shared" si="37"/>
        <v>4</v>
      </c>
      <c r="AA153" s="159"/>
      <c r="AB153" s="100" t="str">
        <f t="shared" si="38"/>
        <v>No hay ejecución</v>
      </c>
      <c r="AC153" s="105" t="str">
        <f t="shared" si="39"/>
        <v>NA</v>
      </c>
      <c r="AD153" s="166"/>
      <c r="AE153" s="65">
        <f t="shared" si="40"/>
        <v>5</v>
      </c>
      <c r="AF153" s="100">
        <f t="shared" si="41"/>
        <v>0.5</v>
      </c>
      <c r="AG153" s="105" t="str">
        <f t="shared" si="42"/>
        <v>Incumplimiento</v>
      </c>
      <c r="AH153" s="166"/>
      <c r="AI153" s="65" t="s">
        <v>502</v>
      </c>
      <c r="AJ153" s="105" t="s">
        <v>502</v>
      </c>
    </row>
    <row r="154" spans="1:36" ht="36.450000000000003" customHeight="1">
      <c r="A154" s="63">
        <v>139</v>
      </c>
      <c r="B154" s="162">
        <v>0</v>
      </c>
      <c r="C154" s="162">
        <v>0</v>
      </c>
      <c r="D154" s="162">
        <v>0</v>
      </c>
      <c r="E154" s="162">
        <v>0</v>
      </c>
      <c r="F154" s="162">
        <v>21</v>
      </c>
      <c r="G154" s="231" t="s">
        <v>428</v>
      </c>
      <c r="H154" s="164" t="s">
        <v>6691</v>
      </c>
      <c r="I154" s="231" t="s">
        <v>20</v>
      </c>
      <c r="J154" s="231" t="s">
        <v>353</v>
      </c>
      <c r="K154" s="231" t="s">
        <v>172</v>
      </c>
      <c r="L154" s="165" t="s">
        <v>2664</v>
      </c>
      <c r="M154" s="165" t="s">
        <v>6693</v>
      </c>
      <c r="N154" s="64">
        <v>2</v>
      </c>
      <c r="O154" s="64">
        <v>2</v>
      </c>
      <c r="P154" s="64">
        <v>2</v>
      </c>
      <c r="Q154" s="64">
        <v>2</v>
      </c>
      <c r="R154" s="64">
        <f t="shared" si="43"/>
        <v>8</v>
      </c>
      <c r="S154" s="105" t="s">
        <v>325</v>
      </c>
      <c r="T154" s="105" t="s">
        <v>172</v>
      </c>
      <c r="U154" s="159">
        <f t="shared" si="34"/>
        <v>4</v>
      </c>
      <c r="V154" s="398">
        <v>5</v>
      </c>
      <c r="W154" s="100">
        <f t="shared" si="35"/>
        <v>1.25</v>
      </c>
      <c r="X154" s="105" t="str">
        <f t="shared" si="36"/>
        <v>De acuerdo a lo programado</v>
      </c>
      <c r="Y154" s="166"/>
      <c r="Z154" s="159">
        <f t="shared" si="37"/>
        <v>4</v>
      </c>
      <c r="AA154" s="159"/>
      <c r="AB154" s="100" t="str">
        <f t="shared" si="38"/>
        <v>No hay ejecución</v>
      </c>
      <c r="AC154" s="105" t="str">
        <f t="shared" si="39"/>
        <v>NA</v>
      </c>
      <c r="AD154" s="166"/>
      <c r="AE154" s="65">
        <f t="shared" si="40"/>
        <v>5</v>
      </c>
      <c r="AF154" s="100">
        <f t="shared" si="41"/>
        <v>0.625</v>
      </c>
      <c r="AG154" s="105" t="str">
        <f t="shared" si="42"/>
        <v>Incumplimiento</v>
      </c>
      <c r="AH154" s="166"/>
      <c r="AI154" s="65" t="s">
        <v>502</v>
      </c>
      <c r="AJ154" s="105" t="s">
        <v>502</v>
      </c>
    </row>
    <row r="155" spans="1:36" ht="36.450000000000003" customHeight="1">
      <c r="A155" s="63">
        <v>140</v>
      </c>
      <c r="B155" s="162">
        <v>0</v>
      </c>
      <c r="C155" s="162">
        <v>0</v>
      </c>
      <c r="D155" s="162">
        <v>0</v>
      </c>
      <c r="E155" s="162">
        <v>0</v>
      </c>
      <c r="F155" s="162">
        <v>21</v>
      </c>
      <c r="G155" s="231" t="s">
        <v>428</v>
      </c>
      <c r="H155" s="164" t="s">
        <v>6691</v>
      </c>
      <c r="I155" s="231" t="s">
        <v>20</v>
      </c>
      <c r="J155" s="231" t="s">
        <v>353</v>
      </c>
      <c r="K155" s="231" t="s">
        <v>172</v>
      </c>
      <c r="L155" s="165" t="s">
        <v>6694</v>
      </c>
      <c r="M155" s="165" t="s">
        <v>6693</v>
      </c>
      <c r="N155" s="64">
        <v>3</v>
      </c>
      <c r="O155" s="64">
        <v>2</v>
      </c>
      <c r="P155" s="64">
        <v>3</v>
      </c>
      <c r="Q155" s="64">
        <v>2</v>
      </c>
      <c r="R155" s="64">
        <f t="shared" si="43"/>
        <v>10</v>
      </c>
      <c r="S155" s="105" t="s">
        <v>325</v>
      </c>
      <c r="T155" s="105" t="s">
        <v>172</v>
      </c>
      <c r="U155" s="159">
        <f t="shared" si="34"/>
        <v>5</v>
      </c>
      <c r="V155" s="398">
        <v>10</v>
      </c>
      <c r="W155" s="100">
        <f t="shared" si="35"/>
        <v>2</v>
      </c>
      <c r="X155" s="105" t="str">
        <f t="shared" si="36"/>
        <v>De acuerdo a lo programado</v>
      </c>
      <c r="Y155" s="166"/>
      <c r="Z155" s="159">
        <f t="shared" si="37"/>
        <v>5</v>
      </c>
      <c r="AA155" s="159"/>
      <c r="AB155" s="100" t="str">
        <f t="shared" si="38"/>
        <v>No hay ejecución</v>
      </c>
      <c r="AC155" s="105" t="str">
        <f t="shared" si="39"/>
        <v>NA</v>
      </c>
      <c r="AD155" s="166"/>
      <c r="AE155" s="65">
        <f t="shared" si="40"/>
        <v>10</v>
      </c>
      <c r="AF155" s="100">
        <f t="shared" si="41"/>
        <v>1</v>
      </c>
      <c r="AG155" s="105" t="str">
        <f t="shared" si="42"/>
        <v>De acuerdo a lo programado</v>
      </c>
      <c r="AH155" s="166"/>
      <c r="AI155" s="65" t="s">
        <v>502</v>
      </c>
      <c r="AJ155" s="105" t="s">
        <v>502</v>
      </c>
    </row>
    <row r="156" spans="1:36" ht="36.450000000000003" customHeight="1">
      <c r="A156" s="63">
        <v>141</v>
      </c>
      <c r="B156" s="162">
        <v>0</v>
      </c>
      <c r="C156" s="162">
        <v>0</v>
      </c>
      <c r="D156" s="162">
        <v>0</v>
      </c>
      <c r="E156" s="162">
        <v>0</v>
      </c>
      <c r="F156" s="162">
        <v>21</v>
      </c>
      <c r="G156" s="231" t="s">
        <v>428</v>
      </c>
      <c r="H156" s="164" t="s">
        <v>6691</v>
      </c>
      <c r="I156" s="231" t="s">
        <v>20</v>
      </c>
      <c r="J156" s="231" t="s">
        <v>353</v>
      </c>
      <c r="K156" s="231" t="s">
        <v>172</v>
      </c>
      <c r="L156" s="165" t="s">
        <v>6306</v>
      </c>
      <c r="M156" s="165" t="s">
        <v>6693</v>
      </c>
      <c r="N156" s="64">
        <v>3</v>
      </c>
      <c r="O156" s="64">
        <v>3</v>
      </c>
      <c r="P156" s="64">
        <v>3</v>
      </c>
      <c r="Q156" s="64">
        <v>3</v>
      </c>
      <c r="R156" s="64">
        <f t="shared" si="43"/>
        <v>12</v>
      </c>
      <c r="S156" s="105" t="s">
        <v>325</v>
      </c>
      <c r="T156" s="105" t="s">
        <v>172</v>
      </c>
      <c r="U156" s="159">
        <f t="shared" si="34"/>
        <v>6</v>
      </c>
      <c r="V156" s="398">
        <v>6</v>
      </c>
      <c r="W156" s="100">
        <f t="shared" si="35"/>
        <v>1</v>
      </c>
      <c r="X156" s="105" t="str">
        <f t="shared" si="36"/>
        <v>De acuerdo a lo programado</v>
      </c>
      <c r="Y156" s="166"/>
      <c r="Z156" s="159">
        <f t="shared" si="37"/>
        <v>6</v>
      </c>
      <c r="AA156" s="159"/>
      <c r="AB156" s="100" t="str">
        <f t="shared" si="38"/>
        <v>No hay ejecución</v>
      </c>
      <c r="AC156" s="105" t="str">
        <f t="shared" si="39"/>
        <v>NA</v>
      </c>
      <c r="AD156" s="166"/>
      <c r="AE156" s="65">
        <f t="shared" si="40"/>
        <v>6</v>
      </c>
      <c r="AF156" s="100">
        <f t="shared" si="41"/>
        <v>0.5</v>
      </c>
      <c r="AG156" s="105" t="str">
        <f t="shared" si="42"/>
        <v>Incumplimiento</v>
      </c>
      <c r="AH156" s="166"/>
      <c r="AI156" s="65" t="s">
        <v>502</v>
      </c>
      <c r="AJ156" s="105" t="s">
        <v>502</v>
      </c>
    </row>
    <row r="157" spans="1:36" ht="36.450000000000003" customHeight="1">
      <c r="A157" s="63">
        <v>142</v>
      </c>
      <c r="B157" s="162">
        <v>0</v>
      </c>
      <c r="C157" s="162">
        <v>0</v>
      </c>
      <c r="D157" s="162">
        <v>0</v>
      </c>
      <c r="E157" s="162">
        <v>0</v>
      </c>
      <c r="F157" s="162">
        <v>21</v>
      </c>
      <c r="G157" s="231" t="s">
        <v>428</v>
      </c>
      <c r="H157" s="164" t="s">
        <v>6695</v>
      </c>
      <c r="I157" s="231" t="s">
        <v>20</v>
      </c>
      <c r="J157" s="231" t="s">
        <v>353</v>
      </c>
      <c r="K157" s="231" t="s">
        <v>172</v>
      </c>
      <c r="L157" s="165" t="s">
        <v>6696</v>
      </c>
      <c r="M157" s="165" t="s">
        <v>6697</v>
      </c>
      <c r="N157" s="64">
        <v>3</v>
      </c>
      <c r="O157" s="64">
        <v>7</v>
      </c>
      <c r="P157" s="64">
        <v>5</v>
      </c>
      <c r="Q157" s="64">
        <v>7</v>
      </c>
      <c r="R157" s="64">
        <f t="shared" si="43"/>
        <v>22</v>
      </c>
      <c r="S157" s="105" t="s">
        <v>325</v>
      </c>
      <c r="T157" s="105" t="s">
        <v>172</v>
      </c>
      <c r="U157" s="159">
        <f t="shared" si="34"/>
        <v>10</v>
      </c>
      <c r="V157" s="398">
        <v>8</v>
      </c>
      <c r="W157" s="100">
        <f t="shared" si="35"/>
        <v>0.8</v>
      </c>
      <c r="X157" s="105" t="str">
        <f t="shared" si="36"/>
        <v>Atraso Leve</v>
      </c>
      <c r="Y157" s="166"/>
      <c r="Z157" s="159">
        <f t="shared" si="37"/>
        <v>12</v>
      </c>
      <c r="AA157" s="159"/>
      <c r="AB157" s="100" t="str">
        <f t="shared" si="38"/>
        <v>No hay ejecución</v>
      </c>
      <c r="AC157" s="105" t="str">
        <f t="shared" si="39"/>
        <v>NA</v>
      </c>
      <c r="AD157" s="166"/>
      <c r="AE157" s="65">
        <f t="shared" si="40"/>
        <v>8</v>
      </c>
      <c r="AF157" s="100">
        <f t="shared" si="41"/>
        <v>0.36363636363636365</v>
      </c>
      <c r="AG157" s="105" t="str">
        <f t="shared" si="42"/>
        <v>Incumplimiento</v>
      </c>
      <c r="AH157" s="166"/>
      <c r="AI157" s="65" t="s">
        <v>502</v>
      </c>
      <c r="AJ157" s="105" t="s">
        <v>502</v>
      </c>
    </row>
    <row r="158" spans="1:36" ht="36.450000000000003" customHeight="1">
      <c r="A158" s="63">
        <v>143</v>
      </c>
      <c r="B158" s="162">
        <v>0</v>
      </c>
      <c r="C158" s="162">
        <v>0</v>
      </c>
      <c r="D158" s="162">
        <v>0</v>
      </c>
      <c r="E158" s="162">
        <v>0</v>
      </c>
      <c r="F158" s="162">
        <v>21</v>
      </c>
      <c r="G158" s="231" t="s">
        <v>428</v>
      </c>
      <c r="H158" s="164" t="s">
        <v>6698</v>
      </c>
      <c r="I158" s="231" t="s">
        <v>20</v>
      </c>
      <c r="J158" s="231" t="s">
        <v>353</v>
      </c>
      <c r="K158" s="231" t="s">
        <v>172</v>
      </c>
      <c r="L158" s="165" t="s">
        <v>2664</v>
      </c>
      <c r="M158" s="165" t="s">
        <v>6693</v>
      </c>
      <c r="N158" s="64">
        <v>0</v>
      </c>
      <c r="O158" s="64">
        <v>0</v>
      </c>
      <c r="P158" s="64">
        <v>0</v>
      </c>
      <c r="Q158" s="64">
        <v>0</v>
      </c>
      <c r="R158" s="64">
        <f t="shared" si="43"/>
        <v>0</v>
      </c>
      <c r="S158" s="105" t="s">
        <v>325</v>
      </c>
      <c r="T158" s="105" t="s">
        <v>172</v>
      </c>
      <c r="U158" s="159">
        <f t="shared" si="34"/>
        <v>0</v>
      </c>
      <c r="V158" s="398">
        <v>5</v>
      </c>
      <c r="W158" s="100" t="str">
        <f t="shared" si="35"/>
        <v>No hay Programación</v>
      </c>
      <c r="X158" s="105" t="str">
        <f t="shared" si="36"/>
        <v>De acuerdo a lo programado</v>
      </c>
      <c r="Y158" s="166"/>
      <c r="Z158" s="159">
        <f t="shared" si="37"/>
        <v>0</v>
      </c>
      <c r="AA158" s="159"/>
      <c r="AB158" s="100" t="str">
        <f t="shared" si="38"/>
        <v>No hay ejecución</v>
      </c>
      <c r="AC158" s="105" t="str">
        <f t="shared" si="39"/>
        <v>NA</v>
      </c>
      <c r="AD158" s="166"/>
      <c r="AE158" s="65">
        <f t="shared" si="40"/>
        <v>5</v>
      </c>
      <c r="AF158" s="100" t="e">
        <f t="shared" si="41"/>
        <v>#DIV/0!</v>
      </c>
      <c r="AG158" s="105" t="e">
        <f t="shared" si="42"/>
        <v>#DIV/0!</v>
      </c>
      <c r="AH158" s="166"/>
      <c r="AI158" s="65" t="s">
        <v>502</v>
      </c>
      <c r="AJ158" s="105" t="s">
        <v>502</v>
      </c>
    </row>
    <row r="159" spans="1:36" ht="36.450000000000003" customHeight="1">
      <c r="A159" s="63">
        <v>144</v>
      </c>
      <c r="B159" s="162">
        <v>0</v>
      </c>
      <c r="C159" s="162">
        <v>0</v>
      </c>
      <c r="D159" s="162">
        <v>0</v>
      </c>
      <c r="E159" s="162">
        <v>0</v>
      </c>
      <c r="F159" s="162">
        <v>21</v>
      </c>
      <c r="G159" s="231" t="s">
        <v>428</v>
      </c>
      <c r="H159" s="164" t="s">
        <v>6699</v>
      </c>
      <c r="I159" s="231" t="s">
        <v>20</v>
      </c>
      <c r="J159" s="231" t="s">
        <v>353</v>
      </c>
      <c r="K159" s="231" t="s">
        <v>172</v>
      </c>
      <c r="L159" s="165" t="s">
        <v>6700</v>
      </c>
      <c r="M159" s="165" t="s">
        <v>6701</v>
      </c>
      <c r="N159" s="64">
        <v>1</v>
      </c>
      <c r="O159" s="64">
        <v>3</v>
      </c>
      <c r="P159" s="64">
        <v>2</v>
      </c>
      <c r="Q159" s="64">
        <v>3</v>
      </c>
      <c r="R159" s="64">
        <f t="shared" si="43"/>
        <v>9</v>
      </c>
      <c r="S159" s="105" t="s">
        <v>325</v>
      </c>
      <c r="T159" s="105" t="s">
        <v>172</v>
      </c>
      <c r="U159" s="159">
        <f t="shared" si="34"/>
        <v>4</v>
      </c>
      <c r="V159" s="398">
        <v>3</v>
      </c>
      <c r="W159" s="100">
        <f t="shared" si="35"/>
        <v>0.75</v>
      </c>
      <c r="X159" s="105" t="str">
        <f t="shared" si="36"/>
        <v>Atraso Leve</v>
      </c>
      <c r="Y159" s="166"/>
      <c r="Z159" s="159">
        <f t="shared" si="37"/>
        <v>5</v>
      </c>
      <c r="AA159" s="159"/>
      <c r="AB159" s="100" t="str">
        <f t="shared" si="38"/>
        <v>No hay ejecución</v>
      </c>
      <c r="AC159" s="105" t="str">
        <f t="shared" si="39"/>
        <v>NA</v>
      </c>
      <c r="AD159" s="166"/>
      <c r="AE159" s="65">
        <f t="shared" si="40"/>
        <v>3</v>
      </c>
      <c r="AF159" s="100">
        <f t="shared" si="41"/>
        <v>0.33333333333333331</v>
      </c>
      <c r="AG159" s="105" t="str">
        <f t="shared" si="42"/>
        <v>Incumplimiento</v>
      </c>
      <c r="AH159" s="166"/>
      <c r="AI159" s="65" t="s">
        <v>502</v>
      </c>
      <c r="AJ159" s="105" t="s">
        <v>502</v>
      </c>
    </row>
    <row r="160" spans="1:36" ht="36.450000000000003" customHeight="1">
      <c r="A160" s="63">
        <v>145</v>
      </c>
      <c r="B160" s="162">
        <v>0</v>
      </c>
      <c r="C160" s="162">
        <v>0</v>
      </c>
      <c r="D160" s="162">
        <v>0</v>
      </c>
      <c r="E160" s="162">
        <v>0</v>
      </c>
      <c r="F160" s="162">
        <v>21</v>
      </c>
      <c r="G160" s="231" t="s">
        <v>428</v>
      </c>
      <c r="H160" s="164" t="s">
        <v>6702</v>
      </c>
      <c r="I160" s="231" t="s">
        <v>20</v>
      </c>
      <c r="J160" s="231" t="s">
        <v>353</v>
      </c>
      <c r="K160" s="231" t="s">
        <v>172</v>
      </c>
      <c r="L160" s="165" t="s">
        <v>6703</v>
      </c>
      <c r="M160" s="165" t="s">
        <v>6701</v>
      </c>
      <c r="N160" s="64">
        <v>2</v>
      </c>
      <c r="O160" s="64">
        <v>2</v>
      </c>
      <c r="P160" s="64">
        <v>2</v>
      </c>
      <c r="Q160" s="64">
        <v>2</v>
      </c>
      <c r="R160" s="64">
        <f t="shared" si="43"/>
        <v>8</v>
      </c>
      <c r="S160" s="105" t="s">
        <v>325</v>
      </c>
      <c r="T160" s="105" t="s">
        <v>172</v>
      </c>
      <c r="U160" s="159">
        <f t="shared" si="34"/>
        <v>4</v>
      </c>
      <c r="V160" s="398">
        <v>3</v>
      </c>
      <c r="W160" s="100">
        <f t="shared" si="35"/>
        <v>0.75</v>
      </c>
      <c r="X160" s="105" t="str">
        <f t="shared" si="36"/>
        <v>Atraso Leve</v>
      </c>
      <c r="Y160" s="166"/>
      <c r="Z160" s="159">
        <f t="shared" si="37"/>
        <v>4</v>
      </c>
      <c r="AA160" s="159"/>
      <c r="AB160" s="100" t="str">
        <f t="shared" si="38"/>
        <v>No hay ejecución</v>
      </c>
      <c r="AC160" s="105" t="str">
        <f t="shared" si="39"/>
        <v>NA</v>
      </c>
      <c r="AD160" s="166"/>
      <c r="AE160" s="65">
        <f t="shared" si="40"/>
        <v>3</v>
      </c>
      <c r="AF160" s="100">
        <f t="shared" si="41"/>
        <v>0.375</v>
      </c>
      <c r="AG160" s="105" t="str">
        <f t="shared" si="42"/>
        <v>Incumplimiento</v>
      </c>
      <c r="AH160" s="166"/>
      <c r="AI160" s="65" t="s">
        <v>502</v>
      </c>
      <c r="AJ160" s="105" t="s">
        <v>502</v>
      </c>
    </row>
    <row r="161" spans="1:36" ht="36.450000000000003" customHeight="1">
      <c r="A161" s="63">
        <v>146</v>
      </c>
      <c r="B161" s="162">
        <v>0</v>
      </c>
      <c r="C161" s="162">
        <v>0</v>
      </c>
      <c r="D161" s="162">
        <v>0</v>
      </c>
      <c r="E161" s="162">
        <v>0</v>
      </c>
      <c r="F161" s="162">
        <v>21</v>
      </c>
      <c r="G161" s="231" t="s">
        <v>428</v>
      </c>
      <c r="H161" s="164" t="s">
        <v>6704</v>
      </c>
      <c r="I161" s="231" t="s">
        <v>20</v>
      </c>
      <c r="J161" s="231" t="s">
        <v>353</v>
      </c>
      <c r="K161" s="231" t="s">
        <v>172</v>
      </c>
      <c r="L161" s="165" t="s">
        <v>6705</v>
      </c>
      <c r="M161" s="165" t="s">
        <v>6706</v>
      </c>
      <c r="N161" s="64">
        <v>0</v>
      </c>
      <c r="O161" s="64">
        <v>4</v>
      </c>
      <c r="P161" s="64">
        <v>0</v>
      </c>
      <c r="Q161" s="64">
        <v>4</v>
      </c>
      <c r="R161" s="64">
        <f t="shared" si="43"/>
        <v>8</v>
      </c>
      <c r="S161" s="105" t="s">
        <v>325</v>
      </c>
      <c r="T161" s="105" t="s">
        <v>172</v>
      </c>
      <c r="U161" s="159">
        <f t="shared" si="34"/>
        <v>4</v>
      </c>
      <c r="V161" s="398">
        <v>5</v>
      </c>
      <c r="W161" s="100">
        <f t="shared" si="35"/>
        <v>1.25</v>
      </c>
      <c r="X161" s="105" t="str">
        <f t="shared" si="36"/>
        <v>De acuerdo a lo programado</v>
      </c>
      <c r="Y161" s="166"/>
      <c r="Z161" s="159">
        <f t="shared" si="37"/>
        <v>4</v>
      </c>
      <c r="AA161" s="159"/>
      <c r="AB161" s="100" t="str">
        <f t="shared" si="38"/>
        <v>No hay ejecución</v>
      </c>
      <c r="AC161" s="105" t="str">
        <f t="shared" si="39"/>
        <v>NA</v>
      </c>
      <c r="AD161" s="166"/>
      <c r="AE161" s="65">
        <f t="shared" si="40"/>
        <v>5</v>
      </c>
      <c r="AF161" s="100">
        <f t="shared" si="41"/>
        <v>0.625</v>
      </c>
      <c r="AG161" s="105" t="str">
        <f t="shared" si="42"/>
        <v>Incumplimiento</v>
      </c>
      <c r="AH161" s="166"/>
      <c r="AI161" s="65" t="s">
        <v>502</v>
      </c>
      <c r="AJ161" s="105" t="s">
        <v>502</v>
      </c>
    </row>
    <row r="162" spans="1:36" ht="36.450000000000003" customHeight="1">
      <c r="A162" s="63">
        <v>147</v>
      </c>
      <c r="B162" s="162">
        <v>0</v>
      </c>
      <c r="C162" s="162">
        <v>0</v>
      </c>
      <c r="D162" s="162">
        <v>0</v>
      </c>
      <c r="E162" s="162">
        <v>0</v>
      </c>
      <c r="F162" s="162">
        <v>21</v>
      </c>
      <c r="G162" s="231" t="s">
        <v>428</v>
      </c>
      <c r="H162" s="164" t="s">
        <v>6704</v>
      </c>
      <c r="I162" s="231" t="s">
        <v>20</v>
      </c>
      <c r="J162" s="231" t="s">
        <v>353</v>
      </c>
      <c r="K162" s="231" t="s">
        <v>172</v>
      </c>
      <c r="L162" s="165" t="s">
        <v>6707</v>
      </c>
      <c r="M162" s="165" t="s">
        <v>659</v>
      </c>
      <c r="N162" s="64">
        <v>0</v>
      </c>
      <c r="O162" s="64">
        <v>5</v>
      </c>
      <c r="P162" s="64">
        <v>0</v>
      </c>
      <c r="Q162" s="64">
        <v>5</v>
      </c>
      <c r="R162" s="64">
        <f t="shared" si="43"/>
        <v>10</v>
      </c>
      <c r="S162" s="105" t="s">
        <v>325</v>
      </c>
      <c r="T162" s="105" t="s">
        <v>172</v>
      </c>
      <c r="U162" s="159">
        <f t="shared" si="34"/>
        <v>5</v>
      </c>
      <c r="V162" s="398">
        <v>2</v>
      </c>
      <c r="W162" s="100">
        <f t="shared" si="35"/>
        <v>0.4</v>
      </c>
      <c r="X162" s="105" t="str">
        <f t="shared" si="36"/>
        <v>En Riesgo de no Cumplimiento</v>
      </c>
      <c r="Y162" s="166"/>
      <c r="Z162" s="159">
        <f t="shared" si="37"/>
        <v>5</v>
      </c>
      <c r="AA162" s="159"/>
      <c r="AB162" s="100" t="str">
        <f t="shared" si="38"/>
        <v>No hay ejecución</v>
      </c>
      <c r="AC162" s="105" t="str">
        <f t="shared" si="39"/>
        <v>NA</v>
      </c>
      <c r="AD162" s="166"/>
      <c r="AE162" s="65">
        <f t="shared" si="40"/>
        <v>2</v>
      </c>
      <c r="AF162" s="100">
        <f t="shared" si="41"/>
        <v>0.2</v>
      </c>
      <c r="AG162" s="105" t="str">
        <f t="shared" si="42"/>
        <v>Incumplimiento</v>
      </c>
      <c r="AH162" s="166"/>
      <c r="AI162" s="65" t="s">
        <v>502</v>
      </c>
      <c r="AJ162" s="105" t="s">
        <v>502</v>
      </c>
    </row>
    <row r="163" spans="1:36" ht="36.450000000000003" customHeight="1">
      <c r="A163" s="63">
        <v>148</v>
      </c>
      <c r="B163" s="162">
        <v>0</v>
      </c>
      <c r="C163" s="162">
        <v>0</v>
      </c>
      <c r="D163" s="162">
        <v>0</v>
      </c>
      <c r="E163" s="162">
        <v>0</v>
      </c>
      <c r="F163" s="162">
        <v>21</v>
      </c>
      <c r="G163" s="231" t="s">
        <v>428</v>
      </c>
      <c r="H163" s="164" t="s">
        <v>6708</v>
      </c>
      <c r="I163" s="231" t="s">
        <v>20</v>
      </c>
      <c r="J163" s="231" t="s">
        <v>353</v>
      </c>
      <c r="K163" s="231" t="s">
        <v>172</v>
      </c>
      <c r="L163" s="165" t="s">
        <v>6709</v>
      </c>
      <c r="M163" s="165" t="s">
        <v>2902</v>
      </c>
      <c r="N163" s="64">
        <v>1</v>
      </c>
      <c r="O163" s="64">
        <v>2</v>
      </c>
      <c r="P163" s="64">
        <v>1</v>
      </c>
      <c r="Q163" s="64">
        <v>2</v>
      </c>
      <c r="R163" s="64">
        <f t="shared" si="43"/>
        <v>6</v>
      </c>
      <c r="S163" s="105" t="s">
        <v>325</v>
      </c>
      <c r="T163" s="105" t="s">
        <v>172</v>
      </c>
      <c r="U163" s="159">
        <f t="shared" si="34"/>
        <v>3</v>
      </c>
      <c r="V163" s="398">
        <v>1</v>
      </c>
      <c r="W163" s="100">
        <f t="shared" si="35"/>
        <v>0.33333333333333331</v>
      </c>
      <c r="X163" s="105" t="str">
        <f t="shared" si="36"/>
        <v>En Riesgo de no Cumplimiento</v>
      </c>
      <c r="Y163" s="166"/>
      <c r="Z163" s="159">
        <f t="shared" si="37"/>
        <v>3</v>
      </c>
      <c r="AA163" s="159"/>
      <c r="AB163" s="100" t="str">
        <f t="shared" si="38"/>
        <v>No hay ejecución</v>
      </c>
      <c r="AC163" s="105" t="str">
        <f t="shared" si="39"/>
        <v>NA</v>
      </c>
      <c r="AD163" s="166"/>
      <c r="AE163" s="65">
        <f t="shared" si="40"/>
        <v>1</v>
      </c>
      <c r="AF163" s="100">
        <f t="shared" si="41"/>
        <v>0.16666666666666666</v>
      </c>
      <c r="AG163" s="105" t="str">
        <f t="shared" si="42"/>
        <v>Incumplimiento</v>
      </c>
      <c r="AH163" s="166"/>
      <c r="AI163" s="65" t="s">
        <v>502</v>
      </c>
      <c r="AJ163" s="105" t="s">
        <v>502</v>
      </c>
    </row>
    <row r="164" spans="1:36" ht="36.450000000000003" customHeight="1">
      <c r="A164" s="63">
        <v>149</v>
      </c>
      <c r="B164" s="162">
        <v>0</v>
      </c>
      <c r="C164" s="162">
        <v>0</v>
      </c>
      <c r="D164" s="162">
        <v>0</v>
      </c>
      <c r="E164" s="162">
        <v>0</v>
      </c>
      <c r="F164" s="162">
        <v>21</v>
      </c>
      <c r="G164" s="231" t="s">
        <v>428</v>
      </c>
      <c r="H164" s="164" t="s">
        <v>6710</v>
      </c>
      <c r="I164" s="231" t="s">
        <v>20</v>
      </c>
      <c r="J164" s="231" t="s">
        <v>353</v>
      </c>
      <c r="K164" s="231" t="s">
        <v>172</v>
      </c>
      <c r="L164" s="165" t="s">
        <v>6707</v>
      </c>
      <c r="M164" s="165" t="s">
        <v>2902</v>
      </c>
      <c r="N164" s="64">
        <v>0</v>
      </c>
      <c r="O164" s="64">
        <v>0</v>
      </c>
      <c r="P164" s="64">
        <v>0</v>
      </c>
      <c r="Q164" s="64">
        <v>0</v>
      </c>
      <c r="R164" s="64">
        <f t="shared" si="43"/>
        <v>0</v>
      </c>
      <c r="S164" s="105" t="s">
        <v>325</v>
      </c>
      <c r="T164" s="105" t="s">
        <v>172</v>
      </c>
      <c r="U164" s="159">
        <f t="shared" si="34"/>
        <v>0</v>
      </c>
      <c r="V164" s="398" t="s">
        <v>6517</v>
      </c>
      <c r="W164" s="100" t="str">
        <f t="shared" si="35"/>
        <v>No hay Programación</v>
      </c>
      <c r="X164" s="105" t="str">
        <f t="shared" si="36"/>
        <v>De acuerdo a lo programado</v>
      </c>
      <c r="Y164" s="166"/>
      <c r="Z164" s="159">
        <f t="shared" si="37"/>
        <v>0</v>
      </c>
      <c r="AA164" s="159"/>
      <c r="AB164" s="100" t="str">
        <f t="shared" si="38"/>
        <v>No hay ejecución</v>
      </c>
      <c r="AC164" s="105" t="str">
        <f t="shared" si="39"/>
        <v>NA</v>
      </c>
      <c r="AD164" s="166"/>
      <c r="AE164" s="65" t="e">
        <f t="shared" si="40"/>
        <v>#VALUE!</v>
      </c>
      <c r="AF164" s="100" t="e">
        <f t="shared" si="41"/>
        <v>#VALUE!</v>
      </c>
      <c r="AG164" s="105" t="e">
        <f t="shared" si="42"/>
        <v>#VALUE!</v>
      </c>
      <c r="AH164" s="166"/>
      <c r="AI164" s="65" t="s">
        <v>502</v>
      </c>
      <c r="AJ164" s="105" t="s">
        <v>502</v>
      </c>
    </row>
    <row r="165" spans="1:36" ht="36.450000000000003" customHeight="1">
      <c r="A165" s="63">
        <v>150</v>
      </c>
      <c r="B165" s="162">
        <v>0</v>
      </c>
      <c r="C165" s="162">
        <v>0</v>
      </c>
      <c r="D165" s="162">
        <v>0</v>
      </c>
      <c r="E165" s="162">
        <v>0</v>
      </c>
      <c r="F165" s="162">
        <v>21</v>
      </c>
      <c r="G165" s="231" t="s">
        <v>428</v>
      </c>
      <c r="H165" s="164" t="s">
        <v>6711</v>
      </c>
      <c r="I165" s="231" t="s">
        <v>20</v>
      </c>
      <c r="J165" s="231" t="s">
        <v>129</v>
      </c>
      <c r="K165" s="231" t="s">
        <v>172</v>
      </c>
      <c r="L165" s="165" t="s">
        <v>6707</v>
      </c>
      <c r="M165" s="165" t="s">
        <v>2902</v>
      </c>
      <c r="N165" s="64">
        <v>20</v>
      </c>
      <c r="O165" s="64">
        <v>20</v>
      </c>
      <c r="P165" s="64">
        <v>20</v>
      </c>
      <c r="Q165" s="64">
        <v>20</v>
      </c>
      <c r="R165" s="64">
        <f t="shared" si="43"/>
        <v>80</v>
      </c>
      <c r="S165" s="105" t="s">
        <v>325</v>
      </c>
      <c r="T165" s="105" t="s">
        <v>172</v>
      </c>
      <c r="U165" s="159">
        <f t="shared" si="34"/>
        <v>40</v>
      </c>
      <c r="V165" s="398">
        <v>34</v>
      </c>
      <c r="W165" s="100">
        <f t="shared" si="35"/>
        <v>0.85</v>
      </c>
      <c r="X165" s="105" t="str">
        <f t="shared" si="36"/>
        <v>Atraso Leve</v>
      </c>
      <c r="Y165" s="166"/>
      <c r="Z165" s="159">
        <f t="shared" si="37"/>
        <v>40</v>
      </c>
      <c r="AA165" s="159"/>
      <c r="AB165" s="100" t="str">
        <f t="shared" si="38"/>
        <v>No hay ejecución</v>
      </c>
      <c r="AC165" s="105" t="str">
        <f t="shared" si="39"/>
        <v>NA</v>
      </c>
      <c r="AD165" s="166"/>
      <c r="AE165" s="65">
        <f t="shared" si="40"/>
        <v>34</v>
      </c>
      <c r="AF165" s="100">
        <f t="shared" si="41"/>
        <v>0.42499999999999999</v>
      </c>
      <c r="AG165" s="105" t="str">
        <f t="shared" si="42"/>
        <v>Incumplimiento</v>
      </c>
      <c r="AH165" s="166"/>
      <c r="AI165" s="65" t="s">
        <v>502</v>
      </c>
      <c r="AJ165" s="105" t="s">
        <v>502</v>
      </c>
    </row>
    <row r="166" spans="1:36" ht="36.450000000000003" customHeight="1" thickTop="1" thickBot="1">
      <c r="A166" s="63">
        <v>151</v>
      </c>
      <c r="B166" s="162">
        <v>0</v>
      </c>
      <c r="C166" s="162">
        <v>0</v>
      </c>
      <c r="D166" s="162">
        <v>0</v>
      </c>
      <c r="E166" s="162">
        <v>0</v>
      </c>
      <c r="F166" s="162">
        <v>21</v>
      </c>
      <c r="G166" s="231" t="s">
        <v>428</v>
      </c>
      <c r="H166" s="164" t="s">
        <v>6712</v>
      </c>
      <c r="I166" s="231" t="s">
        <v>20</v>
      </c>
      <c r="J166" s="231" t="s">
        <v>353</v>
      </c>
      <c r="K166" s="231" t="s">
        <v>172</v>
      </c>
      <c r="L166" s="165" t="s">
        <v>6707</v>
      </c>
      <c r="M166" s="165" t="s">
        <v>6678</v>
      </c>
      <c r="N166" s="64">
        <v>2</v>
      </c>
      <c r="O166" s="64">
        <v>1</v>
      </c>
      <c r="P166" s="64">
        <v>3</v>
      </c>
      <c r="Q166" s="64">
        <v>3</v>
      </c>
      <c r="R166" s="64">
        <f t="shared" si="43"/>
        <v>9</v>
      </c>
      <c r="S166" s="105" t="s">
        <v>325</v>
      </c>
      <c r="T166" s="105" t="s">
        <v>7737</v>
      </c>
      <c r="U166" s="159">
        <f t="shared" si="34"/>
        <v>3</v>
      </c>
      <c r="V166" s="398">
        <v>5</v>
      </c>
      <c r="W166" s="100">
        <f t="shared" si="35"/>
        <v>1.6666666666666667</v>
      </c>
      <c r="X166" s="105" t="str">
        <f t="shared" si="36"/>
        <v>De acuerdo a lo programado</v>
      </c>
      <c r="Y166" s="166"/>
      <c r="Z166" s="159">
        <f t="shared" si="37"/>
        <v>6</v>
      </c>
      <c r="AA166" s="159"/>
      <c r="AB166" s="100" t="str">
        <f t="shared" si="38"/>
        <v>No hay ejecución</v>
      </c>
      <c r="AC166" s="105" t="str">
        <f t="shared" si="39"/>
        <v>NA</v>
      </c>
      <c r="AD166" s="166"/>
      <c r="AE166" s="65">
        <f t="shared" si="40"/>
        <v>5</v>
      </c>
      <c r="AF166" s="100">
        <f t="shared" si="41"/>
        <v>0.55555555555555558</v>
      </c>
      <c r="AG166" s="105" t="str">
        <f t="shared" si="42"/>
        <v>Incumplimiento</v>
      </c>
      <c r="AH166" s="166"/>
      <c r="AI166" s="65" t="s">
        <v>502</v>
      </c>
      <c r="AJ166" s="105" t="s">
        <v>502</v>
      </c>
    </row>
    <row r="167" spans="1:36" ht="36.450000000000003" customHeight="1" thickTop="1" thickBot="1">
      <c r="A167" s="63">
        <v>152</v>
      </c>
      <c r="B167" s="162">
        <v>0</v>
      </c>
      <c r="C167" s="162">
        <v>0</v>
      </c>
      <c r="D167" s="162">
        <v>0</v>
      </c>
      <c r="E167" s="162">
        <v>0</v>
      </c>
      <c r="F167" s="162">
        <v>21</v>
      </c>
      <c r="G167" s="231" t="s">
        <v>428</v>
      </c>
      <c r="H167" s="164" t="s">
        <v>6712</v>
      </c>
      <c r="I167" s="231" t="s">
        <v>20</v>
      </c>
      <c r="J167" s="231" t="s">
        <v>353</v>
      </c>
      <c r="K167" s="231" t="s">
        <v>172</v>
      </c>
      <c r="L167" s="165" t="s">
        <v>6686</v>
      </c>
      <c r="M167" s="165" t="s">
        <v>6678</v>
      </c>
      <c r="N167" s="64">
        <v>0</v>
      </c>
      <c r="O167" s="64">
        <v>0</v>
      </c>
      <c r="P167" s="64">
        <v>1</v>
      </c>
      <c r="Q167" s="64">
        <v>1</v>
      </c>
      <c r="R167" s="64">
        <f t="shared" si="43"/>
        <v>2</v>
      </c>
      <c r="S167" s="105" t="s">
        <v>325</v>
      </c>
      <c r="T167" s="105" t="s">
        <v>7737</v>
      </c>
      <c r="U167" s="159">
        <f t="shared" si="34"/>
        <v>0</v>
      </c>
      <c r="V167" s="398">
        <v>0</v>
      </c>
      <c r="W167" s="100" t="str">
        <f t="shared" si="35"/>
        <v>No hay Programación</v>
      </c>
      <c r="X167" s="105" t="str">
        <f t="shared" si="36"/>
        <v>De acuerdo a lo programado</v>
      </c>
      <c r="Y167" s="166"/>
      <c r="Z167" s="159">
        <f t="shared" si="37"/>
        <v>2</v>
      </c>
      <c r="AA167" s="159"/>
      <c r="AB167" s="100" t="str">
        <f t="shared" si="38"/>
        <v>No hay ejecución</v>
      </c>
      <c r="AC167" s="105" t="str">
        <f t="shared" si="39"/>
        <v>NA</v>
      </c>
      <c r="AD167" s="166"/>
      <c r="AE167" s="65">
        <f t="shared" si="40"/>
        <v>0</v>
      </c>
      <c r="AF167" s="100" t="str">
        <f t="shared" si="41"/>
        <v>No hay Programación</v>
      </c>
      <c r="AG167" s="105" t="str">
        <f t="shared" si="42"/>
        <v>De acuerdo a lo programado</v>
      </c>
      <c r="AH167" s="166"/>
      <c r="AI167" s="65" t="s">
        <v>502</v>
      </c>
      <c r="AJ167" s="105" t="s">
        <v>502</v>
      </c>
    </row>
    <row r="168" spans="1:36" ht="36.450000000000003" customHeight="1" thickTop="1" thickBot="1">
      <c r="A168" s="63">
        <v>153</v>
      </c>
      <c r="B168" s="162">
        <v>0</v>
      </c>
      <c r="C168" s="162">
        <v>0</v>
      </c>
      <c r="D168" s="162">
        <v>0</v>
      </c>
      <c r="E168" s="162">
        <v>0</v>
      </c>
      <c r="F168" s="162">
        <v>21</v>
      </c>
      <c r="G168" s="231" t="s">
        <v>428</v>
      </c>
      <c r="H168" s="164" t="s">
        <v>7741</v>
      </c>
      <c r="I168" s="231" t="s">
        <v>20</v>
      </c>
      <c r="J168" s="231" t="s">
        <v>353</v>
      </c>
      <c r="K168" s="231" t="s">
        <v>172</v>
      </c>
      <c r="L168" s="165" t="s">
        <v>6707</v>
      </c>
      <c r="M168" s="165" t="s">
        <v>6678</v>
      </c>
      <c r="N168" s="64">
        <v>0</v>
      </c>
      <c r="O168" s="64">
        <v>0</v>
      </c>
      <c r="P168" s="64">
        <v>2</v>
      </c>
      <c r="Q168" s="64">
        <v>2</v>
      </c>
      <c r="R168" s="64">
        <f t="shared" si="43"/>
        <v>4</v>
      </c>
      <c r="S168" s="105" t="s">
        <v>325</v>
      </c>
      <c r="T168" s="105" t="s">
        <v>7737</v>
      </c>
      <c r="U168" s="159">
        <f t="shared" si="34"/>
        <v>0</v>
      </c>
      <c r="V168" s="398">
        <v>0</v>
      </c>
      <c r="W168" s="100" t="str">
        <f t="shared" ref="W168" si="44">IF(V168="","No hay ejecución",IF(AND(U168&gt;0), V168/U168,"No hay Programación"))</f>
        <v>No hay Programación</v>
      </c>
      <c r="X168" s="105" t="str">
        <f t="shared" ref="X168" si="45">IF(W168="No hay ejecución","NA",IF(W168&gt;=90%,"De acuerdo a lo programado",IF(W168&gt;=70%,"Atraso Leve",IF(W168&lt;70%,"En Riesgo de no Cumplimiento"))))</f>
        <v>De acuerdo a lo programado</v>
      </c>
      <c r="Y168" s="166"/>
      <c r="Z168" s="159">
        <f t="shared" ref="Z168" si="46">P168+Q168</f>
        <v>4</v>
      </c>
      <c r="AA168" s="159"/>
      <c r="AB168" s="100" t="str">
        <f t="shared" ref="AB168" si="47">IF(AA168="","No hay ejecución",IF(AND(Z168&gt;0), AA168/Z168,"No hay Programación"))</f>
        <v>No hay ejecución</v>
      </c>
      <c r="AC168" s="105" t="str">
        <f t="shared" ref="AC168" si="48">IF(AB168="No hay ejecución","NA",IF(AB168&gt;=90%,"De acuerdo a lo programado",IF(AB168&gt;=70%,"Atraso Leve",IF(AB168&lt;70%,"En Riesgo de no Cumplimiento"))))</f>
        <v>NA</v>
      </c>
      <c r="AD168" s="166"/>
      <c r="AE168" s="65">
        <f t="shared" ref="AE168" si="49">V168+AA168</f>
        <v>0</v>
      </c>
      <c r="AF168" s="100" t="str">
        <f t="shared" ref="AF168" si="50">IF(AE168="","No hay ejecución",IF(AND(AE168&gt;0), AE168/R168,"No hay Programación"))</f>
        <v>No hay Programación</v>
      </c>
      <c r="AG168" s="105" t="str">
        <f t="shared" ref="AG168" si="51">IF(AF168="No hay ejecución","NA",IF(AF168&gt;=90%,"De acuerdo a lo programado",IF(AF168&gt;=70%,"Atraso Leve",IF(AF168&lt;70%,"Incumplimiento"))))</f>
        <v>De acuerdo a lo programado</v>
      </c>
      <c r="AH168" s="166"/>
      <c r="AI168" s="65" t="s">
        <v>502</v>
      </c>
      <c r="AJ168" s="105" t="s">
        <v>502</v>
      </c>
    </row>
    <row r="169" spans="1:36" ht="36.450000000000003" customHeight="1" thickTop="1" thickBot="1">
      <c r="A169" s="63">
        <v>154</v>
      </c>
      <c r="B169" s="162">
        <v>0</v>
      </c>
      <c r="C169" s="162">
        <v>0</v>
      </c>
      <c r="D169" s="162">
        <v>0</v>
      </c>
      <c r="E169" s="162">
        <v>0</v>
      </c>
      <c r="F169" s="162">
        <v>21</v>
      </c>
      <c r="G169" s="231" t="s">
        <v>428</v>
      </c>
      <c r="H169" s="164" t="s">
        <v>7742</v>
      </c>
      <c r="I169" s="231" t="s">
        <v>20</v>
      </c>
      <c r="J169" s="231" t="s">
        <v>353</v>
      </c>
      <c r="K169" s="231" t="s">
        <v>172</v>
      </c>
      <c r="L169" s="165" t="s">
        <v>6707</v>
      </c>
      <c r="M169" s="165" t="s">
        <v>6678</v>
      </c>
      <c r="N169" s="64">
        <v>0</v>
      </c>
      <c r="O169" s="64">
        <v>0</v>
      </c>
      <c r="P169" s="64">
        <v>5</v>
      </c>
      <c r="Q169" s="64">
        <v>5</v>
      </c>
      <c r="R169" s="64">
        <f t="shared" ref="R169:R178" si="52">N169+O169+P169+Q169</f>
        <v>10</v>
      </c>
      <c r="S169" s="105" t="s">
        <v>325</v>
      </c>
      <c r="T169" s="105" t="s">
        <v>7737</v>
      </c>
      <c r="U169" s="159">
        <f t="shared" ref="U169:U178" si="53">N169+O169</f>
        <v>0</v>
      </c>
      <c r="V169" s="398">
        <v>0</v>
      </c>
      <c r="W169" s="100" t="str">
        <f t="shared" ref="W169:W178" si="54">IF(V169="","No hay ejecución",IF(AND(U169&gt;0), V169/U169,"No hay Programación"))</f>
        <v>No hay Programación</v>
      </c>
      <c r="X169" s="105" t="str">
        <f t="shared" ref="X169:X178" si="55">IF(W169="No hay ejecución","NA",IF(W169&gt;=90%,"De acuerdo a lo programado",IF(W169&gt;=70%,"Atraso Leve",IF(W169&lt;70%,"En Riesgo de no Cumplimiento"))))</f>
        <v>De acuerdo a lo programado</v>
      </c>
      <c r="Y169" s="166"/>
      <c r="Z169" s="159">
        <f t="shared" ref="Z169:Z178" si="56">P169+Q169</f>
        <v>10</v>
      </c>
      <c r="AA169" s="159"/>
      <c r="AB169" s="100" t="str">
        <f t="shared" ref="AB169:AB178" si="57">IF(AA169="","No hay ejecución",IF(AND(Z169&gt;0), AA169/Z169,"No hay Programación"))</f>
        <v>No hay ejecución</v>
      </c>
      <c r="AC169" s="105" t="str">
        <f t="shared" ref="AC169:AC178" si="58">IF(AB169="No hay ejecución","NA",IF(AB169&gt;=90%,"De acuerdo a lo programado",IF(AB169&gt;=70%,"Atraso Leve",IF(AB169&lt;70%,"En Riesgo de no Cumplimiento"))))</f>
        <v>NA</v>
      </c>
      <c r="AD169" s="166"/>
      <c r="AE169" s="65">
        <f t="shared" ref="AE169:AE178" si="59">V169+AA169</f>
        <v>0</v>
      </c>
      <c r="AF169" s="100" t="str">
        <f t="shared" ref="AF169:AF178" si="60">IF(AE169="","No hay ejecución",IF(AND(AE169&gt;0), AE169/R169,"No hay Programación"))</f>
        <v>No hay Programación</v>
      </c>
      <c r="AG169" s="105" t="str">
        <f t="shared" ref="AG169:AG178" si="61">IF(AF169="No hay ejecución","NA",IF(AF169&gt;=90%,"De acuerdo a lo programado",IF(AF169&gt;=70%,"Atraso Leve",IF(AF169&lt;70%,"Incumplimiento"))))</f>
        <v>De acuerdo a lo programado</v>
      </c>
      <c r="AH169" s="166"/>
      <c r="AI169" s="65" t="s">
        <v>502</v>
      </c>
      <c r="AJ169" s="105" t="s">
        <v>502</v>
      </c>
    </row>
    <row r="170" spans="1:36" ht="36.450000000000003" customHeight="1" thickTop="1" thickBot="1">
      <c r="A170" s="63">
        <v>155</v>
      </c>
      <c r="B170" s="162">
        <v>0</v>
      </c>
      <c r="C170" s="162">
        <v>0</v>
      </c>
      <c r="D170" s="162">
        <v>0</v>
      </c>
      <c r="E170" s="162">
        <v>0</v>
      </c>
      <c r="F170" s="162">
        <v>21</v>
      </c>
      <c r="G170" s="231" t="s">
        <v>428</v>
      </c>
      <c r="H170" s="164" t="s">
        <v>7742</v>
      </c>
      <c r="I170" s="231" t="s">
        <v>20</v>
      </c>
      <c r="J170" s="231" t="s">
        <v>353</v>
      </c>
      <c r="K170" s="231" t="s">
        <v>172</v>
      </c>
      <c r="L170" s="165" t="s">
        <v>659</v>
      </c>
      <c r="M170" s="165" t="s">
        <v>6701</v>
      </c>
      <c r="N170" s="64">
        <v>0</v>
      </c>
      <c r="O170" s="64">
        <v>0</v>
      </c>
      <c r="P170" s="64">
        <v>6</v>
      </c>
      <c r="Q170" s="64">
        <v>14</v>
      </c>
      <c r="R170" s="64">
        <f t="shared" si="52"/>
        <v>20</v>
      </c>
      <c r="S170" s="105" t="s">
        <v>325</v>
      </c>
      <c r="T170" s="105" t="s">
        <v>7737</v>
      </c>
      <c r="U170" s="159">
        <f t="shared" si="53"/>
        <v>0</v>
      </c>
      <c r="V170" s="398">
        <v>0</v>
      </c>
      <c r="W170" s="100" t="str">
        <f t="shared" si="54"/>
        <v>No hay Programación</v>
      </c>
      <c r="X170" s="105" t="str">
        <f t="shared" si="55"/>
        <v>De acuerdo a lo programado</v>
      </c>
      <c r="Y170" s="166"/>
      <c r="Z170" s="159">
        <f t="shared" si="56"/>
        <v>20</v>
      </c>
      <c r="AA170" s="159"/>
      <c r="AB170" s="100" t="str">
        <f t="shared" si="57"/>
        <v>No hay ejecución</v>
      </c>
      <c r="AC170" s="105" t="str">
        <f t="shared" si="58"/>
        <v>NA</v>
      </c>
      <c r="AD170" s="166"/>
      <c r="AE170" s="65">
        <f t="shared" si="59"/>
        <v>0</v>
      </c>
      <c r="AF170" s="100" t="str">
        <f t="shared" si="60"/>
        <v>No hay Programación</v>
      </c>
      <c r="AG170" s="105" t="str">
        <f t="shared" si="61"/>
        <v>De acuerdo a lo programado</v>
      </c>
      <c r="AH170" s="166"/>
      <c r="AI170" s="65" t="s">
        <v>502</v>
      </c>
      <c r="AJ170" s="105" t="s">
        <v>502</v>
      </c>
    </row>
    <row r="171" spans="1:36" ht="36.450000000000003" customHeight="1" thickTop="1" thickBot="1">
      <c r="A171" s="63">
        <v>156</v>
      </c>
      <c r="B171" s="162">
        <v>0</v>
      </c>
      <c r="C171" s="162">
        <v>0</v>
      </c>
      <c r="D171" s="162">
        <v>0</v>
      </c>
      <c r="E171" s="162">
        <v>0</v>
      </c>
      <c r="F171" s="162">
        <v>21</v>
      </c>
      <c r="G171" s="231" t="s">
        <v>428</v>
      </c>
      <c r="H171" s="164" t="s">
        <v>7743</v>
      </c>
      <c r="I171" s="231" t="s">
        <v>20</v>
      </c>
      <c r="J171" s="231" t="s">
        <v>353</v>
      </c>
      <c r="K171" s="231" t="s">
        <v>172</v>
      </c>
      <c r="L171" s="165" t="s">
        <v>6686</v>
      </c>
      <c r="M171" s="165" t="s">
        <v>6678</v>
      </c>
      <c r="N171" s="64">
        <v>0</v>
      </c>
      <c r="O171" s="64">
        <v>0</v>
      </c>
      <c r="P171" s="64">
        <v>0</v>
      </c>
      <c r="Q171" s="64">
        <v>2</v>
      </c>
      <c r="R171" s="64">
        <f t="shared" si="52"/>
        <v>2</v>
      </c>
      <c r="S171" s="105" t="s">
        <v>325</v>
      </c>
      <c r="T171" s="105" t="s">
        <v>7737</v>
      </c>
      <c r="U171" s="159">
        <f t="shared" si="53"/>
        <v>0</v>
      </c>
      <c r="V171" s="398">
        <v>0</v>
      </c>
      <c r="W171" s="100" t="str">
        <f t="shared" si="54"/>
        <v>No hay Programación</v>
      </c>
      <c r="X171" s="105" t="str">
        <f t="shared" si="55"/>
        <v>De acuerdo a lo programado</v>
      </c>
      <c r="Y171" s="166"/>
      <c r="Z171" s="159">
        <f t="shared" si="56"/>
        <v>2</v>
      </c>
      <c r="AA171" s="159"/>
      <c r="AB171" s="100" t="str">
        <f t="shared" si="57"/>
        <v>No hay ejecución</v>
      </c>
      <c r="AC171" s="105" t="str">
        <f t="shared" si="58"/>
        <v>NA</v>
      </c>
      <c r="AD171" s="166"/>
      <c r="AE171" s="65">
        <f t="shared" si="59"/>
        <v>0</v>
      </c>
      <c r="AF171" s="100" t="str">
        <f t="shared" si="60"/>
        <v>No hay Programación</v>
      </c>
      <c r="AG171" s="105" t="str">
        <f t="shared" si="61"/>
        <v>De acuerdo a lo programado</v>
      </c>
      <c r="AH171" s="166"/>
      <c r="AI171" s="65" t="s">
        <v>502</v>
      </c>
      <c r="AJ171" s="105" t="s">
        <v>502</v>
      </c>
    </row>
    <row r="172" spans="1:36" ht="36.450000000000003" customHeight="1" thickTop="1" thickBot="1">
      <c r="A172" s="63">
        <v>157</v>
      </c>
      <c r="B172" s="162">
        <v>0</v>
      </c>
      <c r="C172" s="162">
        <v>0</v>
      </c>
      <c r="D172" s="162">
        <v>0</v>
      </c>
      <c r="E172" s="162">
        <v>0</v>
      </c>
      <c r="F172" s="162">
        <v>21</v>
      </c>
      <c r="G172" s="231" t="s">
        <v>428</v>
      </c>
      <c r="H172" s="164" t="s">
        <v>7744</v>
      </c>
      <c r="I172" s="231" t="s">
        <v>20</v>
      </c>
      <c r="J172" s="231" t="s">
        <v>353</v>
      </c>
      <c r="K172" s="231" t="s">
        <v>172</v>
      </c>
      <c r="L172" s="165" t="s">
        <v>659</v>
      </c>
      <c r="M172" s="165" t="s">
        <v>6701</v>
      </c>
      <c r="N172" s="64">
        <v>0</v>
      </c>
      <c r="O172" s="64">
        <v>0</v>
      </c>
      <c r="P172" s="64">
        <v>0</v>
      </c>
      <c r="Q172" s="64">
        <v>1</v>
      </c>
      <c r="R172" s="64">
        <f t="shared" si="52"/>
        <v>1</v>
      </c>
      <c r="S172" s="105" t="s">
        <v>325</v>
      </c>
      <c r="T172" s="105" t="s">
        <v>7737</v>
      </c>
      <c r="U172" s="159">
        <f t="shared" si="53"/>
        <v>0</v>
      </c>
      <c r="V172" s="398">
        <v>0</v>
      </c>
      <c r="W172" s="100" t="str">
        <f t="shared" si="54"/>
        <v>No hay Programación</v>
      </c>
      <c r="X172" s="105" t="str">
        <f t="shared" si="55"/>
        <v>De acuerdo a lo programado</v>
      </c>
      <c r="Y172" s="166"/>
      <c r="Z172" s="159">
        <f t="shared" si="56"/>
        <v>1</v>
      </c>
      <c r="AA172" s="159"/>
      <c r="AB172" s="100" t="str">
        <f t="shared" si="57"/>
        <v>No hay ejecución</v>
      </c>
      <c r="AC172" s="105" t="str">
        <f t="shared" si="58"/>
        <v>NA</v>
      </c>
      <c r="AD172" s="166"/>
      <c r="AE172" s="65">
        <f t="shared" si="59"/>
        <v>0</v>
      </c>
      <c r="AF172" s="100" t="str">
        <f t="shared" si="60"/>
        <v>No hay Programación</v>
      </c>
      <c r="AG172" s="105" t="str">
        <f t="shared" si="61"/>
        <v>De acuerdo a lo programado</v>
      </c>
      <c r="AH172" s="166"/>
      <c r="AI172" s="65" t="s">
        <v>502</v>
      </c>
      <c r="AJ172" s="105" t="s">
        <v>502</v>
      </c>
    </row>
    <row r="173" spans="1:36" ht="36.450000000000003" customHeight="1" thickTop="1" thickBot="1">
      <c r="A173" s="63">
        <v>158</v>
      </c>
      <c r="B173" s="162">
        <v>0</v>
      </c>
      <c r="C173" s="162">
        <v>0</v>
      </c>
      <c r="D173" s="162">
        <v>0</v>
      </c>
      <c r="E173" s="162">
        <v>0</v>
      </c>
      <c r="F173" s="162">
        <v>21</v>
      </c>
      <c r="G173" s="231" t="s">
        <v>428</v>
      </c>
      <c r="H173" s="164" t="s">
        <v>7745</v>
      </c>
      <c r="I173" s="231" t="s">
        <v>20</v>
      </c>
      <c r="J173" s="231" t="s">
        <v>353</v>
      </c>
      <c r="K173" s="231" t="s">
        <v>172</v>
      </c>
      <c r="L173" s="165" t="s">
        <v>6686</v>
      </c>
      <c r="M173" s="165" t="s">
        <v>6678</v>
      </c>
      <c r="N173" s="64">
        <v>0</v>
      </c>
      <c r="O173" s="64">
        <v>0</v>
      </c>
      <c r="P173" s="64">
        <v>0</v>
      </c>
      <c r="Q173" s="64">
        <v>4</v>
      </c>
      <c r="R173" s="64">
        <f t="shared" si="52"/>
        <v>4</v>
      </c>
      <c r="S173" s="105" t="s">
        <v>325</v>
      </c>
      <c r="T173" s="105" t="s">
        <v>7737</v>
      </c>
      <c r="U173" s="159">
        <f t="shared" si="53"/>
        <v>0</v>
      </c>
      <c r="V173" s="398">
        <v>0</v>
      </c>
      <c r="W173" s="100" t="str">
        <f t="shared" si="54"/>
        <v>No hay Programación</v>
      </c>
      <c r="X173" s="105" t="str">
        <f t="shared" si="55"/>
        <v>De acuerdo a lo programado</v>
      </c>
      <c r="Y173" s="166"/>
      <c r="Z173" s="159">
        <f t="shared" si="56"/>
        <v>4</v>
      </c>
      <c r="AA173" s="159"/>
      <c r="AB173" s="100" t="str">
        <f t="shared" si="57"/>
        <v>No hay ejecución</v>
      </c>
      <c r="AC173" s="105" t="str">
        <f t="shared" si="58"/>
        <v>NA</v>
      </c>
      <c r="AD173" s="166"/>
      <c r="AE173" s="65">
        <f t="shared" si="59"/>
        <v>0</v>
      </c>
      <c r="AF173" s="100" t="str">
        <f t="shared" si="60"/>
        <v>No hay Programación</v>
      </c>
      <c r="AG173" s="105" t="str">
        <f t="shared" si="61"/>
        <v>De acuerdo a lo programado</v>
      </c>
      <c r="AH173" s="166"/>
      <c r="AI173" s="65" t="s">
        <v>502</v>
      </c>
      <c r="AJ173" s="105" t="s">
        <v>502</v>
      </c>
    </row>
    <row r="174" spans="1:36" ht="36.450000000000003" customHeight="1" thickTop="1" thickBot="1">
      <c r="A174" s="63">
        <v>159</v>
      </c>
      <c r="B174" s="162">
        <v>0</v>
      </c>
      <c r="C174" s="162">
        <v>0</v>
      </c>
      <c r="D174" s="162">
        <v>0</v>
      </c>
      <c r="E174" s="162">
        <v>0</v>
      </c>
      <c r="F174" s="162">
        <v>21</v>
      </c>
      <c r="G174" s="231" t="s">
        <v>428</v>
      </c>
      <c r="H174" s="164" t="s">
        <v>7746</v>
      </c>
      <c r="I174" s="231" t="s">
        <v>20</v>
      </c>
      <c r="J174" s="231" t="s">
        <v>353</v>
      </c>
      <c r="K174" s="231" t="s">
        <v>172</v>
      </c>
      <c r="L174" s="165" t="s">
        <v>6686</v>
      </c>
      <c r="M174" s="165" t="s">
        <v>6678</v>
      </c>
      <c r="N174" s="64">
        <v>0</v>
      </c>
      <c r="O174" s="64">
        <v>0</v>
      </c>
      <c r="P174" s="64">
        <v>1</v>
      </c>
      <c r="Q174" s="64">
        <v>1</v>
      </c>
      <c r="R174" s="64">
        <f t="shared" si="52"/>
        <v>2</v>
      </c>
      <c r="S174" s="105" t="s">
        <v>325</v>
      </c>
      <c r="T174" s="105" t="s">
        <v>7737</v>
      </c>
      <c r="U174" s="159">
        <f t="shared" si="53"/>
        <v>0</v>
      </c>
      <c r="V174" s="398">
        <v>0</v>
      </c>
      <c r="W174" s="100" t="str">
        <f t="shared" si="54"/>
        <v>No hay Programación</v>
      </c>
      <c r="X174" s="105" t="str">
        <f t="shared" si="55"/>
        <v>De acuerdo a lo programado</v>
      </c>
      <c r="Y174" s="166"/>
      <c r="Z174" s="159">
        <f t="shared" si="56"/>
        <v>2</v>
      </c>
      <c r="AA174" s="159"/>
      <c r="AB174" s="100" t="str">
        <f t="shared" si="57"/>
        <v>No hay ejecución</v>
      </c>
      <c r="AC174" s="105" t="str">
        <f t="shared" si="58"/>
        <v>NA</v>
      </c>
      <c r="AD174" s="166"/>
      <c r="AE174" s="65">
        <f t="shared" si="59"/>
        <v>0</v>
      </c>
      <c r="AF174" s="100" t="str">
        <f t="shared" si="60"/>
        <v>No hay Programación</v>
      </c>
      <c r="AG174" s="105" t="str">
        <f t="shared" si="61"/>
        <v>De acuerdo a lo programado</v>
      </c>
      <c r="AH174" s="166"/>
      <c r="AI174" s="65" t="s">
        <v>502</v>
      </c>
      <c r="AJ174" s="105" t="s">
        <v>502</v>
      </c>
    </row>
    <row r="175" spans="1:36" ht="36.450000000000003" customHeight="1" thickTop="1" thickBot="1">
      <c r="A175" s="63">
        <v>160</v>
      </c>
      <c r="B175" s="162">
        <v>0</v>
      </c>
      <c r="C175" s="162">
        <v>0</v>
      </c>
      <c r="D175" s="162">
        <v>0</v>
      </c>
      <c r="E175" s="162">
        <v>0</v>
      </c>
      <c r="F175" s="162">
        <v>21</v>
      </c>
      <c r="G175" s="231" t="s">
        <v>428</v>
      </c>
      <c r="H175" s="164" t="s">
        <v>7747</v>
      </c>
      <c r="I175" s="231" t="s">
        <v>20</v>
      </c>
      <c r="J175" s="231" t="s">
        <v>353</v>
      </c>
      <c r="K175" s="231" t="s">
        <v>172</v>
      </c>
      <c r="L175" s="165" t="s">
        <v>659</v>
      </c>
      <c r="M175" s="165" t="s">
        <v>6701</v>
      </c>
      <c r="N175" s="64">
        <v>0</v>
      </c>
      <c r="O175" s="64">
        <v>0</v>
      </c>
      <c r="P175" s="64">
        <v>3</v>
      </c>
      <c r="Q175" s="64">
        <v>3</v>
      </c>
      <c r="R175" s="64">
        <f t="shared" si="52"/>
        <v>6</v>
      </c>
      <c r="S175" s="105" t="s">
        <v>325</v>
      </c>
      <c r="T175" s="105" t="s">
        <v>7737</v>
      </c>
      <c r="U175" s="159">
        <f t="shared" si="53"/>
        <v>0</v>
      </c>
      <c r="V175" s="398">
        <v>0</v>
      </c>
      <c r="W175" s="100" t="str">
        <f t="shared" si="54"/>
        <v>No hay Programación</v>
      </c>
      <c r="X175" s="105" t="str">
        <f t="shared" si="55"/>
        <v>De acuerdo a lo programado</v>
      </c>
      <c r="Y175" s="166"/>
      <c r="Z175" s="159">
        <f t="shared" si="56"/>
        <v>6</v>
      </c>
      <c r="AA175" s="159"/>
      <c r="AB175" s="100" t="str">
        <f t="shared" si="57"/>
        <v>No hay ejecución</v>
      </c>
      <c r="AC175" s="105" t="str">
        <f t="shared" si="58"/>
        <v>NA</v>
      </c>
      <c r="AD175" s="166"/>
      <c r="AE175" s="65">
        <f t="shared" si="59"/>
        <v>0</v>
      </c>
      <c r="AF175" s="100" t="str">
        <f t="shared" si="60"/>
        <v>No hay Programación</v>
      </c>
      <c r="AG175" s="105" t="str">
        <f t="shared" si="61"/>
        <v>De acuerdo a lo programado</v>
      </c>
      <c r="AH175" s="166"/>
      <c r="AI175" s="65" t="s">
        <v>502</v>
      </c>
      <c r="AJ175" s="105" t="s">
        <v>502</v>
      </c>
    </row>
    <row r="176" spans="1:36" ht="36.450000000000003" customHeight="1" thickTop="1" thickBot="1">
      <c r="A176" s="63">
        <v>161</v>
      </c>
      <c r="B176" s="162">
        <v>0</v>
      </c>
      <c r="C176" s="162">
        <v>0</v>
      </c>
      <c r="D176" s="162">
        <v>0</v>
      </c>
      <c r="E176" s="162">
        <v>0</v>
      </c>
      <c r="F176" s="162">
        <v>21</v>
      </c>
      <c r="G176" s="231" t="s">
        <v>428</v>
      </c>
      <c r="H176" s="164" t="s">
        <v>7748</v>
      </c>
      <c r="I176" s="231" t="s">
        <v>20</v>
      </c>
      <c r="J176" s="231" t="s">
        <v>353</v>
      </c>
      <c r="K176" s="231" t="s">
        <v>172</v>
      </c>
      <c r="L176" s="165" t="s">
        <v>6686</v>
      </c>
      <c r="M176" s="165" t="s">
        <v>6678</v>
      </c>
      <c r="N176" s="64">
        <v>0</v>
      </c>
      <c r="O176" s="64">
        <v>0</v>
      </c>
      <c r="P176" s="64">
        <v>0</v>
      </c>
      <c r="Q176" s="64">
        <v>3</v>
      </c>
      <c r="R176" s="64">
        <f t="shared" si="52"/>
        <v>3</v>
      </c>
      <c r="S176" s="105" t="s">
        <v>325</v>
      </c>
      <c r="T176" s="105" t="s">
        <v>7737</v>
      </c>
      <c r="U176" s="159">
        <f t="shared" si="53"/>
        <v>0</v>
      </c>
      <c r="V176" s="398">
        <v>0</v>
      </c>
      <c r="W176" s="100" t="str">
        <f t="shared" si="54"/>
        <v>No hay Programación</v>
      </c>
      <c r="X176" s="105" t="str">
        <f t="shared" si="55"/>
        <v>De acuerdo a lo programado</v>
      </c>
      <c r="Y176" s="166"/>
      <c r="Z176" s="159">
        <f t="shared" si="56"/>
        <v>3</v>
      </c>
      <c r="AA176" s="159"/>
      <c r="AB176" s="100" t="str">
        <f t="shared" si="57"/>
        <v>No hay ejecución</v>
      </c>
      <c r="AC176" s="105" t="str">
        <f t="shared" si="58"/>
        <v>NA</v>
      </c>
      <c r="AD176" s="166"/>
      <c r="AE176" s="65">
        <f t="shared" si="59"/>
        <v>0</v>
      </c>
      <c r="AF176" s="100" t="str">
        <f t="shared" si="60"/>
        <v>No hay Programación</v>
      </c>
      <c r="AG176" s="105" t="str">
        <f t="shared" si="61"/>
        <v>De acuerdo a lo programado</v>
      </c>
      <c r="AH176" s="166"/>
      <c r="AI176" s="65" t="s">
        <v>502</v>
      </c>
      <c r="AJ176" s="105" t="s">
        <v>502</v>
      </c>
    </row>
    <row r="177" spans="1:36" ht="36.450000000000003" customHeight="1" thickTop="1" thickBot="1">
      <c r="A177" s="63">
        <v>162</v>
      </c>
      <c r="B177" s="162">
        <v>0</v>
      </c>
      <c r="C177" s="162">
        <v>0</v>
      </c>
      <c r="D177" s="162">
        <v>0</v>
      </c>
      <c r="E177" s="162">
        <v>0</v>
      </c>
      <c r="F177" s="162">
        <v>21</v>
      </c>
      <c r="G177" s="231" t="s">
        <v>428</v>
      </c>
      <c r="H177" s="164" t="s">
        <v>7749</v>
      </c>
      <c r="I177" s="231" t="s">
        <v>20</v>
      </c>
      <c r="J177" s="231" t="s">
        <v>353</v>
      </c>
      <c r="K177" s="231" t="s">
        <v>172</v>
      </c>
      <c r="L177" s="165" t="s">
        <v>659</v>
      </c>
      <c r="M177" s="165" t="s">
        <v>6701</v>
      </c>
      <c r="N177" s="64">
        <v>0</v>
      </c>
      <c r="O177" s="64">
        <v>0</v>
      </c>
      <c r="P177" s="64">
        <v>0</v>
      </c>
      <c r="Q177" s="64">
        <v>1</v>
      </c>
      <c r="R177" s="64">
        <f t="shared" si="52"/>
        <v>1</v>
      </c>
      <c r="S177" s="105" t="s">
        <v>325</v>
      </c>
      <c r="T177" s="105" t="s">
        <v>7737</v>
      </c>
      <c r="U177" s="159">
        <f t="shared" si="53"/>
        <v>0</v>
      </c>
      <c r="V177" s="398">
        <v>0</v>
      </c>
      <c r="W177" s="100" t="str">
        <f t="shared" si="54"/>
        <v>No hay Programación</v>
      </c>
      <c r="X177" s="105" t="str">
        <f t="shared" si="55"/>
        <v>De acuerdo a lo programado</v>
      </c>
      <c r="Y177" s="166"/>
      <c r="Z177" s="159">
        <f t="shared" si="56"/>
        <v>1</v>
      </c>
      <c r="AA177" s="159"/>
      <c r="AB177" s="100" t="str">
        <f t="shared" si="57"/>
        <v>No hay ejecución</v>
      </c>
      <c r="AC177" s="105" t="str">
        <f t="shared" si="58"/>
        <v>NA</v>
      </c>
      <c r="AD177" s="166"/>
      <c r="AE177" s="65">
        <f t="shared" si="59"/>
        <v>0</v>
      </c>
      <c r="AF177" s="100" t="str">
        <f t="shared" si="60"/>
        <v>No hay Programación</v>
      </c>
      <c r="AG177" s="105" t="str">
        <f t="shared" si="61"/>
        <v>De acuerdo a lo programado</v>
      </c>
      <c r="AH177" s="166"/>
      <c r="AI177" s="65" t="s">
        <v>502</v>
      </c>
      <c r="AJ177" s="105" t="s">
        <v>502</v>
      </c>
    </row>
    <row r="178" spans="1:36" ht="36.450000000000003" customHeight="1" thickTop="1" thickBot="1">
      <c r="A178" s="63">
        <v>163</v>
      </c>
      <c r="B178" s="162">
        <v>0</v>
      </c>
      <c r="C178" s="162">
        <v>0</v>
      </c>
      <c r="D178" s="162">
        <v>0</v>
      </c>
      <c r="E178" s="162">
        <v>0</v>
      </c>
      <c r="F178" s="162">
        <v>21</v>
      </c>
      <c r="G178" s="231" t="s">
        <v>428</v>
      </c>
      <c r="H178" s="164" t="s">
        <v>7750</v>
      </c>
      <c r="I178" s="231" t="s">
        <v>20</v>
      </c>
      <c r="J178" s="231" t="s">
        <v>353</v>
      </c>
      <c r="K178" s="231" t="s">
        <v>172</v>
      </c>
      <c r="L178" s="165" t="s">
        <v>659</v>
      </c>
      <c r="M178" s="165" t="s">
        <v>6701</v>
      </c>
      <c r="N178" s="64">
        <v>0</v>
      </c>
      <c r="O178" s="64">
        <v>0</v>
      </c>
      <c r="P178" s="64">
        <v>1</v>
      </c>
      <c r="Q178" s="64">
        <v>1</v>
      </c>
      <c r="R178" s="64">
        <f t="shared" si="52"/>
        <v>2</v>
      </c>
      <c r="S178" s="105" t="s">
        <v>325</v>
      </c>
      <c r="T178" s="105" t="s">
        <v>7737</v>
      </c>
      <c r="U178" s="159">
        <f t="shared" si="53"/>
        <v>0</v>
      </c>
      <c r="V178" s="398">
        <v>0</v>
      </c>
      <c r="W178" s="100" t="str">
        <f t="shared" si="54"/>
        <v>No hay Programación</v>
      </c>
      <c r="X178" s="105" t="str">
        <f t="shared" si="55"/>
        <v>De acuerdo a lo programado</v>
      </c>
      <c r="Y178" s="166"/>
      <c r="Z178" s="159">
        <f t="shared" si="56"/>
        <v>2</v>
      </c>
      <c r="AA178" s="159"/>
      <c r="AB178" s="100" t="str">
        <f t="shared" si="57"/>
        <v>No hay ejecución</v>
      </c>
      <c r="AC178" s="105" t="str">
        <f t="shared" si="58"/>
        <v>NA</v>
      </c>
      <c r="AD178" s="166"/>
      <c r="AE178" s="65">
        <f t="shared" si="59"/>
        <v>0</v>
      </c>
      <c r="AF178" s="100" t="str">
        <f t="shared" si="60"/>
        <v>No hay Programación</v>
      </c>
      <c r="AG178" s="105" t="str">
        <f t="shared" si="61"/>
        <v>De acuerdo a lo programado</v>
      </c>
      <c r="AH178" s="166"/>
      <c r="AI178" s="65" t="s">
        <v>502</v>
      </c>
      <c r="AJ178" s="105" t="s">
        <v>502</v>
      </c>
    </row>
    <row r="179" spans="1:36" ht="36.450000000000003" customHeight="1" thickTop="1" thickBot="1">
      <c r="A179" s="63">
        <v>164</v>
      </c>
      <c r="B179" s="162">
        <v>0</v>
      </c>
      <c r="C179" s="162">
        <v>0</v>
      </c>
      <c r="D179" s="162">
        <v>0</v>
      </c>
      <c r="E179" s="162">
        <v>0</v>
      </c>
      <c r="F179" s="162">
        <v>21</v>
      </c>
      <c r="G179" s="231" t="s">
        <v>428</v>
      </c>
      <c r="H179" s="164" t="s">
        <v>6713</v>
      </c>
      <c r="I179" s="231" t="s">
        <v>20</v>
      </c>
      <c r="J179" s="231" t="s">
        <v>353</v>
      </c>
      <c r="K179" s="231" t="s">
        <v>172</v>
      </c>
      <c r="L179" s="165" t="s">
        <v>6707</v>
      </c>
      <c r="M179" s="165" t="s">
        <v>6678</v>
      </c>
      <c r="N179" s="64">
        <v>1</v>
      </c>
      <c r="O179" s="64">
        <v>1</v>
      </c>
      <c r="P179" s="64">
        <v>1</v>
      </c>
      <c r="Q179" s="64">
        <v>1</v>
      </c>
      <c r="R179" s="64">
        <f t="shared" si="43"/>
        <v>4</v>
      </c>
      <c r="S179" s="105" t="s">
        <v>325</v>
      </c>
      <c r="T179" s="105" t="s">
        <v>172</v>
      </c>
      <c r="U179" s="159">
        <f t="shared" si="34"/>
        <v>2</v>
      </c>
      <c r="V179" s="398">
        <v>5</v>
      </c>
      <c r="W179" s="100">
        <f t="shared" si="35"/>
        <v>2.5</v>
      </c>
      <c r="X179" s="105" t="str">
        <f t="shared" si="36"/>
        <v>De acuerdo a lo programado</v>
      </c>
      <c r="Y179" s="166"/>
      <c r="Z179" s="159">
        <f t="shared" si="37"/>
        <v>2</v>
      </c>
      <c r="AA179" s="159"/>
      <c r="AB179" s="100" t="str">
        <f t="shared" si="38"/>
        <v>No hay ejecución</v>
      </c>
      <c r="AC179" s="105" t="str">
        <f t="shared" si="39"/>
        <v>NA</v>
      </c>
      <c r="AD179" s="166"/>
      <c r="AE179" s="65">
        <f t="shared" si="40"/>
        <v>5</v>
      </c>
      <c r="AF179" s="100">
        <f t="shared" si="41"/>
        <v>1.25</v>
      </c>
      <c r="AG179" s="105" t="str">
        <f t="shared" si="42"/>
        <v>De acuerdo a lo programado</v>
      </c>
      <c r="AH179" s="166"/>
      <c r="AI179" s="65" t="s">
        <v>502</v>
      </c>
      <c r="AJ179" s="105" t="s">
        <v>502</v>
      </c>
    </row>
    <row r="180" spans="1:36" ht="36.450000000000003" customHeight="1" thickTop="1" thickBot="1">
      <c r="A180" s="63">
        <v>165</v>
      </c>
      <c r="B180" s="162">
        <v>0</v>
      </c>
      <c r="C180" s="162">
        <v>0</v>
      </c>
      <c r="D180" s="162">
        <v>0</v>
      </c>
      <c r="E180" s="162">
        <v>0</v>
      </c>
      <c r="F180" s="162">
        <v>21</v>
      </c>
      <c r="G180" s="231" t="s">
        <v>428</v>
      </c>
      <c r="H180" s="164" t="s">
        <v>6714</v>
      </c>
      <c r="I180" s="231" t="s">
        <v>20</v>
      </c>
      <c r="J180" s="231" t="s">
        <v>353</v>
      </c>
      <c r="K180" s="231" t="s">
        <v>172</v>
      </c>
      <c r="L180" s="165" t="s">
        <v>6707</v>
      </c>
      <c r="M180" s="165" t="s">
        <v>6678</v>
      </c>
      <c r="N180" s="64">
        <v>0</v>
      </c>
      <c r="O180" s="64">
        <v>1</v>
      </c>
      <c r="P180" s="64">
        <v>0</v>
      </c>
      <c r="Q180" s="64">
        <v>1</v>
      </c>
      <c r="R180" s="64">
        <f t="shared" si="43"/>
        <v>2</v>
      </c>
      <c r="S180" s="105" t="s">
        <v>325</v>
      </c>
      <c r="T180" s="105" t="s">
        <v>172</v>
      </c>
      <c r="U180" s="159">
        <f t="shared" si="34"/>
        <v>1</v>
      </c>
      <c r="V180" s="398">
        <v>4</v>
      </c>
      <c r="W180" s="100">
        <f t="shared" si="35"/>
        <v>4</v>
      </c>
      <c r="X180" s="105" t="str">
        <f t="shared" si="36"/>
        <v>De acuerdo a lo programado</v>
      </c>
      <c r="Y180" s="166"/>
      <c r="Z180" s="159">
        <f t="shared" si="37"/>
        <v>1</v>
      </c>
      <c r="AA180" s="159"/>
      <c r="AB180" s="100" t="str">
        <f t="shared" si="38"/>
        <v>No hay ejecución</v>
      </c>
      <c r="AC180" s="105" t="str">
        <f t="shared" si="39"/>
        <v>NA</v>
      </c>
      <c r="AD180" s="166"/>
      <c r="AE180" s="65">
        <f t="shared" si="40"/>
        <v>4</v>
      </c>
      <c r="AF180" s="100">
        <f t="shared" si="41"/>
        <v>2</v>
      </c>
      <c r="AG180" s="105" t="str">
        <f t="shared" si="42"/>
        <v>De acuerdo a lo programado</v>
      </c>
      <c r="AH180" s="166"/>
      <c r="AI180" s="65" t="s">
        <v>502</v>
      </c>
      <c r="AJ180" s="105" t="s">
        <v>502</v>
      </c>
    </row>
    <row r="181" spans="1:36" ht="36.450000000000003" customHeight="1">
      <c r="A181" s="63">
        <v>166</v>
      </c>
      <c r="B181" s="162">
        <v>0</v>
      </c>
      <c r="C181" s="162">
        <v>0</v>
      </c>
      <c r="D181" s="162">
        <v>0</v>
      </c>
      <c r="E181" s="162">
        <v>0</v>
      </c>
      <c r="F181" s="162">
        <v>21</v>
      </c>
      <c r="G181" s="231" t="s">
        <v>428</v>
      </c>
      <c r="H181" s="164" t="s">
        <v>6715</v>
      </c>
      <c r="I181" s="231" t="s">
        <v>20</v>
      </c>
      <c r="J181" s="231" t="s">
        <v>353</v>
      </c>
      <c r="K181" s="231" t="s">
        <v>172</v>
      </c>
      <c r="L181" s="165" t="s">
        <v>6707</v>
      </c>
      <c r="M181" s="165" t="s">
        <v>1644</v>
      </c>
      <c r="N181" s="64">
        <v>5</v>
      </c>
      <c r="O181" s="64">
        <v>6</v>
      </c>
      <c r="P181" s="64">
        <v>4</v>
      </c>
      <c r="Q181" s="64">
        <v>4</v>
      </c>
      <c r="R181" s="64">
        <f t="shared" si="43"/>
        <v>19</v>
      </c>
      <c r="S181" s="105" t="s">
        <v>325</v>
      </c>
      <c r="T181" s="105" t="s">
        <v>172</v>
      </c>
      <c r="U181" s="159">
        <f t="shared" si="34"/>
        <v>11</v>
      </c>
      <c r="V181" s="398">
        <v>5</v>
      </c>
      <c r="W181" s="100">
        <f t="shared" si="35"/>
        <v>0.45454545454545453</v>
      </c>
      <c r="X181" s="105" t="str">
        <f t="shared" si="36"/>
        <v>En Riesgo de no Cumplimiento</v>
      </c>
      <c r="Y181" s="166"/>
      <c r="Z181" s="159">
        <f t="shared" si="37"/>
        <v>8</v>
      </c>
      <c r="AA181" s="159"/>
      <c r="AB181" s="100" t="str">
        <f t="shared" si="38"/>
        <v>No hay ejecución</v>
      </c>
      <c r="AC181" s="105" t="str">
        <f t="shared" si="39"/>
        <v>NA</v>
      </c>
      <c r="AD181" s="166"/>
      <c r="AE181" s="65">
        <f t="shared" si="40"/>
        <v>5</v>
      </c>
      <c r="AF181" s="100">
        <f t="shared" si="41"/>
        <v>0.26315789473684209</v>
      </c>
      <c r="AG181" s="105" t="str">
        <f t="shared" si="42"/>
        <v>Incumplimiento</v>
      </c>
      <c r="AH181" s="166"/>
      <c r="AI181" s="65" t="s">
        <v>502</v>
      </c>
      <c r="AJ181" s="105" t="s">
        <v>502</v>
      </c>
    </row>
    <row r="182" spans="1:36" ht="36.450000000000003" customHeight="1">
      <c r="A182" s="63">
        <v>167</v>
      </c>
      <c r="B182" s="162">
        <v>0</v>
      </c>
      <c r="C182" s="162">
        <v>0</v>
      </c>
      <c r="D182" s="162">
        <v>0</v>
      </c>
      <c r="E182" s="162">
        <v>0</v>
      </c>
      <c r="F182" s="162">
        <v>21</v>
      </c>
      <c r="G182" s="231" t="s">
        <v>428</v>
      </c>
      <c r="H182" s="164" t="s">
        <v>6716</v>
      </c>
      <c r="I182" s="231" t="s">
        <v>20</v>
      </c>
      <c r="J182" s="231" t="s">
        <v>353</v>
      </c>
      <c r="K182" s="231" t="s">
        <v>172</v>
      </c>
      <c r="L182" s="165" t="s">
        <v>6707</v>
      </c>
      <c r="M182" s="165" t="s">
        <v>6678</v>
      </c>
      <c r="N182" s="64">
        <v>0</v>
      </c>
      <c r="O182" s="64">
        <v>0</v>
      </c>
      <c r="P182" s="64">
        <v>0</v>
      </c>
      <c r="Q182" s="64">
        <v>0</v>
      </c>
      <c r="R182" s="64">
        <f t="shared" si="43"/>
        <v>0</v>
      </c>
      <c r="S182" s="105" t="s">
        <v>325</v>
      </c>
      <c r="T182" s="105" t="s">
        <v>172</v>
      </c>
      <c r="U182" s="159">
        <f t="shared" si="34"/>
        <v>0</v>
      </c>
      <c r="V182" s="398" t="s">
        <v>6517</v>
      </c>
      <c r="W182" s="100" t="str">
        <f t="shared" si="35"/>
        <v>No hay Programación</v>
      </c>
      <c r="X182" s="105" t="str">
        <f t="shared" si="36"/>
        <v>De acuerdo a lo programado</v>
      </c>
      <c r="Y182" s="166"/>
      <c r="Z182" s="159">
        <f t="shared" si="37"/>
        <v>0</v>
      </c>
      <c r="AA182" s="159"/>
      <c r="AB182" s="100" t="str">
        <f t="shared" si="38"/>
        <v>No hay ejecución</v>
      </c>
      <c r="AC182" s="105" t="str">
        <f t="shared" si="39"/>
        <v>NA</v>
      </c>
      <c r="AD182" s="166"/>
      <c r="AE182" s="65" t="e">
        <f t="shared" si="40"/>
        <v>#VALUE!</v>
      </c>
      <c r="AF182" s="100" t="e">
        <f t="shared" si="41"/>
        <v>#VALUE!</v>
      </c>
      <c r="AG182" s="105" t="e">
        <f t="shared" si="42"/>
        <v>#VALUE!</v>
      </c>
      <c r="AH182" s="166"/>
      <c r="AI182" s="65" t="s">
        <v>502</v>
      </c>
      <c r="AJ182" s="105" t="s">
        <v>502</v>
      </c>
    </row>
    <row r="183" spans="1:36" ht="36.450000000000003" customHeight="1">
      <c r="A183" s="63">
        <v>168</v>
      </c>
      <c r="B183" s="162">
        <v>0</v>
      </c>
      <c r="C183" s="162">
        <v>0</v>
      </c>
      <c r="D183" s="162">
        <v>0</v>
      </c>
      <c r="E183" s="162">
        <v>0</v>
      </c>
      <c r="F183" s="162">
        <v>21</v>
      </c>
      <c r="G183" s="231" t="s">
        <v>428</v>
      </c>
      <c r="H183" s="164" t="s">
        <v>6717</v>
      </c>
      <c r="I183" s="231" t="s">
        <v>20</v>
      </c>
      <c r="J183" s="231" t="s">
        <v>353</v>
      </c>
      <c r="K183" s="231" t="s">
        <v>172</v>
      </c>
      <c r="L183" s="165" t="s">
        <v>6718</v>
      </c>
      <c r="M183" s="165" t="s">
        <v>6719</v>
      </c>
      <c r="N183" s="64">
        <v>8</v>
      </c>
      <c r="O183" s="64">
        <v>14</v>
      </c>
      <c r="P183" s="64">
        <v>14</v>
      </c>
      <c r="Q183" s="64">
        <v>14</v>
      </c>
      <c r="R183" s="64">
        <f t="shared" si="43"/>
        <v>50</v>
      </c>
      <c r="S183" s="105" t="s">
        <v>325</v>
      </c>
      <c r="T183" s="105" t="s">
        <v>172</v>
      </c>
      <c r="U183" s="159">
        <f t="shared" si="34"/>
        <v>22</v>
      </c>
      <c r="V183" s="398">
        <v>8</v>
      </c>
      <c r="W183" s="100">
        <f t="shared" si="35"/>
        <v>0.36363636363636365</v>
      </c>
      <c r="X183" s="105" t="str">
        <f t="shared" si="36"/>
        <v>En Riesgo de no Cumplimiento</v>
      </c>
      <c r="Y183" s="166"/>
      <c r="Z183" s="159">
        <f t="shared" si="37"/>
        <v>28</v>
      </c>
      <c r="AA183" s="159"/>
      <c r="AB183" s="100" t="str">
        <f t="shared" si="38"/>
        <v>No hay ejecución</v>
      </c>
      <c r="AC183" s="105" t="str">
        <f t="shared" si="39"/>
        <v>NA</v>
      </c>
      <c r="AD183" s="166"/>
      <c r="AE183" s="65">
        <f t="shared" si="40"/>
        <v>8</v>
      </c>
      <c r="AF183" s="100">
        <f t="shared" si="41"/>
        <v>0.16</v>
      </c>
      <c r="AG183" s="105" t="str">
        <f t="shared" si="42"/>
        <v>Incumplimiento</v>
      </c>
      <c r="AH183" s="166"/>
      <c r="AI183" s="65" t="s">
        <v>502</v>
      </c>
      <c r="AJ183" s="105" t="s">
        <v>502</v>
      </c>
    </row>
    <row r="184" spans="1:36" ht="36.450000000000003" customHeight="1">
      <c r="A184" s="63">
        <v>169</v>
      </c>
      <c r="B184" s="162">
        <v>0</v>
      </c>
      <c r="C184" s="162">
        <v>0</v>
      </c>
      <c r="D184" s="162">
        <v>0</v>
      </c>
      <c r="E184" s="162">
        <v>0</v>
      </c>
      <c r="F184" s="162">
        <v>21</v>
      </c>
      <c r="G184" s="231" t="s">
        <v>428</v>
      </c>
      <c r="H184" s="164" t="s">
        <v>6717</v>
      </c>
      <c r="I184" s="231" t="s">
        <v>20</v>
      </c>
      <c r="J184" s="231" t="s">
        <v>353</v>
      </c>
      <c r="K184" s="231" t="s">
        <v>172</v>
      </c>
      <c r="L184" s="165" t="s">
        <v>6720</v>
      </c>
      <c r="M184" s="165" t="s">
        <v>6721</v>
      </c>
      <c r="N184" s="64">
        <v>0</v>
      </c>
      <c r="O184" s="64">
        <v>0</v>
      </c>
      <c r="P184" s="64">
        <v>0</v>
      </c>
      <c r="Q184" s="64">
        <v>1</v>
      </c>
      <c r="R184" s="64">
        <f t="shared" si="43"/>
        <v>1</v>
      </c>
      <c r="S184" s="105" t="s">
        <v>325</v>
      </c>
      <c r="T184" s="105" t="s">
        <v>172</v>
      </c>
      <c r="U184" s="159">
        <f t="shared" si="34"/>
        <v>0</v>
      </c>
      <c r="V184" s="398">
        <v>2</v>
      </c>
      <c r="W184" s="100" t="str">
        <f t="shared" si="35"/>
        <v>No hay Programación</v>
      </c>
      <c r="X184" s="105" t="str">
        <f t="shared" si="36"/>
        <v>De acuerdo a lo programado</v>
      </c>
      <c r="Y184" s="166"/>
      <c r="Z184" s="159">
        <f t="shared" si="37"/>
        <v>1</v>
      </c>
      <c r="AA184" s="159"/>
      <c r="AB184" s="100" t="str">
        <f t="shared" si="38"/>
        <v>No hay ejecución</v>
      </c>
      <c r="AC184" s="105" t="str">
        <f t="shared" si="39"/>
        <v>NA</v>
      </c>
      <c r="AD184" s="166"/>
      <c r="AE184" s="65">
        <f t="shared" si="40"/>
        <v>2</v>
      </c>
      <c r="AF184" s="100">
        <f t="shared" si="41"/>
        <v>2</v>
      </c>
      <c r="AG184" s="105" t="str">
        <f t="shared" si="42"/>
        <v>De acuerdo a lo programado</v>
      </c>
      <c r="AH184" s="166"/>
      <c r="AI184" s="65" t="s">
        <v>502</v>
      </c>
      <c r="AJ184" s="105" t="s">
        <v>502</v>
      </c>
    </row>
    <row r="185" spans="1:36" ht="36.450000000000003" customHeight="1">
      <c r="A185" s="63">
        <v>170</v>
      </c>
      <c r="B185" s="162">
        <v>0</v>
      </c>
      <c r="C185" s="162">
        <v>0</v>
      </c>
      <c r="D185" s="162">
        <v>0</v>
      </c>
      <c r="E185" s="162">
        <v>0</v>
      </c>
      <c r="F185" s="162">
        <v>21</v>
      </c>
      <c r="G185" s="231" t="s">
        <v>428</v>
      </c>
      <c r="H185" s="164" t="s">
        <v>6722</v>
      </c>
      <c r="I185" s="231" t="s">
        <v>20</v>
      </c>
      <c r="J185" s="231" t="s">
        <v>353</v>
      </c>
      <c r="K185" s="231" t="s">
        <v>172</v>
      </c>
      <c r="L185" s="165" t="s">
        <v>6723</v>
      </c>
      <c r="M185" s="165" t="s">
        <v>6721</v>
      </c>
      <c r="N185" s="64">
        <v>1</v>
      </c>
      <c r="O185" s="64">
        <v>1</v>
      </c>
      <c r="P185" s="64">
        <v>1</v>
      </c>
      <c r="Q185" s="64">
        <v>1</v>
      </c>
      <c r="R185" s="64">
        <f t="shared" si="43"/>
        <v>4</v>
      </c>
      <c r="S185" s="105" t="s">
        <v>325</v>
      </c>
      <c r="T185" s="105" t="s">
        <v>172</v>
      </c>
      <c r="U185" s="159">
        <f t="shared" si="34"/>
        <v>2</v>
      </c>
      <c r="V185" s="398">
        <v>10</v>
      </c>
      <c r="W185" s="100">
        <f t="shared" si="35"/>
        <v>5</v>
      </c>
      <c r="X185" s="105" t="str">
        <f t="shared" si="36"/>
        <v>De acuerdo a lo programado</v>
      </c>
      <c r="Y185" s="166"/>
      <c r="Z185" s="159">
        <f t="shared" si="37"/>
        <v>2</v>
      </c>
      <c r="AA185" s="159"/>
      <c r="AB185" s="100" t="str">
        <f t="shared" si="38"/>
        <v>No hay ejecución</v>
      </c>
      <c r="AC185" s="105" t="str">
        <f t="shared" si="39"/>
        <v>NA</v>
      </c>
      <c r="AD185" s="166"/>
      <c r="AE185" s="65">
        <f t="shared" si="40"/>
        <v>10</v>
      </c>
      <c r="AF185" s="100">
        <f t="shared" si="41"/>
        <v>2.5</v>
      </c>
      <c r="AG185" s="105" t="str">
        <f t="shared" si="42"/>
        <v>De acuerdo a lo programado</v>
      </c>
      <c r="AH185" s="166"/>
      <c r="AI185" s="65" t="s">
        <v>502</v>
      </c>
      <c r="AJ185" s="105" t="s">
        <v>502</v>
      </c>
    </row>
    <row r="186" spans="1:36" ht="36.450000000000003" customHeight="1">
      <c r="A186" s="63">
        <v>171</v>
      </c>
      <c r="B186" s="162">
        <v>0</v>
      </c>
      <c r="C186" s="162">
        <v>0</v>
      </c>
      <c r="D186" s="162">
        <v>0</v>
      </c>
      <c r="E186" s="162">
        <v>0</v>
      </c>
      <c r="F186" s="162">
        <v>21</v>
      </c>
      <c r="G186" s="231" t="s">
        <v>428</v>
      </c>
      <c r="H186" s="164" t="s">
        <v>6724</v>
      </c>
      <c r="I186" s="231" t="s">
        <v>20</v>
      </c>
      <c r="J186" s="231" t="s">
        <v>353</v>
      </c>
      <c r="K186" s="231" t="s">
        <v>172</v>
      </c>
      <c r="L186" s="165" t="s">
        <v>6725</v>
      </c>
      <c r="M186" s="165" t="s">
        <v>6678</v>
      </c>
      <c r="N186" s="64">
        <v>12</v>
      </c>
      <c r="O186" s="64">
        <v>12</v>
      </c>
      <c r="P186" s="64">
        <v>12</v>
      </c>
      <c r="Q186" s="64">
        <v>12</v>
      </c>
      <c r="R186" s="64">
        <f t="shared" si="43"/>
        <v>48</v>
      </c>
      <c r="S186" s="105" t="s">
        <v>325</v>
      </c>
      <c r="T186" s="105" t="s">
        <v>172</v>
      </c>
      <c r="U186" s="159">
        <f t="shared" si="34"/>
        <v>24</v>
      </c>
      <c r="V186" s="398">
        <v>21</v>
      </c>
      <c r="W186" s="100">
        <f t="shared" si="35"/>
        <v>0.875</v>
      </c>
      <c r="X186" s="105" t="str">
        <f t="shared" si="36"/>
        <v>Atraso Leve</v>
      </c>
      <c r="Y186" s="166"/>
      <c r="Z186" s="159">
        <f t="shared" si="37"/>
        <v>24</v>
      </c>
      <c r="AA186" s="159"/>
      <c r="AB186" s="100" t="str">
        <f t="shared" si="38"/>
        <v>No hay ejecución</v>
      </c>
      <c r="AC186" s="105" t="str">
        <f t="shared" si="39"/>
        <v>NA</v>
      </c>
      <c r="AD186" s="166"/>
      <c r="AE186" s="65">
        <f t="shared" si="40"/>
        <v>21</v>
      </c>
      <c r="AF186" s="100">
        <f t="shared" si="41"/>
        <v>0.4375</v>
      </c>
      <c r="AG186" s="105" t="str">
        <f t="shared" si="42"/>
        <v>Incumplimiento</v>
      </c>
      <c r="AH186" s="166"/>
      <c r="AI186" s="65" t="s">
        <v>502</v>
      </c>
      <c r="AJ186" s="105" t="s">
        <v>502</v>
      </c>
    </row>
    <row r="187" spans="1:36" ht="36.450000000000003" customHeight="1">
      <c r="A187" s="63">
        <v>172</v>
      </c>
      <c r="B187" s="162">
        <v>0</v>
      </c>
      <c r="C187" s="162">
        <v>0</v>
      </c>
      <c r="D187" s="162">
        <v>0</v>
      </c>
      <c r="E187" s="162">
        <v>0</v>
      </c>
      <c r="F187" s="162">
        <v>21</v>
      </c>
      <c r="G187" s="231" t="s">
        <v>428</v>
      </c>
      <c r="H187" s="164" t="s">
        <v>6724</v>
      </c>
      <c r="I187" s="231" t="s">
        <v>20</v>
      </c>
      <c r="J187" s="231" t="s">
        <v>353</v>
      </c>
      <c r="K187" s="231" t="s">
        <v>172</v>
      </c>
      <c r="L187" s="165" t="s">
        <v>659</v>
      </c>
      <c r="M187" s="165" t="s">
        <v>6726</v>
      </c>
      <c r="N187" s="64">
        <v>3</v>
      </c>
      <c r="O187" s="64">
        <v>2</v>
      </c>
      <c r="P187" s="64">
        <v>3</v>
      </c>
      <c r="Q187" s="64">
        <v>2</v>
      </c>
      <c r="R187" s="64">
        <f t="shared" si="43"/>
        <v>10</v>
      </c>
      <c r="S187" s="105" t="s">
        <v>325</v>
      </c>
      <c r="T187" s="105" t="s">
        <v>172</v>
      </c>
      <c r="U187" s="159">
        <f t="shared" si="34"/>
        <v>5</v>
      </c>
      <c r="V187" s="398">
        <v>4</v>
      </c>
      <c r="W187" s="100">
        <f t="shared" si="35"/>
        <v>0.8</v>
      </c>
      <c r="X187" s="105" t="str">
        <f t="shared" si="36"/>
        <v>Atraso Leve</v>
      </c>
      <c r="Y187" s="166"/>
      <c r="Z187" s="159">
        <f t="shared" si="37"/>
        <v>5</v>
      </c>
      <c r="AA187" s="159"/>
      <c r="AB187" s="100" t="str">
        <f t="shared" si="38"/>
        <v>No hay ejecución</v>
      </c>
      <c r="AC187" s="105" t="str">
        <f t="shared" si="39"/>
        <v>NA</v>
      </c>
      <c r="AD187" s="166"/>
      <c r="AE187" s="65">
        <f t="shared" si="40"/>
        <v>4</v>
      </c>
      <c r="AF187" s="100">
        <f t="shared" si="41"/>
        <v>0.4</v>
      </c>
      <c r="AG187" s="105" t="str">
        <f t="shared" si="42"/>
        <v>Incumplimiento</v>
      </c>
      <c r="AH187" s="166"/>
      <c r="AI187" s="65" t="s">
        <v>502</v>
      </c>
      <c r="AJ187" s="105" t="s">
        <v>502</v>
      </c>
    </row>
    <row r="188" spans="1:36" ht="36.450000000000003" customHeight="1">
      <c r="A188" s="63">
        <v>173</v>
      </c>
      <c r="B188" s="162">
        <v>0</v>
      </c>
      <c r="C188" s="162">
        <v>0</v>
      </c>
      <c r="D188" s="162">
        <v>0</v>
      </c>
      <c r="E188" s="162">
        <v>0</v>
      </c>
      <c r="F188" s="162">
        <v>21</v>
      </c>
      <c r="G188" s="231" t="s">
        <v>428</v>
      </c>
      <c r="H188" s="164" t="s">
        <v>6727</v>
      </c>
      <c r="I188" s="231" t="s">
        <v>20</v>
      </c>
      <c r="J188" s="231" t="s">
        <v>353</v>
      </c>
      <c r="K188" s="231" t="s">
        <v>172</v>
      </c>
      <c r="L188" s="165" t="s">
        <v>659</v>
      </c>
      <c r="M188" s="165" t="s">
        <v>6721</v>
      </c>
      <c r="N188" s="64">
        <v>0</v>
      </c>
      <c r="O188" s="64">
        <v>1</v>
      </c>
      <c r="P188" s="64">
        <v>0</v>
      </c>
      <c r="Q188" s="64">
        <v>1</v>
      </c>
      <c r="R188" s="64">
        <f t="shared" si="43"/>
        <v>2</v>
      </c>
      <c r="S188" s="105" t="s">
        <v>325</v>
      </c>
      <c r="T188" s="105" t="s">
        <v>172</v>
      </c>
      <c r="U188" s="159">
        <f t="shared" si="34"/>
        <v>1</v>
      </c>
      <c r="V188" s="398">
        <v>5</v>
      </c>
      <c r="W188" s="100">
        <f t="shared" si="35"/>
        <v>5</v>
      </c>
      <c r="X188" s="105" t="str">
        <f t="shared" si="36"/>
        <v>De acuerdo a lo programado</v>
      </c>
      <c r="Y188" s="166"/>
      <c r="Z188" s="159">
        <f t="shared" si="37"/>
        <v>1</v>
      </c>
      <c r="AA188" s="159"/>
      <c r="AB188" s="100" t="str">
        <f t="shared" si="38"/>
        <v>No hay ejecución</v>
      </c>
      <c r="AC188" s="105" t="str">
        <f t="shared" si="39"/>
        <v>NA</v>
      </c>
      <c r="AD188" s="166"/>
      <c r="AE188" s="65">
        <f t="shared" si="40"/>
        <v>5</v>
      </c>
      <c r="AF188" s="100">
        <f t="shared" si="41"/>
        <v>2.5</v>
      </c>
      <c r="AG188" s="105" t="str">
        <f t="shared" si="42"/>
        <v>De acuerdo a lo programado</v>
      </c>
      <c r="AH188" s="166"/>
      <c r="AI188" s="65" t="s">
        <v>502</v>
      </c>
      <c r="AJ188" s="105" t="s">
        <v>502</v>
      </c>
    </row>
    <row r="189" spans="1:36" ht="36.450000000000003" customHeight="1">
      <c r="A189" s="63">
        <v>174</v>
      </c>
      <c r="B189" s="162">
        <v>0</v>
      </c>
      <c r="C189" s="162">
        <v>0</v>
      </c>
      <c r="D189" s="162">
        <v>0</v>
      </c>
      <c r="E189" s="162">
        <v>0</v>
      </c>
      <c r="F189" s="162">
        <v>21</v>
      </c>
      <c r="G189" s="231" t="s">
        <v>428</v>
      </c>
      <c r="H189" s="164" t="s">
        <v>6728</v>
      </c>
      <c r="I189" s="231" t="s">
        <v>20</v>
      </c>
      <c r="J189" s="231" t="s">
        <v>353</v>
      </c>
      <c r="K189" s="231" t="s">
        <v>172</v>
      </c>
      <c r="L189" s="165" t="s">
        <v>6707</v>
      </c>
      <c r="M189" s="165" t="s">
        <v>6678</v>
      </c>
      <c r="N189" s="64">
        <v>5</v>
      </c>
      <c r="O189" s="64">
        <v>5</v>
      </c>
      <c r="P189" s="64">
        <v>3</v>
      </c>
      <c r="Q189" s="64">
        <v>1</v>
      </c>
      <c r="R189" s="64">
        <f t="shared" si="43"/>
        <v>14</v>
      </c>
      <c r="S189" s="105" t="s">
        <v>6729</v>
      </c>
      <c r="T189" s="105" t="s">
        <v>172</v>
      </c>
      <c r="U189" s="159">
        <f t="shared" si="34"/>
        <v>10</v>
      </c>
      <c r="V189" s="398">
        <v>2</v>
      </c>
      <c r="W189" s="100">
        <f t="shared" si="35"/>
        <v>0.2</v>
      </c>
      <c r="X189" s="105" t="str">
        <f t="shared" si="36"/>
        <v>En Riesgo de no Cumplimiento</v>
      </c>
      <c r="Y189" s="166"/>
      <c r="Z189" s="159">
        <f t="shared" si="37"/>
        <v>4</v>
      </c>
      <c r="AA189" s="159"/>
      <c r="AB189" s="100" t="str">
        <f t="shared" si="38"/>
        <v>No hay ejecución</v>
      </c>
      <c r="AC189" s="105" t="str">
        <f t="shared" si="39"/>
        <v>NA</v>
      </c>
      <c r="AD189" s="166"/>
      <c r="AE189" s="65">
        <f t="shared" si="40"/>
        <v>2</v>
      </c>
      <c r="AF189" s="100">
        <f t="shared" si="41"/>
        <v>0.14285714285714285</v>
      </c>
      <c r="AG189" s="105" t="str">
        <f t="shared" si="42"/>
        <v>Incumplimiento</v>
      </c>
      <c r="AH189" s="166"/>
      <c r="AI189" s="65" t="s">
        <v>502</v>
      </c>
      <c r="AJ189" s="105" t="s">
        <v>502</v>
      </c>
    </row>
    <row r="190" spans="1:36" ht="36.450000000000003" customHeight="1">
      <c r="A190" s="63">
        <v>175</v>
      </c>
      <c r="B190" s="162">
        <v>0</v>
      </c>
      <c r="C190" s="162">
        <v>0</v>
      </c>
      <c r="D190" s="162">
        <v>0</v>
      </c>
      <c r="E190" s="162">
        <v>0</v>
      </c>
      <c r="F190" s="162">
        <v>21</v>
      </c>
      <c r="G190" s="231" t="s">
        <v>428</v>
      </c>
      <c r="H190" s="164" t="s">
        <v>6730</v>
      </c>
      <c r="I190" s="231" t="s">
        <v>20</v>
      </c>
      <c r="J190" s="231" t="s">
        <v>353</v>
      </c>
      <c r="K190" s="231" t="s">
        <v>172</v>
      </c>
      <c r="L190" s="165" t="s">
        <v>6731</v>
      </c>
      <c r="M190" s="165" t="s">
        <v>2879</v>
      </c>
      <c r="N190" s="64">
        <v>6</v>
      </c>
      <c r="O190" s="64">
        <v>6</v>
      </c>
      <c r="P190" s="64">
        <v>6</v>
      </c>
      <c r="Q190" s="64">
        <v>6</v>
      </c>
      <c r="R190" s="64">
        <f t="shared" si="43"/>
        <v>24</v>
      </c>
      <c r="S190" s="105" t="s">
        <v>6729</v>
      </c>
      <c r="T190" s="105" t="s">
        <v>172</v>
      </c>
      <c r="U190" s="159">
        <f t="shared" si="34"/>
        <v>12</v>
      </c>
      <c r="V190" s="398">
        <v>4</v>
      </c>
      <c r="W190" s="100">
        <f t="shared" si="35"/>
        <v>0.33333333333333331</v>
      </c>
      <c r="X190" s="105" t="str">
        <f t="shared" si="36"/>
        <v>En Riesgo de no Cumplimiento</v>
      </c>
      <c r="Y190" s="166"/>
      <c r="Z190" s="159">
        <f t="shared" si="37"/>
        <v>12</v>
      </c>
      <c r="AA190" s="159"/>
      <c r="AB190" s="100" t="str">
        <f t="shared" si="38"/>
        <v>No hay ejecución</v>
      </c>
      <c r="AC190" s="105" t="str">
        <f t="shared" si="39"/>
        <v>NA</v>
      </c>
      <c r="AD190" s="166"/>
      <c r="AE190" s="65">
        <f t="shared" si="40"/>
        <v>4</v>
      </c>
      <c r="AF190" s="100">
        <f t="shared" si="41"/>
        <v>0.16666666666666666</v>
      </c>
      <c r="AG190" s="105" t="str">
        <f t="shared" si="42"/>
        <v>Incumplimiento</v>
      </c>
      <c r="AH190" s="166"/>
      <c r="AI190" s="65" t="s">
        <v>502</v>
      </c>
      <c r="AJ190" s="105" t="s">
        <v>502</v>
      </c>
    </row>
    <row r="191" spans="1:36" ht="36.450000000000003" customHeight="1">
      <c r="A191" s="63">
        <v>176</v>
      </c>
      <c r="B191" s="162">
        <v>0</v>
      </c>
      <c r="C191" s="162">
        <v>0</v>
      </c>
      <c r="D191" s="162">
        <v>0</v>
      </c>
      <c r="E191" s="162">
        <v>0</v>
      </c>
      <c r="F191" s="162">
        <v>21</v>
      </c>
      <c r="G191" s="231" t="s">
        <v>428</v>
      </c>
      <c r="H191" s="164" t="s">
        <v>6732</v>
      </c>
      <c r="I191" s="231" t="s">
        <v>20</v>
      </c>
      <c r="J191" s="231" t="s">
        <v>353</v>
      </c>
      <c r="K191" s="231" t="s">
        <v>172</v>
      </c>
      <c r="L191" s="165" t="s">
        <v>659</v>
      </c>
      <c r="M191" s="165" t="s">
        <v>6678</v>
      </c>
      <c r="N191" s="64">
        <v>1</v>
      </c>
      <c r="O191" s="64">
        <v>1</v>
      </c>
      <c r="P191" s="64">
        <v>1</v>
      </c>
      <c r="Q191" s="64">
        <v>1</v>
      </c>
      <c r="R191" s="64">
        <f t="shared" si="43"/>
        <v>4</v>
      </c>
      <c r="S191" s="105" t="s">
        <v>6729</v>
      </c>
      <c r="T191" s="105" t="s">
        <v>172</v>
      </c>
      <c r="U191" s="159">
        <f t="shared" si="34"/>
        <v>2</v>
      </c>
      <c r="V191" s="398">
        <v>7</v>
      </c>
      <c r="W191" s="100">
        <f t="shared" si="35"/>
        <v>3.5</v>
      </c>
      <c r="X191" s="105" t="str">
        <f t="shared" si="36"/>
        <v>De acuerdo a lo programado</v>
      </c>
      <c r="Y191" s="166"/>
      <c r="Z191" s="159">
        <f t="shared" si="37"/>
        <v>2</v>
      </c>
      <c r="AA191" s="159"/>
      <c r="AB191" s="100" t="str">
        <f t="shared" si="38"/>
        <v>No hay ejecución</v>
      </c>
      <c r="AC191" s="105" t="str">
        <f t="shared" si="39"/>
        <v>NA</v>
      </c>
      <c r="AD191" s="166"/>
      <c r="AE191" s="65">
        <f t="shared" si="40"/>
        <v>7</v>
      </c>
      <c r="AF191" s="100">
        <f t="shared" si="41"/>
        <v>1.75</v>
      </c>
      <c r="AG191" s="105" t="str">
        <f t="shared" si="42"/>
        <v>De acuerdo a lo programado</v>
      </c>
      <c r="AH191" s="166"/>
      <c r="AI191" s="65" t="s">
        <v>502</v>
      </c>
      <c r="AJ191" s="105" t="s">
        <v>502</v>
      </c>
    </row>
    <row r="192" spans="1:36" ht="36.450000000000003" customHeight="1">
      <c r="A192" s="63">
        <v>177</v>
      </c>
      <c r="B192" s="162">
        <v>0</v>
      </c>
      <c r="C192" s="162">
        <v>0</v>
      </c>
      <c r="D192" s="162">
        <v>0</v>
      </c>
      <c r="E192" s="162">
        <v>0</v>
      </c>
      <c r="F192" s="162">
        <v>21</v>
      </c>
      <c r="G192" s="231" t="s">
        <v>428</v>
      </c>
      <c r="H192" s="164" t="s">
        <v>6733</v>
      </c>
      <c r="I192" s="231" t="s">
        <v>20</v>
      </c>
      <c r="J192" s="231" t="s">
        <v>353</v>
      </c>
      <c r="K192" s="231" t="s">
        <v>172</v>
      </c>
      <c r="L192" s="165" t="s">
        <v>6677</v>
      </c>
      <c r="M192" s="165" t="s">
        <v>2879</v>
      </c>
      <c r="N192" s="64">
        <v>2</v>
      </c>
      <c r="O192" s="64">
        <v>2</v>
      </c>
      <c r="P192" s="64">
        <v>2</v>
      </c>
      <c r="Q192" s="64">
        <v>2</v>
      </c>
      <c r="R192" s="64">
        <f t="shared" si="43"/>
        <v>8</v>
      </c>
      <c r="S192" s="105" t="s">
        <v>6734</v>
      </c>
      <c r="T192" s="105" t="s">
        <v>172</v>
      </c>
      <c r="U192" s="159">
        <f t="shared" si="34"/>
        <v>4</v>
      </c>
      <c r="V192" s="398">
        <v>13</v>
      </c>
      <c r="W192" s="100">
        <f t="shared" si="35"/>
        <v>3.25</v>
      </c>
      <c r="X192" s="105" t="str">
        <f t="shared" si="36"/>
        <v>De acuerdo a lo programado</v>
      </c>
      <c r="Y192" s="166"/>
      <c r="Z192" s="159">
        <f t="shared" si="37"/>
        <v>4</v>
      </c>
      <c r="AA192" s="159"/>
      <c r="AB192" s="100" t="str">
        <f t="shared" si="38"/>
        <v>No hay ejecución</v>
      </c>
      <c r="AC192" s="105" t="str">
        <f t="shared" si="39"/>
        <v>NA</v>
      </c>
      <c r="AD192" s="166"/>
      <c r="AE192" s="65">
        <f t="shared" si="40"/>
        <v>13</v>
      </c>
      <c r="AF192" s="100">
        <f t="shared" si="41"/>
        <v>1.625</v>
      </c>
      <c r="AG192" s="105" t="str">
        <f t="shared" si="42"/>
        <v>De acuerdo a lo programado</v>
      </c>
      <c r="AH192" s="166"/>
      <c r="AI192" s="65" t="s">
        <v>502</v>
      </c>
      <c r="AJ192" s="105" t="s">
        <v>502</v>
      </c>
    </row>
    <row r="193" spans="1:36" ht="36.450000000000003" customHeight="1">
      <c r="A193" s="63">
        <v>178</v>
      </c>
      <c r="B193" s="162">
        <v>0</v>
      </c>
      <c r="C193" s="162">
        <v>0</v>
      </c>
      <c r="D193" s="162">
        <v>0</v>
      </c>
      <c r="E193" s="162">
        <v>0</v>
      </c>
      <c r="F193" s="162">
        <v>21</v>
      </c>
      <c r="G193" s="231" t="s">
        <v>428</v>
      </c>
      <c r="H193" s="164" t="s">
        <v>6733</v>
      </c>
      <c r="I193" s="231" t="s">
        <v>20</v>
      </c>
      <c r="J193" s="231" t="s">
        <v>353</v>
      </c>
      <c r="K193" s="231" t="s">
        <v>172</v>
      </c>
      <c r="L193" s="165" t="s">
        <v>6735</v>
      </c>
      <c r="M193" s="165" t="s">
        <v>2879</v>
      </c>
      <c r="N193" s="64">
        <v>3</v>
      </c>
      <c r="O193" s="64">
        <v>11</v>
      </c>
      <c r="P193" s="64">
        <v>11</v>
      </c>
      <c r="Q193" s="64">
        <v>11</v>
      </c>
      <c r="R193" s="64">
        <f t="shared" si="43"/>
        <v>36</v>
      </c>
      <c r="S193" s="105" t="s">
        <v>6734</v>
      </c>
      <c r="T193" s="105" t="s">
        <v>172</v>
      </c>
      <c r="U193" s="159">
        <f t="shared" si="34"/>
        <v>14</v>
      </c>
      <c r="V193" s="398">
        <v>9</v>
      </c>
      <c r="W193" s="100">
        <f t="shared" si="35"/>
        <v>0.6428571428571429</v>
      </c>
      <c r="X193" s="105" t="str">
        <f t="shared" si="36"/>
        <v>En Riesgo de no Cumplimiento</v>
      </c>
      <c r="Y193" s="166"/>
      <c r="Z193" s="159">
        <f t="shared" si="37"/>
        <v>22</v>
      </c>
      <c r="AA193" s="159"/>
      <c r="AB193" s="100" t="str">
        <f t="shared" si="38"/>
        <v>No hay ejecución</v>
      </c>
      <c r="AC193" s="105" t="str">
        <f t="shared" si="39"/>
        <v>NA</v>
      </c>
      <c r="AD193" s="166"/>
      <c r="AE193" s="65">
        <f t="shared" si="40"/>
        <v>9</v>
      </c>
      <c r="AF193" s="100">
        <f t="shared" si="41"/>
        <v>0.25</v>
      </c>
      <c r="AG193" s="105" t="str">
        <f t="shared" si="42"/>
        <v>Incumplimiento</v>
      </c>
      <c r="AH193" s="166"/>
      <c r="AI193" s="65" t="s">
        <v>502</v>
      </c>
      <c r="AJ193" s="105" t="s">
        <v>502</v>
      </c>
    </row>
    <row r="194" spans="1:36" ht="36.450000000000003" customHeight="1">
      <c r="A194" s="63">
        <v>179</v>
      </c>
      <c r="B194" s="162">
        <v>0</v>
      </c>
      <c r="C194" s="162">
        <v>0</v>
      </c>
      <c r="D194" s="162">
        <v>0</v>
      </c>
      <c r="E194" s="162">
        <v>0</v>
      </c>
      <c r="F194" s="162">
        <v>21</v>
      </c>
      <c r="G194" s="231" t="s">
        <v>428</v>
      </c>
      <c r="H194" s="164" t="s">
        <v>6733</v>
      </c>
      <c r="I194" s="231" t="s">
        <v>20</v>
      </c>
      <c r="J194" s="231" t="s">
        <v>353</v>
      </c>
      <c r="K194" s="231" t="s">
        <v>172</v>
      </c>
      <c r="L194" s="165" t="s">
        <v>6736</v>
      </c>
      <c r="M194" s="165" t="s">
        <v>6737</v>
      </c>
      <c r="N194" s="64">
        <v>0</v>
      </c>
      <c r="O194" s="64">
        <v>1</v>
      </c>
      <c r="P194" s="64">
        <v>0</v>
      </c>
      <c r="Q194" s="64">
        <v>0</v>
      </c>
      <c r="R194" s="64">
        <f t="shared" si="43"/>
        <v>1</v>
      </c>
      <c r="S194" s="105" t="s">
        <v>6734</v>
      </c>
      <c r="T194" s="105" t="s">
        <v>172</v>
      </c>
      <c r="U194" s="159">
        <f t="shared" si="34"/>
        <v>1</v>
      </c>
      <c r="V194" s="398">
        <v>0</v>
      </c>
      <c r="W194" s="100">
        <f t="shared" si="35"/>
        <v>0</v>
      </c>
      <c r="X194" s="105" t="str">
        <f t="shared" si="36"/>
        <v>En Riesgo de no Cumplimiento</v>
      </c>
      <c r="Y194" s="166"/>
      <c r="Z194" s="159">
        <f t="shared" si="37"/>
        <v>0</v>
      </c>
      <c r="AA194" s="159"/>
      <c r="AB194" s="100" t="str">
        <f t="shared" si="38"/>
        <v>No hay ejecución</v>
      </c>
      <c r="AC194" s="105" t="str">
        <f t="shared" si="39"/>
        <v>NA</v>
      </c>
      <c r="AD194" s="166"/>
      <c r="AE194" s="65">
        <f t="shared" si="40"/>
        <v>0</v>
      </c>
      <c r="AF194" s="100" t="str">
        <f t="shared" si="41"/>
        <v>No hay Programación</v>
      </c>
      <c r="AG194" s="105" t="str">
        <f t="shared" si="42"/>
        <v>De acuerdo a lo programado</v>
      </c>
      <c r="AH194" s="166"/>
      <c r="AI194" s="65" t="s">
        <v>502</v>
      </c>
      <c r="AJ194" s="105" t="s">
        <v>502</v>
      </c>
    </row>
    <row r="195" spans="1:36" ht="36.450000000000003" customHeight="1">
      <c r="A195" s="63">
        <v>180</v>
      </c>
      <c r="B195" s="162">
        <v>0</v>
      </c>
      <c r="C195" s="162">
        <v>0</v>
      </c>
      <c r="D195" s="162">
        <v>0</v>
      </c>
      <c r="E195" s="162">
        <v>0</v>
      </c>
      <c r="F195" s="162">
        <v>21</v>
      </c>
      <c r="G195" s="231" t="s">
        <v>428</v>
      </c>
      <c r="H195" s="164" t="s">
        <v>6733</v>
      </c>
      <c r="I195" s="231" t="s">
        <v>20</v>
      </c>
      <c r="J195" s="231" t="s">
        <v>353</v>
      </c>
      <c r="K195" s="231" t="s">
        <v>172</v>
      </c>
      <c r="L195" s="165" t="s">
        <v>6738</v>
      </c>
      <c r="M195" s="165" t="s">
        <v>6737</v>
      </c>
      <c r="N195" s="64">
        <v>0</v>
      </c>
      <c r="O195" s="64">
        <v>0</v>
      </c>
      <c r="P195" s="64">
        <v>1</v>
      </c>
      <c r="Q195" s="64">
        <v>0</v>
      </c>
      <c r="R195" s="64">
        <f t="shared" si="43"/>
        <v>1</v>
      </c>
      <c r="S195" s="105" t="s">
        <v>6734</v>
      </c>
      <c r="T195" s="105" t="s">
        <v>172</v>
      </c>
      <c r="U195" s="159">
        <f t="shared" si="34"/>
        <v>0</v>
      </c>
      <c r="V195" s="398" t="s">
        <v>6517</v>
      </c>
      <c r="W195" s="100" t="str">
        <f t="shared" si="35"/>
        <v>No hay Programación</v>
      </c>
      <c r="X195" s="105" t="str">
        <f t="shared" si="36"/>
        <v>De acuerdo a lo programado</v>
      </c>
      <c r="Y195" s="166"/>
      <c r="Z195" s="159">
        <f t="shared" si="37"/>
        <v>1</v>
      </c>
      <c r="AA195" s="159"/>
      <c r="AB195" s="100" t="str">
        <f t="shared" si="38"/>
        <v>No hay ejecución</v>
      </c>
      <c r="AC195" s="105" t="str">
        <f t="shared" si="39"/>
        <v>NA</v>
      </c>
      <c r="AD195" s="166"/>
      <c r="AE195" s="65" t="e">
        <f t="shared" si="40"/>
        <v>#VALUE!</v>
      </c>
      <c r="AF195" s="100" t="e">
        <f t="shared" si="41"/>
        <v>#VALUE!</v>
      </c>
      <c r="AG195" s="105" t="e">
        <f t="shared" si="42"/>
        <v>#VALUE!</v>
      </c>
      <c r="AH195" s="166"/>
      <c r="AI195" s="65" t="s">
        <v>502</v>
      </c>
      <c r="AJ195" s="105" t="s">
        <v>502</v>
      </c>
    </row>
    <row r="196" spans="1:36" ht="36.450000000000003" customHeight="1">
      <c r="A196" s="63">
        <v>181</v>
      </c>
      <c r="B196" s="162">
        <v>0</v>
      </c>
      <c r="C196" s="162">
        <v>0</v>
      </c>
      <c r="D196" s="162">
        <v>0</v>
      </c>
      <c r="E196" s="162">
        <v>0</v>
      </c>
      <c r="F196" s="162">
        <v>21</v>
      </c>
      <c r="G196" s="231" t="s">
        <v>428</v>
      </c>
      <c r="H196" s="164" t="s">
        <v>6739</v>
      </c>
      <c r="I196" s="231"/>
      <c r="J196" s="231"/>
      <c r="K196" s="231"/>
      <c r="L196" s="165" t="s">
        <v>6677</v>
      </c>
      <c r="M196" s="165" t="s">
        <v>6737</v>
      </c>
      <c r="N196" s="64">
        <v>1</v>
      </c>
      <c r="O196" s="64">
        <v>1</v>
      </c>
      <c r="P196" s="64">
        <v>1</v>
      </c>
      <c r="Q196" s="64">
        <v>1</v>
      </c>
      <c r="R196" s="64">
        <f t="shared" si="43"/>
        <v>4</v>
      </c>
      <c r="S196" s="105" t="s">
        <v>6734</v>
      </c>
      <c r="T196" s="105" t="s">
        <v>172</v>
      </c>
      <c r="U196" s="159">
        <f t="shared" si="34"/>
        <v>2</v>
      </c>
      <c r="V196" s="398">
        <v>0</v>
      </c>
      <c r="W196" s="100">
        <f t="shared" si="35"/>
        <v>0</v>
      </c>
      <c r="X196" s="105" t="str">
        <f t="shared" si="36"/>
        <v>En Riesgo de no Cumplimiento</v>
      </c>
      <c r="Y196" s="166"/>
      <c r="Z196" s="159">
        <f t="shared" si="37"/>
        <v>2</v>
      </c>
      <c r="AA196" s="159"/>
      <c r="AB196" s="100" t="str">
        <f t="shared" si="38"/>
        <v>No hay ejecución</v>
      </c>
      <c r="AC196" s="105" t="str">
        <f t="shared" si="39"/>
        <v>NA</v>
      </c>
      <c r="AD196" s="166"/>
      <c r="AE196" s="65">
        <f t="shared" si="40"/>
        <v>0</v>
      </c>
      <c r="AF196" s="100" t="str">
        <f t="shared" si="41"/>
        <v>No hay Programación</v>
      </c>
      <c r="AG196" s="105" t="str">
        <f t="shared" si="42"/>
        <v>De acuerdo a lo programado</v>
      </c>
      <c r="AH196" s="166"/>
      <c r="AI196" s="65"/>
      <c r="AJ196" s="105"/>
    </row>
    <row r="197" spans="1:36" ht="36.450000000000003" customHeight="1">
      <c r="A197" s="63">
        <v>182</v>
      </c>
      <c r="B197" s="162">
        <v>0</v>
      </c>
      <c r="C197" s="162">
        <v>0</v>
      </c>
      <c r="D197" s="162">
        <v>0</v>
      </c>
      <c r="E197" s="162">
        <v>0</v>
      </c>
      <c r="F197" s="162">
        <v>21</v>
      </c>
      <c r="G197" s="231" t="s">
        <v>428</v>
      </c>
      <c r="H197" s="164" t="s">
        <v>6739</v>
      </c>
      <c r="I197" s="231" t="s">
        <v>6735</v>
      </c>
      <c r="J197" s="231"/>
      <c r="K197" s="231"/>
      <c r="L197" s="165" t="s">
        <v>6735</v>
      </c>
      <c r="M197" s="165" t="s">
        <v>2879</v>
      </c>
      <c r="N197" s="64">
        <v>2</v>
      </c>
      <c r="O197" s="64">
        <v>6</v>
      </c>
      <c r="P197" s="64">
        <v>6</v>
      </c>
      <c r="Q197" s="64">
        <v>6</v>
      </c>
      <c r="R197" s="64">
        <f t="shared" si="43"/>
        <v>20</v>
      </c>
      <c r="S197" s="105" t="s">
        <v>6734</v>
      </c>
      <c r="T197" s="105" t="s">
        <v>172</v>
      </c>
      <c r="U197" s="159">
        <f t="shared" si="34"/>
        <v>8</v>
      </c>
      <c r="V197" s="398">
        <v>3</v>
      </c>
      <c r="W197" s="100">
        <f t="shared" si="35"/>
        <v>0.375</v>
      </c>
      <c r="X197" s="105" t="str">
        <f t="shared" si="36"/>
        <v>En Riesgo de no Cumplimiento</v>
      </c>
      <c r="Y197" s="166"/>
      <c r="Z197" s="159">
        <f t="shared" si="37"/>
        <v>12</v>
      </c>
      <c r="AA197" s="159"/>
      <c r="AB197" s="100" t="str">
        <f t="shared" si="38"/>
        <v>No hay ejecución</v>
      </c>
      <c r="AC197" s="105" t="str">
        <f t="shared" si="39"/>
        <v>NA</v>
      </c>
      <c r="AD197" s="166"/>
      <c r="AE197" s="65">
        <f t="shared" si="40"/>
        <v>3</v>
      </c>
      <c r="AF197" s="100">
        <f t="shared" si="41"/>
        <v>0.15</v>
      </c>
      <c r="AG197" s="105" t="str">
        <f t="shared" si="42"/>
        <v>Incumplimiento</v>
      </c>
      <c r="AH197" s="166"/>
      <c r="AI197" s="65"/>
      <c r="AJ197" s="105"/>
    </row>
    <row r="198" spans="1:36" ht="36.450000000000003" customHeight="1">
      <c r="A198" s="63">
        <v>183</v>
      </c>
      <c r="B198" s="162">
        <v>0</v>
      </c>
      <c r="C198" s="162">
        <v>0</v>
      </c>
      <c r="D198" s="162">
        <v>0</v>
      </c>
      <c r="E198" s="162">
        <v>0</v>
      </c>
      <c r="F198" s="162">
        <v>21</v>
      </c>
      <c r="G198" s="231" t="s">
        <v>428</v>
      </c>
      <c r="H198" s="164" t="s">
        <v>6739</v>
      </c>
      <c r="I198" s="231" t="s">
        <v>6740</v>
      </c>
      <c r="J198" s="231"/>
      <c r="K198" s="231"/>
      <c r="L198" s="165" t="s">
        <v>6740</v>
      </c>
      <c r="M198" s="165" t="s">
        <v>6737</v>
      </c>
      <c r="N198" s="64">
        <v>0</v>
      </c>
      <c r="O198" s="64">
        <v>0</v>
      </c>
      <c r="P198" s="64">
        <v>1</v>
      </c>
      <c r="Q198" s="64">
        <v>0</v>
      </c>
      <c r="R198" s="64">
        <f t="shared" si="43"/>
        <v>1</v>
      </c>
      <c r="S198" s="105" t="s">
        <v>6734</v>
      </c>
      <c r="T198" s="105" t="s">
        <v>172</v>
      </c>
      <c r="U198" s="159">
        <f t="shared" si="34"/>
        <v>0</v>
      </c>
      <c r="V198" s="398" t="s">
        <v>6517</v>
      </c>
      <c r="W198" s="100" t="str">
        <f t="shared" si="35"/>
        <v>No hay Programación</v>
      </c>
      <c r="X198" s="105" t="str">
        <f t="shared" si="36"/>
        <v>De acuerdo a lo programado</v>
      </c>
      <c r="Y198" s="166"/>
      <c r="Z198" s="159">
        <f t="shared" si="37"/>
        <v>1</v>
      </c>
      <c r="AA198" s="159"/>
      <c r="AB198" s="100" t="str">
        <f t="shared" si="38"/>
        <v>No hay ejecución</v>
      </c>
      <c r="AC198" s="105" t="str">
        <f t="shared" si="39"/>
        <v>NA</v>
      </c>
      <c r="AD198" s="166"/>
      <c r="AE198" s="65" t="e">
        <f t="shared" si="40"/>
        <v>#VALUE!</v>
      </c>
      <c r="AF198" s="100" t="e">
        <f t="shared" si="41"/>
        <v>#VALUE!</v>
      </c>
      <c r="AG198" s="105" t="e">
        <f t="shared" si="42"/>
        <v>#VALUE!</v>
      </c>
      <c r="AH198" s="166"/>
      <c r="AI198" s="65"/>
      <c r="AJ198" s="105"/>
    </row>
    <row r="199" spans="1:36" ht="36.450000000000003" customHeight="1">
      <c r="A199" s="63">
        <v>184</v>
      </c>
      <c r="B199" s="162">
        <v>0</v>
      </c>
      <c r="C199" s="162">
        <v>0</v>
      </c>
      <c r="D199" s="162">
        <v>0</v>
      </c>
      <c r="E199" s="162">
        <v>0</v>
      </c>
      <c r="F199" s="162">
        <v>21</v>
      </c>
      <c r="G199" s="231" t="s">
        <v>428</v>
      </c>
      <c r="H199" s="164" t="s">
        <v>6741</v>
      </c>
      <c r="I199" s="231" t="s">
        <v>6742</v>
      </c>
      <c r="J199" s="231"/>
      <c r="K199" s="231"/>
      <c r="L199" s="165" t="s">
        <v>6742</v>
      </c>
      <c r="M199" s="165" t="s">
        <v>6737</v>
      </c>
      <c r="N199" s="64">
        <v>0</v>
      </c>
      <c r="O199" s="64">
        <v>2</v>
      </c>
      <c r="P199" s="64">
        <v>0</v>
      </c>
      <c r="Q199" s="64">
        <v>0</v>
      </c>
      <c r="R199" s="64">
        <f t="shared" si="43"/>
        <v>2</v>
      </c>
      <c r="S199" s="105" t="s">
        <v>6734</v>
      </c>
      <c r="T199" s="105" t="s">
        <v>172</v>
      </c>
      <c r="U199" s="159">
        <f t="shared" si="34"/>
        <v>2</v>
      </c>
      <c r="V199" s="398">
        <v>6</v>
      </c>
      <c r="W199" s="100">
        <f t="shared" si="35"/>
        <v>3</v>
      </c>
      <c r="X199" s="105" t="str">
        <f t="shared" si="36"/>
        <v>De acuerdo a lo programado</v>
      </c>
      <c r="Y199" s="166"/>
      <c r="Z199" s="159">
        <f t="shared" si="37"/>
        <v>0</v>
      </c>
      <c r="AA199" s="159"/>
      <c r="AB199" s="100" t="str">
        <f t="shared" si="38"/>
        <v>No hay ejecución</v>
      </c>
      <c r="AC199" s="105" t="str">
        <f t="shared" si="39"/>
        <v>NA</v>
      </c>
      <c r="AD199" s="166"/>
      <c r="AE199" s="65">
        <f t="shared" si="40"/>
        <v>6</v>
      </c>
      <c r="AF199" s="100">
        <f t="shared" si="41"/>
        <v>3</v>
      </c>
      <c r="AG199" s="105" t="str">
        <f t="shared" si="42"/>
        <v>De acuerdo a lo programado</v>
      </c>
      <c r="AH199" s="166"/>
      <c r="AI199" s="65"/>
      <c r="AJ199" s="105"/>
    </row>
    <row r="200" spans="1:36" ht="36.450000000000003" customHeight="1">
      <c r="A200" s="63">
        <v>185</v>
      </c>
      <c r="B200" s="162">
        <v>0</v>
      </c>
      <c r="C200" s="162">
        <v>0</v>
      </c>
      <c r="D200" s="162">
        <v>0</v>
      </c>
      <c r="E200" s="162">
        <v>0</v>
      </c>
      <c r="F200" s="162">
        <v>21</v>
      </c>
      <c r="G200" s="231" t="s">
        <v>428</v>
      </c>
      <c r="H200" s="164" t="s">
        <v>6743</v>
      </c>
      <c r="I200" s="231" t="s">
        <v>6744</v>
      </c>
      <c r="J200" s="231"/>
      <c r="K200" s="231"/>
      <c r="L200" s="165" t="s">
        <v>6744</v>
      </c>
      <c r="M200" s="165" t="s">
        <v>6737</v>
      </c>
      <c r="N200" s="64">
        <v>0</v>
      </c>
      <c r="O200" s="64">
        <v>2</v>
      </c>
      <c r="P200" s="64">
        <v>3</v>
      </c>
      <c r="Q200" s="64">
        <v>1</v>
      </c>
      <c r="R200" s="64">
        <f t="shared" si="43"/>
        <v>6</v>
      </c>
      <c r="S200" s="105" t="s">
        <v>6734</v>
      </c>
      <c r="T200" s="105" t="s">
        <v>172</v>
      </c>
      <c r="U200" s="159">
        <f t="shared" si="34"/>
        <v>2</v>
      </c>
      <c r="V200" s="398">
        <v>2</v>
      </c>
      <c r="W200" s="100">
        <f t="shared" si="35"/>
        <v>1</v>
      </c>
      <c r="X200" s="105" t="str">
        <f t="shared" si="36"/>
        <v>De acuerdo a lo programado</v>
      </c>
      <c r="Y200" s="166"/>
      <c r="Z200" s="159">
        <f t="shared" si="37"/>
        <v>4</v>
      </c>
      <c r="AA200" s="159"/>
      <c r="AB200" s="100" t="str">
        <f t="shared" si="38"/>
        <v>No hay ejecución</v>
      </c>
      <c r="AC200" s="105" t="str">
        <f t="shared" si="39"/>
        <v>NA</v>
      </c>
      <c r="AD200" s="166"/>
      <c r="AE200" s="65">
        <f t="shared" si="40"/>
        <v>2</v>
      </c>
      <c r="AF200" s="100">
        <f t="shared" si="41"/>
        <v>0.33333333333333331</v>
      </c>
      <c r="AG200" s="105" t="str">
        <f t="shared" si="42"/>
        <v>Incumplimiento</v>
      </c>
      <c r="AH200" s="166"/>
      <c r="AI200" s="65"/>
      <c r="AJ200" s="105"/>
    </row>
    <row r="201" spans="1:36" ht="36.450000000000003" customHeight="1">
      <c r="A201" s="63">
        <v>186</v>
      </c>
      <c r="B201" s="162">
        <v>0</v>
      </c>
      <c r="C201" s="162">
        <v>0</v>
      </c>
      <c r="D201" s="162">
        <v>0</v>
      </c>
      <c r="E201" s="162">
        <v>0</v>
      </c>
      <c r="F201" s="162">
        <v>21</v>
      </c>
      <c r="G201" s="231" t="s">
        <v>428</v>
      </c>
      <c r="H201" s="164" t="s">
        <v>6743</v>
      </c>
      <c r="I201" s="231" t="s">
        <v>6745</v>
      </c>
      <c r="J201" s="231"/>
      <c r="K201" s="231"/>
      <c r="L201" s="165" t="s">
        <v>6745</v>
      </c>
      <c r="M201" s="165" t="s">
        <v>6678</v>
      </c>
      <c r="N201" s="64">
        <v>0</v>
      </c>
      <c r="O201" s="64">
        <v>1</v>
      </c>
      <c r="P201" s="64">
        <v>1</v>
      </c>
      <c r="Q201" s="64">
        <v>2</v>
      </c>
      <c r="R201" s="64">
        <f t="shared" si="43"/>
        <v>4</v>
      </c>
      <c r="S201" s="105" t="s">
        <v>6734</v>
      </c>
      <c r="T201" s="105" t="s">
        <v>172</v>
      </c>
      <c r="U201" s="159">
        <f t="shared" si="34"/>
        <v>1</v>
      </c>
      <c r="V201" s="398">
        <v>3</v>
      </c>
      <c r="W201" s="100">
        <f t="shared" si="35"/>
        <v>3</v>
      </c>
      <c r="X201" s="105" t="str">
        <f t="shared" si="36"/>
        <v>De acuerdo a lo programado</v>
      </c>
      <c r="Y201" s="166"/>
      <c r="Z201" s="159">
        <f t="shared" si="37"/>
        <v>3</v>
      </c>
      <c r="AA201" s="159"/>
      <c r="AB201" s="100" t="str">
        <f t="shared" si="38"/>
        <v>No hay ejecución</v>
      </c>
      <c r="AC201" s="105" t="str">
        <f t="shared" si="39"/>
        <v>NA</v>
      </c>
      <c r="AD201" s="166"/>
      <c r="AE201" s="65">
        <f t="shared" si="40"/>
        <v>3</v>
      </c>
      <c r="AF201" s="100">
        <f t="shared" si="41"/>
        <v>0.75</v>
      </c>
      <c r="AG201" s="105" t="str">
        <f t="shared" si="42"/>
        <v>Atraso Leve</v>
      </c>
      <c r="AH201" s="166"/>
      <c r="AI201" s="65"/>
      <c r="AJ201" s="105"/>
    </row>
    <row r="202" spans="1:36" ht="36.450000000000003" customHeight="1" thickTop="1" thickBot="1">
      <c r="A202" s="63">
        <v>187</v>
      </c>
      <c r="B202" s="162">
        <v>0</v>
      </c>
      <c r="C202" s="162">
        <v>0</v>
      </c>
      <c r="D202" s="162">
        <v>0</v>
      </c>
      <c r="E202" s="162">
        <v>0</v>
      </c>
      <c r="F202" s="162">
        <v>21</v>
      </c>
      <c r="G202" s="231" t="s">
        <v>428</v>
      </c>
      <c r="H202" s="164" t="s">
        <v>6743</v>
      </c>
      <c r="I202" s="231" t="s">
        <v>6746</v>
      </c>
      <c r="J202" s="231"/>
      <c r="K202" s="231"/>
      <c r="L202" s="165" t="s">
        <v>6746</v>
      </c>
      <c r="M202" s="165" t="s">
        <v>6678</v>
      </c>
      <c r="N202" s="64">
        <v>0</v>
      </c>
      <c r="O202" s="64">
        <v>1</v>
      </c>
      <c r="P202" s="64">
        <v>1</v>
      </c>
      <c r="Q202" s="64">
        <v>1</v>
      </c>
      <c r="R202" s="64">
        <f t="shared" si="43"/>
        <v>3</v>
      </c>
      <c r="S202" s="105" t="s">
        <v>6734</v>
      </c>
      <c r="T202" s="105" t="s">
        <v>172</v>
      </c>
      <c r="U202" s="159">
        <f t="shared" si="34"/>
        <v>1</v>
      </c>
      <c r="V202" s="398">
        <v>2</v>
      </c>
      <c r="W202" s="100">
        <f t="shared" si="35"/>
        <v>2</v>
      </c>
      <c r="X202" s="105" t="str">
        <f t="shared" si="36"/>
        <v>De acuerdo a lo programado</v>
      </c>
      <c r="Y202" s="166"/>
      <c r="Z202" s="159">
        <f t="shared" si="37"/>
        <v>2</v>
      </c>
      <c r="AA202" s="159"/>
      <c r="AB202" s="100" t="str">
        <f t="shared" si="38"/>
        <v>No hay ejecución</v>
      </c>
      <c r="AC202" s="105" t="str">
        <f t="shared" si="39"/>
        <v>NA</v>
      </c>
      <c r="AD202" s="166"/>
      <c r="AE202" s="65">
        <f t="shared" si="40"/>
        <v>2</v>
      </c>
      <c r="AF202" s="100">
        <f t="shared" si="41"/>
        <v>0.66666666666666663</v>
      </c>
      <c r="AG202" s="105" t="str">
        <f t="shared" si="42"/>
        <v>Incumplimiento</v>
      </c>
      <c r="AH202" s="166"/>
      <c r="AI202" s="65"/>
      <c r="AJ202" s="105"/>
    </row>
    <row r="203" spans="1:36" ht="36.450000000000003" customHeight="1" thickTop="1" thickBot="1">
      <c r="A203" s="63">
        <v>188</v>
      </c>
      <c r="B203" s="162">
        <v>0</v>
      </c>
      <c r="C203" s="162">
        <v>0</v>
      </c>
      <c r="D203" s="162">
        <v>0</v>
      </c>
      <c r="E203" s="162">
        <v>0</v>
      </c>
      <c r="F203" s="162">
        <v>21</v>
      </c>
      <c r="G203" s="231" t="s">
        <v>507</v>
      </c>
      <c r="H203" s="164" t="s">
        <v>4619</v>
      </c>
      <c r="I203" s="231" t="s">
        <v>20</v>
      </c>
      <c r="J203" s="231" t="s">
        <v>353</v>
      </c>
      <c r="K203" s="231" t="s">
        <v>172</v>
      </c>
      <c r="L203" s="165" t="s">
        <v>4248</v>
      </c>
      <c r="M203" s="165" t="s">
        <v>6747</v>
      </c>
      <c r="N203" s="64">
        <v>0</v>
      </c>
      <c r="O203" s="64">
        <v>1</v>
      </c>
      <c r="P203" s="64">
        <v>0</v>
      </c>
      <c r="Q203" s="64">
        <v>0</v>
      </c>
      <c r="R203" s="64">
        <f>SUM(N203:Q203)</f>
        <v>1</v>
      </c>
      <c r="S203" s="105" t="s">
        <v>6748</v>
      </c>
      <c r="T203" s="166" t="s">
        <v>6504</v>
      </c>
      <c r="U203" s="159">
        <f t="shared" si="34"/>
        <v>1</v>
      </c>
      <c r="V203" s="398">
        <v>1</v>
      </c>
      <c r="W203" s="100">
        <f t="shared" si="35"/>
        <v>1</v>
      </c>
      <c r="X203" s="105" t="str">
        <f t="shared" si="36"/>
        <v>De acuerdo a lo programado</v>
      </c>
      <c r="Y203" s="166"/>
      <c r="Z203" s="159">
        <f t="shared" si="37"/>
        <v>0</v>
      </c>
      <c r="AA203" s="159"/>
      <c r="AB203" s="100" t="str">
        <f t="shared" si="38"/>
        <v>No hay ejecución</v>
      </c>
      <c r="AC203" s="105" t="str">
        <f t="shared" si="39"/>
        <v>NA</v>
      </c>
      <c r="AD203" s="166"/>
      <c r="AE203" s="65">
        <f t="shared" si="40"/>
        <v>1</v>
      </c>
      <c r="AF203" s="100">
        <f t="shared" si="41"/>
        <v>1</v>
      </c>
      <c r="AG203" s="105" t="str">
        <f t="shared" si="42"/>
        <v>De acuerdo a lo programado</v>
      </c>
      <c r="AH203" s="166"/>
      <c r="AI203" s="65" t="s">
        <v>502</v>
      </c>
      <c r="AJ203" s="105" t="s">
        <v>502</v>
      </c>
    </row>
    <row r="204" spans="1:36" ht="36.450000000000003" customHeight="1" thickTop="1" thickBot="1">
      <c r="A204" s="63">
        <v>189</v>
      </c>
      <c r="B204" s="162">
        <v>0</v>
      </c>
      <c r="C204" s="162">
        <v>0</v>
      </c>
      <c r="D204" s="162">
        <v>0</v>
      </c>
      <c r="E204" s="162">
        <v>0</v>
      </c>
      <c r="F204" s="162">
        <v>21</v>
      </c>
      <c r="G204" s="231" t="s">
        <v>507</v>
      </c>
      <c r="H204" s="164" t="s">
        <v>4623</v>
      </c>
      <c r="I204" s="231" t="s">
        <v>20</v>
      </c>
      <c r="J204" s="231" t="s">
        <v>353</v>
      </c>
      <c r="K204" s="231" t="s">
        <v>172</v>
      </c>
      <c r="L204" s="165" t="s">
        <v>6749</v>
      </c>
      <c r="M204" s="165" t="s">
        <v>6747</v>
      </c>
      <c r="N204" s="64">
        <v>4</v>
      </c>
      <c r="O204" s="64">
        <v>4</v>
      </c>
      <c r="P204" s="64">
        <v>1</v>
      </c>
      <c r="Q204" s="64">
        <v>1</v>
      </c>
      <c r="R204" s="64">
        <f t="shared" ref="R204:R267" si="62">SUM(N204:Q204)</f>
        <v>10</v>
      </c>
      <c r="S204" s="105" t="s">
        <v>6748</v>
      </c>
      <c r="T204" s="105" t="s">
        <v>7737</v>
      </c>
      <c r="U204" s="159">
        <f t="shared" si="34"/>
        <v>8</v>
      </c>
      <c r="V204" s="398">
        <v>6</v>
      </c>
      <c r="W204" s="100">
        <f t="shared" si="35"/>
        <v>0.75</v>
      </c>
      <c r="X204" s="105" t="str">
        <f t="shared" si="36"/>
        <v>Atraso Leve</v>
      </c>
      <c r="Y204" s="166"/>
      <c r="Z204" s="159">
        <f t="shared" si="37"/>
        <v>2</v>
      </c>
      <c r="AA204" s="159"/>
      <c r="AB204" s="100" t="str">
        <f t="shared" si="38"/>
        <v>No hay ejecución</v>
      </c>
      <c r="AC204" s="105" t="str">
        <f t="shared" si="39"/>
        <v>NA</v>
      </c>
      <c r="AD204" s="166"/>
      <c r="AE204" s="65">
        <f t="shared" si="40"/>
        <v>6</v>
      </c>
      <c r="AF204" s="100">
        <f t="shared" si="41"/>
        <v>0.6</v>
      </c>
      <c r="AG204" s="105" t="str">
        <f t="shared" si="42"/>
        <v>Incumplimiento</v>
      </c>
      <c r="AH204" s="166"/>
      <c r="AI204" s="65" t="s">
        <v>502</v>
      </c>
      <c r="AJ204" s="105" t="s">
        <v>502</v>
      </c>
    </row>
    <row r="205" spans="1:36" ht="36.450000000000003" customHeight="1" thickTop="1" thickBot="1">
      <c r="A205" s="63">
        <v>190</v>
      </c>
      <c r="B205" s="162">
        <v>0</v>
      </c>
      <c r="C205" s="162">
        <v>0</v>
      </c>
      <c r="D205" s="162">
        <v>0</v>
      </c>
      <c r="E205" s="162">
        <v>0</v>
      </c>
      <c r="F205" s="162">
        <v>21</v>
      </c>
      <c r="G205" s="231" t="s">
        <v>507</v>
      </c>
      <c r="H205" s="164" t="s">
        <v>5014</v>
      </c>
      <c r="I205" s="231" t="s">
        <v>20</v>
      </c>
      <c r="J205" s="231" t="s">
        <v>353</v>
      </c>
      <c r="K205" s="231" t="s">
        <v>172</v>
      </c>
      <c r="L205" s="165" t="s">
        <v>6750</v>
      </c>
      <c r="M205" s="165" t="s">
        <v>6747</v>
      </c>
      <c r="N205" s="64">
        <v>5</v>
      </c>
      <c r="O205" s="64">
        <v>4</v>
      </c>
      <c r="P205" s="64">
        <v>4</v>
      </c>
      <c r="Q205" s="64">
        <v>2</v>
      </c>
      <c r="R205" s="64">
        <f t="shared" si="62"/>
        <v>15</v>
      </c>
      <c r="S205" s="105" t="s">
        <v>6748</v>
      </c>
      <c r="T205" s="105" t="s">
        <v>172</v>
      </c>
      <c r="U205" s="159">
        <f t="shared" si="34"/>
        <v>9</v>
      </c>
      <c r="V205" s="398">
        <v>13</v>
      </c>
      <c r="W205" s="100">
        <f t="shared" si="35"/>
        <v>1.4444444444444444</v>
      </c>
      <c r="X205" s="105" t="str">
        <f t="shared" si="36"/>
        <v>De acuerdo a lo programado</v>
      </c>
      <c r="Y205" s="166"/>
      <c r="Z205" s="159">
        <f t="shared" si="37"/>
        <v>6</v>
      </c>
      <c r="AA205" s="159"/>
      <c r="AB205" s="100" t="str">
        <f t="shared" si="38"/>
        <v>No hay ejecución</v>
      </c>
      <c r="AC205" s="105" t="str">
        <f t="shared" si="39"/>
        <v>NA</v>
      </c>
      <c r="AD205" s="166"/>
      <c r="AE205" s="65">
        <f t="shared" si="40"/>
        <v>13</v>
      </c>
      <c r="AF205" s="100">
        <f t="shared" si="41"/>
        <v>0.8666666666666667</v>
      </c>
      <c r="AG205" s="105" t="str">
        <f t="shared" si="42"/>
        <v>Atraso Leve</v>
      </c>
      <c r="AH205" s="166"/>
      <c r="AI205" s="65" t="s">
        <v>502</v>
      </c>
      <c r="AJ205" s="105" t="s">
        <v>502</v>
      </c>
    </row>
    <row r="206" spans="1:36" ht="36.450000000000003" customHeight="1" thickTop="1" thickBot="1">
      <c r="A206" s="63">
        <v>191</v>
      </c>
      <c r="B206" s="162">
        <v>0</v>
      </c>
      <c r="C206" s="162">
        <v>0</v>
      </c>
      <c r="D206" s="162">
        <v>0</v>
      </c>
      <c r="E206" s="162">
        <v>0</v>
      </c>
      <c r="F206" s="162">
        <v>21</v>
      </c>
      <c r="G206" s="231" t="s">
        <v>507</v>
      </c>
      <c r="H206" s="164" t="s">
        <v>5008</v>
      </c>
      <c r="I206" s="231" t="s">
        <v>20</v>
      </c>
      <c r="J206" s="231" t="s">
        <v>353</v>
      </c>
      <c r="K206" s="231" t="s">
        <v>172</v>
      </c>
      <c r="L206" s="165" t="s">
        <v>6751</v>
      </c>
      <c r="M206" s="165" t="s">
        <v>6747</v>
      </c>
      <c r="N206" s="64">
        <v>11</v>
      </c>
      <c r="O206" s="64">
        <v>11</v>
      </c>
      <c r="P206" s="64">
        <v>11</v>
      </c>
      <c r="Q206" s="64">
        <v>11</v>
      </c>
      <c r="R206" s="64">
        <f t="shared" si="62"/>
        <v>44</v>
      </c>
      <c r="S206" s="105" t="s">
        <v>6748</v>
      </c>
      <c r="T206" s="105" t="s">
        <v>172</v>
      </c>
      <c r="U206" s="159">
        <f t="shared" si="34"/>
        <v>22</v>
      </c>
      <c r="V206" s="398">
        <v>23</v>
      </c>
      <c r="W206" s="100">
        <f t="shared" si="35"/>
        <v>1.0454545454545454</v>
      </c>
      <c r="X206" s="105" t="str">
        <f t="shared" si="36"/>
        <v>De acuerdo a lo programado</v>
      </c>
      <c r="Y206" s="166"/>
      <c r="Z206" s="159">
        <f t="shared" si="37"/>
        <v>22</v>
      </c>
      <c r="AA206" s="159"/>
      <c r="AB206" s="100" t="str">
        <f t="shared" si="38"/>
        <v>No hay ejecución</v>
      </c>
      <c r="AC206" s="105" t="str">
        <f t="shared" si="39"/>
        <v>NA</v>
      </c>
      <c r="AD206" s="166"/>
      <c r="AE206" s="65">
        <f t="shared" si="40"/>
        <v>23</v>
      </c>
      <c r="AF206" s="100">
        <f t="shared" si="41"/>
        <v>0.52272727272727271</v>
      </c>
      <c r="AG206" s="105" t="str">
        <f t="shared" si="42"/>
        <v>Incumplimiento</v>
      </c>
      <c r="AH206" s="166"/>
      <c r="AI206" s="65" t="s">
        <v>502</v>
      </c>
      <c r="AJ206" s="105" t="s">
        <v>502</v>
      </c>
    </row>
    <row r="207" spans="1:36" ht="36.450000000000003" customHeight="1" thickTop="1" thickBot="1">
      <c r="A207" s="63">
        <v>192</v>
      </c>
      <c r="B207" s="162">
        <v>0</v>
      </c>
      <c r="C207" s="162">
        <v>0</v>
      </c>
      <c r="D207" s="162">
        <v>0</v>
      </c>
      <c r="E207" s="162">
        <v>0</v>
      </c>
      <c r="F207" s="162">
        <v>21</v>
      </c>
      <c r="G207" s="231" t="s">
        <v>507</v>
      </c>
      <c r="H207" s="164" t="s">
        <v>5010</v>
      </c>
      <c r="I207" s="231" t="s">
        <v>20</v>
      </c>
      <c r="J207" s="231" t="s">
        <v>353</v>
      </c>
      <c r="K207" s="231" t="s">
        <v>172</v>
      </c>
      <c r="L207" s="165" t="s">
        <v>6752</v>
      </c>
      <c r="M207" s="165" t="s">
        <v>6747</v>
      </c>
      <c r="N207" s="64">
        <v>3</v>
      </c>
      <c r="O207" s="64">
        <v>3</v>
      </c>
      <c r="P207" s="64">
        <v>3</v>
      </c>
      <c r="Q207" s="64">
        <v>3</v>
      </c>
      <c r="R207" s="64">
        <f t="shared" si="62"/>
        <v>12</v>
      </c>
      <c r="S207" s="105" t="s">
        <v>6748</v>
      </c>
      <c r="T207" s="105" t="s">
        <v>172</v>
      </c>
      <c r="U207" s="159">
        <f t="shared" si="34"/>
        <v>6</v>
      </c>
      <c r="V207" s="398">
        <v>6</v>
      </c>
      <c r="W207" s="100">
        <f t="shared" si="35"/>
        <v>1</v>
      </c>
      <c r="X207" s="105" t="str">
        <f t="shared" si="36"/>
        <v>De acuerdo a lo programado</v>
      </c>
      <c r="Y207" s="166"/>
      <c r="Z207" s="159">
        <f t="shared" si="37"/>
        <v>6</v>
      </c>
      <c r="AA207" s="159"/>
      <c r="AB207" s="100" t="str">
        <f t="shared" si="38"/>
        <v>No hay ejecución</v>
      </c>
      <c r="AC207" s="105" t="str">
        <f t="shared" si="39"/>
        <v>NA</v>
      </c>
      <c r="AD207" s="166"/>
      <c r="AE207" s="65">
        <f t="shared" si="40"/>
        <v>6</v>
      </c>
      <c r="AF207" s="100">
        <f t="shared" si="41"/>
        <v>0.5</v>
      </c>
      <c r="AG207" s="105" t="str">
        <f t="shared" si="42"/>
        <v>Incumplimiento</v>
      </c>
      <c r="AH207" s="166"/>
      <c r="AI207" s="65" t="s">
        <v>502</v>
      </c>
      <c r="AJ207" s="105" t="s">
        <v>502</v>
      </c>
    </row>
    <row r="208" spans="1:36" ht="36.450000000000003" customHeight="1" thickTop="1" thickBot="1">
      <c r="A208" s="63">
        <v>193</v>
      </c>
      <c r="B208" s="162">
        <v>0</v>
      </c>
      <c r="C208" s="162">
        <v>0</v>
      </c>
      <c r="D208" s="162">
        <v>0</v>
      </c>
      <c r="E208" s="162">
        <v>0</v>
      </c>
      <c r="F208" s="162">
        <v>21</v>
      </c>
      <c r="G208" s="231" t="s">
        <v>507</v>
      </c>
      <c r="H208" s="164" t="s">
        <v>5012</v>
      </c>
      <c r="I208" s="231" t="s">
        <v>20</v>
      </c>
      <c r="J208" s="231" t="s">
        <v>353</v>
      </c>
      <c r="K208" s="231" t="s">
        <v>172</v>
      </c>
      <c r="L208" s="165" t="s">
        <v>6753</v>
      </c>
      <c r="M208" s="165" t="s">
        <v>6747</v>
      </c>
      <c r="N208" s="64">
        <v>12</v>
      </c>
      <c r="O208" s="64">
        <v>12</v>
      </c>
      <c r="P208" s="64">
        <v>12</v>
      </c>
      <c r="Q208" s="64">
        <v>12</v>
      </c>
      <c r="R208" s="64">
        <f t="shared" si="62"/>
        <v>48</v>
      </c>
      <c r="S208" s="105" t="s">
        <v>6748</v>
      </c>
      <c r="T208" s="105" t="s">
        <v>172</v>
      </c>
      <c r="U208" s="159">
        <f t="shared" si="34"/>
        <v>24</v>
      </c>
      <c r="V208" s="398">
        <v>18</v>
      </c>
      <c r="W208" s="100">
        <f t="shared" si="35"/>
        <v>0.75</v>
      </c>
      <c r="X208" s="105" t="str">
        <f t="shared" si="36"/>
        <v>Atraso Leve</v>
      </c>
      <c r="Y208" s="166"/>
      <c r="Z208" s="159">
        <f t="shared" si="37"/>
        <v>24</v>
      </c>
      <c r="AA208" s="159"/>
      <c r="AB208" s="100" t="str">
        <f t="shared" si="38"/>
        <v>No hay ejecución</v>
      </c>
      <c r="AC208" s="105" t="str">
        <f t="shared" si="39"/>
        <v>NA</v>
      </c>
      <c r="AD208" s="166"/>
      <c r="AE208" s="65">
        <f t="shared" si="40"/>
        <v>18</v>
      </c>
      <c r="AF208" s="100">
        <f t="shared" si="41"/>
        <v>0.375</v>
      </c>
      <c r="AG208" s="105" t="str">
        <f t="shared" si="42"/>
        <v>Incumplimiento</v>
      </c>
      <c r="AH208" s="166"/>
      <c r="AI208" s="65" t="s">
        <v>502</v>
      </c>
      <c r="AJ208" s="105" t="s">
        <v>502</v>
      </c>
    </row>
    <row r="209" spans="1:36" ht="36.450000000000003" customHeight="1" thickTop="1" thickBot="1">
      <c r="A209" s="63">
        <v>194</v>
      </c>
      <c r="B209" s="162">
        <v>0</v>
      </c>
      <c r="C209" s="162">
        <v>0</v>
      </c>
      <c r="D209" s="162">
        <v>0</v>
      </c>
      <c r="E209" s="162">
        <v>0</v>
      </c>
      <c r="F209" s="162">
        <v>21</v>
      </c>
      <c r="G209" s="231" t="s">
        <v>507</v>
      </c>
      <c r="H209" s="164" t="s">
        <v>6754</v>
      </c>
      <c r="I209" s="231" t="s">
        <v>20</v>
      </c>
      <c r="J209" s="231" t="s">
        <v>353</v>
      </c>
      <c r="K209" s="231" t="s">
        <v>172</v>
      </c>
      <c r="L209" s="165" t="s">
        <v>6755</v>
      </c>
      <c r="M209" s="165" t="s">
        <v>6747</v>
      </c>
      <c r="N209" s="64">
        <v>5</v>
      </c>
      <c r="O209" s="64">
        <v>5</v>
      </c>
      <c r="P209" s="64">
        <v>4</v>
      </c>
      <c r="Q209" s="64">
        <v>4</v>
      </c>
      <c r="R209" s="64">
        <f t="shared" si="62"/>
        <v>18</v>
      </c>
      <c r="S209" s="105" t="s">
        <v>6748</v>
      </c>
      <c r="T209" s="105" t="s">
        <v>172</v>
      </c>
      <c r="U209" s="159">
        <f t="shared" si="34"/>
        <v>10</v>
      </c>
      <c r="V209" s="398">
        <v>10</v>
      </c>
      <c r="W209" s="100">
        <f t="shared" si="35"/>
        <v>1</v>
      </c>
      <c r="X209" s="105" t="str">
        <f t="shared" si="36"/>
        <v>De acuerdo a lo programado</v>
      </c>
      <c r="Y209" s="166"/>
      <c r="Z209" s="159">
        <f t="shared" si="37"/>
        <v>8</v>
      </c>
      <c r="AA209" s="159"/>
      <c r="AB209" s="100" t="str">
        <f t="shared" si="38"/>
        <v>No hay ejecución</v>
      </c>
      <c r="AC209" s="105" t="str">
        <f t="shared" si="39"/>
        <v>NA</v>
      </c>
      <c r="AD209" s="166"/>
      <c r="AE209" s="65">
        <f t="shared" si="40"/>
        <v>10</v>
      </c>
      <c r="AF209" s="100">
        <f t="shared" si="41"/>
        <v>0.55555555555555558</v>
      </c>
      <c r="AG209" s="105" t="str">
        <f t="shared" si="42"/>
        <v>Incumplimiento</v>
      </c>
      <c r="AH209" s="166"/>
      <c r="AI209" s="65" t="s">
        <v>502</v>
      </c>
      <c r="AJ209" s="105" t="s">
        <v>502</v>
      </c>
    </row>
    <row r="210" spans="1:36" ht="36.450000000000003" customHeight="1" thickTop="1" thickBot="1">
      <c r="A210" s="63">
        <v>195</v>
      </c>
      <c r="B210" s="162">
        <v>0</v>
      </c>
      <c r="C210" s="162">
        <v>0</v>
      </c>
      <c r="D210" s="162">
        <v>0</v>
      </c>
      <c r="E210" s="162">
        <v>0</v>
      </c>
      <c r="F210" s="162">
        <v>21</v>
      </c>
      <c r="G210" s="231" t="s">
        <v>507</v>
      </c>
      <c r="H210" s="164" t="s">
        <v>4628</v>
      </c>
      <c r="I210" s="231" t="s">
        <v>20</v>
      </c>
      <c r="J210" s="231" t="s">
        <v>353</v>
      </c>
      <c r="K210" s="231" t="s">
        <v>172</v>
      </c>
      <c r="L210" s="165" t="s">
        <v>6756</v>
      </c>
      <c r="M210" s="165" t="s">
        <v>6747</v>
      </c>
      <c r="N210" s="64">
        <v>6</v>
      </c>
      <c r="O210" s="64">
        <v>8</v>
      </c>
      <c r="P210" s="64">
        <v>6</v>
      </c>
      <c r="Q210" s="64"/>
      <c r="R210" s="64">
        <f t="shared" si="62"/>
        <v>20</v>
      </c>
      <c r="S210" s="105" t="s">
        <v>6748</v>
      </c>
      <c r="T210" s="105" t="s">
        <v>172</v>
      </c>
      <c r="U210" s="159">
        <f t="shared" si="34"/>
        <v>14</v>
      </c>
      <c r="V210" s="398">
        <v>2</v>
      </c>
      <c r="W210" s="100">
        <f t="shared" si="35"/>
        <v>0.14285714285714285</v>
      </c>
      <c r="X210" s="105" t="str">
        <f t="shared" si="36"/>
        <v>En Riesgo de no Cumplimiento</v>
      </c>
      <c r="Y210" s="166"/>
      <c r="Z210" s="159">
        <f t="shared" si="37"/>
        <v>6</v>
      </c>
      <c r="AA210" s="159"/>
      <c r="AB210" s="100" t="str">
        <f t="shared" si="38"/>
        <v>No hay ejecución</v>
      </c>
      <c r="AC210" s="105" t="str">
        <f t="shared" si="39"/>
        <v>NA</v>
      </c>
      <c r="AD210" s="166"/>
      <c r="AE210" s="65">
        <f t="shared" si="40"/>
        <v>2</v>
      </c>
      <c r="AF210" s="100">
        <f t="shared" si="41"/>
        <v>0.1</v>
      </c>
      <c r="AG210" s="105" t="str">
        <f t="shared" si="42"/>
        <v>Incumplimiento</v>
      </c>
      <c r="AH210" s="166"/>
      <c r="AI210" s="65" t="s">
        <v>502</v>
      </c>
      <c r="AJ210" s="105" t="s">
        <v>502</v>
      </c>
    </row>
    <row r="211" spans="1:36" ht="36.450000000000003" customHeight="1" thickTop="1" thickBot="1">
      <c r="A211" s="63">
        <v>196</v>
      </c>
      <c r="B211" s="162">
        <v>0</v>
      </c>
      <c r="C211" s="162">
        <v>0</v>
      </c>
      <c r="D211" s="162">
        <v>0</v>
      </c>
      <c r="E211" s="162">
        <v>0</v>
      </c>
      <c r="F211" s="162">
        <v>21</v>
      </c>
      <c r="G211" s="231" t="s">
        <v>507</v>
      </c>
      <c r="H211" s="164" t="s">
        <v>5015</v>
      </c>
      <c r="I211" s="231" t="s">
        <v>20</v>
      </c>
      <c r="J211" s="231" t="s">
        <v>353</v>
      </c>
      <c r="K211" s="231" t="s">
        <v>172</v>
      </c>
      <c r="L211" s="165" t="s">
        <v>6757</v>
      </c>
      <c r="M211" s="165" t="s">
        <v>6747</v>
      </c>
      <c r="N211" s="64">
        <v>3</v>
      </c>
      <c r="O211" s="64">
        <v>3</v>
      </c>
      <c r="P211" s="64">
        <v>3</v>
      </c>
      <c r="Q211" s="64">
        <v>1</v>
      </c>
      <c r="R211" s="64">
        <f t="shared" si="62"/>
        <v>10</v>
      </c>
      <c r="S211" s="105" t="s">
        <v>6748</v>
      </c>
      <c r="T211" s="105" t="s">
        <v>172</v>
      </c>
      <c r="U211" s="159">
        <f t="shared" si="34"/>
        <v>6</v>
      </c>
      <c r="V211" s="398">
        <v>2</v>
      </c>
      <c r="W211" s="100">
        <f t="shared" si="35"/>
        <v>0.33333333333333331</v>
      </c>
      <c r="X211" s="105" t="str">
        <f t="shared" si="36"/>
        <v>En Riesgo de no Cumplimiento</v>
      </c>
      <c r="Y211" s="166"/>
      <c r="Z211" s="159">
        <f t="shared" si="37"/>
        <v>4</v>
      </c>
      <c r="AA211" s="159"/>
      <c r="AB211" s="100" t="str">
        <f t="shared" si="38"/>
        <v>No hay ejecución</v>
      </c>
      <c r="AC211" s="105" t="str">
        <f t="shared" si="39"/>
        <v>NA</v>
      </c>
      <c r="AD211" s="166"/>
      <c r="AE211" s="65">
        <f t="shared" si="40"/>
        <v>2</v>
      </c>
      <c r="AF211" s="100">
        <f t="shared" si="41"/>
        <v>0.2</v>
      </c>
      <c r="AG211" s="105" t="str">
        <f t="shared" si="42"/>
        <v>Incumplimiento</v>
      </c>
      <c r="AH211" s="166"/>
      <c r="AI211" s="65" t="s">
        <v>502</v>
      </c>
      <c r="AJ211" s="105" t="s">
        <v>502</v>
      </c>
    </row>
    <row r="212" spans="1:36" ht="36.450000000000003" customHeight="1" thickTop="1" thickBot="1">
      <c r="A212" s="63">
        <v>197</v>
      </c>
      <c r="B212" s="162">
        <v>0</v>
      </c>
      <c r="C212" s="162">
        <v>0</v>
      </c>
      <c r="D212" s="162">
        <v>0</v>
      </c>
      <c r="E212" s="162">
        <v>0</v>
      </c>
      <c r="F212" s="162">
        <v>21</v>
      </c>
      <c r="G212" s="231" t="s">
        <v>507</v>
      </c>
      <c r="H212" s="164" t="s">
        <v>5017</v>
      </c>
      <c r="I212" s="231" t="s">
        <v>20</v>
      </c>
      <c r="J212" s="231" t="s">
        <v>353</v>
      </c>
      <c r="K212" s="231" t="s">
        <v>172</v>
      </c>
      <c r="L212" s="165" t="s">
        <v>6758</v>
      </c>
      <c r="M212" s="165" t="s">
        <v>6747</v>
      </c>
      <c r="N212" s="64">
        <v>3</v>
      </c>
      <c r="O212" s="64">
        <v>3</v>
      </c>
      <c r="P212" s="64">
        <v>2</v>
      </c>
      <c r="Q212" s="64">
        <v>2</v>
      </c>
      <c r="R212" s="64">
        <f t="shared" si="62"/>
        <v>10</v>
      </c>
      <c r="S212" s="105" t="s">
        <v>6748</v>
      </c>
      <c r="T212" s="105" t="s">
        <v>172</v>
      </c>
      <c r="U212" s="159">
        <f t="shared" si="34"/>
        <v>6</v>
      </c>
      <c r="V212" s="398">
        <v>4</v>
      </c>
      <c r="W212" s="100">
        <f t="shared" si="35"/>
        <v>0.66666666666666663</v>
      </c>
      <c r="X212" s="105" t="str">
        <f t="shared" si="36"/>
        <v>En Riesgo de no Cumplimiento</v>
      </c>
      <c r="Y212" s="166"/>
      <c r="Z212" s="159">
        <f t="shared" si="37"/>
        <v>4</v>
      </c>
      <c r="AA212" s="159"/>
      <c r="AB212" s="100" t="str">
        <f t="shared" si="38"/>
        <v>No hay ejecución</v>
      </c>
      <c r="AC212" s="105" t="str">
        <f t="shared" si="39"/>
        <v>NA</v>
      </c>
      <c r="AD212" s="166"/>
      <c r="AE212" s="65">
        <f t="shared" si="40"/>
        <v>4</v>
      </c>
      <c r="AF212" s="100">
        <f t="shared" si="41"/>
        <v>0.4</v>
      </c>
      <c r="AG212" s="105" t="str">
        <f t="shared" si="42"/>
        <v>Incumplimiento</v>
      </c>
      <c r="AH212" s="166"/>
      <c r="AI212" s="65" t="s">
        <v>502</v>
      </c>
      <c r="AJ212" s="105" t="s">
        <v>502</v>
      </c>
    </row>
    <row r="213" spans="1:36" ht="36.450000000000003" customHeight="1" thickTop="1" thickBot="1">
      <c r="A213" s="63">
        <v>198</v>
      </c>
      <c r="B213" s="162">
        <v>0</v>
      </c>
      <c r="C213" s="162">
        <v>0</v>
      </c>
      <c r="D213" s="162">
        <v>0</v>
      </c>
      <c r="E213" s="162">
        <v>0</v>
      </c>
      <c r="F213" s="162">
        <v>21</v>
      </c>
      <c r="G213" s="231" t="s">
        <v>507</v>
      </c>
      <c r="H213" s="164" t="s">
        <v>5018</v>
      </c>
      <c r="I213" s="231" t="s">
        <v>20</v>
      </c>
      <c r="J213" s="231" t="s">
        <v>353</v>
      </c>
      <c r="K213" s="231" t="s">
        <v>172</v>
      </c>
      <c r="L213" s="165" t="s">
        <v>6759</v>
      </c>
      <c r="M213" s="165" t="s">
        <v>6747</v>
      </c>
      <c r="N213" s="64">
        <v>8</v>
      </c>
      <c r="O213" s="64">
        <v>8</v>
      </c>
      <c r="P213" s="64">
        <v>8</v>
      </c>
      <c r="Q213" s="64">
        <v>6</v>
      </c>
      <c r="R213" s="64">
        <f t="shared" si="62"/>
        <v>30</v>
      </c>
      <c r="S213" s="105" t="s">
        <v>6748</v>
      </c>
      <c r="T213" s="105" t="s">
        <v>172</v>
      </c>
      <c r="U213" s="159">
        <f t="shared" si="34"/>
        <v>16</v>
      </c>
      <c r="V213" s="398">
        <v>16</v>
      </c>
      <c r="W213" s="100">
        <f t="shared" si="35"/>
        <v>1</v>
      </c>
      <c r="X213" s="105" t="str">
        <f t="shared" si="36"/>
        <v>De acuerdo a lo programado</v>
      </c>
      <c r="Y213" s="166"/>
      <c r="Z213" s="159">
        <f t="shared" si="37"/>
        <v>14</v>
      </c>
      <c r="AA213" s="159"/>
      <c r="AB213" s="100" t="str">
        <f t="shared" si="38"/>
        <v>No hay ejecución</v>
      </c>
      <c r="AC213" s="105" t="str">
        <f t="shared" si="39"/>
        <v>NA</v>
      </c>
      <c r="AD213" s="166"/>
      <c r="AE213" s="65">
        <f t="shared" si="40"/>
        <v>16</v>
      </c>
      <c r="AF213" s="100">
        <f t="shared" si="41"/>
        <v>0.53333333333333333</v>
      </c>
      <c r="AG213" s="105" t="str">
        <f t="shared" si="42"/>
        <v>Incumplimiento</v>
      </c>
      <c r="AH213" s="166"/>
      <c r="AI213" s="65" t="s">
        <v>502</v>
      </c>
      <c r="AJ213" s="105" t="s">
        <v>502</v>
      </c>
    </row>
    <row r="214" spans="1:36" ht="36.450000000000003" customHeight="1" thickTop="1" thickBot="1">
      <c r="A214" s="63">
        <v>199</v>
      </c>
      <c r="B214" s="162">
        <v>0</v>
      </c>
      <c r="C214" s="162">
        <v>0</v>
      </c>
      <c r="D214" s="162">
        <v>0</v>
      </c>
      <c r="E214" s="162">
        <v>0</v>
      </c>
      <c r="F214" s="162">
        <v>21</v>
      </c>
      <c r="G214" s="231" t="s">
        <v>507</v>
      </c>
      <c r="H214" s="164" t="s">
        <v>4631</v>
      </c>
      <c r="I214" s="231" t="s">
        <v>20</v>
      </c>
      <c r="J214" s="231" t="s">
        <v>353</v>
      </c>
      <c r="K214" s="231" t="s">
        <v>172</v>
      </c>
      <c r="L214" s="165" t="s">
        <v>6760</v>
      </c>
      <c r="M214" s="165" t="s">
        <v>6747</v>
      </c>
      <c r="N214" s="64">
        <v>45</v>
      </c>
      <c r="O214" s="64">
        <v>45</v>
      </c>
      <c r="P214" s="64">
        <v>45</v>
      </c>
      <c r="Q214" s="64">
        <v>45</v>
      </c>
      <c r="R214" s="64">
        <f t="shared" si="62"/>
        <v>180</v>
      </c>
      <c r="S214" s="105" t="s">
        <v>6748</v>
      </c>
      <c r="T214" s="105" t="s">
        <v>172</v>
      </c>
      <c r="U214" s="159">
        <f t="shared" si="34"/>
        <v>90</v>
      </c>
      <c r="V214" s="398">
        <v>90</v>
      </c>
      <c r="W214" s="100">
        <f t="shared" si="35"/>
        <v>1</v>
      </c>
      <c r="X214" s="105" t="str">
        <f t="shared" si="36"/>
        <v>De acuerdo a lo programado</v>
      </c>
      <c r="Y214" s="166"/>
      <c r="Z214" s="159">
        <f t="shared" si="37"/>
        <v>90</v>
      </c>
      <c r="AA214" s="159"/>
      <c r="AB214" s="100" t="str">
        <f t="shared" si="38"/>
        <v>No hay ejecución</v>
      </c>
      <c r="AC214" s="105" t="str">
        <f t="shared" si="39"/>
        <v>NA</v>
      </c>
      <c r="AD214" s="166"/>
      <c r="AE214" s="65">
        <f t="shared" si="40"/>
        <v>90</v>
      </c>
      <c r="AF214" s="100">
        <f t="shared" si="41"/>
        <v>0.5</v>
      </c>
      <c r="AG214" s="105" t="str">
        <f t="shared" si="42"/>
        <v>Incumplimiento</v>
      </c>
      <c r="AH214" s="166"/>
      <c r="AI214" s="65" t="s">
        <v>502</v>
      </c>
      <c r="AJ214" s="105" t="s">
        <v>502</v>
      </c>
    </row>
    <row r="215" spans="1:36" ht="36.450000000000003" customHeight="1" thickTop="1" thickBot="1">
      <c r="A215" s="63">
        <v>200</v>
      </c>
      <c r="B215" s="162">
        <v>0</v>
      </c>
      <c r="C215" s="162">
        <v>0</v>
      </c>
      <c r="D215" s="162">
        <v>0</v>
      </c>
      <c r="E215" s="162">
        <v>0</v>
      </c>
      <c r="F215" s="162">
        <v>21</v>
      </c>
      <c r="G215" s="231" t="s">
        <v>507</v>
      </c>
      <c r="H215" s="164" t="s">
        <v>5021</v>
      </c>
      <c r="I215" s="231" t="s">
        <v>20</v>
      </c>
      <c r="J215" s="231" t="s">
        <v>353</v>
      </c>
      <c r="K215" s="231" t="s">
        <v>172</v>
      </c>
      <c r="L215" s="165" t="s">
        <v>6761</v>
      </c>
      <c r="M215" s="165" t="s">
        <v>6747</v>
      </c>
      <c r="N215" s="64">
        <v>75</v>
      </c>
      <c r="O215" s="64">
        <v>75</v>
      </c>
      <c r="P215" s="64">
        <v>75</v>
      </c>
      <c r="Q215" s="64">
        <v>75</v>
      </c>
      <c r="R215" s="64">
        <f t="shared" si="62"/>
        <v>300</v>
      </c>
      <c r="S215" s="105" t="s">
        <v>6748</v>
      </c>
      <c r="T215" s="105" t="s">
        <v>172</v>
      </c>
      <c r="U215" s="159">
        <f t="shared" si="34"/>
        <v>150</v>
      </c>
      <c r="V215" s="398">
        <v>110</v>
      </c>
      <c r="W215" s="100">
        <f t="shared" si="35"/>
        <v>0.73333333333333328</v>
      </c>
      <c r="X215" s="105" t="str">
        <f t="shared" si="36"/>
        <v>Atraso Leve</v>
      </c>
      <c r="Y215" s="166"/>
      <c r="Z215" s="159">
        <f t="shared" si="37"/>
        <v>150</v>
      </c>
      <c r="AA215" s="159"/>
      <c r="AB215" s="100" t="str">
        <f t="shared" si="38"/>
        <v>No hay ejecución</v>
      </c>
      <c r="AC215" s="105" t="str">
        <f t="shared" si="39"/>
        <v>NA</v>
      </c>
      <c r="AD215" s="166"/>
      <c r="AE215" s="65">
        <f t="shared" si="40"/>
        <v>110</v>
      </c>
      <c r="AF215" s="100">
        <f t="shared" si="41"/>
        <v>0.36666666666666664</v>
      </c>
      <c r="AG215" s="105" t="str">
        <f t="shared" si="42"/>
        <v>Incumplimiento</v>
      </c>
      <c r="AH215" s="166"/>
      <c r="AI215" s="65" t="s">
        <v>502</v>
      </c>
      <c r="AJ215" s="105" t="s">
        <v>502</v>
      </c>
    </row>
    <row r="216" spans="1:36" ht="36.450000000000003" customHeight="1" thickTop="1" thickBot="1">
      <c r="A216" s="63">
        <v>201</v>
      </c>
      <c r="B216" s="162">
        <v>0</v>
      </c>
      <c r="C216" s="162">
        <v>0</v>
      </c>
      <c r="D216" s="162">
        <v>0</v>
      </c>
      <c r="E216" s="162">
        <v>0</v>
      </c>
      <c r="F216" s="162">
        <v>21</v>
      </c>
      <c r="G216" s="231" t="s">
        <v>507</v>
      </c>
      <c r="H216" s="164" t="s">
        <v>5023</v>
      </c>
      <c r="I216" s="231" t="s">
        <v>20</v>
      </c>
      <c r="J216" s="231" t="s">
        <v>353</v>
      </c>
      <c r="K216" s="231" t="s">
        <v>172</v>
      </c>
      <c r="L216" s="165" t="s">
        <v>6761</v>
      </c>
      <c r="M216" s="165" t="s">
        <v>6747</v>
      </c>
      <c r="N216" s="64">
        <v>45</v>
      </c>
      <c r="O216" s="64">
        <v>45</v>
      </c>
      <c r="P216" s="64">
        <v>45</v>
      </c>
      <c r="Q216" s="64">
        <v>45</v>
      </c>
      <c r="R216" s="64">
        <f t="shared" si="62"/>
        <v>180</v>
      </c>
      <c r="S216" s="105" t="s">
        <v>6748</v>
      </c>
      <c r="T216" s="105" t="s">
        <v>172</v>
      </c>
      <c r="U216" s="159">
        <f t="shared" si="34"/>
        <v>90</v>
      </c>
      <c r="V216" s="398">
        <v>90</v>
      </c>
      <c r="W216" s="100">
        <f t="shared" si="35"/>
        <v>1</v>
      </c>
      <c r="X216" s="105" t="str">
        <f t="shared" si="36"/>
        <v>De acuerdo a lo programado</v>
      </c>
      <c r="Y216" s="166"/>
      <c r="Z216" s="159">
        <f t="shared" si="37"/>
        <v>90</v>
      </c>
      <c r="AA216" s="159"/>
      <c r="AB216" s="100" t="str">
        <f t="shared" si="38"/>
        <v>No hay ejecución</v>
      </c>
      <c r="AC216" s="105" t="str">
        <f t="shared" si="39"/>
        <v>NA</v>
      </c>
      <c r="AD216" s="166"/>
      <c r="AE216" s="65">
        <f t="shared" si="40"/>
        <v>90</v>
      </c>
      <c r="AF216" s="100">
        <f t="shared" si="41"/>
        <v>0.5</v>
      </c>
      <c r="AG216" s="105" t="str">
        <f t="shared" si="42"/>
        <v>Incumplimiento</v>
      </c>
      <c r="AH216" s="166"/>
      <c r="AI216" s="65" t="s">
        <v>502</v>
      </c>
      <c r="AJ216" s="105" t="s">
        <v>502</v>
      </c>
    </row>
    <row r="217" spans="1:36" ht="36.450000000000003" customHeight="1" thickTop="1" thickBot="1">
      <c r="A217" s="63">
        <v>202</v>
      </c>
      <c r="B217" s="162">
        <v>0</v>
      </c>
      <c r="C217" s="162">
        <v>0</v>
      </c>
      <c r="D217" s="162">
        <v>0</v>
      </c>
      <c r="E217" s="162">
        <v>0</v>
      </c>
      <c r="F217" s="162">
        <v>21</v>
      </c>
      <c r="G217" s="231" t="s">
        <v>507</v>
      </c>
      <c r="H217" s="164" t="s">
        <v>5024</v>
      </c>
      <c r="I217" s="231" t="s">
        <v>20</v>
      </c>
      <c r="J217" s="231" t="s">
        <v>353</v>
      </c>
      <c r="K217" s="231" t="s">
        <v>172</v>
      </c>
      <c r="L217" s="165" t="s">
        <v>6761</v>
      </c>
      <c r="M217" s="165" t="s">
        <v>6747</v>
      </c>
      <c r="N217" s="64">
        <v>6</v>
      </c>
      <c r="O217" s="64">
        <v>6</v>
      </c>
      <c r="P217" s="64">
        <v>6</v>
      </c>
      <c r="Q217" s="64">
        <v>6</v>
      </c>
      <c r="R217" s="64">
        <f t="shared" si="62"/>
        <v>24</v>
      </c>
      <c r="S217" s="105" t="s">
        <v>6748</v>
      </c>
      <c r="T217" s="105" t="s">
        <v>172</v>
      </c>
      <c r="U217" s="159">
        <f t="shared" si="34"/>
        <v>12</v>
      </c>
      <c r="V217" s="398">
        <v>12</v>
      </c>
      <c r="W217" s="100">
        <f t="shared" si="35"/>
        <v>1</v>
      </c>
      <c r="X217" s="105" t="str">
        <f t="shared" si="36"/>
        <v>De acuerdo a lo programado</v>
      </c>
      <c r="Y217" s="166"/>
      <c r="Z217" s="159">
        <f t="shared" si="37"/>
        <v>12</v>
      </c>
      <c r="AA217" s="159"/>
      <c r="AB217" s="100" t="str">
        <f t="shared" si="38"/>
        <v>No hay ejecución</v>
      </c>
      <c r="AC217" s="105" t="str">
        <f t="shared" si="39"/>
        <v>NA</v>
      </c>
      <c r="AD217" s="166"/>
      <c r="AE217" s="65">
        <f t="shared" si="40"/>
        <v>12</v>
      </c>
      <c r="AF217" s="100">
        <f t="shared" si="41"/>
        <v>0.5</v>
      </c>
      <c r="AG217" s="105" t="str">
        <f t="shared" si="42"/>
        <v>Incumplimiento</v>
      </c>
      <c r="AH217" s="166"/>
      <c r="AI217" s="65" t="s">
        <v>502</v>
      </c>
      <c r="AJ217" s="105" t="s">
        <v>502</v>
      </c>
    </row>
    <row r="218" spans="1:36" ht="36.450000000000003" customHeight="1" thickTop="1" thickBot="1">
      <c r="A218" s="63">
        <v>203</v>
      </c>
      <c r="B218" s="162">
        <v>0</v>
      </c>
      <c r="C218" s="162">
        <v>0</v>
      </c>
      <c r="D218" s="162">
        <v>0</v>
      </c>
      <c r="E218" s="162">
        <v>0</v>
      </c>
      <c r="F218" s="162">
        <v>21</v>
      </c>
      <c r="G218" s="231" t="s">
        <v>507</v>
      </c>
      <c r="H218" s="164" t="s">
        <v>4633</v>
      </c>
      <c r="I218" s="231" t="s">
        <v>20</v>
      </c>
      <c r="J218" s="231" t="s">
        <v>353</v>
      </c>
      <c r="K218" s="231" t="s">
        <v>172</v>
      </c>
      <c r="L218" s="165" t="s">
        <v>6761</v>
      </c>
      <c r="M218" s="165" t="s">
        <v>6747</v>
      </c>
      <c r="N218" s="64">
        <v>5</v>
      </c>
      <c r="O218" s="64">
        <v>5</v>
      </c>
      <c r="P218" s="64">
        <v>5</v>
      </c>
      <c r="Q218" s="64">
        <v>3</v>
      </c>
      <c r="R218" s="64">
        <f t="shared" si="62"/>
        <v>18</v>
      </c>
      <c r="S218" s="105" t="s">
        <v>6748</v>
      </c>
      <c r="T218" s="105" t="s">
        <v>172</v>
      </c>
      <c r="U218" s="159">
        <f t="shared" si="34"/>
        <v>10</v>
      </c>
      <c r="V218" s="398">
        <v>6</v>
      </c>
      <c r="W218" s="100">
        <f t="shared" si="35"/>
        <v>0.6</v>
      </c>
      <c r="X218" s="105" t="str">
        <f t="shared" si="36"/>
        <v>En Riesgo de no Cumplimiento</v>
      </c>
      <c r="Y218" s="166"/>
      <c r="Z218" s="159">
        <f t="shared" si="37"/>
        <v>8</v>
      </c>
      <c r="AA218" s="159"/>
      <c r="AB218" s="100" t="str">
        <f t="shared" si="38"/>
        <v>No hay ejecución</v>
      </c>
      <c r="AC218" s="105" t="str">
        <f t="shared" si="39"/>
        <v>NA</v>
      </c>
      <c r="AD218" s="166"/>
      <c r="AE218" s="65">
        <f t="shared" si="40"/>
        <v>6</v>
      </c>
      <c r="AF218" s="100">
        <f t="shared" si="41"/>
        <v>0.33333333333333331</v>
      </c>
      <c r="AG218" s="105" t="str">
        <f t="shared" si="42"/>
        <v>Incumplimiento</v>
      </c>
      <c r="AH218" s="166"/>
      <c r="AI218" s="65" t="s">
        <v>502</v>
      </c>
      <c r="AJ218" s="105" t="s">
        <v>502</v>
      </c>
    </row>
    <row r="219" spans="1:36" ht="36.450000000000003" customHeight="1" thickTop="1" thickBot="1">
      <c r="A219" s="63">
        <v>204</v>
      </c>
      <c r="B219" s="162">
        <v>0</v>
      </c>
      <c r="C219" s="162">
        <v>0</v>
      </c>
      <c r="D219" s="162">
        <v>0</v>
      </c>
      <c r="E219" s="162">
        <v>0</v>
      </c>
      <c r="F219" s="162">
        <v>21</v>
      </c>
      <c r="G219" s="231" t="s">
        <v>507</v>
      </c>
      <c r="H219" s="164" t="s">
        <v>6762</v>
      </c>
      <c r="I219" s="231" t="s">
        <v>20</v>
      </c>
      <c r="J219" s="231" t="s">
        <v>353</v>
      </c>
      <c r="K219" s="231" t="s">
        <v>172</v>
      </c>
      <c r="L219" s="165" t="s">
        <v>6761</v>
      </c>
      <c r="M219" s="165" t="s">
        <v>6747</v>
      </c>
      <c r="N219" s="64">
        <v>9</v>
      </c>
      <c r="O219" s="64">
        <v>9</v>
      </c>
      <c r="P219" s="64">
        <v>9</v>
      </c>
      <c r="Q219" s="64">
        <v>3</v>
      </c>
      <c r="R219" s="64">
        <f t="shared" si="62"/>
        <v>30</v>
      </c>
      <c r="S219" s="105" t="s">
        <v>6748</v>
      </c>
      <c r="T219" s="105" t="s">
        <v>172</v>
      </c>
      <c r="U219" s="159">
        <f t="shared" si="34"/>
        <v>18</v>
      </c>
      <c r="V219" s="398">
        <v>10</v>
      </c>
      <c r="W219" s="100">
        <f t="shared" si="35"/>
        <v>0.55555555555555558</v>
      </c>
      <c r="X219" s="105" t="str">
        <f t="shared" si="36"/>
        <v>En Riesgo de no Cumplimiento</v>
      </c>
      <c r="Y219" s="166"/>
      <c r="Z219" s="159">
        <f t="shared" si="37"/>
        <v>12</v>
      </c>
      <c r="AA219" s="159"/>
      <c r="AB219" s="100" t="str">
        <f t="shared" si="38"/>
        <v>No hay ejecución</v>
      </c>
      <c r="AC219" s="105" t="str">
        <f t="shared" si="39"/>
        <v>NA</v>
      </c>
      <c r="AD219" s="166"/>
      <c r="AE219" s="65">
        <f t="shared" si="40"/>
        <v>10</v>
      </c>
      <c r="AF219" s="100">
        <f t="shared" si="41"/>
        <v>0.33333333333333331</v>
      </c>
      <c r="AG219" s="105" t="str">
        <f t="shared" si="42"/>
        <v>Incumplimiento</v>
      </c>
      <c r="AH219" s="166"/>
      <c r="AI219" s="65" t="s">
        <v>502</v>
      </c>
      <c r="AJ219" s="105" t="s">
        <v>502</v>
      </c>
    </row>
    <row r="220" spans="1:36" ht="36.450000000000003" customHeight="1" thickTop="1" thickBot="1">
      <c r="A220" s="63">
        <v>205</v>
      </c>
      <c r="B220" s="162">
        <v>0</v>
      </c>
      <c r="C220" s="162">
        <v>0</v>
      </c>
      <c r="D220" s="162">
        <v>0</v>
      </c>
      <c r="E220" s="162">
        <v>0</v>
      </c>
      <c r="F220" s="162">
        <v>21</v>
      </c>
      <c r="G220" s="231" t="s">
        <v>507</v>
      </c>
      <c r="H220" s="164" t="s">
        <v>5028</v>
      </c>
      <c r="I220" s="231" t="s">
        <v>20</v>
      </c>
      <c r="J220" s="231" t="s">
        <v>353</v>
      </c>
      <c r="K220" s="231" t="s">
        <v>172</v>
      </c>
      <c r="L220" s="165" t="s">
        <v>6761</v>
      </c>
      <c r="M220" s="165" t="s">
        <v>6747</v>
      </c>
      <c r="N220" s="64">
        <v>8</v>
      </c>
      <c r="O220" s="64">
        <v>10</v>
      </c>
      <c r="P220" s="64">
        <v>10</v>
      </c>
      <c r="Q220" s="64">
        <v>8</v>
      </c>
      <c r="R220" s="64">
        <f t="shared" si="62"/>
        <v>36</v>
      </c>
      <c r="S220" s="105" t="s">
        <v>6748</v>
      </c>
      <c r="T220" s="105" t="s">
        <v>172</v>
      </c>
      <c r="U220" s="159">
        <f t="shared" si="34"/>
        <v>18</v>
      </c>
      <c r="V220" s="398">
        <v>10</v>
      </c>
      <c r="W220" s="100">
        <f t="shared" si="35"/>
        <v>0.55555555555555558</v>
      </c>
      <c r="X220" s="105" t="str">
        <f t="shared" si="36"/>
        <v>En Riesgo de no Cumplimiento</v>
      </c>
      <c r="Y220" s="166"/>
      <c r="Z220" s="159">
        <f t="shared" si="37"/>
        <v>18</v>
      </c>
      <c r="AA220" s="159"/>
      <c r="AB220" s="100" t="str">
        <f t="shared" si="38"/>
        <v>No hay ejecución</v>
      </c>
      <c r="AC220" s="105" t="str">
        <f t="shared" si="39"/>
        <v>NA</v>
      </c>
      <c r="AD220" s="166"/>
      <c r="AE220" s="65">
        <f t="shared" si="40"/>
        <v>10</v>
      </c>
      <c r="AF220" s="100">
        <f t="shared" si="41"/>
        <v>0.27777777777777779</v>
      </c>
      <c r="AG220" s="105" t="str">
        <f t="shared" si="42"/>
        <v>Incumplimiento</v>
      </c>
      <c r="AH220" s="166"/>
      <c r="AI220" s="65" t="s">
        <v>502</v>
      </c>
      <c r="AJ220" s="105" t="s">
        <v>502</v>
      </c>
    </row>
    <row r="221" spans="1:36" ht="36.450000000000003" customHeight="1" thickTop="1" thickBot="1">
      <c r="A221" s="63">
        <v>206</v>
      </c>
      <c r="B221" s="162">
        <v>0</v>
      </c>
      <c r="C221" s="162">
        <v>0</v>
      </c>
      <c r="D221" s="162">
        <v>0</v>
      </c>
      <c r="E221" s="162">
        <v>0</v>
      </c>
      <c r="F221" s="162">
        <v>21</v>
      </c>
      <c r="G221" s="231" t="s">
        <v>507</v>
      </c>
      <c r="H221" s="164" t="s">
        <v>6763</v>
      </c>
      <c r="I221" s="231" t="s">
        <v>20</v>
      </c>
      <c r="J221" s="231" t="s">
        <v>353</v>
      </c>
      <c r="K221" s="231" t="s">
        <v>172</v>
      </c>
      <c r="L221" s="165" t="s">
        <v>6761</v>
      </c>
      <c r="M221" s="165" t="s">
        <v>6747</v>
      </c>
      <c r="N221" s="64">
        <v>8</v>
      </c>
      <c r="O221" s="64">
        <v>8</v>
      </c>
      <c r="P221" s="64">
        <v>8</v>
      </c>
      <c r="Q221" s="64">
        <v>6</v>
      </c>
      <c r="R221" s="64">
        <f t="shared" si="62"/>
        <v>30</v>
      </c>
      <c r="S221" s="105" t="s">
        <v>6748</v>
      </c>
      <c r="T221" s="105" t="s">
        <v>172</v>
      </c>
      <c r="U221" s="159">
        <f t="shared" si="34"/>
        <v>16</v>
      </c>
      <c r="V221" s="398">
        <v>14</v>
      </c>
      <c r="W221" s="100">
        <f t="shared" si="35"/>
        <v>0.875</v>
      </c>
      <c r="X221" s="105" t="str">
        <f t="shared" si="36"/>
        <v>Atraso Leve</v>
      </c>
      <c r="Y221" s="166"/>
      <c r="Z221" s="159">
        <f t="shared" si="37"/>
        <v>14</v>
      </c>
      <c r="AA221" s="159"/>
      <c r="AB221" s="100" t="str">
        <f t="shared" si="38"/>
        <v>No hay ejecución</v>
      </c>
      <c r="AC221" s="105" t="str">
        <f t="shared" si="39"/>
        <v>NA</v>
      </c>
      <c r="AD221" s="166"/>
      <c r="AE221" s="65">
        <f t="shared" si="40"/>
        <v>14</v>
      </c>
      <c r="AF221" s="100">
        <f t="shared" si="41"/>
        <v>0.46666666666666667</v>
      </c>
      <c r="AG221" s="105" t="str">
        <f t="shared" si="42"/>
        <v>Incumplimiento</v>
      </c>
      <c r="AH221" s="166"/>
      <c r="AI221" s="65" t="s">
        <v>502</v>
      </c>
      <c r="AJ221" s="105" t="s">
        <v>502</v>
      </c>
    </row>
    <row r="222" spans="1:36" ht="36.450000000000003" customHeight="1" thickTop="1" thickBot="1">
      <c r="A222" s="63">
        <v>207</v>
      </c>
      <c r="B222" s="162">
        <v>0</v>
      </c>
      <c r="C222" s="162">
        <v>0</v>
      </c>
      <c r="D222" s="162">
        <v>0</v>
      </c>
      <c r="E222" s="162">
        <v>0</v>
      </c>
      <c r="F222" s="162">
        <v>21</v>
      </c>
      <c r="G222" s="231" t="s">
        <v>507</v>
      </c>
      <c r="H222" s="164" t="s">
        <v>5031</v>
      </c>
      <c r="I222" s="231" t="s">
        <v>20</v>
      </c>
      <c r="J222" s="231" t="s">
        <v>353</v>
      </c>
      <c r="K222" s="231" t="s">
        <v>172</v>
      </c>
      <c r="L222" s="165" t="s">
        <v>6761</v>
      </c>
      <c r="M222" s="165" t="s">
        <v>6747</v>
      </c>
      <c r="N222" s="64">
        <v>105</v>
      </c>
      <c r="O222" s="64">
        <v>105</v>
      </c>
      <c r="P222" s="64">
        <v>105</v>
      </c>
      <c r="Q222" s="64">
        <v>105</v>
      </c>
      <c r="R222" s="64">
        <f t="shared" si="62"/>
        <v>420</v>
      </c>
      <c r="S222" s="105" t="s">
        <v>6748</v>
      </c>
      <c r="T222" s="105" t="s">
        <v>172</v>
      </c>
      <c r="U222" s="159">
        <f t="shared" ref="U222:U285" si="63">N222+O222</f>
        <v>210</v>
      </c>
      <c r="V222" s="398">
        <v>190</v>
      </c>
      <c r="W222" s="100">
        <f t="shared" ref="W222:W285" si="64">IF(V222="","No hay ejecución",IF(AND(U222&gt;0), V222/U222,"No hay Programación"))</f>
        <v>0.90476190476190477</v>
      </c>
      <c r="X222" s="105" t="str">
        <f t="shared" ref="X222:X285" si="65">IF(W222="No hay ejecución","NA",IF(W222&gt;=90%,"De acuerdo a lo programado",IF(W222&gt;=70%,"Atraso Leve",IF(W222&lt;70%,"En Riesgo de no Cumplimiento"))))</f>
        <v>De acuerdo a lo programado</v>
      </c>
      <c r="Y222" s="166"/>
      <c r="Z222" s="159">
        <f t="shared" ref="Z222:Z285" si="66">P222+Q222</f>
        <v>210</v>
      </c>
      <c r="AA222" s="159"/>
      <c r="AB222" s="100" t="str">
        <f t="shared" ref="AB222:AB285" si="67">IF(AA222="","No hay ejecución",IF(AND(Z222&gt;0), AA222/Z222,"No hay Programación"))</f>
        <v>No hay ejecución</v>
      </c>
      <c r="AC222" s="105" t="str">
        <f t="shared" ref="AC222:AC285" si="68">IF(AB222="No hay ejecución","NA",IF(AB222&gt;=90%,"De acuerdo a lo programado",IF(AB222&gt;=70%,"Atraso Leve",IF(AB222&lt;70%,"En Riesgo de no Cumplimiento"))))</f>
        <v>NA</v>
      </c>
      <c r="AD222" s="166"/>
      <c r="AE222" s="65">
        <f t="shared" ref="AE222:AE285" si="69">V222+AA222</f>
        <v>190</v>
      </c>
      <c r="AF222" s="100">
        <f t="shared" ref="AF222:AF285" si="70">IF(AE222="","No hay ejecución",IF(AND(AE222&gt;0), AE222/R222,"No hay Programación"))</f>
        <v>0.45238095238095238</v>
      </c>
      <c r="AG222" s="105" t="str">
        <f t="shared" ref="AG222:AG285" si="71">IF(AF222="No hay ejecución","NA",IF(AF222&gt;=90%,"De acuerdo a lo programado",IF(AF222&gt;=70%,"Atraso Leve",IF(AF222&lt;70%,"Incumplimiento"))))</f>
        <v>Incumplimiento</v>
      </c>
      <c r="AH222" s="166"/>
      <c r="AI222" s="65" t="s">
        <v>502</v>
      </c>
      <c r="AJ222" s="105" t="s">
        <v>502</v>
      </c>
    </row>
    <row r="223" spans="1:36" ht="36.450000000000003" customHeight="1" thickTop="1" thickBot="1">
      <c r="A223" s="63">
        <v>208</v>
      </c>
      <c r="B223" s="162">
        <v>0</v>
      </c>
      <c r="C223" s="162">
        <v>0</v>
      </c>
      <c r="D223" s="162">
        <v>0</v>
      </c>
      <c r="E223" s="162">
        <v>0</v>
      </c>
      <c r="F223" s="162">
        <v>21</v>
      </c>
      <c r="G223" s="231" t="s">
        <v>507</v>
      </c>
      <c r="H223" s="164" t="s">
        <v>5032</v>
      </c>
      <c r="I223" s="231" t="s">
        <v>20</v>
      </c>
      <c r="J223" s="231" t="s">
        <v>353</v>
      </c>
      <c r="K223" s="231" t="s">
        <v>172</v>
      </c>
      <c r="L223" s="165" t="s">
        <v>6761</v>
      </c>
      <c r="M223" s="165" t="s">
        <v>6747</v>
      </c>
      <c r="N223" s="64">
        <v>3</v>
      </c>
      <c r="O223" s="64">
        <v>3</v>
      </c>
      <c r="P223" s="64">
        <v>3</v>
      </c>
      <c r="Q223" s="64">
        <v>3</v>
      </c>
      <c r="R223" s="64">
        <f t="shared" si="62"/>
        <v>12</v>
      </c>
      <c r="S223" s="105" t="s">
        <v>6748</v>
      </c>
      <c r="T223" s="105" t="s">
        <v>172</v>
      </c>
      <c r="U223" s="159">
        <f t="shared" si="63"/>
        <v>6</v>
      </c>
      <c r="V223" s="398">
        <v>6</v>
      </c>
      <c r="W223" s="100">
        <f t="shared" si="64"/>
        <v>1</v>
      </c>
      <c r="X223" s="105" t="str">
        <f t="shared" si="65"/>
        <v>De acuerdo a lo programado</v>
      </c>
      <c r="Y223" s="166"/>
      <c r="Z223" s="159">
        <f t="shared" si="66"/>
        <v>6</v>
      </c>
      <c r="AA223" s="159"/>
      <c r="AB223" s="100" t="str">
        <f t="shared" si="67"/>
        <v>No hay ejecución</v>
      </c>
      <c r="AC223" s="105" t="str">
        <f t="shared" si="68"/>
        <v>NA</v>
      </c>
      <c r="AD223" s="166"/>
      <c r="AE223" s="65">
        <f t="shared" si="69"/>
        <v>6</v>
      </c>
      <c r="AF223" s="100">
        <f t="shared" si="70"/>
        <v>0.5</v>
      </c>
      <c r="AG223" s="105" t="str">
        <f t="shared" si="71"/>
        <v>Incumplimiento</v>
      </c>
      <c r="AH223" s="166"/>
      <c r="AI223" s="65" t="s">
        <v>502</v>
      </c>
      <c r="AJ223" s="105" t="s">
        <v>502</v>
      </c>
    </row>
    <row r="224" spans="1:36" ht="36.450000000000003" customHeight="1" thickTop="1" thickBot="1">
      <c r="A224" s="63">
        <v>209</v>
      </c>
      <c r="B224" s="162">
        <v>0</v>
      </c>
      <c r="C224" s="162">
        <v>0</v>
      </c>
      <c r="D224" s="162">
        <v>0</v>
      </c>
      <c r="E224" s="162">
        <v>0</v>
      </c>
      <c r="F224" s="162">
        <v>21</v>
      </c>
      <c r="G224" s="231" t="s">
        <v>507</v>
      </c>
      <c r="H224" s="164" t="s">
        <v>5033</v>
      </c>
      <c r="I224" s="231" t="s">
        <v>20</v>
      </c>
      <c r="J224" s="231" t="s">
        <v>353</v>
      </c>
      <c r="K224" s="231" t="s">
        <v>172</v>
      </c>
      <c r="L224" s="165" t="s">
        <v>6761</v>
      </c>
      <c r="M224" s="165" t="s">
        <v>6747</v>
      </c>
      <c r="N224" s="64">
        <v>150</v>
      </c>
      <c r="O224" s="64">
        <v>150</v>
      </c>
      <c r="P224" s="64">
        <v>150</v>
      </c>
      <c r="Q224" s="64">
        <v>150</v>
      </c>
      <c r="R224" s="64">
        <f t="shared" si="62"/>
        <v>600</v>
      </c>
      <c r="S224" s="105" t="s">
        <v>6748</v>
      </c>
      <c r="T224" s="105" t="s">
        <v>172</v>
      </c>
      <c r="U224" s="159">
        <f t="shared" si="63"/>
        <v>300</v>
      </c>
      <c r="V224" s="398">
        <v>400</v>
      </c>
      <c r="W224" s="100">
        <f t="shared" si="64"/>
        <v>1.3333333333333333</v>
      </c>
      <c r="X224" s="105" t="str">
        <f t="shared" si="65"/>
        <v>De acuerdo a lo programado</v>
      </c>
      <c r="Y224" s="166"/>
      <c r="Z224" s="159">
        <f t="shared" si="66"/>
        <v>300</v>
      </c>
      <c r="AA224" s="159"/>
      <c r="AB224" s="100" t="str">
        <f t="shared" si="67"/>
        <v>No hay ejecución</v>
      </c>
      <c r="AC224" s="105" t="str">
        <f t="shared" si="68"/>
        <v>NA</v>
      </c>
      <c r="AD224" s="166"/>
      <c r="AE224" s="65">
        <f t="shared" si="69"/>
        <v>400</v>
      </c>
      <c r="AF224" s="100">
        <f t="shared" si="70"/>
        <v>0.66666666666666663</v>
      </c>
      <c r="AG224" s="105" t="str">
        <f t="shared" si="71"/>
        <v>Incumplimiento</v>
      </c>
      <c r="AH224" s="166"/>
      <c r="AI224" s="65" t="s">
        <v>502</v>
      </c>
      <c r="AJ224" s="105" t="s">
        <v>502</v>
      </c>
    </row>
    <row r="225" spans="1:36" ht="36.450000000000003" customHeight="1" thickTop="1" thickBot="1">
      <c r="A225" s="63">
        <v>210</v>
      </c>
      <c r="B225" s="162">
        <v>0</v>
      </c>
      <c r="C225" s="162">
        <v>0</v>
      </c>
      <c r="D225" s="162">
        <v>0</v>
      </c>
      <c r="E225" s="162">
        <v>0</v>
      </c>
      <c r="F225" s="162">
        <v>21</v>
      </c>
      <c r="G225" s="231" t="s">
        <v>507</v>
      </c>
      <c r="H225" s="164" t="s">
        <v>6764</v>
      </c>
      <c r="I225" s="231" t="s">
        <v>20</v>
      </c>
      <c r="J225" s="231" t="s">
        <v>353</v>
      </c>
      <c r="K225" s="231" t="s">
        <v>172</v>
      </c>
      <c r="L225" s="165" t="s">
        <v>6761</v>
      </c>
      <c r="M225" s="165" t="s">
        <v>6747</v>
      </c>
      <c r="N225" s="64">
        <v>9</v>
      </c>
      <c r="O225" s="64">
        <v>9</v>
      </c>
      <c r="P225" s="64">
        <v>9</v>
      </c>
      <c r="Q225" s="64">
        <v>9</v>
      </c>
      <c r="R225" s="64">
        <f t="shared" si="62"/>
        <v>36</v>
      </c>
      <c r="S225" s="105" t="s">
        <v>6748</v>
      </c>
      <c r="T225" s="105" t="s">
        <v>172</v>
      </c>
      <c r="U225" s="159">
        <f t="shared" si="63"/>
        <v>18</v>
      </c>
      <c r="V225" s="398">
        <v>18</v>
      </c>
      <c r="W225" s="100">
        <f t="shared" si="64"/>
        <v>1</v>
      </c>
      <c r="X225" s="105" t="str">
        <f t="shared" si="65"/>
        <v>De acuerdo a lo programado</v>
      </c>
      <c r="Y225" s="166"/>
      <c r="Z225" s="159">
        <f t="shared" si="66"/>
        <v>18</v>
      </c>
      <c r="AA225" s="159"/>
      <c r="AB225" s="100" t="str">
        <f t="shared" si="67"/>
        <v>No hay ejecución</v>
      </c>
      <c r="AC225" s="105" t="str">
        <f t="shared" si="68"/>
        <v>NA</v>
      </c>
      <c r="AD225" s="166"/>
      <c r="AE225" s="65">
        <f t="shared" si="69"/>
        <v>18</v>
      </c>
      <c r="AF225" s="100">
        <f t="shared" si="70"/>
        <v>0.5</v>
      </c>
      <c r="AG225" s="105" t="str">
        <f t="shared" si="71"/>
        <v>Incumplimiento</v>
      </c>
      <c r="AH225" s="166"/>
      <c r="AI225" s="65" t="s">
        <v>502</v>
      </c>
      <c r="AJ225" s="105" t="s">
        <v>502</v>
      </c>
    </row>
    <row r="226" spans="1:36" ht="36.450000000000003" customHeight="1" thickTop="1" thickBot="1">
      <c r="A226" s="63">
        <v>211</v>
      </c>
      <c r="B226" s="162">
        <v>0</v>
      </c>
      <c r="C226" s="162">
        <v>0</v>
      </c>
      <c r="D226" s="162">
        <v>0</v>
      </c>
      <c r="E226" s="162">
        <v>0</v>
      </c>
      <c r="F226" s="162">
        <v>21</v>
      </c>
      <c r="G226" s="231" t="s">
        <v>507</v>
      </c>
      <c r="H226" s="164" t="s">
        <v>5035</v>
      </c>
      <c r="I226" s="231" t="s">
        <v>20</v>
      </c>
      <c r="J226" s="231" t="s">
        <v>353</v>
      </c>
      <c r="K226" s="231" t="s">
        <v>172</v>
      </c>
      <c r="L226" s="165" t="s">
        <v>6761</v>
      </c>
      <c r="M226" s="165" t="s">
        <v>6747</v>
      </c>
      <c r="N226" s="64">
        <v>3</v>
      </c>
      <c r="O226" s="64">
        <v>3</v>
      </c>
      <c r="P226" s="64">
        <v>3</v>
      </c>
      <c r="Q226" s="64">
        <v>3</v>
      </c>
      <c r="R226" s="64">
        <f t="shared" si="62"/>
        <v>12</v>
      </c>
      <c r="S226" s="105" t="s">
        <v>6748</v>
      </c>
      <c r="T226" s="105" t="s">
        <v>172</v>
      </c>
      <c r="U226" s="159">
        <f t="shared" si="63"/>
        <v>6</v>
      </c>
      <c r="V226" s="398">
        <v>6</v>
      </c>
      <c r="W226" s="100">
        <f t="shared" si="64"/>
        <v>1</v>
      </c>
      <c r="X226" s="105" t="str">
        <f t="shared" si="65"/>
        <v>De acuerdo a lo programado</v>
      </c>
      <c r="Y226" s="166"/>
      <c r="Z226" s="159">
        <f t="shared" si="66"/>
        <v>6</v>
      </c>
      <c r="AA226" s="159"/>
      <c r="AB226" s="100" t="str">
        <f t="shared" si="67"/>
        <v>No hay ejecución</v>
      </c>
      <c r="AC226" s="105" t="str">
        <f t="shared" si="68"/>
        <v>NA</v>
      </c>
      <c r="AD226" s="166"/>
      <c r="AE226" s="65">
        <f t="shared" si="69"/>
        <v>6</v>
      </c>
      <c r="AF226" s="100">
        <f t="shared" si="70"/>
        <v>0.5</v>
      </c>
      <c r="AG226" s="105" t="str">
        <f t="shared" si="71"/>
        <v>Incumplimiento</v>
      </c>
      <c r="AH226" s="166"/>
      <c r="AI226" s="65" t="s">
        <v>502</v>
      </c>
      <c r="AJ226" s="105" t="s">
        <v>502</v>
      </c>
    </row>
    <row r="227" spans="1:36" ht="36.450000000000003" customHeight="1" thickTop="1" thickBot="1">
      <c r="A227" s="63">
        <v>212</v>
      </c>
      <c r="B227" s="162">
        <v>0</v>
      </c>
      <c r="C227" s="162">
        <v>0</v>
      </c>
      <c r="D227" s="162">
        <v>0</v>
      </c>
      <c r="E227" s="162">
        <v>0</v>
      </c>
      <c r="F227" s="162">
        <v>21</v>
      </c>
      <c r="G227" s="231" t="s">
        <v>507</v>
      </c>
      <c r="H227" s="164" t="s">
        <v>5036</v>
      </c>
      <c r="I227" s="231" t="s">
        <v>20</v>
      </c>
      <c r="J227" s="231" t="s">
        <v>353</v>
      </c>
      <c r="K227" s="231" t="s">
        <v>172</v>
      </c>
      <c r="L227" s="165" t="s">
        <v>6761</v>
      </c>
      <c r="M227" s="165" t="s">
        <v>6747</v>
      </c>
      <c r="N227" s="64">
        <v>6</v>
      </c>
      <c r="O227" s="64">
        <v>6</v>
      </c>
      <c r="P227" s="64">
        <v>6</v>
      </c>
      <c r="Q227" s="64">
        <v>6</v>
      </c>
      <c r="R227" s="64">
        <f t="shared" si="62"/>
        <v>24</v>
      </c>
      <c r="S227" s="105" t="s">
        <v>6748</v>
      </c>
      <c r="T227" s="105" t="s">
        <v>172</v>
      </c>
      <c r="U227" s="159">
        <f t="shared" si="63"/>
        <v>12</v>
      </c>
      <c r="V227" s="398">
        <v>20</v>
      </c>
      <c r="W227" s="100">
        <f t="shared" si="64"/>
        <v>1.6666666666666667</v>
      </c>
      <c r="X227" s="105" t="str">
        <f t="shared" si="65"/>
        <v>De acuerdo a lo programado</v>
      </c>
      <c r="Y227" s="166"/>
      <c r="Z227" s="159">
        <f t="shared" si="66"/>
        <v>12</v>
      </c>
      <c r="AA227" s="159"/>
      <c r="AB227" s="100" t="str">
        <f t="shared" si="67"/>
        <v>No hay ejecución</v>
      </c>
      <c r="AC227" s="105" t="str">
        <f t="shared" si="68"/>
        <v>NA</v>
      </c>
      <c r="AD227" s="166"/>
      <c r="AE227" s="65">
        <f t="shared" si="69"/>
        <v>20</v>
      </c>
      <c r="AF227" s="100">
        <f t="shared" si="70"/>
        <v>0.83333333333333337</v>
      </c>
      <c r="AG227" s="105" t="str">
        <f t="shared" si="71"/>
        <v>Atraso Leve</v>
      </c>
      <c r="AH227" s="166"/>
      <c r="AI227" s="65" t="s">
        <v>502</v>
      </c>
      <c r="AJ227" s="105" t="s">
        <v>502</v>
      </c>
    </row>
    <row r="228" spans="1:36" ht="36.450000000000003" customHeight="1" thickTop="1" thickBot="1">
      <c r="A228" s="63">
        <v>213</v>
      </c>
      <c r="B228" s="162">
        <v>0</v>
      </c>
      <c r="C228" s="162">
        <v>0</v>
      </c>
      <c r="D228" s="162">
        <v>0</v>
      </c>
      <c r="E228" s="162">
        <v>0</v>
      </c>
      <c r="F228" s="162">
        <v>21</v>
      </c>
      <c r="G228" s="231" t="s">
        <v>507</v>
      </c>
      <c r="H228" s="164" t="s">
        <v>5038</v>
      </c>
      <c r="I228" s="231" t="s">
        <v>20</v>
      </c>
      <c r="J228" s="231" t="s">
        <v>353</v>
      </c>
      <c r="K228" s="231" t="s">
        <v>172</v>
      </c>
      <c r="L228" s="165" t="s">
        <v>6761</v>
      </c>
      <c r="M228" s="165" t="s">
        <v>6747</v>
      </c>
      <c r="N228" s="64">
        <v>25</v>
      </c>
      <c r="O228" s="64">
        <v>25</v>
      </c>
      <c r="P228" s="64">
        <v>25</v>
      </c>
      <c r="Q228" s="64">
        <v>25</v>
      </c>
      <c r="R228" s="64">
        <f t="shared" si="62"/>
        <v>100</v>
      </c>
      <c r="S228" s="105" t="s">
        <v>6748</v>
      </c>
      <c r="T228" s="105" t="s">
        <v>172</v>
      </c>
      <c r="U228" s="159">
        <f t="shared" si="63"/>
        <v>50</v>
      </c>
      <c r="V228" s="398">
        <v>30</v>
      </c>
      <c r="W228" s="100">
        <f t="shared" si="64"/>
        <v>0.6</v>
      </c>
      <c r="X228" s="105" t="str">
        <f t="shared" si="65"/>
        <v>En Riesgo de no Cumplimiento</v>
      </c>
      <c r="Y228" s="166"/>
      <c r="Z228" s="159">
        <f t="shared" si="66"/>
        <v>50</v>
      </c>
      <c r="AA228" s="159"/>
      <c r="AB228" s="100" t="str">
        <f t="shared" si="67"/>
        <v>No hay ejecución</v>
      </c>
      <c r="AC228" s="105" t="str">
        <f t="shared" si="68"/>
        <v>NA</v>
      </c>
      <c r="AD228" s="166"/>
      <c r="AE228" s="65">
        <f t="shared" si="69"/>
        <v>30</v>
      </c>
      <c r="AF228" s="100">
        <f t="shared" si="70"/>
        <v>0.3</v>
      </c>
      <c r="AG228" s="105" t="str">
        <f t="shared" si="71"/>
        <v>Incumplimiento</v>
      </c>
      <c r="AH228" s="166"/>
      <c r="AI228" s="65" t="s">
        <v>502</v>
      </c>
      <c r="AJ228" s="105" t="s">
        <v>502</v>
      </c>
    </row>
    <row r="229" spans="1:36" ht="36.450000000000003" customHeight="1" thickTop="1" thickBot="1">
      <c r="A229" s="63">
        <v>214</v>
      </c>
      <c r="B229" s="162">
        <v>0</v>
      </c>
      <c r="C229" s="162">
        <v>0</v>
      </c>
      <c r="D229" s="162">
        <v>0</v>
      </c>
      <c r="E229" s="162">
        <v>0</v>
      </c>
      <c r="F229" s="162">
        <v>21</v>
      </c>
      <c r="G229" s="231" t="s">
        <v>507</v>
      </c>
      <c r="H229" s="164" t="s">
        <v>5040</v>
      </c>
      <c r="I229" s="231" t="s">
        <v>20</v>
      </c>
      <c r="J229" s="231" t="s">
        <v>353</v>
      </c>
      <c r="K229" s="231" t="s">
        <v>172</v>
      </c>
      <c r="L229" s="165" t="s">
        <v>6761</v>
      </c>
      <c r="M229" s="165" t="s">
        <v>6747</v>
      </c>
      <c r="N229" s="64">
        <v>8</v>
      </c>
      <c r="O229" s="64">
        <v>8</v>
      </c>
      <c r="P229" s="64">
        <v>8</v>
      </c>
      <c r="Q229" s="64">
        <v>6</v>
      </c>
      <c r="R229" s="64">
        <f t="shared" si="62"/>
        <v>30</v>
      </c>
      <c r="S229" s="105" t="s">
        <v>6748</v>
      </c>
      <c r="T229" s="105" t="s">
        <v>172</v>
      </c>
      <c r="U229" s="159">
        <f t="shared" si="63"/>
        <v>16</v>
      </c>
      <c r="V229" s="398">
        <v>10</v>
      </c>
      <c r="W229" s="100">
        <f t="shared" si="64"/>
        <v>0.625</v>
      </c>
      <c r="X229" s="105" t="str">
        <f t="shared" si="65"/>
        <v>En Riesgo de no Cumplimiento</v>
      </c>
      <c r="Y229" s="166"/>
      <c r="Z229" s="159">
        <f t="shared" si="66"/>
        <v>14</v>
      </c>
      <c r="AA229" s="159"/>
      <c r="AB229" s="100" t="str">
        <f t="shared" si="67"/>
        <v>No hay ejecución</v>
      </c>
      <c r="AC229" s="105" t="str">
        <f t="shared" si="68"/>
        <v>NA</v>
      </c>
      <c r="AD229" s="166"/>
      <c r="AE229" s="65">
        <f t="shared" si="69"/>
        <v>10</v>
      </c>
      <c r="AF229" s="100">
        <f t="shared" si="70"/>
        <v>0.33333333333333331</v>
      </c>
      <c r="AG229" s="105" t="str">
        <f t="shared" si="71"/>
        <v>Incumplimiento</v>
      </c>
      <c r="AH229" s="166"/>
      <c r="AI229" s="65" t="s">
        <v>502</v>
      </c>
      <c r="AJ229" s="105" t="s">
        <v>502</v>
      </c>
    </row>
    <row r="230" spans="1:36" ht="36.450000000000003" customHeight="1" thickTop="1" thickBot="1">
      <c r="A230" s="63">
        <v>215</v>
      </c>
      <c r="B230" s="162">
        <v>0</v>
      </c>
      <c r="C230" s="162">
        <v>0</v>
      </c>
      <c r="D230" s="162">
        <v>0</v>
      </c>
      <c r="E230" s="162">
        <v>0</v>
      </c>
      <c r="F230" s="162">
        <v>21</v>
      </c>
      <c r="G230" s="231" t="s">
        <v>507</v>
      </c>
      <c r="H230" s="164" t="s">
        <v>5041</v>
      </c>
      <c r="I230" s="231" t="s">
        <v>20</v>
      </c>
      <c r="J230" s="231" t="s">
        <v>353</v>
      </c>
      <c r="K230" s="231" t="s">
        <v>172</v>
      </c>
      <c r="L230" s="165" t="s">
        <v>6761</v>
      </c>
      <c r="M230" s="165" t="s">
        <v>6747</v>
      </c>
      <c r="N230" s="64">
        <v>8</v>
      </c>
      <c r="O230" s="64">
        <v>8</v>
      </c>
      <c r="P230" s="64">
        <v>8</v>
      </c>
      <c r="Q230" s="64">
        <v>8</v>
      </c>
      <c r="R230" s="64">
        <f t="shared" si="62"/>
        <v>32</v>
      </c>
      <c r="S230" s="105" t="s">
        <v>6748</v>
      </c>
      <c r="T230" s="105" t="s">
        <v>172</v>
      </c>
      <c r="U230" s="159">
        <f t="shared" si="63"/>
        <v>16</v>
      </c>
      <c r="V230" s="398">
        <v>16</v>
      </c>
      <c r="W230" s="100">
        <f t="shared" si="64"/>
        <v>1</v>
      </c>
      <c r="X230" s="105" t="str">
        <f t="shared" si="65"/>
        <v>De acuerdo a lo programado</v>
      </c>
      <c r="Y230" s="166"/>
      <c r="Z230" s="159">
        <f t="shared" si="66"/>
        <v>16</v>
      </c>
      <c r="AA230" s="159"/>
      <c r="AB230" s="100" t="str">
        <f t="shared" si="67"/>
        <v>No hay ejecución</v>
      </c>
      <c r="AC230" s="105" t="str">
        <f t="shared" si="68"/>
        <v>NA</v>
      </c>
      <c r="AD230" s="166"/>
      <c r="AE230" s="65">
        <f t="shared" si="69"/>
        <v>16</v>
      </c>
      <c r="AF230" s="100">
        <f t="shared" si="70"/>
        <v>0.5</v>
      </c>
      <c r="AG230" s="105" t="str">
        <f t="shared" si="71"/>
        <v>Incumplimiento</v>
      </c>
      <c r="AH230" s="166"/>
      <c r="AI230" s="65" t="s">
        <v>502</v>
      </c>
      <c r="AJ230" s="105" t="s">
        <v>502</v>
      </c>
    </row>
    <row r="231" spans="1:36" ht="36.450000000000003" customHeight="1" thickTop="1" thickBot="1">
      <c r="A231" s="63">
        <v>216</v>
      </c>
      <c r="B231" s="162">
        <v>0</v>
      </c>
      <c r="C231" s="162">
        <v>0</v>
      </c>
      <c r="D231" s="162">
        <v>0</v>
      </c>
      <c r="E231" s="162">
        <v>0</v>
      </c>
      <c r="F231" s="162">
        <v>21</v>
      </c>
      <c r="G231" s="231" t="s">
        <v>507</v>
      </c>
      <c r="H231" s="164" t="s">
        <v>5042</v>
      </c>
      <c r="I231" s="231" t="s">
        <v>20</v>
      </c>
      <c r="J231" s="231" t="s">
        <v>353</v>
      </c>
      <c r="K231" s="231" t="s">
        <v>172</v>
      </c>
      <c r="L231" s="165" t="s">
        <v>6761</v>
      </c>
      <c r="M231" s="165" t="s">
        <v>6747</v>
      </c>
      <c r="N231" s="64">
        <v>9</v>
      </c>
      <c r="O231" s="64">
        <v>9</v>
      </c>
      <c r="P231" s="64">
        <v>9</v>
      </c>
      <c r="Q231" s="64">
        <v>9</v>
      </c>
      <c r="R231" s="64">
        <f t="shared" si="62"/>
        <v>36</v>
      </c>
      <c r="S231" s="105" t="s">
        <v>6748</v>
      </c>
      <c r="T231" s="105" t="s">
        <v>172</v>
      </c>
      <c r="U231" s="159">
        <f t="shared" si="63"/>
        <v>18</v>
      </c>
      <c r="V231" s="398">
        <v>20</v>
      </c>
      <c r="W231" s="100">
        <f t="shared" si="64"/>
        <v>1.1111111111111112</v>
      </c>
      <c r="X231" s="105" t="str">
        <f t="shared" si="65"/>
        <v>De acuerdo a lo programado</v>
      </c>
      <c r="Y231" s="166"/>
      <c r="Z231" s="159">
        <f t="shared" si="66"/>
        <v>18</v>
      </c>
      <c r="AA231" s="159"/>
      <c r="AB231" s="100" t="str">
        <f t="shared" si="67"/>
        <v>No hay ejecución</v>
      </c>
      <c r="AC231" s="105" t="str">
        <f t="shared" si="68"/>
        <v>NA</v>
      </c>
      <c r="AD231" s="166"/>
      <c r="AE231" s="65">
        <f t="shared" si="69"/>
        <v>20</v>
      </c>
      <c r="AF231" s="100">
        <f t="shared" si="70"/>
        <v>0.55555555555555558</v>
      </c>
      <c r="AG231" s="105" t="str">
        <f t="shared" si="71"/>
        <v>Incumplimiento</v>
      </c>
      <c r="AH231" s="166"/>
      <c r="AI231" s="65" t="s">
        <v>502</v>
      </c>
      <c r="AJ231" s="105" t="s">
        <v>502</v>
      </c>
    </row>
    <row r="232" spans="1:36" ht="36.450000000000003" customHeight="1" thickTop="1" thickBot="1">
      <c r="A232" s="63">
        <v>217</v>
      </c>
      <c r="B232" s="162">
        <v>0</v>
      </c>
      <c r="C232" s="162">
        <v>0</v>
      </c>
      <c r="D232" s="162">
        <v>0</v>
      </c>
      <c r="E232" s="162">
        <v>0</v>
      </c>
      <c r="F232" s="162">
        <v>21</v>
      </c>
      <c r="G232" s="231" t="s">
        <v>507</v>
      </c>
      <c r="H232" s="164" t="s">
        <v>4295</v>
      </c>
      <c r="I232" s="231" t="s">
        <v>20</v>
      </c>
      <c r="J232" s="231" t="s">
        <v>353</v>
      </c>
      <c r="K232" s="231" t="s">
        <v>172</v>
      </c>
      <c r="L232" s="165" t="s">
        <v>6761</v>
      </c>
      <c r="M232" s="165" t="s">
        <v>6747</v>
      </c>
      <c r="N232" s="64">
        <v>6</v>
      </c>
      <c r="O232" s="64">
        <v>6</v>
      </c>
      <c r="P232" s="64">
        <v>6</v>
      </c>
      <c r="Q232" s="64">
        <v>6</v>
      </c>
      <c r="R232" s="64">
        <f t="shared" si="62"/>
        <v>24</v>
      </c>
      <c r="S232" s="105" t="s">
        <v>6748</v>
      </c>
      <c r="T232" s="105" t="s">
        <v>172</v>
      </c>
      <c r="U232" s="159">
        <f t="shared" si="63"/>
        <v>12</v>
      </c>
      <c r="V232" s="398">
        <v>12</v>
      </c>
      <c r="W232" s="100">
        <f t="shared" si="64"/>
        <v>1</v>
      </c>
      <c r="X232" s="105" t="str">
        <f t="shared" si="65"/>
        <v>De acuerdo a lo programado</v>
      </c>
      <c r="Y232" s="166"/>
      <c r="Z232" s="159">
        <f t="shared" si="66"/>
        <v>12</v>
      </c>
      <c r="AA232" s="159"/>
      <c r="AB232" s="100" t="str">
        <f t="shared" si="67"/>
        <v>No hay ejecución</v>
      </c>
      <c r="AC232" s="105" t="str">
        <f t="shared" si="68"/>
        <v>NA</v>
      </c>
      <c r="AD232" s="166"/>
      <c r="AE232" s="65">
        <f t="shared" si="69"/>
        <v>12</v>
      </c>
      <c r="AF232" s="100">
        <f t="shared" si="70"/>
        <v>0.5</v>
      </c>
      <c r="AG232" s="105" t="str">
        <f t="shared" si="71"/>
        <v>Incumplimiento</v>
      </c>
      <c r="AH232" s="166"/>
      <c r="AI232" s="65" t="s">
        <v>502</v>
      </c>
      <c r="AJ232" s="105" t="s">
        <v>502</v>
      </c>
    </row>
    <row r="233" spans="1:36" ht="36.450000000000003" customHeight="1" thickTop="1" thickBot="1">
      <c r="A233" s="63">
        <v>218</v>
      </c>
      <c r="B233" s="162">
        <v>0</v>
      </c>
      <c r="C233" s="162">
        <v>0</v>
      </c>
      <c r="D233" s="162">
        <v>0</v>
      </c>
      <c r="E233" s="162">
        <v>0</v>
      </c>
      <c r="F233" s="162">
        <v>21</v>
      </c>
      <c r="G233" s="231" t="s">
        <v>507</v>
      </c>
      <c r="H233" s="164" t="s">
        <v>5043</v>
      </c>
      <c r="I233" s="231" t="s">
        <v>20</v>
      </c>
      <c r="J233" s="231" t="s">
        <v>353</v>
      </c>
      <c r="K233" s="231" t="s">
        <v>172</v>
      </c>
      <c r="L233" s="165" t="s">
        <v>6761</v>
      </c>
      <c r="M233" s="165" t="s">
        <v>6747</v>
      </c>
      <c r="N233" s="64">
        <v>24</v>
      </c>
      <c r="O233" s="64">
        <v>24</v>
      </c>
      <c r="P233" s="64">
        <v>24</v>
      </c>
      <c r="Q233" s="64">
        <v>24</v>
      </c>
      <c r="R233" s="64">
        <f t="shared" si="62"/>
        <v>96</v>
      </c>
      <c r="S233" s="105" t="s">
        <v>6748</v>
      </c>
      <c r="T233" s="105" t="s">
        <v>172</v>
      </c>
      <c r="U233" s="159">
        <f t="shared" si="63"/>
        <v>48</v>
      </c>
      <c r="V233" s="398">
        <v>65</v>
      </c>
      <c r="W233" s="100">
        <f t="shared" si="64"/>
        <v>1.3541666666666667</v>
      </c>
      <c r="X233" s="105" t="str">
        <f t="shared" si="65"/>
        <v>De acuerdo a lo programado</v>
      </c>
      <c r="Y233" s="166"/>
      <c r="Z233" s="159">
        <f t="shared" si="66"/>
        <v>48</v>
      </c>
      <c r="AA233" s="159"/>
      <c r="AB233" s="100" t="str">
        <f t="shared" si="67"/>
        <v>No hay ejecución</v>
      </c>
      <c r="AC233" s="105" t="str">
        <f t="shared" si="68"/>
        <v>NA</v>
      </c>
      <c r="AD233" s="166"/>
      <c r="AE233" s="65">
        <f t="shared" si="69"/>
        <v>65</v>
      </c>
      <c r="AF233" s="100">
        <f t="shared" si="70"/>
        <v>0.67708333333333337</v>
      </c>
      <c r="AG233" s="105" t="str">
        <f t="shared" si="71"/>
        <v>Incumplimiento</v>
      </c>
      <c r="AH233" s="166"/>
      <c r="AI233" s="65" t="s">
        <v>502</v>
      </c>
      <c r="AJ233" s="105" t="s">
        <v>502</v>
      </c>
    </row>
    <row r="234" spans="1:36" ht="36.450000000000003" customHeight="1" thickTop="1" thickBot="1">
      <c r="A234" s="63">
        <v>219</v>
      </c>
      <c r="B234" s="162">
        <v>0</v>
      </c>
      <c r="C234" s="162">
        <v>0</v>
      </c>
      <c r="D234" s="162">
        <v>0</v>
      </c>
      <c r="E234" s="162">
        <v>0</v>
      </c>
      <c r="F234" s="162">
        <v>21</v>
      </c>
      <c r="G234" s="231" t="s">
        <v>507</v>
      </c>
      <c r="H234" s="164" t="s">
        <v>5044</v>
      </c>
      <c r="I234" s="231" t="s">
        <v>20</v>
      </c>
      <c r="J234" s="231" t="s">
        <v>353</v>
      </c>
      <c r="K234" s="231" t="s">
        <v>172</v>
      </c>
      <c r="L234" s="165" t="s">
        <v>6761</v>
      </c>
      <c r="M234" s="165" t="s">
        <v>6747</v>
      </c>
      <c r="N234" s="64">
        <v>2</v>
      </c>
      <c r="O234" s="64">
        <v>2</v>
      </c>
      <c r="P234" s="64">
        <v>2</v>
      </c>
      <c r="Q234" s="64">
        <v>2</v>
      </c>
      <c r="R234" s="64">
        <f t="shared" si="62"/>
        <v>8</v>
      </c>
      <c r="S234" s="105" t="s">
        <v>6748</v>
      </c>
      <c r="T234" s="105" t="s">
        <v>172</v>
      </c>
      <c r="U234" s="159">
        <f t="shared" si="63"/>
        <v>4</v>
      </c>
      <c r="V234" s="398">
        <v>4</v>
      </c>
      <c r="W234" s="100">
        <f t="shared" si="64"/>
        <v>1</v>
      </c>
      <c r="X234" s="105" t="str">
        <f t="shared" si="65"/>
        <v>De acuerdo a lo programado</v>
      </c>
      <c r="Y234" s="166"/>
      <c r="Z234" s="159">
        <f t="shared" si="66"/>
        <v>4</v>
      </c>
      <c r="AA234" s="159"/>
      <c r="AB234" s="100" t="str">
        <f t="shared" si="67"/>
        <v>No hay ejecución</v>
      </c>
      <c r="AC234" s="105" t="str">
        <f t="shared" si="68"/>
        <v>NA</v>
      </c>
      <c r="AD234" s="166"/>
      <c r="AE234" s="65">
        <f t="shared" si="69"/>
        <v>4</v>
      </c>
      <c r="AF234" s="100">
        <f t="shared" si="70"/>
        <v>0.5</v>
      </c>
      <c r="AG234" s="105" t="str">
        <f t="shared" si="71"/>
        <v>Incumplimiento</v>
      </c>
      <c r="AH234" s="166"/>
      <c r="AI234" s="65" t="s">
        <v>502</v>
      </c>
      <c r="AJ234" s="105" t="s">
        <v>502</v>
      </c>
    </row>
    <row r="235" spans="1:36" ht="36.450000000000003" customHeight="1" thickTop="1" thickBot="1">
      <c r="A235" s="63">
        <v>220</v>
      </c>
      <c r="B235" s="162">
        <v>0</v>
      </c>
      <c r="C235" s="162">
        <v>0</v>
      </c>
      <c r="D235" s="162">
        <v>0</v>
      </c>
      <c r="E235" s="162">
        <v>0</v>
      </c>
      <c r="F235" s="162">
        <v>21</v>
      </c>
      <c r="G235" s="231" t="s">
        <v>507</v>
      </c>
      <c r="H235" s="164" t="s">
        <v>5046</v>
      </c>
      <c r="I235" s="231" t="s">
        <v>20</v>
      </c>
      <c r="J235" s="231" t="s">
        <v>353</v>
      </c>
      <c r="K235" s="231" t="s">
        <v>172</v>
      </c>
      <c r="L235" s="165" t="s">
        <v>6761</v>
      </c>
      <c r="M235" s="165" t="s">
        <v>6747</v>
      </c>
      <c r="N235" s="64">
        <v>8</v>
      </c>
      <c r="O235" s="64">
        <v>8</v>
      </c>
      <c r="P235" s="64">
        <v>8</v>
      </c>
      <c r="Q235" s="64">
        <v>6</v>
      </c>
      <c r="R235" s="64">
        <f t="shared" si="62"/>
        <v>30</v>
      </c>
      <c r="S235" s="105" t="s">
        <v>6748</v>
      </c>
      <c r="T235" s="105" t="s">
        <v>172</v>
      </c>
      <c r="U235" s="159">
        <f t="shared" si="63"/>
        <v>16</v>
      </c>
      <c r="V235" s="398">
        <v>19</v>
      </c>
      <c r="W235" s="100">
        <f t="shared" si="64"/>
        <v>1.1875</v>
      </c>
      <c r="X235" s="105" t="str">
        <f t="shared" si="65"/>
        <v>De acuerdo a lo programado</v>
      </c>
      <c r="Y235" s="166"/>
      <c r="Z235" s="159">
        <f t="shared" si="66"/>
        <v>14</v>
      </c>
      <c r="AA235" s="159"/>
      <c r="AB235" s="100" t="str">
        <f t="shared" si="67"/>
        <v>No hay ejecución</v>
      </c>
      <c r="AC235" s="105" t="str">
        <f t="shared" si="68"/>
        <v>NA</v>
      </c>
      <c r="AD235" s="166"/>
      <c r="AE235" s="65">
        <f t="shared" si="69"/>
        <v>19</v>
      </c>
      <c r="AF235" s="100">
        <f t="shared" si="70"/>
        <v>0.6333333333333333</v>
      </c>
      <c r="AG235" s="105" t="str">
        <f t="shared" si="71"/>
        <v>Incumplimiento</v>
      </c>
      <c r="AH235" s="166"/>
      <c r="AI235" s="65" t="s">
        <v>502</v>
      </c>
      <c r="AJ235" s="105" t="s">
        <v>502</v>
      </c>
    </row>
    <row r="236" spans="1:36" ht="36.450000000000003" customHeight="1" thickTop="1" thickBot="1">
      <c r="A236" s="63">
        <v>221</v>
      </c>
      <c r="B236" s="162">
        <v>0</v>
      </c>
      <c r="C236" s="162">
        <v>0</v>
      </c>
      <c r="D236" s="162">
        <v>0</v>
      </c>
      <c r="E236" s="162">
        <v>0</v>
      </c>
      <c r="F236" s="162">
        <v>21</v>
      </c>
      <c r="G236" s="231" t="s">
        <v>507</v>
      </c>
      <c r="H236" s="164" t="s">
        <v>4638</v>
      </c>
      <c r="I236" s="231" t="s">
        <v>20</v>
      </c>
      <c r="J236" s="231" t="s">
        <v>353</v>
      </c>
      <c r="K236" s="231" t="s">
        <v>172</v>
      </c>
      <c r="L236" s="165" t="s">
        <v>6761</v>
      </c>
      <c r="M236" s="165" t="s">
        <v>6747</v>
      </c>
      <c r="N236" s="64">
        <v>20</v>
      </c>
      <c r="O236" s="64">
        <v>20</v>
      </c>
      <c r="P236" s="64">
        <v>20</v>
      </c>
      <c r="Q236" s="64">
        <v>20</v>
      </c>
      <c r="R236" s="64">
        <f t="shared" si="62"/>
        <v>80</v>
      </c>
      <c r="S236" s="105" t="s">
        <v>6748</v>
      </c>
      <c r="T236" s="105" t="s">
        <v>172</v>
      </c>
      <c r="U236" s="159">
        <f t="shared" si="63"/>
        <v>40</v>
      </c>
      <c r="V236" s="398">
        <v>40</v>
      </c>
      <c r="W236" s="100">
        <f t="shared" si="64"/>
        <v>1</v>
      </c>
      <c r="X236" s="105" t="str">
        <f t="shared" si="65"/>
        <v>De acuerdo a lo programado</v>
      </c>
      <c r="Y236" s="166"/>
      <c r="Z236" s="159">
        <f t="shared" si="66"/>
        <v>40</v>
      </c>
      <c r="AA236" s="159"/>
      <c r="AB236" s="100" t="str">
        <f t="shared" si="67"/>
        <v>No hay ejecución</v>
      </c>
      <c r="AC236" s="105" t="str">
        <f t="shared" si="68"/>
        <v>NA</v>
      </c>
      <c r="AD236" s="166"/>
      <c r="AE236" s="65">
        <f t="shared" si="69"/>
        <v>40</v>
      </c>
      <c r="AF236" s="100">
        <f t="shared" si="70"/>
        <v>0.5</v>
      </c>
      <c r="AG236" s="105" t="str">
        <f t="shared" si="71"/>
        <v>Incumplimiento</v>
      </c>
      <c r="AH236" s="166"/>
      <c r="AI236" s="65" t="s">
        <v>502</v>
      </c>
      <c r="AJ236" s="105" t="s">
        <v>502</v>
      </c>
    </row>
    <row r="237" spans="1:36" ht="36.450000000000003" customHeight="1" thickTop="1" thickBot="1">
      <c r="A237" s="63">
        <v>222</v>
      </c>
      <c r="B237" s="162">
        <v>0</v>
      </c>
      <c r="C237" s="162">
        <v>0</v>
      </c>
      <c r="D237" s="162">
        <v>0</v>
      </c>
      <c r="E237" s="162">
        <v>0</v>
      </c>
      <c r="F237" s="162">
        <v>21</v>
      </c>
      <c r="G237" s="231" t="s">
        <v>507</v>
      </c>
      <c r="H237" s="164" t="s">
        <v>5047</v>
      </c>
      <c r="I237" s="231" t="s">
        <v>20</v>
      </c>
      <c r="J237" s="231" t="s">
        <v>353</v>
      </c>
      <c r="K237" s="231" t="s">
        <v>172</v>
      </c>
      <c r="L237" s="165" t="s">
        <v>6761</v>
      </c>
      <c r="M237" s="165" t="s">
        <v>6747</v>
      </c>
      <c r="N237" s="64">
        <v>13</v>
      </c>
      <c r="O237" s="64">
        <v>13</v>
      </c>
      <c r="P237" s="64">
        <v>13</v>
      </c>
      <c r="Q237" s="64">
        <v>13</v>
      </c>
      <c r="R237" s="64">
        <f t="shared" si="62"/>
        <v>52</v>
      </c>
      <c r="S237" s="105" t="s">
        <v>6748</v>
      </c>
      <c r="T237" s="105" t="s">
        <v>172</v>
      </c>
      <c r="U237" s="159">
        <f t="shared" si="63"/>
        <v>26</v>
      </c>
      <c r="V237" s="398">
        <v>26</v>
      </c>
      <c r="W237" s="100">
        <f t="shared" si="64"/>
        <v>1</v>
      </c>
      <c r="X237" s="105" t="str">
        <f t="shared" si="65"/>
        <v>De acuerdo a lo programado</v>
      </c>
      <c r="Y237" s="166"/>
      <c r="Z237" s="159">
        <f t="shared" si="66"/>
        <v>26</v>
      </c>
      <c r="AA237" s="159"/>
      <c r="AB237" s="100" t="str">
        <f t="shared" si="67"/>
        <v>No hay ejecución</v>
      </c>
      <c r="AC237" s="105" t="str">
        <f t="shared" si="68"/>
        <v>NA</v>
      </c>
      <c r="AD237" s="166"/>
      <c r="AE237" s="65">
        <f t="shared" si="69"/>
        <v>26</v>
      </c>
      <c r="AF237" s="100">
        <f t="shared" si="70"/>
        <v>0.5</v>
      </c>
      <c r="AG237" s="105" t="str">
        <f t="shared" si="71"/>
        <v>Incumplimiento</v>
      </c>
      <c r="AH237" s="166"/>
      <c r="AI237" s="65" t="s">
        <v>502</v>
      </c>
      <c r="AJ237" s="105" t="s">
        <v>502</v>
      </c>
    </row>
    <row r="238" spans="1:36" ht="36.450000000000003" customHeight="1" thickTop="1" thickBot="1">
      <c r="A238" s="63">
        <v>223</v>
      </c>
      <c r="B238" s="162">
        <v>0</v>
      </c>
      <c r="C238" s="162">
        <v>0</v>
      </c>
      <c r="D238" s="162">
        <v>0</v>
      </c>
      <c r="E238" s="162">
        <v>0</v>
      </c>
      <c r="F238" s="162">
        <v>21</v>
      </c>
      <c r="G238" s="231" t="s">
        <v>507</v>
      </c>
      <c r="H238" s="164" t="s">
        <v>5049</v>
      </c>
      <c r="I238" s="231" t="s">
        <v>20</v>
      </c>
      <c r="J238" s="231" t="s">
        <v>353</v>
      </c>
      <c r="K238" s="231" t="s">
        <v>172</v>
      </c>
      <c r="L238" s="165" t="s">
        <v>6761</v>
      </c>
      <c r="M238" s="165" t="s">
        <v>6747</v>
      </c>
      <c r="N238" s="64">
        <v>18</v>
      </c>
      <c r="O238" s="64">
        <v>18</v>
      </c>
      <c r="P238" s="64">
        <v>18</v>
      </c>
      <c r="Q238" s="64">
        <v>16</v>
      </c>
      <c r="R238" s="64">
        <f t="shared" si="62"/>
        <v>70</v>
      </c>
      <c r="S238" s="105" t="s">
        <v>6748</v>
      </c>
      <c r="T238" s="105" t="s">
        <v>172</v>
      </c>
      <c r="U238" s="159">
        <f t="shared" si="63"/>
        <v>36</v>
      </c>
      <c r="V238" s="398">
        <v>36</v>
      </c>
      <c r="W238" s="100">
        <f t="shared" si="64"/>
        <v>1</v>
      </c>
      <c r="X238" s="105" t="str">
        <f t="shared" si="65"/>
        <v>De acuerdo a lo programado</v>
      </c>
      <c r="Y238" s="166"/>
      <c r="Z238" s="159">
        <f t="shared" si="66"/>
        <v>34</v>
      </c>
      <c r="AA238" s="159"/>
      <c r="AB238" s="100" t="str">
        <f t="shared" si="67"/>
        <v>No hay ejecución</v>
      </c>
      <c r="AC238" s="105" t="str">
        <f t="shared" si="68"/>
        <v>NA</v>
      </c>
      <c r="AD238" s="166"/>
      <c r="AE238" s="65">
        <f t="shared" si="69"/>
        <v>36</v>
      </c>
      <c r="AF238" s="100">
        <f t="shared" si="70"/>
        <v>0.51428571428571423</v>
      </c>
      <c r="AG238" s="105" t="str">
        <f t="shared" si="71"/>
        <v>Incumplimiento</v>
      </c>
      <c r="AH238" s="166"/>
      <c r="AI238" s="65" t="s">
        <v>502</v>
      </c>
      <c r="AJ238" s="105" t="s">
        <v>502</v>
      </c>
    </row>
    <row r="239" spans="1:36" ht="36.450000000000003" customHeight="1" thickTop="1" thickBot="1">
      <c r="A239" s="63">
        <v>224</v>
      </c>
      <c r="B239" s="162">
        <v>0</v>
      </c>
      <c r="C239" s="162">
        <v>0</v>
      </c>
      <c r="D239" s="162">
        <v>0</v>
      </c>
      <c r="E239" s="162">
        <v>0</v>
      </c>
      <c r="F239" s="162">
        <v>21</v>
      </c>
      <c r="G239" s="231" t="s">
        <v>507</v>
      </c>
      <c r="H239" s="164" t="s">
        <v>5051</v>
      </c>
      <c r="I239" s="231" t="s">
        <v>20</v>
      </c>
      <c r="J239" s="231" t="s">
        <v>353</v>
      </c>
      <c r="K239" s="231" t="s">
        <v>172</v>
      </c>
      <c r="L239" s="165" t="s">
        <v>6761</v>
      </c>
      <c r="M239" s="165" t="s">
        <v>6747</v>
      </c>
      <c r="N239" s="64">
        <v>6</v>
      </c>
      <c r="O239" s="64">
        <v>6</v>
      </c>
      <c r="P239" s="64">
        <v>6</v>
      </c>
      <c r="Q239" s="64">
        <v>6</v>
      </c>
      <c r="R239" s="64">
        <f t="shared" si="62"/>
        <v>24</v>
      </c>
      <c r="S239" s="105" t="s">
        <v>6748</v>
      </c>
      <c r="T239" s="105" t="s">
        <v>172</v>
      </c>
      <c r="U239" s="159">
        <f t="shared" si="63"/>
        <v>12</v>
      </c>
      <c r="V239" s="398">
        <v>12</v>
      </c>
      <c r="W239" s="100">
        <f t="shared" si="64"/>
        <v>1</v>
      </c>
      <c r="X239" s="105" t="str">
        <f t="shared" si="65"/>
        <v>De acuerdo a lo programado</v>
      </c>
      <c r="Y239" s="166"/>
      <c r="Z239" s="159">
        <f t="shared" si="66"/>
        <v>12</v>
      </c>
      <c r="AA239" s="159"/>
      <c r="AB239" s="100" t="str">
        <f t="shared" si="67"/>
        <v>No hay ejecución</v>
      </c>
      <c r="AC239" s="105" t="str">
        <f t="shared" si="68"/>
        <v>NA</v>
      </c>
      <c r="AD239" s="166"/>
      <c r="AE239" s="65">
        <f t="shared" si="69"/>
        <v>12</v>
      </c>
      <c r="AF239" s="100">
        <f t="shared" si="70"/>
        <v>0.5</v>
      </c>
      <c r="AG239" s="105" t="str">
        <f t="shared" si="71"/>
        <v>Incumplimiento</v>
      </c>
      <c r="AH239" s="166"/>
      <c r="AI239" s="65" t="s">
        <v>502</v>
      </c>
      <c r="AJ239" s="105" t="s">
        <v>502</v>
      </c>
    </row>
    <row r="240" spans="1:36" ht="36.450000000000003" customHeight="1" thickTop="1" thickBot="1">
      <c r="A240" s="63">
        <v>225</v>
      </c>
      <c r="B240" s="162">
        <v>0</v>
      </c>
      <c r="C240" s="162">
        <v>0</v>
      </c>
      <c r="D240" s="162">
        <v>0</v>
      </c>
      <c r="E240" s="162">
        <v>0</v>
      </c>
      <c r="F240" s="162">
        <v>21</v>
      </c>
      <c r="G240" s="231" t="s">
        <v>507</v>
      </c>
      <c r="H240" s="164" t="s">
        <v>5052</v>
      </c>
      <c r="I240" s="231" t="s">
        <v>20</v>
      </c>
      <c r="J240" s="231" t="s">
        <v>353</v>
      </c>
      <c r="K240" s="231" t="s">
        <v>172</v>
      </c>
      <c r="L240" s="165" t="s">
        <v>6761</v>
      </c>
      <c r="M240" s="165" t="s">
        <v>6747</v>
      </c>
      <c r="N240" s="64">
        <v>3</v>
      </c>
      <c r="O240" s="64">
        <v>3</v>
      </c>
      <c r="P240" s="64">
        <v>3</v>
      </c>
      <c r="Q240" s="64">
        <v>3</v>
      </c>
      <c r="R240" s="64">
        <f t="shared" si="62"/>
        <v>12</v>
      </c>
      <c r="S240" s="105" t="s">
        <v>6748</v>
      </c>
      <c r="T240" s="105" t="s">
        <v>172</v>
      </c>
      <c r="U240" s="159">
        <f t="shared" si="63"/>
        <v>6</v>
      </c>
      <c r="V240" s="398">
        <v>15</v>
      </c>
      <c r="W240" s="100">
        <f t="shared" si="64"/>
        <v>2.5</v>
      </c>
      <c r="X240" s="105" t="str">
        <f t="shared" si="65"/>
        <v>De acuerdo a lo programado</v>
      </c>
      <c r="Y240" s="166"/>
      <c r="Z240" s="159">
        <f t="shared" si="66"/>
        <v>6</v>
      </c>
      <c r="AA240" s="159"/>
      <c r="AB240" s="100" t="str">
        <f t="shared" si="67"/>
        <v>No hay ejecución</v>
      </c>
      <c r="AC240" s="105" t="str">
        <f t="shared" si="68"/>
        <v>NA</v>
      </c>
      <c r="AD240" s="166"/>
      <c r="AE240" s="65">
        <f t="shared" si="69"/>
        <v>15</v>
      </c>
      <c r="AF240" s="100">
        <f t="shared" si="70"/>
        <v>1.25</v>
      </c>
      <c r="AG240" s="105" t="str">
        <f t="shared" si="71"/>
        <v>De acuerdo a lo programado</v>
      </c>
      <c r="AH240" s="166"/>
      <c r="AI240" s="65" t="s">
        <v>502</v>
      </c>
      <c r="AJ240" s="105" t="s">
        <v>502</v>
      </c>
    </row>
    <row r="241" spans="1:36" ht="36.450000000000003" customHeight="1" thickTop="1" thickBot="1">
      <c r="A241" s="63">
        <v>226</v>
      </c>
      <c r="B241" s="162">
        <v>0</v>
      </c>
      <c r="C241" s="162">
        <v>0</v>
      </c>
      <c r="D241" s="162">
        <v>0</v>
      </c>
      <c r="E241" s="162">
        <v>0</v>
      </c>
      <c r="F241" s="162">
        <v>21</v>
      </c>
      <c r="G241" s="231" t="s">
        <v>507</v>
      </c>
      <c r="H241" s="164" t="s">
        <v>5053</v>
      </c>
      <c r="I241" s="231" t="s">
        <v>20</v>
      </c>
      <c r="J241" s="231" t="s">
        <v>353</v>
      </c>
      <c r="K241" s="231" t="s">
        <v>172</v>
      </c>
      <c r="L241" s="165" t="s">
        <v>6761</v>
      </c>
      <c r="M241" s="165" t="s">
        <v>6747</v>
      </c>
      <c r="N241" s="64">
        <v>2</v>
      </c>
      <c r="O241" s="64">
        <v>2</v>
      </c>
      <c r="P241" s="64">
        <v>2</v>
      </c>
      <c r="Q241" s="64">
        <v>2</v>
      </c>
      <c r="R241" s="64">
        <f t="shared" si="62"/>
        <v>8</v>
      </c>
      <c r="S241" s="105" t="s">
        <v>6748</v>
      </c>
      <c r="T241" s="105" t="s">
        <v>172</v>
      </c>
      <c r="U241" s="159">
        <f t="shared" si="63"/>
        <v>4</v>
      </c>
      <c r="V241" s="398">
        <v>2</v>
      </c>
      <c r="W241" s="100">
        <f t="shared" si="64"/>
        <v>0.5</v>
      </c>
      <c r="X241" s="105" t="str">
        <f t="shared" si="65"/>
        <v>En Riesgo de no Cumplimiento</v>
      </c>
      <c r="Y241" s="166"/>
      <c r="Z241" s="159">
        <f t="shared" si="66"/>
        <v>4</v>
      </c>
      <c r="AA241" s="159"/>
      <c r="AB241" s="100" t="str">
        <f t="shared" si="67"/>
        <v>No hay ejecución</v>
      </c>
      <c r="AC241" s="105" t="str">
        <f t="shared" si="68"/>
        <v>NA</v>
      </c>
      <c r="AD241" s="166"/>
      <c r="AE241" s="65">
        <f t="shared" si="69"/>
        <v>2</v>
      </c>
      <c r="AF241" s="100">
        <f t="shared" si="70"/>
        <v>0.25</v>
      </c>
      <c r="AG241" s="105" t="str">
        <f t="shared" si="71"/>
        <v>Incumplimiento</v>
      </c>
      <c r="AH241" s="166"/>
      <c r="AI241" s="65" t="s">
        <v>502</v>
      </c>
      <c r="AJ241" s="105" t="s">
        <v>502</v>
      </c>
    </row>
    <row r="242" spans="1:36" ht="36.450000000000003" customHeight="1" thickTop="1" thickBot="1">
      <c r="A242" s="63">
        <v>227</v>
      </c>
      <c r="B242" s="162">
        <v>0</v>
      </c>
      <c r="C242" s="162">
        <v>0</v>
      </c>
      <c r="D242" s="162">
        <v>0</v>
      </c>
      <c r="E242" s="162">
        <v>0</v>
      </c>
      <c r="F242" s="162">
        <v>21</v>
      </c>
      <c r="G242" s="231" t="s">
        <v>507</v>
      </c>
      <c r="H242" s="164" t="s">
        <v>5055</v>
      </c>
      <c r="I242" s="231" t="s">
        <v>20</v>
      </c>
      <c r="J242" s="231" t="s">
        <v>353</v>
      </c>
      <c r="K242" s="231" t="s">
        <v>172</v>
      </c>
      <c r="L242" s="165" t="s">
        <v>6761</v>
      </c>
      <c r="M242" s="165" t="s">
        <v>6747</v>
      </c>
      <c r="N242" s="64">
        <v>13</v>
      </c>
      <c r="O242" s="64">
        <v>13</v>
      </c>
      <c r="P242" s="64">
        <v>13</v>
      </c>
      <c r="Q242" s="64">
        <v>11</v>
      </c>
      <c r="R242" s="64">
        <f t="shared" si="62"/>
        <v>50</v>
      </c>
      <c r="S242" s="105" t="s">
        <v>6748</v>
      </c>
      <c r="T242" s="105" t="s">
        <v>172</v>
      </c>
      <c r="U242" s="159">
        <f t="shared" si="63"/>
        <v>26</v>
      </c>
      <c r="V242" s="398">
        <v>5</v>
      </c>
      <c r="W242" s="100">
        <f t="shared" si="64"/>
        <v>0.19230769230769232</v>
      </c>
      <c r="X242" s="105" t="str">
        <f t="shared" si="65"/>
        <v>En Riesgo de no Cumplimiento</v>
      </c>
      <c r="Y242" s="166"/>
      <c r="Z242" s="159">
        <f t="shared" si="66"/>
        <v>24</v>
      </c>
      <c r="AA242" s="159"/>
      <c r="AB242" s="100" t="str">
        <f t="shared" si="67"/>
        <v>No hay ejecución</v>
      </c>
      <c r="AC242" s="105" t="str">
        <f t="shared" si="68"/>
        <v>NA</v>
      </c>
      <c r="AD242" s="166"/>
      <c r="AE242" s="65">
        <f t="shared" si="69"/>
        <v>5</v>
      </c>
      <c r="AF242" s="100">
        <f t="shared" si="70"/>
        <v>0.1</v>
      </c>
      <c r="AG242" s="105" t="str">
        <f t="shared" si="71"/>
        <v>Incumplimiento</v>
      </c>
      <c r="AH242" s="166"/>
      <c r="AI242" s="65" t="s">
        <v>502</v>
      </c>
      <c r="AJ242" s="105" t="s">
        <v>502</v>
      </c>
    </row>
    <row r="243" spans="1:36" ht="36.450000000000003" customHeight="1" thickTop="1" thickBot="1">
      <c r="A243" s="63">
        <v>228</v>
      </c>
      <c r="B243" s="162">
        <v>0</v>
      </c>
      <c r="C243" s="162">
        <v>0</v>
      </c>
      <c r="D243" s="162">
        <v>0</v>
      </c>
      <c r="E243" s="162">
        <v>0</v>
      </c>
      <c r="F243" s="162">
        <v>21</v>
      </c>
      <c r="G243" s="231" t="s">
        <v>507</v>
      </c>
      <c r="H243" s="164" t="s">
        <v>5057</v>
      </c>
      <c r="I243" s="231" t="s">
        <v>20</v>
      </c>
      <c r="J243" s="231" t="s">
        <v>353</v>
      </c>
      <c r="K243" s="231" t="s">
        <v>172</v>
      </c>
      <c r="L243" s="165" t="s">
        <v>6761</v>
      </c>
      <c r="M243" s="165" t="s">
        <v>6747</v>
      </c>
      <c r="N243" s="64">
        <v>13</v>
      </c>
      <c r="O243" s="64">
        <v>13</v>
      </c>
      <c r="P243" s="64">
        <v>13</v>
      </c>
      <c r="Q243" s="64">
        <v>11</v>
      </c>
      <c r="R243" s="64">
        <f t="shared" si="62"/>
        <v>50</v>
      </c>
      <c r="S243" s="105" t="s">
        <v>6748</v>
      </c>
      <c r="T243" s="105" t="s">
        <v>172</v>
      </c>
      <c r="U243" s="159">
        <f t="shared" si="63"/>
        <v>26</v>
      </c>
      <c r="V243" s="398">
        <v>5</v>
      </c>
      <c r="W243" s="100">
        <f t="shared" si="64"/>
        <v>0.19230769230769232</v>
      </c>
      <c r="X243" s="105" t="str">
        <f t="shared" si="65"/>
        <v>En Riesgo de no Cumplimiento</v>
      </c>
      <c r="Y243" s="166"/>
      <c r="Z243" s="159">
        <f t="shared" si="66"/>
        <v>24</v>
      </c>
      <c r="AA243" s="159"/>
      <c r="AB243" s="100" t="str">
        <f t="shared" si="67"/>
        <v>No hay ejecución</v>
      </c>
      <c r="AC243" s="105" t="str">
        <f t="shared" si="68"/>
        <v>NA</v>
      </c>
      <c r="AD243" s="166"/>
      <c r="AE243" s="65">
        <f t="shared" si="69"/>
        <v>5</v>
      </c>
      <c r="AF243" s="100">
        <f t="shared" si="70"/>
        <v>0.1</v>
      </c>
      <c r="AG243" s="105" t="str">
        <f t="shared" si="71"/>
        <v>Incumplimiento</v>
      </c>
      <c r="AH243" s="166"/>
      <c r="AI243" s="65" t="s">
        <v>502</v>
      </c>
      <c r="AJ243" s="105" t="s">
        <v>502</v>
      </c>
    </row>
    <row r="244" spans="1:36" ht="36.450000000000003" customHeight="1" thickTop="1" thickBot="1">
      <c r="A244" s="63">
        <v>229</v>
      </c>
      <c r="B244" s="162">
        <v>0</v>
      </c>
      <c r="C244" s="162">
        <v>0</v>
      </c>
      <c r="D244" s="162">
        <v>0</v>
      </c>
      <c r="E244" s="162">
        <v>0</v>
      </c>
      <c r="F244" s="162">
        <v>21</v>
      </c>
      <c r="G244" s="231" t="s">
        <v>507</v>
      </c>
      <c r="H244" s="164" t="s">
        <v>5058</v>
      </c>
      <c r="I244" s="231" t="s">
        <v>20</v>
      </c>
      <c r="J244" s="231" t="s">
        <v>353</v>
      </c>
      <c r="K244" s="231" t="s">
        <v>172</v>
      </c>
      <c r="L244" s="165" t="s">
        <v>6761</v>
      </c>
      <c r="M244" s="165" t="s">
        <v>6747</v>
      </c>
      <c r="N244" s="64">
        <v>13</v>
      </c>
      <c r="O244" s="64">
        <v>13</v>
      </c>
      <c r="P244" s="64">
        <v>13</v>
      </c>
      <c r="Q244" s="64">
        <v>11</v>
      </c>
      <c r="R244" s="64">
        <f t="shared" si="62"/>
        <v>50</v>
      </c>
      <c r="S244" s="105" t="s">
        <v>6748</v>
      </c>
      <c r="T244" s="105" t="s">
        <v>172</v>
      </c>
      <c r="U244" s="159">
        <f t="shared" si="63"/>
        <v>26</v>
      </c>
      <c r="V244" s="398">
        <v>7</v>
      </c>
      <c r="W244" s="100">
        <f t="shared" si="64"/>
        <v>0.26923076923076922</v>
      </c>
      <c r="X244" s="105" t="str">
        <f t="shared" si="65"/>
        <v>En Riesgo de no Cumplimiento</v>
      </c>
      <c r="Y244" s="166"/>
      <c r="Z244" s="159">
        <f t="shared" si="66"/>
        <v>24</v>
      </c>
      <c r="AA244" s="159"/>
      <c r="AB244" s="100" t="str">
        <f t="shared" si="67"/>
        <v>No hay ejecución</v>
      </c>
      <c r="AC244" s="105" t="str">
        <f t="shared" si="68"/>
        <v>NA</v>
      </c>
      <c r="AD244" s="166"/>
      <c r="AE244" s="65">
        <f t="shared" si="69"/>
        <v>7</v>
      </c>
      <c r="AF244" s="100">
        <f t="shared" si="70"/>
        <v>0.14000000000000001</v>
      </c>
      <c r="AG244" s="105" t="str">
        <f t="shared" si="71"/>
        <v>Incumplimiento</v>
      </c>
      <c r="AH244" s="166"/>
      <c r="AI244" s="65" t="s">
        <v>502</v>
      </c>
      <c r="AJ244" s="105" t="s">
        <v>502</v>
      </c>
    </row>
    <row r="245" spans="1:36" ht="36.450000000000003" customHeight="1" thickTop="1" thickBot="1">
      <c r="A245" s="63">
        <v>230</v>
      </c>
      <c r="B245" s="162">
        <v>0</v>
      </c>
      <c r="C245" s="162">
        <v>0</v>
      </c>
      <c r="D245" s="162">
        <v>0</v>
      </c>
      <c r="E245" s="162">
        <v>0</v>
      </c>
      <c r="F245" s="162">
        <v>21</v>
      </c>
      <c r="G245" s="231" t="s">
        <v>507</v>
      </c>
      <c r="H245" s="164" t="s">
        <v>5059</v>
      </c>
      <c r="I245" s="231" t="s">
        <v>20</v>
      </c>
      <c r="J245" s="231" t="s">
        <v>353</v>
      </c>
      <c r="K245" s="231" t="s">
        <v>172</v>
      </c>
      <c r="L245" s="165" t="s">
        <v>6761</v>
      </c>
      <c r="M245" s="165" t="s">
        <v>6747</v>
      </c>
      <c r="N245" s="64">
        <v>3</v>
      </c>
      <c r="O245" s="64">
        <v>3</v>
      </c>
      <c r="P245" s="64">
        <v>3</v>
      </c>
      <c r="Q245" s="64">
        <v>1</v>
      </c>
      <c r="R245" s="64">
        <f t="shared" si="62"/>
        <v>10</v>
      </c>
      <c r="S245" s="105" t="s">
        <v>6748</v>
      </c>
      <c r="T245" s="105" t="s">
        <v>172</v>
      </c>
      <c r="U245" s="159">
        <f t="shared" si="63"/>
        <v>6</v>
      </c>
      <c r="V245" s="398">
        <v>0</v>
      </c>
      <c r="W245" s="100">
        <f t="shared" si="64"/>
        <v>0</v>
      </c>
      <c r="X245" s="105" t="str">
        <f t="shared" si="65"/>
        <v>En Riesgo de no Cumplimiento</v>
      </c>
      <c r="Y245" s="166"/>
      <c r="Z245" s="159">
        <f t="shared" si="66"/>
        <v>4</v>
      </c>
      <c r="AA245" s="159"/>
      <c r="AB245" s="100" t="str">
        <f t="shared" si="67"/>
        <v>No hay ejecución</v>
      </c>
      <c r="AC245" s="105" t="str">
        <f t="shared" si="68"/>
        <v>NA</v>
      </c>
      <c r="AD245" s="166"/>
      <c r="AE245" s="65">
        <f t="shared" si="69"/>
        <v>0</v>
      </c>
      <c r="AF245" s="100" t="str">
        <f t="shared" si="70"/>
        <v>No hay Programación</v>
      </c>
      <c r="AG245" s="105" t="str">
        <f t="shared" si="71"/>
        <v>De acuerdo a lo programado</v>
      </c>
      <c r="AH245" s="166"/>
      <c r="AI245" s="65" t="s">
        <v>502</v>
      </c>
      <c r="AJ245" s="105" t="s">
        <v>502</v>
      </c>
    </row>
    <row r="246" spans="1:36" ht="36.450000000000003" customHeight="1" thickTop="1" thickBot="1">
      <c r="A246" s="63">
        <v>231</v>
      </c>
      <c r="B246" s="162">
        <v>0</v>
      </c>
      <c r="C246" s="162">
        <v>0</v>
      </c>
      <c r="D246" s="162">
        <v>0</v>
      </c>
      <c r="E246" s="162">
        <v>0</v>
      </c>
      <c r="F246" s="162">
        <v>21</v>
      </c>
      <c r="G246" s="231" t="s">
        <v>507</v>
      </c>
      <c r="H246" s="164" t="s">
        <v>5061</v>
      </c>
      <c r="I246" s="231" t="s">
        <v>20</v>
      </c>
      <c r="J246" s="231" t="s">
        <v>353</v>
      </c>
      <c r="K246" s="231" t="s">
        <v>172</v>
      </c>
      <c r="L246" s="165" t="s">
        <v>6761</v>
      </c>
      <c r="M246" s="165" t="s">
        <v>6747</v>
      </c>
      <c r="N246" s="64">
        <v>13</v>
      </c>
      <c r="O246" s="64">
        <v>13</v>
      </c>
      <c r="P246" s="64">
        <v>13</v>
      </c>
      <c r="Q246" s="64">
        <v>11</v>
      </c>
      <c r="R246" s="64">
        <f t="shared" si="62"/>
        <v>50</v>
      </c>
      <c r="S246" s="105" t="s">
        <v>6748</v>
      </c>
      <c r="T246" s="105" t="s">
        <v>172</v>
      </c>
      <c r="U246" s="159">
        <f t="shared" si="63"/>
        <v>26</v>
      </c>
      <c r="V246" s="398">
        <v>0</v>
      </c>
      <c r="W246" s="100">
        <f t="shared" si="64"/>
        <v>0</v>
      </c>
      <c r="X246" s="105" t="str">
        <f t="shared" si="65"/>
        <v>En Riesgo de no Cumplimiento</v>
      </c>
      <c r="Y246" s="166"/>
      <c r="Z246" s="159">
        <f t="shared" si="66"/>
        <v>24</v>
      </c>
      <c r="AA246" s="159"/>
      <c r="AB246" s="100" t="str">
        <f t="shared" si="67"/>
        <v>No hay ejecución</v>
      </c>
      <c r="AC246" s="105" t="str">
        <f t="shared" si="68"/>
        <v>NA</v>
      </c>
      <c r="AD246" s="166"/>
      <c r="AE246" s="65">
        <f t="shared" si="69"/>
        <v>0</v>
      </c>
      <c r="AF246" s="100" t="str">
        <f t="shared" si="70"/>
        <v>No hay Programación</v>
      </c>
      <c r="AG246" s="105" t="str">
        <f t="shared" si="71"/>
        <v>De acuerdo a lo programado</v>
      </c>
      <c r="AH246" s="166"/>
      <c r="AI246" s="65" t="s">
        <v>502</v>
      </c>
      <c r="AJ246" s="105" t="s">
        <v>502</v>
      </c>
    </row>
    <row r="247" spans="1:36" ht="36.450000000000003" customHeight="1" thickTop="1" thickBot="1">
      <c r="A247" s="63">
        <v>232</v>
      </c>
      <c r="B247" s="162">
        <v>0</v>
      </c>
      <c r="C247" s="162">
        <v>0</v>
      </c>
      <c r="D247" s="162">
        <v>0</v>
      </c>
      <c r="E247" s="162">
        <v>0</v>
      </c>
      <c r="F247" s="162">
        <v>21</v>
      </c>
      <c r="G247" s="231" t="s">
        <v>507</v>
      </c>
      <c r="H247" s="164" t="s">
        <v>5062</v>
      </c>
      <c r="I247" s="231" t="s">
        <v>20</v>
      </c>
      <c r="J247" s="231" t="s">
        <v>353</v>
      </c>
      <c r="K247" s="231" t="s">
        <v>172</v>
      </c>
      <c r="L247" s="165" t="s">
        <v>6761</v>
      </c>
      <c r="M247" s="165" t="s">
        <v>6747</v>
      </c>
      <c r="N247" s="64">
        <v>13</v>
      </c>
      <c r="O247" s="64">
        <v>13</v>
      </c>
      <c r="P247" s="64">
        <v>13</v>
      </c>
      <c r="Q247" s="64">
        <v>11</v>
      </c>
      <c r="R247" s="64">
        <f t="shared" si="62"/>
        <v>50</v>
      </c>
      <c r="S247" s="105" t="s">
        <v>6748</v>
      </c>
      <c r="T247" s="105" t="s">
        <v>172</v>
      </c>
      <c r="U247" s="159">
        <f t="shared" si="63"/>
        <v>26</v>
      </c>
      <c r="V247" s="398">
        <v>0</v>
      </c>
      <c r="W247" s="100">
        <f t="shared" si="64"/>
        <v>0</v>
      </c>
      <c r="X247" s="105" t="str">
        <f t="shared" si="65"/>
        <v>En Riesgo de no Cumplimiento</v>
      </c>
      <c r="Y247" s="166"/>
      <c r="Z247" s="159">
        <f t="shared" si="66"/>
        <v>24</v>
      </c>
      <c r="AA247" s="159"/>
      <c r="AB247" s="100" t="str">
        <f t="shared" si="67"/>
        <v>No hay ejecución</v>
      </c>
      <c r="AC247" s="105" t="str">
        <f t="shared" si="68"/>
        <v>NA</v>
      </c>
      <c r="AD247" s="166"/>
      <c r="AE247" s="65">
        <f t="shared" si="69"/>
        <v>0</v>
      </c>
      <c r="AF247" s="100" t="str">
        <f t="shared" si="70"/>
        <v>No hay Programación</v>
      </c>
      <c r="AG247" s="105" t="str">
        <f t="shared" si="71"/>
        <v>De acuerdo a lo programado</v>
      </c>
      <c r="AH247" s="166"/>
      <c r="AI247" s="65" t="s">
        <v>502</v>
      </c>
      <c r="AJ247" s="105" t="s">
        <v>502</v>
      </c>
    </row>
    <row r="248" spans="1:36" ht="36.450000000000003" customHeight="1" thickTop="1" thickBot="1">
      <c r="A248" s="63">
        <v>233</v>
      </c>
      <c r="B248" s="162">
        <v>0</v>
      </c>
      <c r="C248" s="162">
        <v>0</v>
      </c>
      <c r="D248" s="162">
        <v>0</v>
      </c>
      <c r="E248" s="162">
        <v>0</v>
      </c>
      <c r="F248" s="162">
        <v>21</v>
      </c>
      <c r="G248" s="231" t="s">
        <v>507</v>
      </c>
      <c r="H248" s="164" t="s">
        <v>5063</v>
      </c>
      <c r="I248" s="231" t="s">
        <v>20</v>
      </c>
      <c r="J248" s="231" t="s">
        <v>353</v>
      </c>
      <c r="K248" s="231" t="s">
        <v>172</v>
      </c>
      <c r="L248" s="165" t="s">
        <v>6761</v>
      </c>
      <c r="M248" s="165" t="s">
        <v>6747</v>
      </c>
      <c r="N248" s="64">
        <v>5</v>
      </c>
      <c r="O248" s="64">
        <v>5</v>
      </c>
      <c r="P248" s="64">
        <v>5</v>
      </c>
      <c r="Q248" s="64">
        <v>5</v>
      </c>
      <c r="R248" s="64">
        <f t="shared" si="62"/>
        <v>20</v>
      </c>
      <c r="S248" s="105" t="s">
        <v>6748</v>
      </c>
      <c r="T248" s="105" t="s">
        <v>172</v>
      </c>
      <c r="U248" s="159">
        <f t="shared" si="63"/>
        <v>10</v>
      </c>
      <c r="V248" s="398">
        <v>20</v>
      </c>
      <c r="W248" s="100">
        <f t="shared" si="64"/>
        <v>2</v>
      </c>
      <c r="X248" s="105" t="str">
        <f t="shared" si="65"/>
        <v>De acuerdo a lo programado</v>
      </c>
      <c r="Y248" s="166"/>
      <c r="Z248" s="159">
        <f t="shared" si="66"/>
        <v>10</v>
      </c>
      <c r="AA248" s="159"/>
      <c r="AB248" s="100" t="str">
        <f t="shared" si="67"/>
        <v>No hay ejecución</v>
      </c>
      <c r="AC248" s="105" t="str">
        <f t="shared" si="68"/>
        <v>NA</v>
      </c>
      <c r="AD248" s="166"/>
      <c r="AE248" s="65">
        <f t="shared" si="69"/>
        <v>20</v>
      </c>
      <c r="AF248" s="100">
        <f t="shared" si="70"/>
        <v>1</v>
      </c>
      <c r="AG248" s="105" t="str">
        <f t="shared" si="71"/>
        <v>De acuerdo a lo programado</v>
      </c>
      <c r="AH248" s="166"/>
      <c r="AI248" s="65" t="s">
        <v>502</v>
      </c>
      <c r="AJ248" s="105" t="s">
        <v>502</v>
      </c>
    </row>
    <row r="249" spans="1:36" ht="36.450000000000003" customHeight="1" thickTop="1" thickBot="1">
      <c r="A249" s="63">
        <v>234</v>
      </c>
      <c r="B249" s="162">
        <v>0</v>
      </c>
      <c r="C249" s="162">
        <v>0</v>
      </c>
      <c r="D249" s="162">
        <v>0</v>
      </c>
      <c r="E249" s="162">
        <v>0</v>
      </c>
      <c r="F249" s="162">
        <v>21</v>
      </c>
      <c r="G249" s="231" t="s">
        <v>507</v>
      </c>
      <c r="H249" s="164" t="s">
        <v>5064</v>
      </c>
      <c r="I249" s="231" t="s">
        <v>20</v>
      </c>
      <c r="J249" s="231" t="s">
        <v>353</v>
      </c>
      <c r="K249" s="231" t="s">
        <v>172</v>
      </c>
      <c r="L249" s="165" t="s">
        <v>6761</v>
      </c>
      <c r="M249" s="165" t="s">
        <v>6747</v>
      </c>
      <c r="N249" s="64">
        <v>13</v>
      </c>
      <c r="O249" s="64">
        <v>13</v>
      </c>
      <c r="P249" s="64">
        <v>13</v>
      </c>
      <c r="Q249" s="64">
        <v>13</v>
      </c>
      <c r="R249" s="64">
        <f t="shared" si="62"/>
        <v>52</v>
      </c>
      <c r="S249" s="105" t="s">
        <v>6748</v>
      </c>
      <c r="T249" s="105" t="s">
        <v>172</v>
      </c>
      <c r="U249" s="159">
        <f t="shared" si="63"/>
        <v>26</v>
      </c>
      <c r="V249" s="398">
        <v>26</v>
      </c>
      <c r="W249" s="100">
        <f t="shared" si="64"/>
        <v>1</v>
      </c>
      <c r="X249" s="105" t="str">
        <f t="shared" si="65"/>
        <v>De acuerdo a lo programado</v>
      </c>
      <c r="Y249" s="166"/>
      <c r="Z249" s="159">
        <f t="shared" si="66"/>
        <v>26</v>
      </c>
      <c r="AA249" s="159"/>
      <c r="AB249" s="100" t="str">
        <f t="shared" si="67"/>
        <v>No hay ejecución</v>
      </c>
      <c r="AC249" s="105" t="str">
        <f t="shared" si="68"/>
        <v>NA</v>
      </c>
      <c r="AD249" s="166"/>
      <c r="AE249" s="65">
        <f t="shared" si="69"/>
        <v>26</v>
      </c>
      <c r="AF249" s="100">
        <f t="shared" si="70"/>
        <v>0.5</v>
      </c>
      <c r="AG249" s="105" t="str">
        <f t="shared" si="71"/>
        <v>Incumplimiento</v>
      </c>
      <c r="AH249" s="166"/>
      <c r="AI249" s="65" t="s">
        <v>502</v>
      </c>
      <c r="AJ249" s="105" t="s">
        <v>502</v>
      </c>
    </row>
    <row r="250" spans="1:36" ht="36.450000000000003" customHeight="1" thickTop="1" thickBot="1">
      <c r="A250" s="63">
        <v>235</v>
      </c>
      <c r="B250" s="162">
        <v>0</v>
      </c>
      <c r="C250" s="162">
        <v>0</v>
      </c>
      <c r="D250" s="162">
        <v>0</v>
      </c>
      <c r="E250" s="162">
        <v>0</v>
      </c>
      <c r="F250" s="162">
        <v>21</v>
      </c>
      <c r="G250" s="231" t="s">
        <v>507</v>
      </c>
      <c r="H250" s="164" t="s">
        <v>5065</v>
      </c>
      <c r="I250" s="231" t="s">
        <v>20</v>
      </c>
      <c r="J250" s="231" t="s">
        <v>353</v>
      </c>
      <c r="K250" s="231" t="s">
        <v>172</v>
      </c>
      <c r="L250" s="165" t="s">
        <v>6761</v>
      </c>
      <c r="M250" s="165" t="s">
        <v>6747</v>
      </c>
      <c r="N250" s="64">
        <v>9</v>
      </c>
      <c r="O250" s="64">
        <v>9</v>
      </c>
      <c r="P250" s="64">
        <v>9</v>
      </c>
      <c r="Q250" s="64">
        <v>9</v>
      </c>
      <c r="R250" s="64">
        <f t="shared" si="62"/>
        <v>36</v>
      </c>
      <c r="S250" s="105" t="s">
        <v>6748</v>
      </c>
      <c r="T250" s="105" t="s">
        <v>172</v>
      </c>
      <c r="U250" s="159">
        <f t="shared" si="63"/>
        <v>18</v>
      </c>
      <c r="V250" s="398">
        <v>18</v>
      </c>
      <c r="W250" s="100">
        <f t="shared" si="64"/>
        <v>1</v>
      </c>
      <c r="X250" s="105" t="str">
        <f t="shared" si="65"/>
        <v>De acuerdo a lo programado</v>
      </c>
      <c r="Y250" s="166"/>
      <c r="Z250" s="159">
        <f t="shared" si="66"/>
        <v>18</v>
      </c>
      <c r="AA250" s="159"/>
      <c r="AB250" s="100" t="str">
        <f t="shared" si="67"/>
        <v>No hay ejecución</v>
      </c>
      <c r="AC250" s="105" t="str">
        <f t="shared" si="68"/>
        <v>NA</v>
      </c>
      <c r="AD250" s="166"/>
      <c r="AE250" s="65">
        <f t="shared" si="69"/>
        <v>18</v>
      </c>
      <c r="AF250" s="100">
        <f t="shared" si="70"/>
        <v>0.5</v>
      </c>
      <c r="AG250" s="105" t="str">
        <f t="shared" si="71"/>
        <v>Incumplimiento</v>
      </c>
      <c r="AH250" s="166"/>
      <c r="AI250" s="65" t="s">
        <v>502</v>
      </c>
      <c r="AJ250" s="105" t="s">
        <v>502</v>
      </c>
    </row>
    <row r="251" spans="1:36" ht="36.450000000000003" customHeight="1" thickTop="1" thickBot="1">
      <c r="A251" s="63">
        <v>236</v>
      </c>
      <c r="B251" s="162">
        <v>0</v>
      </c>
      <c r="C251" s="162">
        <v>0</v>
      </c>
      <c r="D251" s="162">
        <v>0</v>
      </c>
      <c r="E251" s="162">
        <v>0</v>
      </c>
      <c r="F251" s="162">
        <v>21</v>
      </c>
      <c r="G251" s="231" t="s">
        <v>507</v>
      </c>
      <c r="H251" s="164" t="s">
        <v>5066</v>
      </c>
      <c r="I251" s="231" t="s">
        <v>20</v>
      </c>
      <c r="J251" s="231" t="s">
        <v>353</v>
      </c>
      <c r="K251" s="231" t="s">
        <v>172</v>
      </c>
      <c r="L251" s="165" t="s">
        <v>6761</v>
      </c>
      <c r="M251" s="165" t="s">
        <v>6747</v>
      </c>
      <c r="N251" s="64">
        <v>12</v>
      </c>
      <c r="O251" s="64">
        <v>12</v>
      </c>
      <c r="P251" s="64">
        <v>12</v>
      </c>
      <c r="Q251" s="64">
        <v>12</v>
      </c>
      <c r="R251" s="64">
        <f t="shared" si="62"/>
        <v>48</v>
      </c>
      <c r="S251" s="105" t="s">
        <v>6748</v>
      </c>
      <c r="T251" s="105" t="s">
        <v>172</v>
      </c>
      <c r="U251" s="159">
        <f t="shared" si="63"/>
        <v>24</v>
      </c>
      <c r="V251" s="398">
        <v>24</v>
      </c>
      <c r="W251" s="100">
        <f t="shared" si="64"/>
        <v>1</v>
      </c>
      <c r="X251" s="105" t="str">
        <f t="shared" si="65"/>
        <v>De acuerdo a lo programado</v>
      </c>
      <c r="Y251" s="166"/>
      <c r="Z251" s="159">
        <f t="shared" si="66"/>
        <v>24</v>
      </c>
      <c r="AA251" s="159"/>
      <c r="AB251" s="100" t="str">
        <f t="shared" si="67"/>
        <v>No hay ejecución</v>
      </c>
      <c r="AC251" s="105" t="str">
        <f t="shared" si="68"/>
        <v>NA</v>
      </c>
      <c r="AD251" s="166"/>
      <c r="AE251" s="65">
        <f t="shared" si="69"/>
        <v>24</v>
      </c>
      <c r="AF251" s="100">
        <f t="shared" si="70"/>
        <v>0.5</v>
      </c>
      <c r="AG251" s="105" t="str">
        <f t="shared" si="71"/>
        <v>Incumplimiento</v>
      </c>
      <c r="AH251" s="166"/>
      <c r="AI251" s="65" t="s">
        <v>502</v>
      </c>
      <c r="AJ251" s="105" t="s">
        <v>502</v>
      </c>
    </row>
    <row r="252" spans="1:36" ht="36.450000000000003" customHeight="1" thickTop="1" thickBot="1">
      <c r="A252" s="63">
        <v>237</v>
      </c>
      <c r="B252" s="162">
        <v>0</v>
      </c>
      <c r="C252" s="162">
        <v>0</v>
      </c>
      <c r="D252" s="162">
        <v>0</v>
      </c>
      <c r="E252" s="162">
        <v>0</v>
      </c>
      <c r="F252" s="162">
        <v>21</v>
      </c>
      <c r="G252" s="231" t="s">
        <v>507</v>
      </c>
      <c r="H252" s="164" t="s">
        <v>5067</v>
      </c>
      <c r="I252" s="231" t="s">
        <v>20</v>
      </c>
      <c r="J252" s="231" t="s">
        <v>353</v>
      </c>
      <c r="K252" s="231" t="s">
        <v>172</v>
      </c>
      <c r="L252" s="165" t="s">
        <v>6761</v>
      </c>
      <c r="M252" s="165" t="s">
        <v>6747</v>
      </c>
      <c r="N252" s="64">
        <v>12</v>
      </c>
      <c r="O252" s="64">
        <v>12</v>
      </c>
      <c r="P252" s="64">
        <v>12</v>
      </c>
      <c r="Q252" s="64">
        <v>12</v>
      </c>
      <c r="R252" s="64">
        <f t="shared" si="62"/>
        <v>48</v>
      </c>
      <c r="S252" s="105" t="s">
        <v>6748</v>
      </c>
      <c r="T252" s="105" t="s">
        <v>172</v>
      </c>
      <c r="U252" s="159">
        <f t="shared" si="63"/>
        <v>24</v>
      </c>
      <c r="V252" s="398">
        <v>2</v>
      </c>
      <c r="W252" s="100">
        <f t="shared" si="64"/>
        <v>8.3333333333333329E-2</v>
      </c>
      <c r="X252" s="105" t="str">
        <f t="shared" si="65"/>
        <v>En Riesgo de no Cumplimiento</v>
      </c>
      <c r="Y252" s="166"/>
      <c r="Z252" s="159">
        <f t="shared" si="66"/>
        <v>24</v>
      </c>
      <c r="AA252" s="159"/>
      <c r="AB252" s="100" t="str">
        <f t="shared" si="67"/>
        <v>No hay ejecución</v>
      </c>
      <c r="AC252" s="105" t="str">
        <f t="shared" si="68"/>
        <v>NA</v>
      </c>
      <c r="AD252" s="166"/>
      <c r="AE252" s="65">
        <f t="shared" si="69"/>
        <v>2</v>
      </c>
      <c r="AF252" s="100">
        <f t="shared" si="70"/>
        <v>4.1666666666666664E-2</v>
      </c>
      <c r="AG252" s="105" t="str">
        <f t="shared" si="71"/>
        <v>Incumplimiento</v>
      </c>
      <c r="AH252" s="166"/>
      <c r="AI252" s="65" t="s">
        <v>502</v>
      </c>
      <c r="AJ252" s="105" t="s">
        <v>502</v>
      </c>
    </row>
    <row r="253" spans="1:36" ht="36.450000000000003" customHeight="1" thickTop="1" thickBot="1">
      <c r="A253" s="63">
        <v>238</v>
      </c>
      <c r="B253" s="162">
        <v>0</v>
      </c>
      <c r="C253" s="162">
        <v>0</v>
      </c>
      <c r="D253" s="162">
        <v>0</v>
      </c>
      <c r="E253" s="162">
        <v>0</v>
      </c>
      <c r="F253" s="162">
        <v>21</v>
      </c>
      <c r="G253" s="231" t="s">
        <v>507</v>
      </c>
      <c r="H253" s="164" t="s">
        <v>5069</v>
      </c>
      <c r="I253" s="231" t="s">
        <v>20</v>
      </c>
      <c r="J253" s="231" t="s">
        <v>353</v>
      </c>
      <c r="K253" s="231" t="s">
        <v>172</v>
      </c>
      <c r="L253" s="165" t="s">
        <v>6761</v>
      </c>
      <c r="M253" s="165" t="s">
        <v>6747</v>
      </c>
      <c r="N253" s="64">
        <v>25</v>
      </c>
      <c r="O253" s="64">
        <v>25</v>
      </c>
      <c r="P253" s="64">
        <v>25</v>
      </c>
      <c r="Q253" s="64">
        <v>25</v>
      </c>
      <c r="R253" s="64">
        <f t="shared" si="62"/>
        <v>100</v>
      </c>
      <c r="S253" s="105" t="s">
        <v>6748</v>
      </c>
      <c r="T253" s="105" t="s">
        <v>172</v>
      </c>
      <c r="U253" s="159">
        <f t="shared" si="63"/>
        <v>50</v>
      </c>
      <c r="V253" s="398">
        <v>25</v>
      </c>
      <c r="W253" s="100">
        <f t="shared" si="64"/>
        <v>0.5</v>
      </c>
      <c r="X253" s="105" t="str">
        <f t="shared" si="65"/>
        <v>En Riesgo de no Cumplimiento</v>
      </c>
      <c r="Y253" s="166"/>
      <c r="Z253" s="159">
        <f t="shared" si="66"/>
        <v>50</v>
      </c>
      <c r="AA253" s="159"/>
      <c r="AB253" s="100" t="str">
        <f t="shared" si="67"/>
        <v>No hay ejecución</v>
      </c>
      <c r="AC253" s="105" t="str">
        <f t="shared" si="68"/>
        <v>NA</v>
      </c>
      <c r="AD253" s="166"/>
      <c r="AE253" s="65">
        <f t="shared" si="69"/>
        <v>25</v>
      </c>
      <c r="AF253" s="100">
        <f t="shared" si="70"/>
        <v>0.25</v>
      </c>
      <c r="AG253" s="105" t="str">
        <f t="shared" si="71"/>
        <v>Incumplimiento</v>
      </c>
      <c r="AH253" s="166"/>
      <c r="AI253" s="65" t="s">
        <v>502</v>
      </c>
      <c r="AJ253" s="105" t="s">
        <v>502</v>
      </c>
    </row>
    <row r="254" spans="1:36" ht="36.450000000000003" customHeight="1" thickTop="1" thickBot="1">
      <c r="A254" s="63">
        <v>239</v>
      </c>
      <c r="B254" s="162">
        <v>0</v>
      </c>
      <c r="C254" s="162">
        <v>0</v>
      </c>
      <c r="D254" s="162">
        <v>0</v>
      </c>
      <c r="E254" s="162">
        <v>0</v>
      </c>
      <c r="F254" s="162">
        <v>21</v>
      </c>
      <c r="G254" s="231" t="s">
        <v>507</v>
      </c>
      <c r="H254" s="164" t="s">
        <v>5070</v>
      </c>
      <c r="I254" s="231" t="s">
        <v>20</v>
      </c>
      <c r="J254" s="231" t="s">
        <v>353</v>
      </c>
      <c r="K254" s="231" t="s">
        <v>172</v>
      </c>
      <c r="L254" s="165" t="s">
        <v>6761</v>
      </c>
      <c r="M254" s="165" t="s">
        <v>6747</v>
      </c>
      <c r="N254" s="64">
        <v>3</v>
      </c>
      <c r="O254" s="64">
        <v>3</v>
      </c>
      <c r="P254" s="64">
        <v>3</v>
      </c>
      <c r="Q254" s="64">
        <v>3</v>
      </c>
      <c r="R254" s="64">
        <f t="shared" si="62"/>
        <v>12</v>
      </c>
      <c r="S254" s="105" t="s">
        <v>6748</v>
      </c>
      <c r="T254" s="105" t="s">
        <v>172</v>
      </c>
      <c r="U254" s="159">
        <f t="shared" si="63"/>
        <v>6</v>
      </c>
      <c r="V254" s="398">
        <v>6</v>
      </c>
      <c r="W254" s="100">
        <f t="shared" si="64"/>
        <v>1</v>
      </c>
      <c r="X254" s="105" t="str">
        <f t="shared" si="65"/>
        <v>De acuerdo a lo programado</v>
      </c>
      <c r="Y254" s="166"/>
      <c r="Z254" s="159">
        <f t="shared" si="66"/>
        <v>6</v>
      </c>
      <c r="AA254" s="159"/>
      <c r="AB254" s="100" t="str">
        <f t="shared" si="67"/>
        <v>No hay ejecución</v>
      </c>
      <c r="AC254" s="105" t="str">
        <f t="shared" si="68"/>
        <v>NA</v>
      </c>
      <c r="AD254" s="166"/>
      <c r="AE254" s="65">
        <f t="shared" si="69"/>
        <v>6</v>
      </c>
      <c r="AF254" s="100">
        <f t="shared" si="70"/>
        <v>0.5</v>
      </c>
      <c r="AG254" s="105" t="str">
        <f t="shared" si="71"/>
        <v>Incumplimiento</v>
      </c>
      <c r="AH254" s="166"/>
      <c r="AI254" s="65" t="s">
        <v>502</v>
      </c>
      <c r="AJ254" s="105" t="s">
        <v>502</v>
      </c>
    </row>
    <row r="255" spans="1:36" ht="36.450000000000003" customHeight="1" thickTop="1" thickBot="1">
      <c r="A255" s="63">
        <v>240</v>
      </c>
      <c r="B255" s="162">
        <v>0</v>
      </c>
      <c r="C255" s="162">
        <v>0</v>
      </c>
      <c r="D255" s="162">
        <v>0</v>
      </c>
      <c r="E255" s="162">
        <v>0</v>
      </c>
      <c r="F255" s="162">
        <v>21</v>
      </c>
      <c r="G255" s="231" t="s">
        <v>507</v>
      </c>
      <c r="H255" s="164" t="s">
        <v>5072</v>
      </c>
      <c r="I255" s="231" t="s">
        <v>20</v>
      </c>
      <c r="J255" s="231" t="s">
        <v>353</v>
      </c>
      <c r="K255" s="231" t="s">
        <v>172</v>
      </c>
      <c r="L255" s="165" t="s">
        <v>6761</v>
      </c>
      <c r="M255" s="165" t="s">
        <v>6747</v>
      </c>
      <c r="N255" s="64"/>
      <c r="O255" s="64">
        <v>1</v>
      </c>
      <c r="P255" s="64"/>
      <c r="Q255" s="64"/>
      <c r="R255" s="64">
        <f t="shared" si="62"/>
        <v>1</v>
      </c>
      <c r="S255" s="105" t="s">
        <v>6748</v>
      </c>
      <c r="T255" s="105" t="s">
        <v>172</v>
      </c>
      <c r="U255" s="159">
        <f t="shared" si="63"/>
        <v>1</v>
      </c>
      <c r="V255" s="398">
        <v>0</v>
      </c>
      <c r="W255" s="100">
        <f t="shared" si="64"/>
        <v>0</v>
      </c>
      <c r="X255" s="105" t="str">
        <f t="shared" si="65"/>
        <v>En Riesgo de no Cumplimiento</v>
      </c>
      <c r="Y255" s="166"/>
      <c r="Z255" s="159">
        <f t="shared" si="66"/>
        <v>0</v>
      </c>
      <c r="AA255" s="159"/>
      <c r="AB255" s="100" t="str">
        <f t="shared" si="67"/>
        <v>No hay ejecución</v>
      </c>
      <c r="AC255" s="105" t="str">
        <f t="shared" si="68"/>
        <v>NA</v>
      </c>
      <c r="AD255" s="166"/>
      <c r="AE255" s="65">
        <f t="shared" si="69"/>
        <v>0</v>
      </c>
      <c r="AF255" s="100" t="str">
        <f t="shared" si="70"/>
        <v>No hay Programación</v>
      </c>
      <c r="AG255" s="105" t="str">
        <f t="shared" si="71"/>
        <v>De acuerdo a lo programado</v>
      </c>
      <c r="AH255" s="166"/>
      <c r="AI255" s="65" t="s">
        <v>502</v>
      </c>
      <c r="AJ255" s="105" t="s">
        <v>502</v>
      </c>
    </row>
    <row r="256" spans="1:36" ht="36.450000000000003" customHeight="1" thickTop="1" thickBot="1">
      <c r="A256" s="63">
        <v>241</v>
      </c>
      <c r="B256" s="162">
        <v>0</v>
      </c>
      <c r="C256" s="162">
        <v>0</v>
      </c>
      <c r="D256" s="162">
        <v>0</v>
      </c>
      <c r="E256" s="162">
        <v>0</v>
      </c>
      <c r="F256" s="162">
        <v>21</v>
      </c>
      <c r="G256" s="231" t="s">
        <v>507</v>
      </c>
      <c r="H256" s="164" t="s">
        <v>4641</v>
      </c>
      <c r="I256" s="231" t="s">
        <v>20</v>
      </c>
      <c r="J256" s="231" t="s">
        <v>353</v>
      </c>
      <c r="K256" s="231" t="s">
        <v>172</v>
      </c>
      <c r="L256" s="165" t="s">
        <v>6761</v>
      </c>
      <c r="M256" s="165" t="s">
        <v>6747</v>
      </c>
      <c r="N256" s="64">
        <v>5</v>
      </c>
      <c r="O256" s="64">
        <v>5</v>
      </c>
      <c r="P256" s="64">
        <v>5</v>
      </c>
      <c r="Q256" s="64">
        <v>5</v>
      </c>
      <c r="R256" s="64">
        <f t="shared" si="62"/>
        <v>20</v>
      </c>
      <c r="S256" s="105" t="s">
        <v>6748</v>
      </c>
      <c r="T256" s="105" t="s">
        <v>172</v>
      </c>
      <c r="U256" s="159">
        <f t="shared" si="63"/>
        <v>10</v>
      </c>
      <c r="V256" s="398">
        <v>1</v>
      </c>
      <c r="W256" s="100">
        <f t="shared" si="64"/>
        <v>0.1</v>
      </c>
      <c r="X256" s="105" t="str">
        <f t="shared" si="65"/>
        <v>En Riesgo de no Cumplimiento</v>
      </c>
      <c r="Y256" s="166"/>
      <c r="Z256" s="159">
        <f t="shared" si="66"/>
        <v>10</v>
      </c>
      <c r="AA256" s="159"/>
      <c r="AB256" s="100" t="str">
        <f t="shared" si="67"/>
        <v>No hay ejecución</v>
      </c>
      <c r="AC256" s="105" t="str">
        <f t="shared" si="68"/>
        <v>NA</v>
      </c>
      <c r="AD256" s="166"/>
      <c r="AE256" s="65">
        <f t="shared" si="69"/>
        <v>1</v>
      </c>
      <c r="AF256" s="100">
        <f t="shared" si="70"/>
        <v>0.05</v>
      </c>
      <c r="AG256" s="105" t="str">
        <f t="shared" si="71"/>
        <v>Incumplimiento</v>
      </c>
      <c r="AH256" s="166"/>
      <c r="AI256" s="65" t="s">
        <v>502</v>
      </c>
      <c r="AJ256" s="105" t="s">
        <v>502</v>
      </c>
    </row>
    <row r="257" spans="1:36" ht="36.450000000000003" customHeight="1" thickTop="1" thickBot="1">
      <c r="A257" s="63">
        <v>242</v>
      </c>
      <c r="B257" s="162">
        <v>0</v>
      </c>
      <c r="C257" s="162">
        <v>0</v>
      </c>
      <c r="D257" s="162">
        <v>0</v>
      </c>
      <c r="E257" s="162">
        <v>0</v>
      </c>
      <c r="F257" s="162">
        <v>21</v>
      </c>
      <c r="G257" s="231" t="s">
        <v>507</v>
      </c>
      <c r="H257" s="164" t="s">
        <v>4319</v>
      </c>
      <c r="I257" s="231" t="s">
        <v>20</v>
      </c>
      <c r="J257" s="231" t="s">
        <v>353</v>
      </c>
      <c r="K257" s="231" t="s">
        <v>172</v>
      </c>
      <c r="L257" s="165" t="s">
        <v>6761</v>
      </c>
      <c r="M257" s="165" t="s">
        <v>6747</v>
      </c>
      <c r="N257" s="64">
        <v>3</v>
      </c>
      <c r="O257" s="64">
        <v>3</v>
      </c>
      <c r="P257" s="64">
        <v>3</v>
      </c>
      <c r="Q257" s="64">
        <v>3</v>
      </c>
      <c r="R257" s="64">
        <f t="shared" si="62"/>
        <v>12</v>
      </c>
      <c r="S257" s="105" t="s">
        <v>6748</v>
      </c>
      <c r="T257" s="105" t="s">
        <v>172</v>
      </c>
      <c r="U257" s="159">
        <f t="shared" si="63"/>
        <v>6</v>
      </c>
      <c r="V257" s="398">
        <v>4</v>
      </c>
      <c r="W257" s="100">
        <f t="shared" si="64"/>
        <v>0.66666666666666663</v>
      </c>
      <c r="X257" s="105" t="str">
        <f t="shared" si="65"/>
        <v>En Riesgo de no Cumplimiento</v>
      </c>
      <c r="Y257" s="166"/>
      <c r="Z257" s="159">
        <f t="shared" si="66"/>
        <v>6</v>
      </c>
      <c r="AA257" s="159"/>
      <c r="AB257" s="100" t="str">
        <f t="shared" si="67"/>
        <v>No hay ejecución</v>
      </c>
      <c r="AC257" s="105" t="str">
        <f t="shared" si="68"/>
        <v>NA</v>
      </c>
      <c r="AD257" s="166"/>
      <c r="AE257" s="65">
        <f t="shared" si="69"/>
        <v>4</v>
      </c>
      <c r="AF257" s="100">
        <f t="shared" si="70"/>
        <v>0.33333333333333331</v>
      </c>
      <c r="AG257" s="105" t="str">
        <f t="shared" si="71"/>
        <v>Incumplimiento</v>
      </c>
      <c r="AH257" s="166"/>
      <c r="AI257" s="65" t="s">
        <v>502</v>
      </c>
      <c r="AJ257" s="105" t="s">
        <v>502</v>
      </c>
    </row>
    <row r="258" spans="1:36" ht="36.450000000000003" customHeight="1" thickTop="1" thickBot="1">
      <c r="A258" s="63">
        <v>243</v>
      </c>
      <c r="B258" s="162">
        <v>0</v>
      </c>
      <c r="C258" s="162">
        <v>0</v>
      </c>
      <c r="D258" s="162">
        <v>0</v>
      </c>
      <c r="E258" s="162">
        <v>0</v>
      </c>
      <c r="F258" s="162">
        <v>21</v>
      </c>
      <c r="G258" s="231" t="s">
        <v>507</v>
      </c>
      <c r="H258" s="164" t="s">
        <v>5073</v>
      </c>
      <c r="I258" s="231" t="s">
        <v>20</v>
      </c>
      <c r="J258" s="231" t="s">
        <v>353</v>
      </c>
      <c r="K258" s="231" t="s">
        <v>172</v>
      </c>
      <c r="L258" s="165" t="s">
        <v>6761</v>
      </c>
      <c r="M258" s="165" t="s">
        <v>6747</v>
      </c>
      <c r="N258" s="64">
        <v>8</v>
      </c>
      <c r="O258" s="64">
        <v>8</v>
      </c>
      <c r="P258" s="64">
        <v>8</v>
      </c>
      <c r="Q258" s="64">
        <v>6</v>
      </c>
      <c r="R258" s="64">
        <f t="shared" si="62"/>
        <v>30</v>
      </c>
      <c r="S258" s="105" t="s">
        <v>6748</v>
      </c>
      <c r="T258" s="105" t="s">
        <v>172</v>
      </c>
      <c r="U258" s="159">
        <f t="shared" si="63"/>
        <v>16</v>
      </c>
      <c r="V258" s="398">
        <v>16</v>
      </c>
      <c r="W258" s="100">
        <f t="shared" si="64"/>
        <v>1</v>
      </c>
      <c r="X258" s="105" t="str">
        <f t="shared" si="65"/>
        <v>De acuerdo a lo programado</v>
      </c>
      <c r="Y258" s="166"/>
      <c r="Z258" s="159">
        <f t="shared" si="66"/>
        <v>14</v>
      </c>
      <c r="AA258" s="159"/>
      <c r="AB258" s="100" t="str">
        <f t="shared" si="67"/>
        <v>No hay ejecución</v>
      </c>
      <c r="AC258" s="105" t="str">
        <f t="shared" si="68"/>
        <v>NA</v>
      </c>
      <c r="AD258" s="166"/>
      <c r="AE258" s="65">
        <f t="shared" si="69"/>
        <v>16</v>
      </c>
      <c r="AF258" s="100">
        <f t="shared" si="70"/>
        <v>0.53333333333333333</v>
      </c>
      <c r="AG258" s="105" t="str">
        <f t="shared" si="71"/>
        <v>Incumplimiento</v>
      </c>
      <c r="AH258" s="166"/>
      <c r="AI258" s="65" t="s">
        <v>502</v>
      </c>
      <c r="AJ258" s="105" t="s">
        <v>502</v>
      </c>
    </row>
    <row r="259" spans="1:36" ht="36.450000000000003" customHeight="1" thickTop="1" thickBot="1">
      <c r="A259" s="63">
        <v>244</v>
      </c>
      <c r="B259" s="162">
        <v>0</v>
      </c>
      <c r="C259" s="162">
        <v>0</v>
      </c>
      <c r="D259" s="162">
        <v>0</v>
      </c>
      <c r="E259" s="162">
        <v>0</v>
      </c>
      <c r="F259" s="162">
        <v>21</v>
      </c>
      <c r="G259" s="231" t="s">
        <v>507</v>
      </c>
      <c r="H259" s="164" t="s">
        <v>6765</v>
      </c>
      <c r="I259" s="231" t="s">
        <v>20</v>
      </c>
      <c r="J259" s="231" t="s">
        <v>353</v>
      </c>
      <c r="K259" s="231" t="s">
        <v>172</v>
      </c>
      <c r="L259" s="165" t="s">
        <v>6761</v>
      </c>
      <c r="M259" s="165" t="s">
        <v>6747</v>
      </c>
      <c r="N259" s="64">
        <v>12</v>
      </c>
      <c r="O259" s="64">
        <v>12</v>
      </c>
      <c r="P259" s="64">
        <v>12</v>
      </c>
      <c r="Q259" s="64">
        <v>12</v>
      </c>
      <c r="R259" s="64">
        <f t="shared" si="62"/>
        <v>48</v>
      </c>
      <c r="S259" s="105" t="s">
        <v>6748</v>
      </c>
      <c r="T259" s="105" t="s">
        <v>172</v>
      </c>
      <c r="U259" s="159">
        <f t="shared" si="63"/>
        <v>24</v>
      </c>
      <c r="V259" s="398">
        <v>24</v>
      </c>
      <c r="W259" s="100">
        <f t="shared" si="64"/>
        <v>1</v>
      </c>
      <c r="X259" s="105" t="str">
        <f t="shared" si="65"/>
        <v>De acuerdo a lo programado</v>
      </c>
      <c r="Y259" s="166"/>
      <c r="Z259" s="159">
        <f t="shared" si="66"/>
        <v>24</v>
      </c>
      <c r="AA259" s="159"/>
      <c r="AB259" s="100" t="str">
        <f t="shared" si="67"/>
        <v>No hay ejecución</v>
      </c>
      <c r="AC259" s="105" t="str">
        <f t="shared" si="68"/>
        <v>NA</v>
      </c>
      <c r="AD259" s="166"/>
      <c r="AE259" s="65">
        <f t="shared" si="69"/>
        <v>24</v>
      </c>
      <c r="AF259" s="100">
        <f t="shared" si="70"/>
        <v>0.5</v>
      </c>
      <c r="AG259" s="105" t="str">
        <f t="shared" si="71"/>
        <v>Incumplimiento</v>
      </c>
      <c r="AH259" s="166"/>
      <c r="AI259" s="65" t="s">
        <v>502</v>
      </c>
      <c r="AJ259" s="105" t="s">
        <v>502</v>
      </c>
    </row>
    <row r="260" spans="1:36" ht="36.450000000000003" customHeight="1" thickTop="1" thickBot="1">
      <c r="A260" s="63">
        <v>245</v>
      </c>
      <c r="B260" s="162">
        <v>0</v>
      </c>
      <c r="C260" s="162">
        <v>0</v>
      </c>
      <c r="D260" s="162">
        <v>0</v>
      </c>
      <c r="E260" s="162">
        <v>0</v>
      </c>
      <c r="F260" s="162">
        <v>21</v>
      </c>
      <c r="G260" s="231" t="s">
        <v>507</v>
      </c>
      <c r="H260" s="164" t="s">
        <v>6766</v>
      </c>
      <c r="I260" s="231" t="s">
        <v>20</v>
      </c>
      <c r="J260" s="231" t="s">
        <v>353</v>
      </c>
      <c r="K260" s="231" t="s">
        <v>172</v>
      </c>
      <c r="L260" s="165" t="s">
        <v>6761</v>
      </c>
      <c r="M260" s="165" t="s">
        <v>6747</v>
      </c>
      <c r="N260" s="64">
        <v>6</v>
      </c>
      <c r="O260" s="64">
        <v>6</v>
      </c>
      <c r="P260" s="64">
        <v>6</v>
      </c>
      <c r="Q260" s="64">
        <v>6</v>
      </c>
      <c r="R260" s="64">
        <f t="shared" si="62"/>
        <v>24</v>
      </c>
      <c r="S260" s="105" t="s">
        <v>6748</v>
      </c>
      <c r="T260" s="105" t="s">
        <v>172</v>
      </c>
      <c r="U260" s="159">
        <f t="shared" si="63"/>
        <v>12</v>
      </c>
      <c r="V260" s="398">
        <v>12</v>
      </c>
      <c r="W260" s="100">
        <f t="shared" si="64"/>
        <v>1</v>
      </c>
      <c r="X260" s="105" t="str">
        <f t="shared" si="65"/>
        <v>De acuerdo a lo programado</v>
      </c>
      <c r="Y260" s="166"/>
      <c r="Z260" s="159">
        <f t="shared" si="66"/>
        <v>12</v>
      </c>
      <c r="AA260" s="159"/>
      <c r="AB260" s="100" t="str">
        <f t="shared" si="67"/>
        <v>No hay ejecución</v>
      </c>
      <c r="AC260" s="105" t="str">
        <f t="shared" si="68"/>
        <v>NA</v>
      </c>
      <c r="AD260" s="166"/>
      <c r="AE260" s="65">
        <f t="shared" si="69"/>
        <v>12</v>
      </c>
      <c r="AF260" s="100">
        <f t="shared" si="70"/>
        <v>0.5</v>
      </c>
      <c r="AG260" s="105" t="str">
        <f t="shared" si="71"/>
        <v>Incumplimiento</v>
      </c>
      <c r="AH260" s="166"/>
      <c r="AI260" s="65" t="s">
        <v>502</v>
      </c>
      <c r="AJ260" s="105" t="s">
        <v>502</v>
      </c>
    </row>
    <row r="261" spans="1:36" ht="36.450000000000003" customHeight="1" thickTop="1" thickBot="1">
      <c r="A261" s="63">
        <v>246</v>
      </c>
      <c r="B261" s="162">
        <v>0</v>
      </c>
      <c r="C261" s="162">
        <v>0</v>
      </c>
      <c r="D261" s="162">
        <v>0</v>
      </c>
      <c r="E261" s="162">
        <v>0</v>
      </c>
      <c r="F261" s="162">
        <v>21</v>
      </c>
      <c r="G261" s="231" t="s">
        <v>507</v>
      </c>
      <c r="H261" s="164" t="s">
        <v>6767</v>
      </c>
      <c r="I261" s="231" t="s">
        <v>20</v>
      </c>
      <c r="J261" s="231" t="s">
        <v>353</v>
      </c>
      <c r="K261" s="231" t="s">
        <v>172</v>
      </c>
      <c r="L261" s="165" t="s">
        <v>6761</v>
      </c>
      <c r="M261" s="165" t="s">
        <v>6747</v>
      </c>
      <c r="N261" s="64">
        <v>3</v>
      </c>
      <c r="O261" s="64">
        <v>3</v>
      </c>
      <c r="P261" s="64">
        <v>3</v>
      </c>
      <c r="Q261" s="64">
        <v>3</v>
      </c>
      <c r="R261" s="64">
        <f t="shared" si="62"/>
        <v>12</v>
      </c>
      <c r="S261" s="105" t="s">
        <v>6748</v>
      </c>
      <c r="T261" s="105" t="s">
        <v>172</v>
      </c>
      <c r="U261" s="159">
        <f t="shared" si="63"/>
        <v>6</v>
      </c>
      <c r="V261" s="398">
        <v>6</v>
      </c>
      <c r="W261" s="100">
        <f t="shared" si="64"/>
        <v>1</v>
      </c>
      <c r="X261" s="105" t="str">
        <f t="shared" si="65"/>
        <v>De acuerdo a lo programado</v>
      </c>
      <c r="Y261" s="166"/>
      <c r="Z261" s="159">
        <f t="shared" si="66"/>
        <v>6</v>
      </c>
      <c r="AA261" s="159"/>
      <c r="AB261" s="100" t="str">
        <f t="shared" si="67"/>
        <v>No hay ejecución</v>
      </c>
      <c r="AC261" s="105" t="str">
        <f t="shared" si="68"/>
        <v>NA</v>
      </c>
      <c r="AD261" s="166"/>
      <c r="AE261" s="65">
        <f t="shared" si="69"/>
        <v>6</v>
      </c>
      <c r="AF261" s="100">
        <f t="shared" si="70"/>
        <v>0.5</v>
      </c>
      <c r="AG261" s="105" t="str">
        <f t="shared" si="71"/>
        <v>Incumplimiento</v>
      </c>
      <c r="AH261" s="166"/>
      <c r="AI261" s="65" t="s">
        <v>502</v>
      </c>
      <c r="AJ261" s="105" t="s">
        <v>502</v>
      </c>
    </row>
    <row r="262" spans="1:36" ht="36.450000000000003" customHeight="1" thickTop="1" thickBot="1">
      <c r="A262" s="63">
        <v>247</v>
      </c>
      <c r="B262" s="162">
        <v>0</v>
      </c>
      <c r="C262" s="162">
        <v>0</v>
      </c>
      <c r="D262" s="162">
        <v>0</v>
      </c>
      <c r="E262" s="162">
        <v>0</v>
      </c>
      <c r="F262" s="162">
        <v>21</v>
      </c>
      <c r="G262" s="231" t="s">
        <v>507</v>
      </c>
      <c r="H262" s="164" t="s">
        <v>6768</v>
      </c>
      <c r="I262" s="231" t="s">
        <v>20</v>
      </c>
      <c r="J262" s="231" t="s">
        <v>353</v>
      </c>
      <c r="K262" s="231" t="s">
        <v>172</v>
      </c>
      <c r="L262" s="165" t="s">
        <v>6761</v>
      </c>
      <c r="M262" s="165" t="s">
        <v>6747</v>
      </c>
      <c r="N262" s="64">
        <v>330</v>
      </c>
      <c r="O262" s="64">
        <v>330</v>
      </c>
      <c r="P262" s="64">
        <v>330</v>
      </c>
      <c r="Q262" s="64">
        <v>330</v>
      </c>
      <c r="R262" s="64">
        <f t="shared" si="62"/>
        <v>1320</v>
      </c>
      <c r="S262" s="105" t="s">
        <v>6748</v>
      </c>
      <c r="T262" s="105" t="s">
        <v>172</v>
      </c>
      <c r="U262" s="159">
        <f t="shared" si="63"/>
        <v>660</v>
      </c>
      <c r="V262" s="398">
        <v>660</v>
      </c>
      <c r="W262" s="100">
        <f t="shared" si="64"/>
        <v>1</v>
      </c>
      <c r="X262" s="105" t="str">
        <f t="shared" si="65"/>
        <v>De acuerdo a lo programado</v>
      </c>
      <c r="Y262" s="166"/>
      <c r="Z262" s="159">
        <f t="shared" si="66"/>
        <v>660</v>
      </c>
      <c r="AA262" s="159"/>
      <c r="AB262" s="100" t="str">
        <f t="shared" si="67"/>
        <v>No hay ejecución</v>
      </c>
      <c r="AC262" s="105" t="str">
        <f t="shared" si="68"/>
        <v>NA</v>
      </c>
      <c r="AD262" s="166"/>
      <c r="AE262" s="65">
        <f t="shared" si="69"/>
        <v>660</v>
      </c>
      <c r="AF262" s="100">
        <f t="shared" si="70"/>
        <v>0.5</v>
      </c>
      <c r="AG262" s="105" t="str">
        <f t="shared" si="71"/>
        <v>Incumplimiento</v>
      </c>
      <c r="AH262" s="166"/>
      <c r="AI262" s="65" t="s">
        <v>502</v>
      </c>
      <c r="AJ262" s="105" t="s">
        <v>502</v>
      </c>
    </row>
    <row r="263" spans="1:36" ht="36.450000000000003" customHeight="1" thickTop="1" thickBot="1">
      <c r="A263" s="63">
        <v>248</v>
      </c>
      <c r="B263" s="162">
        <v>0</v>
      </c>
      <c r="C263" s="162">
        <v>0</v>
      </c>
      <c r="D263" s="162">
        <v>0</v>
      </c>
      <c r="E263" s="162">
        <v>0</v>
      </c>
      <c r="F263" s="162">
        <v>21</v>
      </c>
      <c r="G263" s="231" t="s">
        <v>507</v>
      </c>
      <c r="H263" s="164" t="s">
        <v>7739</v>
      </c>
      <c r="I263" s="231" t="s">
        <v>20</v>
      </c>
      <c r="J263" s="231" t="s">
        <v>353</v>
      </c>
      <c r="K263" s="231" t="s">
        <v>172</v>
      </c>
      <c r="L263" s="165" t="s">
        <v>6761</v>
      </c>
      <c r="M263" s="165" t="s">
        <v>6747</v>
      </c>
      <c r="N263" s="64">
        <v>6</v>
      </c>
      <c r="O263" s="64">
        <v>6</v>
      </c>
      <c r="P263" s="64">
        <v>6</v>
      </c>
      <c r="Q263" s="64">
        <v>6</v>
      </c>
      <c r="R263" s="64">
        <f t="shared" si="62"/>
        <v>24</v>
      </c>
      <c r="S263" s="105" t="s">
        <v>6748</v>
      </c>
      <c r="T263" s="105" t="s">
        <v>172</v>
      </c>
      <c r="U263" s="159">
        <f t="shared" si="63"/>
        <v>12</v>
      </c>
      <c r="V263" s="398">
        <v>12</v>
      </c>
      <c r="W263" s="100">
        <f t="shared" si="64"/>
        <v>1</v>
      </c>
      <c r="X263" s="105" t="str">
        <f t="shared" si="65"/>
        <v>De acuerdo a lo programado</v>
      </c>
      <c r="Y263" s="166"/>
      <c r="Z263" s="159">
        <f t="shared" si="66"/>
        <v>12</v>
      </c>
      <c r="AA263" s="159"/>
      <c r="AB263" s="100" t="str">
        <f t="shared" si="67"/>
        <v>No hay ejecución</v>
      </c>
      <c r="AC263" s="105" t="str">
        <f t="shared" si="68"/>
        <v>NA</v>
      </c>
      <c r="AD263" s="166"/>
      <c r="AE263" s="65">
        <f t="shared" si="69"/>
        <v>12</v>
      </c>
      <c r="AF263" s="100">
        <f t="shared" si="70"/>
        <v>0.5</v>
      </c>
      <c r="AG263" s="105" t="str">
        <f t="shared" si="71"/>
        <v>Incumplimiento</v>
      </c>
      <c r="AH263" s="166"/>
      <c r="AI263" s="65" t="s">
        <v>502</v>
      </c>
      <c r="AJ263" s="105" t="s">
        <v>502</v>
      </c>
    </row>
    <row r="264" spans="1:36" ht="36.450000000000003" customHeight="1" thickTop="1" thickBot="1">
      <c r="A264" s="63">
        <v>249</v>
      </c>
      <c r="B264" s="162">
        <v>0</v>
      </c>
      <c r="C264" s="162">
        <v>0</v>
      </c>
      <c r="D264" s="162">
        <v>0</v>
      </c>
      <c r="E264" s="162">
        <v>0</v>
      </c>
      <c r="F264" s="162">
        <v>21</v>
      </c>
      <c r="G264" s="231" t="s">
        <v>507</v>
      </c>
      <c r="H264" s="164" t="s">
        <v>6769</v>
      </c>
      <c r="I264" s="231" t="s">
        <v>20</v>
      </c>
      <c r="J264" s="231" t="s">
        <v>353</v>
      </c>
      <c r="K264" s="231" t="s">
        <v>172</v>
      </c>
      <c r="L264" s="165" t="s">
        <v>6761</v>
      </c>
      <c r="M264" s="165" t="s">
        <v>6747</v>
      </c>
      <c r="N264" s="64">
        <v>6</v>
      </c>
      <c r="O264" s="64">
        <v>6</v>
      </c>
      <c r="P264" s="64">
        <v>6</v>
      </c>
      <c r="Q264" s="64">
        <v>6</v>
      </c>
      <c r="R264" s="64">
        <f t="shared" si="62"/>
        <v>24</v>
      </c>
      <c r="S264" s="105" t="s">
        <v>6748</v>
      </c>
      <c r="T264" s="105" t="s">
        <v>172</v>
      </c>
      <c r="U264" s="159">
        <f t="shared" si="63"/>
        <v>12</v>
      </c>
      <c r="V264" s="398">
        <v>12</v>
      </c>
      <c r="W264" s="100">
        <f t="shared" si="64"/>
        <v>1</v>
      </c>
      <c r="X264" s="105" t="str">
        <f t="shared" si="65"/>
        <v>De acuerdo a lo programado</v>
      </c>
      <c r="Y264" s="166"/>
      <c r="Z264" s="159">
        <f t="shared" si="66"/>
        <v>12</v>
      </c>
      <c r="AA264" s="159"/>
      <c r="AB264" s="100" t="str">
        <f t="shared" si="67"/>
        <v>No hay ejecución</v>
      </c>
      <c r="AC264" s="105" t="str">
        <f t="shared" si="68"/>
        <v>NA</v>
      </c>
      <c r="AD264" s="166"/>
      <c r="AE264" s="65">
        <f t="shared" si="69"/>
        <v>12</v>
      </c>
      <c r="AF264" s="100">
        <f t="shared" si="70"/>
        <v>0.5</v>
      </c>
      <c r="AG264" s="105" t="str">
        <f t="shared" si="71"/>
        <v>Incumplimiento</v>
      </c>
      <c r="AH264" s="166"/>
      <c r="AI264" s="65" t="s">
        <v>502</v>
      </c>
      <c r="AJ264" s="105" t="s">
        <v>502</v>
      </c>
    </row>
    <row r="265" spans="1:36" ht="36.450000000000003" customHeight="1" thickTop="1" thickBot="1">
      <c r="A265" s="63">
        <v>250</v>
      </c>
      <c r="B265" s="162">
        <v>0</v>
      </c>
      <c r="C265" s="162">
        <v>0</v>
      </c>
      <c r="D265" s="162">
        <v>0</v>
      </c>
      <c r="E265" s="162">
        <v>0</v>
      </c>
      <c r="F265" s="162">
        <v>21</v>
      </c>
      <c r="G265" s="231" t="s">
        <v>507</v>
      </c>
      <c r="H265" s="164" t="s">
        <v>6770</v>
      </c>
      <c r="I265" s="231" t="s">
        <v>20</v>
      </c>
      <c r="J265" s="231" t="s">
        <v>353</v>
      </c>
      <c r="K265" s="231" t="s">
        <v>172</v>
      </c>
      <c r="L265" s="165" t="s">
        <v>6761</v>
      </c>
      <c r="M265" s="165" t="s">
        <v>6747</v>
      </c>
      <c r="N265" s="64">
        <v>6</v>
      </c>
      <c r="O265" s="64">
        <v>6</v>
      </c>
      <c r="P265" s="64">
        <v>6</v>
      </c>
      <c r="Q265" s="64">
        <v>6</v>
      </c>
      <c r="R265" s="64">
        <f t="shared" si="62"/>
        <v>24</v>
      </c>
      <c r="S265" s="105" t="s">
        <v>6748</v>
      </c>
      <c r="T265" s="105" t="s">
        <v>172</v>
      </c>
      <c r="U265" s="159">
        <f t="shared" si="63"/>
        <v>12</v>
      </c>
      <c r="V265" s="398">
        <v>12</v>
      </c>
      <c r="W265" s="100">
        <f t="shared" si="64"/>
        <v>1</v>
      </c>
      <c r="X265" s="105" t="str">
        <f t="shared" si="65"/>
        <v>De acuerdo a lo programado</v>
      </c>
      <c r="Y265" s="166"/>
      <c r="Z265" s="159">
        <f t="shared" si="66"/>
        <v>12</v>
      </c>
      <c r="AA265" s="159"/>
      <c r="AB265" s="100" t="str">
        <f t="shared" si="67"/>
        <v>No hay ejecución</v>
      </c>
      <c r="AC265" s="105" t="str">
        <f t="shared" si="68"/>
        <v>NA</v>
      </c>
      <c r="AD265" s="166"/>
      <c r="AE265" s="65">
        <f t="shared" si="69"/>
        <v>12</v>
      </c>
      <c r="AF265" s="100">
        <f t="shared" si="70"/>
        <v>0.5</v>
      </c>
      <c r="AG265" s="105" t="str">
        <f t="shared" si="71"/>
        <v>Incumplimiento</v>
      </c>
      <c r="AH265" s="166"/>
      <c r="AI265" s="65" t="s">
        <v>502</v>
      </c>
      <c r="AJ265" s="105" t="s">
        <v>502</v>
      </c>
    </row>
    <row r="266" spans="1:36" ht="36.450000000000003" customHeight="1" thickTop="1" thickBot="1">
      <c r="A266" s="63">
        <v>251</v>
      </c>
      <c r="B266" s="162">
        <v>0</v>
      </c>
      <c r="C266" s="162">
        <v>0</v>
      </c>
      <c r="D266" s="162">
        <v>0</v>
      </c>
      <c r="E266" s="162">
        <v>0</v>
      </c>
      <c r="F266" s="162">
        <v>21</v>
      </c>
      <c r="G266" s="231" t="s">
        <v>507</v>
      </c>
      <c r="H266" s="164" t="s">
        <v>6771</v>
      </c>
      <c r="I266" s="231" t="s">
        <v>20</v>
      </c>
      <c r="J266" s="231" t="s">
        <v>353</v>
      </c>
      <c r="K266" s="231" t="s">
        <v>172</v>
      </c>
      <c r="L266" s="165" t="s">
        <v>6761</v>
      </c>
      <c r="M266" s="165" t="s">
        <v>6747</v>
      </c>
      <c r="N266" s="64">
        <v>3</v>
      </c>
      <c r="O266" s="64">
        <v>3</v>
      </c>
      <c r="P266" s="64">
        <v>3</v>
      </c>
      <c r="Q266" s="64">
        <v>3</v>
      </c>
      <c r="R266" s="64">
        <f t="shared" si="62"/>
        <v>12</v>
      </c>
      <c r="S266" s="105" t="s">
        <v>6748</v>
      </c>
      <c r="T266" s="105" t="s">
        <v>172</v>
      </c>
      <c r="U266" s="159">
        <f t="shared" si="63"/>
        <v>6</v>
      </c>
      <c r="V266" s="398">
        <v>6</v>
      </c>
      <c r="W266" s="100">
        <f t="shared" si="64"/>
        <v>1</v>
      </c>
      <c r="X266" s="105" t="str">
        <f t="shared" si="65"/>
        <v>De acuerdo a lo programado</v>
      </c>
      <c r="Y266" s="166"/>
      <c r="Z266" s="159">
        <f t="shared" si="66"/>
        <v>6</v>
      </c>
      <c r="AA266" s="159"/>
      <c r="AB266" s="100" t="str">
        <f t="shared" si="67"/>
        <v>No hay ejecución</v>
      </c>
      <c r="AC266" s="105" t="str">
        <f t="shared" si="68"/>
        <v>NA</v>
      </c>
      <c r="AD266" s="166"/>
      <c r="AE266" s="65">
        <f t="shared" si="69"/>
        <v>6</v>
      </c>
      <c r="AF266" s="100">
        <f t="shared" si="70"/>
        <v>0.5</v>
      </c>
      <c r="AG266" s="105" t="str">
        <f t="shared" si="71"/>
        <v>Incumplimiento</v>
      </c>
      <c r="AH266" s="166"/>
      <c r="AI266" s="65" t="s">
        <v>502</v>
      </c>
      <c r="AJ266" s="105" t="s">
        <v>502</v>
      </c>
    </row>
    <row r="267" spans="1:36" ht="36.450000000000003" customHeight="1" thickTop="1" thickBot="1">
      <c r="A267" s="63">
        <v>252</v>
      </c>
      <c r="B267" s="162">
        <v>0</v>
      </c>
      <c r="C267" s="162">
        <v>0</v>
      </c>
      <c r="D267" s="162">
        <v>0</v>
      </c>
      <c r="E267" s="162">
        <v>0</v>
      </c>
      <c r="F267" s="162">
        <v>21</v>
      </c>
      <c r="G267" s="231" t="s">
        <v>507</v>
      </c>
      <c r="H267" s="164" t="s">
        <v>6772</v>
      </c>
      <c r="I267" s="231" t="s">
        <v>20</v>
      </c>
      <c r="J267" s="231" t="s">
        <v>353</v>
      </c>
      <c r="K267" s="231" t="s">
        <v>172</v>
      </c>
      <c r="L267" s="165" t="s">
        <v>6761</v>
      </c>
      <c r="M267" s="165" t="s">
        <v>6747</v>
      </c>
      <c r="N267" s="64">
        <v>12</v>
      </c>
      <c r="O267" s="64">
        <v>12</v>
      </c>
      <c r="P267" s="64">
        <v>12</v>
      </c>
      <c r="Q267" s="64">
        <v>12</v>
      </c>
      <c r="R267" s="64">
        <f t="shared" si="62"/>
        <v>48</v>
      </c>
      <c r="S267" s="105" t="s">
        <v>6748</v>
      </c>
      <c r="T267" s="105" t="s">
        <v>172</v>
      </c>
      <c r="U267" s="159">
        <f t="shared" si="63"/>
        <v>24</v>
      </c>
      <c r="V267" s="398">
        <v>0</v>
      </c>
      <c r="W267" s="100">
        <f t="shared" si="64"/>
        <v>0</v>
      </c>
      <c r="X267" s="105" t="str">
        <f t="shared" si="65"/>
        <v>En Riesgo de no Cumplimiento</v>
      </c>
      <c r="Y267" s="166"/>
      <c r="Z267" s="159">
        <f t="shared" si="66"/>
        <v>24</v>
      </c>
      <c r="AA267" s="159"/>
      <c r="AB267" s="100" t="str">
        <f t="shared" si="67"/>
        <v>No hay ejecución</v>
      </c>
      <c r="AC267" s="105" t="str">
        <f t="shared" si="68"/>
        <v>NA</v>
      </c>
      <c r="AD267" s="166"/>
      <c r="AE267" s="65">
        <f t="shared" si="69"/>
        <v>0</v>
      </c>
      <c r="AF267" s="100" t="str">
        <f t="shared" si="70"/>
        <v>No hay Programación</v>
      </c>
      <c r="AG267" s="105" t="str">
        <f t="shared" si="71"/>
        <v>De acuerdo a lo programado</v>
      </c>
      <c r="AH267" s="166"/>
      <c r="AI267" s="65" t="s">
        <v>502</v>
      </c>
      <c r="AJ267" s="105" t="s">
        <v>502</v>
      </c>
    </row>
    <row r="268" spans="1:36" ht="36.450000000000003" customHeight="1" thickTop="1" thickBot="1">
      <c r="A268" s="63">
        <v>253</v>
      </c>
      <c r="B268" s="162">
        <v>0</v>
      </c>
      <c r="C268" s="162">
        <v>0</v>
      </c>
      <c r="D268" s="162">
        <v>0</v>
      </c>
      <c r="E268" s="162">
        <v>0</v>
      </c>
      <c r="F268" s="162">
        <v>21</v>
      </c>
      <c r="G268" s="231" t="s">
        <v>507</v>
      </c>
      <c r="H268" s="164" t="s">
        <v>6773</v>
      </c>
      <c r="I268" s="231" t="s">
        <v>20</v>
      </c>
      <c r="J268" s="231" t="s">
        <v>353</v>
      </c>
      <c r="K268" s="231" t="s">
        <v>172</v>
      </c>
      <c r="L268" s="165" t="s">
        <v>6761</v>
      </c>
      <c r="M268" s="165" t="s">
        <v>6747</v>
      </c>
      <c r="N268" s="64">
        <v>10</v>
      </c>
      <c r="O268" s="64">
        <v>10</v>
      </c>
      <c r="P268" s="64">
        <v>10</v>
      </c>
      <c r="Q268" s="64">
        <v>10</v>
      </c>
      <c r="R268" s="64">
        <f t="shared" ref="R268:R286" si="72">SUM(N268:Q268)</f>
        <v>40</v>
      </c>
      <c r="S268" s="105" t="s">
        <v>6748</v>
      </c>
      <c r="T268" s="105" t="s">
        <v>172</v>
      </c>
      <c r="U268" s="159">
        <f t="shared" si="63"/>
        <v>20</v>
      </c>
      <c r="V268" s="398">
        <v>0</v>
      </c>
      <c r="W268" s="100">
        <f t="shared" si="64"/>
        <v>0</v>
      </c>
      <c r="X268" s="105" t="str">
        <f t="shared" si="65"/>
        <v>En Riesgo de no Cumplimiento</v>
      </c>
      <c r="Y268" s="166"/>
      <c r="Z268" s="159">
        <f t="shared" si="66"/>
        <v>20</v>
      </c>
      <c r="AA268" s="159"/>
      <c r="AB268" s="100" t="str">
        <f t="shared" si="67"/>
        <v>No hay ejecución</v>
      </c>
      <c r="AC268" s="105" t="str">
        <f t="shared" si="68"/>
        <v>NA</v>
      </c>
      <c r="AD268" s="166"/>
      <c r="AE268" s="65">
        <f t="shared" si="69"/>
        <v>0</v>
      </c>
      <c r="AF268" s="100" t="str">
        <f t="shared" si="70"/>
        <v>No hay Programación</v>
      </c>
      <c r="AG268" s="105" t="str">
        <f t="shared" si="71"/>
        <v>De acuerdo a lo programado</v>
      </c>
      <c r="AH268" s="166"/>
      <c r="AI268" s="65" t="s">
        <v>502</v>
      </c>
      <c r="AJ268" s="105" t="s">
        <v>502</v>
      </c>
    </row>
    <row r="269" spans="1:36" ht="36.450000000000003" customHeight="1" thickTop="1" thickBot="1">
      <c r="A269" s="63">
        <v>254</v>
      </c>
      <c r="B269" s="162">
        <v>0</v>
      </c>
      <c r="C269" s="162">
        <v>0</v>
      </c>
      <c r="D269" s="162">
        <v>0</v>
      </c>
      <c r="E269" s="162">
        <v>0</v>
      </c>
      <c r="F269" s="162">
        <v>21</v>
      </c>
      <c r="G269" s="231" t="s">
        <v>507</v>
      </c>
      <c r="H269" s="164" t="s">
        <v>6774</v>
      </c>
      <c r="I269" s="231" t="s">
        <v>20</v>
      </c>
      <c r="J269" s="231" t="s">
        <v>353</v>
      </c>
      <c r="K269" s="231" t="s">
        <v>172</v>
      </c>
      <c r="L269" s="165" t="s">
        <v>6761</v>
      </c>
      <c r="M269" s="165" t="s">
        <v>6747</v>
      </c>
      <c r="N269" s="64">
        <v>6</v>
      </c>
      <c r="O269" s="64">
        <v>6</v>
      </c>
      <c r="P269" s="64">
        <v>6</v>
      </c>
      <c r="Q269" s="64">
        <v>6</v>
      </c>
      <c r="R269" s="64">
        <f t="shared" si="72"/>
        <v>24</v>
      </c>
      <c r="S269" s="105" t="s">
        <v>6748</v>
      </c>
      <c r="T269" s="105" t="s">
        <v>172</v>
      </c>
      <c r="U269" s="159">
        <f t="shared" si="63"/>
        <v>12</v>
      </c>
      <c r="V269" s="398">
        <v>12</v>
      </c>
      <c r="W269" s="100">
        <f t="shared" si="64"/>
        <v>1</v>
      </c>
      <c r="X269" s="105" t="str">
        <f t="shared" si="65"/>
        <v>De acuerdo a lo programado</v>
      </c>
      <c r="Y269" s="166"/>
      <c r="Z269" s="159">
        <f t="shared" si="66"/>
        <v>12</v>
      </c>
      <c r="AA269" s="159"/>
      <c r="AB269" s="100" t="str">
        <f t="shared" si="67"/>
        <v>No hay ejecución</v>
      </c>
      <c r="AC269" s="105" t="str">
        <f t="shared" si="68"/>
        <v>NA</v>
      </c>
      <c r="AD269" s="166"/>
      <c r="AE269" s="65">
        <f t="shared" si="69"/>
        <v>12</v>
      </c>
      <c r="AF269" s="100">
        <f t="shared" si="70"/>
        <v>0.5</v>
      </c>
      <c r="AG269" s="105" t="str">
        <f t="shared" si="71"/>
        <v>Incumplimiento</v>
      </c>
      <c r="AH269" s="166"/>
      <c r="AI269" s="65" t="s">
        <v>502</v>
      </c>
      <c r="AJ269" s="105" t="s">
        <v>502</v>
      </c>
    </row>
    <row r="270" spans="1:36" ht="36.450000000000003" customHeight="1" thickTop="1" thickBot="1">
      <c r="A270" s="63">
        <v>255</v>
      </c>
      <c r="B270" s="162">
        <v>0</v>
      </c>
      <c r="C270" s="162">
        <v>0</v>
      </c>
      <c r="D270" s="162">
        <v>0</v>
      </c>
      <c r="E270" s="162">
        <v>0</v>
      </c>
      <c r="F270" s="162">
        <v>21</v>
      </c>
      <c r="G270" s="231" t="s">
        <v>507</v>
      </c>
      <c r="H270" s="164" t="s">
        <v>6775</v>
      </c>
      <c r="I270" s="231" t="s">
        <v>20</v>
      </c>
      <c r="J270" s="231" t="s">
        <v>353</v>
      </c>
      <c r="K270" s="231" t="s">
        <v>172</v>
      </c>
      <c r="L270" s="165" t="s">
        <v>6761</v>
      </c>
      <c r="M270" s="165" t="s">
        <v>6747</v>
      </c>
      <c r="N270" s="64">
        <v>3</v>
      </c>
      <c r="O270" s="64">
        <v>3</v>
      </c>
      <c r="P270" s="64">
        <v>3</v>
      </c>
      <c r="Q270" s="64">
        <v>3</v>
      </c>
      <c r="R270" s="64">
        <f t="shared" si="72"/>
        <v>12</v>
      </c>
      <c r="S270" s="105" t="s">
        <v>6748</v>
      </c>
      <c r="T270" s="105" t="s">
        <v>172</v>
      </c>
      <c r="U270" s="159">
        <f t="shared" si="63"/>
        <v>6</v>
      </c>
      <c r="V270" s="398">
        <v>6</v>
      </c>
      <c r="W270" s="100">
        <f t="shared" si="64"/>
        <v>1</v>
      </c>
      <c r="X270" s="105" t="str">
        <f t="shared" si="65"/>
        <v>De acuerdo a lo programado</v>
      </c>
      <c r="Y270" s="166"/>
      <c r="Z270" s="159">
        <f t="shared" si="66"/>
        <v>6</v>
      </c>
      <c r="AA270" s="159"/>
      <c r="AB270" s="100" t="str">
        <f t="shared" si="67"/>
        <v>No hay ejecución</v>
      </c>
      <c r="AC270" s="105" t="str">
        <f t="shared" si="68"/>
        <v>NA</v>
      </c>
      <c r="AD270" s="166"/>
      <c r="AE270" s="65">
        <f t="shared" si="69"/>
        <v>6</v>
      </c>
      <c r="AF270" s="100">
        <f t="shared" si="70"/>
        <v>0.5</v>
      </c>
      <c r="AG270" s="105" t="str">
        <f t="shared" si="71"/>
        <v>Incumplimiento</v>
      </c>
      <c r="AH270" s="166"/>
      <c r="AI270" s="65" t="s">
        <v>502</v>
      </c>
      <c r="AJ270" s="105" t="s">
        <v>502</v>
      </c>
    </row>
    <row r="271" spans="1:36" ht="36.450000000000003" customHeight="1" thickTop="1" thickBot="1">
      <c r="A271" s="63">
        <v>256</v>
      </c>
      <c r="B271" s="162">
        <v>0</v>
      </c>
      <c r="C271" s="162">
        <v>0</v>
      </c>
      <c r="D271" s="162">
        <v>0</v>
      </c>
      <c r="E271" s="162">
        <v>0</v>
      </c>
      <c r="F271" s="162">
        <v>21</v>
      </c>
      <c r="G271" s="231" t="s">
        <v>507</v>
      </c>
      <c r="H271" s="164" t="s">
        <v>6776</v>
      </c>
      <c r="I271" s="231" t="s">
        <v>20</v>
      </c>
      <c r="J271" s="231" t="s">
        <v>353</v>
      </c>
      <c r="K271" s="231" t="s">
        <v>172</v>
      </c>
      <c r="L271" s="165" t="s">
        <v>6761</v>
      </c>
      <c r="M271" s="165" t="s">
        <v>6747</v>
      </c>
      <c r="N271" s="64">
        <v>3</v>
      </c>
      <c r="O271" s="64">
        <v>3</v>
      </c>
      <c r="P271" s="64">
        <v>3</v>
      </c>
      <c r="Q271" s="64">
        <v>3</v>
      </c>
      <c r="R271" s="64">
        <f t="shared" si="72"/>
        <v>12</v>
      </c>
      <c r="S271" s="105" t="s">
        <v>6748</v>
      </c>
      <c r="T271" s="105" t="s">
        <v>172</v>
      </c>
      <c r="U271" s="159">
        <f t="shared" si="63"/>
        <v>6</v>
      </c>
      <c r="V271" s="398">
        <v>6</v>
      </c>
      <c r="W271" s="100">
        <f t="shared" si="64"/>
        <v>1</v>
      </c>
      <c r="X271" s="105" t="str">
        <f t="shared" si="65"/>
        <v>De acuerdo a lo programado</v>
      </c>
      <c r="Y271" s="166"/>
      <c r="Z271" s="159">
        <f t="shared" si="66"/>
        <v>6</v>
      </c>
      <c r="AA271" s="159"/>
      <c r="AB271" s="100" t="str">
        <f t="shared" si="67"/>
        <v>No hay ejecución</v>
      </c>
      <c r="AC271" s="105" t="str">
        <f t="shared" si="68"/>
        <v>NA</v>
      </c>
      <c r="AD271" s="166"/>
      <c r="AE271" s="65">
        <f t="shared" si="69"/>
        <v>6</v>
      </c>
      <c r="AF271" s="100">
        <f t="shared" si="70"/>
        <v>0.5</v>
      </c>
      <c r="AG271" s="105" t="str">
        <f t="shared" si="71"/>
        <v>Incumplimiento</v>
      </c>
      <c r="AH271" s="166"/>
      <c r="AI271" s="65" t="s">
        <v>502</v>
      </c>
      <c r="AJ271" s="105" t="s">
        <v>502</v>
      </c>
    </row>
    <row r="272" spans="1:36" ht="36.450000000000003" customHeight="1" thickTop="1" thickBot="1">
      <c r="A272" s="63">
        <v>257</v>
      </c>
      <c r="B272" s="162">
        <v>0</v>
      </c>
      <c r="C272" s="162">
        <v>0</v>
      </c>
      <c r="D272" s="162">
        <v>0</v>
      </c>
      <c r="E272" s="162">
        <v>0</v>
      </c>
      <c r="F272" s="162">
        <v>21</v>
      </c>
      <c r="G272" s="231" t="s">
        <v>507</v>
      </c>
      <c r="H272" s="164" t="s">
        <v>6777</v>
      </c>
      <c r="I272" s="231" t="s">
        <v>20</v>
      </c>
      <c r="J272" s="231" t="s">
        <v>353</v>
      </c>
      <c r="K272" s="231" t="s">
        <v>172</v>
      </c>
      <c r="L272" s="165" t="s">
        <v>6761</v>
      </c>
      <c r="M272" s="165" t="s">
        <v>6747</v>
      </c>
      <c r="N272" s="64">
        <v>3</v>
      </c>
      <c r="O272" s="64">
        <v>3</v>
      </c>
      <c r="P272" s="64">
        <v>3</v>
      </c>
      <c r="Q272" s="64">
        <v>3</v>
      </c>
      <c r="R272" s="64">
        <f t="shared" si="72"/>
        <v>12</v>
      </c>
      <c r="S272" s="105" t="s">
        <v>6748</v>
      </c>
      <c r="T272" s="105" t="s">
        <v>172</v>
      </c>
      <c r="U272" s="159">
        <f t="shared" si="63"/>
        <v>6</v>
      </c>
      <c r="V272" s="398">
        <v>0</v>
      </c>
      <c r="W272" s="100">
        <f t="shared" si="64"/>
        <v>0</v>
      </c>
      <c r="X272" s="105" t="str">
        <f t="shared" si="65"/>
        <v>En Riesgo de no Cumplimiento</v>
      </c>
      <c r="Y272" s="166"/>
      <c r="Z272" s="159">
        <f t="shared" si="66"/>
        <v>6</v>
      </c>
      <c r="AA272" s="159"/>
      <c r="AB272" s="100" t="str">
        <f t="shared" si="67"/>
        <v>No hay ejecución</v>
      </c>
      <c r="AC272" s="105" t="str">
        <f t="shared" si="68"/>
        <v>NA</v>
      </c>
      <c r="AD272" s="166"/>
      <c r="AE272" s="65">
        <f t="shared" si="69"/>
        <v>0</v>
      </c>
      <c r="AF272" s="100" t="str">
        <f t="shared" si="70"/>
        <v>No hay Programación</v>
      </c>
      <c r="AG272" s="105" t="str">
        <f t="shared" si="71"/>
        <v>De acuerdo a lo programado</v>
      </c>
      <c r="AH272" s="166"/>
      <c r="AI272" s="65" t="s">
        <v>502</v>
      </c>
      <c r="AJ272" s="105" t="s">
        <v>502</v>
      </c>
    </row>
    <row r="273" spans="1:36" ht="36.450000000000003" customHeight="1" thickTop="1" thickBot="1">
      <c r="A273" s="63">
        <v>258</v>
      </c>
      <c r="B273" s="162">
        <v>0</v>
      </c>
      <c r="C273" s="162">
        <v>0</v>
      </c>
      <c r="D273" s="162">
        <v>0</v>
      </c>
      <c r="E273" s="162">
        <v>0</v>
      </c>
      <c r="F273" s="162">
        <v>21</v>
      </c>
      <c r="G273" s="231" t="s">
        <v>507</v>
      </c>
      <c r="H273" s="164" t="s">
        <v>6778</v>
      </c>
      <c r="I273" s="231" t="s">
        <v>20</v>
      </c>
      <c r="J273" s="231" t="s">
        <v>353</v>
      </c>
      <c r="K273" s="231" t="s">
        <v>172</v>
      </c>
      <c r="L273" s="165" t="s">
        <v>6761</v>
      </c>
      <c r="M273" s="165" t="s">
        <v>6747</v>
      </c>
      <c r="N273" s="64">
        <v>3</v>
      </c>
      <c r="O273" s="64">
        <v>3</v>
      </c>
      <c r="P273" s="64">
        <v>3</v>
      </c>
      <c r="Q273" s="64">
        <v>3</v>
      </c>
      <c r="R273" s="64">
        <f t="shared" si="72"/>
        <v>12</v>
      </c>
      <c r="S273" s="105" t="s">
        <v>6748</v>
      </c>
      <c r="T273" s="105" t="s">
        <v>172</v>
      </c>
      <c r="U273" s="159">
        <f t="shared" si="63"/>
        <v>6</v>
      </c>
      <c r="V273" s="398">
        <v>0</v>
      </c>
      <c r="W273" s="100">
        <f t="shared" si="64"/>
        <v>0</v>
      </c>
      <c r="X273" s="105" t="str">
        <f t="shared" si="65"/>
        <v>En Riesgo de no Cumplimiento</v>
      </c>
      <c r="Y273" s="166"/>
      <c r="Z273" s="159">
        <f t="shared" si="66"/>
        <v>6</v>
      </c>
      <c r="AA273" s="159"/>
      <c r="AB273" s="100" t="str">
        <f t="shared" si="67"/>
        <v>No hay ejecución</v>
      </c>
      <c r="AC273" s="105" t="str">
        <f t="shared" si="68"/>
        <v>NA</v>
      </c>
      <c r="AD273" s="166"/>
      <c r="AE273" s="65">
        <f t="shared" si="69"/>
        <v>0</v>
      </c>
      <c r="AF273" s="100" t="str">
        <f t="shared" si="70"/>
        <v>No hay Programación</v>
      </c>
      <c r="AG273" s="105" t="str">
        <f t="shared" si="71"/>
        <v>De acuerdo a lo programado</v>
      </c>
      <c r="AH273" s="166"/>
      <c r="AI273" s="65" t="s">
        <v>502</v>
      </c>
      <c r="AJ273" s="105" t="s">
        <v>502</v>
      </c>
    </row>
    <row r="274" spans="1:36" ht="36.450000000000003" customHeight="1" thickTop="1" thickBot="1">
      <c r="A274" s="63">
        <v>259</v>
      </c>
      <c r="B274" s="162">
        <v>0</v>
      </c>
      <c r="C274" s="162">
        <v>0</v>
      </c>
      <c r="D274" s="162">
        <v>0</v>
      </c>
      <c r="E274" s="162">
        <v>0</v>
      </c>
      <c r="F274" s="162">
        <v>21</v>
      </c>
      <c r="G274" s="231" t="s">
        <v>507</v>
      </c>
      <c r="H274" s="164" t="s">
        <v>6779</v>
      </c>
      <c r="I274" s="231" t="s">
        <v>20</v>
      </c>
      <c r="J274" s="231" t="s">
        <v>353</v>
      </c>
      <c r="K274" s="231" t="s">
        <v>172</v>
      </c>
      <c r="L274" s="165" t="s">
        <v>6761</v>
      </c>
      <c r="M274" s="165" t="s">
        <v>6747</v>
      </c>
      <c r="N274" s="64">
        <v>3</v>
      </c>
      <c r="O274" s="64">
        <v>3</v>
      </c>
      <c r="P274" s="64">
        <v>3</v>
      </c>
      <c r="Q274" s="64">
        <v>3</v>
      </c>
      <c r="R274" s="64">
        <f t="shared" si="72"/>
        <v>12</v>
      </c>
      <c r="S274" s="105" t="s">
        <v>6748</v>
      </c>
      <c r="T274" s="105" t="s">
        <v>172</v>
      </c>
      <c r="U274" s="159">
        <f t="shared" si="63"/>
        <v>6</v>
      </c>
      <c r="V274" s="398">
        <v>0</v>
      </c>
      <c r="W274" s="100">
        <f t="shared" si="64"/>
        <v>0</v>
      </c>
      <c r="X274" s="105" t="str">
        <f t="shared" si="65"/>
        <v>En Riesgo de no Cumplimiento</v>
      </c>
      <c r="Y274" s="166"/>
      <c r="Z274" s="159">
        <f t="shared" si="66"/>
        <v>6</v>
      </c>
      <c r="AA274" s="159"/>
      <c r="AB274" s="100" t="str">
        <f t="shared" si="67"/>
        <v>No hay ejecución</v>
      </c>
      <c r="AC274" s="105" t="str">
        <f t="shared" si="68"/>
        <v>NA</v>
      </c>
      <c r="AD274" s="166"/>
      <c r="AE274" s="65">
        <f t="shared" si="69"/>
        <v>0</v>
      </c>
      <c r="AF274" s="100" t="str">
        <f t="shared" si="70"/>
        <v>No hay Programación</v>
      </c>
      <c r="AG274" s="105" t="str">
        <f t="shared" si="71"/>
        <v>De acuerdo a lo programado</v>
      </c>
      <c r="AH274" s="166"/>
      <c r="AI274" s="65" t="s">
        <v>502</v>
      </c>
      <c r="AJ274" s="105" t="s">
        <v>502</v>
      </c>
    </row>
    <row r="275" spans="1:36" ht="36.450000000000003" customHeight="1" thickTop="1" thickBot="1">
      <c r="A275" s="63">
        <v>260</v>
      </c>
      <c r="B275" s="162">
        <v>0</v>
      </c>
      <c r="C275" s="162">
        <v>0</v>
      </c>
      <c r="D275" s="162">
        <v>0</v>
      </c>
      <c r="E275" s="162">
        <v>0</v>
      </c>
      <c r="F275" s="162">
        <v>21</v>
      </c>
      <c r="G275" s="231" t="s">
        <v>507</v>
      </c>
      <c r="H275" s="164" t="s">
        <v>6780</v>
      </c>
      <c r="I275" s="231" t="s">
        <v>20</v>
      </c>
      <c r="J275" s="231" t="s">
        <v>353</v>
      </c>
      <c r="K275" s="231" t="s">
        <v>172</v>
      </c>
      <c r="L275" s="165" t="s">
        <v>6761</v>
      </c>
      <c r="M275" s="165" t="s">
        <v>6747</v>
      </c>
      <c r="N275" s="64">
        <v>12</v>
      </c>
      <c r="O275" s="64">
        <v>12</v>
      </c>
      <c r="P275" s="64">
        <v>12</v>
      </c>
      <c r="Q275" s="64">
        <v>12</v>
      </c>
      <c r="R275" s="64">
        <f t="shared" si="72"/>
        <v>48</v>
      </c>
      <c r="S275" s="105" t="s">
        <v>6748</v>
      </c>
      <c r="T275" s="105" t="s">
        <v>172</v>
      </c>
      <c r="U275" s="159">
        <f t="shared" si="63"/>
        <v>24</v>
      </c>
      <c r="V275" s="398">
        <v>24</v>
      </c>
      <c r="W275" s="100">
        <f t="shared" si="64"/>
        <v>1</v>
      </c>
      <c r="X275" s="105" t="str">
        <f t="shared" si="65"/>
        <v>De acuerdo a lo programado</v>
      </c>
      <c r="Y275" s="166"/>
      <c r="Z275" s="159">
        <f t="shared" si="66"/>
        <v>24</v>
      </c>
      <c r="AA275" s="159"/>
      <c r="AB275" s="100" t="str">
        <f t="shared" si="67"/>
        <v>No hay ejecución</v>
      </c>
      <c r="AC275" s="105" t="str">
        <f t="shared" si="68"/>
        <v>NA</v>
      </c>
      <c r="AD275" s="166"/>
      <c r="AE275" s="65">
        <f t="shared" si="69"/>
        <v>24</v>
      </c>
      <c r="AF275" s="100">
        <f t="shared" si="70"/>
        <v>0.5</v>
      </c>
      <c r="AG275" s="105" t="str">
        <f t="shared" si="71"/>
        <v>Incumplimiento</v>
      </c>
      <c r="AH275" s="166"/>
      <c r="AI275" s="65" t="s">
        <v>502</v>
      </c>
      <c r="AJ275" s="105" t="s">
        <v>502</v>
      </c>
    </row>
    <row r="276" spans="1:36" ht="36.450000000000003" customHeight="1" thickTop="1" thickBot="1">
      <c r="A276" s="63">
        <v>261</v>
      </c>
      <c r="B276" s="162">
        <v>0</v>
      </c>
      <c r="C276" s="162">
        <v>0</v>
      </c>
      <c r="D276" s="162">
        <v>0</v>
      </c>
      <c r="E276" s="162">
        <v>0</v>
      </c>
      <c r="F276" s="162">
        <v>21</v>
      </c>
      <c r="G276" s="231" t="s">
        <v>507</v>
      </c>
      <c r="H276" s="164" t="s">
        <v>6781</v>
      </c>
      <c r="I276" s="231" t="s">
        <v>20</v>
      </c>
      <c r="J276" s="231" t="s">
        <v>353</v>
      </c>
      <c r="K276" s="231" t="s">
        <v>172</v>
      </c>
      <c r="L276" s="165" t="s">
        <v>6761</v>
      </c>
      <c r="M276" s="165" t="s">
        <v>6747</v>
      </c>
      <c r="N276" s="64">
        <v>55</v>
      </c>
      <c r="O276" s="64">
        <v>55</v>
      </c>
      <c r="P276" s="64">
        <v>55</v>
      </c>
      <c r="Q276" s="64">
        <v>55</v>
      </c>
      <c r="R276" s="64">
        <f t="shared" si="72"/>
        <v>220</v>
      </c>
      <c r="S276" s="105" t="s">
        <v>6748</v>
      </c>
      <c r="T276" s="105" t="s">
        <v>172</v>
      </c>
      <c r="U276" s="159">
        <f t="shared" si="63"/>
        <v>110</v>
      </c>
      <c r="V276" s="398">
        <v>110</v>
      </c>
      <c r="W276" s="100">
        <f t="shared" si="64"/>
        <v>1</v>
      </c>
      <c r="X276" s="105" t="str">
        <f t="shared" si="65"/>
        <v>De acuerdo a lo programado</v>
      </c>
      <c r="Y276" s="166"/>
      <c r="Z276" s="159">
        <f t="shared" si="66"/>
        <v>110</v>
      </c>
      <c r="AA276" s="159"/>
      <c r="AB276" s="100" t="str">
        <f t="shared" si="67"/>
        <v>No hay ejecución</v>
      </c>
      <c r="AC276" s="105" t="str">
        <f t="shared" si="68"/>
        <v>NA</v>
      </c>
      <c r="AD276" s="166"/>
      <c r="AE276" s="65">
        <f t="shared" si="69"/>
        <v>110</v>
      </c>
      <c r="AF276" s="100">
        <f t="shared" si="70"/>
        <v>0.5</v>
      </c>
      <c r="AG276" s="105" t="str">
        <f t="shared" si="71"/>
        <v>Incumplimiento</v>
      </c>
      <c r="AH276" s="166"/>
      <c r="AI276" s="65" t="s">
        <v>502</v>
      </c>
      <c r="AJ276" s="105" t="s">
        <v>502</v>
      </c>
    </row>
    <row r="277" spans="1:36" ht="36.450000000000003" customHeight="1" thickTop="1" thickBot="1">
      <c r="A277" s="63">
        <v>262</v>
      </c>
      <c r="B277" s="162">
        <v>0</v>
      </c>
      <c r="C277" s="162">
        <v>0</v>
      </c>
      <c r="D277" s="162">
        <v>0</v>
      </c>
      <c r="E277" s="162">
        <v>0</v>
      </c>
      <c r="F277" s="162">
        <v>21</v>
      </c>
      <c r="G277" s="231" t="s">
        <v>507</v>
      </c>
      <c r="H277" s="164" t="s">
        <v>6782</v>
      </c>
      <c r="I277" s="231" t="s">
        <v>20</v>
      </c>
      <c r="J277" s="231" t="s">
        <v>353</v>
      </c>
      <c r="K277" s="231" t="s">
        <v>172</v>
      </c>
      <c r="L277" s="165" t="s">
        <v>6761</v>
      </c>
      <c r="M277" s="165" t="s">
        <v>6747</v>
      </c>
      <c r="N277" s="64">
        <v>55</v>
      </c>
      <c r="O277" s="64">
        <v>55</v>
      </c>
      <c r="P277" s="64">
        <v>55</v>
      </c>
      <c r="Q277" s="64">
        <v>55</v>
      </c>
      <c r="R277" s="64">
        <f t="shared" si="72"/>
        <v>220</v>
      </c>
      <c r="S277" s="105" t="s">
        <v>6748</v>
      </c>
      <c r="T277" s="105" t="s">
        <v>172</v>
      </c>
      <c r="U277" s="159">
        <f t="shared" si="63"/>
        <v>110</v>
      </c>
      <c r="V277" s="398">
        <v>120</v>
      </c>
      <c r="W277" s="100">
        <f t="shared" si="64"/>
        <v>1.0909090909090908</v>
      </c>
      <c r="X277" s="105" t="str">
        <f t="shared" si="65"/>
        <v>De acuerdo a lo programado</v>
      </c>
      <c r="Y277" s="166"/>
      <c r="Z277" s="159">
        <f t="shared" si="66"/>
        <v>110</v>
      </c>
      <c r="AA277" s="159"/>
      <c r="AB277" s="100" t="str">
        <f t="shared" si="67"/>
        <v>No hay ejecución</v>
      </c>
      <c r="AC277" s="105" t="str">
        <f t="shared" si="68"/>
        <v>NA</v>
      </c>
      <c r="AD277" s="166"/>
      <c r="AE277" s="65">
        <f t="shared" si="69"/>
        <v>120</v>
      </c>
      <c r="AF277" s="100">
        <f t="shared" si="70"/>
        <v>0.54545454545454541</v>
      </c>
      <c r="AG277" s="105" t="str">
        <f t="shared" si="71"/>
        <v>Incumplimiento</v>
      </c>
      <c r="AH277" s="166"/>
      <c r="AI277" s="65" t="s">
        <v>502</v>
      </c>
      <c r="AJ277" s="105" t="s">
        <v>502</v>
      </c>
    </row>
    <row r="278" spans="1:36" ht="36.450000000000003" customHeight="1" thickTop="1" thickBot="1">
      <c r="A278" s="63">
        <v>263</v>
      </c>
      <c r="B278" s="162">
        <v>0</v>
      </c>
      <c r="C278" s="162">
        <v>0</v>
      </c>
      <c r="D278" s="162">
        <v>0</v>
      </c>
      <c r="E278" s="162">
        <v>0</v>
      </c>
      <c r="F278" s="162">
        <v>21</v>
      </c>
      <c r="G278" s="231" t="s">
        <v>507</v>
      </c>
      <c r="H278" s="164" t="s">
        <v>6783</v>
      </c>
      <c r="I278" s="231" t="s">
        <v>20</v>
      </c>
      <c r="J278" s="231" t="s">
        <v>353</v>
      </c>
      <c r="K278" s="231" t="s">
        <v>172</v>
      </c>
      <c r="L278" s="165" t="s">
        <v>6761</v>
      </c>
      <c r="M278" s="165" t="s">
        <v>6747</v>
      </c>
      <c r="N278" s="64">
        <v>55</v>
      </c>
      <c r="O278" s="64">
        <v>55</v>
      </c>
      <c r="P278" s="64">
        <v>55</v>
      </c>
      <c r="Q278" s="64">
        <v>55</v>
      </c>
      <c r="R278" s="64">
        <f t="shared" si="72"/>
        <v>220</v>
      </c>
      <c r="S278" s="105" t="s">
        <v>6748</v>
      </c>
      <c r="T278" s="105" t="s">
        <v>172</v>
      </c>
      <c r="U278" s="159">
        <f t="shared" si="63"/>
        <v>110</v>
      </c>
      <c r="V278" s="398">
        <v>110</v>
      </c>
      <c r="W278" s="100">
        <f t="shared" si="64"/>
        <v>1</v>
      </c>
      <c r="X278" s="105" t="str">
        <f t="shared" si="65"/>
        <v>De acuerdo a lo programado</v>
      </c>
      <c r="Y278" s="166"/>
      <c r="Z278" s="159">
        <f t="shared" si="66"/>
        <v>110</v>
      </c>
      <c r="AA278" s="159"/>
      <c r="AB278" s="100" t="str">
        <f t="shared" si="67"/>
        <v>No hay ejecución</v>
      </c>
      <c r="AC278" s="105" t="str">
        <f t="shared" si="68"/>
        <v>NA</v>
      </c>
      <c r="AD278" s="166"/>
      <c r="AE278" s="65">
        <f t="shared" si="69"/>
        <v>110</v>
      </c>
      <c r="AF278" s="100">
        <f t="shared" si="70"/>
        <v>0.5</v>
      </c>
      <c r="AG278" s="105" t="str">
        <f t="shared" si="71"/>
        <v>Incumplimiento</v>
      </c>
      <c r="AH278" s="166"/>
      <c r="AI278" s="65" t="s">
        <v>502</v>
      </c>
      <c r="AJ278" s="105" t="s">
        <v>502</v>
      </c>
    </row>
    <row r="279" spans="1:36" ht="36.450000000000003" customHeight="1" thickTop="1" thickBot="1">
      <c r="A279" s="63">
        <v>264</v>
      </c>
      <c r="B279" s="162">
        <v>0</v>
      </c>
      <c r="C279" s="162">
        <v>0</v>
      </c>
      <c r="D279" s="162">
        <v>0</v>
      </c>
      <c r="E279" s="162">
        <v>0</v>
      </c>
      <c r="F279" s="162">
        <v>21</v>
      </c>
      <c r="G279" s="231" t="s">
        <v>507</v>
      </c>
      <c r="H279" s="164" t="s">
        <v>6784</v>
      </c>
      <c r="I279" s="231" t="s">
        <v>20</v>
      </c>
      <c r="J279" s="231" t="s">
        <v>353</v>
      </c>
      <c r="K279" s="231" t="s">
        <v>172</v>
      </c>
      <c r="L279" s="165" t="s">
        <v>6761</v>
      </c>
      <c r="M279" s="165" t="s">
        <v>6747</v>
      </c>
      <c r="N279" s="64">
        <v>55</v>
      </c>
      <c r="O279" s="64">
        <v>55</v>
      </c>
      <c r="P279" s="64">
        <v>55</v>
      </c>
      <c r="Q279" s="64">
        <v>55</v>
      </c>
      <c r="R279" s="64">
        <f t="shared" si="72"/>
        <v>220</v>
      </c>
      <c r="S279" s="105" t="s">
        <v>6748</v>
      </c>
      <c r="T279" s="105" t="s">
        <v>172</v>
      </c>
      <c r="U279" s="159">
        <f t="shared" si="63"/>
        <v>110</v>
      </c>
      <c r="V279" s="398">
        <v>110</v>
      </c>
      <c r="W279" s="100">
        <f t="shared" si="64"/>
        <v>1</v>
      </c>
      <c r="X279" s="105" t="str">
        <f t="shared" si="65"/>
        <v>De acuerdo a lo programado</v>
      </c>
      <c r="Y279" s="166"/>
      <c r="Z279" s="159">
        <f t="shared" si="66"/>
        <v>110</v>
      </c>
      <c r="AA279" s="159"/>
      <c r="AB279" s="100" t="str">
        <f t="shared" si="67"/>
        <v>No hay ejecución</v>
      </c>
      <c r="AC279" s="105" t="str">
        <f t="shared" si="68"/>
        <v>NA</v>
      </c>
      <c r="AD279" s="166"/>
      <c r="AE279" s="65">
        <f t="shared" si="69"/>
        <v>110</v>
      </c>
      <c r="AF279" s="100">
        <f t="shared" si="70"/>
        <v>0.5</v>
      </c>
      <c r="AG279" s="105" t="str">
        <f t="shared" si="71"/>
        <v>Incumplimiento</v>
      </c>
      <c r="AH279" s="166"/>
      <c r="AI279" s="65" t="s">
        <v>502</v>
      </c>
      <c r="AJ279" s="105" t="s">
        <v>502</v>
      </c>
    </row>
    <row r="280" spans="1:36" ht="36.450000000000003" customHeight="1" thickTop="1" thickBot="1">
      <c r="A280" s="63">
        <v>265</v>
      </c>
      <c r="B280" s="162">
        <v>0</v>
      </c>
      <c r="C280" s="162">
        <v>0</v>
      </c>
      <c r="D280" s="162">
        <v>0</v>
      </c>
      <c r="E280" s="162">
        <v>0</v>
      </c>
      <c r="F280" s="162">
        <v>21</v>
      </c>
      <c r="G280" s="231" t="s">
        <v>507</v>
      </c>
      <c r="H280" s="164" t="s">
        <v>6785</v>
      </c>
      <c r="I280" s="231" t="s">
        <v>20</v>
      </c>
      <c r="J280" s="231" t="s">
        <v>353</v>
      </c>
      <c r="K280" s="231" t="s">
        <v>172</v>
      </c>
      <c r="L280" s="165" t="s">
        <v>6761</v>
      </c>
      <c r="M280" s="165" t="s">
        <v>6747</v>
      </c>
      <c r="N280" s="64">
        <v>6</v>
      </c>
      <c r="O280" s="64">
        <v>6</v>
      </c>
      <c r="P280" s="64">
        <v>6</v>
      </c>
      <c r="Q280" s="64">
        <v>6</v>
      </c>
      <c r="R280" s="64">
        <f t="shared" si="72"/>
        <v>24</v>
      </c>
      <c r="S280" s="105" t="s">
        <v>6748</v>
      </c>
      <c r="T280" s="105" t="s">
        <v>172</v>
      </c>
      <c r="U280" s="159">
        <f t="shared" si="63"/>
        <v>12</v>
      </c>
      <c r="V280" s="398">
        <v>12</v>
      </c>
      <c r="W280" s="100">
        <f t="shared" si="64"/>
        <v>1</v>
      </c>
      <c r="X280" s="105" t="str">
        <f t="shared" si="65"/>
        <v>De acuerdo a lo programado</v>
      </c>
      <c r="Y280" s="166"/>
      <c r="Z280" s="159">
        <f t="shared" si="66"/>
        <v>12</v>
      </c>
      <c r="AA280" s="159"/>
      <c r="AB280" s="100" t="str">
        <f t="shared" si="67"/>
        <v>No hay ejecución</v>
      </c>
      <c r="AC280" s="105" t="str">
        <f t="shared" si="68"/>
        <v>NA</v>
      </c>
      <c r="AD280" s="166"/>
      <c r="AE280" s="65">
        <f t="shared" si="69"/>
        <v>12</v>
      </c>
      <c r="AF280" s="100">
        <f t="shared" si="70"/>
        <v>0.5</v>
      </c>
      <c r="AG280" s="105" t="str">
        <f t="shared" si="71"/>
        <v>Incumplimiento</v>
      </c>
      <c r="AH280" s="166"/>
      <c r="AI280" s="65" t="s">
        <v>502</v>
      </c>
      <c r="AJ280" s="105" t="s">
        <v>502</v>
      </c>
    </row>
    <row r="281" spans="1:36" ht="36.450000000000003" customHeight="1" thickTop="1" thickBot="1">
      <c r="A281" s="63">
        <v>266</v>
      </c>
      <c r="B281" s="162">
        <v>0</v>
      </c>
      <c r="C281" s="162">
        <v>0</v>
      </c>
      <c r="D281" s="162">
        <v>0</v>
      </c>
      <c r="E281" s="162">
        <v>0</v>
      </c>
      <c r="F281" s="162">
        <v>21</v>
      </c>
      <c r="G281" s="231" t="s">
        <v>507</v>
      </c>
      <c r="H281" s="164" t="s">
        <v>6786</v>
      </c>
      <c r="I281" s="231" t="s">
        <v>20</v>
      </c>
      <c r="J281" s="231" t="s">
        <v>353</v>
      </c>
      <c r="K281" s="231" t="s">
        <v>172</v>
      </c>
      <c r="L281" s="165" t="s">
        <v>6761</v>
      </c>
      <c r="M281" s="165" t="s">
        <v>6747</v>
      </c>
      <c r="N281" s="64">
        <v>6</v>
      </c>
      <c r="O281" s="64">
        <v>6</v>
      </c>
      <c r="P281" s="64">
        <v>6</v>
      </c>
      <c r="Q281" s="64">
        <v>6</v>
      </c>
      <c r="R281" s="64">
        <f t="shared" si="72"/>
        <v>24</v>
      </c>
      <c r="S281" s="105" t="s">
        <v>6748</v>
      </c>
      <c r="T281" s="105" t="s">
        <v>172</v>
      </c>
      <c r="U281" s="159">
        <f t="shared" si="63"/>
        <v>12</v>
      </c>
      <c r="V281" s="398">
        <v>12</v>
      </c>
      <c r="W281" s="100">
        <f t="shared" si="64"/>
        <v>1</v>
      </c>
      <c r="X281" s="105" t="str">
        <f t="shared" si="65"/>
        <v>De acuerdo a lo programado</v>
      </c>
      <c r="Y281" s="166"/>
      <c r="Z281" s="159">
        <f t="shared" si="66"/>
        <v>12</v>
      </c>
      <c r="AA281" s="159"/>
      <c r="AB281" s="100" t="str">
        <f t="shared" si="67"/>
        <v>No hay ejecución</v>
      </c>
      <c r="AC281" s="105" t="str">
        <f t="shared" si="68"/>
        <v>NA</v>
      </c>
      <c r="AD281" s="166"/>
      <c r="AE281" s="65">
        <f t="shared" si="69"/>
        <v>12</v>
      </c>
      <c r="AF281" s="100">
        <f t="shared" si="70"/>
        <v>0.5</v>
      </c>
      <c r="AG281" s="105" t="str">
        <f t="shared" si="71"/>
        <v>Incumplimiento</v>
      </c>
      <c r="AH281" s="166"/>
      <c r="AI281" s="65" t="s">
        <v>502</v>
      </c>
      <c r="AJ281" s="105" t="s">
        <v>502</v>
      </c>
    </row>
    <row r="282" spans="1:36" ht="36.450000000000003" customHeight="1" thickTop="1" thickBot="1">
      <c r="A282" s="63">
        <v>267</v>
      </c>
      <c r="B282" s="162">
        <v>0</v>
      </c>
      <c r="C282" s="162">
        <v>0</v>
      </c>
      <c r="D282" s="162">
        <v>0</v>
      </c>
      <c r="E282" s="162">
        <v>0</v>
      </c>
      <c r="F282" s="162">
        <v>21</v>
      </c>
      <c r="G282" s="231" t="s">
        <v>507</v>
      </c>
      <c r="H282" s="164" t="s">
        <v>6787</v>
      </c>
      <c r="I282" s="231" t="s">
        <v>20</v>
      </c>
      <c r="J282" s="231" t="s">
        <v>353</v>
      </c>
      <c r="K282" s="231" t="s">
        <v>172</v>
      </c>
      <c r="L282" s="165" t="s">
        <v>6761</v>
      </c>
      <c r="M282" s="165" t="s">
        <v>6747</v>
      </c>
      <c r="N282" s="64">
        <v>55</v>
      </c>
      <c r="O282" s="64">
        <v>55</v>
      </c>
      <c r="P282" s="64">
        <v>55</v>
      </c>
      <c r="Q282" s="64">
        <v>55</v>
      </c>
      <c r="R282" s="64">
        <f t="shared" si="72"/>
        <v>220</v>
      </c>
      <c r="S282" s="105" t="s">
        <v>6748</v>
      </c>
      <c r="T282" s="105" t="s">
        <v>172</v>
      </c>
      <c r="U282" s="159">
        <f t="shared" si="63"/>
        <v>110</v>
      </c>
      <c r="V282" s="398">
        <v>120</v>
      </c>
      <c r="W282" s="100">
        <f t="shared" si="64"/>
        <v>1.0909090909090908</v>
      </c>
      <c r="X282" s="105" t="str">
        <f t="shared" si="65"/>
        <v>De acuerdo a lo programado</v>
      </c>
      <c r="Y282" s="166"/>
      <c r="Z282" s="159">
        <f t="shared" si="66"/>
        <v>110</v>
      </c>
      <c r="AA282" s="159"/>
      <c r="AB282" s="100" t="str">
        <f t="shared" si="67"/>
        <v>No hay ejecución</v>
      </c>
      <c r="AC282" s="105" t="str">
        <f t="shared" si="68"/>
        <v>NA</v>
      </c>
      <c r="AD282" s="166"/>
      <c r="AE282" s="65">
        <f t="shared" si="69"/>
        <v>120</v>
      </c>
      <c r="AF282" s="100">
        <f t="shared" si="70"/>
        <v>0.54545454545454541</v>
      </c>
      <c r="AG282" s="105" t="str">
        <f t="shared" si="71"/>
        <v>Incumplimiento</v>
      </c>
      <c r="AH282" s="166"/>
      <c r="AI282" s="65" t="s">
        <v>502</v>
      </c>
      <c r="AJ282" s="105" t="s">
        <v>502</v>
      </c>
    </row>
    <row r="283" spans="1:36" ht="36.450000000000003" customHeight="1" thickTop="1" thickBot="1">
      <c r="A283" s="63">
        <v>268</v>
      </c>
      <c r="B283" s="162">
        <v>0</v>
      </c>
      <c r="C283" s="162">
        <v>0</v>
      </c>
      <c r="D283" s="162">
        <v>0</v>
      </c>
      <c r="E283" s="162">
        <v>0</v>
      </c>
      <c r="F283" s="162">
        <v>21</v>
      </c>
      <c r="G283" s="231" t="s">
        <v>507</v>
      </c>
      <c r="H283" s="164" t="s">
        <v>6788</v>
      </c>
      <c r="I283" s="231" t="s">
        <v>20</v>
      </c>
      <c r="J283" s="231" t="s">
        <v>353</v>
      </c>
      <c r="K283" s="231" t="s">
        <v>172</v>
      </c>
      <c r="L283" s="165" t="s">
        <v>6761</v>
      </c>
      <c r="M283" s="165" t="s">
        <v>6747</v>
      </c>
      <c r="N283" s="64">
        <v>36</v>
      </c>
      <c r="O283" s="64">
        <v>36</v>
      </c>
      <c r="P283" s="64">
        <v>36</v>
      </c>
      <c r="Q283" s="64">
        <v>36</v>
      </c>
      <c r="R283" s="64">
        <f t="shared" si="72"/>
        <v>144</v>
      </c>
      <c r="S283" s="105" t="s">
        <v>6748</v>
      </c>
      <c r="T283" s="105" t="s">
        <v>172</v>
      </c>
      <c r="U283" s="159">
        <f t="shared" si="63"/>
        <v>72</v>
      </c>
      <c r="V283" s="398">
        <v>60</v>
      </c>
      <c r="W283" s="100">
        <f t="shared" si="64"/>
        <v>0.83333333333333337</v>
      </c>
      <c r="X283" s="105" t="str">
        <f t="shared" si="65"/>
        <v>Atraso Leve</v>
      </c>
      <c r="Y283" s="166"/>
      <c r="Z283" s="159">
        <f t="shared" si="66"/>
        <v>72</v>
      </c>
      <c r="AA283" s="159"/>
      <c r="AB283" s="100" t="str">
        <f t="shared" si="67"/>
        <v>No hay ejecución</v>
      </c>
      <c r="AC283" s="105" t="str">
        <f t="shared" si="68"/>
        <v>NA</v>
      </c>
      <c r="AD283" s="166"/>
      <c r="AE283" s="65">
        <f t="shared" si="69"/>
        <v>60</v>
      </c>
      <c r="AF283" s="100">
        <f t="shared" si="70"/>
        <v>0.41666666666666669</v>
      </c>
      <c r="AG283" s="105" t="str">
        <f t="shared" si="71"/>
        <v>Incumplimiento</v>
      </c>
      <c r="AH283" s="166"/>
      <c r="AI283" s="65" t="s">
        <v>502</v>
      </c>
      <c r="AJ283" s="105" t="s">
        <v>502</v>
      </c>
    </row>
    <row r="284" spans="1:36" ht="36.450000000000003" customHeight="1" thickTop="1" thickBot="1">
      <c r="A284" s="63">
        <v>269</v>
      </c>
      <c r="B284" s="162">
        <v>0</v>
      </c>
      <c r="C284" s="162">
        <v>0</v>
      </c>
      <c r="D284" s="162">
        <v>0</v>
      </c>
      <c r="E284" s="162">
        <v>0</v>
      </c>
      <c r="F284" s="162">
        <v>21</v>
      </c>
      <c r="G284" s="231" t="s">
        <v>507</v>
      </c>
      <c r="H284" s="164" t="s">
        <v>6789</v>
      </c>
      <c r="I284" s="231" t="s">
        <v>20</v>
      </c>
      <c r="J284" s="231" t="s">
        <v>353</v>
      </c>
      <c r="K284" s="231" t="s">
        <v>172</v>
      </c>
      <c r="L284" s="165" t="s">
        <v>6761</v>
      </c>
      <c r="M284" s="165" t="s">
        <v>6747</v>
      </c>
      <c r="N284" s="64">
        <v>9</v>
      </c>
      <c r="O284" s="64">
        <v>9</v>
      </c>
      <c r="P284" s="64">
        <v>9</v>
      </c>
      <c r="Q284" s="64">
        <v>9</v>
      </c>
      <c r="R284" s="64">
        <f t="shared" si="72"/>
        <v>36</v>
      </c>
      <c r="S284" s="105" t="s">
        <v>6748</v>
      </c>
      <c r="T284" s="105" t="s">
        <v>172</v>
      </c>
      <c r="U284" s="159">
        <f t="shared" si="63"/>
        <v>18</v>
      </c>
      <c r="V284" s="398">
        <v>18</v>
      </c>
      <c r="W284" s="100">
        <f t="shared" si="64"/>
        <v>1</v>
      </c>
      <c r="X284" s="105" t="str">
        <f t="shared" si="65"/>
        <v>De acuerdo a lo programado</v>
      </c>
      <c r="Y284" s="166"/>
      <c r="Z284" s="159">
        <f t="shared" si="66"/>
        <v>18</v>
      </c>
      <c r="AA284" s="159"/>
      <c r="AB284" s="100" t="str">
        <f t="shared" si="67"/>
        <v>No hay ejecución</v>
      </c>
      <c r="AC284" s="105" t="str">
        <f t="shared" si="68"/>
        <v>NA</v>
      </c>
      <c r="AD284" s="166"/>
      <c r="AE284" s="65">
        <f t="shared" si="69"/>
        <v>18</v>
      </c>
      <c r="AF284" s="100">
        <f t="shared" si="70"/>
        <v>0.5</v>
      </c>
      <c r="AG284" s="105" t="str">
        <f t="shared" si="71"/>
        <v>Incumplimiento</v>
      </c>
      <c r="AH284" s="166"/>
      <c r="AI284" s="65" t="s">
        <v>502</v>
      </c>
      <c r="AJ284" s="105" t="s">
        <v>502</v>
      </c>
    </row>
    <row r="285" spans="1:36" ht="36.450000000000003" customHeight="1" thickTop="1" thickBot="1">
      <c r="A285" s="63">
        <v>270</v>
      </c>
      <c r="B285" s="162">
        <v>0</v>
      </c>
      <c r="C285" s="162">
        <v>0</v>
      </c>
      <c r="D285" s="162">
        <v>0</v>
      </c>
      <c r="E285" s="162">
        <v>0</v>
      </c>
      <c r="F285" s="162">
        <v>21</v>
      </c>
      <c r="G285" s="231" t="s">
        <v>507</v>
      </c>
      <c r="H285" s="164" t="s">
        <v>6790</v>
      </c>
      <c r="I285" s="231" t="s">
        <v>20</v>
      </c>
      <c r="J285" s="231" t="s">
        <v>353</v>
      </c>
      <c r="K285" s="231" t="s">
        <v>172</v>
      </c>
      <c r="L285" s="165" t="s">
        <v>6761</v>
      </c>
      <c r="M285" s="165" t="s">
        <v>6747</v>
      </c>
      <c r="N285" s="64">
        <v>6</v>
      </c>
      <c r="O285" s="64">
        <v>6</v>
      </c>
      <c r="P285" s="64">
        <v>6</v>
      </c>
      <c r="Q285" s="64">
        <v>6</v>
      </c>
      <c r="R285" s="64">
        <f t="shared" si="72"/>
        <v>24</v>
      </c>
      <c r="S285" s="105" t="s">
        <v>6748</v>
      </c>
      <c r="T285" s="105" t="s">
        <v>172</v>
      </c>
      <c r="U285" s="159">
        <f t="shared" si="63"/>
        <v>12</v>
      </c>
      <c r="V285" s="398">
        <v>12</v>
      </c>
      <c r="W285" s="100">
        <f t="shared" si="64"/>
        <v>1</v>
      </c>
      <c r="X285" s="105" t="str">
        <f t="shared" si="65"/>
        <v>De acuerdo a lo programado</v>
      </c>
      <c r="Y285" s="166"/>
      <c r="Z285" s="159">
        <f t="shared" si="66"/>
        <v>12</v>
      </c>
      <c r="AA285" s="159"/>
      <c r="AB285" s="100" t="str">
        <f t="shared" si="67"/>
        <v>No hay ejecución</v>
      </c>
      <c r="AC285" s="105" t="str">
        <f t="shared" si="68"/>
        <v>NA</v>
      </c>
      <c r="AD285" s="166"/>
      <c r="AE285" s="65">
        <f t="shared" si="69"/>
        <v>12</v>
      </c>
      <c r="AF285" s="100">
        <f t="shared" si="70"/>
        <v>0.5</v>
      </c>
      <c r="AG285" s="105" t="str">
        <f t="shared" si="71"/>
        <v>Incumplimiento</v>
      </c>
      <c r="AH285" s="166"/>
      <c r="AI285" s="65" t="s">
        <v>502</v>
      </c>
      <c r="AJ285" s="105" t="s">
        <v>502</v>
      </c>
    </row>
    <row r="286" spans="1:36" ht="36.450000000000003" customHeight="1" thickTop="1" thickBot="1">
      <c r="A286" s="63">
        <v>271</v>
      </c>
      <c r="B286" s="162">
        <v>0</v>
      </c>
      <c r="C286" s="162">
        <v>0</v>
      </c>
      <c r="D286" s="162">
        <v>0</v>
      </c>
      <c r="E286" s="162">
        <v>0</v>
      </c>
      <c r="F286" s="162">
        <v>21</v>
      </c>
      <c r="G286" s="231" t="s">
        <v>507</v>
      </c>
      <c r="H286" s="164" t="s">
        <v>6791</v>
      </c>
      <c r="I286" s="231" t="s">
        <v>20</v>
      </c>
      <c r="J286" s="231" t="s">
        <v>353</v>
      </c>
      <c r="K286" s="231" t="s">
        <v>172</v>
      </c>
      <c r="L286" s="165" t="s">
        <v>6761</v>
      </c>
      <c r="M286" s="165" t="s">
        <v>6747</v>
      </c>
      <c r="N286" s="64">
        <v>12</v>
      </c>
      <c r="O286" s="64">
        <v>12</v>
      </c>
      <c r="P286" s="64">
        <v>12</v>
      </c>
      <c r="Q286" s="64">
        <v>12</v>
      </c>
      <c r="R286" s="64">
        <f t="shared" si="72"/>
        <v>48</v>
      </c>
      <c r="S286" s="105" t="s">
        <v>6748</v>
      </c>
      <c r="T286" s="105" t="s">
        <v>172</v>
      </c>
      <c r="U286" s="159">
        <f t="shared" ref="U286" si="73">N286+O286</f>
        <v>24</v>
      </c>
      <c r="V286" s="398">
        <v>24</v>
      </c>
      <c r="W286" s="100">
        <f t="shared" ref="W286" si="74">IF(V286="","No hay ejecución",IF(AND(U286&gt;0), V286/U286,"No hay Programación"))</f>
        <v>1</v>
      </c>
      <c r="X286" s="105" t="str">
        <f t="shared" ref="X286" si="75">IF(W286="No hay ejecución","NA",IF(W286&gt;=90%,"De acuerdo a lo programado",IF(W286&gt;=70%,"Atraso Leve",IF(W286&lt;70%,"En Riesgo de no Cumplimiento"))))</f>
        <v>De acuerdo a lo programado</v>
      </c>
      <c r="Y286" s="166"/>
      <c r="Z286" s="159">
        <f t="shared" ref="Z286" si="76">P286+Q286</f>
        <v>24</v>
      </c>
      <c r="AA286" s="159"/>
      <c r="AB286" s="100" t="str">
        <f t="shared" ref="AB286" si="77">IF(AA286="","No hay ejecución",IF(AND(Z286&gt;0), AA286/Z286,"No hay Programación"))</f>
        <v>No hay ejecución</v>
      </c>
      <c r="AC286" s="105" t="str">
        <f t="shared" ref="AC286" si="78">IF(AB286="No hay ejecución","NA",IF(AB286&gt;=90%,"De acuerdo a lo programado",IF(AB286&gt;=70%,"Atraso Leve",IF(AB286&lt;70%,"En Riesgo de no Cumplimiento"))))</f>
        <v>NA</v>
      </c>
      <c r="AD286" s="166"/>
      <c r="AE286" s="65">
        <f t="shared" ref="AE286" si="79">V286+AA286</f>
        <v>24</v>
      </c>
      <c r="AF286" s="100">
        <f t="shared" ref="AF286" si="80">IF(AE286="","No hay ejecución",IF(AND(AE286&gt;0), AE286/R286,"No hay Programación"))</f>
        <v>0.5</v>
      </c>
      <c r="AG286" s="105" t="str">
        <f t="shared" ref="AG286" si="81">IF(AF286="No hay ejecución","NA",IF(AF286&gt;=90%,"De acuerdo a lo programado",IF(AF286&gt;=70%,"Atraso Leve",IF(AF286&lt;70%,"Incumplimiento"))))</f>
        <v>Incumplimiento</v>
      </c>
      <c r="AH286" s="166"/>
      <c r="AI286" s="65" t="s">
        <v>502</v>
      </c>
      <c r="AJ286" s="105" t="s">
        <v>502</v>
      </c>
    </row>
    <row r="287" spans="1:36" ht="10.8" thickTop="1" thickBot="1">
      <c r="A287" s="66"/>
      <c r="B287" s="66"/>
      <c r="C287" s="66"/>
      <c r="D287" s="66"/>
      <c r="E287" s="66"/>
      <c r="F287" s="66"/>
      <c r="G287" s="66"/>
      <c r="H287" s="66"/>
      <c r="I287" s="66"/>
      <c r="J287" s="66"/>
      <c r="K287" s="66"/>
      <c r="L287" s="67"/>
      <c r="M287" s="67"/>
      <c r="N287" s="68"/>
      <c r="O287" s="68"/>
      <c r="P287" s="68"/>
      <c r="Q287" s="68"/>
      <c r="R287" s="68"/>
      <c r="S287" s="68"/>
      <c r="T287" s="68"/>
      <c r="U287" s="74"/>
      <c r="V287" s="74"/>
      <c r="W287" s="74"/>
      <c r="X287" s="74"/>
      <c r="Y287" s="74"/>
      <c r="Z287" s="74"/>
      <c r="AA287" s="74"/>
      <c r="AB287" s="74"/>
      <c r="AC287" s="74"/>
      <c r="AD287" s="74"/>
      <c r="AE287" s="74"/>
      <c r="AF287" s="74"/>
      <c r="AG287" s="74"/>
      <c r="AH287" s="74"/>
    </row>
    <row r="288" spans="1:36" ht="10.5" customHeight="1">
      <c r="A288" s="586" t="s">
        <v>726</v>
      </c>
      <c r="B288" s="587"/>
      <c r="C288" s="587"/>
      <c r="D288" s="587"/>
      <c r="E288" s="587"/>
      <c r="F288" s="587"/>
      <c r="G288" s="276" t="s">
        <v>2345</v>
      </c>
      <c r="H288" s="66"/>
      <c r="I288" s="66"/>
      <c r="J288" s="66"/>
      <c r="K288" s="66"/>
      <c r="L288" s="69"/>
      <c r="M288" s="69"/>
      <c r="N288" s="68"/>
      <c r="O288" s="68"/>
      <c r="P288" s="68"/>
      <c r="Q288" s="68"/>
      <c r="R288" s="68"/>
      <c r="S288" s="68"/>
      <c r="T288" s="68"/>
      <c r="U288" s="74"/>
      <c r="V288" s="74"/>
      <c r="W288" s="74"/>
      <c r="X288" s="74"/>
      <c r="Y288" s="74"/>
      <c r="Z288" s="74"/>
      <c r="AA288" s="74"/>
      <c r="AB288" s="74"/>
      <c r="AC288" s="74"/>
      <c r="AD288" s="74"/>
      <c r="AE288" s="74"/>
      <c r="AF288" s="74"/>
      <c r="AG288" s="74"/>
      <c r="AH288" s="74"/>
    </row>
    <row r="289" spans="1:34" ht="10.8" thickTop="1" thickBot="1">
      <c r="A289" s="70"/>
      <c r="B289" s="70"/>
      <c r="C289" s="70"/>
      <c r="D289" s="70"/>
      <c r="E289" s="70"/>
      <c r="F289" s="70"/>
      <c r="G289" s="71"/>
      <c r="H289" s="66"/>
      <c r="I289" s="66"/>
      <c r="J289" s="66"/>
      <c r="K289" s="66"/>
      <c r="L289" s="69"/>
      <c r="M289" s="69"/>
      <c r="N289" s="68"/>
      <c r="O289" s="68"/>
      <c r="P289" s="68"/>
      <c r="Q289" s="68"/>
      <c r="R289" s="68"/>
      <c r="S289" s="68"/>
      <c r="T289" s="68"/>
      <c r="U289" s="74"/>
      <c r="V289" s="74"/>
      <c r="W289" s="74"/>
      <c r="X289" s="74"/>
      <c r="Y289" s="74"/>
      <c r="Z289" s="74"/>
      <c r="AA289" s="74"/>
      <c r="AB289" s="74"/>
      <c r="AC289" s="74"/>
      <c r="AD289" s="74"/>
      <c r="AE289" s="74"/>
      <c r="AF289" s="74"/>
      <c r="AG289" s="74"/>
      <c r="AH289" s="74"/>
    </row>
    <row r="290" spans="1:34" ht="13.05" customHeight="1" thickTop="1" thickBot="1">
      <c r="A290" s="588" t="s">
        <v>728</v>
      </c>
      <c r="B290" s="589"/>
      <c r="C290" s="589"/>
      <c r="D290" s="589"/>
      <c r="E290" s="589"/>
      <c r="F290" s="589"/>
      <c r="G290" s="225" t="s">
        <v>7751</v>
      </c>
      <c r="H290" s="66"/>
      <c r="I290" s="66"/>
      <c r="J290" s="66"/>
      <c r="K290" s="66"/>
      <c r="L290" s="69"/>
      <c r="M290" s="69"/>
      <c r="N290" s="68"/>
      <c r="O290" s="68"/>
      <c r="P290" s="68"/>
      <c r="Q290" s="68"/>
      <c r="R290" s="68"/>
      <c r="S290" s="68"/>
      <c r="T290" s="68"/>
      <c r="U290" s="74"/>
      <c r="V290" s="74"/>
      <c r="W290" s="74"/>
      <c r="X290" s="74"/>
      <c r="Y290" s="74"/>
      <c r="Z290" s="74"/>
      <c r="AA290" s="74"/>
      <c r="AB290" s="74"/>
      <c r="AC290" s="74"/>
      <c r="AD290" s="74"/>
      <c r="AE290" s="74"/>
      <c r="AF290" s="74"/>
      <c r="AG290" s="74"/>
      <c r="AH290" s="74"/>
    </row>
    <row r="291" spans="1:34" ht="10.8" thickTop="1" thickBot="1">
      <c r="A291" s="73"/>
      <c r="B291" s="73"/>
      <c r="C291" s="73"/>
      <c r="D291" s="73"/>
      <c r="E291" s="73"/>
      <c r="F291" s="72"/>
      <c r="G291" s="74"/>
      <c r="H291" s="66"/>
      <c r="I291" s="66"/>
      <c r="J291" s="66"/>
      <c r="K291" s="66"/>
      <c r="L291" s="69"/>
      <c r="M291" s="69"/>
      <c r="N291" s="68"/>
      <c r="O291" s="68"/>
      <c r="P291" s="68"/>
      <c r="Q291" s="68"/>
      <c r="R291" s="68"/>
      <c r="S291" s="68"/>
      <c r="T291" s="68"/>
      <c r="U291" s="74"/>
      <c r="V291" s="74"/>
      <c r="W291" s="74"/>
      <c r="X291" s="74"/>
      <c r="Y291" s="74"/>
      <c r="Z291" s="74"/>
      <c r="AA291" s="74"/>
      <c r="AB291" s="74"/>
      <c r="AC291" s="74"/>
      <c r="AD291" s="74"/>
      <c r="AE291" s="74"/>
      <c r="AF291" s="74"/>
      <c r="AG291" s="74"/>
      <c r="AH291" s="74"/>
    </row>
    <row r="292" spans="1:34" ht="10.8" thickTop="1" thickBot="1">
      <c r="A292" s="75" t="s">
        <v>729</v>
      </c>
      <c r="B292" s="66"/>
      <c r="C292" s="66"/>
      <c r="D292" s="76"/>
      <c r="E292" s="66"/>
      <c r="F292" s="66"/>
      <c r="G292" s="66"/>
      <c r="H292" s="66"/>
      <c r="I292" s="66"/>
      <c r="J292" s="382"/>
      <c r="K292" s="399"/>
      <c r="L292" s="324"/>
      <c r="M292" s="324"/>
      <c r="N292" s="68"/>
      <c r="O292" s="68"/>
      <c r="P292" s="68"/>
      <c r="Q292" s="68"/>
      <c r="R292" s="68"/>
      <c r="S292" s="68"/>
      <c r="T292" s="68"/>
      <c r="U292" s="74"/>
      <c r="V292" s="74"/>
      <c r="W292" s="74"/>
      <c r="X292" s="74"/>
      <c r="Y292" s="74"/>
      <c r="Z292" s="74"/>
      <c r="AA292" s="74"/>
      <c r="AB292" s="74"/>
      <c r="AC292" s="74"/>
      <c r="AD292" s="74"/>
      <c r="AE292" s="74"/>
      <c r="AF292" s="74"/>
      <c r="AG292" s="74"/>
      <c r="AH292" s="74"/>
    </row>
    <row r="293" spans="1:34" ht="13.05" customHeight="1" thickTop="1" thickBot="1">
      <c r="A293" s="87">
        <v>1</v>
      </c>
      <c r="B293" s="66" t="s">
        <v>730</v>
      </c>
      <c r="C293" s="66"/>
      <c r="D293" s="76"/>
      <c r="E293" s="66"/>
      <c r="F293" s="66"/>
      <c r="G293" s="66"/>
      <c r="H293" s="66"/>
      <c r="I293" s="66"/>
      <c r="J293" s="382"/>
      <c r="K293" s="399"/>
      <c r="L293" s="324"/>
      <c r="M293" s="324"/>
      <c r="N293" s="68"/>
      <c r="O293" s="68"/>
      <c r="P293" s="68"/>
      <c r="Q293" s="68"/>
      <c r="R293" s="68"/>
      <c r="S293" s="68"/>
      <c r="T293" s="68"/>
      <c r="U293" s="74"/>
      <c r="V293" s="74"/>
      <c r="W293" s="74"/>
      <c r="X293" s="74"/>
      <c r="Y293" s="74"/>
      <c r="Z293" s="74"/>
      <c r="AA293" s="74"/>
      <c r="AB293" s="74"/>
      <c r="AC293" s="74"/>
      <c r="AD293" s="74"/>
      <c r="AE293" s="74"/>
      <c r="AF293" s="74"/>
      <c r="AG293" s="74"/>
      <c r="AH293" s="74"/>
    </row>
    <row r="294" spans="1:34" ht="13.05" customHeight="1" thickTop="1" thickBot="1">
      <c r="A294" s="87">
        <v>2</v>
      </c>
      <c r="B294" s="66" t="s">
        <v>731</v>
      </c>
      <c r="C294" s="66"/>
      <c r="D294" s="76"/>
      <c r="E294" s="66"/>
      <c r="F294" s="66"/>
      <c r="G294" s="66"/>
      <c r="H294" s="66"/>
      <c r="I294" s="66"/>
      <c r="J294" s="382"/>
      <c r="K294" s="399"/>
      <c r="L294" s="324"/>
      <c r="M294" s="324"/>
      <c r="N294" s="68"/>
      <c r="O294" s="68"/>
      <c r="P294" s="68"/>
      <c r="Q294" s="68"/>
      <c r="R294" s="68"/>
      <c r="S294" s="68"/>
      <c r="T294" s="68"/>
      <c r="U294" s="74"/>
      <c r="V294" s="74"/>
      <c r="W294" s="74"/>
      <c r="X294" s="74"/>
      <c r="Y294" s="74"/>
      <c r="Z294" s="74"/>
      <c r="AA294" s="74"/>
      <c r="AB294" s="74"/>
      <c r="AC294" s="74"/>
      <c r="AD294" s="74"/>
      <c r="AE294" s="74"/>
      <c r="AF294" s="74"/>
      <c r="AG294" s="74"/>
      <c r="AH294" s="74"/>
    </row>
    <row r="295" spans="1:34" ht="13.05" customHeight="1" thickTop="1" thickBot="1">
      <c r="A295" s="87">
        <v>3</v>
      </c>
      <c r="B295" s="66" t="s">
        <v>732</v>
      </c>
      <c r="C295" s="66"/>
      <c r="D295" s="76"/>
      <c r="E295" s="66"/>
      <c r="F295" s="66"/>
      <c r="G295" s="66"/>
      <c r="H295" s="66"/>
      <c r="I295" s="66"/>
      <c r="J295" s="382"/>
      <c r="K295" s="399"/>
      <c r="N295" s="68"/>
      <c r="O295" s="68"/>
      <c r="P295" s="68"/>
      <c r="Q295" s="68"/>
      <c r="R295" s="68"/>
      <c r="S295" s="68"/>
      <c r="T295" s="68"/>
      <c r="U295" s="74"/>
      <c r="V295" s="74"/>
      <c r="W295" s="74"/>
      <c r="X295" s="74"/>
      <c r="Y295" s="74"/>
      <c r="Z295" s="74"/>
      <c r="AA295" s="74"/>
      <c r="AB295" s="74"/>
      <c r="AC295" s="74"/>
      <c r="AD295" s="74"/>
      <c r="AE295" s="74"/>
      <c r="AF295" s="74"/>
      <c r="AG295" s="74"/>
      <c r="AH295" s="74"/>
    </row>
    <row r="296" spans="1:34" ht="13.05" customHeight="1" thickTop="1" thickBot="1">
      <c r="A296" s="87">
        <v>4</v>
      </c>
      <c r="B296" s="66" t="s">
        <v>733</v>
      </c>
      <c r="C296" s="66"/>
      <c r="D296" s="77"/>
      <c r="E296" s="66"/>
      <c r="F296" s="66"/>
      <c r="G296" s="66"/>
      <c r="H296" s="66"/>
      <c r="I296" s="66"/>
      <c r="J296" s="382"/>
      <c r="K296" s="399"/>
      <c r="L296" s="71"/>
      <c r="M296" s="71"/>
      <c r="N296" s="68"/>
      <c r="O296" s="68"/>
      <c r="P296" s="68"/>
      <c r="Q296" s="68"/>
      <c r="R296" s="68"/>
      <c r="S296" s="68"/>
      <c r="T296" s="68"/>
      <c r="U296" s="74"/>
      <c r="V296" s="74"/>
      <c r="W296" s="74"/>
      <c r="X296" s="74"/>
      <c r="Y296" s="74"/>
      <c r="Z296" s="74"/>
      <c r="AA296" s="74"/>
      <c r="AB296" s="74"/>
      <c r="AC296" s="74"/>
      <c r="AD296" s="74"/>
      <c r="AE296" s="74"/>
      <c r="AF296" s="74"/>
      <c r="AG296" s="74"/>
      <c r="AH296" s="74"/>
    </row>
    <row r="297" spans="1:34" ht="13.05" customHeight="1" thickTop="1" thickBot="1">
      <c r="A297" s="87">
        <v>5</v>
      </c>
      <c r="B297" s="66" t="s">
        <v>734</v>
      </c>
      <c r="C297" s="66"/>
      <c r="D297" s="77"/>
      <c r="E297" s="66"/>
      <c r="F297" s="66"/>
      <c r="G297" s="66"/>
      <c r="H297" s="66"/>
      <c r="I297" s="66"/>
      <c r="J297" s="382"/>
      <c r="K297" s="399"/>
      <c r="L297" s="325"/>
      <c r="M297" s="325"/>
      <c r="N297" s="68"/>
      <c r="O297" s="68"/>
      <c r="P297" s="68"/>
      <c r="Q297" s="68"/>
      <c r="R297" s="68"/>
      <c r="S297" s="68"/>
      <c r="T297" s="68"/>
      <c r="U297" s="74"/>
      <c r="V297" s="74"/>
      <c r="W297" s="74"/>
      <c r="X297" s="74"/>
      <c r="Y297" s="74"/>
      <c r="Z297" s="74"/>
      <c r="AA297" s="74"/>
      <c r="AB297" s="74"/>
      <c r="AC297" s="74"/>
      <c r="AD297" s="74"/>
      <c r="AE297" s="74"/>
      <c r="AF297" s="74"/>
      <c r="AG297" s="74"/>
      <c r="AH297" s="74"/>
    </row>
    <row r="298" spans="1:34" ht="13.05" customHeight="1" thickTop="1" thickBot="1">
      <c r="A298" s="87">
        <v>6</v>
      </c>
      <c r="B298" s="66" t="s">
        <v>735</v>
      </c>
      <c r="C298" s="66"/>
      <c r="D298" s="77"/>
      <c r="E298" s="66"/>
      <c r="F298" s="66"/>
      <c r="G298" s="66"/>
      <c r="H298" s="66"/>
      <c r="I298" s="66"/>
      <c r="J298" s="382"/>
      <c r="K298" s="399"/>
      <c r="L298" s="325"/>
      <c r="M298" s="325"/>
      <c r="N298" s="68"/>
      <c r="O298" s="68"/>
      <c r="P298" s="68"/>
      <c r="Q298" s="68"/>
      <c r="R298" s="68"/>
      <c r="S298" s="68"/>
      <c r="T298" s="68"/>
      <c r="U298" s="74"/>
      <c r="V298" s="74"/>
      <c r="W298" s="74"/>
      <c r="X298" s="74"/>
      <c r="Y298" s="74"/>
      <c r="Z298" s="74"/>
      <c r="AA298" s="74"/>
      <c r="AB298" s="74"/>
      <c r="AC298" s="74"/>
      <c r="AD298" s="74"/>
      <c r="AE298" s="74"/>
      <c r="AF298" s="74"/>
      <c r="AG298" s="74"/>
      <c r="AH298" s="74"/>
    </row>
    <row r="299" spans="1:34" ht="13.05" customHeight="1" thickTop="1">
      <c r="A299" s="87">
        <v>7</v>
      </c>
      <c r="B299" s="66" t="s">
        <v>736</v>
      </c>
      <c r="C299" s="66"/>
      <c r="D299" s="77"/>
      <c r="E299" s="66"/>
      <c r="F299" s="66"/>
      <c r="G299" s="66"/>
      <c r="H299" s="66"/>
      <c r="I299" s="66"/>
      <c r="J299" s="382"/>
      <c r="K299" s="399"/>
      <c r="L299" s="324"/>
      <c r="M299" s="324"/>
      <c r="N299" s="74"/>
      <c r="O299" s="74"/>
      <c r="P299" s="74"/>
      <c r="Q299" s="74"/>
      <c r="R299" s="74"/>
      <c r="S299" s="74"/>
      <c r="T299" s="74"/>
      <c r="U299" s="74"/>
      <c r="V299" s="74"/>
      <c r="W299" s="74"/>
      <c r="X299" s="74"/>
      <c r="Y299" s="74"/>
      <c r="Z299" s="74"/>
      <c r="AA299" s="74"/>
      <c r="AB299" s="74"/>
      <c r="AC299" s="74"/>
      <c r="AD299" s="74"/>
      <c r="AE299" s="74"/>
      <c r="AF299" s="74"/>
      <c r="AG299" s="74"/>
      <c r="AH299" s="74"/>
    </row>
    <row r="300" spans="1:34" ht="13.05" customHeight="1">
      <c r="A300" s="87">
        <v>8</v>
      </c>
      <c r="B300" s="78" t="s">
        <v>737</v>
      </c>
      <c r="C300" s="66"/>
      <c r="D300" s="77"/>
      <c r="E300" s="66"/>
      <c r="F300" s="66"/>
      <c r="G300" s="66"/>
      <c r="H300" s="66"/>
      <c r="I300" s="66"/>
      <c r="J300" s="382"/>
      <c r="K300" s="399"/>
      <c r="L300" s="324"/>
      <c r="M300" s="324"/>
      <c r="N300" s="74"/>
      <c r="O300" s="74"/>
      <c r="P300" s="74"/>
      <c r="Q300" s="74"/>
      <c r="R300" s="74"/>
      <c r="S300" s="74"/>
      <c r="T300" s="74"/>
      <c r="U300" s="74"/>
      <c r="V300" s="74"/>
      <c r="W300" s="74"/>
      <c r="X300" s="74"/>
      <c r="Y300" s="74"/>
      <c r="Z300" s="74"/>
      <c r="AA300" s="74"/>
      <c r="AB300" s="74"/>
      <c r="AC300" s="74"/>
      <c r="AD300" s="74"/>
      <c r="AE300" s="74"/>
      <c r="AF300" s="74"/>
      <c r="AG300" s="74"/>
      <c r="AH300" s="74"/>
    </row>
    <row r="301" spans="1:34" ht="13.05" customHeight="1">
      <c r="A301" s="87">
        <v>9</v>
      </c>
      <c r="B301" s="66" t="s">
        <v>738</v>
      </c>
      <c r="E301" s="66"/>
      <c r="F301" s="66"/>
      <c r="G301" s="66"/>
      <c r="H301" s="66"/>
      <c r="I301" s="66"/>
      <c r="J301" s="382"/>
      <c r="K301" s="399"/>
      <c r="L301" s="324"/>
      <c r="M301" s="324"/>
      <c r="N301" s="74"/>
      <c r="O301" s="74"/>
      <c r="P301" s="74"/>
      <c r="Q301" s="74"/>
      <c r="R301" s="74"/>
      <c r="S301" s="74"/>
      <c r="T301" s="74"/>
      <c r="U301" s="74"/>
      <c r="V301" s="74"/>
      <c r="W301" s="74"/>
      <c r="X301" s="74"/>
      <c r="Y301" s="74"/>
      <c r="Z301" s="74"/>
      <c r="AA301" s="74"/>
      <c r="AB301" s="74"/>
      <c r="AC301" s="74"/>
      <c r="AD301" s="74"/>
      <c r="AE301" s="74"/>
      <c r="AF301" s="74"/>
      <c r="AG301" s="74"/>
      <c r="AH301" s="74"/>
    </row>
    <row r="302" spans="1:34" ht="13.05" customHeight="1">
      <c r="A302" s="87">
        <v>10</v>
      </c>
      <c r="B302" s="66" t="s">
        <v>739</v>
      </c>
      <c r="E302" s="66"/>
      <c r="F302" s="66"/>
      <c r="G302" s="66"/>
      <c r="H302" s="66"/>
      <c r="I302" s="66"/>
      <c r="J302" s="382"/>
      <c r="K302" s="399"/>
      <c r="L302" s="324"/>
      <c r="M302" s="324"/>
      <c r="N302" s="74"/>
      <c r="O302" s="74"/>
      <c r="P302" s="74"/>
      <c r="Q302" s="74"/>
      <c r="R302" s="74"/>
      <c r="S302" s="74"/>
      <c r="T302" s="74"/>
      <c r="U302" s="74"/>
      <c r="V302" s="74"/>
      <c r="W302" s="74"/>
      <c r="X302" s="74"/>
      <c r="Y302" s="74"/>
      <c r="Z302" s="74"/>
      <c r="AA302" s="74"/>
      <c r="AB302" s="74"/>
      <c r="AC302" s="74"/>
      <c r="AD302" s="74"/>
      <c r="AE302" s="74"/>
      <c r="AF302" s="74"/>
      <c r="AG302" s="74"/>
      <c r="AH302" s="74"/>
    </row>
    <row r="303" spans="1:34" ht="13.05" customHeight="1">
      <c r="A303" s="87">
        <v>11</v>
      </c>
      <c r="B303" s="90" t="s">
        <v>740</v>
      </c>
      <c r="C303" s="87"/>
      <c r="D303" s="66"/>
      <c r="F303" s="66"/>
      <c r="G303" s="66"/>
      <c r="H303" s="66"/>
      <c r="I303" s="66"/>
      <c r="J303" s="382"/>
      <c r="K303" s="399"/>
      <c r="L303" s="324"/>
      <c r="M303" s="324"/>
      <c r="N303" s="74"/>
      <c r="O303" s="74"/>
      <c r="P303" s="74"/>
      <c r="Q303" s="74"/>
      <c r="R303" s="74"/>
      <c r="S303" s="74"/>
      <c r="T303" s="74"/>
      <c r="U303" s="74"/>
      <c r="V303" s="74"/>
      <c r="W303" s="74"/>
      <c r="X303" s="74"/>
      <c r="Y303" s="74"/>
      <c r="Z303" s="74"/>
      <c r="AA303" s="74"/>
      <c r="AB303" s="74"/>
      <c r="AC303" s="74"/>
      <c r="AD303" s="74"/>
      <c r="AE303" s="74"/>
      <c r="AF303" s="74"/>
      <c r="AG303" s="74"/>
      <c r="AH303" s="74"/>
    </row>
    <row r="304" spans="1:34" ht="13.05" customHeight="1">
      <c r="A304" s="87">
        <v>12</v>
      </c>
      <c r="B304" s="90" t="s">
        <v>741</v>
      </c>
      <c r="C304" s="87"/>
      <c r="D304" s="66"/>
      <c r="E304" s="66"/>
      <c r="F304" s="66"/>
      <c r="G304" s="66"/>
      <c r="H304" s="66"/>
      <c r="I304" s="66"/>
      <c r="J304" s="382"/>
      <c r="K304" s="399"/>
      <c r="L304" s="324"/>
      <c r="M304" s="324"/>
      <c r="N304" s="74"/>
      <c r="O304" s="74"/>
      <c r="P304" s="74"/>
      <c r="Q304" s="74"/>
      <c r="R304" s="74"/>
      <c r="S304" s="74"/>
      <c r="T304" s="74"/>
      <c r="U304" s="74"/>
      <c r="V304" s="74"/>
      <c r="W304" s="74"/>
      <c r="X304" s="74"/>
      <c r="Y304" s="74"/>
      <c r="Z304" s="74"/>
      <c r="AA304" s="74"/>
      <c r="AB304" s="74"/>
      <c r="AC304" s="74"/>
      <c r="AD304" s="74"/>
      <c r="AE304" s="74"/>
      <c r="AF304" s="74"/>
      <c r="AG304" s="74"/>
      <c r="AH304" s="74"/>
    </row>
    <row r="305" spans="1:34" ht="13.05" customHeight="1">
      <c r="A305" s="87">
        <v>13</v>
      </c>
      <c r="B305" s="90" t="s">
        <v>742</v>
      </c>
      <c r="C305" s="87"/>
      <c r="D305" s="66"/>
      <c r="E305" s="66"/>
      <c r="F305" s="66"/>
      <c r="G305" s="66"/>
      <c r="H305" s="66"/>
      <c r="I305" s="66"/>
      <c r="J305" s="382"/>
      <c r="K305" s="399"/>
      <c r="L305" s="324"/>
      <c r="M305" s="324"/>
      <c r="N305" s="74"/>
      <c r="O305" s="74"/>
      <c r="P305" s="74"/>
      <c r="Q305" s="74"/>
      <c r="R305" s="74"/>
      <c r="S305" s="74"/>
      <c r="T305" s="74"/>
      <c r="U305" s="74"/>
      <c r="V305" s="74"/>
      <c r="W305" s="74"/>
      <c r="X305" s="74"/>
      <c r="Y305" s="74"/>
      <c r="Z305" s="74"/>
      <c r="AA305" s="74"/>
      <c r="AB305" s="74"/>
      <c r="AC305" s="74"/>
      <c r="AD305" s="74"/>
      <c r="AE305" s="74"/>
      <c r="AF305" s="74"/>
      <c r="AG305" s="74"/>
      <c r="AH305" s="74"/>
    </row>
    <row r="306" spans="1:34" ht="13.05" customHeight="1">
      <c r="A306" s="87">
        <v>14</v>
      </c>
      <c r="B306" s="66" t="s">
        <v>743</v>
      </c>
      <c r="C306" s="87"/>
      <c r="D306" s="66"/>
      <c r="E306" s="66"/>
      <c r="F306" s="66"/>
      <c r="G306" s="66"/>
      <c r="H306" s="66"/>
      <c r="I306" s="66"/>
      <c r="J306" s="382"/>
      <c r="K306" s="399"/>
      <c r="L306" s="324"/>
      <c r="M306" s="324"/>
      <c r="N306" s="74"/>
      <c r="O306" s="74"/>
      <c r="P306" s="74"/>
      <c r="Q306" s="74"/>
      <c r="R306" s="74"/>
      <c r="S306" s="74"/>
      <c r="T306" s="74"/>
      <c r="U306" s="74"/>
      <c r="V306" s="74"/>
      <c r="W306" s="74"/>
      <c r="X306" s="74"/>
      <c r="Y306" s="74"/>
      <c r="Z306" s="74"/>
      <c r="AA306" s="74"/>
      <c r="AB306" s="74"/>
      <c r="AC306" s="74"/>
      <c r="AD306" s="74"/>
      <c r="AE306" s="74"/>
      <c r="AF306" s="74"/>
      <c r="AG306" s="74"/>
      <c r="AH306" s="74"/>
    </row>
    <row r="307" spans="1:34" ht="13.05" customHeight="1">
      <c r="A307" s="87">
        <v>15</v>
      </c>
      <c r="B307" s="90" t="s">
        <v>744</v>
      </c>
      <c r="C307" s="87"/>
      <c r="D307" s="66"/>
      <c r="E307" s="66"/>
      <c r="F307" s="66"/>
      <c r="G307" s="66"/>
      <c r="H307" s="66"/>
      <c r="I307" s="66"/>
      <c r="J307" s="382"/>
      <c r="K307" s="399"/>
      <c r="L307" s="324"/>
      <c r="M307" s="324"/>
      <c r="N307" s="74"/>
      <c r="O307" s="74"/>
      <c r="P307" s="74"/>
      <c r="Q307" s="74"/>
      <c r="R307" s="74"/>
      <c r="S307" s="74"/>
      <c r="T307" s="74"/>
      <c r="U307" s="74"/>
      <c r="V307" s="74"/>
      <c r="W307" s="74"/>
      <c r="X307" s="74"/>
      <c r="Y307" s="74"/>
      <c r="Z307" s="74"/>
      <c r="AA307" s="74"/>
      <c r="AB307" s="74"/>
      <c r="AC307" s="74"/>
      <c r="AD307" s="74"/>
      <c r="AE307" s="74"/>
      <c r="AF307" s="74"/>
      <c r="AG307" s="74"/>
      <c r="AH307" s="74"/>
    </row>
    <row r="308" spans="1:34" ht="13.05" customHeight="1">
      <c r="A308" s="87">
        <v>16</v>
      </c>
      <c r="B308" s="90" t="s">
        <v>745</v>
      </c>
      <c r="C308" s="87"/>
      <c r="D308" s="66"/>
      <c r="E308" s="66"/>
      <c r="F308" s="66"/>
      <c r="G308" s="66"/>
      <c r="H308" s="66"/>
      <c r="I308" s="66"/>
      <c r="J308" s="382"/>
      <c r="K308" s="399"/>
      <c r="L308" s="324"/>
      <c r="M308" s="324"/>
      <c r="N308" s="74"/>
      <c r="O308" s="74"/>
      <c r="P308" s="74"/>
      <c r="Q308" s="74"/>
      <c r="R308" s="74"/>
      <c r="S308" s="74"/>
      <c r="T308" s="74"/>
      <c r="U308" s="74"/>
      <c r="V308" s="74"/>
      <c r="W308" s="74"/>
      <c r="X308" s="74"/>
      <c r="Y308" s="74"/>
      <c r="Z308" s="74"/>
      <c r="AA308" s="74"/>
      <c r="AB308" s="74"/>
      <c r="AC308" s="74"/>
      <c r="AD308" s="74"/>
      <c r="AE308" s="74"/>
      <c r="AF308" s="74"/>
      <c r="AG308" s="74"/>
      <c r="AH308" s="74"/>
    </row>
    <row r="309" spans="1:34" ht="10.199999999999999" thickBot="1">
      <c r="A309" s="78"/>
      <c r="C309" s="78"/>
      <c r="D309" s="78"/>
      <c r="E309" s="78"/>
      <c r="F309" s="78"/>
      <c r="G309" s="78"/>
      <c r="H309" s="78"/>
      <c r="I309" s="78"/>
      <c r="J309" s="383"/>
      <c r="K309" s="400"/>
      <c r="L309" s="146"/>
      <c r="M309" s="146"/>
      <c r="N309" s="79"/>
      <c r="O309" s="79"/>
      <c r="P309" s="79"/>
      <c r="Q309" s="79"/>
      <c r="R309" s="79"/>
      <c r="S309" s="79"/>
      <c r="T309" s="79"/>
      <c r="U309" s="161"/>
      <c r="V309" s="327"/>
      <c r="W309" s="161"/>
      <c r="X309" s="161"/>
      <c r="Y309" s="161"/>
      <c r="Z309" s="161"/>
      <c r="AA309" s="161"/>
      <c r="AB309" s="161"/>
      <c r="AC309" s="161"/>
      <c r="AD309" s="161"/>
      <c r="AE309" s="161"/>
      <c r="AF309" s="161"/>
      <c r="AG309" s="161"/>
      <c r="AH309" s="161"/>
    </row>
    <row r="310" spans="1:34" ht="10.199999999999999" thickTop="1">
      <c r="C310" s="80"/>
      <c r="D310" s="80"/>
      <c r="E310" s="80"/>
    </row>
    <row r="311" spans="1:34">
      <c r="A311" s="78"/>
      <c r="D311" s="78"/>
      <c r="E311" s="78"/>
      <c r="F311" s="78"/>
      <c r="G311" s="78"/>
      <c r="H311" s="78"/>
      <c r="I311" s="78"/>
      <c r="J311" s="383"/>
      <c r="K311" s="400"/>
      <c r="L311" s="71"/>
      <c r="M311" s="71"/>
      <c r="N311" s="78"/>
      <c r="O311" s="78"/>
      <c r="P311" s="78"/>
      <c r="Q311" s="78"/>
      <c r="R311" s="78"/>
      <c r="S311" s="78"/>
      <c r="T311" s="78"/>
      <c r="U311" s="78"/>
      <c r="V311" s="144"/>
      <c r="W311" s="78"/>
      <c r="X311" s="78"/>
      <c r="Y311" s="78"/>
      <c r="Z311" s="78"/>
      <c r="AA311" s="78"/>
      <c r="AB311" s="78"/>
      <c r="AC311" s="78"/>
      <c r="AD311" s="78"/>
      <c r="AE311" s="78"/>
      <c r="AF311" s="78"/>
      <c r="AG311" s="78"/>
      <c r="AH311" s="78"/>
    </row>
    <row r="312" spans="1:34" s="78" customFormat="1">
      <c r="J312" s="383"/>
      <c r="K312" s="400"/>
      <c r="L312" s="71"/>
      <c r="M312" s="71"/>
      <c r="V312" s="144"/>
    </row>
    <row r="313" spans="1:34" s="78" customFormat="1" ht="9.75" customHeight="1">
      <c r="J313" s="383"/>
      <c r="K313" s="400"/>
      <c r="L313" s="71"/>
      <c r="M313" s="71"/>
      <c r="V313" s="144"/>
    </row>
    <row r="314" spans="1:34" s="78" customFormat="1">
      <c r="J314" s="383"/>
      <c r="K314" s="400"/>
      <c r="L314" s="71"/>
      <c r="M314" s="71"/>
      <c r="V314" s="144"/>
    </row>
    <row r="315" spans="1:34" s="78" customFormat="1" ht="9" customHeight="1">
      <c r="A315" s="59"/>
      <c r="B315" s="59"/>
      <c r="C315" s="59"/>
      <c r="D315" s="59"/>
      <c r="E315" s="59"/>
      <c r="F315" s="59"/>
      <c r="G315" s="59"/>
      <c r="H315" s="59"/>
      <c r="I315" s="59"/>
      <c r="J315" s="379"/>
      <c r="K315" s="396"/>
      <c r="L315" s="143"/>
      <c r="M315" s="143"/>
      <c r="N315" s="59"/>
      <c r="O315" s="59"/>
      <c r="P315" s="59"/>
      <c r="Q315" s="59"/>
      <c r="R315" s="59"/>
      <c r="S315" s="59"/>
      <c r="T315" s="59"/>
      <c r="U315" s="59"/>
      <c r="V315" s="142"/>
      <c r="W315" s="59"/>
      <c r="X315" s="59"/>
      <c r="Y315" s="59"/>
      <c r="Z315" s="59"/>
      <c r="AA315" s="59"/>
      <c r="AB315" s="59"/>
      <c r="AC315" s="59"/>
      <c r="AD315" s="59"/>
      <c r="AE315" s="59"/>
      <c r="AF315" s="59"/>
      <c r="AG315" s="59"/>
      <c r="AH315" s="59"/>
    </row>
    <row r="316" spans="1:34" s="78" customFormat="1">
      <c r="A316" s="59"/>
      <c r="B316" s="59"/>
      <c r="C316" s="59"/>
      <c r="D316" s="59"/>
      <c r="E316" s="59"/>
      <c r="F316" s="59"/>
      <c r="G316" s="59"/>
      <c r="H316" s="59"/>
      <c r="I316" s="59"/>
      <c r="J316" s="379"/>
      <c r="K316" s="396"/>
      <c r="L316" s="143"/>
      <c r="M316" s="143"/>
      <c r="N316" s="59"/>
      <c r="O316" s="59"/>
      <c r="P316" s="59"/>
      <c r="Q316" s="59"/>
      <c r="R316" s="59"/>
      <c r="S316" s="59"/>
      <c r="T316" s="59"/>
      <c r="U316" s="59"/>
      <c r="V316" s="142"/>
      <c r="W316" s="59"/>
      <c r="X316" s="59"/>
      <c r="Y316" s="59"/>
      <c r="Z316" s="59"/>
      <c r="AA316" s="59"/>
      <c r="AB316" s="59"/>
      <c r="AC316" s="59"/>
      <c r="AD316" s="59"/>
      <c r="AE316" s="59"/>
      <c r="AF316" s="59"/>
      <c r="AG316" s="59"/>
      <c r="AH316" s="59"/>
    </row>
    <row r="317" spans="1:34" s="78" customFormat="1">
      <c r="A317" s="59"/>
      <c r="B317" s="59"/>
      <c r="C317" s="59"/>
      <c r="D317" s="59"/>
      <c r="E317" s="59"/>
      <c r="F317" s="59"/>
      <c r="G317" s="59"/>
      <c r="H317" s="59"/>
      <c r="I317" s="59"/>
      <c r="J317" s="379"/>
      <c r="K317" s="396"/>
      <c r="L317" s="143"/>
      <c r="M317" s="143"/>
      <c r="N317" s="59"/>
      <c r="O317" s="59"/>
      <c r="P317" s="59"/>
      <c r="Q317" s="59"/>
      <c r="R317" s="59"/>
      <c r="S317" s="59"/>
      <c r="T317" s="59"/>
      <c r="U317" s="59"/>
      <c r="V317" s="142"/>
      <c r="W317" s="59"/>
      <c r="X317" s="59"/>
      <c r="Y317" s="59"/>
      <c r="Z317" s="59"/>
      <c r="AA317" s="59"/>
      <c r="AB317" s="59"/>
      <c r="AC317" s="59"/>
      <c r="AD317" s="59"/>
      <c r="AE317" s="59"/>
      <c r="AF317" s="59"/>
      <c r="AG317" s="59"/>
      <c r="AH317" s="59"/>
    </row>
    <row r="318" spans="1:34" s="78" customFormat="1">
      <c r="A318" s="59"/>
      <c r="B318" s="59"/>
      <c r="C318" s="59"/>
      <c r="D318" s="59"/>
      <c r="E318" s="59"/>
      <c r="F318" s="59"/>
      <c r="G318" s="59"/>
      <c r="H318" s="59"/>
      <c r="I318" s="59"/>
      <c r="J318" s="379"/>
      <c r="K318" s="396"/>
      <c r="L318" s="143"/>
      <c r="M318" s="143"/>
      <c r="N318" s="59"/>
      <c r="O318" s="59"/>
      <c r="P318" s="59"/>
      <c r="Q318" s="59"/>
      <c r="R318" s="59"/>
      <c r="S318" s="59"/>
      <c r="T318" s="59"/>
      <c r="U318" s="59"/>
      <c r="V318" s="142"/>
      <c r="W318" s="59"/>
      <c r="X318" s="59"/>
      <c r="Y318" s="59"/>
      <c r="Z318" s="59"/>
      <c r="AA318" s="59"/>
      <c r="AB318" s="59"/>
      <c r="AC318" s="59"/>
      <c r="AD318" s="59"/>
      <c r="AE318" s="59"/>
      <c r="AF318" s="59"/>
      <c r="AG318" s="59"/>
      <c r="AH318" s="59"/>
    </row>
    <row r="319" spans="1:34" s="78" customFormat="1">
      <c r="A319" s="59"/>
      <c r="B319" s="59"/>
      <c r="C319" s="59"/>
      <c r="D319" s="59"/>
      <c r="E319" s="59"/>
      <c r="F319" s="59"/>
      <c r="G319" s="59"/>
      <c r="H319" s="59"/>
      <c r="I319" s="59"/>
      <c r="J319" s="379"/>
      <c r="K319" s="396"/>
      <c r="L319" s="143"/>
      <c r="M319" s="143"/>
      <c r="N319" s="59"/>
      <c r="O319" s="59"/>
      <c r="P319" s="59"/>
      <c r="Q319" s="59"/>
      <c r="R319" s="59"/>
      <c r="S319" s="59"/>
      <c r="T319" s="59"/>
      <c r="U319" s="59"/>
      <c r="V319" s="142"/>
      <c r="W319" s="59"/>
      <c r="X319" s="59"/>
      <c r="Y319" s="59"/>
      <c r="Z319" s="59"/>
      <c r="AA319" s="59"/>
      <c r="AB319" s="59"/>
      <c r="AC319" s="59"/>
      <c r="AD319" s="59"/>
      <c r="AE319" s="59"/>
      <c r="AF319" s="59"/>
      <c r="AG319" s="59"/>
      <c r="AH319" s="59"/>
    </row>
    <row r="320" spans="1:34" s="78" customFormat="1">
      <c r="A320" s="59"/>
      <c r="B320" s="59"/>
      <c r="C320" s="59"/>
      <c r="D320" s="59"/>
      <c r="E320" s="59"/>
      <c r="F320" s="59"/>
      <c r="G320" s="59"/>
      <c r="H320" s="59"/>
      <c r="I320" s="59"/>
      <c r="J320" s="379"/>
      <c r="K320" s="396"/>
      <c r="L320" s="143"/>
      <c r="M320" s="143"/>
      <c r="N320" s="59"/>
      <c r="O320" s="59"/>
      <c r="P320" s="59"/>
      <c r="Q320" s="59"/>
      <c r="R320" s="59"/>
      <c r="S320" s="59"/>
      <c r="T320" s="59"/>
      <c r="U320" s="59"/>
      <c r="V320" s="142"/>
      <c r="W320" s="59"/>
      <c r="X320" s="59"/>
      <c r="Y320" s="59"/>
      <c r="Z320" s="59"/>
      <c r="AA320" s="59"/>
      <c r="AB320" s="59"/>
      <c r="AC320" s="59"/>
      <c r="AD320" s="59"/>
      <c r="AE320" s="59"/>
      <c r="AF320" s="59"/>
      <c r="AG320" s="59"/>
      <c r="AH320" s="59"/>
    </row>
    <row r="321" spans="1:34" s="78" customFormat="1">
      <c r="A321" s="59"/>
      <c r="B321" s="59"/>
      <c r="C321" s="59"/>
      <c r="D321" s="59"/>
      <c r="E321" s="59"/>
      <c r="F321" s="59"/>
      <c r="G321" s="59"/>
      <c r="H321" s="59"/>
      <c r="I321" s="59"/>
      <c r="J321" s="379"/>
      <c r="K321" s="396"/>
      <c r="L321" s="143"/>
      <c r="M321" s="143"/>
      <c r="N321" s="59"/>
      <c r="O321" s="59"/>
      <c r="P321" s="59"/>
      <c r="Q321" s="59"/>
      <c r="R321" s="59"/>
      <c r="S321" s="59"/>
      <c r="T321" s="59"/>
      <c r="U321" s="59"/>
      <c r="V321" s="142"/>
      <c r="W321" s="59"/>
      <c r="X321" s="59"/>
      <c r="Y321" s="59"/>
      <c r="Z321" s="59"/>
      <c r="AA321" s="59"/>
      <c r="AB321" s="59"/>
      <c r="AC321" s="59"/>
      <c r="AD321" s="59"/>
      <c r="AE321" s="59"/>
      <c r="AF321" s="59"/>
      <c r="AG321" s="59"/>
      <c r="AH321" s="59"/>
    </row>
    <row r="322" spans="1:34" s="78" customFormat="1">
      <c r="A322" s="59"/>
      <c r="B322" s="59"/>
      <c r="C322" s="59"/>
      <c r="D322" s="59"/>
      <c r="E322" s="59"/>
      <c r="F322" s="59"/>
      <c r="G322" s="59"/>
      <c r="H322" s="59"/>
      <c r="I322" s="59"/>
      <c r="J322" s="379"/>
      <c r="K322" s="396"/>
      <c r="L322" s="143"/>
      <c r="M322" s="143"/>
      <c r="N322" s="59"/>
      <c r="O322" s="59"/>
      <c r="P322" s="59"/>
      <c r="Q322" s="59"/>
      <c r="R322" s="59"/>
      <c r="S322" s="59"/>
      <c r="T322" s="59"/>
      <c r="U322" s="59"/>
      <c r="V322" s="142"/>
      <c r="W322" s="59"/>
      <c r="X322" s="59"/>
      <c r="Y322" s="59"/>
      <c r="Z322" s="59"/>
      <c r="AA322" s="59"/>
      <c r="AB322" s="59"/>
      <c r="AC322" s="59"/>
      <c r="AD322" s="59"/>
      <c r="AE322" s="59"/>
      <c r="AF322" s="59"/>
      <c r="AG322" s="59"/>
      <c r="AH322" s="59"/>
    </row>
    <row r="323" spans="1:34" s="78" customFormat="1">
      <c r="A323" s="59"/>
      <c r="B323" s="59"/>
      <c r="C323" s="59"/>
      <c r="D323" s="59"/>
      <c r="E323" s="59"/>
      <c r="F323" s="59"/>
      <c r="G323" s="59"/>
      <c r="H323" s="59"/>
      <c r="I323" s="59"/>
      <c r="J323" s="379"/>
      <c r="K323" s="396"/>
      <c r="L323" s="143"/>
      <c r="M323" s="143"/>
      <c r="N323" s="59"/>
      <c r="O323" s="59"/>
      <c r="P323" s="59"/>
      <c r="Q323" s="59"/>
      <c r="R323" s="59"/>
      <c r="S323" s="59"/>
      <c r="T323" s="59"/>
      <c r="U323" s="59"/>
      <c r="V323" s="142"/>
      <c r="W323" s="59"/>
      <c r="X323" s="59"/>
      <c r="Y323" s="59"/>
      <c r="Z323" s="59"/>
      <c r="AA323" s="59"/>
      <c r="AB323" s="59"/>
      <c r="AC323" s="59"/>
      <c r="AD323" s="59"/>
      <c r="AE323" s="59"/>
      <c r="AF323" s="59"/>
      <c r="AG323" s="59"/>
      <c r="AH323" s="59"/>
    </row>
    <row r="324" spans="1:34" s="78" customFormat="1">
      <c r="A324" s="59"/>
      <c r="B324" s="59"/>
      <c r="C324" s="59"/>
      <c r="D324" s="59"/>
      <c r="E324" s="59"/>
      <c r="F324" s="59"/>
      <c r="G324" s="59"/>
      <c r="H324" s="59"/>
      <c r="I324" s="59"/>
      <c r="J324" s="379"/>
      <c r="K324" s="396"/>
      <c r="L324" s="143"/>
      <c r="M324" s="143"/>
      <c r="N324" s="59"/>
      <c r="O324" s="59"/>
      <c r="P324" s="59"/>
      <c r="Q324" s="59"/>
      <c r="R324" s="59"/>
      <c r="S324" s="59"/>
      <c r="T324" s="59"/>
      <c r="U324" s="59"/>
      <c r="V324" s="142"/>
      <c r="W324" s="59"/>
      <c r="X324" s="59"/>
      <c r="Y324" s="59"/>
      <c r="Z324" s="59"/>
      <c r="AA324" s="59"/>
      <c r="AB324" s="59"/>
      <c r="AC324" s="59"/>
      <c r="AD324" s="59"/>
      <c r="AE324" s="59"/>
      <c r="AF324" s="59"/>
      <c r="AG324" s="59"/>
      <c r="AH324" s="59"/>
    </row>
  </sheetData>
  <sheetProtection algorithmName="SHA-512" hashValue="lTUdZgQ4pJsi6r3R/Xa+G2lysuftBZEVvtDVl+CyQpqPLFbWhDCqIhYqvc5oHNa8m1xUj2RIZ6QyA2VBt7oPvg==" saltValue="qTcCR7qhvio7kOupUAT9Dw==" spinCount="100000" sheet="1" formatColumns="0" formatRows="0" autoFilter="0"/>
  <mergeCells count="44">
    <mergeCell ref="A288:F288"/>
    <mergeCell ref="A290:F290"/>
    <mergeCell ref="H13:H15"/>
    <mergeCell ref="I13:K14"/>
    <mergeCell ref="AJ14:AJ15"/>
    <mergeCell ref="AE14:AE15"/>
    <mergeCell ref="AF14:AF15"/>
    <mergeCell ref="AG14:AG15"/>
    <mergeCell ref="AH14:AH15"/>
    <mergeCell ref="G12:T12"/>
    <mergeCell ref="AI12:AJ13"/>
    <mergeCell ref="B13:B15"/>
    <mergeCell ref="C13:C15"/>
    <mergeCell ref="D13:D15"/>
    <mergeCell ref="E13:E15"/>
    <mergeCell ref="F13:F15"/>
    <mergeCell ref="G13:G15"/>
    <mergeCell ref="L14:L15"/>
    <mergeCell ref="M14:M15"/>
    <mergeCell ref="N14:Q14"/>
    <mergeCell ref="X14:X15"/>
    <mergeCell ref="L13:R13"/>
    <mergeCell ref="S13:S15"/>
    <mergeCell ref="T13:T15"/>
    <mergeCell ref="AI14:AI15"/>
    <mergeCell ref="A7:F7"/>
    <mergeCell ref="A8:F8"/>
    <mergeCell ref="A9:F9"/>
    <mergeCell ref="A10:F10"/>
    <mergeCell ref="A12:A15"/>
    <mergeCell ref="B12:F12"/>
    <mergeCell ref="U12:AD12"/>
    <mergeCell ref="AE12:AH13"/>
    <mergeCell ref="U13:U15"/>
    <mergeCell ref="V13:Y13"/>
    <mergeCell ref="Z13:Z15"/>
    <mergeCell ref="AA13:AD13"/>
    <mergeCell ref="V14:V15"/>
    <mergeCell ref="W14:W15"/>
    <mergeCell ref="Y14:Y15"/>
    <mergeCell ref="AA14:AA15"/>
    <mergeCell ref="AB14:AB15"/>
    <mergeCell ref="AC14:AC15"/>
    <mergeCell ref="AD14:AD15"/>
  </mergeCells>
  <dataValidations count="4">
    <dataValidation type="list" allowBlank="1" showInputMessage="1" showErrorMessage="1" sqref="L136:L137 L64:L74 L93 L141:L144 L89 L83:L84 L20:L62" xr:uid="{C33D5009-A715-1C46-95DC-8C9B2F35F3F4}">
      <formula1>$B$99:$B$109</formula1>
    </dataValidation>
    <dataValidation type="list" allowBlank="1" showInputMessage="1" showErrorMessage="1" sqref="I16:I144" xr:uid="{1F198082-D891-1C48-9067-D9DA701C7F90}">
      <formula1>$A$85:$A$88</formula1>
    </dataValidation>
    <dataValidation type="list" allowBlank="1" showInputMessage="1" showErrorMessage="1" sqref="J16:J144" xr:uid="{EE914548-49D1-FE4F-9CD3-ECA804F79527}">
      <formula1>$B$84:$B$91</formula1>
    </dataValidation>
    <dataValidation type="list" allowBlank="1" showInputMessage="1" showErrorMessage="1" sqref="G146:G286" xr:uid="{6D5003F1-F96F-244A-BEFF-7534F08C8077}">
      <formula1>$A$21:$A$82</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33BA1-07AC-2E4A-9EFD-9B5C81FFBF43}">
  <sheetPr codeName="Hoja32"/>
  <dimension ref="A1:AJ400"/>
  <sheetViews>
    <sheetView showGridLines="0" zoomScale="120" zoomScaleNormal="120" workbookViewId="0">
      <selection activeCell="G367" sqref="G367"/>
    </sheetView>
  </sheetViews>
  <sheetFormatPr baseColWidth="10" defaultColWidth="11.44140625" defaultRowHeight="9.6"/>
  <cols>
    <col min="1" max="1" width="3.77734375" style="59" customWidth="1"/>
    <col min="2" max="6" width="4.6640625" style="59" customWidth="1"/>
    <col min="7" max="7" width="25.6640625" style="59" bestFit="1" customWidth="1"/>
    <col min="8" max="8" width="30.77734375" style="59" bestFit="1" customWidth="1"/>
    <col min="9" max="9" width="6" style="59" customWidth="1"/>
    <col min="10" max="10" width="7.33203125" style="59" customWidth="1"/>
    <col min="11" max="11" width="3.44140625" style="59" customWidth="1"/>
    <col min="12" max="12" width="10.44140625" style="59" customWidth="1"/>
    <col min="13" max="13" width="7.44140625" style="59" customWidth="1"/>
    <col min="14" max="14" width="5.44140625" style="59" customWidth="1"/>
    <col min="15" max="17" width="4.33203125" style="59" bestFit="1" customWidth="1"/>
    <col min="18" max="18" width="6.33203125" style="59" customWidth="1"/>
    <col min="19" max="19" width="11.44140625" style="59" customWidth="1"/>
    <col min="20" max="20" width="8.6640625" style="59" customWidth="1"/>
    <col min="21" max="21" width="9.6640625" style="59" customWidth="1"/>
    <col min="22" max="22" width="7.6640625" style="59" customWidth="1"/>
    <col min="23" max="23" width="9.109375" style="59" bestFit="1" customWidth="1"/>
    <col min="24" max="24" width="10.6640625" style="59" bestFit="1" customWidth="1"/>
    <col min="25" max="25" width="19.109375" style="59" customWidth="1"/>
    <col min="26" max="26" width="10.109375" style="59" hidden="1" customWidth="1"/>
    <col min="27" max="27" width="7.6640625" style="59" hidden="1" customWidth="1"/>
    <col min="28" max="28" width="9.109375" style="59" hidden="1" customWidth="1"/>
    <col min="29" max="29" width="10.6640625" style="59" hidden="1" customWidth="1"/>
    <col min="30" max="30" width="19.109375" style="59" hidden="1" customWidth="1"/>
    <col min="31" max="31" width="8.33203125" style="59" hidden="1" customWidth="1"/>
    <col min="32" max="32" width="12.33203125" style="59" hidden="1" customWidth="1"/>
    <col min="33" max="33" width="14.77734375" style="59" hidden="1" customWidth="1"/>
    <col min="34" max="34" width="19.109375" style="59" hidden="1" customWidth="1"/>
    <col min="35" max="35" width="14.44140625" style="59" bestFit="1" customWidth="1"/>
    <col min="36" max="36" width="18.44140625" style="59" bestFit="1" customWidth="1"/>
    <col min="37" max="16384" width="11.44140625" style="59"/>
  </cols>
  <sheetData>
    <row r="1" spans="1:36" ht="12">
      <c r="A1" s="58" t="s">
        <v>589</v>
      </c>
    </row>
    <row r="2" spans="1:36" ht="15.6">
      <c r="A2" s="229" t="s">
        <v>590</v>
      </c>
    </row>
    <row r="5" spans="1:36" ht="18">
      <c r="A5" s="60" t="s">
        <v>591</v>
      </c>
    </row>
    <row r="6" spans="1:36" ht="9.75" customHeight="1">
      <c r="A6" s="60"/>
    </row>
    <row r="7" spans="1:36" ht="10.199999999999999">
      <c r="A7" s="562" t="s">
        <v>592</v>
      </c>
      <c r="B7" s="563"/>
      <c r="C7" s="563"/>
      <c r="D7" s="563"/>
      <c r="E7" s="563"/>
      <c r="F7" s="563"/>
      <c r="G7" s="226">
        <v>2022</v>
      </c>
    </row>
    <row r="8" spans="1:36" ht="10.199999999999999">
      <c r="A8" s="562" t="s">
        <v>593</v>
      </c>
      <c r="B8" s="563"/>
      <c r="C8" s="563"/>
      <c r="D8" s="563"/>
      <c r="E8" s="563"/>
      <c r="F8" s="563"/>
      <c r="G8" s="226" t="s">
        <v>2262</v>
      </c>
    </row>
    <row r="9" spans="1:36" ht="10.199999999999999">
      <c r="A9" s="562" t="s">
        <v>3760</v>
      </c>
      <c r="B9" s="563"/>
      <c r="C9" s="563"/>
      <c r="D9" s="563"/>
      <c r="E9" s="563"/>
      <c r="F9" s="563"/>
      <c r="G9" s="226" t="s">
        <v>6792</v>
      </c>
    </row>
    <row r="10" spans="1:36" ht="10.199999999999999">
      <c r="A10" s="562" t="s">
        <v>596</v>
      </c>
      <c r="B10" s="563"/>
      <c r="C10" s="563"/>
      <c r="D10" s="563"/>
      <c r="E10" s="563"/>
      <c r="F10" s="563"/>
      <c r="G10" s="226" t="s">
        <v>172</v>
      </c>
    </row>
    <row r="11" spans="1:36" ht="5.25" customHeight="1"/>
    <row r="12" spans="1:36" ht="25.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6"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3"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37.049999999999997" customHeight="1">
      <c r="A16" s="63">
        <v>1</v>
      </c>
      <c r="B16" s="162" t="s">
        <v>400</v>
      </c>
      <c r="C16" s="162" t="s">
        <v>41</v>
      </c>
      <c r="D16" s="162">
        <v>0</v>
      </c>
      <c r="E16" s="162" t="s">
        <v>66</v>
      </c>
      <c r="F16" s="162">
        <v>22</v>
      </c>
      <c r="G16" s="231" t="s">
        <v>428</v>
      </c>
      <c r="H16" s="164" t="s">
        <v>4326</v>
      </c>
      <c r="I16" s="231" t="s">
        <v>20</v>
      </c>
      <c r="J16" s="231" t="s">
        <v>141</v>
      </c>
      <c r="K16" s="163">
        <v>2</v>
      </c>
      <c r="L16" s="165" t="s">
        <v>2201</v>
      </c>
      <c r="M16" s="165" t="s">
        <v>6793</v>
      </c>
      <c r="N16" s="64">
        <v>38</v>
      </c>
      <c r="O16" s="64">
        <v>9</v>
      </c>
      <c r="P16" s="64">
        <v>2</v>
      </c>
      <c r="Q16" s="64">
        <v>1</v>
      </c>
      <c r="R16" s="64">
        <f>N16+O16+P16+Q16</f>
        <v>50</v>
      </c>
      <c r="S16" s="105" t="s">
        <v>6794</v>
      </c>
      <c r="T16" s="166" t="s">
        <v>6795</v>
      </c>
      <c r="U16" s="159">
        <f t="shared" ref="U16" si="0">N16+O16</f>
        <v>47</v>
      </c>
      <c r="V16" s="273">
        <v>44</v>
      </c>
      <c r="W16" s="100">
        <f t="shared" ref="W16" si="1">IF(V16="","No hay ejecución",IF(AND(U16&gt;0), V16/U16,"No hay Programación"))</f>
        <v>0.93617021276595747</v>
      </c>
      <c r="X16" s="105" t="str">
        <f t="shared" ref="X16" si="2">IF(W16="No hay ejecución","NA",IF(W16&gt;=90%,"De acuerdo a lo programado",IF(W16&gt;=70%,"Atraso Leve",IF(W16&lt;70%,"En Riesgo de no Cumplimiento"))))</f>
        <v>De acuerdo a lo programado</v>
      </c>
      <c r="Y16" s="166"/>
      <c r="Z16" s="159">
        <f t="shared" ref="Z16" si="3">P16+Q16</f>
        <v>3</v>
      </c>
      <c r="AA16" s="159"/>
      <c r="AB16" s="100" t="str">
        <f>IF(AA16="","No hay ejecución",IF(AND(Z16&gt;0), AA16/Z16,"No hay Programación"))</f>
        <v>No hay ejecución</v>
      </c>
      <c r="AC16" s="105" t="str">
        <f t="shared" ref="AC16" si="4">IF(AB16="No hay ejecución","NA",IF(AB16&gt;=90%,"De acuerdo a lo programado",IF(AB16&gt;=70%,"Atraso Leve",IF(AB16&lt;70%,"En Riesgo de no Cumplimiento"))))</f>
        <v>NA</v>
      </c>
      <c r="AD16" s="166"/>
      <c r="AE16" s="65">
        <f>V16+AA16</f>
        <v>44</v>
      </c>
      <c r="AF16" s="100">
        <f>IF(AE16="","No hay ejecución",IF(AND(AE16&gt;0), AE16/R16,"No hay Programación"))</f>
        <v>0.88</v>
      </c>
      <c r="AG16" s="105" t="str">
        <f>IF(AF16="No hay ejecución","NA",IF(AF16&gt;=90%,"De acuerdo a lo programado",IF(AF16&gt;=70%,"Atraso Leve",IF(AF16&lt;70%,"Incumplimiento"))))</f>
        <v>Atraso Leve</v>
      </c>
      <c r="AH16" s="166"/>
      <c r="AI16" s="65">
        <v>1500000</v>
      </c>
      <c r="AJ16" s="105">
        <v>1.01</v>
      </c>
    </row>
    <row r="17" spans="1:36" ht="37.049999999999997" customHeight="1">
      <c r="A17" s="63">
        <v>2</v>
      </c>
      <c r="B17" s="162" t="s">
        <v>400</v>
      </c>
      <c r="C17" s="162" t="s">
        <v>41</v>
      </c>
      <c r="D17" s="162">
        <v>0</v>
      </c>
      <c r="E17" s="162" t="s">
        <v>66</v>
      </c>
      <c r="F17" s="162">
        <v>22</v>
      </c>
      <c r="G17" s="231" t="s">
        <v>428</v>
      </c>
      <c r="H17" s="164" t="s">
        <v>6796</v>
      </c>
      <c r="I17" s="231" t="s">
        <v>20</v>
      </c>
      <c r="J17" s="231" t="s">
        <v>141</v>
      </c>
      <c r="K17" s="163">
        <v>2</v>
      </c>
      <c r="L17" s="165" t="s">
        <v>2205</v>
      </c>
      <c r="M17" s="165" t="s">
        <v>6797</v>
      </c>
      <c r="N17" s="64">
        <v>4</v>
      </c>
      <c r="O17" s="64">
        <v>0</v>
      </c>
      <c r="P17" s="64">
        <v>0</v>
      </c>
      <c r="Q17" s="64">
        <v>0</v>
      </c>
      <c r="R17" s="64">
        <f t="shared" ref="R17:R80" si="5">N17+O17+P17+Q17</f>
        <v>4</v>
      </c>
      <c r="S17" s="105" t="s">
        <v>6794</v>
      </c>
      <c r="T17" s="166" t="s">
        <v>172</v>
      </c>
      <c r="U17" s="159">
        <f t="shared" ref="U17:U80" si="6">N17+O17</f>
        <v>4</v>
      </c>
      <c r="V17" s="273">
        <v>3</v>
      </c>
      <c r="W17" s="100">
        <f t="shared" ref="W17:W80" si="7">IF(V17="","No hay ejecución",IF(AND(U17&gt;0), V17/U17,"No hay Programación"))</f>
        <v>0.75</v>
      </c>
      <c r="X17" s="105" t="str">
        <f t="shared" ref="X17:X80" si="8">IF(W17="No hay ejecución","NA",IF(W17&gt;=90%,"De acuerdo a lo programado",IF(W17&gt;=70%,"Atraso Leve",IF(W17&lt;70%,"En Riesgo de no Cumplimiento"))))</f>
        <v>Atraso Leve</v>
      </c>
      <c r="Y17" s="166" t="s">
        <v>6798</v>
      </c>
      <c r="Z17" s="159">
        <f t="shared" ref="Z17:Z80" si="9">P17+Q17</f>
        <v>0</v>
      </c>
      <c r="AA17" s="159"/>
      <c r="AB17" s="100" t="str">
        <f t="shared" ref="AB17:AB80" si="10">IF(AA17="","No hay ejecución",IF(AND(Z17&gt;0), AA17/Z17,"No hay Programación"))</f>
        <v>No hay ejecución</v>
      </c>
      <c r="AC17" s="105" t="str">
        <f t="shared" ref="AC17:AC80" si="11">IF(AB17="No hay ejecución","NA",IF(AB17&gt;=90%,"De acuerdo a lo programado",IF(AB17&gt;=70%,"Atraso Leve",IF(AB17&lt;70%,"En Riesgo de no Cumplimiento"))))</f>
        <v>NA</v>
      </c>
      <c r="AD17" s="166"/>
      <c r="AE17" s="65">
        <f t="shared" ref="AE17:AE80" si="12">V17+AA17</f>
        <v>3</v>
      </c>
      <c r="AF17" s="100">
        <f t="shared" ref="AF17:AF80" si="13">IF(AE17="","No hay ejecución",IF(AND(AE17&gt;0), AE17/R17,"No hay Programación"))</f>
        <v>0.75</v>
      </c>
      <c r="AG17" s="105" t="str">
        <f t="shared" ref="AG17:AG80" si="14">IF(AF17="No hay ejecución","NA",IF(AF17&gt;=90%,"De acuerdo a lo programado",IF(AF17&gt;=70%,"Atraso Leve",IF(AF17&lt;70%,"Incumplimiento"))))</f>
        <v>Atraso Leve</v>
      </c>
      <c r="AH17" s="166"/>
      <c r="AI17" s="65">
        <v>2800000</v>
      </c>
      <c r="AJ17" s="105">
        <v>1.04</v>
      </c>
    </row>
    <row r="18" spans="1:36" ht="37.049999999999997" customHeight="1">
      <c r="A18" s="63">
        <v>3</v>
      </c>
      <c r="B18" s="162" t="s">
        <v>400</v>
      </c>
      <c r="C18" s="162" t="s">
        <v>41</v>
      </c>
      <c r="D18" s="162">
        <v>0</v>
      </c>
      <c r="E18" s="162" t="s">
        <v>66</v>
      </c>
      <c r="F18" s="162">
        <v>22</v>
      </c>
      <c r="G18" s="231" t="s">
        <v>428</v>
      </c>
      <c r="H18" s="164" t="s">
        <v>6799</v>
      </c>
      <c r="I18" s="231" t="s">
        <v>20</v>
      </c>
      <c r="J18" s="231" t="s">
        <v>141</v>
      </c>
      <c r="K18" s="163">
        <v>2</v>
      </c>
      <c r="L18" s="165" t="s">
        <v>2209</v>
      </c>
      <c r="M18" s="165" t="s">
        <v>6800</v>
      </c>
      <c r="N18" s="64">
        <v>9</v>
      </c>
      <c r="O18" s="64">
        <v>16</v>
      </c>
      <c r="P18" s="64">
        <v>2</v>
      </c>
      <c r="Q18" s="64">
        <v>3</v>
      </c>
      <c r="R18" s="64">
        <f t="shared" si="5"/>
        <v>30</v>
      </c>
      <c r="S18" s="105" t="s">
        <v>6794</v>
      </c>
      <c r="T18" s="166" t="s">
        <v>6801</v>
      </c>
      <c r="U18" s="159">
        <f t="shared" si="6"/>
        <v>25</v>
      </c>
      <c r="V18" s="273">
        <v>35</v>
      </c>
      <c r="W18" s="100">
        <f t="shared" si="7"/>
        <v>1.4</v>
      </c>
      <c r="X18" s="105" t="str">
        <f t="shared" si="8"/>
        <v>De acuerdo a lo programado</v>
      </c>
      <c r="Y18" s="166"/>
      <c r="Z18" s="159">
        <f t="shared" si="9"/>
        <v>5</v>
      </c>
      <c r="AA18" s="159"/>
      <c r="AB18" s="100" t="str">
        <f t="shared" si="10"/>
        <v>No hay ejecución</v>
      </c>
      <c r="AC18" s="105" t="str">
        <f t="shared" si="11"/>
        <v>NA</v>
      </c>
      <c r="AD18" s="166"/>
      <c r="AE18" s="65">
        <f t="shared" si="12"/>
        <v>35</v>
      </c>
      <c r="AF18" s="100">
        <f t="shared" si="13"/>
        <v>1.1666666666666667</v>
      </c>
      <c r="AG18" s="105" t="str">
        <f t="shared" si="14"/>
        <v>De acuerdo a lo programado</v>
      </c>
      <c r="AH18" s="166"/>
      <c r="AI18" s="65">
        <v>1900000</v>
      </c>
      <c r="AJ18" s="105">
        <v>1.05</v>
      </c>
    </row>
    <row r="19" spans="1:36" ht="37.049999999999997" customHeight="1">
      <c r="A19" s="63">
        <v>4</v>
      </c>
      <c r="B19" s="162" t="s">
        <v>400</v>
      </c>
      <c r="C19" s="162" t="s">
        <v>41</v>
      </c>
      <c r="D19" s="162">
        <v>0</v>
      </c>
      <c r="E19" s="162" t="s">
        <v>66</v>
      </c>
      <c r="F19" s="162">
        <v>22</v>
      </c>
      <c r="G19" s="231" t="s">
        <v>428</v>
      </c>
      <c r="H19" s="164" t="s">
        <v>6802</v>
      </c>
      <c r="I19" s="231" t="s">
        <v>20</v>
      </c>
      <c r="J19" s="231" t="s">
        <v>141</v>
      </c>
      <c r="K19" s="163">
        <v>2</v>
      </c>
      <c r="L19" s="165" t="s">
        <v>2209</v>
      </c>
      <c r="M19" s="165" t="s">
        <v>6800</v>
      </c>
      <c r="N19" s="64">
        <v>1</v>
      </c>
      <c r="O19" s="64">
        <v>0</v>
      </c>
      <c r="P19" s="64">
        <v>0</v>
      </c>
      <c r="Q19" s="64">
        <v>0</v>
      </c>
      <c r="R19" s="64">
        <f t="shared" si="5"/>
        <v>1</v>
      </c>
      <c r="S19" s="105" t="s">
        <v>6794</v>
      </c>
      <c r="T19" s="166" t="s">
        <v>172</v>
      </c>
      <c r="U19" s="159">
        <f t="shared" si="6"/>
        <v>1</v>
      </c>
      <c r="V19" s="273">
        <v>2</v>
      </c>
      <c r="W19" s="100">
        <f t="shared" si="7"/>
        <v>2</v>
      </c>
      <c r="X19" s="105" t="str">
        <f t="shared" si="8"/>
        <v>De acuerdo a lo programado</v>
      </c>
      <c r="Y19" s="166"/>
      <c r="Z19" s="159">
        <f t="shared" si="9"/>
        <v>0</v>
      </c>
      <c r="AA19" s="159"/>
      <c r="AB19" s="100" t="str">
        <f t="shared" si="10"/>
        <v>No hay ejecución</v>
      </c>
      <c r="AC19" s="105" t="str">
        <f t="shared" si="11"/>
        <v>NA</v>
      </c>
      <c r="AD19" s="166"/>
      <c r="AE19" s="65">
        <f t="shared" si="12"/>
        <v>2</v>
      </c>
      <c r="AF19" s="100">
        <f t="shared" si="13"/>
        <v>2</v>
      </c>
      <c r="AG19" s="105" t="str">
        <f t="shared" si="14"/>
        <v>De acuerdo a lo programado</v>
      </c>
      <c r="AH19" s="166"/>
      <c r="AI19" s="65">
        <v>17500000</v>
      </c>
      <c r="AJ19" s="105">
        <v>1.08</v>
      </c>
    </row>
    <row r="20" spans="1:36" ht="37.049999999999997" customHeight="1">
      <c r="A20" s="63">
        <v>5</v>
      </c>
      <c r="B20" s="162" t="s">
        <v>400</v>
      </c>
      <c r="C20" s="162" t="s">
        <v>41</v>
      </c>
      <c r="D20" s="162">
        <v>0</v>
      </c>
      <c r="E20" s="162" t="s">
        <v>66</v>
      </c>
      <c r="F20" s="162">
        <v>22</v>
      </c>
      <c r="G20" s="231" t="s">
        <v>428</v>
      </c>
      <c r="H20" s="164" t="s">
        <v>6803</v>
      </c>
      <c r="I20" s="231" t="s">
        <v>20</v>
      </c>
      <c r="J20" s="231" t="s">
        <v>141</v>
      </c>
      <c r="K20" s="163">
        <v>2</v>
      </c>
      <c r="L20" s="165" t="s">
        <v>3769</v>
      </c>
      <c r="M20" s="165" t="s">
        <v>3764</v>
      </c>
      <c r="N20" s="64">
        <v>8</v>
      </c>
      <c r="O20" s="64">
        <v>22</v>
      </c>
      <c r="P20" s="64">
        <v>6</v>
      </c>
      <c r="Q20" s="64">
        <v>3</v>
      </c>
      <c r="R20" s="64">
        <f t="shared" si="5"/>
        <v>39</v>
      </c>
      <c r="S20" s="105" t="s">
        <v>6794</v>
      </c>
      <c r="T20" s="166" t="s">
        <v>6804</v>
      </c>
      <c r="U20" s="159">
        <f t="shared" si="6"/>
        <v>30</v>
      </c>
      <c r="V20" s="273">
        <v>30</v>
      </c>
      <c r="W20" s="100">
        <f t="shared" si="7"/>
        <v>1</v>
      </c>
      <c r="X20" s="105" t="str">
        <f t="shared" si="8"/>
        <v>De acuerdo a lo programado</v>
      </c>
      <c r="Y20" s="166"/>
      <c r="Z20" s="159">
        <f t="shared" si="9"/>
        <v>9</v>
      </c>
      <c r="AA20" s="159"/>
      <c r="AB20" s="100" t="str">
        <f t="shared" si="10"/>
        <v>No hay ejecución</v>
      </c>
      <c r="AC20" s="105" t="str">
        <f t="shared" si="11"/>
        <v>NA</v>
      </c>
      <c r="AD20" s="166"/>
      <c r="AE20" s="65">
        <f t="shared" si="12"/>
        <v>30</v>
      </c>
      <c r="AF20" s="100">
        <f t="shared" si="13"/>
        <v>0.76923076923076927</v>
      </c>
      <c r="AG20" s="105" t="str">
        <f t="shared" si="14"/>
        <v>Atraso Leve</v>
      </c>
      <c r="AH20" s="166"/>
      <c r="AI20" s="65">
        <v>1200000</v>
      </c>
      <c r="AJ20" s="105">
        <v>2.0099999999999998</v>
      </c>
    </row>
    <row r="21" spans="1:36" ht="37.049999999999997" customHeight="1" thickTop="1" thickBot="1">
      <c r="A21" s="63">
        <v>6</v>
      </c>
      <c r="B21" s="162" t="s">
        <v>400</v>
      </c>
      <c r="C21" s="162" t="s">
        <v>41</v>
      </c>
      <c r="D21" s="162">
        <v>0</v>
      </c>
      <c r="E21" s="162" t="s">
        <v>66</v>
      </c>
      <c r="F21" s="162">
        <v>22</v>
      </c>
      <c r="G21" s="231" t="s">
        <v>428</v>
      </c>
      <c r="H21" s="164" t="s">
        <v>6805</v>
      </c>
      <c r="I21" s="231" t="s">
        <v>20</v>
      </c>
      <c r="J21" s="231" t="s">
        <v>141</v>
      </c>
      <c r="K21" s="163">
        <v>2</v>
      </c>
      <c r="L21" s="165" t="s">
        <v>3769</v>
      </c>
      <c r="M21" s="165" t="s">
        <v>3764</v>
      </c>
      <c r="N21" s="64">
        <v>0</v>
      </c>
      <c r="O21" s="64">
        <v>0</v>
      </c>
      <c r="P21" s="64">
        <v>0</v>
      </c>
      <c r="Q21" s="64">
        <v>0</v>
      </c>
      <c r="R21" s="64">
        <f t="shared" si="5"/>
        <v>0</v>
      </c>
      <c r="S21" s="105" t="s">
        <v>6794</v>
      </c>
      <c r="T21" s="166" t="s">
        <v>172</v>
      </c>
      <c r="U21" s="159">
        <f t="shared" si="6"/>
        <v>0</v>
      </c>
      <c r="V21" s="273"/>
      <c r="W21" s="100" t="str">
        <f t="shared" si="7"/>
        <v>No hay ejecución</v>
      </c>
      <c r="X21" s="105" t="str">
        <f t="shared" si="8"/>
        <v>NA</v>
      </c>
      <c r="Y21" s="166"/>
      <c r="Z21" s="159">
        <f t="shared" si="9"/>
        <v>0</v>
      </c>
      <c r="AA21" s="159"/>
      <c r="AB21" s="100" t="str">
        <f t="shared" si="10"/>
        <v>No hay ejecución</v>
      </c>
      <c r="AC21" s="105" t="str">
        <f t="shared" si="11"/>
        <v>NA</v>
      </c>
      <c r="AD21" s="166"/>
      <c r="AE21" s="65">
        <f t="shared" si="12"/>
        <v>0</v>
      </c>
      <c r="AF21" s="100" t="str">
        <f t="shared" si="13"/>
        <v>No hay Programación</v>
      </c>
      <c r="AG21" s="105" t="str">
        <f t="shared" si="14"/>
        <v>De acuerdo a lo programado</v>
      </c>
      <c r="AH21" s="166"/>
      <c r="AI21" s="65">
        <v>850000</v>
      </c>
      <c r="AJ21" s="105">
        <v>2.99</v>
      </c>
    </row>
    <row r="22" spans="1:36" ht="37.049999999999997" customHeight="1">
      <c r="A22" s="63">
        <v>7</v>
      </c>
      <c r="B22" s="162" t="s">
        <v>400</v>
      </c>
      <c r="C22" s="162" t="s">
        <v>41</v>
      </c>
      <c r="D22" s="162">
        <v>0</v>
      </c>
      <c r="E22" s="162" t="s">
        <v>66</v>
      </c>
      <c r="F22" s="162">
        <v>22</v>
      </c>
      <c r="G22" s="231" t="s">
        <v>428</v>
      </c>
      <c r="H22" s="164" t="s">
        <v>6806</v>
      </c>
      <c r="I22" s="231" t="s">
        <v>20</v>
      </c>
      <c r="J22" s="231" t="s">
        <v>141</v>
      </c>
      <c r="K22" s="163">
        <v>2</v>
      </c>
      <c r="L22" s="165" t="s">
        <v>642</v>
      </c>
      <c r="M22" s="165" t="s">
        <v>674</v>
      </c>
      <c r="N22" s="64">
        <v>3</v>
      </c>
      <c r="O22" s="64">
        <v>0</v>
      </c>
      <c r="P22" s="64">
        <v>1</v>
      </c>
      <c r="Q22" s="64">
        <v>0</v>
      </c>
      <c r="R22" s="64">
        <f t="shared" si="5"/>
        <v>4</v>
      </c>
      <c r="S22" s="105" t="s">
        <v>6794</v>
      </c>
      <c r="T22" s="166" t="s">
        <v>172</v>
      </c>
      <c r="U22" s="159">
        <f t="shared" si="6"/>
        <v>3</v>
      </c>
      <c r="V22" s="273">
        <v>6</v>
      </c>
      <c r="W22" s="100">
        <f t="shared" si="7"/>
        <v>2</v>
      </c>
      <c r="X22" s="105" t="str">
        <f t="shared" si="8"/>
        <v>De acuerdo a lo programado</v>
      </c>
      <c r="Y22" s="166"/>
      <c r="Z22" s="159">
        <f t="shared" si="9"/>
        <v>1</v>
      </c>
      <c r="AA22" s="159"/>
      <c r="AB22" s="100" t="str">
        <f t="shared" si="10"/>
        <v>No hay ejecución</v>
      </c>
      <c r="AC22" s="105" t="str">
        <f t="shared" si="11"/>
        <v>NA</v>
      </c>
      <c r="AD22" s="166"/>
      <c r="AE22" s="65">
        <f t="shared" si="12"/>
        <v>6</v>
      </c>
      <c r="AF22" s="100">
        <f t="shared" si="13"/>
        <v>1.5</v>
      </c>
      <c r="AG22" s="105" t="str">
        <f t="shared" si="14"/>
        <v>De acuerdo a lo programado</v>
      </c>
      <c r="AH22" s="166"/>
      <c r="AI22" s="65">
        <v>450000</v>
      </c>
      <c r="AJ22" s="105">
        <v>5.01</v>
      </c>
    </row>
    <row r="23" spans="1:36" ht="37.049999999999997" customHeight="1">
      <c r="A23" s="63">
        <v>8</v>
      </c>
      <c r="B23" s="162" t="s">
        <v>400</v>
      </c>
      <c r="C23" s="162" t="s">
        <v>41</v>
      </c>
      <c r="D23" s="162">
        <v>0</v>
      </c>
      <c r="E23" s="162" t="s">
        <v>66</v>
      </c>
      <c r="F23" s="162">
        <v>22</v>
      </c>
      <c r="G23" s="231" t="s">
        <v>428</v>
      </c>
      <c r="H23" s="164" t="s">
        <v>6807</v>
      </c>
      <c r="I23" s="231" t="s">
        <v>20</v>
      </c>
      <c r="J23" s="231" t="s">
        <v>141</v>
      </c>
      <c r="K23" s="163">
        <v>2</v>
      </c>
      <c r="L23" s="165" t="s">
        <v>640</v>
      </c>
      <c r="M23" s="165" t="s">
        <v>6800</v>
      </c>
      <c r="N23" s="64">
        <v>8</v>
      </c>
      <c r="O23" s="64">
        <v>5</v>
      </c>
      <c r="P23" s="64">
        <v>3</v>
      </c>
      <c r="Q23" s="64">
        <v>1</v>
      </c>
      <c r="R23" s="64">
        <f t="shared" si="5"/>
        <v>17</v>
      </c>
      <c r="S23" s="105" t="s">
        <v>6794</v>
      </c>
      <c r="T23" s="166" t="s">
        <v>172</v>
      </c>
      <c r="U23" s="159">
        <f t="shared" si="6"/>
        <v>13</v>
      </c>
      <c r="V23" s="273">
        <v>16</v>
      </c>
      <c r="W23" s="100">
        <f t="shared" si="7"/>
        <v>1.2307692307692308</v>
      </c>
      <c r="X23" s="105" t="str">
        <f t="shared" si="8"/>
        <v>De acuerdo a lo programado</v>
      </c>
      <c r="Y23" s="166"/>
      <c r="Z23" s="159">
        <f t="shared" si="9"/>
        <v>4</v>
      </c>
      <c r="AA23" s="159"/>
      <c r="AB23" s="100" t="str">
        <f t="shared" si="10"/>
        <v>No hay ejecución</v>
      </c>
      <c r="AC23" s="105" t="str">
        <f t="shared" si="11"/>
        <v>NA</v>
      </c>
      <c r="AD23" s="166"/>
      <c r="AE23" s="65">
        <f t="shared" si="12"/>
        <v>16</v>
      </c>
      <c r="AF23" s="100">
        <f t="shared" si="13"/>
        <v>0.94117647058823528</v>
      </c>
      <c r="AG23" s="105" t="str">
        <f t="shared" si="14"/>
        <v>De acuerdo a lo programado</v>
      </c>
      <c r="AH23" s="166"/>
      <c r="AI23" s="65" t="s">
        <v>172</v>
      </c>
      <c r="AJ23" s="105" t="s">
        <v>172</v>
      </c>
    </row>
    <row r="24" spans="1:36" ht="37.049999999999997" customHeight="1">
      <c r="A24" s="63">
        <v>9</v>
      </c>
      <c r="B24" s="162" t="s">
        <v>400</v>
      </c>
      <c r="C24" s="162" t="s">
        <v>41</v>
      </c>
      <c r="D24" s="162">
        <v>0</v>
      </c>
      <c r="E24" s="162" t="s">
        <v>66</v>
      </c>
      <c r="F24" s="162">
        <v>22</v>
      </c>
      <c r="G24" s="231" t="s">
        <v>433</v>
      </c>
      <c r="H24" s="164" t="s">
        <v>6808</v>
      </c>
      <c r="I24" s="231" t="s">
        <v>20</v>
      </c>
      <c r="J24" s="231" t="s">
        <v>141</v>
      </c>
      <c r="K24" s="163">
        <v>2</v>
      </c>
      <c r="L24" s="165" t="s">
        <v>664</v>
      </c>
      <c r="M24" s="165" t="s">
        <v>6800</v>
      </c>
      <c r="N24" s="64">
        <v>5</v>
      </c>
      <c r="O24" s="64">
        <v>4</v>
      </c>
      <c r="P24" s="64">
        <v>2</v>
      </c>
      <c r="Q24" s="64">
        <v>0</v>
      </c>
      <c r="R24" s="64">
        <f t="shared" si="5"/>
        <v>11</v>
      </c>
      <c r="S24" s="105" t="s">
        <v>6794</v>
      </c>
      <c r="T24" s="166" t="s">
        <v>172</v>
      </c>
      <c r="U24" s="159">
        <f t="shared" si="6"/>
        <v>9</v>
      </c>
      <c r="V24" s="273">
        <v>8</v>
      </c>
      <c r="W24" s="100">
        <f t="shared" si="7"/>
        <v>0.88888888888888884</v>
      </c>
      <c r="X24" s="105" t="str">
        <f t="shared" si="8"/>
        <v>Atraso Leve</v>
      </c>
      <c r="Y24" s="166"/>
      <c r="Z24" s="159">
        <f t="shared" si="9"/>
        <v>2</v>
      </c>
      <c r="AA24" s="159"/>
      <c r="AB24" s="100" t="str">
        <f t="shared" si="10"/>
        <v>No hay ejecución</v>
      </c>
      <c r="AC24" s="105" t="str">
        <f t="shared" si="11"/>
        <v>NA</v>
      </c>
      <c r="AD24" s="166"/>
      <c r="AE24" s="65">
        <f t="shared" si="12"/>
        <v>8</v>
      </c>
      <c r="AF24" s="100">
        <f t="shared" si="13"/>
        <v>0.72727272727272729</v>
      </c>
      <c r="AG24" s="105" t="str">
        <f t="shared" si="14"/>
        <v>Atraso Leve</v>
      </c>
      <c r="AH24" s="166"/>
      <c r="AI24" s="65" t="s">
        <v>172</v>
      </c>
      <c r="AJ24" s="105" t="s">
        <v>172</v>
      </c>
    </row>
    <row r="25" spans="1:36" ht="37.049999999999997" customHeight="1">
      <c r="A25" s="63">
        <v>10</v>
      </c>
      <c r="B25" s="162" t="s">
        <v>400</v>
      </c>
      <c r="C25" s="162" t="s">
        <v>41</v>
      </c>
      <c r="D25" s="162">
        <v>0</v>
      </c>
      <c r="E25" s="162" t="s">
        <v>66</v>
      </c>
      <c r="F25" s="162">
        <v>22</v>
      </c>
      <c r="G25" s="231" t="s">
        <v>433</v>
      </c>
      <c r="H25" s="164" t="s">
        <v>6809</v>
      </c>
      <c r="I25" s="231" t="s">
        <v>20</v>
      </c>
      <c r="J25" s="231" t="s">
        <v>141</v>
      </c>
      <c r="K25" s="163">
        <v>2</v>
      </c>
      <c r="L25" s="165" t="s">
        <v>664</v>
      </c>
      <c r="M25" s="165" t="s">
        <v>6800</v>
      </c>
      <c r="N25" s="64">
        <v>2</v>
      </c>
      <c r="O25" s="64">
        <v>22</v>
      </c>
      <c r="P25" s="64">
        <v>28</v>
      </c>
      <c r="Q25" s="64">
        <v>2</v>
      </c>
      <c r="R25" s="64">
        <f t="shared" si="5"/>
        <v>54</v>
      </c>
      <c r="S25" s="105" t="s">
        <v>6794</v>
      </c>
      <c r="T25" s="166" t="s">
        <v>7713</v>
      </c>
      <c r="U25" s="159">
        <f t="shared" si="6"/>
        <v>24</v>
      </c>
      <c r="V25" s="273">
        <v>25</v>
      </c>
      <c r="W25" s="100">
        <f t="shared" si="7"/>
        <v>1.0416666666666667</v>
      </c>
      <c r="X25" s="105" t="str">
        <f t="shared" si="8"/>
        <v>De acuerdo a lo programado</v>
      </c>
      <c r="Y25" s="166"/>
      <c r="Z25" s="159">
        <f t="shared" si="9"/>
        <v>30</v>
      </c>
      <c r="AA25" s="159"/>
      <c r="AB25" s="100" t="str">
        <f t="shared" si="10"/>
        <v>No hay ejecución</v>
      </c>
      <c r="AC25" s="105" t="str">
        <f t="shared" si="11"/>
        <v>NA</v>
      </c>
      <c r="AD25" s="166"/>
      <c r="AE25" s="65">
        <f t="shared" si="12"/>
        <v>25</v>
      </c>
      <c r="AF25" s="100">
        <f t="shared" si="13"/>
        <v>0.46296296296296297</v>
      </c>
      <c r="AG25" s="105" t="str">
        <f t="shared" si="14"/>
        <v>Incumplimiento</v>
      </c>
      <c r="AH25" s="166"/>
      <c r="AI25" s="65" t="s">
        <v>172</v>
      </c>
      <c r="AJ25" s="105" t="s">
        <v>172</v>
      </c>
    </row>
    <row r="26" spans="1:36" ht="37.049999999999997" customHeight="1" thickTop="1" thickBot="1">
      <c r="A26" s="63">
        <v>11</v>
      </c>
      <c r="B26" s="162" t="s">
        <v>400</v>
      </c>
      <c r="C26" s="162" t="s">
        <v>41</v>
      </c>
      <c r="D26" s="162">
        <v>0</v>
      </c>
      <c r="E26" s="162" t="s">
        <v>66</v>
      </c>
      <c r="F26" s="162">
        <v>22</v>
      </c>
      <c r="G26" s="231" t="s">
        <v>433</v>
      </c>
      <c r="H26" s="164" t="s">
        <v>3772</v>
      </c>
      <c r="I26" s="231" t="s">
        <v>20</v>
      </c>
      <c r="J26" s="231" t="s">
        <v>141</v>
      </c>
      <c r="K26" s="163">
        <v>2</v>
      </c>
      <c r="L26" s="165" t="s">
        <v>664</v>
      </c>
      <c r="M26" s="165" t="s">
        <v>6800</v>
      </c>
      <c r="N26" s="64">
        <v>0</v>
      </c>
      <c r="O26" s="64">
        <v>0</v>
      </c>
      <c r="P26" s="64">
        <v>1</v>
      </c>
      <c r="Q26" s="64">
        <v>0</v>
      </c>
      <c r="R26" s="64">
        <f t="shared" si="5"/>
        <v>1</v>
      </c>
      <c r="S26" s="105" t="s">
        <v>6794</v>
      </c>
      <c r="T26" s="166" t="s">
        <v>172</v>
      </c>
      <c r="U26" s="159">
        <f t="shared" si="6"/>
        <v>0</v>
      </c>
      <c r="V26" s="273"/>
      <c r="W26" s="100" t="str">
        <f t="shared" si="7"/>
        <v>No hay ejecución</v>
      </c>
      <c r="X26" s="105" t="str">
        <f t="shared" si="8"/>
        <v>NA</v>
      </c>
      <c r="Y26" s="166"/>
      <c r="Z26" s="159">
        <f t="shared" si="9"/>
        <v>1</v>
      </c>
      <c r="AA26" s="159"/>
      <c r="AB26" s="100" t="str">
        <f t="shared" si="10"/>
        <v>No hay ejecución</v>
      </c>
      <c r="AC26" s="105" t="str">
        <f t="shared" si="11"/>
        <v>NA</v>
      </c>
      <c r="AD26" s="166"/>
      <c r="AE26" s="65">
        <f t="shared" si="12"/>
        <v>0</v>
      </c>
      <c r="AF26" s="100" t="str">
        <f t="shared" si="13"/>
        <v>No hay Programación</v>
      </c>
      <c r="AG26" s="105" t="str">
        <f t="shared" si="14"/>
        <v>De acuerdo a lo programado</v>
      </c>
      <c r="AH26" s="166"/>
      <c r="AI26" s="65" t="s">
        <v>172</v>
      </c>
      <c r="AJ26" s="105" t="s">
        <v>172</v>
      </c>
    </row>
    <row r="27" spans="1:36" ht="37.049999999999997" customHeight="1">
      <c r="A27" s="63">
        <v>12</v>
      </c>
      <c r="B27" s="162" t="s">
        <v>400</v>
      </c>
      <c r="C27" s="162" t="s">
        <v>41</v>
      </c>
      <c r="D27" s="162">
        <v>0</v>
      </c>
      <c r="E27" s="162" t="s">
        <v>66</v>
      </c>
      <c r="F27" s="162">
        <v>22</v>
      </c>
      <c r="G27" s="231" t="s">
        <v>428</v>
      </c>
      <c r="H27" s="164" t="s">
        <v>6810</v>
      </c>
      <c r="I27" s="231" t="s">
        <v>20</v>
      </c>
      <c r="J27" s="231" t="s">
        <v>141</v>
      </c>
      <c r="K27" s="163">
        <v>2</v>
      </c>
      <c r="L27" s="165" t="s">
        <v>2214</v>
      </c>
      <c r="M27" s="165" t="s">
        <v>636</v>
      </c>
      <c r="N27" s="64">
        <v>9</v>
      </c>
      <c r="O27" s="64">
        <v>9</v>
      </c>
      <c r="P27" s="64">
        <v>4</v>
      </c>
      <c r="Q27" s="64">
        <v>5</v>
      </c>
      <c r="R27" s="64">
        <f t="shared" si="5"/>
        <v>27</v>
      </c>
      <c r="S27" s="105" t="s">
        <v>6794</v>
      </c>
      <c r="T27" s="166" t="s">
        <v>6811</v>
      </c>
      <c r="U27" s="159">
        <f t="shared" si="6"/>
        <v>18</v>
      </c>
      <c r="V27" s="273">
        <v>17</v>
      </c>
      <c r="W27" s="100">
        <f t="shared" si="7"/>
        <v>0.94444444444444442</v>
      </c>
      <c r="X27" s="105" t="str">
        <f t="shared" si="8"/>
        <v>De acuerdo a lo programado</v>
      </c>
      <c r="Y27" s="166"/>
      <c r="Z27" s="159">
        <f t="shared" si="9"/>
        <v>9</v>
      </c>
      <c r="AA27" s="159"/>
      <c r="AB27" s="100" t="str">
        <f t="shared" si="10"/>
        <v>No hay ejecución</v>
      </c>
      <c r="AC27" s="105" t="str">
        <f t="shared" si="11"/>
        <v>NA</v>
      </c>
      <c r="AD27" s="166"/>
      <c r="AE27" s="65">
        <f t="shared" si="12"/>
        <v>17</v>
      </c>
      <c r="AF27" s="100">
        <f t="shared" si="13"/>
        <v>0.62962962962962965</v>
      </c>
      <c r="AG27" s="105" t="str">
        <f t="shared" si="14"/>
        <v>Incumplimiento</v>
      </c>
      <c r="AH27" s="166"/>
      <c r="AI27" s="65" t="s">
        <v>172</v>
      </c>
      <c r="AJ27" s="105" t="s">
        <v>172</v>
      </c>
    </row>
    <row r="28" spans="1:36" ht="37.049999999999997" customHeight="1">
      <c r="A28" s="63">
        <v>13</v>
      </c>
      <c r="B28" s="162" t="s">
        <v>400</v>
      </c>
      <c r="C28" s="162" t="s">
        <v>41</v>
      </c>
      <c r="D28" s="162">
        <v>0</v>
      </c>
      <c r="E28" s="162" t="s">
        <v>66</v>
      </c>
      <c r="F28" s="162">
        <v>22</v>
      </c>
      <c r="G28" s="231" t="s">
        <v>513</v>
      </c>
      <c r="H28" s="164" t="s">
        <v>6812</v>
      </c>
      <c r="I28" s="231" t="s">
        <v>20</v>
      </c>
      <c r="J28" s="231" t="s">
        <v>141</v>
      </c>
      <c r="K28" s="163">
        <v>2</v>
      </c>
      <c r="L28" s="165" t="s">
        <v>642</v>
      </c>
      <c r="M28" s="165" t="s">
        <v>674</v>
      </c>
      <c r="N28" s="64">
        <v>2</v>
      </c>
      <c r="O28" s="64">
        <v>2</v>
      </c>
      <c r="P28" s="64">
        <v>0</v>
      </c>
      <c r="Q28" s="64">
        <v>1</v>
      </c>
      <c r="R28" s="64">
        <f t="shared" si="5"/>
        <v>5</v>
      </c>
      <c r="S28" s="105" t="s">
        <v>6794</v>
      </c>
      <c r="T28" s="166" t="s">
        <v>172</v>
      </c>
      <c r="U28" s="159">
        <f t="shared" si="6"/>
        <v>4</v>
      </c>
      <c r="V28" s="273">
        <v>1</v>
      </c>
      <c r="W28" s="100">
        <f t="shared" si="7"/>
        <v>0.25</v>
      </c>
      <c r="X28" s="105" t="str">
        <f t="shared" si="8"/>
        <v>En Riesgo de no Cumplimiento</v>
      </c>
      <c r="Y28" s="166" t="s">
        <v>6813</v>
      </c>
      <c r="Z28" s="159">
        <f t="shared" si="9"/>
        <v>1</v>
      </c>
      <c r="AA28" s="159"/>
      <c r="AB28" s="100" t="str">
        <f t="shared" si="10"/>
        <v>No hay ejecución</v>
      </c>
      <c r="AC28" s="105" t="str">
        <f t="shared" si="11"/>
        <v>NA</v>
      </c>
      <c r="AD28" s="166"/>
      <c r="AE28" s="65">
        <f t="shared" si="12"/>
        <v>1</v>
      </c>
      <c r="AF28" s="100">
        <f t="shared" si="13"/>
        <v>0.2</v>
      </c>
      <c r="AG28" s="105" t="str">
        <f t="shared" si="14"/>
        <v>Incumplimiento</v>
      </c>
      <c r="AH28" s="166"/>
      <c r="AI28" s="65" t="s">
        <v>172</v>
      </c>
      <c r="AJ28" s="105" t="s">
        <v>172</v>
      </c>
    </row>
    <row r="29" spans="1:36" ht="37.049999999999997" customHeight="1">
      <c r="A29" s="63">
        <v>14</v>
      </c>
      <c r="B29" s="162" t="s">
        <v>400</v>
      </c>
      <c r="C29" s="162" t="s">
        <v>41</v>
      </c>
      <c r="D29" s="162">
        <v>0</v>
      </c>
      <c r="E29" s="162" t="s">
        <v>66</v>
      </c>
      <c r="F29" s="162">
        <v>22</v>
      </c>
      <c r="G29" s="231" t="s">
        <v>510</v>
      </c>
      <c r="H29" s="164" t="s">
        <v>6814</v>
      </c>
      <c r="I29" s="231" t="s">
        <v>18</v>
      </c>
      <c r="J29" s="231" t="s">
        <v>141</v>
      </c>
      <c r="K29" s="163">
        <v>7</v>
      </c>
      <c r="L29" s="165" t="s">
        <v>2214</v>
      </c>
      <c r="M29" s="165" t="s">
        <v>2215</v>
      </c>
      <c r="N29" s="64">
        <v>8</v>
      </c>
      <c r="O29" s="64">
        <v>10</v>
      </c>
      <c r="P29" s="64">
        <v>20</v>
      </c>
      <c r="Q29" s="64">
        <v>13</v>
      </c>
      <c r="R29" s="64">
        <f t="shared" si="5"/>
        <v>51</v>
      </c>
      <c r="S29" s="105" t="s">
        <v>6794</v>
      </c>
      <c r="T29" s="166" t="s">
        <v>172</v>
      </c>
      <c r="U29" s="159">
        <f t="shared" si="6"/>
        <v>18</v>
      </c>
      <c r="V29" s="273">
        <v>16</v>
      </c>
      <c r="W29" s="100">
        <f t="shared" si="7"/>
        <v>0.88888888888888884</v>
      </c>
      <c r="X29" s="105" t="str">
        <f t="shared" si="8"/>
        <v>Atraso Leve</v>
      </c>
      <c r="Y29" s="166" t="s">
        <v>6815</v>
      </c>
      <c r="Z29" s="159">
        <f t="shared" si="9"/>
        <v>33</v>
      </c>
      <c r="AA29" s="159"/>
      <c r="AB29" s="100" t="str">
        <f t="shared" si="10"/>
        <v>No hay ejecución</v>
      </c>
      <c r="AC29" s="105" t="str">
        <f t="shared" si="11"/>
        <v>NA</v>
      </c>
      <c r="AD29" s="166"/>
      <c r="AE29" s="65">
        <f t="shared" si="12"/>
        <v>16</v>
      </c>
      <c r="AF29" s="100">
        <f t="shared" si="13"/>
        <v>0.31372549019607843</v>
      </c>
      <c r="AG29" s="105" t="str">
        <f t="shared" si="14"/>
        <v>Incumplimiento</v>
      </c>
      <c r="AH29" s="166"/>
      <c r="AI29" s="65" t="s">
        <v>172</v>
      </c>
      <c r="AJ29" s="105" t="s">
        <v>172</v>
      </c>
    </row>
    <row r="30" spans="1:36" ht="37.049999999999997" customHeight="1">
      <c r="A30" s="63">
        <v>15</v>
      </c>
      <c r="B30" s="162" t="s">
        <v>400</v>
      </c>
      <c r="C30" s="162" t="s">
        <v>41</v>
      </c>
      <c r="D30" s="162">
        <v>0</v>
      </c>
      <c r="E30" s="162" t="s">
        <v>66</v>
      </c>
      <c r="F30" s="162">
        <v>22</v>
      </c>
      <c r="G30" s="231" t="s">
        <v>450</v>
      </c>
      <c r="H30" s="164" t="s">
        <v>6816</v>
      </c>
      <c r="I30" s="231" t="s">
        <v>18</v>
      </c>
      <c r="J30" s="231" t="s">
        <v>141</v>
      </c>
      <c r="K30" s="163">
        <v>7</v>
      </c>
      <c r="L30" s="165" t="s">
        <v>2214</v>
      </c>
      <c r="M30" s="165" t="s">
        <v>2215</v>
      </c>
      <c r="N30" s="64">
        <v>6</v>
      </c>
      <c r="O30" s="64">
        <v>8</v>
      </c>
      <c r="P30" s="64">
        <v>13</v>
      </c>
      <c r="Q30" s="64">
        <v>7</v>
      </c>
      <c r="R30" s="64">
        <f t="shared" si="5"/>
        <v>34</v>
      </c>
      <c r="S30" s="105" t="s">
        <v>6794</v>
      </c>
      <c r="T30" s="166" t="s">
        <v>172</v>
      </c>
      <c r="U30" s="159">
        <f t="shared" si="6"/>
        <v>14</v>
      </c>
      <c r="V30" s="273">
        <v>12</v>
      </c>
      <c r="W30" s="100">
        <f t="shared" si="7"/>
        <v>0.8571428571428571</v>
      </c>
      <c r="X30" s="105" t="str">
        <f t="shared" si="8"/>
        <v>Atraso Leve</v>
      </c>
      <c r="Y30" s="166" t="s">
        <v>6817</v>
      </c>
      <c r="Z30" s="159">
        <f t="shared" si="9"/>
        <v>20</v>
      </c>
      <c r="AA30" s="159"/>
      <c r="AB30" s="100" t="str">
        <f t="shared" si="10"/>
        <v>No hay ejecución</v>
      </c>
      <c r="AC30" s="105" t="str">
        <f t="shared" si="11"/>
        <v>NA</v>
      </c>
      <c r="AD30" s="166"/>
      <c r="AE30" s="65">
        <f t="shared" si="12"/>
        <v>12</v>
      </c>
      <c r="AF30" s="100">
        <f t="shared" si="13"/>
        <v>0.35294117647058826</v>
      </c>
      <c r="AG30" s="105" t="str">
        <f t="shared" si="14"/>
        <v>Incumplimiento</v>
      </c>
      <c r="AH30" s="166"/>
      <c r="AI30" s="65" t="s">
        <v>172</v>
      </c>
      <c r="AJ30" s="105" t="s">
        <v>172</v>
      </c>
    </row>
    <row r="31" spans="1:36" ht="37.049999999999997" customHeight="1">
      <c r="A31" s="63">
        <v>16</v>
      </c>
      <c r="B31" s="162" t="s">
        <v>400</v>
      </c>
      <c r="C31" s="162" t="s">
        <v>41</v>
      </c>
      <c r="D31" s="162">
        <v>0</v>
      </c>
      <c r="E31" s="162" t="s">
        <v>66</v>
      </c>
      <c r="F31" s="162">
        <v>22</v>
      </c>
      <c r="G31" s="231" t="s">
        <v>450</v>
      </c>
      <c r="H31" s="164" t="s">
        <v>6818</v>
      </c>
      <c r="I31" s="231" t="s">
        <v>18</v>
      </c>
      <c r="J31" s="231" t="s">
        <v>141</v>
      </c>
      <c r="K31" s="163">
        <v>7</v>
      </c>
      <c r="L31" s="165" t="s">
        <v>4143</v>
      </c>
      <c r="M31" s="165" t="s">
        <v>6800</v>
      </c>
      <c r="N31" s="64">
        <v>20</v>
      </c>
      <c r="O31" s="64">
        <v>15</v>
      </c>
      <c r="P31" s="64">
        <v>19</v>
      </c>
      <c r="Q31" s="64">
        <v>13</v>
      </c>
      <c r="R31" s="64">
        <f t="shared" si="5"/>
        <v>67</v>
      </c>
      <c r="S31" s="105" t="s">
        <v>6794</v>
      </c>
      <c r="T31" s="166" t="s">
        <v>6819</v>
      </c>
      <c r="U31" s="159">
        <f t="shared" si="6"/>
        <v>35</v>
      </c>
      <c r="V31" s="273">
        <v>37</v>
      </c>
      <c r="W31" s="100">
        <f t="shared" si="7"/>
        <v>1.0571428571428572</v>
      </c>
      <c r="X31" s="105" t="str">
        <f t="shared" si="8"/>
        <v>De acuerdo a lo programado</v>
      </c>
      <c r="Y31" s="166"/>
      <c r="Z31" s="159">
        <f t="shared" si="9"/>
        <v>32</v>
      </c>
      <c r="AA31" s="159"/>
      <c r="AB31" s="100" t="str">
        <f t="shared" si="10"/>
        <v>No hay ejecución</v>
      </c>
      <c r="AC31" s="105" t="str">
        <f t="shared" si="11"/>
        <v>NA</v>
      </c>
      <c r="AD31" s="166"/>
      <c r="AE31" s="65">
        <f t="shared" si="12"/>
        <v>37</v>
      </c>
      <c r="AF31" s="100">
        <f t="shared" si="13"/>
        <v>0.55223880597014929</v>
      </c>
      <c r="AG31" s="105" t="str">
        <f t="shared" si="14"/>
        <v>Incumplimiento</v>
      </c>
      <c r="AH31" s="166"/>
      <c r="AI31" s="65" t="s">
        <v>172</v>
      </c>
      <c r="AJ31" s="105" t="s">
        <v>172</v>
      </c>
    </row>
    <row r="32" spans="1:36" ht="37.049999999999997" customHeight="1">
      <c r="A32" s="63">
        <v>17</v>
      </c>
      <c r="B32" s="162" t="s">
        <v>400</v>
      </c>
      <c r="C32" s="162" t="s">
        <v>41</v>
      </c>
      <c r="D32" s="162">
        <v>0</v>
      </c>
      <c r="E32" s="162" t="s">
        <v>66</v>
      </c>
      <c r="F32" s="162">
        <v>22</v>
      </c>
      <c r="G32" s="231" t="s">
        <v>450</v>
      </c>
      <c r="H32" s="164" t="s">
        <v>6820</v>
      </c>
      <c r="I32" s="231" t="s">
        <v>18</v>
      </c>
      <c r="J32" s="231" t="s">
        <v>141</v>
      </c>
      <c r="K32" s="163">
        <v>7</v>
      </c>
      <c r="L32" s="165" t="s">
        <v>3834</v>
      </c>
      <c r="M32" s="165" t="s">
        <v>643</v>
      </c>
      <c r="N32" s="64">
        <v>7</v>
      </c>
      <c r="O32" s="64">
        <v>9</v>
      </c>
      <c r="P32" s="64">
        <v>14</v>
      </c>
      <c r="Q32" s="64">
        <v>7</v>
      </c>
      <c r="R32" s="64">
        <f t="shared" si="5"/>
        <v>37</v>
      </c>
      <c r="S32" s="105" t="s">
        <v>6794</v>
      </c>
      <c r="T32" s="166" t="s">
        <v>172</v>
      </c>
      <c r="U32" s="159">
        <f t="shared" si="6"/>
        <v>16</v>
      </c>
      <c r="V32" s="273">
        <v>21</v>
      </c>
      <c r="W32" s="100">
        <f t="shared" si="7"/>
        <v>1.3125</v>
      </c>
      <c r="X32" s="105" t="str">
        <f t="shared" si="8"/>
        <v>De acuerdo a lo programado</v>
      </c>
      <c r="Y32" s="166"/>
      <c r="Z32" s="159">
        <f t="shared" si="9"/>
        <v>21</v>
      </c>
      <c r="AA32" s="159"/>
      <c r="AB32" s="100" t="str">
        <f t="shared" si="10"/>
        <v>No hay ejecución</v>
      </c>
      <c r="AC32" s="105" t="str">
        <f t="shared" si="11"/>
        <v>NA</v>
      </c>
      <c r="AD32" s="166"/>
      <c r="AE32" s="65">
        <f t="shared" si="12"/>
        <v>21</v>
      </c>
      <c r="AF32" s="100">
        <f t="shared" si="13"/>
        <v>0.56756756756756754</v>
      </c>
      <c r="AG32" s="105" t="str">
        <f t="shared" si="14"/>
        <v>Incumplimiento</v>
      </c>
      <c r="AH32" s="166"/>
      <c r="AI32" s="65" t="s">
        <v>172</v>
      </c>
      <c r="AJ32" s="105" t="s">
        <v>172</v>
      </c>
    </row>
    <row r="33" spans="1:36" ht="37.049999999999997" customHeight="1">
      <c r="A33" s="63">
        <v>18</v>
      </c>
      <c r="B33" s="162" t="s">
        <v>400</v>
      </c>
      <c r="C33" s="162" t="s">
        <v>41</v>
      </c>
      <c r="D33" s="162">
        <v>0</v>
      </c>
      <c r="E33" s="162" t="s">
        <v>66</v>
      </c>
      <c r="F33" s="162">
        <v>22</v>
      </c>
      <c r="G33" s="231" t="s">
        <v>439</v>
      </c>
      <c r="H33" s="164" t="s">
        <v>6821</v>
      </c>
      <c r="I33" s="231" t="s">
        <v>18</v>
      </c>
      <c r="J33" s="231" t="s">
        <v>141</v>
      </c>
      <c r="K33" s="163">
        <v>7</v>
      </c>
      <c r="L33" s="165" t="s">
        <v>2214</v>
      </c>
      <c r="M33" s="165" t="s">
        <v>2215</v>
      </c>
      <c r="N33" s="64">
        <v>6</v>
      </c>
      <c r="O33" s="64">
        <v>12</v>
      </c>
      <c r="P33" s="64">
        <v>18</v>
      </c>
      <c r="Q33" s="64">
        <v>16</v>
      </c>
      <c r="R33" s="64">
        <f t="shared" si="5"/>
        <v>52</v>
      </c>
      <c r="S33" s="105" t="s">
        <v>6794</v>
      </c>
      <c r="T33" s="166" t="s">
        <v>172</v>
      </c>
      <c r="U33" s="159">
        <f t="shared" si="6"/>
        <v>18</v>
      </c>
      <c r="V33" s="273">
        <v>27</v>
      </c>
      <c r="W33" s="100">
        <f t="shared" si="7"/>
        <v>1.5</v>
      </c>
      <c r="X33" s="105" t="str">
        <f t="shared" si="8"/>
        <v>De acuerdo a lo programado</v>
      </c>
      <c r="Y33" s="166"/>
      <c r="Z33" s="159">
        <f t="shared" si="9"/>
        <v>34</v>
      </c>
      <c r="AA33" s="159"/>
      <c r="AB33" s="100" t="str">
        <f t="shared" si="10"/>
        <v>No hay ejecución</v>
      </c>
      <c r="AC33" s="105" t="str">
        <f t="shared" si="11"/>
        <v>NA</v>
      </c>
      <c r="AD33" s="166"/>
      <c r="AE33" s="65">
        <f t="shared" si="12"/>
        <v>27</v>
      </c>
      <c r="AF33" s="100">
        <f t="shared" si="13"/>
        <v>0.51923076923076927</v>
      </c>
      <c r="AG33" s="105" t="str">
        <f t="shared" si="14"/>
        <v>Incumplimiento</v>
      </c>
      <c r="AH33" s="166"/>
      <c r="AI33" s="65" t="s">
        <v>172</v>
      </c>
      <c r="AJ33" s="105" t="s">
        <v>172</v>
      </c>
    </row>
    <row r="34" spans="1:36" ht="37.049999999999997" customHeight="1">
      <c r="A34" s="63">
        <v>19</v>
      </c>
      <c r="B34" s="162" t="s">
        <v>400</v>
      </c>
      <c r="C34" s="162" t="s">
        <v>41</v>
      </c>
      <c r="D34" s="162">
        <v>0</v>
      </c>
      <c r="E34" s="162" t="s">
        <v>66</v>
      </c>
      <c r="F34" s="162">
        <v>22</v>
      </c>
      <c r="G34" s="231" t="s">
        <v>524</v>
      </c>
      <c r="H34" s="164" t="s">
        <v>3779</v>
      </c>
      <c r="I34" s="231" t="s">
        <v>18</v>
      </c>
      <c r="J34" s="231" t="s">
        <v>141</v>
      </c>
      <c r="K34" s="163">
        <v>7</v>
      </c>
      <c r="L34" s="165" t="s">
        <v>2214</v>
      </c>
      <c r="M34" s="165" t="s">
        <v>2215</v>
      </c>
      <c r="N34" s="64">
        <v>1</v>
      </c>
      <c r="O34" s="64">
        <v>1</v>
      </c>
      <c r="P34" s="64">
        <v>3</v>
      </c>
      <c r="Q34" s="64">
        <v>3</v>
      </c>
      <c r="R34" s="64">
        <f t="shared" si="5"/>
        <v>8</v>
      </c>
      <c r="S34" s="105" t="s">
        <v>6794</v>
      </c>
      <c r="T34" s="166" t="s">
        <v>172</v>
      </c>
      <c r="U34" s="159">
        <f t="shared" si="6"/>
        <v>2</v>
      </c>
      <c r="V34" s="273">
        <v>2</v>
      </c>
      <c r="W34" s="100">
        <f t="shared" si="7"/>
        <v>1</v>
      </c>
      <c r="X34" s="105" t="str">
        <f t="shared" si="8"/>
        <v>De acuerdo a lo programado</v>
      </c>
      <c r="Y34" s="166"/>
      <c r="Z34" s="159">
        <f t="shared" si="9"/>
        <v>6</v>
      </c>
      <c r="AA34" s="159"/>
      <c r="AB34" s="100" t="str">
        <f t="shared" si="10"/>
        <v>No hay ejecución</v>
      </c>
      <c r="AC34" s="105" t="str">
        <f t="shared" si="11"/>
        <v>NA</v>
      </c>
      <c r="AD34" s="166"/>
      <c r="AE34" s="65">
        <f t="shared" si="12"/>
        <v>2</v>
      </c>
      <c r="AF34" s="100">
        <f t="shared" si="13"/>
        <v>0.25</v>
      </c>
      <c r="AG34" s="105" t="str">
        <f t="shared" si="14"/>
        <v>Incumplimiento</v>
      </c>
      <c r="AH34" s="166"/>
      <c r="AI34" s="65" t="s">
        <v>172</v>
      </c>
      <c r="AJ34" s="105" t="s">
        <v>172</v>
      </c>
    </row>
    <row r="35" spans="1:36" ht="37.049999999999997" customHeight="1">
      <c r="A35" s="63">
        <v>20</v>
      </c>
      <c r="B35" s="162" t="s">
        <v>400</v>
      </c>
      <c r="C35" s="162" t="s">
        <v>41</v>
      </c>
      <c r="D35" s="162">
        <v>0</v>
      </c>
      <c r="E35" s="162" t="s">
        <v>66</v>
      </c>
      <c r="F35" s="162">
        <v>22</v>
      </c>
      <c r="G35" s="231" t="s">
        <v>524</v>
      </c>
      <c r="H35" s="164" t="s">
        <v>3780</v>
      </c>
      <c r="I35" s="231" t="s">
        <v>18</v>
      </c>
      <c r="J35" s="231" t="s">
        <v>141</v>
      </c>
      <c r="K35" s="163">
        <v>7</v>
      </c>
      <c r="L35" s="165" t="s">
        <v>2214</v>
      </c>
      <c r="M35" s="165" t="s">
        <v>2215</v>
      </c>
      <c r="N35" s="64">
        <v>2</v>
      </c>
      <c r="O35" s="64">
        <v>6</v>
      </c>
      <c r="P35" s="64">
        <v>11</v>
      </c>
      <c r="Q35" s="64">
        <v>11</v>
      </c>
      <c r="R35" s="64">
        <f t="shared" si="5"/>
        <v>30</v>
      </c>
      <c r="S35" s="105" t="s">
        <v>6794</v>
      </c>
      <c r="T35" s="166" t="s">
        <v>172</v>
      </c>
      <c r="U35" s="159">
        <f t="shared" si="6"/>
        <v>8</v>
      </c>
      <c r="V35" s="273">
        <v>12</v>
      </c>
      <c r="W35" s="100">
        <f t="shared" si="7"/>
        <v>1.5</v>
      </c>
      <c r="X35" s="105" t="str">
        <f t="shared" si="8"/>
        <v>De acuerdo a lo programado</v>
      </c>
      <c r="Y35" s="166"/>
      <c r="Z35" s="159">
        <f t="shared" si="9"/>
        <v>22</v>
      </c>
      <c r="AA35" s="159"/>
      <c r="AB35" s="100" t="str">
        <f t="shared" si="10"/>
        <v>No hay ejecución</v>
      </c>
      <c r="AC35" s="105" t="str">
        <f t="shared" si="11"/>
        <v>NA</v>
      </c>
      <c r="AD35" s="166"/>
      <c r="AE35" s="65">
        <f t="shared" si="12"/>
        <v>12</v>
      </c>
      <c r="AF35" s="100">
        <f t="shared" si="13"/>
        <v>0.4</v>
      </c>
      <c r="AG35" s="105" t="str">
        <f t="shared" si="14"/>
        <v>Incumplimiento</v>
      </c>
      <c r="AH35" s="166"/>
      <c r="AI35" s="65" t="s">
        <v>172</v>
      </c>
      <c r="AJ35" s="105" t="s">
        <v>172</v>
      </c>
    </row>
    <row r="36" spans="1:36" ht="37.049999999999997" customHeight="1">
      <c r="A36" s="63">
        <v>21</v>
      </c>
      <c r="B36" s="162" t="s">
        <v>400</v>
      </c>
      <c r="C36" s="162" t="s">
        <v>41</v>
      </c>
      <c r="D36" s="162">
        <v>0</v>
      </c>
      <c r="E36" s="162" t="s">
        <v>66</v>
      </c>
      <c r="F36" s="162">
        <v>22</v>
      </c>
      <c r="G36" s="231" t="s">
        <v>516</v>
      </c>
      <c r="H36" s="164" t="s">
        <v>3781</v>
      </c>
      <c r="I36" s="231" t="s">
        <v>18</v>
      </c>
      <c r="J36" s="231" t="s">
        <v>141</v>
      </c>
      <c r="K36" s="163">
        <v>7</v>
      </c>
      <c r="L36" s="165" t="s">
        <v>2247</v>
      </c>
      <c r="M36" s="165" t="s">
        <v>643</v>
      </c>
      <c r="N36" s="64">
        <v>3</v>
      </c>
      <c r="O36" s="64">
        <v>4</v>
      </c>
      <c r="P36" s="64">
        <v>3</v>
      </c>
      <c r="Q36" s="64">
        <v>6</v>
      </c>
      <c r="R36" s="64">
        <f t="shared" si="5"/>
        <v>16</v>
      </c>
      <c r="S36" s="105" t="s">
        <v>6794</v>
      </c>
      <c r="T36" s="166" t="s">
        <v>172</v>
      </c>
      <c r="U36" s="159">
        <f t="shared" si="6"/>
        <v>7</v>
      </c>
      <c r="V36" s="273">
        <v>7</v>
      </c>
      <c r="W36" s="100">
        <f t="shared" si="7"/>
        <v>1</v>
      </c>
      <c r="X36" s="105" t="str">
        <f t="shared" si="8"/>
        <v>De acuerdo a lo programado</v>
      </c>
      <c r="Y36" s="166"/>
      <c r="Z36" s="159">
        <f t="shared" si="9"/>
        <v>9</v>
      </c>
      <c r="AA36" s="159"/>
      <c r="AB36" s="100" t="str">
        <f t="shared" si="10"/>
        <v>No hay ejecución</v>
      </c>
      <c r="AC36" s="105" t="str">
        <f t="shared" si="11"/>
        <v>NA</v>
      </c>
      <c r="AD36" s="166"/>
      <c r="AE36" s="65">
        <f t="shared" si="12"/>
        <v>7</v>
      </c>
      <c r="AF36" s="100">
        <f t="shared" si="13"/>
        <v>0.4375</v>
      </c>
      <c r="AG36" s="105" t="str">
        <f t="shared" si="14"/>
        <v>Incumplimiento</v>
      </c>
      <c r="AH36" s="166"/>
      <c r="AI36" s="65" t="s">
        <v>172</v>
      </c>
      <c r="AJ36" s="105" t="s">
        <v>172</v>
      </c>
    </row>
    <row r="37" spans="1:36" ht="37.049999999999997" customHeight="1">
      <c r="A37" s="63">
        <v>22</v>
      </c>
      <c r="B37" s="162" t="s">
        <v>400</v>
      </c>
      <c r="C37" s="162" t="s">
        <v>41</v>
      </c>
      <c r="D37" s="162">
        <v>0</v>
      </c>
      <c r="E37" s="162" t="s">
        <v>66</v>
      </c>
      <c r="F37" s="162">
        <v>22</v>
      </c>
      <c r="G37" s="231" t="s">
        <v>428</v>
      </c>
      <c r="H37" s="164" t="s">
        <v>3782</v>
      </c>
      <c r="I37" s="231" t="s">
        <v>18</v>
      </c>
      <c r="J37" s="231" t="s">
        <v>141</v>
      </c>
      <c r="K37" s="163">
        <v>7</v>
      </c>
      <c r="L37" s="165" t="s">
        <v>3778</v>
      </c>
      <c r="M37" s="165" t="s">
        <v>643</v>
      </c>
      <c r="N37" s="64">
        <v>7</v>
      </c>
      <c r="O37" s="64">
        <v>11</v>
      </c>
      <c r="P37" s="64">
        <v>34</v>
      </c>
      <c r="Q37" s="64">
        <v>27</v>
      </c>
      <c r="R37" s="64">
        <f t="shared" si="5"/>
        <v>79</v>
      </c>
      <c r="S37" s="105" t="s">
        <v>6794</v>
      </c>
      <c r="T37" s="166" t="s">
        <v>172</v>
      </c>
      <c r="U37" s="159">
        <f t="shared" si="6"/>
        <v>18</v>
      </c>
      <c r="V37" s="273">
        <v>13</v>
      </c>
      <c r="W37" s="100">
        <f t="shared" si="7"/>
        <v>0.72222222222222221</v>
      </c>
      <c r="X37" s="105" t="str">
        <f t="shared" si="8"/>
        <v>Atraso Leve</v>
      </c>
      <c r="Y37" s="166" t="s">
        <v>6822</v>
      </c>
      <c r="Z37" s="159">
        <f t="shared" si="9"/>
        <v>61</v>
      </c>
      <c r="AA37" s="159"/>
      <c r="AB37" s="100" t="str">
        <f t="shared" si="10"/>
        <v>No hay ejecución</v>
      </c>
      <c r="AC37" s="105" t="str">
        <f t="shared" si="11"/>
        <v>NA</v>
      </c>
      <c r="AD37" s="166"/>
      <c r="AE37" s="65">
        <f t="shared" si="12"/>
        <v>13</v>
      </c>
      <c r="AF37" s="100">
        <f t="shared" si="13"/>
        <v>0.16455696202531644</v>
      </c>
      <c r="AG37" s="105" t="str">
        <f t="shared" si="14"/>
        <v>Incumplimiento</v>
      </c>
      <c r="AH37" s="166"/>
      <c r="AI37" s="65" t="s">
        <v>172</v>
      </c>
      <c r="AJ37" s="105" t="s">
        <v>172</v>
      </c>
    </row>
    <row r="38" spans="1:36" ht="37.049999999999997" customHeight="1">
      <c r="A38" s="63">
        <v>23</v>
      </c>
      <c r="B38" s="162" t="s">
        <v>400</v>
      </c>
      <c r="C38" s="162" t="s">
        <v>41</v>
      </c>
      <c r="D38" s="162">
        <v>0</v>
      </c>
      <c r="E38" s="162" t="s">
        <v>147</v>
      </c>
      <c r="F38" s="162">
        <v>22</v>
      </c>
      <c r="G38" s="231" t="s">
        <v>478</v>
      </c>
      <c r="H38" s="164" t="s">
        <v>6823</v>
      </c>
      <c r="I38" s="231" t="s">
        <v>18</v>
      </c>
      <c r="J38" s="231" t="s">
        <v>141</v>
      </c>
      <c r="K38" s="163">
        <v>7</v>
      </c>
      <c r="L38" s="165" t="s">
        <v>642</v>
      </c>
      <c r="M38" s="165" t="s">
        <v>674</v>
      </c>
      <c r="N38" s="64">
        <v>1</v>
      </c>
      <c r="O38" s="64">
        <v>2</v>
      </c>
      <c r="P38" s="64">
        <v>1</v>
      </c>
      <c r="Q38" s="64">
        <v>2</v>
      </c>
      <c r="R38" s="64">
        <f t="shared" si="5"/>
        <v>6</v>
      </c>
      <c r="S38" s="105" t="s">
        <v>6824</v>
      </c>
      <c r="T38" s="166" t="s">
        <v>6825</v>
      </c>
      <c r="U38" s="159">
        <f t="shared" si="6"/>
        <v>3</v>
      </c>
      <c r="V38" s="273">
        <v>2</v>
      </c>
      <c r="W38" s="100">
        <f t="shared" si="7"/>
        <v>0.66666666666666663</v>
      </c>
      <c r="X38" s="105" t="str">
        <f t="shared" si="8"/>
        <v>En Riesgo de no Cumplimiento</v>
      </c>
      <c r="Y38" s="166" t="s">
        <v>6826</v>
      </c>
      <c r="Z38" s="159">
        <f t="shared" si="9"/>
        <v>3</v>
      </c>
      <c r="AA38" s="159"/>
      <c r="AB38" s="100" t="str">
        <f t="shared" si="10"/>
        <v>No hay ejecución</v>
      </c>
      <c r="AC38" s="105" t="str">
        <f t="shared" si="11"/>
        <v>NA</v>
      </c>
      <c r="AD38" s="166"/>
      <c r="AE38" s="65">
        <f t="shared" si="12"/>
        <v>2</v>
      </c>
      <c r="AF38" s="100">
        <f t="shared" si="13"/>
        <v>0.33333333333333331</v>
      </c>
      <c r="AG38" s="105" t="str">
        <f t="shared" si="14"/>
        <v>Incumplimiento</v>
      </c>
      <c r="AH38" s="166"/>
      <c r="AI38" s="65" t="s">
        <v>172</v>
      </c>
      <c r="AJ38" s="105" t="s">
        <v>172</v>
      </c>
    </row>
    <row r="39" spans="1:36" ht="37.049999999999997" customHeight="1">
      <c r="A39" s="63">
        <v>24</v>
      </c>
      <c r="B39" s="162" t="s">
        <v>400</v>
      </c>
      <c r="C39" s="162" t="s">
        <v>41</v>
      </c>
      <c r="D39" s="162">
        <v>0</v>
      </c>
      <c r="E39" s="162" t="s">
        <v>151</v>
      </c>
      <c r="F39" s="162">
        <v>22</v>
      </c>
      <c r="G39" s="231" t="s">
        <v>557</v>
      </c>
      <c r="H39" s="164" t="s">
        <v>6827</v>
      </c>
      <c r="I39" s="231" t="s">
        <v>18</v>
      </c>
      <c r="J39" s="231" t="s">
        <v>141</v>
      </c>
      <c r="K39" s="163">
        <v>7</v>
      </c>
      <c r="L39" s="165" t="s">
        <v>640</v>
      </c>
      <c r="M39" s="165" t="s">
        <v>636</v>
      </c>
      <c r="N39" s="64">
        <v>0</v>
      </c>
      <c r="O39" s="64">
        <v>3</v>
      </c>
      <c r="P39" s="64">
        <v>0</v>
      </c>
      <c r="Q39" s="64">
        <v>5</v>
      </c>
      <c r="R39" s="64">
        <f t="shared" si="5"/>
        <v>8</v>
      </c>
      <c r="S39" s="105" t="s">
        <v>6794</v>
      </c>
      <c r="T39" s="166" t="s">
        <v>172</v>
      </c>
      <c r="U39" s="159">
        <f t="shared" si="6"/>
        <v>3</v>
      </c>
      <c r="V39" s="273">
        <v>2</v>
      </c>
      <c r="W39" s="100">
        <f t="shared" si="7"/>
        <v>0.66666666666666663</v>
      </c>
      <c r="X39" s="105" t="str">
        <f t="shared" si="8"/>
        <v>En Riesgo de no Cumplimiento</v>
      </c>
      <c r="Y39" s="166" t="s">
        <v>6828</v>
      </c>
      <c r="Z39" s="159">
        <f t="shared" si="9"/>
        <v>5</v>
      </c>
      <c r="AA39" s="159"/>
      <c r="AB39" s="100" t="str">
        <f t="shared" si="10"/>
        <v>No hay ejecución</v>
      </c>
      <c r="AC39" s="105" t="str">
        <f t="shared" si="11"/>
        <v>NA</v>
      </c>
      <c r="AD39" s="166"/>
      <c r="AE39" s="65">
        <f t="shared" si="12"/>
        <v>2</v>
      </c>
      <c r="AF39" s="100">
        <f t="shared" si="13"/>
        <v>0.25</v>
      </c>
      <c r="AG39" s="105" t="str">
        <f t="shared" si="14"/>
        <v>Incumplimiento</v>
      </c>
      <c r="AH39" s="166"/>
      <c r="AI39" s="65" t="s">
        <v>172</v>
      </c>
      <c r="AJ39" s="105" t="s">
        <v>172</v>
      </c>
    </row>
    <row r="40" spans="1:36" ht="37.049999999999997" customHeight="1">
      <c r="A40" s="63">
        <v>25</v>
      </c>
      <c r="B40" s="162" t="s">
        <v>400</v>
      </c>
      <c r="C40" s="162" t="s">
        <v>41</v>
      </c>
      <c r="D40" s="162">
        <v>0</v>
      </c>
      <c r="E40" s="162" t="s">
        <v>66</v>
      </c>
      <c r="F40" s="162">
        <v>19</v>
      </c>
      <c r="G40" s="231" t="s">
        <v>524</v>
      </c>
      <c r="H40" s="164" t="s">
        <v>6829</v>
      </c>
      <c r="I40" s="231" t="s">
        <v>345</v>
      </c>
      <c r="J40" s="231" t="s">
        <v>141</v>
      </c>
      <c r="K40" s="163">
        <v>12</v>
      </c>
      <c r="L40" s="165" t="s">
        <v>3807</v>
      </c>
      <c r="M40" s="165" t="s">
        <v>6800</v>
      </c>
      <c r="N40" s="64">
        <v>2</v>
      </c>
      <c r="O40" s="64">
        <v>2</v>
      </c>
      <c r="P40" s="64">
        <v>9</v>
      </c>
      <c r="Q40" s="64">
        <v>1</v>
      </c>
      <c r="R40" s="64">
        <f t="shared" si="5"/>
        <v>14</v>
      </c>
      <c r="S40" s="105" t="s">
        <v>6794</v>
      </c>
      <c r="T40" s="166" t="s">
        <v>172</v>
      </c>
      <c r="U40" s="159">
        <f t="shared" si="6"/>
        <v>4</v>
      </c>
      <c r="V40" s="273">
        <v>5</v>
      </c>
      <c r="W40" s="100">
        <f t="shared" si="7"/>
        <v>1.25</v>
      </c>
      <c r="X40" s="105" t="str">
        <f t="shared" si="8"/>
        <v>De acuerdo a lo programado</v>
      </c>
      <c r="Y40" s="166"/>
      <c r="Z40" s="159">
        <f t="shared" si="9"/>
        <v>10</v>
      </c>
      <c r="AA40" s="159"/>
      <c r="AB40" s="100" t="str">
        <f t="shared" si="10"/>
        <v>No hay ejecución</v>
      </c>
      <c r="AC40" s="105" t="str">
        <f t="shared" si="11"/>
        <v>NA</v>
      </c>
      <c r="AD40" s="166"/>
      <c r="AE40" s="65">
        <f t="shared" si="12"/>
        <v>5</v>
      </c>
      <c r="AF40" s="100">
        <f t="shared" si="13"/>
        <v>0.35714285714285715</v>
      </c>
      <c r="AG40" s="105" t="str">
        <f t="shared" si="14"/>
        <v>Incumplimiento</v>
      </c>
      <c r="AH40" s="166"/>
      <c r="AI40" s="65" t="s">
        <v>172</v>
      </c>
      <c r="AJ40" s="105" t="s">
        <v>172</v>
      </c>
    </row>
    <row r="41" spans="1:36" ht="37.049999999999997" customHeight="1" thickTop="1" thickBot="1">
      <c r="A41" s="63">
        <v>26</v>
      </c>
      <c r="B41" s="162" t="s">
        <v>400</v>
      </c>
      <c r="C41" s="162" t="s">
        <v>41</v>
      </c>
      <c r="D41" s="162">
        <v>0</v>
      </c>
      <c r="E41" s="162" t="s">
        <v>66</v>
      </c>
      <c r="F41" s="162">
        <v>19</v>
      </c>
      <c r="G41" s="231" t="s">
        <v>524</v>
      </c>
      <c r="H41" s="164" t="s">
        <v>6830</v>
      </c>
      <c r="I41" s="231" t="s">
        <v>345</v>
      </c>
      <c r="J41" s="231" t="s">
        <v>141</v>
      </c>
      <c r="K41" s="163">
        <v>12</v>
      </c>
      <c r="L41" s="165" t="s">
        <v>3807</v>
      </c>
      <c r="M41" s="165" t="s">
        <v>6800</v>
      </c>
      <c r="N41" s="64">
        <v>0</v>
      </c>
      <c r="O41" s="64">
        <v>0</v>
      </c>
      <c r="P41" s="64">
        <v>0</v>
      </c>
      <c r="Q41" s="64">
        <v>0</v>
      </c>
      <c r="R41" s="64">
        <f t="shared" si="5"/>
        <v>0</v>
      </c>
      <c r="S41" s="105" t="s">
        <v>6794</v>
      </c>
      <c r="T41" s="166" t="s">
        <v>172</v>
      </c>
      <c r="U41" s="159">
        <f t="shared" si="6"/>
        <v>0</v>
      </c>
      <c r="V41" s="273"/>
      <c r="W41" s="100" t="str">
        <f t="shared" si="7"/>
        <v>No hay ejecución</v>
      </c>
      <c r="X41" s="105" t="str">
        <f t="shared" si="8"/>
        <v>NA</v>
      </c>
      <c r="Y41" s="166"/>
      <c r="Z41" s="159">
        <f t="shared" si="9"/>
        <v>0</v>
      </c>
      <c r="AA41" s="159"/>
      <c r="AB41" s="100" t="str">
        <f t="shared" si="10"/>
        <v>No hay ejecución</v>
      </c>
      <c r="AC41" s="105" t="str">
        <f t="shared" si="11"/>
        <v>NA</v>
      </c>
      <c r="AD41" s="166"/>
      <c r="AE41" s="65">
        <f t="shared" si="12"/>
        <v>0</v>
      </c>
      <c r="AF41" s="100" t="str">
        <f t="shared" si="13"/>
        <v>No hay Programación</v>
      </c>
      <c r="AG41" s="105" t="str">
        <f t="shared" si="14"/>
        <v>De acuerdo a lo programado</v>
      </c>
      <c r="AH41" s="166"/>
      <c r="AI41" s="65" t="s">
        <v>172</v>
      </c>
      <c r="AJ41" s="105" t="s">
        <v>172</v>
      </c>
    </row>
    <row r="42" spans="1:36" ht="37.049999999999997" customHeight="1">
      <c r="A42" s="63">
        <v>27</v>
      </c>
      <c r="B42" s="162" t="s">
        <v>400</v>
      </c>
      <c r="C42" s="162" t="s">
        <v>41</v>
      </c>
      <c r="D42" s="162">
        <v>0</v>
      </c>
      <c r="E42" s="162" t="s">
        <v>66</v>
      </c>
      <c r="F42" s="162">
        <v>20</v>
      </c>
      <c r="G42" s="231" t="s">
        <v>478</v>
      </c>
      <c r="H42" s="164" t="s">
        <v>6831</v>
      </c>
      <c r="I42" s="231" t="s">
        <v>345</v>
      </c>
      <c r="J42" s="231" t="s">
        <v>141</v>
      </c>
      <c r="K42" s="163">
        <v>12</v>
      </c>
      <c r="L42" s="165" t="s">
        <v>640</v>
      </c>
      <c r="M42" s="165" t="s">
        <v>636</v>
      </c>
      <c r="N42" s="64">
        <v>0</v>
      </c>
      <c r="O42" s="64">
        <v>3</v>
      </c>
      <c r="P42" s="64">
        <v>0</v>
      </c>
      <c r="Q42" s="64">
        <v>3</v>
      </c>
      <c r="R42" s="64">
        <f t="shared" si="5"/>
        <v>6</v>
      </c>
      <c r="S42" s="105" t="s">
        <v>6794</v>
      </c>
      <c r="T42" s="166" t="s">
        <v>172</v>
      </c>
      <c r="U42" s="159">
        <f t="shared" si="6"/>
        <v>3</v>
      </c>
      <c r="V42" s="273">
        <v>3</v>
      </c>
      <c r="W42" s="100">
        <f t="shared" si="7"/>
        <v>1</v>
      </c>
      <c r="X42" s="105" t="str">
        <f t="shared" si="8"/>
        <v>De acuerdo a lo programado</v>
      </c>
      <c r="Y42" s="166"/>
      <c r="Z42" s="159">
        <f t="shared" si="9"/>
        <v>3</v>
      </c>
      <c r="AA42" s="159"/>
      <c r="AB42" s="100" t="str">
        <f t="shared" si="10"/>
        <v>No hay ejecución</v>
      </c>
      <c r="AC42" s="105" t="str">
        <f t="shared" si="11"/>
        <v>NA</v>
      </c>
      <c r="AD42" s="166"/>
      <c r="AE42" s="65">
        <f t="shared" si="12"/>
        <v>3</v>
      </c>
      <c r="AF42" s="100">
        <f t="shared" si="13"/>
        <v>0.5</v>
      </c>
      <c r="AG42" s="105" t="str">
        <f t="shared" si="14"/>
        <v>Incumplimiento</v>
      </c>
      <c r="AH42" s="166"/>
      <c r="AI42" s="65" t="s">
        <v>172</v>
      </c>
      <c r="AJ42" s="105" t="s">
        <v>172</v>
      </c>
    </row>
    <row r="43" spans="1:36" ht="37.049999999999997" customHeight="1">
      <c r="A43" s="63">
        <v>28</v>
      </c>
      <c r="B43" s="162" t="s">
        <v>403</v>
      </c>
      <c r="C43" s="162" t="s">
        <v>46</v>
      </c>
      <c r="D43" s="162" t="s">
        <v>123</v>
      </c>
      <c r="E43" s="162" t="s">
        <v>147</v>
      </c>
      <c r="F43" s="162">
        <v>22</v>
      </c>
      <c r="G43" s="231" t="s">
        <v>428</v>
      </c>
      <c r="H43" s="164" t="s">
        <v>3784</v>
      </c>
      <c r="I43" s="231" t="s">
        <v>20</v>
      </c>
      <c r="J43" s="231" t="s">
        <v>336</v>
      </c>
      <c r="K43" s="163">
        <v>4</v>
      </c>
      <c r="L43" s="165" t="s">
        <v>2201</v>
      </c>
      <c r="M43" s="165" t="s">
        <v>6793</v>
      </c>
      <c r="N43" s="64">
        <v>256</v>
      </c>
      <c r="O43" s="64">
        <v>18</v>
      </c>
      <c r="P43" s="64">
        <v>5</v>
      </c>
      <c r="Q43" s="64">
        <v>7</v>
      </c>
      <c r="R43" s="64">
        <f t="shared" si="5"/>
        <v>286</v>
      </c>
      <c r="S43" s="105" t="s">
        <v>6794</v>
      </c>
      <c r="T43" s="166" t="s">
        <v>6832</v>
      </c>
      <c r="U43" s="159">
        <f t="shared" si="6"/>
        <v>274</v>
      </c>
      <c r="V43" s="273">
        <v>257</v>
      </c>
      <c r="W43" s="100">
        <f t="shared" si="7"/>
        <v>0.93795620437956206</v>
      </c>
      <c r="X43" s="105" t="str">
        <f t="shared" si="8"/>
        <v>De acuerdo a lo programado</v>
      </c>
      <c r="Y43" s="166"/>
      <c r="Z43" s="159">
        <f t="shared" si="9"/>
        <v>12</v>
      </c>
      <c r="AA43" s="159"/>
      <c r="AB43" s="100" t="str">
        <f t="shared" si="10"/>
        <v>No hay ejecución</v>
      </c>
      <c r="AC43" s="105" t="str">
        <f t="shared" si="11"/>
        <v>NA</v>
      </c>
      <c r="AD43" s="166"/>
      <c r="AE43" s="65">
        <f t="shared" si="12"/>
        <v>257</v>
      </c>
      <c r="AF43" s="100">
        <f t="shared" si="13"/>
        <v>0.89860139860139865</v>
      </c>
      <c r="AG43" s="105" t="str">
        <f t="shared" si="14"/>
        <v>Atraso Leve</v>
      </c>
      <c r="AH43" s="166"/>
      <c r="AI43" s="65">
        <v>7500000</v>
      </c>
      <c r="AJ43" s="105">
        <v>1.01</v>
      </c>
    </row>
    <row r="44" spans="1:36" ht="37.049999999999997" customHeight="1">
      <c r="A44" s="63">
        <v>29</v>
      </c>
      <c r="B44" s="162" t="s">
        <v>403</v>
      </c>
      <c r="C44" s="162" t="s">
        <v>46</v>
      </c>
      <c r="D44" s="162" t="s">
        <v>123</v>
      </c>
      <c r="E44" s="162" t="s">
        <v>147</v>
      </c>
      <c r="F44" s="162">
        <v>22</v>
      </c>
      <c r="G44" s="231" t="s">
        <v>428</v>
      </c>
      <c r="H44" s="164" t="s">
        <v>6833</v>
      </c>
      <c r="I44" s="231" t="s">
        <v>20</v>
      </c>
      <c r="J44" s="231" t="s">
        <v>336</v>
      </c>
      <c r="K44" s="163">
        <v>4</v>
      </c>
      <c r="L44" s="165" t="s">
        <v>2209</v>
      </c>
      <c r="M44" s="165" t="s">
        <v>6800</v>
      </c>
      <c r="N44" s="64">
        <v>351</v>
      </c>
      <c r="O44" s="64">
        <v>87</v>
      </c>
      <c r="P44" s="64">
        <v>28</v>
      </c>
      <c r="Q44" s="64">
        <v>0</v>
      </c>
      <c r="R44" s="64">
        <f t="shared" si="5"/>
        <v>466</v>
      </c>
      <c r="S44" s="105" t="s">
        <v>6794</v>
      </c>
      <c r="T44" s="166" t="s">
        <v>172</v>
      </c>
      <c r="U44" s="159">
        <f t="shared" si="6"/>
        <v>438</v>
      </c>
      <c r="V44" s="273">
        <v>357</v>
      </c>
      <c r="W44" s="100">
        <f t="shared" si="7"/>
        <v>0.81506849315068497</v>
      </c>
      <c r="X44" s="105" t="str">
        <f t="shared" si="8"/>
        <v>Atraso Leve</v>
      </c>
      <c r="Y44" s="166" t="s">
        <v>6834</v>
      </c>
      <c r="Z44" s="159">
        <f t="shared" si="9"/>
        <v>28</v>
      </c>
      <c r="AA44" s="159"/>
      <c r="AB44" s="100" t="str">
        <f t="shared" si="10"/>
        <v>No hay ejecución</v>
      </c>
      <c r="AC44" s="105" t="str">
        <f t="shared" si="11"/>
        <v>NA</v>
      </c>
      <c r="AD44" s="166"/>
      <c r="AE44" s="65">
        <f t="shared" si="12"/>
        <v>357</v>
      </c>
      <c r="AF44" s="100">
        <f t="shared" si="13"/>
        <v>0.76609442060085842</v>
      </c>
      <c r="AG44" s="105" t="str">
        <f t="shared" si="14"/>
        <v>Atraso Leve</v>
      </c>
      <c r="AH44" s="166"/>
      <c r="AI44" s="65">
        <v>8100000</v>
      </c>
      <c r="AJ44" s="105">
        <v>1.04</v>
      </c>
    </row>
    <row r="45" spans="1:36" ht="37.049999999999997" customHeight="1">
      <c r="A45" s="63">
        <v>30</v>
      </c>
      <c r="B45" s="162" t="s">
        <v>403</v>
      </c>
      <c r="C45" s="162" t="s">
        <v>46</v>
      </c>
      <c r="D45" s="162" t="s">
        <v>123</v>
      </c>
      <c r="E45" s="162" t="s">
        <v>147</v>
      </c>
      <c r="F45" s="162">
        <v>22</v>
      </c>
      <c r="G45" s="231" t="s">
        <v>428</v>
      </c>
      <c r="H45" s="164" t="s">
        <v>6835</v>
      </c>
      <c r="I45" s="231" t="s">
        <v>20</v>
      </c>
      <c r="J45" s="231" t="s">
        <v>336</v>
      </c>
      <c r="K45" s="163">
        <v>4</v>
      </c>
      <c r="L45" s="165" t="s">
        <v>3769</v>
      </c>
      <c r="M45" s="165" t="s">
        <v>6800</v>
      </c>
      <c r="N45" s="64">
        <v>260</v>
      </c>
      <c r="O45" s="64">
        <v>166</v>
      </c>
      <c r="P45" s="64">
        <v>40</v>
      </c>
      <c r="Q45" s="64">
        <v>0</v>
      </c>
      <c r="R45" s="64">
        <f t="shared" si="5"/>
        <v>466</v>
      </c>
      <c r="S45" s="105" t="s">
        <v>6794</v>
      </c>
      <c r="T45" s="166" t="s">
        <v>172</v>
      </c>
      <c r="U45" s="159">
        <f t="shared" si="6"/>
        <v>426</v>
      </c>
      <c r="V45" s="273">
        <v>305</v>
      </c>
      <c r="W45" s="100">
        <f t="shared" si="7"/>
        <v>0.715962441314554</v>
      </c>
      <c r="X45" s="105" t="str">
        <f t="shared" si="8"/>
        <v>Atraso Leve</v>
      </c>
      <c r="Y45" s="166" t="s">
        <v>6836</v>
      </c>
      <c r="Z45" s="159">
        <f t="shared" si="9"/>
        <v>40</v>
      </c>
      <c r="AA45" s="159"/>
      <c r="AB45" s="100" t="str">
        <f t="shared" si="10"/>
        <v>No hay ejecución</v>
      </c>
      <c r="AC45" s="105" t="str">
        <f t="shared" si="11"/>
        <v>NA</v>
      </c>
      <c r="AD45" s="166"/>
      <c r="AE45" s="65">
        <f t="shared" si="12"/>
        <v>305</v>
      </c>
      <c r="AF45" s="100">
        <f t="shared" si="13"/>
        <v>0.65450643776824036</v>
      </c>
      <c r="AG45" s="105" t="str">
        <f t="shared" si="14"/>
        <v>Incumplimiento</v>
      </c>
      <c r="AH45" s="166"/>
      <c r="AI45" s="65">
        <v>7800000</v>
      </c>
      <c r="AJ45" s="105">
        <v>1.05</v>
      </c>
    </row>
    <row r="46" spans="1:36" ht="37.049999999999997" customHeight="1">
      <c r="A46" s="63">
        <v>31</v>
      </c>
      <c r="B46" s="162" t="s">
        <v>403</v>
      </c>
      <c r="C46" s="162" t="s">
        <v>46</v>
      </c>
      <c r="D46" s="162" t="s">
        <v>123</v>
      </c>
      <c r="E46" s="162" t="s">
        <v>147</v>
      </c>
      <c r="F46" s="162">
        <v>22</v>
      </c>
      <c r="G46" s="231" t="s">
        <v>433</v>
      </c>
      <c r="H46" s="164" t="s">
        <v>6837</v>
      </c>
      <c r="I46" s="231" t="s">
        <v>20</v>
      </c>
      <c r="J46" s="231" t="s">
        <v>336</v>
      </c>
      <c r="K46" s="163">
        <v>4</v>
      </c>
      <c r="L46" s="165" t="s">
        <v>664</v>
      </c>
      <c r="M46" s="165" t="s">
        <v>4499</v>
      </c>
      <c r="N46" s="64">
        <v>9</v>
      </c>
      <c r="O46" s="64">
        <v>29</v>
      </c>
      <c r="P46" s="64">
        <v>0</v>
      </c>
      <c r="Q46" s="64">
        <v>0</v>
      </c>
      <c r="R46" s="64">
        <f t="shared" si="5"/>
        <v>38</v>
      </c>
      <c r="S46" s="105" t="s">
        <v>6794</v>
      </c>
      <c r="T46" s="166" t="s">
        <v>172</v>
      </c>
      <c r="U46" s="159">
        <f t="shared" si="6"/>
        <v>38</v>
      </c>
      <c r="V46" s="273">
        <v>13</v>
      </c>
      <c r="W46" s="100">
        <f t="shared" si="7"/>
        <v>0.34210526315789475</v>
      </c>
      <c r="X46" s="105" t="str">
        <f t="shared" si="8"/>
        <v>En Riesgo de no Cumplimiento</v>
      </c>
      <c r="Y46" s="166"/>
      <c r="Z46" s="159">
        <f t="shared" si="9"/>
        <v>0</v>
      </c>
      <c r="AA46" s="159"/>
      <c r="AB46" s="100" t="str">
        <f t="shared" si="10"/>
        <v>No hay ejecución</v>
      </c>
      <c r="AC46" s="105" t="str">
        <f t="shared" si="11"/>
        <v>NA</v>
      </c>
      <c r="AD46" s="166"/>
      <c r="AE46" s="65">
        <f t="shared" si="12"/>
        <v>13</v>
      </c>
      <c r="AF46" s="100">
        <f t="shared" si="13"/>
        <v>0.34210526315789475</v>
      </c>
      <c r="AG46" s="105" t="str">
        <f t="shared" si="14"/>
        <v>Incumplimiento</v>
      </c>
      <c r="AH46" s="166"/>
      <c r="AI46" s="65">
        <v>14500000</v>
      </c>
      <c r="AJ46" s="105">
        <v>1.08</v>
      </c>
    </row>
    <row r="47" spans="1:36" ht="37.049999999999997" customHeight="1">
      <c r="A47" s="63">
        <v>32</v>
      </c>
      <c r="B47" s="162" t="s">
        <v>403</v>
      </c>
      <c r="C47" s="162" t="s">
        <v>46</v>
      </c>
      <c r="D47" s="162" t="s">
        <v>123</v>
      </c>
      <c r="E47" s="162" t="s">
        <v>147</v>
      </c>
      <c r="F47" s="162">
        <v>22</v>
      </c>
      <c r="G47" s="231" t="s">
        <v>433</v>
      </c>
      <c r="H47" s="164" t="s">
        <v>6838</v>
      </c>
      <c r="I47" s="231" t="s">
        <v>20</v>
      </c>
      <c r="J47" s="231" t="s">
        <v>336</v>
      </c>
      <c r="K47" s="163">
        <v>4</v>
      </c>
      <c r="L47" s="165" t="s">
        <v>664</v>
      </c>
      <c r="M47" s="165" t="s">
        <v>4499</v>
      </c>
      <c r="N47" s="64">
        <v>8</v>
      </c>
      <c r="O47" s="64">
        <v>2</v>
      </c>
      <c r="P47" s="64">
        <v>0</v>
      </c>
      <c r="Q47" s="64">
        <v>0</v>
      </c>
      <c r="R47" s="64">
        <f t="shared" si="5"/>
        <v>10</v>
      </c>
      <c r="S47" s="105" t="s">
        <v>6794</v>
      </c>
      <c r="T47" s="166" t="s">
        <v>172</v>
      </c>
      <c r="U47" s="159">
        <f t="shared" si="6"/>
        <v>10</v>
      </c>
      <c r="V47" s="273">
        <v>10</v>
      </c>
      <c r="W47" s="100">
        <f t="shared" si="7"/>
        <v>1</v>
      </c>
      <c r="X47" s="105" t="str">
        <f t="shared" si="8"/>
        <v>De acuerdo a lo programado</v>
      </c>
      <c r="Y47" s="166"/>
      <c r="Z47" s="159">
        <f t="shared" si="9"/>
        <v>0</v>
      </c>
      <c r="AA47" s="159"/>
      <c r="AB47" s="100" t="str">
        <f t="shared" si="10"/>
        <v>No hay ejecución</v>
      </c>
      <c r="AC47" s="105" t="str">
        <f t="shared" si="11"/>
        <v>NA</v>
      </c>
      <c r="AD47" s="166"/>
      <c r="AE47" s="65">
        <f t="shared" si="12"/>
        <v>10</v>
      </c>
      <c r="AF47" s="100">
        <f t="shared" si="13"/>
        <v>1</v>
      </c>
      <c r="AG47" s="105" t="str">
        <f t="shared" si="14"/>
        <v>De acuerdo a lo programado</v>
      </c>
      <c r="AH47" s="166"/>
      <c r="AI47" s="65">
        <v>6200000</v>
      </c>
      <c r="AJ47" s="105">
        <v>2.0099999999999998</v>
      </c>
    </row>
    <row r="48" spans="1:36" ht="37.049999999999997" customHeight="1">
      <c r="A48" s="63">
        <v>33</v>
      </c>
      <c r="B48" s="162" t="s">
        <v>403</v>
      </c>
      <c r="C48" s="162" t="s">
        <v>46</v>
      </c>
      <c r="D48" s="162" t="s">
        <v>123</v>
      </c>
      <c r="E48" s="162" t="s">
        <v>147</v>
      </c>
      <c r="F48" s="162">
        <v>22</v>
      </c>
      <c r="G48" s="231" t="s">
        <v>428</v>
      </c>
      <c r="H48" s="164" t="s">
        <v>6839</v>
      </c>
      <c r="I48" s="231" t="s">
        <v>20</v>
      </c>
      <c r="J48" s="231" t="s">
        <v>336</v>
      </c>
      <c r="K48" s="163">
        <v>4</v>
      </c>
      <c r="L48" s="165" t="s">
        <v>640</v>
      </c>
      <c r="M48" s="165" t="s">
        <v>6800</v>
      </c>
      <c r="N48" s="64">
        <v>0</v>
      </c>
      <c r="O48" s="64">
        <v>5</v>
      </c>
      <c r="P48" s="64">
        <v>4</v>
      </c>
      <c r="Q48" s="64">
        <v>2</v>
      </c>
      <c r="R48" s="64">
        <f t="shared" si="5"/>
        <v>11</v>
      </c>
      <c r="S48" s="105" t="s">
        <v>6794</v>
      </c>
      <c r="T48" s="166" t="s">
        <v>172</v>
      </c>
      <c r="U48" s="159">
        <f t="shared" si="6"/>
        <v>5</v>
      </c>
      <c r="V48" s="273">
        <v>7</v>
      </c>
      <c r="W48" s="100">
        <f t="shared" si="7"/>
        <v>1.4</v>
      </c>
      <c r="X48" s="105" t="str">
        <f t="shared" si="8"/>
        <v>De acuerdo a lo programado</v>
      </c>
      <c r="Y48" s="166"/>
      <c r="Z48" s="159">
        <f t="shared" si="9"/>
        <v>6</v>
      </c>
      <c r="AA48" s="159"/>
      <c r="AB48" s="100" t="str">
        <f t="shared" si="10"/>
        <v>No hay ejecución</v>
      </c>
      <c r="AC48" s="105" t="str">
        <f t="shared" si="11"/>
        <v>NA</v>
      </c>
      <c r="AD48" s="166"/>
      <c r="AE48" s="65">
        <f t="shared" si="12"/>
        <v>7</v>
      </c>
      <c r="AF48" s="100">
        <f t="shared" si="13"/>
        <v>0.63636363636363635</v>
      </c>
      <c r="AG48" s="105" t="str">
        <f t="shared" si="14"/>
        <v>Incumplimiento</v>
      </c>
      <c r="AH48" s="166"/>
      <c r="AI48" s="65">
        <v>1250000</v>
      </c>
      <c r="AJ48" s="105">
        <v>2.99</v>
      </c>
    </row>
    <row r="49" spans="1:36" ht="37.049999999999997" customHeight="1">
      <c r="A49" s="63">
        <v>34</v>
      </c>
      <c r="B49" s="162" t="s">
        <v>403</v>
      </c>
      <c r="C49" s="162" t="s">
        <v>46</v>
      </c>
      <c r="D49" s="162" t="s">
        <v>123</v>
      </c>
      <c r="E49" s="162" t="s">
        <v>147</v>
      </c>
      <c r="F49" s="162">
        <v>22</v>
      </c>
      <c r="G49" s="231" t="s">
        <v>428</v>
      </c>
      <c r="H49" s="164" t="s">
        <v>6840</v>
      </c>
      <c r="I49" s="231" t="s">
        <v>20</v>
      </c>
      <c r="J49" s="231" t="s">
        <v>336</v>
      </c>
      <c r="K49" s="163">
        <v>4</v>
      </c>
      <c r="L49" s="165" t="s">
        <v>2247</v>
      </c>
      <c r="M49" s="165" t="s">
        <v>636</v>
      </c>
      <c r="N49" s="64">
        <v>58</v>
      </c>
      <c r="O49" s="64">
        <v>52</v>
      </c>
      <c r="P49" s="64">
        <v>25</v>
      </c>
      <c r="Q49" s="64">
        <v>21</v>
      </c>
      <c r="R49" s="64">
        <f t="shared" si="5"/>
        <v>156</v>
      </c>
      <c r="S49" s="105" t="s">
        <v>6794</v>
      </c>
      <c r="T49" s="166" t="s">
        <v>6841</v>
      </c>
      <c r="U49" s="159">
        <f t="shared" si="6"/>
        <v>110</v>
      </c>
      <c r="V49" s="273">
        <v>85</v>
      </c>
      <c r="W49" s="100">
        <f t="shared" si="7"/>
        <v>0.77272727272727271</v>
      </c>
      <c r="X49" s="105" t="str">
        <f t="shared" si="8"/>
        <v>Atraso Leve</v>
      </c>
      <c r="Y49" s="166" t="s">
        <v>6842</v>
      </c>
      <c r="Z49" s="159">
        <f t="shared" si="9"/>
        <v>46</v>
      </c>
      <c r="AA49" s="159"/>
      <c r="AB49" s="100" t="str">
        <f t="shared" si="10"/>
        <v>No hay ejecución</v>
      </c>
      <c r="AC49" s="105" t="str">
        <f t="shared" si="11"/>
        <v>NA</v>
      </c>
      <c r="AD49" s="166"/>
      <c r="AE49" s="65">
        <f t="shared" si="12"/>
        <v>85</v>
      </c>
      <c r="AF49" s="100">
        <f t="shared" si="13"/>
        <v>0.54487179487179482</v>
      </c>
      <c r="AG49" s="105" t="str">
        <f t="shared" si="14"/>
        <v>Incumplimiento</v>
      </c>
      <c r="AH49" s="166"/>
      <c r="AI49" s="65">
        <v>850000</v>
      </c>
      <c r="AJ49" s="105">
        <v>5.01</v>
      </c>
    </row>
    <row r="50" spans="1:36" ht="37.049999999999997" customHeight="1">
      <c r="A50" s="63">
        <v>35</v>
      </c>
      <c r="B50" s="162" t="s">
        <v>403</v>
      </c>
      <c r="C50" s="162" t="s">
        <v>46</v>
      </c>
      <c r="D50" s="162" t="s">
        <v>123</v>
      </c>
      <c r="E50" s="162" t="s">
        <v>147</v>
      </c>
      <c r="F50" s="162">
        <v>22</v>
      </c>
      <c r="G50" s="231" t="s">
        <v>428</v>
      </c>
      <c r="H50" s="164" t="s">
        <v>6843</v>
      </c>
      <c r="I50" s="231" t="s">
        <v>20</v>
      </c>
      <c r="J50" s="231" t="s">
        <v>336</v>
      </c>
      <c r="K50" s="163">
        <v>4</v>
      </c>
      <c r="L50" s="165" t="s">
        <v>2214</v>
      </c>
      <c r="M50" s="165" t="s">
        <v>2215</v>
      </c>
      <c r="N50" s="64">
        <v>107</v>
      </c>
      <c r="O50" s="64">
        <v>110</v>
      </c>
      <c r="P50" s="64">
        <v>82</v>
      </c>
      <c r="Q50" s="64">
        <v>63</v>
      </c>
      <c r="R50" s="64">
        <f t="shared" si="5"/>
        <v>362</v>
      </c>
      <c r="S50" s="105" t="s">
        <v>6794</v>
      </c>
      <c r="T50" s="166" t="s">
        <v>172</v>
      </c>
      <c r="U50" s="159">
        <f t="shared" si="6"/>
        <v>217</v>
      </c>
      <c r="V50" s="273">
        <v>213</v>
      </c>
      <c r="W50" s="100">
        <f t="shared" si="7"/>
        <v>0.98156682027649766</v>
      </c>
      <c r="X50" s="105" t="str">
        <f t="shared" si="8"/>
        <v>De acuerdo a lo programado</v>
      </c>
      <c r="Y50" s="166"/>
      <c r="Z50" s="159">
        <f t="shared" si="9"/>
        <v>145</v>
      </c>
      <c r="AA50" s="159"/>
      <c r="AB50" s="100" t="str">
        <f t="shared" si="10"/>
        <v>No hay ejecución</v>
      </c>
      <c r="AC50" s="105" t="str">
        <f t="shared" si="11"/>
        <v>NA</v>
      </c>
      <c r="AD50" s="166"/>
      <c r="AE50" s="65">
        <f t="shared" si="12"/>
        <v>213</v>
      </c>
      <c r="AF50" s="100">
        <f t="shared" si="13"/>
        <v>0.58839779005524862</v>
      </c>
      <c r="AG50" s="105" t="str">
        <f t="shared" si="14"/>
        <v>Incumplimiento</v>
      </c>
      <c r="AH50" s="166"/>
      <c r="AI50" s="65" t="s">
        <v>172</v>
      </c>
      <c r="AJ50" s="105" t="s">
        <v>172</v>
      </c>
    </row>
    <row r="51" spans="1:36" ht="37.049999999999997" customHeight="1">
      <c r="A51" s="63">
        <v>36</v>
      </c>
      <c r="B51" s="162" t="s">
        <v>403</v>
      </c>
      <c r="C51" s="162" t="s">
        <v>46</v>
      </c>
      <c r="D51" s="162" t="s">
        <v>123</v>
      </c>
      <c r="E51" s="162" t="s">
        <v>147</v>
      </c>
      <c r="F51" s="162">
        <v>22</v>
      </c>
      <c r="G51" s="231" t="s">
        <v>428</v>
      </c>
      <c r="H51" s="164" t="s">
        <v>6844</v>
      </c>
      <c r="I51" s="231" t="s">
        <v>18</v>
      </c>
      <c r="J51" s="231" t="s">
        <v>336</v>
      </c>
      <c r="K51" s="163">
        <v>9</v>
      </c>
      <c r="L51" s="165" t="s">
        <v>2214</v>
      </c>
      <c r="M51" s="165" t="s">
        <v>2215</v>
      </c>
      <c r="N51" s="64">
        <v>65</v>
      </c>
      <c r="O51" s="64">
        <v>109</v>
      </c>
      <c r="P51" s="64">
        <v>94</v>
      </c>
      <c r="Q51" s="64">
        <v>49</v>
      </c>
      <c r="R51" s="64">
        <f t="shared" si="5"/>
        <v>317</v>
      </c>
      <c r="S51" s="105" t="s">
        <v>6794</v>
      </c>
      <c r="T51" s="166" t="s">
        <v>172</v>
      </c>
      <c r="U51" s="159">
        <f t="shared" si="6"/>
        <v>174</v>
      </c>
      <c r="V51" s="273">
        <v>89</v>
      </c>
      <c r="W51" s="100">
        <f t="shared" si="7"/>
        <v>0.5114942528735632</v>
      </c>
      <c r="X51" s="105" t="str">
        <f t="shared" si="8"/>
        <v>En Riesgo de no Cumplimiento</v>
      </c>
      <c r="Y51" s="166" t="s">
        <v>6845</v>
      </c>
      <c r="Z51" s="159">
        <f t="shared" si="9"/>
        <v>143</v>
      </c>
      <c r="AA51" s="159"/>
      <c r="AB51" s="100" t="str">
        <f t="shared" si="10"/>
        <v>No hay ejecución</v>
      </c>
      <c r="AC51" s="105" t="str">
        <f t="shared" si="11"/>
        <v>NA</v>
      </c>
      <c r="AD51" s="166"/>
      <c r="AE51" s="65">
        <f t="shared" si="12"/>
        <v>89</v>
      </c>
      <c r="AF51" s="100">
        <f t="shared" si="13"/>
        <v>0.28075709779179808</v>
      </c>
      <c r="AG51" s="105" t="str">
        <f t="shared" si="14"/>
        <v>Incumplimiento</v>
      </c>
      <c r="AH51" s="166"/>
      <c r="AI51" s="65" t="s">
        <v>172</v>
      </c>
      <c r="AJ51" s="105" t="s">
        <v>172</v>
      </c>
    </row>
    <row r="52" spans="1:36" ht="37.049999999999997" customHeight="1">
      <c r="A52" s="63">
        <v>37</v>
      </c>
      <c r="B52" s="162" t="s">
        <v>403</v>
      </c>
      <c r="C52" s="162" t="s">
        <v>46</v>
      </c>
      <c r="D52" s="162" t="s">
        <v>123</v>
      </c>
      <c r="E52" s="162" t="s">
        <v>147</v>
      </c>
      <c r="F52" s="162">
        <v>22</v>
      </c>
      <c r="G52" s="231" t="s">
        <v>428</v>
      </c>
      <c r="H52" s="164" t="s">
        <v>6846</v>
      </c>
      <c r="I52" s="231" t="s">
        <v>20</v>
      </c>
      <c r="J52" s="231" t="s">
        <v>336</v>
      </c>
      <c r="K52" s="163">
        <v>4</v>
      </c>
      <c r="L52" s="165" t="s">
        <v>3807</v>
      </c>
      <c r="M52" s="165" t="s">
        <v>4499</v>
      </c>
      <c r="N52" s="64">
        <v>118</v>
      </c>
      <c r="O52" s="64">
        <v>101</v>
      </c>
      <c r="P52" s="64">
        <v>57</v>
      </c>
      <c r="Q52" s="64">
        <v>71</v>
      </c>
      <c r="R52" s="64">
        <f t="shared" si="5"/>
        <v>347</v>
      </c>
      <c r="S52" s="105" t="s">
        <v>6794</v>
      </c>
      <c r="T52" s="166" t="s">
        <v>172</v>
      </c>
      <c r="U52" s="159">
        <f t="shared" si="6"/>
        <v>219</v>
      </c>
      <c r="V52" s="273">
        <v>205</v>
      </c>
      <c r="W52" s="100">
        <f t="shared" si="7"/>
        <v>0.9360730593607306</v>
      </c>
      <c r="X52" s="105" t="str">
        <f t="shared" si="8"/>
        <v>De acuerdo a lo programado</v>
      </c>
      <c r="Y52" s="166"/>
      <c r="Z52" s="159">
        <f t="shared" si="9"/>
        <v>128</v>
      </c>
      <c r="AA52" s="159"/>
      <c r="AB52" s="100" t="str">
        <f t="shared" si="10"/>
        <v>No hay ejecución</v>
      </c>
      <c r="AC52" s="105" t="str">
        <f t="shared" si="11"/>
        <v>NA</v>
      </c>
      <c r="AD52" s="166"/>
      <c r="AE52" s="65">
        <f t="shared" si="12"/>
        <v>205</v>
      </c>
      <c r="AF52" s="100">
        <f t="shared" si="13"/>
        <v>0.59077809798270897</v>
      </c>
      <c r="AG52" s="105" t="str">
        <f t="shared" si="14"/>
        <v>Incumplimiento</v>
      </c>
      <c r="AH52" s="166"/>
      <c r="AI52" s="65" t="s">
        <v>172</v>
      </c>
      <c r="AJ52" s="105" t="s">
        <v>172</v>
      </c>
    </row>
    <row r="53" spans="1:36" ht="37.049999999999997" customHeight="1">
      <c r="A53" s="63">
        <v>38</v>
      </c>
      <c r="B53" s="162" t="s">
        <v>403</v>
      </c>
      <c r="C53" s="162" t="s">
        <v>46</v>
      </c>
      <c r="D53" s="162" t="s">
        <v>123</v>
      </c>
      <c r="E53" s="162" t="s">
        <v>147</v>
      </c>
      <c r="F53" s="162">
        <v>22</v>
      </c>
      <c r="G53" s="231" t="s">
        <v>442</v>
      </c>
      <c r="H53" s="164" t="s">
        <v>6847</v>
      </c>
      <c r="I53" s="231" t="s">
        <v>18</v>
      </c>
      <c r="J53" s="231" t="s">
        <v>336</v>
      </c>
      <c r="K53" s="163">
        <v>9</v>
      </c>
      <c r="L53" s="165" t="s">
        <v>2214</v>
      </c>
      <c r="M53" s="165" t="s">
        <v>2215</v>
      </c>
      <c r="N53" s="64">
        <v>107</v>
      </c>
      <c r="O53" s="64">
        <v>137</v>
      </c>
      <c r="P53" s="64">
        <v>143</v>
      </c>
      <c r="Q53" s="64">
        <v>97</v>
      </c>
      <c r="R53" s="64">
        <f t="shared" si="5"/>
        <v>484</v>
      </c>
      <c r="S53" s="105" t="s">
        <v>6794</v>
      </c>
      <c r="T53" s="166" t="s">
        <v>172</v>
      </c>
      <c r="U53" s="159">
        <f t="shared" si="6"/>
        <v>244</v>
      </c>
      <c r="V53" s="273">
        <v>214</v>
      </c>
      <c r="W53" s="100">
        <f t="shared" si="7"/>
        <v>0.87704918032786883</v>
      </c>
      <c r="X53" s="105" t="str">
        <f t="shared" si="8"/>
        <v>Atraso Leve</v>
      </c>
      <c r="Y53" s="166" t="s">
        <v>6848</v>
      </c>
      <c r="Z53" s="159">
        <f t="shared" si="9"/>
        <v>240</v>
      </c>
      <c r="AA53" s="159"/>
      <c r="AB53" s="100" t="str">
        <f t="shared" si="10"/>
        <v>No hay ejecución</v>
      </c>
      <c r="AC53" s="105" t="str">
        <f t="shared" si="11"/>
        <v>NA</v>
      </c>
      <c r="AD53" s="166"/>
      <c r="AE53" s="65">
        <f t="shared" si="12"/>
        <v>214</v>
      </c>
      <c r="AF53" s="100">
        <f t="shared" si="13"/>
        <v>0.44214876033057854</v>
      </c>
      <c r="AG53" s="105" t="str">
        <f t="shared" si="14"/>
        <v>Incumplimiento</v>
      </c>
      <c r="AH53" s="166"/>
      <c r="AI53" s="65" t="s">
        <v>172</v>
      </c>
      <c r="AJ53" s="105" t="s">
        <v>172</v>
      </c>
    </row>
    <row r="54" spans="1:36" ht="37.049999999999997" customHeight="1">
      <c r="A54" s="63">
        <v>39</v>
      </c>
      <c r="B54" s="162" t="s">
        <v>403</v>
      </c>
      <c r="C54" s="162" t="s">
        <v>46</v>
      </c>
      <c r="D54" s="162" t="s">
        <v>123</v>
      </c>
      <c r="E54" s="162" t="s">
        <v>147</v>
      </c>
      <c r="F54" s="162">
        <v>22</v>
      </c>
      <c r="G54" s="231" t="s">
        <v>422</v>
      </c>
      <c r="H54" s="164" t="s">
        <v>3788</v>
      </c>
      <c r="I54" s="231" t="s">
        <v>18</v>
      </c>
      <c r="J54" s="231" t="s">
        <v>336</v>
      </c>
      <c r="K54" s="163">
        <v>9</v>
      </c>
      <c r="L54" s="165" t="s">
        <v>2214</v>
      </c>
      <c r="M54" s="165" t="s">
        <v>2215</v>
      </c>
      <c r="N54" s="64">
        <v>58</v>
      </c>
      <c r="O54" s="64">
        <v>120</v>
      </c>
      <c r="P54" s="64">
        <v>126</v>
      </c>
      <c r="Q54" s="64">
        <v>84</v>
      </c>
      <c r="R54" s="64">
        <f t="shared" si="5"/>
        <v>388</v>
      </c>
      <c r="S54" s="105" t="s">
        <v>6794</v>
      </c>
      <c r="T54" s="166" t="s">
        <v>6849</v>
      </c>
      <c r="U54" s="159">
        <f t="shared" si="6"/>
        <v>178</v>
      </c>
      <c r="V54" s="273">
        <v>195</v>
      </c>
      <c r="W54" s="100">
        <f t="shared" si="7"/>
        <v>1.095505617977528</v>
      </c>
      <c r="X54" s="105" t="str">
        <f t="shared" si="8"/>
        <v>De acuerdo a lo programado</v>
      </c>
      <c r="Y54" s="166"/>
      <c r="Z54" s="159">
        <f t="shared" si="9"/>
        <v>210</v>
      </c>
      <c r="AA54" s="159"/>
      <c r="AB54" s="100" t="str">
        <f t="shared" si="10"/>
        <v>No hay ejecución</v>
      </c>
      <c r="AC54" s="105" t="str">
        <f t="shared" si="11"/>
        <v>NA</v>
      </c>
      <c r="AD54" s="166"/>
      <c r="AE54" s="65">
        <f t="shared" si="12"/>
        <v>195</v>
      </c>
      <c r="AF54" s="100">
        <f t="shared" si="13"/>
        <v>0.50257731958762886</v>
      </c>
      <c r="AG54" s="105" t="str">
        <f t="shared" si="14"/>
        <v>Incumplimiento</v>
      </c>
      <c r="AH54" s="166"/>
      <c r="AI54" s="65" t="s">
        <v>172</v>
      </c>
      <c r="AJ54" s="105" t="s">
        <v>172</v>
      </c>
    </row>
    <row r="55" spans="1:36" ht="37.049999999999997" customHeight="1">
      <c r="A55" s="63">
        <v>40</v>
      </c>
      <c r="B55" s="162" t="s">
        <v>403</v>
      </c>
      <c r="C55" s="162" t="s">
        <v>46</v>
      </c>
      <c r="D55" s="162" t="s">
        <v>123</v>
      </c>
      <c r="E55" s="162" t="s">
        <v>147</v>
      </c>
      <c r="F55" s="162">
        <v>22</v>
      </c>
      <c r="G55" s="231" t="s">
        <v>422</v>
      </c>
      <c r="H55" s="164" t="s">
        <v>3789</v>
      </c>
      <c r="I55" s="231" t="s">
        <v>18</v>
      </c>
      <c r="J55" s="231" t="s">
        <v>336</v>
      </c>
      <c r="K55" s="163">
        <v>9</v>
      </c>
      <c r="L55" s="165" t="s">
        <v>2214</v>
      </c>
      <c r="M55" s="165" t="s">
        <v>2215</v>
      </c>
      <c r="N55" s="64">
        <v>48</v>
      </c>
      <c r="O55" s="64">
        <v>63</v>
      </c>
      <c r="P55" s="64">
        <v>71</v>
      </c>
      <c r="Q55" s="64">
        <v>73</v>
      </c>
      <c r="R55" s="64">
        <f t="shared" si="5"/>
        <v>255</v>
      </c>
      <c r="S55" s="105" t="s">
        <v>6794</v>
      </c>
      <c r="T55" s="166" t="s">
        <v>172</v>
      </c>
      <c r="U55" s="159">
        <f t="shared" si="6"/>
        <v>111</v>
      </c>
      <c r="V55" s="273">
        <v>112</v>
      </c>
      <c r="W55" s="100">
        <f t="shared" si="7"/>
        <v>1.0090090090090089</v>
      </c>
      <c r="X55" s="105" t="str">
        <f t="shared" si="8"/>
        <v>De acuerdo a lo programado</v>
      </c>
      <c r="Y55" s="166"/>
      <c r="Z55" s="159">
        <f t="shared" si="9"/>
        <v>144</v>
      </c>
      <c r="AA55" s="159"/>
      <c r="AB55" s="100" t="str">
        <f t="shared" si="10"/>
        <v>No hay ejecución</v>
      </c>
      <c r="AC55" s="105" t="str">
        <f t="shared" si="11"/>
        <v>NA</v>
      </c>
      <c r="AD55" s="166"/>
      <c r="AE55" s="65">
        <f t="shared" si="12"/>
        <v>112</v>
      </c>
      <c r="AF55" s="100">
        <f t="shared" si="13"/>
        <v>0.4392156862745098</v>
      </c>
      <c r="AG55" s="105" t="str">
        <f t="shared" si="14"/>
        <v>Incumplimiento</v>
      </c>
      <c r="AH55" s="166"/>
      <c r="AI55" s="65" t="s">
        <v>172</v>
      </c>
      <c r="AJ55" s="105" t="s">
        <v>172</v>
      </c>
    </row>
    <row r="56" spans="1:36" ht="37.049999999999997" customHeight="1">
      <c r="A56" s="63">
        <v>41</v>
      </c>
      <c r="B56" s="162" t="s">
        <v>403</v>
      </c>
      <c r="C56" s="162" t="s">
        <v>46</v>
      </c>
      <c r="D56" s="162" t="s">
        <v>123</v>
      </c>
      <c r="E56" s="162" t="s">
        <v>147</v>
      </c>
      <c r="F56" s="162">
        <v>22</v>
      </c>
      <c r="G56" s="231" t="s">
        <v>422</v>
      </c>
      <c r="H56" s="164" t="s">
        <v>3790</v>
      </c>
      <c r="I56" s="231" t="s">
        <v>18</v>
      </c>
      <c r="J56" s="231" t="s">
        <v>336</v>
      </c>
      <c r="K56" s="163">
        <v>9</v>
      </c>
      <c r="L56" s="165" t="s">
        <v>2214</v>
      </c>
      <c r="M56" s="165" t="s">
        <v>2215</v>
      </c>
      <c r="N56" s="64">
        <v>40</v>
      </c>
      <c r="O56" s="64">
        <v>78</v>
      </c>
      <c r="P56" s="64">
        <v>51</v>
      </c>
      <c r="Q56" s="64">
        <v>43</v>
      </c>
      <c r="R56" s="64">
        <f t="shared" si="5"/>
        <v>212</v>
      </c>
      <c r="S56" s="105" t="s">
        <v>6794</v>
      </c>
      <c r="T56" s="166" t="s">
        <v>172</v>
      </c>
      <c r="U56" s="159">
        <f t="shared" si="6"/>
        <v>118</v>
      </c>
      <c r="V56" s="273">
        <v>83</v>
      </c>
      <c r="W56" s="100">
        <f t="shared" si="7"/>
        <v>0.70338983050847459</v>
      </c>
      <c r="X56" s="105" t="str">
        <f t="shared" si="8"/>
        <v>Atraso Leve</v>
      </c>
      <c r="Y56" s="166" t="s">
        <v>6848</v>
      </c>
      <c r="Z56" s="159">
        <f t="shared" si="9"/>
        <v>94</v>
      </c>
      <c r="AA56" s="159"/>
      <c r="AB56" s="100" t="str">
        <f t="shared" si="10"/>
        <v>No hay ejecución</v>
      </c>
      <c r="AC56" s="105" t="str">
        <f t="shared" si="11"/>
        <v>NA</v>
      </c>
      <c r="AD56" s="166"/>
      <c r="AE56" s="65">
        <f t="shared" si="12"/>
        <v>83</v>
      </c>
      <c r="AF56" s="100">
        <f t="shared" si="13"/>
        <v>0.39150943396226418</v>
      </c>
      <c r="AG56" s="105" t="str">
        <f t="shared" si="14"/>
        <v>Incumplimiento</v>
      </c>
      <c r="AH56" s="166"/>
      <c r="AI56" s="65" t="s">
        <v>172</v>
      </c>
      <c r="AJ56" s="105" t="s">
        <v>172</v>
      </c>
    </row>
    <row r="57" spans="1:36" ht="37.049999999999997" customHeight="1">
      <c r="A57" s="63">
        <v>42</v>
      </c>
      <c r="B57" s="162" t="s">
        <v>403</v>
      </c>
      <c r="C57" s="162" t="s">
        <v>46</v>
      </c>
      <c r="D57" s="162" t="s">
        <v>123</v>
      </c>
      <c r="E57" s="162" t="s">
        <v>147</v>
      </c>
      <c r="F57" s="162">
        <v>22</v>
      </c>
      <c r="G57" s="231" t="s">
        <v>422</v>
      </c>
      <c r="H57" s="164" t="s">
        <v>3791</v>
      </c>
      <c r="I57" s="231" t="s">
        <v>18</v>
      </c>
      <c r="J57" s="231" t="s">
        <v>336</v>
      </c>
      <c r="K57" s="163">
        <v>9</v>
      </c>
      <c r="L57" s="165" t="s">
        <v>2214</v>
      </c>
      <c r="M57" s="165" t="s">
        <v>2215</v>
      </c>
      <c r="N57" s="64">
        <v>60</v>
      </c>
      <c r="O57" s="64">
        <v>98</v>
      </c>
      <c r="P57" s="64">
        <v>102</v>
      </c>
      <c r="Q57" s="64">
        <v>80</v>
      </c>
      <c r="R57" s="64">
        <f t="shared" si="5"/>
        <v>340</v>
      </c>
      <c r="S57" s="105" t="s">
        <v>6794</v>
      </c>
      <c r="T57" s="166" t="s">
        <v>172</v>
      </c>
      <c r="U57" s="159">
        <f t="shared" si="6"/>
        <v>158</v>
      </c>
      <c r="V57" s="273">
        <v>155</v>
      </c>
      <c r="W57" s="100">
        <f t="shared" si="7"/>
        <v>0.98101265822784811</v>
      </c>
      <c r="X57" s="105" t="str">
        <f t="shared" si="8"/>
        <v>De acuerdo a lo programado</v>
      </c>
      <c r="Y57" s="166"/>
      <c r="Z57" s="159">
        <f t="shared" si="9"/>
        <v>182</v>
      </c>
      <c r="AA57" s="159"/>
      <c r="AB57" s="100" t="str">
        <f t="shared" si="10"/>
        <v>No hay ejecución</v>
      </c>
      <c r="AC57" s="105" t="str">
        <f t="shared" si="11"/>
        <v>NA</v>
      </c>
      <c r="AD57" s="166"/>
      <c r="AE57" s="65">
        <f t="shared" si="12"/>
        <v>155</v>
      </c>
      <c r="AF57" s="100">
        <f t="shared" si="13"/>
        <v>0.45588235294117646</v>
      </c>
      <c r="AG57" s="105" t="str">
        <f t="shared" si="14"/>
        <v>Incumplimiento</v>
      </c>
      <c r="AH57" s="166"/>
      <c r="AI57" s="65" t="s">
        <v>172</v>
      </c>
      <c r="AJ57" s="105" t="s">
        <v>172</v>
      </c>
    </row>
    <row r="58" spans="1:36" ht="37.049999999999997" customHeight="1">
      <c r="A58" s="63">
        <v>43</v>
      </c>
      <c r="B58" s="162" t="s">
        <v>403</v>
      </c>
      <c r="C58" s="162" t="s">
        <v>46</v>
      </c>
      <c r="D58" s="162" t="s">
        <v>123</v>
      </c>
      <c r="E58" s="162" t="s">
        <v>147</v>
      </c>
      <c r="F58" s="162">
        <v>22</v>
      </c>
      <c r="G58" s="231" t="s">
        <v>422</v>
      </c>
      <c r="H58" s="164" t="s">
        <v>3792</v>
      </c>
      <c r="I58" s="231" t="s">
        <v>18</v>
      </c>
      <c r="J58" s="231" t="s">
        <v>336</v>
      </c>
      <c r="K58" s="163">
        <v>9</v>
      </c>
      <c r="L58" s="165" t="s">
        <v>2214</v>
      </c>
      <c r="M58" s="165" t="s">
        <v>2215</v>
      </c>
      <c r="N58" s="64">
        <v>43</v>
      </c>
      <c r="O58" s="64">
        <v>54</v>
      </c>
      <c r="P58" s="64">
        <v>62</v>
      </c>
      <c r="Q58" s="64">
        <v>61</v>
      </c>
      <c r="R58" s="64">
        <f t="shared" si="5"/>
        <v>220</v>
      </c>
      <c r="S58" s="105" t="s">
        <v>6794</v>
      </c>
      <c r="T58" s="166" t="s">
        <v>172</v>
      </c>
      <c r="U58" s="159">
        <f t="shared" si="6"/>
        <v>97</v>
      </c>
      <c r="V58" s="273">
        <v>99</v>
      </c>
      <c r="W58" s="100">
        <f t="shared" si="7"/>
        <v>1.0206185567010309</v>
      </c>
      <c r="X58" s="105" t="str">
        <f t="shared" si="8"/>
        <v>De acuerdo a lo programado</v>
      </c>
      <c r="Y58" s="166"/>
      <c r="Z58" s="159">
        <f t="shared" si="9"/>
        <v>123</v>
      </c>
      <c r="AA58" s="159"/>
      <c r="AB58" s="100" t="str">
        <f t="shared" si="10"/>
        <v>No hay ejecución</v>
      </c>
      <c r="AC58" s="105" t="str">
        <f t="shared" si="11"/>
        <v>NA</v>
      </c>
      <c r="AD58" s="166"/>
      <c r="AE58" s="65">
        <f t="shared" si="12"/>
        <v>99</v>
      </c>
      <c r="AF58" s="100">
        <f t="shared" si="13"/>
        <v>0.45</v>
      </c>
      <c r="AG58" s="105" t="str">
        <f t="shared" si="14"/>
        <v>Incumplimiento</v>
      </c>
      <c r="AH58" s="166"/>
      <c r="AI58" s="65" t="s">
        <v>172</v>
      </c>
      <c r="AJ58" s="105" t="s">
        <v>172</v>
      </c>
    </row>
    <row r="59" spans="1:36" ht="37.049999999999997" customHeight="1">
      <c r="A59" s="63">
        <v>44</v>
      </c>
      <c r="B59" s="162" t="s">
        <v>403</v>
      </c>
      <c r="C59" s="162" t="s">
        <v>46</v>
      </c>
      <c r="D59" s="162" t="s">
        <v>123</v>
      </c>
      <c r="E59" s="162" t="s">
        <v>147</v>
      </c>
      <c r="F59" s="162">
        <v>22</v>
      </c>
      <c r="G59" s="231" t="s">
        <v>422</v>
      </c>
      <c r="H59" s="164" t="s">
        <v>3793</v>
      </c>
      <c r="I59" s="231" t="s">
        <v>18</v>
      </c>
      <c r="J59" s="231" t="s">
        <v>336</v>
      </c>
      <c r="K59" s="163">
        <v>9</v>
      </c>
      <c r="L59" s="165" t="s">
        <v>2214</v>
      </c>
      <c r="M59" s="165" t="s">
        <v>2215</v>
      </c>
      <c r="N59" s="64">
        <v>29</v>
      </c>
      <c r="O59" s="64">
        <v>33</v>
      </c>
      <c r="P59" s="64">
        <v>51</v>
      </c>
      <c r="Q59" s="64">
        <v>20</v>
      </c>
      <c r="R59" s="64">
        <f t="shared" si="5"/>
        <v>133</v>
      </c>
      <c r="S59" s="105" t="s">
        <v>6794</v>
      </c>
      <c r="T59" s="166" t="s">
        <v>172</v>
      </c>
      <c r="U59" s="159">
        <f t="shared" si="6"/>
        <v>62</v>
      </c>
      <c r="V59" s="273">
        <v>52</v>
      </c>
      <c r="W59" s="100">
        <f t="shared" si="7"/>
        <v>0.83870967741935487</v>
      </c>
      <c r="X59" s="105" t="str">
        <f t="shared" si="8"/>
        <v>Atraso Leve</v>
      </c>
      <c r="Y59" s="166" t="s">
        <v>6848</v>
      </c>
      <c r="Z59" s="159">
        <f t="shared" si="9"/>
        <v>71</v>
      </c>
      <c r="AA59" s="159"/>
      <c r="AB59" s="100" t="str">
        <f t="shared" si="10"/>
        <v>No hay ejecución</v>
      </c>
      <c r="AC59" s="105" t="str">
        <f t="shared" si="11"/>
        <v>NA</v>
      </c>
      <c r="AD59" s="166"/>
      <c r="AE59" s="65">
        <f t="shared" si="12"/>
        <v>52</v>
      </c>
      <c r="AF59" s="100">
        <f t="shared" si="13"/>
        <v>0.39097744360902253</v>
      </c>
      <c r="AG59" s="105" t="str">
        <f t="shared" si="14"/>
        <v>Incumplimiento</v>
      </c>
      <c r="AH59" s="166"/>
      <c r="AI59" s="65" t="s">
        <v>172</v>
      </c>
      <c r="AJ59" s="105" t="s">
        <v>172</v>
      </c>
    </row>
    <row r="60" spans="1:36" ht="37.049999999999997" customHeight="1">
      <c r="A60" s="63">
        <v>45</v>
      </c>
      <c r="B60" s="162" t="s">
        <v>403</v>
      </c>
      <c r="C60" s="162" t="s">
        <v>46</v>
      </c>
      <c r="D60" s="162" t="s">
        <v>123</v>
      </c>
      <c r="E60" s="162" t="s">
        <v>147</v>
      </c>
      <c r="F60" s="162">
        <v>22</v>
      </c>
      <c r="G60" s="231" t="s">
        <v>422</v>
      </c>
      <c r="H60" s="164" t="s">
        <v>3794</v>
      </c>
      <c r="I60" s="231" t="s">
        <v>18</v>
      </c>
      <c r="J60" s="231" t="s">
        <v>336</v>
      </c>
      <c r="K60" s="163">
        <v>9</v>
      </c>
      <c r="L60" s="165" t="s">
        <v>2214</v>
      </c>
      <c r="M60" s="165" t="s">
        <v>2215</v>
      </c>
      <c r="N60" s="64">
        <v>1</v>
      </c>
      <c r="O60" s="64">
        <v>3</v>
      </c>
      <c r="P60" s="64">
        <v>4</v>
      </c>
      <c r="Q60" s="64">
        <v>1</v>
      </c>
      <c r="R60" s="64">
        <f t="shared" si="5"/>
        <v>9</v>
      </c>
      <c r="S60" s="105" t="s">
        <v>6794</v>
      </c>
      <c r="T60" s="166" t="s">
        <v>172</v>
      </c>
      <c r="U60" s="159">
        <f t="shared" si="6"/>
        <v>4</v>
      </c>
      <c r="V60" s="273">
        <v>4</v>
      </c>
      <c r="W60" s="100">
        <f t="shared" si="7"/>
        <v>1</v>
      </c>
      <c r="X60" s="105" t="str">
        <f t="shared" si="8"/>
        <v>De acuerdo a lo programado</v>
      </c>
      <c r="Y60" s="166"/>
      <c r="Z60" s="159">
        <f t="shared" si="9"/>
        <v>5</v>
      </c>
      <c r="AA60" s="159"/>
      <c r="AB60" s="100" t="str">
        <f t="shared" si="10"/>
        <v>No hay ejecución</v>
      </c>
      <c r="AC60" s="105" t="str">
        <f t="shared" si="11"/>
        <v>NA</v>
      </c>
      <c r="AD60" s="166"/>
      <c r="AE60" s="65">
        <f t="shared" si="12"/>
        <v>4</v>
      </c>
      <c r="AF60" s="100">
        <f t="shared" si="13"/>
        <v>0.44444444444444442</v>
      </c>
      <c r="AG60" s="105" t="str">
        <f t="shared" si="14"/>
        <v>Incumplimiento</v>
      </c>
      <c r="AH60" s="166"/>
      <c r="AI60" s="65" t="s">
        <v>172</v>
      </c>
      <c r="AJ60" s="105" t="s">
        <v>172</v>
      </c>
    </row>
    <row r="61" spans="1:36" ht="37.049999999999997" customHeight="1">
      <c r="A61" s="63">
        <v>46</v>
      </c>
      <c r="B61" s="162" t="s">
        <v>403</v>
      </c>
      <c r="C61" s="162" t="s">
        <v>46</v>
      </c>
      <c r="D61" s="162" t="s">
        <v>123</v>
      </c>
      <c r="E61" s="162" t="s">
        <v>147</v>
      </c>
      <c r="F61" s="162">
        <v>22</v>
      </c>
      <c r="G61" s="231" t="s">
        <v>422</v>
      </c>
      <c r="H61" s="164" t="s">
        <v>3795</v>
      </c>
      <c r="I61" s="231" t="s">
        <v>18</v>
      </c>
      <c r="J61" s="231" t="s">
        <v>336</v>
      </c>
      <c r="K61" s="163">
        <v>9</v>
      </c>
      <c r="L61" s="165" t="s">
        <v>2214</v>
      </c>
      <c r="M61" s="165" t="s">
        <v>2215</v>
      </c>
      <c r="N61" s="64">
        <v>48</v>
      </c>
      <c r="O61" s="64">
        <v>65</v>
      </c>
      <c r="P61" s="64">
        <v>58</v>
      </c>
      <c r="Q61" s="64">
        <v>56</v>
      </c>
      <c r="R61" s="64">
        <f t="shared" si="5"/>
        <v>227</v>
      </c>
      <c r="S61" s="105" t="s">
        <v>6794</v>
      </c>
      <c r="T61" s="166" t="s">
        <v>172</v>
      </c>
      <c r="U61" s="159">
        <f t="shared" si="6"/>
        <v>113</v>
      </c>
      <c r="V61" s="273">
        <v>98</v>
      </c>
      <c r="W61" s="100">
        <f t="shared" si="7"/>
        <v>0.86725663716814161</v>
      </c>
      <c r="X61" s="105" t="str">
        <f t="shared" si="8"/>
        <v>Atraso Leve</v>
      </c>
      <c r="Y61" s="166" t="s">
        <v>6848</v>
      </c>
      <c r="Z61" s="159">
        <f t="shared" si="9"/>
        <v>114</v>
      </c>
      <c r="AA61" s="159"/>
      <c r="AB61" s="100" t="str">
        <f t="shared" si="10"/>
        <v>No hay ejecución</v>
      </c>
      <c r="AC61" s="105" t="str">
        <f t="shared" si="11"/>
        <v>NA</v>
      </c>
      <c r="AD61" s="166"/>
      <c r="AE61" s="65">
        <f t="shared" si="12"/>
        <v>98</v>
      </c>
      <c r="AF61" s="100">
        <f t="shared" si="13"/>
        <v>0.43171806167400884</v>
      </c>
      <c r="AG61" s="105" t="str">
        <f t="shared" si="14"/>
        <v>Incumplimiento</v>
      </c>
      <c r="AH61" s="166"/>
      <c r="AI61" s="65" t="s">
        <v>172</v>
      </c>
      <c r="AJ61" s="105" t="s">
        <v>172</v>
      </c>
    </row>
    <row r="62" spans="1:36" ht="37.049999999999997" customHeight="1">
      <c r="A62" s="63">
        <v>47</v>
      </c>
      <c r="B62" s="162" t="s">
        <v>403</v>
      </c>
      <c r="C62" s="162" t="s">
        <v>46</v>
      </c>
      <c r="D62" s="162" t="s">
        <v>123</v>
      </c>
      <c r="E62" s="162" t="s">
        <v>147</v>
      </c>
      <c r="F62" s="162">
        <v>22</v>
      </c>
      <c r="G62" s="231" t="s">
        <v>422</v>
      </c>
      <c r="H62" s="164" t="s">
        <v>3796</v>
      </c>
      <c r="I62" s="231" t="s">
        <v>18</v>
      </c>
      <c r="J62" s="231" t="s">
        <v>336</v>
      </c>
      <c r="K62" s="163">
        <v>9</v>
      </c>
      <c r="L62" s="165" t="s">
        <v>2214</v>
      </c>
      <c r="M62" s="165" t="s">
        <v>2215</v>
      </c>
      <c r="N62" s="64">
        <v>17</v>
      </c>
      <c r="O62" s="64">
        <v>25</v>
      </c>
      <c r="P62" s="64">
        <v>44</v>
      </c>
      <c r="Q62" s="64">
        <v>24</v>
      </c>
      <c r="R62" s="64">
        <f t="shared" si="5"/>
        <v>110</v>
      </c>
      <c r="S62" s="105" t="s">
        <v>6794</v>
      </c>
      <c r="T62" s="166" t="s">
        <v>172</v>
      </c>
      <c r="U62" s="159">
        <f t="shared" si="6"/>
        <v>42</v>
      </c>
      <c r="V62" s="273">
        <v>72</v>
      </c>
      <c r="W62" s="100">
        <f t="shared" si="7"/>
        <v>1.7142857142857142</v>
      </c>
      <c r="X62" s="105" t="str">
        <f t="shared" si="8"/>
        <v>De acuerdo a lo programado</v>
      </c>
      <c r="Y62" s="166"/>
      <c r="Z62" s="159">
        <f t="shared" si="9"/>
        <v>68</v>
      </c>
      <c r="AA62" s="159"/>
      <c r="AB62" s="100" t="str">
        <f t="shared" si="10"/>
        <v>No hay ejecución</v>
      </c>
      <c r="AC62" s="105" t="str">
        <f t="shared" si="11"/>
        <v>NA</v>
      </c>
      <c r="AD62" s="166"/>
      <c r="AE62" s="65">
        <f t="shared" si="12"/>
        <v>72</v>
      </c>
      <c r="AF62" s="100">
        <f t="shared" si="13"/>
        <v>0.65454545454545454</v>
      </c>
      <c r="AG62" s="105" t="str">
        <f t="shared" si="14"/>
        <v>Incumplimiento</v>
      </c>
      <c r="AH62" s="166"/>
      <c r="AI62" s="65" t="s">
        <v>172</v>
      </c>
      <c r="AJ62" s="105" t="s">
        <v>172</v>
      </c>
    </row>
    <row r="63" spans="1:36" ht="37.049999999999997" customHeight="1">
      <c r="A63" s="63">
        <v>48</v>
      </c>
      <c r="B63" s="162" t="s">
        <v>403</v>
      </c>
      <c r="C63" s="162" t="s">
        <v>46</v>
      </c>
      <c r="D63" s="162" t="s">
        <v>123</v>
      </c>
      <c r="E63" s="162" t="s">
        <v>147</v>
      </c>
      <c r="F63" s="162">
        <v>22</v>
      </c>
      <c r="G63" s="231" t="s">
        <v>422</v>
      </c>
      <c r="H63" s="164" t="s">
        <v>6850</v>
      </c>
      <c r="I63" s="231" t="s">
        <v>18</v>
      </c>
      <c r="J63" s="231" t="s">
        <v>336</v>
      </c>
      <c r="K63" s="163">
        <v>9</v>
      </c>
      <c r="L63" s="165" t="s">
        <v>2214</v>
      </c>
      <c r="M63" s="165" t="s">
        <v>2215</v>
      </c>
      <c r="N63" s="64">
        <v>20</v>
      </c>
      <c r="O63" s="64">
        <v>33</v>
      </c>
      <c r="P63" s="64">
        <v>35</v>
      </c>
      <c r="Q63" s="64">
        <v>28</v>
      </c>
      <c r="R63" s="64">
        <f t="shared" si="5"/>
        <v>116</v>
      </c>
      <c r="S63" s="105" t="s">
        <v>6794</v>
      </c>
      <c r="T63" s="166" t="s">
        <v>172</v>
      </c>
      <c r="U63" s="159">
        <f t="shared" si="6"/>
        <v>53</v>
      </c>
      <c r="V63" s="273">
        <v>44</v>
      </c>
      <c r="W63" s="100">
        <f t="shared" si="7"/>
        <v>0.83018867924528306</v>
      </c>
      <c r="X63" s="105" t="str">
        <f t="shared" si="8"/>
        <v>Atraso Leve</v>
      </c>
      <c r="Y63" s="166" t="s">
        <v>6848</v>
      </c>
      <c r="Z63" s="159">
        <f t="shared" si="9"/>
        <v>63</v>
      </c>
      <c r="AA63" s="159"/>
      <c r="AB63" s="100" t="str">
        <f t="shared" si="10"/>
        <v>No hay ejecución</v>
      </c>
      <c r="AC63" s="105" t="str">
        <f t="shared" si="11"/>
        <v>NA</v>
      </c>
      <c r="AD63" s="166"/>
      <c r="AE63" s="65">
        <f t="shared" si="12"/>
        <v>44</v>
      </c>
      <c r="AF63" s="100">
        <f t="shared" si="13"/>
        <v>0.37931034482758619</v>
      </c>
      <c r="AG63" s="105" t="str">
        <f t="shared" si="14"/>
        <v>Incumplimiento</v>
      </c>
      <c r="AH63" s="166"/>
      <c r="AI63" s="65" t="s">
        <v>172</v>
      </c>
      <c r="AJ63" s="105" t="s">
        <v>172</v>
      </c>
    </row>
    <row r="64" spans="1:36" ht="37.049999999999997" customHeight="1">
      <c r="A64" s="63">
        <v>49</v>
      </c>
      <c r="B64" s="162" t="s">
        <v>403</v>
      </c>
      <c r="C64" s="162" t="s">
        <v>46</v>
      </c>
      <c r="D64" s="162" t="s">
        <v>123</v>
      </c>
      <c r="E64" s="162" t="s">
        <v>147</v>
      </c>
      <c r="F64" s="162">
        <v>22</v>
      </c>
      <c r="G64" s="231" t="s">
        <v>422</v>
      </c>
      <c r="H64" s="164" t="s">
        <v>3799</v>
      </c>
      <c r="I64" s="231" t="s">
        <v>18</v>
      </c>
      <c r="J64" s="231" t="s">
        <v>336</v>
      </c>
      <c r="K64" s="163">
        <v>9</v>
      </c>
      <c r="L64" s="165" t="s">
        <v>3778</v>
      </c>
      <c r="M64" s="165" t="s">
        <v>643</v>
      </c>
      <c r="N64" s="64">
        <v>3</v>
      </c>
      <c r="O64" s="64">
        <v>4</v>
      </c>
      <c r="P64" s="64">
        <v>8</v>
      </c>
      <c r="Q64" s="64">
        <v>8</v>
      </c>
      <c r="R64" s="64">
        <f t="shared" si="5"/>
        <v>23</v>
      </c>
      <c r="S64" s="105" t="s">
        <v>6794</v>
      </c>
      <c r="T64" s="166" t="s">
        <v>172</v>
      </c>
      <c r="U64" s="159">
        <f t="shared" si="6"/>
        <v>7</v>
      </c>
      <c r="V64" s="273">
        <v>8</v>
      </c>
      <c r="W64" s="100">
        <f t="shared" si="7"/>
        <v>1.1428571428571428</v>
      </c>
      <c r="X64" s="105" t="str">
        <f t="shared" si="8"/>
        <v>De acuerdo a lo programado</v>
      </c>
      <c r="Y64" s="166"/>
      <c r="Z64" s="159">
        <f t="shared" si="9"/>
        <v>16</v>
      </c>
      <c r="AA64" s="159"/>
      <c r="AB64" s="100" t="str">
        <f t="shared" si="10"/>
        <v>No hay ejecución</v>
      </c>
      <c r="AC64" s="105" t="str">
        <f t="shared" si="11"/>
        <v>NA</v>
      </c>
      <c r="AD64" s="166"/>
      <c r="AE64" s="65">
        <f t="shared" si="12"/>
        <v>8</v>
      </c>
      <c r="AF64" s="100">
        <f t="shared" si="13"/>
        <v>0.34782608695652173</v>
      </c>
      <c r="AG64" s="105" t="str">
        <f t="shared" si="14"/>
        <v>Incumplimiento</v>
      </c>
      <c r="AH64" s="166"/>
      <c r="AI64" s="65" t="s">
        <v>172</v>
      </c>
      <c r="AJ64" s="105" t="s">
        <v>172</v>
      </c>
    </row>
    <row r="65" spans="1:36" ht="37.049999999999997" customHeight="1">
      <c r="A65" s="63">
        <v>50</v>
      </c>
      <c r="B65" s="162" t="s">
        <v>403</v>
      </c>
      <c r="C65" s="162" t="s">
        <v>46</v>
      </c>
      <c r="D65" s="162" t="s">
        <v>123</v>
      </c>
      <c r="E65" s="162" t="s">
        <v>147</v>
      </c>
      <c r="F65" s="162">
        <v>22</v>
      </c>
      <c r="G65" s="231" t="s">
        <v>422</v>
      </c>
      <c r="H65" s="164" t="s">
        <v>3799</v>
      </c>
      <c r="I65" s="231" t="s">
        <v>18</v>
      </c>
      <c r="J65" s="231" t="s">
        <v>336</v>
      </c>
      <c r="K65" s="163">
        <v>9</v>
      </c>
      <c r="L65" s="165" t="s">
        <v>2247</v>
      </c>
      <c r="M65" s="165" t="s">
        <v>2248</v>
      </c>
      <c r="N65" s="64">
        <v>0</v>
      </c>
      <c r="O65" s="64">
        <v>4</v>
      </c>
      <c r="P65" s="64">
        <v>4</v>
      </c>
      <c r="Q65" s="64">
        <v>2</v>
      </c>
      <c r="R65" s="64">
        <f t="shared" si="5"/>
        <v>10</v>
      </c>
      <c r="S65" s="105" t="s">
        <v>6794</v>
      </c>
      <c r="T65" s="166" t="s">
        <v>172</v>
      </c>
      <c r="U65" s="159">
        <f t="shared" si="6"/>
        <v>4</v>
      </c>
      <c r="V65" s="273">
        <v>5</v>
      </c>
      <c r="W65" s="100">
        <f t="shared" si="7"/>
        <v>1.25</v>
      </c>
      <c r="X65" s="105" t="str">
        <f t="shared" si="8"/>
        <v>De acuerdo a lo programado</v>
      </c>
      <c r="Y65" s="166"/>
      <c r="Z65" s="159">
        <f t="shared" si="9"/>
        <v>6</v>
      </c>
      <c r="AA65" s="159"/>
      <c r="AB65" s="100" t="str">
        <f t="shared" si="10"/>
        <v>No hay ejecución</v>
      </c>
      <c r="AC65" s="105" t="str">
        <f t="shared" si="11"/>
        <v>NA</v>
      </c>
      <c r="AD65" s="166"/>
      <c r="AE65" s="65">
        <f t="shared" si="12"/>
        <v>5</v>
      </c>
      <c r="AF65" s="100">
        <f t="shared" si="13"/>
        <v>0.5</v>
      </c>
      <c r="AG65" s="105" t="str">
        <f t="shared" si="14"/>
        <v>Incumplimiento</v>
      </c>
      <c r="AH65" s="166"/>
      <c r="AI65" s="65" t="s">
        <v>172</v>
      </c>
      <c r="AJ65" s="105" t="s">
        <v>172</v>
      </c>
    </row>
    <row r="66" spans="1:36" ht="37.049999999999997" customHeight="1">
      <c r="A66" s="63">
        <v>51</v>
      </c>
      <c r="B66" s="162" t="s">
        <v>403</v>
      </c>
      <c r="C66" s="162" t="s">
        <v>46</v>
      </c>
      <c r="D66" s="162" t="s">
        <v>123</v>
      </c>
      <c r="E66" s="162" t="s">
        <v>147</v>
      </c>
      <c r="F66" s="162">
        <v>22</v>
      </c>
      <c r="G66" s="231" t="s">
        <v>422</v>
      </c>
      <c r="H66" s="164" t="s">
        <v>3799</v>
      </c>
      <c r="I66" s="231" t="s">
        <v>18</v>
      </c>
      <c r="J66" s="231" t="s">
        <v>336</v>
      </c>
      <c r="K66" s="163">
        <v>9</v>
      </c>
      <c r="L66" s="165" t="s">
        <v>3834</v>
      </c>
      <c r="M66" s="165" t="s">
        <v>643</v>
      </c>
      <c r="N66" s="64">
        <v>1</v>
      </c>
      <c r="O66" s="64">
        <v>6</v>
      </c>
      <c r="P66" s="64">
        <v>4</v>
      </c>
      <c r="Q66" s="64">
        <v>4</v>
      </c>
      <c r="R66" s="64">
        <f t="shared" si="5"/>
        <v>15</v>
      </c>
      <c r="S66" s="105" t="s">
        <v>6794</v>
      </c>
      <c r="T66" s="166" t="s">
        <v>172</v>
      </c>
      <c r="U66" s="159">
        <f t="shared" si="6"/>
        <v>7</v>
      </c>
      <c r="V66" s="273">
        <v>5</v>
      </c>
      <c r="W66" s="100">
        <f t="shared" si="7"/>
        <v>0.7142857142857143</v>
      </c>
      <c r="X66" s="105" t="str">
        <f t="shared" si="8"/>
        <v>Atraso Leve</v>
      </c>
      <c r="Y66" s="166" t="s">
        <v>6848</v>
      </c>
      <c r="Z66" s="159">
        <f t="shared" si="9"/>
        <v>8</v>
      </c>
      <c r="AA66" s="159"/>
      <c r="AB66" s="100" t="str">
        <f t="shared" si="10"/>
        <v>No hay ejecución</v>
      </c>
      <c r="AC66" s="105" t="str">
        <f t="shared" si="11"/>
        <v>NA</v>
      </c>
      <c r="AD66" s="166"/>
      <c r="AE66" s="65">
        <f t="shared" si="12"/>
        <v>5</v>
      </c>
      <c r="AF66" s="100">
        <f t="shared" si="13"/>
        <v>0.33333333333333331</v>
      </c>
      <c r="AG66" s="105" t="str">
        <f t="shared" si="14"/>
        <v>Incumplimiento</v>
      </c>
      <c r="AH66" s="166"/>
      <c r="AI66" s="65" t="s">
        <v>172</v>
      </c>
      <c r="AJ66" s="105" t="s">
        <v>172</v>
      </c>
    </row>
    <row r="67" spans="1:36" ht="37.049999999999997" customHeight="1">
      <c r="A67" s="63">
        <v>52</v>
      </c>
      <c r="B67" s="162" t="s">
        <v>403</v>
      </c>
      <c r="C67" s="162" t="s">
        <v>46</v>
      </c>
      <c r="D67" s="162" t="s">
        <v>123</v>
      </c>
      <c r="E67" s="162" t="s">
        <v>147</v>
      </c>
      <c r="F67" s="162">
        <v>22</v>
      </c>
      <c r="G67" s="231" t="s">
        <v>422</v>
      </c>
      <c r="H67" s="164" t="s">
        <v>6851</v>
      </c>
      <c r="I67" s="231" t="s">
        <v>18</v>
      </c>
      <c r="J67" s="231" t="s">
        <v>336</v>
      </c>
      <c r="K67" s="163">
        <v>9</v>
      </c>
      <c r="L67" s="165" t="s">
        <v>3834</v>
      </c>
      <c r="M67" s="165" t="s">
        <v>6800</v>
      </c>
      <c r="N67" s="64">
        <v>5</v>
      </c>
      <c r="O67" s="64">
        <v>25</v>
      </c>
      <c r="P67" s="64">
        <v>31</v>
      </c>
      <c r="Q67" s="64">
        <v>15</v>
      </c>
      <c r="R67" s="64">
        <f t="shared" si="5"/>
        <v>76</v>
      </c>
      <c r="S67" s="105" t="s">
        <v>6794</v>
      </c>
      <c r="T67" s="166" t="s">
        <v>172</v>
      </c>
      <c r="U67" s="159">
        <f t="shared" si="6"/>
        <v>30</v>
      </c>
      <c r="V67" s="273">
        <v>47</v>
      </c>
      <c r="W67" s="100">
        <f t="shared" si="7"/>
        <v>1.5666666666666667</v>
      </c>
      <c r="X67" s="105" t="str">
        <f t="shared" si="8"/>
        <v>De acuerdo a lo programado</v>
      </c>
      <c r="Y67" s="166"/>
      <c r="Z67" s="159">
        <f t="shared" si="9"/>
        <v>46</v>
      </c>
      <c r="AA67" s="159"/>
      <c r="AB67" s="100" t="str">
        <f t="shared" si="10"/>
        <v>No hay ejecución</v>
      </c>
      <c r="AC67" s="105" t="str">
        <f t="shared" si="11"/>
        <v>NA</v>
      </c>
      <c r="AD67" s="166"/>
      <c r="AE67" s="65">
        <f t="shared" si="12"/>
        <v>47</v>
      </c>
      <c r="AF67" s="100">
        <f t="shared" si="13"/>
        <v>0.61842105263157898</v>
      </c>
      <c r="AG67" s="105" t="str">
        <f t="shared" si="14"/>
        <v>Incumplimiento</v>
      </c>
      <c r="AH67" s="166"/>
      <c r="AI67" s="65" t="s">
        <v>172</v>
      </c>
      <c r="AJ67" s="105" t="s">
        <v>172</v>
      </c>
    </row>
    <row r="68" spans="1:36" ht="37.049999999999997" customHeight="1">
      <c r="A68" s="63">
        <v>53</v>
      </c>
      <c r="B68" s="162" t="s">
        <v>403</v>
      </c>
      <c r="C68" s="162" t="s">
        <v>46</v>
      </c>
      <c r="D68" s="162" t="s">
        <v>123</v>
      </c>
      <c r="E68" s="162" t="s">
        <v>147</v>
      </c>
      <c r="F68" s="162">
        <v>22</v>
      </c>
      <c r="G68" s="231" t="s">
        <v>422</v>
      </c>
      <c r="H68" s="164" t="s">
        <v>6851</v>
      </c>
      <c r="I68" s="231" t="s">
        <v>18</v>
      </c>
      <c r="J68" s="231" t="s">
        <v>336</v>
      </c>
      <c r="K68" s="163">
        <v>9</v>
      </c>
      <c r="L68" s="165" t="s">
        <v>3778</v>
      </c>
      <c r="M68" s="165" t="s">
        <v>643</v>
      </c>
      <c r="N68" s="64">
        <v>18</v>
      </c>
      <c r="O68" s="64">
        <v>15</v>
      </c>
      <c r="P68" s="64">
        <v>5</v>
      </c>
      <c r="Q68" s="64">
        <v>3</v>
      </c>
      <c r="R68" s="64">
        <f t="shared" si="5"/>
        <v>41</v>
      </c>
      <c r="S68" s="105" t="s">
        <v>6794</v>
      </c>
      <c r="T68" s="166" t="s">
        <v>172</v>
      </c>
      <c r="U68" s="159">
        <f t="shared" si="6"/>
        <v>33</v>
      </c>
      <c r="V68" s="273">
        <v>4</v>
      </c>
      <c r="W68" s="100">
        <f t="shared" si="7"/>
        <v>0.12121212121212122</v>
      </c>
      <c r="X68" s="105" t="str">
        <f t="shared" si="8"/>
        <v>En Riesgo de no Cumplimiento</v>
      </c>
      <c r="Y68" s="166" t="s">
        <v>6852</v>
      </c>
      <c r="Z68" s="159">
        <f t="shared" si="9"/>
        <v>8</v>
      </c>
      <c r="AA68" s="159"/>
      <c r="AB68" s="100" t="str">
        <f t="shared" si="10"/>
        <v>No hay ejecución</v>
      </c>
      <c r="AC68" s="105" t="str">
        <f t="shared" si="11"/>
        <v>NA</v>
      </c>
      <c r="AD68" s="166"/>
      <c r="AE68" s="65">
        <f t="shared" si="12"/>
        <v>4</v>
      </c>
      <c r="AF68" s="100">
        <f t="shared" si="13"/>
        <v>9.7560975609756101E-2</v>
      </c>
      <c r="AG68" s="105" t="str">
        <f t="shared" si="14"/>
        <v>Incumplimiento</v>
      </c>
      <c r="AH68" s="166"/>
      <c r="AI68" s="65" t="s">
        <v>172</v>
      </c>
      <c r="AJ68" s="105" t="s">
        <v>172</v>
      </c>
    </row>
    <row r="69" spans="1:36" ht="37.049999999999997" customHeight="1">
      <c r="A69" s="63">
        <v>54</v>
      </c>
      <c r="B69" s="162" t="s">
        <v>403</v>
      </c>
      <c r="C69" s="162" t="s">
        <v>46</v>
      </c>
      <c r="D69" s="162" t="s">
        <v>123</v>
      </c>
      <c r="E69" s="162" t="s">
        <v>147</v>
      </c>
      <c r="F69" s="162">
        <v>20</v>
      </c>
      <c r="G69" s="231" t="s">
        <v>478</v>
      </c>
      <c r="H69" s="164" t="s">
        <v>6823</v>
      </c>
      <c r="I69" s="231" t="s">
        <v>18</v>
      </c>
      <c r="J69" s="231" t="s">
        <v>336</v>
      </c>
      <c r="K69" s="163">
        <v>9</v>
      </c>
      <c r="L69" s="165" t="s">
        <v>642</v>
      </c>
      <c r="M69" s="165" t="s">
        <v>674</v>
      </c>
      <c r="N69" s="64">
        <v>6</v>
      </c>
      <c r="O69" s="64">
        <v>7</v>
      </c>
      <c r="P69" s="64">
        <v>8</v>
      </c>
      <c r="Q69" s="64">
        <v>7</v>
      </c>
      <c r="R69" s="64">
        <f t="shared" si="5"/>
        <v>28</v>
      </c>
      <c r="S69" s="105" t="s">
        <v>6794</v>
      </c>
      <c r="T69" s="166" t="s">
        <v>172</v>
      </c>
      <c r="U69" s="159">
        <f t="shared" si="6"/>
        <v>13</v>
      </c>
      <c r="V69" s="273">
        <v>11</v>
      </c>
      <c r="W69" s="100">
        <f t="shared" si="7"/>
        <v>0.84615384615384615</v>
      </c>
      <c r="X69" s="105" t="str">
        <f t="shared" si="8"/>
        <v>Atraso Leve</v>
      </c>
      <c r="Y69" s="166" t="s">
        <v>6848</v>
      </c>
      <c r="Z69" s="159">
        <f t="shared" si="9"/>
        <v>15</v>
      </c>
      <c r="AA69" s="159"/>
      <c r="AB69" s="100" t="str">
        <f t="shared" si="10"/>
        <v>No hay ejecución</v>
      </c>
      <c r="AC69" s="105" t="str">
        <f t="shared" si="11"/>
        <v>NA</v>
      </c>
      <c r="AD69" s="166"/>
      <c r="AE69" s="65">
        <f t="shared" si="12"/>
        <v>11</v>
      </c>
      <c r="AF69" s="100">
        <f t="shared" si="13"/>
        <v>0.39285714285714285</v>
      </c>
      <c r="AG69" s="105" t="str">
        <f t="shared" si="14"/>
        <v>Incumplimiento</v>
      </c>
      <c r="AH69" s="166"/>
      <c r="AI69" s="65" t="s">
        <v>172</v>
      </c>
      <c r="AJ69" s="105" t="s">
        <v>172</v>
      </c>
    </row>
    <row r="70" spans="1:36" ht="37.049999999999997" customHeight="1">
      <c r="A70" s="63">
        <v>55</v>
      </c>
      <c r="B70" s="162" t="s">
        <v>403</v>
      </c>
      <c r="C70" s="162" t="s">
        <v>46</v>
      </c>
      <c r="D70" s="162" t="s">
        <v>123</v>
      </c>
      <c r="E70" s="162" t="s">
        <v>147</v>
      </c>
      <c r="F70" s="162">
        <v>22</v>
      </c>
      <c r="G70" s="231" t="s">
        <v>557</v>
      </c>
      <c r="H70" s="164" t="s">
        <v>6853</v>
      </c>
      <c r="I70" s="231" t="s">
        <v>18</v>
      </c>
      <c r="J70" s="231" t="s">
        <v>336</v>
      </c>
      <c r="K70" s="163">
        <v>9</v>
      </c>
      <c r="L70" s="165" t="s">
        <v>640</v>
      </c>
      <c r="M70" s="165" t="s">
        <v>636</v>
      </c>
      <c r="N70" s="64">
        <v>2</v>
      </c>
      <c r="O70" s="64">
        <v>10</v>
      </c>
      <c r="P70" s="64">
        <v>5</v>
      </c>
      <c r="Q70" s="64">
        <v>15</v>
      </c>
      <c r="R70" s="64">
        <f t="shared" si="5"/>
        <v>32</v>
      </c>
      <c r="S70" s="105" t="s">
        <v>6794</v>
      </c>
      <c r="T70" s="166" t="s">
        <v>172</v>
      </c>
      <c r="U70" s="159">
        <f t="shared" si="6"/>
        <v>12</v>
      </c>
      <c r="V70" s="273">
        <v>13</v>
      </c>
      <c r="W70" s="100">
        <f t="shared" si="7"/>
        <v>1.0833333333333333</v>
      </c>
      <c r="X70" s="105" t="str">
        <f t="shared" si="8"/>
        <v>De acuerdo a lo programado</v>
      </c>
      <c r="Y70" s="166"/>
      <c r="Z70" s="159">
        <f t="shared" si="9"/>
        <v>20</v>
      </c>
      <c r="AA70" s="159"/>
      <c r="AB70" s="100" t="str">
        <f t="shared" si="10"/>
        <v>No hay ejecución</v>
      </c>
      <c r="AC70" s="105" t="str">
        <f t="shared" si="11"/>
        <v>NA</v>
      </c>
      <c r="AD70" s="166"/>
      <c r="AE70" s="65">
        <f t="shared" si="12"/>
        <v>13</v>
      </c>
      <c r="AF70" s="100">
        <f t="shared" si="13"/>
        <v>0.40625</v>
      </c>
      <c r="AG70" s="105" t="str">
        <f t="shared" si="14"/>
        <v>Incumplimiento</v>
      </c>
      <c r="AH70" s="166"/>
      <c r="AI70" s="65" t="s">
        <v>172</v>
      </c>
      <c r="AJ70" s="105" t="s">
        <v>172</v>
      </c>
    </row>
    <row r="71" spans="1:36" ht="37.049999999999997" customHeight="1">
      <c r="A71" s="63">
        <v>56</v>
      </c>
      <c r="B71" s="162" t="s">
        <v>403</v>
      </c>
      <c r="C71" s="162" t="s">
        <v>51</v>
      </c>
      <c r="D71" s="162" t="s">
        <v>123</v>
      </c>
      <c r="E71" s="162" t="s">
        <v>151</v>
      </c>
      <c r="F71" s="162">
        <v>22</v>
      </c>
      <c r="G71" s="231" t="s">
        <v>422</v>
      </c>
      <c r="H71" s="164" t="s">
        <v>3803</v>
      </c>
      <c r="I71" s="231" t="s">
        <v>18</v>
      </c>
      <c r="J71" s="231" t="s">
        <v>336</v>
      </c>
      <c r="K71" s="163">
        <v>9</v>
      </c>
      <c r="L71" s="165" t="s">
        <v>3807</v>
      </c>
      <c r="M71" s="165" t="s">
        <v>3764</v>
      </c>
      <c r="N71" s="64">
        <v>40</v>
      </c>
      <c r="O71" s="64">
        <v>77</v>
      </c>
      <c r="P71" s="64">
        <v>47</v>
      </c>
      <c r="Q71" s="64">
        <v>72</v>
      </c>
      <c r="R71" s="64">
        <f t="shared" si="5"/>
        <v>236</v>
      </c>
      <c r="S71" s="105" t="s">
        <v>6794</v>
      </c>
      <c r="T71" s="166" t="s">
        <v>172</v>
      </c>
      <c r="U71" s="159">
        <f t="shared" si="6"/>
        <v>117</v>
      </c>
      <c r="V71" s="273">
        <v>82</v>
      </c>
      <c r="W71" s="100">
        <f t="shared" si="7"/>
        <v>0.70085470085470081</v>
      </c>
      <c r="X71" s="105" t="str">
        <f t="shared" si="8"/>
        <v>Atraso Leve</v>
      </c>
      <c r="Y71" s="166" t="s">
        <v>6854</v>
      </c>
      <c r="Z71" s="159">
        <f t="shared" si="9"/>
        <v>119</v>
      </c>
      <c r="AA71" s="159"/>
      <c r="AB71" s="100" t="str">
        <f t="shared" si="10"/>
        <v>No hay ejecución</v>
      </c>
      <c r="AC71" s="105" t="str">
        <f t="shared" si="11"/>
        <v>NA</v>
      </c>
      <c r="AD71" s="166"/>
      <c r="AE71" s="65">
        <f t="shared" si="12"/>
        <v>82</v>
      </c>
      <c r="AF71" s="100">
        <f t="shared" si="13"/>
        <v>0.34745762711864409</v>
      </c>
      <c r="AG71" s="105" t="str">
        <f t="shared" si="14"/>
        <v>Incumplimiento</v>
      </c>
      <c r="AH71" s="166"/>
      <c r="AI71" s="65" t="s">
        <v>172</v>
      </c>
      <c r="AJ71" s="105" t="s">
        <v>172</v>
      </c>
    </row>
    <row r="72" spans="1:36" ht="37.049999999999997" customHeight="1">
      <c r="A72" s="63">
        <v>57</v>
      </c>
      <c r="B72" s="162" t="s">
        <v>403</v>
      </c>
      <c r="C72" s="162" t="s">
        <v>51</v>
      </c>
      <c r="D72" s="162" t="s">
        <v>123</v>
      </c>
      <c r="E72" s="162" t="s">
        <v>151</v>
      </c>
      <c r="F72" s="162">
        <v>22</v>
      </c>
      <c r="G72" s="231" t="s">
        <v>422</v>
      </c>
      <c r="H72" s="164" t="s">
        <v>3804</v>
      </c>
      <c r="I72" s="231" t="s">
        <v>18</v>
      </c>
      <c r="J72" s="231" t="s">
        <v>336</v>
      </c>
      <c r="K72" s="163">
        <v>9</v>
      </c>
      <c r="L72" s="165" t="s">
        <v>3807</v>
      </c>
      <c r="M72" s="165" t="s">
        <v>3764</v>
      </c>
      <c r="N72" s="64">
        <v>32</v>
      </c>
      <c r="O72" s="64">
        <v>53</v>
      </c>
      <c r="P72" s="64">
        <v>64</v>
      </c>
      <c r="Q72" s="64">
        <v>79</v>
      </c>
      <c r="R72" s="64">
        <f t="shared" si="5"/>
        <v>228</v>
      </c>
      <c r="S72" s="105" t="s">
        <v>6794</v>
      </c>
      <c r="T72" s="166" t="s">
        <v>172</v>
      </c>
      <c r="U72" s="159">
        <f t="shared" si="6"/>
        <v>85</v>
      </c>
      <c r="V72" s="273">
        <v>84</v>
      </c>
      <c r="W72" s="100">
        <f t="shared" si="7"/>
        <v>0.9882352941176471</v>
      </c>
      <c r="X72" s="105" t="str">
        <f t="shared" si="8"/>
        <v>De acuerdo a lo programado</v>
      </c>
      <c r="Y72" s="166"/>
      <c r="Z72" s="159">
        <f t="shared" si="9"/>
        <v>143</v>
      </c>
      <c r="AA72" s="159"/>
      <c r="AB72" s="100" t="str">
        <f t="shared" si="10"/>
        <v>No hay ejecución</v>
      </c>
      <c r="AC72" s="105" t="str">
        <f t="shared" si="11"/>
        <v>NA</v>
      </c>
      <c r="AD72" s="166"/>
      <c r="AE72" s="65">
        <f t="shared" si="12"/>
        <v>84</v>
      </c>
      <c r="AF72" s="100">
        <f t="shared" si="13"/>
        <v>0.36842105263157893</v>
      </c>
      <c r="AG72" s="105" t="str">
        <f t="shared" si="14"/>
        <v>Incumplimiento</v>
      </c>
      <c r="AH72" s="166"/>
      <c r="AI72" s="65" t="s">
        <v>172</v>
      </c>
      <c r="AJ72" s="105" t="s">
        <v>172</v>
      </c>
    </row>
    <row r="73" spans="1:36" ht="37.049999999999997" customHeight="1">
      <c r="A73" s="63">
        <v>58</v>
      </c>
      <c r="B73" s="162" t="s">
        <v>403</v>
      </c>
      <c r="C73" s="162" t="s">
        <v>51</v>
      </c>
      <c r="D73" s="162" t="s">
        <v>123</v>
      </c>
      <c r="E73" s="162" t="s">
        <v>151</v>
      </c>
      <c r="F73" s="162">
        <v>20</v>
      </c>
      <c r="G73" s="231" t="s">
        <v>422</v>
      </c>
      <c r="H73" s="164" t="s">
        <v>4384</v>
      </c>
      <c r="I73" s="231" t="s">
        <v>345</v>
      </c>
      <c r="J73" s="231" t="s">
        <v>336</v>
      </c>
      <c r="K73" s="163">
        <v>20</v>
      </c>
      <c r="L73" s="165" t="s">
        <v>3807</v>
      </c>
      <c r="M73" s="165" t="s">
        <v>3764</v>
      </c>
      <c r="N73" s="64">
        <v>9</v>
      </c>
      <c r="O73" s="64">
        <v>16</v>
      </c>
      <c r="P73" s="64">
        <v>11</v>
      </c>
      <c r="Q73" s="64">
        <v>11</v>
      </c>
      <c r="R73" s="64">
        <f t="shared" si="5"/>
        <v>47</v>
      </c>
      <c r="S73" s="105" t="s">
        <v>6794</v>
      </c>
      <c r="T73" s="166" t="s">
        <v>172</v>
      </c>
      <c r="U73" s="159">
        <f t="shared" si="6"/>
        <v>25</v>
      </c>
      <c r="V73" s="273">
        <v>13</v>
      </c>
      <c r="W73" s="100">
        <f t="shared" si="7"/>
        <v>0.52</v>
      </c>
      <c r="X73" s="105" t="str">
        <f t="shared" si="8"/>
        <v>En Riesgo de no Cumplimiento</v>
      </c>
      <c r="Y73" s="166" t="s">
        <v>6854</v>
      </c>
      <c r="Z73" s="159">
        <f t="shared" si="9"/>
        <v>22</v>
      </c>
      <c r="AA73" s="159"/>
      <c r="AB73" s="100" t="str">
        <f t="shared" si="10"/>
        <v>No hay ejecución</v>
      </c>
      <c r="AC73" s="105" t="str">
        <f t="shared" si="11"/>
        <v>NA</v>
      </c>
      <c r="AD73" s="166"/>
      <c r="AE73" s="65">
        <f t="shared" si="12"/>
        <v>13</v>
      </c>
      <c r="AF73" s="100">
        <f t="shared" si="13"/>
        <v>0.27659574468085107</v>
      </c>
      <c r="AG73" s="105" t="str">
        <f t="shared" si="14"/>
        <v>Incumplimiento</v>
      </c>
      <c r="AH73" s="166"/>
      <c r="AI73" s="65" t="s">
        <v>172</v>
      </c>
      <c r="AJ73" s="105" t="s">
        <v>172</v>
      </c>
    </row>
    <row r="74" spans="1:36" ht="37.049999999999997" customHeight="1">
      <c r="A74" s="63">
        <v>59</v>
      </c>
      <c r="B74" s="162" t="s">
        <v>403</v>
      </c>
      <c r="C74" s="162" t="s">
        <v>51</v>
      </c>
      <c r="D74" s="162" t="s">
        <v>123</v>
      </c>
      <c r="E74" s="162" t="s">
        <v>151</v>
      </c>
      <c r="F74" s="162">
        <v>20</v>
      </c>
      <c r="G74" s="231" t="s">
        <v>422</v>
      </c>
      <c r="H74" s="164" t="s">
        <v>4388</v>
      </c>
      <c r="I74" s="231" t="s">
        <v>357</v>
      </c>
      <c r="J74" s="231" t="s">
        <v>336</v>
      </c>
      <c r="K74" s="163">
        <v>21</v>
      </c>
      <c r="L74" s="165" t="s">
        <v>3807</v>
      </c>
      <c r="M74" s="165" t="s">
        <v>3764</v>
      </c>
      <c r="N74" s="64">
        <v>9</v>
      </c>
      <c r="O74" s="64">
        <v>16</v>
      </c>
      <c r="P74" s="64">
        <v>11</v>
      </c>
      <c r="Q74" s="64">
        <v>11</v>
      </c>
      <c r="R74" s="64">
        <f t="shared" si="5"/>
        <v>47</v>
      </c>
      <c r="S74" s="105" t="s">
        <v>6794</v>
      </c>
      <c r="T74" s="166" t="s">
        <v>172</v>
      </c>
      <c r="U74" s="159">
        <f t="shared" si="6"/>
        <v>25</v>
      </c>
      <c r="V74" s="273">
        <v>10</v>
      </c>
      <c r="W74" s="100">
        <f t="shared" si="7"/>
        <v>0.4</v>
      </c>
      <c r="X74" s="105" t="str">
        <f t="shared" si="8"/>
        <v>En Riesgo de no Cumplimiento</v>
      </c>
      <c r="Y74" s="166" t="s">
        <v>6854</v>
      </c>
      <c r="Z74" s="159">
        <f t="shared" si="9"/>
        <v>22</v>
      </c>
      <c r="AA74" s="159"/>
      <c r="AB74" s="100" t="str">
        <f t="shared" si="10"/>
        <v>No hay ejecución</v>
      </c>
      <c r="AC74" s="105" t="str">
        <f t="shared" si="11"/>
        <v>NA</v>
      </c>
      <c r="AD74" s="166"/>
      <c r="AE74" s="65">
        <f t="shared" si="12"/>
        <v>10</v>
      </c>
      <c r="AF74" s="100">
        <f t="shared" si="13"/>
        <v>0.21276595744680851</v>
      </c>
      <c r="AG74" s="105" t="str">
        <f t="shared" si="14"/>
        <v>Incumplimiento</v>
      </c>
      <c r="AH74" s="166"/>
      <c r="AI74" s="65" t="s">
        <v>172</v>
      </c>
      <c r="AJ74" s="105" t="s">
        <v>172</v>
      </c>
    </row>
    <row r="75" spans="1:36" ht="37.049999999999997" customHeight="1">
      <c r="A75" s="63">
        <v>60</v>
      </c>
      <c r="B75" s="162" t="s">
        <v>400</v>
      </c>
      <c r="C75" s="162">
        <v>0</v>
      </c>
      <c r="D75" s="162">
        <v>0</v>
      </c>
      <c r="E75" s="162" t="s">
        <v>41</v>
      </c>
      <c r="F75" s="162">
        <v>22</v>
      </c>
      <c r="G75" s="231" t="s">
        <v>428</v>
      </c>
      <c r="H75" s="164" t="s">
        <v>6855</v>
      </c>
      <c r="I75" s="231" t="s">
        <v>20</v>
      </c>
      <c r="J75" s="231" t="s">
        <v>129</v>
      </c>
      <c r="K75" s="163">
        <v>1</v>
      </c>
      <c r="L75" s="165" t="s">
        <v>2201</v>
      </c>
      <c r="M75" s="165" t="s">
        <v>6793</v>
      </c>
      <c r="N75" s="64">
        <v>343</v>
      </c>
      <c r="O75" s="64">
        <v>27</v>
      </c>
      <c r="P75" s="64">
        <v>10</v>
      </c>
      <c r="Q75" s="64">
        <v>12</v>
      </c>
      <c r="R75" s="64">
        <f t="shared" si="5"/>
        <v>392</v>
      </c>
      <c r="S75" s="105" t="s">
        <v>6794</v>
      </c>
      <c r="T75" s="166" t="s">
        <v>172</v>
      </c>
      <c r="U75" s="159">
        <f t="shared" si="6"/>
        <v>370</v>
      </c>
      <c r="V75" s="273">
        <v>379</v>
      </c>
      <c r="W75" s="100">
        <f t="shared" si="7"/>
        <v>1.0243243243243243</v>
      </c>
      <c r="X75" s="105" t="str">
        <f t="shared" si="8"/>
        <v>De acuerdo a lo programado</v>
      </c>
      <c r="Y75" s="166"/>
      <c r="Z75" s="159">
        <f t="shared" si="9"/>
        <v>22</v>
      </c>
      <c r="AA75" s="159"/>
      <c r="AB75" s="100" t="str">
        <f t="shared" si="10"/>
        <v>No hay ejecución</v>
      </c>
      <c r="AC75" s="105" t="str">
        <f t="shared" si="11"/>
        <v>NA</v>
      </c>
      <c r="AD75" s="166"/>
      <c r="AE75" s="65">
        <f t="shared" si="12"/>
        <v>379</v>
      </c>
      <c r="AF75" s="100">
        <f t="shared" si="13"/>
        <v>0.96683673469387754</v>
      </c>
      <c r="AG75" s="105" t="str">
        <f t="shared" si="14"/>
        <v>De acuerdo a lo programado</v>
      </c>
      <c r="AH75" s="166"/>
      <c r="AI75" s="65">
        <v>5000000</v>
      </c>
      <c r="AJ75" s="105">
        <v>1.01</v>
      </c>
    </row>
    <row r="76" spans="1:36" ht="37.049999999999997" customHeight="1">
      <c r="A76" s="63">
        <v>61</v>
      </c>
      <c r="B76" s="162" t="s">
        <v>400</v>
      </c>
      <c r="C76" s="162">
        <v>0</v>
      </c>
      <c r="D76" s="162">
        <v>0</v>
      </c>
      <c r="E76" s="162" t="s">
        <v>41</v>
      </c>
      <c r="F76" s="162">
        <v>22</v>
      </c>
      <c r="G76" s="231" t="s">
        <v>428</v>
      </c>
      <c r="H76" s="164" t="s">
        <v>3827</v>
      </c>
      <c r="I76" s="231" t="s">
        <v>20</v>
      </c>
      <c r="J76" s="231" t="s">
        <v>129</v>
      </c>
      <c r="K76" s="163">
        <v>1</v>
      </c>
      <c r="L76" s="165" t="s">
        <v>2201</v>
      </c>
      <c r="M76" s="165" t="s">
        <v>3764</v>
      </c>
      <c r="N76" s="64">
        <v>338</v>
      </c>
      <c r="O76" s="64">
        <v>51</v>
      </c>
      <c r="P76" s="64">
        <v>19</v>
      </c>
      <c r="Q76" s="64">
        <v>18</v>
      </c>
      <c r="R76" s="64">
        <f t="shared" si="5"/>
        <v>426</v>
      </c>
      <c r="S76" s="105" t="s">
        <v>6794</v>
      </c>
      <c r="T76" s="166" t="s">
        <v>172</v>
      </c>
      <c r="U76" s="159">
        <f t="shared" si="6"/>
        <v>389</v>
      </c>
      <c r="V76" s="273">
        <v>373</v>
      </c>
      <c r="W76" s="100">
        <f t="shared" si="7"/>
        <v>0.95886889460154245</v>
      </c>
      <c r="X76" s="105" t="str">
        <f t="shared" si="8"/>
        <v>De acuerdo a lo programado</v>
      </c>
      <c r="Y76" s="166"/>
      <c r="Z76" s="159">
        <f t="shared" si="9"/>
        <v>37</v>
      </c>
      <c r="AA76" s="159"/>
      <c r="AB76" s="100" t="str">
        <f t="shared" si="10"/>
        <v>No hay ejecución</v>
      </c>
      <c r="AC76" s="105" t="str">
        <f t="shared" si="11"/>
        <v>NA</v>
      </c>
      <c r="AD76" s="166"/>
      <c r="AE76" s="65">
        <f t="shared" si="12"/>
        <v>373</v>
      </c>
      <c r="AF76" s="100">
        <f t="shared" si="13"/>
        <v>0.87558685446009388</v>
      </c>
      <c r="AG76" s="105" t="str">
        <f t="shared" si="14"/>
        <v>Atraso Leve</v>
      </c>
      <c r="AH76" s="166"/>
      <c r="AI76" s="65">
        <v>6200000</v>
      </c>
      <c r="AJ76" s="105">
        <v>1.04</v>
      </c>
    </row>
    <row r="77" spans="1:36" ht="37.049999999999997" customHeight="1">
      <c r="A77" s="63">
        <v>62</v>
      </c>
      <c r="B77" s="162" t="s">
        <v>400</v>
      </c>
      <c r="C77" s="162">
        <v>0</v>
      </c>
      <c r="D77" s="162">
        <v>0</v>
      </c>
      <c r="E77" s="162" t="s">
        <v>41</v>
      </c>
      <c r="F77" s="162">
        <v>22</v>
      </c>
      <c r="G77" s="231" t="s">
        <v>428</v>
      </c>
      <c r="H77" s="164" t="s">
        <v>6799</v>
      </c>
      <c r="I77" s="231" t="s">
        <v>20</v>
      </c>
      <c r="J77" s="231" t="s">
        <v>129</v>
      </c>
      <c r="K77" s="163">
        <v>1</v>
      </c>
      <c r="L77" s="165" t="s">
        <v>2209</v>
      </c>
      <c r="M77" s="165" t="s">
        <v>6800</v>
      </c>
      <c r="N77" s="64">
        <v>304</v>
      </c>
      <c r="O77" s="64">
        <v>144</v>
      </c>
      <c r="P77" s="64">
        <v>35</v>
      </c>
      <c r="Q77" s="64">
        <v>15</v>
      </c>
      <c r="R77" s="64">
        <f t="shared" si="5"/>
        <v>498</v>
      </c>
      <c r="S77" s="105" t="s">
        <v>6794</v>
      </c>
      <c r="T77" s="166" t="s">
        <v>172</v>
      </c>
      <c r="U77" s="159">
        <f t="shared" si="6"/>
        <v>448</v>
      </c>
      <c r="V77" s="273">
        <v>410</v>
      </c>
      <c r="W77" s="100">
        <f t="shared" si="7"/>
        <v>0.9151785714285714</v>
      </c>
      <c r="X77" s="105" t="str">
        <f t="shared" si="8"/>
        <v>De acuerdo a lo programado</v>
      </c>
      <c r="Y77" s="166"/>
      <c r="Z77" s="159">
        <f t="shared" si="9"/>
        <v>50</v>
      </c>
      <c r="AA77" s="159"/>
      <c r="AB77" s="100" t="str">
        <f t="shared" si="10"/>
        <v>No hay ejecución</v>
      </c>
      <c r="AC77" s="105" t="str">
        <f t="shared" si="11"/>
        <v>NA</v>
      </c>
      <c r="AD77" s="166"/>
      <c r="AE77" s="65">
        <f t="shared" si="12"/>
        <v>410</v>
      </c>
      <c r="AF77" s="100">
        <f t="shared" si="13"/>
        <v>0.82329317269076308</v>
      </c>
      <c r="AG77" s="105" t="str">
        <f t="shared" si="14"/>
        <v>Atraso Leve</v>
      </c>
      <c r="AH77" s="166"/>
      <c r="AI77" s="65">
        <v>5500000</v>
      </c>
      <c r="AJ77" s="105">
        <v>1.05</v>
      </c>
    </row>
    <row r="78" spans="1:36" ht="37.049999999999997" customHeight="1">
      <c r="A78" s="63">
        <v>63</v>
      </c>
      <c r="B78" s="162" t="s">
        <v>400</v>
      </c>
      <c r="C78" s="162">
        <v>0</v>
      </c>
      <c r="D78" s="162">
        <v>0</v>
      </c>
      <c r="E78" s="162" t="s">
        <v>41</v>
      </c>
      <c r="F78" s="162">
        <v>22</v>
      </c>
      <c r="G78" s="231" t="s">
        <v>428</v>
      </c>
      <c r="H78" s="164" t="s">
        <v>6856</v>
      </c>
      <c r="I78" s="231" t="s">
        <v>20</v>
      </c>
      <c r="J78" s="231" t="s">
        <v>129</v>
      </c>
      <c r="K78" s="163">
        <v>1</v>
      </c>
      <c r="L78" s="165" t="s">
        <v>3769</v>
      </c>
      <c r="M78" s="165" t="s">
        <v>6800</v>
      </c>
      <c r="N78" s="64">
        <v>256</v>
      </c>
      <c r="O78" s="64">
        <v>167</v>
      </c>
      <c r="P78" s="64">
        <v>60</v>
      </c>
      <c r="Q78" s="64">
        <v>18</v>
      </c>
      <c r="R78" s="64">
        <f t="shared" si="5"/>
        <v>501</v>
      </c>
      <c r="S78" s="105" t="s">
        <v>6794</v>
      </c>
      <c r="T78" s="166" t="s">
        <v>172</v>
      </c>
      <c r="U78" s="159">
        <f t="shared" si="6"/>
        <v>423</v>
      </c>
      <c r="V78" s="273">
        <v>388</v>
      </c>
      <c r="W78" s="100">
        <f t="shared" si="7"/>
        <v>0.91725768321513002</v>
      </c>
      <c r="X78" s="105" t="str">
        <f t="shared" si="8"/>
        <v>De acuerdo a lo programado</v>
      </c>
      <c r="Y78" s="166"/>
      <c r="Z78" s="159">
        <f t="shared" si="9"/>
        <v>78</v>
      </c>
      <c r="AA78" s="159"/>
      <c r="AB78" s="100" t="str">
        <f t="shared" si="10"/>
        <v>No hay ejecución</v>
      </c>
      <c r="AC78" s="105" t="str">
        <f t="shared" si="11"/>
        <v>NA</v>
      </c>
      <c r="AD78" s="166"/>
      <c r="AE78" s="65">
        <f t="shared" si="12"/>
        <v>388</v>
      </c>
      <c r="AF78" s="100">
        <f t="shared" si="13"/>
        <v>0.77445109780439125</v>
      </c>
      <c r="AG78" s="105" t="str">
        <f t="shared" si="14"/>
        <v>Atraso Leve</v>
      </c>
      <c r="AH78" s="166"/>
      <c r="AI78" s="65">
        <v>8250000</v>
      </c>
      <c r="AJ78" s="105">
        <v>1.08</v>
      </c>
    </row>
    <row r="79" spans="1:36" ht="37.049999999999997" customHeight="1">
      <c r="A79" s="63">
        <v>64</v>
      </c>
      <c r="B79" s="162" t="s">
        <v>400</v>
      </c>
      <c r="C79" s="162">
        <v>0</v>
      </c>
      <c r="D79" s="162">
        <v>0</v>
      </c>
      <c r="E79" s="162" t="s">
        <v>41</v>
      </c>
      <c r="F79" s="162">
        <v>22</v>
      </c>
      <c r="G79" s="231" t="s">
        <v>491</v>
      </c>
      <c r="H79" s="164" t="s">
        <v>6857</v>
      </c>
      <c r="I79" s="231" t="s">
        <v>18</v>
      </c>
      <c r="J79" s="231" t="s">
        <v>129</v>
      </c>
      <c r="K79" s="163">
        <v>6</v>
      </c>
      <c r="L79" s="165" t="s">
        <v>2214</v>
      </c>
      <c r="M79" s="165" t="s">
        <v>2215</v>
      </c>
      <c r="N79" s="64">
        <v>67</v>
      </c>
      <c r="O79" s="64">
        <v>129</v>
      </c>
      <c r="P79" s="64">
        <v>130</v>
      </c>
      <c r="Q79" s="64">
        <v>98</v>
      </c>
      <c r="R79" s="64">
        <f t="shared" si="5"/>
        <v>424</v>
      </c>
      <c r="S79" s="105" t="s">
        <v>6794</v>
      </c>
      <c r="T79" s="166" t="s">
        <v>172</v>
      </c>
      <c r="U79" s="159">
        <f t="shared" si="6"/>
        <v>196</v>
      </c>
      <c r="V79" s="273">
        <v>194</v>
      </c>
      <c r="W79" s="100">
        <f t="shared" si="7"/>
        <v>0.98979591836734693</v>
      </c>
      <c r="X79" s="105" t="str">
        <f t="shared" si="8"/>
        <v>De acuerdo a lo programado</v>
      </c>
      <c r="Y79" s="166"/>
      <c r="Z79" s="159">
        <f t="shared" si="9"/>
        <v>228</v>
      </c>
      <c r="AA79" s="159"/>
      <c r="AB79" s="100" t="str">
        <f t="shared" si="10"/>
        <v>No hay ejecución</v>
      </c>
      <c r="AC79" s="105" t="str">
        <f t="shared" si="11"/>
        <v>NA</v>
      </c>
      <c r="AD79" s="166"/>
      <c r="AE79" s="65">
        <f t="shared" si="12"/>
        <v>194</v>
      </c>
      <c r="AF79" s="100">
        <f t="shared" si="13"/>
        <v>0.45754716981132076</v>
      </c>
      <c r="AG79" s="105" t="str">
        <f t="shared" si="14"/>
        <v>Incumplimiento</v>
      </c>
      <c r="AH79" s="166"/>
      <c r="AI79" s="65">
        <v>2800000</v>
      </c>
      <c r="AJ79" s="105">
        <v>2.0099999999999998</v>
      </c>
    </row>
    <row r="80" spans="1:36" ht="37.049999999999997" customHeight="1">
      <c r="A80" s="63">
        <v>65</v>
      </c>
      <c r="B80" s="162" t="s">
        <v>400</v>
      </c>
      <c r="C80" s="162">
        <v>0</v>
      </c>
      <c r="D80" s="162">
        <v>0</v>
      </c>
      <c r="E80" s="162" t="s">
        <v>41</v>
      </c>
      <c r="F80" s="162">
        <v>22</v>
      </c>
      <c r="G80" s="231" t="s">
        <v>491</v>
      </c>
      <c r="H80" s="164" t="s">
        <v>6858</v>
      </c>
      <c r="I80" s="231" t="s">
        <v>18</v>
      </c>
      <c r="J80" s="231" t="s">
        <v>129</v>
      </c>
      <c r="K80" s="163">
        <v>6</v>
      </c>
      <c r="L80" s="165" t="s">
        <v>3778</v>
      </c>
      <c r="M80" s="165" t="s">
        <v>643</v>
      </c>
      <c r="N80" s="64">
        <v>7</v>
      </c>
      <c r="O80" s="64">
        <v>15</v>
      </c>
      <c r="P80" s="64">
        <v>15</v>
      </c>
      <c r="Q80" s="64">
        <v>14</v>
      </c>
      <c r="R80" s="64">
        <f t="shared" si="5"/>
        <v>51</v>
      </c>
      <c r="S80" s="105" t="s">
        <v>6794</v>
      </c>
      <c r="T80" s="166" t="s">
        <v>172</v>
      </c>
      <c r="U80" s="159">
        <f t="shared" si="6"/>
        <v>22</v>
      </c>
      <c r="V80" s="273">
        <v>36</v>
      </c>
      <c r="W80" s="100">
        <f t="shared" si="7"/>
        <v>1.6363636363636365</v>
      </c>
      <c r="X80" s="105" t="str">
        <f t="shared" si="8"/>
        <v>De acuerdo a lo programado</v>
      </c>
      <c r="Y80" s="166"/>
      <c r="Z80" s="159">
        <f t="shared" si="9"/>
        <v>29</v>
      </c>
      <c r="AA80" s="159"/>
      <c r="AB80" s="100" t="str">
        <f t="shared" si="10"/>
        <v>No hay ejecución</v>
      </c>
      <c r="AC80" s="105" t="str">
        <f t="shared" si="11"/>
        <v>NA</v>
      </c>
      <c r="AD80" s="166"/>
      <c r="AE80" s="65">
        <f t="shared" si="12"/>
        <v>36</v>
      </c>
      <c r="AF80" s="100">
        <f t="shared" si="13"/>
        <v>0.70588235294117652</v>
      </c>
      <c r="AG80" s="105" t="str">
        <f t="shared" si="14"/>
        <v>Atraso Leve</v>
      </c>
      <c r="AH80" s="166"/>
      <c r="AI80" s="65">
        <v>1000000</v>
      </c>
      <c r="AJ80" s="105">
        <v>2.99</v>
      </c>
    </row>
    <row r="81" spans="1:36" ht="37.049999999999997" customHeight="1">
      <c r="A81" s="63">
        <v>66</v>
      </c>
      <c r="B81" s="162" t="s">
        <v>400</v>
      </c>
      <c r="C81" s="162">
        <v>0</v>
      </c>
      <c r="D81" s="162">
        <v>0</v>
      </c>
      <c r="E81" s="162" t="s">
        <v>41</v>
      </c>
      <c r="F81" s="162">
        <v>22</v>
      </c>
      <c r="G81" s="231" t="s">
        <v>491</v>
      </c>
      <c r="H81" s="164" t="s">
        <v>6859</v>
      </c>
      <c r="I81" s="231" t="s">
        <v>18</v>
      </c>
      <c r="J81" s="231" t="s">
        <v>129</v>
      </c>
      <c r="K81" s="163">
        <v>6</v>
      </c>
      <c r="L81" s="165" t="s">
        <v>2214</v>
      </c>
      <c r="M81" s="165" t="s">
        <v>2215</v>
      </c>
      <c r="N81" s="64">
        <v>21</v>
      </c>
      <c r="O81" s="64">
        <v>27</v>
      </c>
      <c r="P81" s="64">
        <v>40</v>
      </c>
      <c r="Q81" s="64">
        <v>38</v>
      </c>
      <c r="R81" s="64">
        <f t="shared" ref="R81:R144" si="15">N81+O81+P81+Q81</f>
        <v>126</v>
      </c>
      <c r="S81" s="105" t="s">
        <v>6794</v>
      </c>
      <c r="T81" s="166" t="s">
        <v>172</v>
      </c>
      <c r="U81" s="159">
        <f t="shared" ref="U81:U144" si="16">N81+O81</f>
        <v>48</v>
      </c>
      <c r="V81" s="273">
        <v>49</v>
      </c>
      <c r="W81" s="100">
        <f t="shared" ref="W81:W144" si="17">IF(V81="","No hay ejecución",IF(AND(U81&gt;0), V81/U81,"No hay Programación"))</f>
        <v>1.0208333333333333</v>
      </c>
      <c r="X81" s="105" t="str">
        <f t="shared" ref="X81:X144" si="18">IF(W81="No hay ejecución","NA",IF(W81&gt;=90%,"De acuerdo a lo programado",IF(W81&gt;=70%,"Atraso Leve",IF(W81&lt;70%,"En Riesgo de no Cumplimiento"))))</f>
        <v>De acuerdo a lo programado</v>
      </c>
      <c r="Y81" s="166"/>
      <c r="Z81" s="159">
        <f t="shared" ref="Z81:Z144" si="19">P81+Q81</f>
        <v>78</v>
      </c>
      <c r="AA81" s="159"/>
      <c r="AB81" s="100" t="str">
        <f t="shared" ref="AB81:AB144" si="20">IF(AA81="","No hay ejecución",IF(AND(Z81&gt;0), AA81/Z81,"No hay Programación"))</f>
        <v>No hay ejecución</v>
      </c>
      <c r="AC81" s="105" t="str">
        <f t="shared" ref="AC81:AC144" si="21">IF(AB81="No hay ejecución","NA",IF(AB81&gt;=90%,"De acuerdo a lo programado",IF(AB81&gt;=70%,"Atraso Leve",IF(AB81&lt;70%,"En Riesgo de no Cumplimiento"))))</f>
        <v>NA</v>
      </c>
      <c r="AD81" s="166"/>
      <c r="AE81" s="65">
        <f t="shared" ref="AE81:AE144" si="22">V81+AA81</f>
        <v>49</v>
      </c>
      <c r="AF81" s="100">
        <f t="shared" ref="AF81:AF144" si="23">IF(AE81="","No hay ejecución",IF(AND(AE81&gt;0), AE81/R81,"No hay Programación"))</f>
        <v>0.3888888888888889</v>
      </c>
      <c r="AG81" s="105" t="str">
        <f t="shared" ref="AG81:AG144" si="24">IF(AF81="No hay ejecución","NA",IF(AF81&gt;=90%,"De acuerdo a lo programado",IF(AF81&gt;=70%,"Atraso Leve",IF(AF81&lt;70%,"Incumplimiento"))))</f>
        <v>Incumplimiento</v>
      </c>
      <c r="AH81" s="166"/>
      <c r="AI81" s="65">
        <v>850000</v>
      </c>
      <c r="AJ81" s="105">
        <v>5.01</v>
      </c>
    </row>
    <row r="82" spans="1:36" ht="37.049999999999997" customHeight="1">
      <c r="A82" s="63">
        <v>67</v>
      </c>
      <c r="B82" s="162" t="s">
        <v>400</v>
      </c>
      <c r="C82" s="162">
        <v>0</v>
      </c>
      <c r="D82" s="162">
        <v>0</v>
      </c>
      <c r="E82" s="162" t="s">
        <v>41</v>
      </c>
      <c r="F82" s="162">
        <v>22</v>
      </c>
      <c r="G82" s="231" t="s">
        <v>491</v>
      </c>
      <c r="H82" s="164" t="s">
        <v>6860</v>
      </c>
      <c r="I82" s="231" t="s">
        <v>18</v>
      </c>
      <c r="J82" s="231" t="s">
        <v>129</v>
      </c>
      <c r="K82" s="163">
        <v>6</v>
      </c>
      <c r="L82" s="165" t="s">
        <v>3778</v>
      </c>
      <c r="M82" s="165" t="s">
        <v>643</v>
      </c>
      <c r="N82" s="64">
        <v>4</v>
      </c>
      <c r="O82" s="64">
        <v>5</v>
      </c>
      <c r="P82" s="64">
        <v>8</v>
      </c>
      <c r="Q82" s="64">
        <v>4</v>
      </c>
      <c r="R82" s="64">
        <f t="shared" si="15"/>
        <v>21</v>
      </c>
      <c r="S82" s="105" t="s">
        <v>6794</v>
      </c>
      <c r="T82" s="166" t="s">
        <v>172</v>
      </c>
      <c r="U82" s="159">
        <f t="shared" si="16"/>
        <v>9</v>
      </c>
      <c r="V82" s="273">
        <v>10</v>
      </c>
      <c r="W82" s="100">
        <f t="shared" si="17"/>
        <v>1.1111111111111112</v>
      </c>
      <c r="X82" s="105" t="str">
        <f t="shared" si="18"/>
        <v>De acuerdo a lo programado</v>
      </c>
      <c r="Y82" s="166"/>
      <c r="Z82" s="159">
        <f t="shared" si="19"/>
        <v>12</v>
      </c>
      <c r="AA82" s="159"/>
      <c r="AB82" s="100" t="str">
        <f t="shared" si="20"/>
        <v>No hay ejecución</v>
      </c>
      <c r="AC82" s="105" t="str">
        <f t="shared" si="21"/>
        <v>NA</v>
      </c>
      <c r="AD82" s="166"/>
      <c r="AE82" s="65">
        <f t="shared" si="22"/>
        <v>10</v>
      </c>
      <c r="AF82" s="100">
        <f t="shared" si="23"/>
        <v>0.47619047619047616</v>
      </c>
      <c r="AG82" s="105" t="str">
        <f t="shared" si="24"/>
        <v>Incumplimiento</v>
      </c>
      <c r="AH82" s="166"/>
      <c r="AI82" s="65" t="s">
        <v>172</v>
      </c>
      <c r="AJ82" s="105" t="s">
        <v>172</v>
      </c>
    </row>
    <row r="83" spans="1:36" ht="37.049999999999997" customHeight="1">
      <c r="A83" s="63">
        <v>68</v>
      </c>
      <c r="B83" s="162" t="s">
        <v>400</v>
      </c>
      <c r="C83" s="162">
        <v>0</v>
      </c>
      <c r="D83" s="162">
        <v>0</v>
      </c>
      <c r="E83" s="162" t="s">
        <v>41</v>
      </c>
      <c r="F83" s="162">
        <v>22</v>
      </c>
      <c r="G83" s="231" t="s">
        <v>491</v>
      </c>
      <c r="H83" s="164" t="s">
        <v>6861</v>
      </c>
      <c r="I83" s="231" t="s">
        <v>18</v>
      </c>
      <c r="J83" s="231" t="s">
        <v>129</v>
      </c>
      <c r="K83" s="163">
        <v>6</v>
      </c>
      <c r="L83" s="165" t="s">
        <v>2214</v>
      </c>
      <c r="M83" s="165" t="s">
        <v>2215</v>
      </c>
      <c r="N83" s="64">
        <v>12</v>
      </c>
      <c r="O83" s="64">
        <v>60</v>
      </c>
      <c r="P83" s="64">
        <v>68</v>
      </c>
      <c r="Q83" s="64">
        <v>47</v>
      </c>
      <c r="R83" s="64">
        <f t="shared" si="15"/>
        <v>187</v>
      </c>
      <c r="S83" s="105" t="s">
        <v>6794</v>
      </c>
      <c r="T83" s="166" t="s">
        <v>172</v>
      </c>
      <c r="U83" s="159">
        <f t="shared" si="16"/>
        <v>72</v>
      </c>
      <c r="V83" s="273">
        <v>109</v>
      </c>
      <c r="W83" s="100">
        <f t="shared" si="17"/>
        <v>1.5138888888888888</v>
      </c>
      <c r="X83" s="105" t="str">
        <f t="shared" si="18"/>
        <v>De acuerdo a lo programado</v>
      </c>
      <c r="Y83" s="166"/>
      <c r="Z83" s="159">
        <f t="shared" si="19"/>
        <v>115</v>
      </c>
      <c r="AA83" s="159"/>
      <c r="AB83" s="100" t="str">
        <f t="shared" si="20"/>
        <v>No hay ejecución</v>
      </c>
      <c r="AC83" s="105" t="str">
        <f t="shared" si="21"/>
        <v>NA</v>
      </c>
      <c r="AD83" s="166"/>
      <c r="AE83" s="65">
        <f t="shared" si="22"/>
        <v>109</v>
      </c>
      <c r="AF83" s="100">
        <f t="shared" si="23"/>
        <v>0.58288770053475936</v>
      </c>
      <c r="AG83" s="105" t="str">
        <f t="shared" si="24"/>
        <v>Incumplimiento</v>
      </c>
      <c r="AH83" s="166"/>
      <c r="AI83" s="65" t="s">
        <v>172</v>
      </c>
      <c r="AJ83" s="105" t="s">
        <v>172</v>
      </c>
    </row>
    <row r="84" spans="1:36" ht="37.049999999999997" customHeight="1">
      <c r="A84" s="63">
        <v>69</v>
      </c>
      <c r="B84" s="162" t="s">
        <v>400</v>
      </c>
      <c r="C84" s="162">
        <v>0</v>
      </c>
      <c r="D84" s="162">
        <v>0</v>
      </c>
      <c r="E84" s="162" t="s">
        <v>41</v>
      </c>
      <c r="F84" s="162">
        <v>22</v>
      </c>
      <c r="G84" s="231" t="s">
        <v>491</v>
      </c>
      <c r="H84" s="164" t="s">
        <v>6862</v>
      </c>
      <c r="I84" s="231" t="s">
        <v>18</v>
      </c>
      <c r="J84" s="231" t="s">
        <v>129</v>
      </c>
      <c r="K84" s="163">
        <v>6</v>
      </c>
      <c r="L84" s="165" t="s">
        <v>3778</v>
      </c>
      <c r="M84" s="165" t="s">
        <v>643</v>
      </c>
      <c r="N84" s="64">
        <v>6</v>
      </c>
      <c r="O84" s="64">
        <v>10</v>
      </c>
      <c r="P84" s="64">
        <v>36</v>
      </c>
      <c r="Q84" s="64">
        <v>26</v>
      </c>
      <c r="R84" s="64">
        <f t="shared" si="15"/>
        <v>78</v>
      </c>
      <c r="S84" s="105" t="s">
        <v>6794</v>
      </c>
      <c r="T84" s="166" t="s">
        <v>172</v>
      </c>
      <c r="U84" s="159">
        <f t="shared" si="16"/>
        <v>16</v>
      </c>
      <c r="V84" s="273">
        <v>21</v>
      </c>
      <c r="W84" s="100">
        <f t="shared" si="17"/>
        <v>1.3125</v>
      </c>
      <c r="X84" s="105" t="str">
        <f t="shared" si="18"/>
        <v>De acuerdo a lo programado</v>
      </c>
      <c r="Y84" s="166"/>
      <c r="Z84" s="159">
        <f t="shared" si="19"/>
        <v>62</v>
      </c>
      <c r="AA84" s="159"/>
      <c r="AB84" s="100" t="str">
        <f t="shared" si="20"/>
        <v>No hay ejecución</v>
      </c>
      <c r="AC84" s="105" t="str">
        <f t="shared" si="21"/>
        <v>NA</v>
      </c>
      <c r="AD84" s="166"/>
      <c r="AE84" s="65">
        <f t="shared" si="22"/>
        <v>21</v>
      </c>
      <c r="AF84" s="100">
        <f t="shared" si="23"/>
        <v>0.26923076923076922</v>
      </c>
      <c r="AG84" s="105" t="str">
        <f t="shared" si="24"/>
        <v>Incumplimiento</v>
      </c>
      <c r="AH84" s="166"/>
      <c r="AI84" s="65" t="s">
        <v>172</v>
      </c>
      <c r="AJ84" s="105" t="s">
        <v>172</v>
      </c>
    </row>
    <row r="85" spans="1:36" ht="37.049999999999997" customHeight="1">
      <c r="A85" s="63">
        <v>70</v>
      </c>
      <c r="B85" s="162" t="s">
        <v>400</v>
      </c>
      <c r="C85" s="162">
        <v>0</v>
      </c>
      <c r="D85" s="162">
        <v>0</v>
      </c>
      <c r="E85" s="162" t="s">
        <v>41</v>
      </c>
      <c r="F85" s="162">
        <v>22</v>
      </c>
      <c r="G85" s="231" t="s">
        <v>491</v>
      </c>
      <c r="H85" s="164" t="s">
        <v>6863</v>
      </c>
      <c r="I85" s="231" t="s">
        <v>18</v>
      </c>
      <c r="J85" s="231" t="s">
        <v>129</v>
      </c>
      <c r="K85" s="163">
        <v>6</v>
      </c>
      <c r="L85" s="165" t="s">
        <v>2214</v>
      </c>
      <c r="M85" s="165" t="s">
        <v>2215</v>
      </c>
      <c r="N85" s="64">
        <v>34</v>
      </c>
      <c r="O85" s="64">
        <v>104</v>
      </c>
      <c r="P85" s="64">
        <v>110</v>
      </c>
      <c r="Q85" s="64">
        <v>80</v>
      </c>
      <c r="R85" s="64">
        <f t="shared" si="15"/>
        <v>328</v>
      </c>
      <c r="S85" s="105" t="s">
        <v>6794</v>
      </c>
      <c r="T85" s="166" t="s">
        <v>172</v>
      </c>
      <c r="U85" s="159">
        <f t="shared" si="16"/>
        <v>138</v>
      </c>
      <c r="V85" s="273">
        <v>127</v>
      </c>
      <c r="W85" s="100">
        <f t="shared" si="17"/>
        <v>0.92028985507246375</v>
      </c>
      <c r="X85" s="105" t="str">
        <f t="shared" si="18"/>
        <v>De acuerdo a lo programado</v>
      </c>
      <c r="Y85" s="166"/>
      <c r="Z85" s="159">
        <f t="shared" si="19"/>
        <v>190</v>
      </c>
      <c r="AA85" s="159"/>
      <c r="AB85" s="100" t="str">
        <f t="shared" si="20"/>
        <v>No hay ejecución</v>
      </c>
      <c r="AC85" s="105" t="str">
        <f t="shared" si="21"/>
        <v>NA</v>
      </c>
      <c r="AD85" s="166"/>
      <c r="AE85" s="65">
        <f t="shared" si="22"/>
        <v>127</v>
      </c>
      <c r="AF85" s="100">
        <f t="shared" si="23"/>
        <v>0.38719512195121952</v>
      </c>
      <c r="AG85" s="105" t="str">
        <f t="shared" si="24"/>
        <v>Incumplimiento</v>
      </c>
      <c r="AH85" s="166"/>
      <c r="AI85" s="65" t="s">
        <v>172</v>
      </c>
      <c r="AJ85" s="105" t="s">
        <v>172</v>
      </c>
    </row>
    <row r="86" spans="1:36" ht="37.049999999999997" customHeight="1">
      <c r="A86" s="63">
        <v>71</v>
      </c>
      <c r="B86" s="162" t="s">
        <v>400</v>
      </c>
      <c r="C86" s="162">
        <v>0</v>
      </c>
      <c r="D86" s="162">
        <v>0</v>
      </c>
      <c r="E86" s="162" t="s">
        <v>41</v>
      </c>
      <c r="F86" s="162">
        <v>22</v>
      </c>
      <c r="G86" s="231" t="s">
        <v>491</v>
      </c>
      <c r="H86" s="164" t="s">
        <v>6864</v>
      </c>
      <c r="I86" s="231" t="s">
        <v>18</v>
      </c>
      <c r="J86" s="231" t="s">
        <v>129</v>
      </c>
      <c r="K86" s="163">
        <v>6</v>
      </c>
      <c r="L86" s="165" t="s">
        <v>3778</v>
      </c>
      <c r="M86" s="165" t="s">
        <v>643</v>
      </c>
      <c r="N86" s="64">
        <v>5</v>
      </c>
      <c r="O86" s="64">
        <v>7</v>
      </c>
      <c r="P86" s="64">
        <v>32</v>
      </c>
      <c r="Q86" s="64">
        <v>17</v>
      </c>
      <c r="R86" s="64">
        <f t="shared" si="15"/>
        <v>61</v>
      </c>
      <c r="S86" s="105" t="s">
        <v>6794</v>
      </c>
      <c r="T86" s="166" t="s">
        <v>172</v>
      </c>
      <c r="U86" s="159">
        <f t="shared" si="16"/>
        <v>12</v>
      </c>
      <c r="V86" s="273">
        <v>21</v>
      </c>
      <c r="W86" s="100">
        <f t="shared" si="17"/>
        <v>1.75</v>
      </c>
      <c r="X86" s="105" t="str">
        <f t="shared" si="18"/>
        <v>De acuerdo a lo programado</v>
      </c>
      <c r="Y86" s="166"/>
      <c r="Z86" s="159">
        <f t="shared" si="19"/>
        <v>49</v>
      </c>
      <c r="AA86" s="159"/>
      <c r="AB86" s="100" t="str">
        <f t="shared" si="20"/>
        <v>No hay ejecución</v>
      </c>
      <c r="AC86" s="105" t="str">
        <f t="shared" si="21"/>
        <v>NA</v>
      </c>
      <c r="AD86" s="166"/>
      <c r="AE86" s="65">
        <f t="shared" si="22"/>
        <v>21</v>
      </c>
      <c r="AF86" s="100">
        <f t="shared" si="23"/>
        <v>0.34426229508196721</v>
      </c>
      <c r="AG86" s="105" t="str">
        <f t="shared" si="24"/>
        <v>Incumplimiento</v>
      </c>
      <c r="AH86" s="166"/>
      <c r="AI86" s="65" t="s">
        <v>172</v>
      </c>
      <c r="AJ86" s="105" t="s">
        <v>172</v>
      </c>
    </row>
    <row r="87" spans="1:36" ht="37.049999999999997" customHeight="1">
      <c r="A87" s="63">
        <v>72</v>
      </c>
      <c r="B87" s="162" t="s">
        <v>400</v>
      </c>
      <c r="C87" s="162">
        <v>0</v>
      </c>
      <c r="D87" s="162">
        <v>0</v>
      </c>
      <c r="E87" s="162" t="s">
        <v>41</v>
      </c>
      <c r="F87" s="162">
        <v>22</v>
      </c>
      <c r="G87" s="231" t="s">
        <v>510</v>
      </c>
      <c r="H87" s="164" t="s">
        <v>6865</v>
      </c>
      <c r="I87" s="231" t="s">
        <v>18</v>
      </c>
      <c r="J87" s="231" t="s">
        <v>129</v>
      </c>
      <c r="K87" s="163">
        <v>6</v>
      </c>
      <c r="L87" s="165" t="s">
        <v>2214</v>
      </c>
      <c r="M87" s="165" t="s">
        <v>2215</v>
      </c>
      <c r="N87" s="64">
        <v>21</v>
      </c>
      <c r="O87" s="64">
        <v>46</v>
      </c>
      <c r="P87" s="64">
        <v>43</v>
      </c>
      <c r="Q87" s="64">
        <v>25</v>
      </c>
      <c r="R87" s="64">
        <f t="shared" si="15"/>
        <v>135</v>
      </c>
      <c r="S87" s="105" t="s">
        <v>6794</v>
      </c>
      <c r="T87" s="166" t="s">
        <v>172</v>
      </c>
      <c r="U87" s="159">
        <f t="shared" si="16"/>
        <v>67</v>
      </c>
      <c r="V87" s="273">
        <v>64</v>
      </c>
      <c r="W87" s="100">
        <f t="shared" si="17"/>
        <v>0.95522388059701491</v>
      </c>
      <c r="X87" s="105" t="str">
        <f t="shared" si="18"/>
        <v>De acuerdo a lo programado</v>
      </c>
      <c r="Y87" s="166"/>
      <c r="Z87" s="159">
        <f t="shared" si="19"/>
        <v>68</v>
      </c>
      <c r="AA87" s="159"/>
      <c r="AB87" s="100" t="str">
        <f t="shared" si="20"/>
        <v>No hay ejecución</v>
      </c>
      <c r="AC87" s="105" t="str">
        <f t="shared" si="21"/>
        <v>NA</v>
      </c>
      <c r="AD87" s="166"/>
      <c r="AE87" s="65">
        <f t="shared" si="22"/>
        <v>64</v>
      </c>
      <c r="AF87" s="100">
        <f t="shared" si="23"/>
        <v>0.47407407407407409</v>
      </c>
      <c r="AG87" s="105" t="str">
        <f t="shared" si="24"/>
        <v>Incumplimiento</v>
      </c>
      <c r="AH87" s="166"/>
      <c r="AI87" s="65" t="s">
        <v>172</v>
      </c>
      <c r="AJ87" s="105" t="s">
        <v>172</v>
      </c>
    </row>
    <row r="88" spans="1:36" ht="37.049999999999997" customHeight="1">
      <c r="A88" s="63">
        <v>73</v>
      </c>
      <c r="B88" s="162" t="s">
        <v>400</v>
      </c>
      <c r="C88" s="162">
        <v>0</v>
      </c>
      <c r="D88" s="162">
        <v>0</v>
      </c>
      <c r="E88" s="162" t="s">
        <v>41</v>
      </c>
      <c r="F88" s="162">
        <v>22</v>
      </c>
      <c r="G88" s="231" t="s">
        <v>510</v>
      </c>
      <c r="H88" s="164" t="s">
        <v>6866</v>
      </c>
      <c r="I88" s="231" t="s">
        <v>18</v>
      </c>
      <c r="J88" s="231" t="s">
        <v>129</v>
      </c>
      <c r="K88" s="163">
        <v>6</v>
      </c>
      <c r="L88" s="165" t="s">
        <v>3778</v>
      </c>
      <c r="M88" s="165" t="s">
        <v>643</v>
      </c>
      <c r="N88" s="64">
        <v>7</v>
      </c>
      <c r="O88" s="64">
        <v>12</v>
      </c>
      <c r="P88" s="64">
        <v>29</v>
      </c>
      <c r="Q88" s="64">
        <v>20</v>
      </c>
      <c r="R88" s="64">
        <f t="shared" si="15"/>
        <v>68</v>
      </c>
      <c r="S88" s="105" t="s">
        <v>6794</v>
      </c>
      <c r="T88" s="166" t="s">
        <v>172</v>
      </c>
      <c r="U88" s="159">
        <f t="shared" si="16"/>
        <v>19</v>
      </c>
      <c r="V88" s="273">
        <v>25</v>
      </c>
      <c r="W88" s="100">
        <f t="shared" si="17"/>
        <v>1.3157894736842106</v>
      </c>
      <c r="X88" s="105" t="str">
        <f t="shared" si="18"/>
        <v>De acuerdo a lo programado</v>
      </c>
      <c r="Y88" s="166"/>
      <c r="Z88" s="159">
        <f t="shared" si="19"/>
        <v>49</v>
      </c>
      <c r="AA88" s="159"/>
      <c r="AB88" s="100" t="str">
        <f t="shared" si="20"/>
        <v>No hay ejecución</v>
      </c>
      <c r="AC88" s="105" t="str">
        <f t="shared" si="21"/>
        <v>NA</v>
      </c>
      <c r="AD88" s="166"/>
      <c r="AE88" s="65">
        <f t="shared" si="22"/>
        <v>25</v>
      </c>
      <c r="AF88" s="100">
        <f t="shared" si="23"/>
        <v>0.36764705882352944</v>
      </c>
      <c r="AG88" s="105" t="str">
        <f t="shared" si="24"/>
        <v>Incumplimiento</v>
      </c>
      <c r="AH88" s="166"/>
      <c r="AI88" s="65" t="s">
        <v>172</v>
      </c>
      <c r="AJ88" s="105" t="s">
        <v>172</v>
      </c>
    </row>
    <row r="89" spans="1:36" ht="37.049999999999997" customHeight="1">
      <c r="A89" s="63">
        <v>74</v>
      </c>
      <c r="B89" s="162" t="s">
        <v>400</v>
      </c>
      <c r="C89" s="162">
        <v>0</v>
      </c>
      <c r="D89" s="162">
        <v>0</v>
      </c>
      <c r="E89" s="162" t="s">
        <v>41</v>
      </c>
      <c r="F89" s="162">
        <v>22</v>
      </c>
      <c r="G89" s="231" t="s">
        <v>456</v>
      </c>
      <c r="H89" s="164" t="s">
        <v>6867</v>
      </c>
      <c r="I89" s="231" t="s">
        <v>18</v>
      </c>
      <c r="J89" s="231" t="s">
        <v>129</v>
      </c>
      <c r="K89" s="163">
        <v>6</v>
      </c>
      <c r="L89" s="165" t="s">
        <v>2214</v>
      </c>
      <c r="M89" s="165" t="s">
        <v>2215</v>
      </c>
      <c r="N89" s="64">
        <v>48</v>
      </c>
      <c r="O89" s="64">
        <v>55</v>
      </c>
      <c r="P89" s="64">
        <v>62</v>
      </c>
      <c r="Q89" s="64">
        <v>55</v>
      </c>
      <c r="R89" s="64">
        <f t="shared" si="15"/>
        <v>220</v>
      </c>
      <c r="S89" s="105" t="s">
        <v>6794</v>
      </c>
      <c r="T89" s="166" t="s">
        <v>172</v>
      </c>
      <c r="U89" s="159">
        <f t="shared" si="16"/>
        <v>103</v>
      </c>
      <c r="V89" s="273">
        <v>94</v>
      </c>
      <c r="W89" s="100">
        <f t="shared" si="17"/>
        <v>0.91262135922330101</v>
      </c>
      <c r="X89" s="105" t="str">
        <f t="shared" si="18"/>
        <v>De acuerdo a lo programado</v>
      </c>
      <c r="Y89" s="166"/>
      <c r="Z89" s="159">
        <f t="shared" si="19"/>
        <v>117</v>
      </c>
      <c r="AA89" s="159"/>
      <c r="AB89" s="100" t="str">
        <f t="shared" si="20"/>
        <v>No hay ejecución</v>
      </c>
      <c r="AC89" s="105" t="str">
        <f t="shared" si="21"/>
        <v>NA</v>
      </c>
      <c r="AD89" s="166"/>
      <c r="AE89" s="65">
        <f t="shared" si="22"/>
        <v>94</v>
      </c>
      <c r="AF89" s="100">
        <f t="shared" si="23"/>
        <v>0.42727272727272725</v>
      </c>
      <c r="AG89" s="105" t="str">
        <f t="shared" si="24"/>
        <v>Incumplimiento</v>
      </c>
      <c r="AH89" s="166"/>
      <c r="AI89" s="65" t="s">
        <v>172</v>
      </c>
      <c r="AJ89" s="105" t="s">
        <v>172</v>
      </c>
    </row>
    <row r="90" spans="1:36" ht="37.049999999999997" customHeight="1">
      <c r="A90" s="63">
        <v>75</v>
      </c>
      <c r="B90" s="162" t="s">
        <v>400</v>
      </c>
      <c r="C90" s="162">
        <v>0</v>
      </c>
      <c r="D90" s="162">
        <v>0</v>
      </c>
      <c r="E90" s="162" t="s">
        <v>41</v>
      </c>
      <c r="F90" s="162">
        <v>22</v>
      </c>
      <c r="G90" s="231" t="s">
        <v>456</v>
      </c>
      <c r="H90" s="164" t="s">
        <v>6868</v>
      </c>
      <c r="I90" s="231" t="s">
        <v>18</v>
      </c>
      <c r="J90" s="231" t="s">
        <v>129</v>
      </c>
      <c r="K90" s="163">
        <v>6</v>
      </c>
      <c r="L90" s="165" t="s">
        <v>3778</v>
      </c>
      <c r="M90" s="165" t="s">
        <v>643</v>
      </c>
      <c r="N90" s="64">
        <v>0</v>
      </c>
      <c r="O90" s="64">
        <v>1</v>
      </c>
      <c r="P90" s="64">
        <v>1</v>
      </c>
      <c r="Q90" s="64">
        <v>1</v>
      </c>
      <c r="R90" s="64">
        <f t="shared" si="15"/>
        <v>3</v>
      </c>
      <c r="S90" s="105" t="s">
        <v>6794</v>
      </c>
      <c r="T90" s="166" t="s">
        <v>172</v>
      </c>
      <c r="U90" s="159">
        <f t="shared" si="16"/>
        <v>1</v>
      </c>
      <c r="V90" s="273">
        <v>2</v>
      </c>
      <c r="W90" s="100">
        <f t="shared" si="17"/>
        <v>2</v>
      </c>
      <c r="X90" s="105" t="str">
        <f t="shared" si="18"/>
        <v>De acuerdo a lo programado</v>
      </c>
      <c r="Y90" s="166"/>
      <c r="Z90" s="159">
        <f t="shared" si="19"/>
        <v>2</v>
      </c>
      <c r="AA90" s="159"/>
      <c r="AB90" s="100" t="str">
        <f t="shared" si="20"/>
        <v>No hay ejecución</v>
      </c>
      <c r="AC90" s="105" t="str">
        <f t="shared" si="21"/>
        <v>NA</v>
      </c>
      <c r="AD90" s="166"/>
      <c r="AE90" s="65">
        <f t="shared" si="22"/>
        <v>2</v>
      </c>
      <c r="AF90" s="100">
        <f t="shared" si="23"/>
        <v>0.66666666666666663</v>
      </c>
      <c r="AG90" s="105" t="str">
        <f t="shared" si="24"/>
        <v>Incumplimiento</v>
      </c>
      <c r="AH90" s="166"/>
      <c r="AI90" s="65" t="s">
        <v>172</v>
      </c>
      <c r="AJ90" s="105" t="s">
        <v>172</v>
      </c>
    </row>
    <row r="91" spans="1:36" ht="37.049999999999997" customHeight="1">
      <c r="A91" s="63">
        <v>76</v>
      </c>
      <c r="B91" s="162" t="s">
        <v>400</v>
      </c>
      <c r="C91" s="162">
        <v>0</v>
      </c>
      <c r="D91" s="162">
        <v>0</v>
      </c>
      <c r="E91" s="162" t="s">
        <v>41</v>
      </c>
      <c r="F91" s="162">
        <v>22</v>
      </c>
      <c r="G91" s="231" t="s">
        <v>456</v>
      </c>
      <c r="H91" s="164" t="s">
        <v>6869</v>
      </c>
      <c r="I91" s="231" t="s">
        <v>18</v>
      </c>
      <c r="J91" s="231" t="s">
        <v>129</v>
      </c>
      <c r="K91" s="163">
        <v>6</v>
      </c>
      <c r="L91" s="165" t="s">
        <v>2214</v>
      </c>
      <c r="M91" s="165" t="s">
        <v>2215</v>
      </c>
      <c r="N91" s="64">
        <v>25</v>
      </c>
      <c r="O91" s="64">
        <v>27</v>
      </c>
      <c r="P91" s="64">
        <v>40</v>
      </c>
      <c r="Q91" s="64">
        <v>37</v>
      </c>
      <c r="R91" s="64">
        <f t="shared" si="15"/>
        <v>129</v>
      </c>
      <c r="S91" s="105" t="s">
        <v>6794</v>
      </c>
      <c r="T91" s="166" t="s">
        <v>172</v>
      </c>
      <c r="U91" s="159">
        <f t="shared" si="16"/>
        <v>52</v>
      </c>
      <c r="V91" s="273">
        <v>47</v>
      </c>
      <c r="W91" s="100">
        <f t="shared" si="17"/>
        <v>0.90384615384615385</v>
      </c>
      <c r="X91" s="105" t="str">
        <f t="shared" si="18"/>
        <v>De acuerdo a lo programado</v>
      </c>
      <c r="Y91" s="166"/>
      <c r="Z91" s="159">
        <f t="shared" si="19"/>
        <v>77</v>
      </c>
      <c r="AA91" s="159"/>
      <c r="AB91" s="100" t="str">
        <f t="shared" si="20"/>
        <v>No hay ejecución</v>
      </c>
      <c r="AC91" s="105" t="str">
        <f t="shared" si="21"/>
        <v>NA</v>
      </c>
      <c r="AD91" s="166"/>
      <c r="AE91" s="65">
        <f t="shared" si="22"/>
        <v>47</v>
      </c>
      <c r="AF91" s="100">
        <f t="shared" si="23"/>
        <v>0.36434108527131781</v>
      </c>
      <c r="AG91" s="105" t="str">
        <f t="shared" si="24"/>
        <v>Incumplimiento</v>
      </c>
      <c r="AH91" s="166"/>
      <c r="AI91" s="65" t="s">
        <v>172</v>
      </c>
      <c r="AJ91" s="105" t="s">
        <v>172</v>
      </c>
    </row>
    <row r="92" spans="1:36" ht="37.049999999999997" customHeight="1">
      <c r="A92" s="63">
        <v>77</v>
      </c>
      <c r="B92" s="162" t="s">
        <v>400</v>
      </c>
      <c r="C92" s="162">
        <v>0</v>
      </c>
      <c r="D92" s="162">
        <v>0</v>
      </c>
      <c r="E92" s="162" t="s">
        <v>41</v>
      </c>
      <c r="F92" s="162">
        <v>22</v>
      </c>
      <c r="G92" s="231" t="s">
        <v>456</v>
      </c>
      <c r="H92" s="164" t="s">
        <v>6870</v>
      </c>
      <c r="I92" s="231" t="s">
        <v>18</v>
      </c>
      <c r="J92" s="231" t="s">
        <v>129</v>
      </c>
      <c r="K92" s="163">
        <v>6</v>
      </c>
      <c r="L92" s="165" t="s">
        <v>3778</v>
      </c>
      <c r="M92" s="165" t="s">
        <v>643</v>
      </c>
      <c r="N92" s="64">
        <v>0</v>
      </c>
      <c r="O92" s="64">
        <v>2</v>
      </c>
      <c r="P92" s="64">
        <v>2</v>
      </c>
      <c r="Q92" s="64">
        <v>3</v>
      </c>
      <c r="R92" s="64">
        <f t="shared" si="15"/>
        <v>7</v>
      </c>
      <c r="S92" s="105" t="s">
        <v>6794</v>
      </c>
      <c r="T92" s="166" t="s">
        <v>172</v>
      </c>
      <c r="U92" s="159">
        <f t="shared" si="16"/>
        <v>2</v>
      </c>
      <c r="V92" s="273">
        <v>3</v>
      </c>
      <c r="W92" s="100">
        <f t="shared" si="17"/>
        <v>1.5</v>
      </c>
      <c r="X92" s="105" t="str">
        <f t="shared" si="18"/>
        <v>De acuerdo a lo programado</v>
      </c>
      <c r="Y92" s="166"/>
      <c r="Z92" s="159">
        <f t="shared" si="19"/>
        <v>5</v>
      </c>
      <c r="AA92" s="159"/>
      <c r="AB92" s="100" t="str">
        <f t="shared" si="20"/>
        <v>No hay ejecución</v>
      </c>
      <c r="AC92" s="105" t="str">
        <f t="shared" si="21"/>
        <v>NA</v>
      </c>
      <c r="AD92" s="166"/>
      <c r="AE92" s="65">
        <f t="shared" si="22"/>
        <v>3</v>
      </c>
      <c r="AF92" s="100">
        <f t="shared" si="23"/>
        <v>0.42857142857142855</v>
      </c>
      <c r="AG92" s="105" t="str">
        <f t="shared" si="24"/>
        <v>Incumplimiento</v>
      </c>
      <c r="AH92" s="166"/>
      <c r="AI92" s="65" t="s">
        <v>172</v>
      </c>
      <c r="AJ92" s="105" t="s">
        <v>172</v>
      </c>
    </row>
    <row r="93" spans="1:36" ht="37.049999999999997" customHeight="1">
      <c r="A93" s="63">
        <v>78</v>
      </c>
      <c r="B93" s="162" t="s">
        <v>400</v>
      </c>
      <c r="C93" s="162">
        <v>0</v>
      </c>
      <c r="D93" s="162">
        <v>0</v>
      </c>
      <c r="E93" s="162" t="s">
        <v>41</v>
      </c>
      <c r="F93" s="162">
        <v>22</v>
      </c>
      <c r="G93" s="231" t="s">
        <v>456</v>
      </c>
      <c r="H93" s="164" t="s">
        <v>6871</v>
      </c>
      <c r="I93" s="231" t="s">
        <v>18</v>
      </c>
      <c r="J93" s="231" t="s">
        <v>129</v>
      </c>
      <c r="K93" s="163">
        <v>6</v>
      </c>
      <c r="L93" s="165" t="s">
        <v>2214</v>
      </c>
      <c r="M93" s="165" t="s">
        <v>2215</v>
      </c>
      <c r="N93" s="64">
        <v>29</v>
      </c>
      <c r="O93" s="64">
        <v>71</v>
      </c>
      <c r="P93" s="64">
        <v>74</v>
      </c>
      <c r="Q93" s="64">
        <v>66</v>
      </c>
      <c r="R93" s="64">
        <f t="shared" si="15"/>
        <v>240</v>
      </c>
      <c r="S93" s="105" t="s">
        <v>6794</v>
      </c>
      <c r="T93" s="166" t="s">
        <v>172</v>
      </c>
      <c r="U93" s="159">
        <f t="shared" si="16"/>
        <v>100</v>
      </c>
      <c r="V93" s="273">
        <v>77</v>
      </c>
      <c r="W93" s="100">
        <f t="shared" si="17"/>
        <v>0.77</v>
      </c>
      <c r="X93" s="105" t="str">
        <f t="shared" si="18"/>
        <v>Atraso Leve</v>
      </c>
      <c r="Y93" s="166" t="s">
        <v>6848</v>
      </c>
      <c r="Z93" s="159">
        <f t="shared" si="19"/>
        <v>140</v>
      </c>
      <c r="AA93" s="159"/>
      <c r="AB93" s="100" t="str">
        <f t="shared" si="20"/>
        <v>No hay ejecución</v>
      </c>
      <c r="AC93" s="105" t="str">
        <f t="shared" si="21"/>
        <v>NA</v>
      </c>
      <c r="AD93" s="166"/>
      <c r="AE93" s="65">
        <f t="shared" si="22"/>
        <v>77</v>
      </c>
      <c r="AF93" s="100">
        <f t="shared" si="23"/>
        <v>0.32083333333333336</v>
      </c>
      <c r="AG93" s="105" t="str">
        <f t="shared" si="24"/>
        <v>Incumplimiento</v>
      </c>
      <c r="AH93" s="166"/>
      <c r="AI93" s="65" t="s">
        <v>172</v>
      </c>
      <c r="AJ93" s="105" t="s">
        <v>172</v>
      </c>
    </row>
    <row r="94" spans="1:36" ht="37.049999999999997" customHeight="1">
      <c r="A94" s="63">
        <v>79</v>
      </c>
      <c r="B94" s="162" t="s">
        <v>400</v>
      </c>
      <c r="C94" s="162">
        <v>0</v>
      </c>
      <c r="D94" s="162">
        <v>0</v>
      </c>
      <c r="E94" s="162" t="s">
        <v>41</v>
      </c>
      <c r="F94" s="162">
        <v>22</v>
      </c>
      <c r="G94" s="231" t="s">
        <v>491</v>
      </c>
      <c r="H94" s="164" t="s">
        <v>6872</v>
      </c>
      <c r="I94" s="231" t="s">
        <v>18</v>
      </c>
      <c r="J94" s="231" t="s">
        <v>129</v>
      </c>
      <c r="K94" s="163">
        <v>6</v>
      </c>
      <c r="L94" s="165" t="s">
        <v>3778</v>
      </c>
      <c r="M94" s="165" t="s">
        <v>643</v>
      </c>
      <c r="N94" s="64">
        <v>0</v>
      </c>
      <c r="O94" s="64">
        <v>2</v>
      </c>
      <c r="P94" s="64">
        <v>4</v>
      </c>
      <c r="Q94" s="64">
        <v>4</v>
      </c>
      <c r="R94" s="64">
        <f t="shared" si="15"/>
        <v>10</v>
      </c>
      <c r="S94" s="105" t="s">
        <v>6794</v>
      </c>
      <c r="T94" s="166" t="s">
        <v>172</v>
      </c>
      <c r="U94" s="159">
        <f t="shared" si="16"/>
        <v>2</v>
      </c>
      <c r="V94" s="273">
        <v>1</v>
      </c>
      <c r="W94" s="100">
        <f t="shared" si="17"/>
        <v>0.5</v>
      </c>
      <c r="X94" s="105" t="str">
        <f t="shared" si="18"/>
        <v>En Riesgo de no Cumplimiento</v>
      </c>
      <c r="Y94" s="166" t="s">
        <v>6873</v>
      </c>
      <c r="Z94" s="159">
        <f t="shared" si="19"/>
        <v>8</v>
      </c>
      <c r="AA94" s="159"/>
      <c r="AB94" s="100" t="str">
        <f t="shared" si="20"/>
        <v>No hay ejecución</v>
      </c>
      <c r="AC94" s="105" t="str">
        <f t="shared" si="21"/>
        <v>NA</v>
      </c>
      <c r="AD94" s="166"/>
      <c r="AE94" s="65">
        <f t="shared" si="22"/>
        <v>1</v>
      </c>
      <c r="AF94" s="100">
        <f t="shared" si="23"/>
        <v>0.1</v>
      </c>
      <c r="AG94" s="105" t="str">
        <f t="shared" si="24"/>
        <v>Incumplimiento</v>
      </c>
      <c r="AH94" s="166"/>
      <c r="AI94" s="65" t="s">
        <v>172</v>
      </c>
      <c r="AJ94" s="105" t="s">
        <v>172</v>
      </c>
    </row>
    <row r="95" spans="1:36" ht="37.049999999999997" customHeight="1" thickTop="1" thickBot="1">
      <c r="A95" s="63">
        <v>80</v>
      </c>
      <c r="B95" s="162" t="s">
        <v>400</v>
      </c>
      <c r="C95" s="162">
        <v>0</v>
      </c>
      <c r="D95" s="162">
        <v>0</v>
      </c>
      <c r="E95" s="162" t="s">
        <v>41</v>
      </c>
      <c r="F95" s="162">
        <v>22</v>
      </c>
      <c r="G95" s="231" t="s">
        <v>491</v>
      </c>
      <c r="H95" s="164" t="s">
        <v>6874</v>
      </c>
      <c r="I95" s="231" t="s">
        <v>18</v>
      </c>
      <c r="J95" s="231" t="s">
        <v>129</v>
      </c>
      <c r="K95" s="163">
        <v>6</v>
      </c>
      <c r="L95" s="165" t="s">
        <v>2214</v>
      </c>
      <c r="M95" s="165" t="s">
        <v>2215</v>
      </c>
      <c r="N95" s="64">
        <v>0</v>
      </c>
      <c r="O95" s="64">
        <v>0</v>
      </c>
      <c r="P95" s="64">
        <v>0</v>
      </c>
      <c r="Q95" s="64">
        <v>0</v>
      </c>
      <c r="R95" s="64">
        <f t="shared" si="15"/>
        <v>0</v>
      </c>
      <c r="S95" s="105" t="s">
        <v>6794</v>
      </c>
      <c r="T95" s="166" t="s">
        <v>172</v>
      </c>
      <c r="U95" s="159">
        <f t="shared" si="16"/>
        <v>0</v>
      </c>
      <c r="V95" s="273"/>
      <c r="W95" s="100" t="str">
        <f t="shared" si="17"/>
        <v>No hay ejecución</v>
      </c>
      <c r="X95" s="105" t="str">
        <f t="shared" si="18"/>
        <v>NA</v>
      </c>
      <c r="Y95" s="166"/>
      <c r="Z95" s="159">
        <f t="shared" si="19"/>
        <v>0</v>
      </c>
      <c r="AA95" s="159"/>
      <c r="AB95" s="100" t="str">
        <f t="shared" si="20"/>
        <v>No hay ejecución</v>
      </c>
      <c r="AC95" s="105" t="str">
        <f t="shared" si="21"/>
        <v>NA</v>
      </c>
      <c r="AD95" s="166"/>
      <c r="AE95" s="65">
        <f t="shared" si="22"/>
        <v>0</v>
      </c>
      <c r="AF95" s="100" t="str">
        <f t="shared" si="23"/>
        <v>No hay Programación</v>
      </c>
      <c r="AG95" s="105" t="str">
        <f t="shared" si="24"/>
        <v>De acuerdo a lo programado</v>
      </c>
      <c r="AH95" s="166"/>
      <c r="AI95" s="65" t="s">
        <v>172</v>
      </c>
      <c r="AJ95" s="105" t="s">
        <v>172</v>
      </c>
    </row>
    <row r="96" spans="1:36" ht="37.049999999999997" customHeight="1" thickTop="1" thickBot="1">
      <c r="A96" s="63">
        <v>81</v>
      </c>
      <c r="B96" s="162" t="s">
        <v>400</v>
      </c>
      <c r="C96" s="162">
        <v>0</v>
      </c>
      <c r="D96" s="162">
        <v>0</v>
      </c>
      <c r="E96" s="162" t="s">
        <v>41</v>
      </c>
      <c r="F96" s="162">
        <v>22</v>
      </c>
      <c r="G96" s="231" t="s">
        <v>491</v>
      </c>
      <c r="H96" s="164" t="s">
        <v>6875</v>
      </c>
      <c r="I96" s="231" t="s">
        <v>18</v>
      </c>
      <c r="J96" s="231" t="s">
        <v>129</v>
      </c>
      <c r="K96" s="163">
        <v>6</v>
      </c>
      <c r="L96" s="165" t="s">
        <v>3778</v>
      </c>
      <c r="M96" s="165" t="s">
        <v>643</v>
      </c>
      <c r="N96" s="64">
        <v>0</v>
      </c>
      <c r="O96" s="64">
        <v>0</v>
      </c>
      <c r="P96" s="64">
        <v>0</v>
      </c>
      <c r="Q96" s="64">
        <v>0</v>
      </c>
      <c r="R96" s="64">
        <f t="shared" si="15"/>
        <v>0</v>
      </c>
      <c r="S96" s="105" t="s">
        <v>6794</v>
      </c>
      <c r="T96" s="166" t="s">
        <v>172</v>
      </c>
      <c r="U96" s="159">
        <f t="shared" si="16"/>
        <v>0</v>
      </c>
      <c r="V96" s="273"/>
      <c r="W96" s="100" t="str">
        <f t="shared" si="17"/>
        <v>No hay ejecución</v>
      </c>
      <c r="X96" s="105" t="str">
        <f t="shared" si="18"/>
        <v>NA</v>
      </c>
      <c r="Y96" s="166"/>
      <c r="Z96" s="159">
        <f t="shared" si="19"/>
        <v>0</v>
      </c>
      <c r="AA96" s="159"/>
      <c r="AB96" s="100" t="str">
        <f t="shared" si="20"/>
        <v>No hay ejecución</v>
      </c>
      <c r="AC96" s="105" t="str">
        <f t="shared" si="21"/>
        <v>NA</v>
      </c>
      <c r="AD96" s="166"/>
      <c r="AE96" s="65">
        <f t="shared" si="22"/>
        <v>0</v>
      </c>
      <c r="AF96" s="100" t="str">
        <f t="shared" si="23"/>
        <v>No hay Programación</v>
      </c>
      <c r="AG96" s="105" t="str">
        <f t="shared" si="24"/>
        <v>De acuerdo a lo programado</v>
      </c>
      <c r="AH96" s="166"/>
      <c r="AI96" s="65" t="s">
        <v>172</v>
      </c>
      <c r="AJ96" s="105" t="s">
        <v>172</v>
      </c>
    </row>
    <row r="97" spans="1:36" ht="37.049999999999997" customHeight="1" thickTop="1" thickBot="1">
      <c r="A97" s="63">
        <v>82</v>
      </c>
      <c r="B97" s="162" t="s">
        <v>400</v>
      </c>
      <c r="C97" s="162">
        <v>0</v>
      </c>
      <c r="D97" s="162">
        <v>0</v>
      </c>
      <c r="E97" s="162" t="s">
        <v>41</v>
      </c>
      <c r="F97" s="162">
        <v>22</v>
      </c>
      <c r="G97" s="231" t="s">
        <v>491</v>
      </c>
      <c r="H97" s="164" t="s">
        <v>6876</v>
      </c>
      <c r="I97" s="231" t="s">
        <v>18</v>
      </c>
      <c r="J97" s="231" t="s">
        <v>129</v>
      </c>
      <c r="K97" s="163">
        <v>6</v>
      </c>
      <c r="L97" s="165" t="s">
        <v>2214</v>
      </c>
      <c r="M97" s="165" t="s">
        <v>2215</v>
      </c>
      <c r="N97" s="64">
        <v>0</v>
      </c>
      <c r="O97" s="64">
        <v>0</v>
      </c>
      <c r="P97" s="64">
        <v>0</v>
      </c>
      <c r="Q97" s="64">
        <v>0</v>
      </c>
      <c r="R97" s="64">
        <f t="shared" si="15"/>
        <v>0</v>
      </c>
      <c r="S97" s="105" t="s">
        <v>6794</v>
      </c>
      <c r="T97" s="166" t="s">
        <v>172</v>
      </c>
      <c r="U97" s="159">
        <f t="shared" si="16"/>
        <v>0</v>
      </c>
      <c r="V97" s="273"/>
      <c r="W97" s="100" t="str">
        <f t="shared" si="17"/>
        <v>No hay ejecución</v>
      </c>
      <c r="X97" s="105" t="str">
        <f t="shared" si="18"/>
        <v>NA</v>
      </c>
      <c r="Y97" s="166"/>
      <c r="Z97" s="159">
        <f t="shared" si="19"/>
        <v>0</v>
      </c>
      <c r="AA97" s="159"/>
      <c r="AB97" s="100" t="str">
        <f t="shared" si="20"/>
        <v>No hay ejecución</v>
      </c>
      <c r="AC97" s="105" t="str">
        <f t="shared" si="21"/>
        <v>NA</v>
      </c>
      <c r="AD97" s="166"/>
      <c r="AE97" s="65">
        <f t="shared" si="22"/>
        <v>0</v>
      </c>
      <c r="AF97" s="100" t="str">
        <f t="shared" si="23"/>
        <v>No hay Programación</v>
      </c>
      <c r="AG97" s="105" t="str">
        <f t="shared" si="24"/>
        <v>De acuerdo a lo programado</v>
      </c>
      <c r="AH97" s="166"/>
      <c r="AI97" s="65" t="s">
        <v>172</v>
      </c>
      <c r="AJ97" s="105" t="s">
        <v>172</v>
      </c>
    </row>
    <row r="98" spans="1:36" ht="37.049999999999997" customHeight="1" thickTop="1" thickBot="1">
      <c r="A98" s="63">
        <v>83</v>
      </c>
      <c r="B98" s="162" t="s">
        <v>400</v>
      </c>
      <c r="C98" s="162">
        <v>0</v>
      </c>
      <c r="D98" s="162">
        <v>0</v>
      </c>
      <c r="E98" s="162" t="s">
        <v>41</v>
      </c>
      <c r="F98" s="162">
        <v>22</v>
      </c>
      <c r="G98" s="231" t="s">
        <v>491</v>
      </c>
      <c r="H98" s="164" t="s">
        <v>6877</v>
      </c>
      <c r="I98" s="231" t="s">
        <v>18</v>
      </c>
      <c r="J98" s="231" t="s">
        <v>129</v>
      </c>
      <c r="K98" s="163">
        <v>6</v>
      </c>
      <c r="L98" s="165" t="s">
        <v>3778</v>
      </c>
      <c r="M98" s="165" t="s">
        <v>643</v>
      </c>
      <c r="N98" s="64">
        <v>0</v>
      </c>
      <c r="O98" s="64">
        <v>0</v>
      </c>
      <c r="P98" s="64">
        <v>0</v>
      </c>
      <c r="Q98" s="64">
        <v>0</v>
      </c>
      <c r="R98" s="64">
        <f t="shared" si="15"/>
        <v>0</v>
      </c>
      <c r="S98" s="105" t="s">
        <v>6794</v>
      </c>
      <c r="T98" s="166" t="s">
        <v>172</v>
      </c>
      <c r="U98" s="159">
        <f t="shared" si="16"/>
        <v>0</v>
      </c>
      <c r="V98" s="273"/>
      <c r="W98" s="100" t="str">
        <f t="shared" si="17"/>
        <v>No hay ejecución</v>
      </c>
      <c r="X98" s="105" t="str">
        <f t="shared" si="18"/>
        <v>NA</v>
      </c>
      <c r="Y98" s="166"/>
      <c r="Z98" s="159">
        <f t="shared" si="19"/>
        <v>0</v>
      </c>
      <c r="AA98" s="159"/>
      <c r="AB98" s="100" t="str">
        <f t="shared" si="20"/>
        <v>No hay ejecución</v>
      </c>
      <c r="AC98" s="105" t="str">
        <f t="shared" si="21"/>
        <v>NA</v>
      </c>
      <c r="AD98" s="166"/>
      <c r="AE98" s="65">
        <f t="shared" si="22"/>
        <v>0</v>
      </c>
      <c r="AF98" s="100" t="str">
        <f t="shared" si="23"/>
        <v>No hay Programación</v>
      </c>
      <c r="AG98" s="105" t="str">
        <f t="shared" si="24"/>
        <v>De acuerdo a lo programado</v>
      </c>
      <c r="AH98" s="166"/>
      <c r="AI98" s="65" t="s">
        <v>172</v>
      </c>
      <c r="AJ98" s="105" t="s">
        <v>172</v>
      </c>
    </row>
    <row r="99" spans="1:36" ht="37.049999999999997" customHeight="1">
      <c r="A99" s="63">
        <v>84</v>
      </c>
      <c r="B99" s="162" t="s">
        <v>400</v>
      </c>
      <c r="C99" s="162">
        <v>0</v>
      </c>
      <c r="D99" s="162">
        <v>0</v>
      </c>
      <c r="E99" s="162" t="s">
        <v>41</v>
      </c>
      <c r="F99" s="162">
        <v>22</v>
      </c>
      <c r="G99" s="231" t="s">
        <v>422</v>
      </c>
      <c r="H99" s="164" t="s">
        <v>6878</v>
      </c>
      <c r="I99" s="231" t="s">
        <v>18</v>
      </c>
      <c r="J99" s="231" t="s">
        <v>129</v>
      </c>
      <c r="K99" s="163">
        <v>6</v>
      </c>
      <c r="L99" s="165" t="s">
        <v>2214</v>
      </c>
      <c r="M99" s="165" t="s">
        <v>2215</v>
      </c>
      <c r="N99" s="64">
        <v>28</v>
      </c>
      <c r="O99" s="64">
        <v>46</v>
      </c>
      <c r="P99" s="64">
        <v>40</v>
      </c>
      <c r="Q99" s="64">
        <v>34</v>
      </c>
      <c r="R99" s="64">
        <f t="shared" si="15"/>
        <v>148</v>
      </c>
      <c r="S99" s="105" t="s">
        <v>6794</v>
      </c>
      <c r="T99" s="166" t="s">
        <v>172</v>
      </c>
      <c r="U99" s="159">
        <f t="shared" si="16"/>
        <v>74</v>
      </c>
      <c r="V99" s="273">
        <v>71</v>
      </c>
      <c r="W99" s="100">
        <f t="shared" si="17"/>
        <v>0.95945945945945943</v>
      </c>
      <c r="X99" s="105" t="str">
        <f t="shared" si="18"/>
        <v>De acuerdo a lo programado</v>
      </c>
      <c r="Y99" s="166"/>
      <c r="Z99" s="159">
        <f t="shared" si="19"/>
        <v>74</v>
      </c>
      <c r="AA99" s="159"/>
      <c r="AB99" s="100" t="str">
        <f t="shared" si="20"/>
        <v>No hay ejecución</v>
      </c>
      <c r="AC99" s="105" t="str">
        <f t="shared" si="21"/>
        <v>NA</v>
      </c>
      <c r="AD99" s="166"/>
      <c r="AE99" s="65">
        <f t="shared" si="22"/>
        <v>71</v>
      </c>
      <c r="AF99" s="100">
        <f t="shared" si="23"/>
        <v>0.47972972972972971</v>
      </c>
      <c r="AG99" s="105" t="str">
        <f t="shared" si="24"/>
        <v>Incumplimiento</v>
      </c>
      <c r="AH99" s="166"/>
      <c r="AI99" s="65" t="s">
        <v>172</v>
      </c>
      <c r="AJ99" s="105" t="s">
        <v>172</v>
      </c>
    </row>
    <row r="100" spans="1:36" ht="37.049999999999997" customHeight="1" thickTop="1" thickBot="1">
      <c r="A100" s="63">
        <v>85</v>
      </c>
      <c r="B100" s="162" t="s">
        <v>400</v>
      </c>
      <c r="C100" s="162">
        <v>0</v>
      </c>
      <c r="D100" s="162">
        <v>0</v>
      </c>
      <c r="E100" s="162" t="s">
        <v>41</v>
      </c>
      <c r="F100" s="162">
        <v>22</v>
      </c>
      <c r="G100" s="231" t="s">
        <v>422</v>
      </c>
      <c r="H100" s="164" t="s">
        <v>6879</v>
      </c>
      <c r="I100" s="231" t="s">
        <v>18</v>
      </c>
      <c r="J100" s="231" t="s">
        <v>129</v>
      </c>
      <c r="K100" s="163">
        <v>6</v>
      </c>
      <c r="L100" s="165" t="s">
        <v>3778</v>
      </c>
      <c r="M100" s="165" t="s">
        <v>643</v>
      </c>
      <c r="N100" s="64">
        <v>0</v>
      </c>
      <c r="O100" s="64">
        <v>0</v>
      </c>
      <c r="P100" s="64">
        <v>4</v>
      </c>
      <c r="Q100" s="64">
        <v>0</v>
      </c>
      <c r="R100" s="64">
        <f t="shared" si="15"/>
        <v>4</v>
      </c>
      <c r="S100" s="105" t="s">
        <v>6794</v>
      </c>
      <c r="T100" s="166" t="s">
        <v>172</v>
      </c>
      <c r="U100" s="159">
        <f t="shared" si="16"/>
        <v>0</v>
      </c>
      <c r="V100" s="273"/>
      <c r="W100" s="100" t="str">
        <f t="shared" si="17"/>
        <v>No hay ejecución</v>
      </c>
      <c r="X100" s="105" t="str">
        <f t="shared" si="18"/>
        <v>NA</v>
      </c>
      <c r="Y100" s="166"/>
      <c r="Z100" s="159">
        <f t="shared" si="19"/>
        <v>4</v>
      </c>
      <c r="AA100" s="159"/>
      <c r="AB100" s="100" t="str">
        <f t="shared" si="20"/>
        <v>No hay ejecución</v>
      </c>
      <c r="AC100" s="105" t="str">
        <f t="shared" si="21"/>
        <v>NA</v>
      </c>
      <c r="AD100" s="166"/>
      <c r="AE100" s="65">
        <f t="shared" si="22"/>
        <v>0</v>
      </c>
      <c r="AF100" s="100" t="str">
        <f t="shared" si="23"/>
        <v>No hay Programación</v>
      </c>
      <c r="AG100" s="105" t="str">
        <f t="shared" si="24"/>
        <v>De acuerdo a lo programado</v>
      </c>
      <c r="AH100" s="166"/>
      <c r="AI100" s="65" t="s">
        <v>172</v>
      </c>
      <c r="AJ100" s="105" t="s">
        <v>172</v>
      </c>
    </row>
    <row r="101" spans="1:36" ht="37.049999999999997" customHeight="1" thickTop="1" thickBot="1">
      <c r="A101" s="63">
        <v>86</v>
      </c>
      <c r="B101" s="162" t="s">
        <v>400</v>
      </c>
      <c r="C101" s="162">
        <v>0</v>
      </c>
      <c r="D101" s="162">
        <v>0</v>
      </c>
      <c r="E101" s="162" t="s">
        <v>41</v>
      </c>
      <c r="F101" s="162">
        <v>22</v>
      </c>
      <c r="G101" s="231" t="s">
        <v>422</v>
      </c>
      <c r="H101" s="164" t="s">
        <v>6880</v>
      </c>
      <c r="I101" s="231" t="s">
        <v>18</v>
      </c>
      <c r="J101" s="231" t="s">
        <v>129</v>
      </c>
      <c r="K101" s="163">
        <v>6</v>
      </c>
      <c r="L101" s="165" t="s">
        <v>2214</v>
      </c>
      <c r="M101" s="165" t="s">
        <v>2215</v>
      </c>
      <c r="N101" s="64">
        <v>0</v>
      </c>
      <c r="O101" s="64">
        <v>0</v>
      </c>
      <c r="P101" s="64">
        <v>0</v>
      </c>
      <c r="Q101" s="64">
        <v>0</v>
      </c>
      <c r="R101" s="64">
        <f t="shared" si="15"/>
        <v>0</v>
      </c>
      <c r="S101" s="105" t="s">
        <v>6794</v>
      </c>
      <c r="T101" s="166" t="s">
        <v>172</v>
      </c>
      <c r="U101" s="159">
        <f t="shared" si="16"/>
        <v>0</v>
      </c>
      <c r="V101" s="273"/>
      <c r="W101" s="100" t="str">
        <f t="shared" si="17"/>
        <v>No hay ejecución</v>
      </c>
      <c r="X101" s="105" t="str">
        <f t="shared" si="18"/>
        <v>NA</v>
      </c>
      <c r="Y101" s="166"/>
      <c r="Z101" s="159">
        <f t="shared" si="19"/>
        <v>0</v>
      </c>
      <c r="AA101" s="159"/>
      <c r="AB101" s="100" t="str">
        <f t="shared" si="20"/>
        <v>No hay ejecución</v>
      </c>
      <c r="AC101" s="105" t="str">
        <f t="shared" si="21"/>
        <v>NA</v>
      </c>
      <c r="AD101" s="166"/>
      <c r="AE101" s="65">
        <f t="shared" si="22"/>
        <v>0</v>
      </c>
      <c r="AF101" s="100" t="str">
        <f t="shared" si="23"/>
        <v>No hay Programación</v>
      </c>
      <c r="AG101" s="105" t="str">
        <f t="shared" si="24"/>
        <v>De acuerdo a lo programado</v>
      </c>
      <c r="AH101" s="166"/>
      <c r="AI101" s="65" t="s">
        <v>172</v>
      </c>
      <c r="AJ101" s="105" t="s">
        <v>172</v>
      </c>
    </row>
    <row r="102" spans="1:36" ht="37.049999999999997" customHeight="1" thickTop="1" thickBot="1">
      <c r="A102" s="63">
        <v>87</v>
      </c>
      <c r="B102" s="162" t="s">
        <v>400</v>
      </c>
      <c r="C102" s="162">
        <v>0</v>
      </c>
      <c r="D102" s="162">
        <v>0</v>
      </c>
      <c r="E102" s="162" t="s">
        <v>41</v>
      </c>
      <c r="F102" s="162">
        <v>22</v>
      </c>
      <c r="G102" s="231" t="s">
        <v>422</v>
      </c>
      <c r="H102" s="164" t="s">
        <v>6881</v>
      </c>
      <c r="I102" s="231" t="s">
        <v>18</v>
      </c>
      <c r="J102" s="231" t="s">
        <v>129</v>
      </c>
      <c r="K102" s="163">
        <v>6</v>
      </c>
      <c r="L102" s="165" t="s">
        <v>3778</v>
      </c>
      <c r="M102" s="165" t="s">
        <v>643</v>
      </c>
      <c r="N102" s="64">
        <v>0</v>
      </c>
      <c r="O102" s="64">
        <v>0</v>
      </c>
      <c r="P102" s="64">
        <v>0</v>
      </c>
      <c r="Q102" s="64">
        <v>0</v>
      </c>
      <c r="R102" s="64">
        <f t="shared" si="15"/>
        <v>0</v>
      </c>
      <c r="S102" s="105" t="s">
        <v>6794</v>
      </c>
      <c r="T102" s="166" t="s">
        <v>172</v>
      </c>
      <c r="U102" s="159">
        <f t="shared" si="16"/>
        <v>0</v>
      </c>
      <c r="V102" s="273"/>
      <c r="W102" s="100" t="str">
        <f t="shared" si="17"/>
        <v>No hay ejecución</v>
      </c>
      <c r="X102" s="105" t="str">
        <f t="shared" si="18"/>
        <v>NA</v>
      </c>
      <c r="Y102" s="166"/>
      <c r="Z102" s="159">
        <f t="shared" si="19"/>
        <v>0</v>
      </c>
      <c r="AA102" s="159"/>
      <c r="AB102" s="100" t="str">
        <f t="shared" si="20"/>
        <v>No hay ejecución</v>
      </c>
      <c r="AC102" s="105" t="str">
        <f t="shared" si="21"/>
        <v>NA</v>
      </c>
      <c r="AD102" s="166"/>
      <c r="AE102" s="65">
        <f t="shared" si="22"/>
        <v>0</v>
      </c>
      <c r="AF102" s="100" t="str">
        <f t="shared" si="23"/>
        <v>No hay Programación</v>
      </c>
      <c r="AG102" s="105" t="str">
        <f t="shared" si="24"/>
        <v>De acuerdo a lo programado</v>
      </c>
      <c r="AH102" s="166"/>
      <c r="AI102" s="65" t="s">
        <v>172</v>
      </c>
      <c r="AJ102" s="105" t="s">
        <v>172</v>
      </c>
    </row>
    <row r="103" spans="1:36" ht="37.049999999999997" customHeight="1">
      <c r="A103" s="63">
        <v>88</v>
      </c>
      <c r="B103" s="162" t="s">
        <v>400</v>
      </c>
      <c r="C103" s="162">
        <v>0</v>
      </c>
      <c r="D103" s="162">
        <v>0</v>
      </c>
      <c r="E103" s="162" t="s">
        <v>41</v>
      </c>
      <c r="F103" s="162">
        <v>22</v>
      </c>
      <c r="G103" s="231" t="s">
        <v>436</v>
      </c>
      <c r="H103" s="164" t="s">
        <v>6882</v>
      </c>
      <c r="I103" s="231" t="s">
        <v>18</v>
      </c>
      <c r="J103" s="231" t="s">
        <v>129</v>
      </c>
      <c r="K103" s="163">
        <v>6</v>
      </c>
      <c r="L103" s="165" t="s">
        <v>2214</v>
      </c>
      <c r="M103" s="165" t="s">
        <v>2215</v>
      </c>
      <c r="N103" s="64">
        <v>33</v>
      </c>
      <c r="O103" s="64">
        <v>30</v>
      </c>
      <c r="P103" s="64">
        <v>13</v>
      </c>
      <c r="Q103" s="64">
        <v>4</v>
      </c>
      <c r="R103" s="64">
        <f t="shared" si="15"/>
        <v>80</v>
      </c>
      <c r="S103" s="105" t="s">
        <v>6794</v>
      </c>
      <c r="T103" s="166" t="s">
        <v>172</v>
      </c>
      <c r="U103" s="159">
        <f t="shared" si="16"/>
        <v>63</v>
      </c>
      <c r="V103" s="273">
        <v>62</v>
      </c>
      <c r="W103" s="100">
        <f t="shared" si="17"/>
        <v>0.98412698412698407</v>
      </c>
      <c r="X103" s="105" t="str">
        <f t="shared" si="18"/>
        <v>De acuerdo a lo programado</v>
      </c>
      <c r="Y103" s="166"/>
      <c r="Z103" s="159">
        <f t="shared" si="19"/>
        <v>17</v>
      </c>
      <c r="AA103" s="159"/>
      <c r="AB103" s="100" t="str">
        <f t="shared" si="20"/>
        <v>No hay ejecución</v>
      </c>
      <c r="AC103" s="105" t="str">
        <f t="shared" si="21"/>
        <v>NA</v>
      </c>
      <c r="AD103" s="166"/>
      <c r="AE103" s="65">
        <f t="shared" si="22"/>
        <v>62</v>
      </c>
      <c r="AF103" s="100">
        <f t="shared" si="23"/>
        <v>0.77500000000000002</v>
      </c>
      <c r="AG103" s="105" t="str">
        <f t="shared" si="24"/>
        <v>Atraso Leve</v>
      </c>
      <c r="AH103" s="166"/>
      <c r="AI103" s="65" t="s">
        <v>172</v>
      </c>
      <c r="AJ103" s="105" t="s">
        <v>172</v>
      </c>
    </row>
    <row r="104" spans="1:36" ht="37.049999999999997" customHeight="1" thickTop="1" thickBot="1">
      <c r="A104" s="63">
        <v>89</v>
      </c>
      <c r="B104" s="162" t="s">
        <v>400</v>
      </c>
      <c r="C104" s="162">
        <v>0</v>
      </c>
      <c r="D104" s="162">
        <v>0</v>
      </c>
      <c r="E104" s="162" t="s">
        <v>41</v>
      </c>
      <c r="F104" s="162">
        <v>22</v>
      </c>
      <c r="G104" s="231" t="s">
        <v>491</v>
      </c>
      <c r="H104" s="164" t="s">
        <v>6883</v>
      </c>
      <c r="I104" s="231" t="s">
        <v>18</v>
      </c>
      <c r="J104" s="231" t="s">
        <v>129</v>
      </c>
      <c r="K104" s="163">
        <v>6</v>
      </c>
      <c r="L104" s="165" t="s">
        <v>3778</v>
      </c>
      <c r="M104" s="165" t="s">
        <v>643</v>
      </c>
      <c r="N104" s="64">
        <v>1</v>
      </c>
      <c r="O104" s="64">
        <v>0</v>
      </c>
      <c r="P104" s="64">
        <v>0</v>
      </c>
      <c r="Q104" s="64">
        <v>0</v>
      </c>
      <c r="R104" s="64">
        <f t="shared" si="15"/>
        <v>1</v>
      </c>
      <c r="S104" s="105" t="s">
        <v>6794</v>
      </c>
      <c r="T104" s="166" t="s">
        <v>172</v>
      </c>
      <c r="U104" s="159">
        <f t="shared" si="16"/>
        <v>1</v>
      </c>
      <c r="V104" s="273"/>
      <c r="W104" s="100" t="str">
        <f t="shared" si="17"/>
        <v>No hay ejecución</v>
      </c>
      <c r="X104" s="105" t="str">
        <f t="shared" si="18"/>
        <v>NA</v>
      </c>
      <c r="Y104" s="166"/>
      <c r="Z104" s="159">
        <f t="shared" si="19"/>
        <v>0</v>
      </c>
      <c r="AA104" s="159"/>
      <c r="AB104" s="100" t="str">
        <f t="shared" si="20"/>
        <v>No hay ejecución</v>
      </c>
      <c r="AC104" s="105" t="str">
        <f t="shared" si="21"/>
        <v>NA</v>
      </c>
      <c r="AD104" s="166"/>
      <c r="AE104" s="65">
        <f t="shared" si="22"/>
        <v>0</v>
      </c>
      <c r="AF104" s="100" t="str">
        <f t="shared" si="23"/>
        <v>No hay Programación</v>
      </c>
      <c r="AG104" s="105" t="str">
        <f t="shared" si="24"/>
        <v>De acuerdo a lo programado</v>
      </c>
      <c r="AH104" s="166"/>
      <c r="AI104" s="65" t="s">
        <v>172</v>
      </c>
      <c r="AJ104" s="105" t="s">
        <v>172</v>
      </c>
    </row>
    <row r="105" spans="1:36" ht="37.049999999999997" customHeight="1" thickTop="1" thickBot="1">
      <c r="A105" s="63">
        <v>90</v>
      </c>
      <c r="B105" s="162" t="s">
        <v>400</v>
      </c>
      <c r="C105" s="162">
        <v>0</v>
      </c>
      <c r="D105" s="162">
        <v>0</v>
      </c>
      <c r="E105" s="162" t="s">
        <v>41</v>
      </c>
      <c r="F105" s="162">
        <v>22</v>
      </c>
      <c r="G105" s="231" t="s">
        <v>456</v>
      </c>
      <c r="H105" s="164" t="s">
        <v>6884</v>
      </c>
      <c r="I105" s="231" t="s">
        <v>18</v>
      </c>
      <c r="J105" s="231" t="s">
        <v>129</v>
      </c>
      <c r="K105" s="163">
        <v>6</v>
      </c>
      <c r="L105" s="165" t="s">
        <v>2214</v>
      </c>
      <c r="M105" s="165" t="s">
        <v>2215</v>
      </c>
      <c r="N105" s="64">
        <v>0</v>
      </c>
      <c r="O105" s="64">
        <v>0</v>
      </c>
      <c r="P105" s="64">
        <v>0</v>
      </c>
      <c r="Q105" s="64">
        <v>0</v>
      </c>
      <c r="R105" s="64">
        <f t="shared" si="15"/>
        <v>0</v>
      </c>
      <c r="S105" s="105" t="s">
        <v>6794</v>
      </c>
      <c r="T105" s="166" t="s">
        <v>172</v>
      </c>
      <c r="U105" s="159">
        <f t="shared" si="16"/>
        <v>0</v>
      </c>
      <c r="V105" s="273"/>
      <c r="W105" s="100" t="str">
        <f t="shared" si="17"/>
        <v>No hay ejecución</v>
      </c>
      <c r="X105" s="105" t="str">
        <f t="shared" si="18"/>
        <v>NA</v>
      </c>
      <c r="Y105" s="166"/>
      <c r="Z105" s="159">
        <f t="shared" si="19"/>
        <v>0</v>
      </c>
      <c r="AA105" s="159"/>
      <c r="AB105" s="100" t="str">
        <f t="shared" si="20"/>
        <v>No hay ejecución</v>
      </c>
      <c r="AC105" s="105" t="str">
        <f t="shared" si="21"/>
        <v>NA</v>
      </c>
      <c r="AD105" s="166"/>
      <c r="AE105" s="65">
        <f t="shared" si="22"/>
        <v>0</v>
      </c>
      <c r="AF105" s="100" t="str">
        <f t="shared" si="23"/>
        <v>No hay Programación</v>
      </c>
      <c r="AG105" s="105" t="str">
        <f t="shared" si="24"/>
        <v>De acuerdo a lo programado</v>
      </c>
      <c r="AH105" s="166"/>
      <c r="AI105" s="65" t="s">
        <v>172</v>
      </c>
      <c r="AJ105" s="105" t="s">
        <v>172</v>
      </c>
    </row>
    <row r="106" spans="1:36" ht="37.049999999999997" customHeight="1" thickTop="1" thickBot="1">
      <c r="A106" s="63">
        <v>91</v>
      </c>
      <c r="B106" s="162" t="s">
        <v>400</v>
      </c>
      <c r="C106" s="162">
        <v>0</v>
      </c>
      <c r="D106" s="162">
        <v>0</v>
      </c>
      <c r="E106" s="162" t="s">
        <v>41</v>
      </c>
      <c r="F106" s="162">
        <v>22</v>
      </c>
      <c r="G106" s="231" t="s">
        <v>456</v>
      </c>
      <c r="H106" s="164" t="s">
        <v>6885</v>
      </c>
      <c r="I106" s="231" t="s">
        <v>18</v>
      </c>
      <c r="J106" s="231" t="s">
        <v>129</v>
      </c>
      <c r="K106" s="163">
        <v>6</v>
      </c>
      <c r="L106" s="165" t="s">
        <v>3778</v>
      </c>
      <c r="M106" s="165" t="s">
        <v>643</v>
      </c>
      <c r="N106" s="64">
        <v>0</v>
      </c>
      <c r="O106" s="64">
        <v>0</v>
      </c>
      <c r="P106" s="64">
        <v>0</v>
      </c>
      <c r="Q106" s="64">
        <v>0</v>
      </c>
      <c r="R106" s="64">
        <f t="shared" si="15"/>
        <v>0</v>
      </c>
      <c r="S106" s="105" t="s">
        <v>6794</v>
      </c>
      <c r="T106" s="166" t="s">
        <v>172</v>
      </c>
      <c r="U106" s="159">
        <f t="shared" si="16"/>
        <v>0</v>
      </c>
      <c r="V106" s="273"/>
      <c r="W106" s="100" t="str">
        <f t="shared" si="17"/>
        <v>No hay ejecución</v>
      </c>
      <c r="X106" s="105" t="str">
        <f t="shared" si="18"/>
        <v>NA</v>
      </c>
      <c r="Y106" s="166"/>
      <c r="Z106" s="159">
        <f t="shared" si="19"/>
        <v>0</v>
      </c>
      <c r="AA106" s="159"/>
      <c r="AB106" s="100" t="str">
        <f t="shared" si="20"/>
        <v>No hay ejecución</v>
      </c>
      <c r="AC106" s="105" t="str">
        <f t="shared" si="21"/>
        <v>NA</v>
      </c>
      <c r="AD106" s="166"/>
      <c r="AE106" s="65">
        <f t="shared" si="22"/>
        <v>0</v>
      </c>
      <c r="AF106" s="100" t="str">
        <f t="shared" si="23"/>
        <v>No hay Programación</v>
      </c>
      <c r="AG106" s="105" t="str">
        <f t="shared" si="24"/>
        <v>De acuerdo a lo programado</v>
      </c>
      <c r="AH106" s="166"/>
      <c r="AI106" s="65" t="s">
        <v>172</v>
      </c>
      <c r="AJ106" s="105" t="s">
        <v>172</v>
      </c>
    </row>
    <row r="107" spans="1:36" ht="37.049999999999997" customHeight="1">
      <c r="A107" s="63">
        <v>92</v>
      </c>
      <c r="B107" s="162" t="s">
        <v>400</v>
      </c>
      <c r="C107" s="162">
        <v>0</v>
      </c>
      <c r="D107" s="162">
        <v>0</v>
      </c>
      <c r="E107" s="162" t="s">
        <v>41</v>
      </c>
      <c r="F107" s="162">
        <v>22</v>
      </c>
      <c r="G107" s="231" t="s">
        <v>456</v>
      </c>
      <c r="H107" s="164" t="s">
        <v>6886</v>
      </c>
      <c r="I107" s="231" t="s">
        <v>18</v>
      </c>
      <c r="J107" s="231" t="s">
        <v>129</v>
      </c>
      <c r="K107" s="163">
        <v>6</v>
      </c>
      <c r="L107" s="165" t="s">
        <v>2214</v>
      </c>
      <c r="M107" s="165" t="s">
        <v>2215</v>
      </c>
      <c r="N107" s="64">
        <v>26</v>
      </c>
      <c r="O107" s="64">
        <v>43</v>
      </c>
      <c r="P107" s="64">
        <v>53</v>
      </c>
      <c r="Q107" s="64">
        <v>54</v>
      </c>
      <c r="R107" s="64">
        <f t="shared" si="15"/>
        <v>176</v>
      </c>
      <c r="S107" s="105" t="s">
        <v>6794</v>
      </c>
      <c r="T107" s="166" t="s">
        <v>172</v>
      </c>
      <c r="U107" s="159">
        <f t="shared" si="16"/>
        <v>69</v>
      </c>
      <c r="V107" s="273">
        <v>62</v>
      </c>
      <c r="W107" s="100">
        <f t="shared" si="17"/>
        <v>0.89855072463768115</v>
      </c>
      <c r="X107" s="105" t="str">
        <f t="shared" si="18"/>
        <v>Atraso Leve</v>
      </c>
      <c r="Y107" s="166" t="s">
        <v>6848</v>
      </c>
      <c r="Z107" s="159">
        <f t="shared" si="19"/>
        <v>107</v>
      </c>
      <c r="AA107" s="159"/>
      <c r="AB107" s="100" t="str">
        <f t="shared" si="20"/>
        <v>No hay ejecución</v>
      </c>
      <c r="AC107" s="105" t="str">
        <f t="shared" si="21"/>
        <v>NA</v>
      </c>
      <c r="AD107" s="166"/>
      <c r="AE107" s="65">
        <f t="shared" si="22"/>
        <v>62</v>
      </c>
      <c r="AF107" s="100">
        <f t="shared" si="23"/>
        <v>0.35227272727272729</v>
      </c>
      <c r="AG107" s="105" t="str">
        <f t="shared" si="24"/>
        <v>Incumplimiento</v>
      </c>
      <c r="AH107" s="166"/>
      <c r="AI107" s="65" t="s">
        <v>172</v>
      </c>
      <c r="AJ107" s="105" t="s">
        <v>172</v>
      </c>
    </row>
    <row r="108" spans="1:36" ht="37.049999999999997" customHeight="1">
      <c r="A108" s="63">
        <v>93</v>
      </c>
      <c r="B108" s="162" t="s">
        <v>400</v>
      </c>
      <c r="C108" s="162">
        <v>0</v>
      </c>
      <c r="D108" s="162">
        <v>0</v>
      </c>
      <c r="E108" s="162" t="s">
        <v>41</v>
      </c>
      <c r="F108" s="162">
        <v>22</v>
      </c>
      <c r="G108" s="231" t="s">
        <v>442</v>
      </c>
      <c r="H108" s="164" t="s">
        <v>6887</v>
      </c>
      <c r="I108" s="231" t="s">
        <v>18</v>
      </c>
      <c r="J108" s="231" t="s">
        <v>129</v>
      </c>
      <c r="K108" s="163">
        <v>6</v>
      </c>
      <c r="L108" s="165" t="s">
        <v>3778</v>
      </c>
      <c r="M108" s="165" t="s">
        <v>643</v>
      </c>
      <c r="N108" s="64">
        <v>4</v>
      </c>
      <c r="O108" s="64">
        <v>1</v>
      </c>
      <c r="P108" s="64">
        <v>3</v>
      </c>
      <c r="Q108" s="64">
        <v>0</v>
      </c>
      <c r="R108" s="64">
        <f t="shared" si="15"/>
        <v>8</v>
      </c>
      <c r="S108" s="105" t="s">
        <v>6794</v>
      </c>
      <c r="T108" s="166" t="s">
        <v>172</v>
      </c>
      <c r="U108" s="159">
        <f t="shared" si="16"/>
        <v>5</v>
      </c>
      <c r="V108" s="273">
        <v>6</v>
      </c>
      <c r="W108" s="100">
        <f t="shared" si="17"/>
        <v>1.2</v>
      </c>
      <c r="X108" s="105" t="str">
        <f t="shared" si="18"/>
        <v>De acuerdo a lo programado</v>
      </c>
      <c r="Y108" s="166"/>
      <c r="Z108" s="159">
        <f t="shared" si="19"/>
        <v>3</v>
      </c>
      <c r="AA108" s="159"/>
      <c r="AB108" s="100" t="str">
        <f t="shared" si="20"/>
        <v>No hay ejecución</v>
      </c>
      <c r="AC108" s="105" t="str">
        <f t="shared" si="21"/>
        <v>NA</v>
      </c>
      <c r="AD108" s="166"/>
      <c r="AE108" s="65">
        <f t="shared" si="22"/>
        <v>6</v>
      </c>
      <c r="AF108" s="100">
        <f t="shared" si="23"/>
        <v>0.75</v>
      </c>
      <c r="AG108" s="105" t="str">
        <f t="shared" si="24"/>
        <v>Atraso Leve</v>
      </c>
      <c r="AH108" s="166"/>
      <c r="AI108" s="65" t="s">
        <v>172</v>
      </c>
      <c r="AJ108" s="105" t="s">
        <v>172</v>
      </c>
    </row>
    <row r="109" spans="1:36" ht="37.049999999999997" customHeight="1">
      <c r="A109" s="63">
        <v>94</v>
      </c>
      <c r="B109" s="162" t="s">
        <v>400</v>
      </c>
      <c r="C109" s="162">
        <v>0</v>
      </c>
      <c r="D109" s="162">
        <v>0</v>
      </c>
      <c r="E109" s="162" t="s">
        <v>41</v>
      </c>
      <c r="F109" s="162">
        <v>22</v>
      </c>
      <c r="G109" s="231" t="s">
        <v>442</v>
      </c>
      <c r="H109" s="164" t="s">
        <v>6888</v>
      </c>
      <c r="I109" s="231" t="s">
        <v>18</v>
      </c>
      <c r="J109" s="231" t="s">
        <v>129</v>
      </c>
      <c r="K109" s="163">
        <v>6</v>
      </c>
      <c r="L109" s="165" t="s">
        <v>2214</v>
      </c>
      <c r="M109" s="165" t="s">
        <v>2215</v>
      </c>
      <c r="N109" s="64">
        <v>45</v>
      </c>
      <c r="O109" s="64">
        <v>110</v>
      </c>
      <c r="P109" s="64">
        <v>114</v>
      </c>
      <c r="Q109" s="64">
        <v>90</v>
      </c>
      <c r="R109" s="64">
        <f t="shared" si="15"/>
        <v>359</v>
      </c>
      <c r="S109" s="105" t="s">
        <v>6794</v>
      </c>
      <c r="T109" s="166" t="s">
        <v>172</v>
      </c>
      <c r="U109" s="159">
        <f t="shared" si="16"/>
        <v>155</v>
      </c>
      <c r="V109" s="273">
        <v>131</v>
      </c>
      <c r="W109" s="100">
        <f t="shared" si="17"/>
        <v>0.84516129032258069</v>
      </c>
      <c r="X109" s="105" t="str">
        <f t="shared" si="18"/>
        <v>Atraso Leve</v>
      </c>
      <c r="Y109" s="166" t="s">
        <v>6848</v>
      </c>
      <c r="Z109" s="159">
        <f t="shared" si="19"/>
        <v>204</v>
      </c>
      <c r="AA109" s="159"/>
      <c r="AB109" s="100" t="str">
        <f t="shared" si="20"/>
        <v>No hay ejecución</v>
      </c>
      <c r="AC109" s="105" t="str">
        <f t="shared" si="21"/>
        <v>NA</v>
      </c>
      <c r="AD109" s="166"/>
      <c r="AE109" s="65">
        <f t="shared" si="22"/>
        <v>131</v>
      </c>
      <c r="AF109" s="100">
        <f t="shared" si="23"/>
        <v>0.36490250696378829</v>
      </c>
      <c r="AG109" s="105" t="str">
        <f t="shared" si="24"/>
        <v>Incumplimiento</v>
      </c>
      <c r="AH109" s="166"/>
      <c r="AI109" s="65" t="s">
        <v>172</v>
      </c>
      <c r="AJ109" s="105" t="s">
        <v>172</v>
      </c>
    </row>
    <row r="110" spans="1:36" ht="37.049999999999997" customHeight="1">
      <c r="A110" s="63">
        <v>95</v>
      </c>
      <c r="B110" s="162" t="s">
        <v>400</v>
      </c>
      <c r="C110" s="162">
        <v>0</v>
      </c>
      <c r="D110" s="162">
        <v>0</v>
      </c>
      <c r="E110" s="162" t="s">
        <v>41</v>
      </c>
      <c r="F110" s="162">
        <v>22</v>
      </c>
      <c r="G110" s="231" t="s">
        <v>442</v>
      </c>
      <c r="H110" s="164" t="s">
        <v>6889</v>
      </c>
      <c r="I110" s="231" t="s">
        <v>18</v>
      </c>
      <c r="J110" s="231" t="s">
        <v>129</v>
      </c>
      <c r="K110" s="163">
        <v>6</v>
      </c>
      <c r="L110" s="165" t="s">
        <v>3778</v>
      </c>
      <c r="M110" s="165" t="s">
        <v>643</v>
      </c>
      <c r="N110" s="64">
        <v>0</v>
      </c>
      <c r="O110" s="64">
        <v>0</v>
      </c>
      <c r="P110" s="64">
        <v>5</v>
      </c>
      <c r="Q110" s="64">
        <v>2</v>
      </c>
      <c r="R110" s="64">
        <f t="shared" si="15"/>
        <v>7</v>
      </c>
      <c r="S110" s="105" t="s">
        <v>6794</v>
      </c>
      <c r="T110" s="166" t="s">
        <v>172</v>
      </c>
      <c r="U110" s="159">
        <f t="shared" si="16"/>
        <v>0</v>
      </c>
      <c r="V110" s="273">
        <v>3</v>
      </c>
      <c r="W110" s="100" t="str">
        <f t="shared" si="17"/>
        <v>No hay Programación</v>
      </c>
      <c r="X110" s="105" t="str">
        <f t="shared" si="18"/>
        <v>De acuerdo a lo programado</v>
      </c>
      <c r="Y110" s="166"/>
      <c r="Z110" s="159">
        <f t="shared" si="19"/>
        <v>7</v>
      </c>
      <c r="AA110" s="159"/>
      <c r="AB110" s="100" t="str">
        <f t="shared" si="20"/>
        <v>No hay ejecución</v>
      </c>
      <c r="AC110" s="105" t="str">
        <f t="shared" si="21"/>
        <v>NA</v>
      </c>
      <c r="AD110" s="166"/>
      <c r="AE110" s="65">
        <f t="shared" si="22"/>
        <v>3</v>
      </c>
      <c r="AF110" s="100">
        <f t="shared" si="23"/>
        <v>0.42857142857142855</v>
      </c>
      <c r="AG110" s="105" t="str">
        <f t="shared" si="24"/>
        <v>Incumplimiento</v>
      </c>
      <c r="AH110" s="166"/>
      <c r="AI110" s="65" t="s">
        <v>172</v>
      </c>
      <c r="AJ110" s="105" t="s">
        <v>172</v>
      </c>
    </row>
    <row r="111" spans="1:36" ht="37.049999999999997" customHeight="1">
      <c r="A111" s="63">
        <v>96</v>
      </c>
      <c r="B111" s="162" t="s">
        <v>400</v>
      </c>
      <c r="C111" s="162">
        <v>0</v>
      </c>
      <c r="D111" s="162">
        <v>0</v>
      </c>
      <c r="E111" s="162" t="s">
        <v>41</v>
      </c>
      <c r="F111" s="162">
        <v>22</v>
      </c>
      <c r="G111" s="231" t="s">
        <v>442</v>
      </c>
      <c r="H111" s="164" t="s">
        <v>6890</v>
      </c>
      <c r="I111" s="231" t="s">
        <v>18</v>
      </c>
      <c r="J111" s="231" t="s">
        <v>129</v>
      </c>
      <c r="K111" s="163">
        <v>6</v>
      </c>
      <c r="L111" s="165" t="s">
        <v>2214</v>
      </c>
      <c r="M111" s="165" t="s">
        <v>2215</v>
      </c>
      <c r="N111" s="64">
        <v>42</v>
      </c>
      <c r="O111" s="64">
        <v>88</v>
      </c>
      <c r="P111" s="64">
        <v>75</v>
      </c>
      <c r="Q111" s="64">
        <v>65</v>
      </c>
      <c r="R111" s="64">
        <f t="shared" si="15"/>
        <v>270</v>
      </c>
      <c r="S111" s="105" t="s">
        <v>6794</v>
      </c>
      <c r="T111" s="166" t="s">
        <v>172</v>
      </c>
      <c r="U111" s="159">
        <f t="shared" si="16"/>
        <v>130</v>
      </c>
      <c r="V111" s="273">
        <v>107</v>
      </c>
      <c r="W111" s="100">
        <f t="shared" si="17"/>
        <v>0.82307692307692304</v>
      </c>
      <c r="X111" s="105" t="str">
        <f t="shared" si="18"/>
        <v>Atraso Leve</v>
      </c>
      <c r="Y111" s="166" t="s">
        <v>6848</v>
      </c>
      <c r="Z111" s="159">
        <f t="shared" si="19"/>
        <v>140</v>
      </c>
      <c r="AA111" s="159"/>
      <c r="AB111" s="100" t="str">
        <f t="shared" si="20"/>
        <v>No hay ejecución</v>
      </c>
      <c r="AC111" s="105" t="str">
        <f t="shared" si="21"/>
        <v>NA</v>
      </c>
      <c r="AD111" s="166"/>
      <c r="AE111" s="65">
        <f t="shared" si="22"/>
        <v>107</v>
      </c>
      <c r="AF111" s="100">
        <f t="shared" si="23"/>
        <v>0.39629629629629631</v>
      </c>
      <c r="AG111" s="105" t="str">
        <f t="shared" si="24"/>
        <v>Incumplimiento</v>
      </c>
      <c r="AH111" s="166"/>
      <c r="AI111" s="65" t="s">
        <v>172</v>
      </c>
      <c r="AJ111" s="105" t="s">
        <v>172</v>
      </c>
    </row>
    <row r="112" spans="1:36" ht="37.049999999999997" customHeight="1">
      <c r="A112" s="63">
        <v>97</v>
      </c>
      <c r="B112" s="162" t="s">
        <v>400</v>
      </c>
      <c r="C112" s="162">
        <v>0</v>
      </c>
      <c r="D112" s="162">
        <v>0</v>
      </c>
      <c r="E112" s="162" t="s">
        <v>41</v>
      </c>
      <c r="F112" s="162">
        <v>22</v>
      </c>
      <c r="G112" s="231" t="s">
        <v>442</v>
      </c>
      <c r="H112" s="164" t="s">
        <v>6891</v>
      </c>
      <c r="I112" s="231" t="s">
        <v>18</v>
      </c>
      <c r="J112" s="231" t="s">
        <v>129</v>
      </c>
      <c r="K112" s="163">
        <v>6</v>
      </c>
      <c r="L112" s="165" t="s">
        <v>3778</v>
      </c>
      <c r="M112" s="165" t="s">
        <v>643</v>
      </c>
      <c r="N112" s="64">
        <v>0</v>
      </c>
      <c r="O112" s="64">
        <v>1</v>
      </c>
      <c r="P112" s="64">
        <v>1</v>
      </c>
      <c r="Q112" s="64">
        <v>3</v>
      </c>
      <c r="R112" s="64">
        <f t="shared" si="15"/>
        <v>5</v>
      </c>
      <c r="S112" s="105" t="s">
        <v>6794</v>
      </c>
      <c r="T112" s="166" t="s">
        <v>172</v>
      </c>
      <c r="U112" s="159">
        <f t="shared" si="16"/>
        <v>1</v>
      </c>
      <c r="V112" s="273">
        <v>1</v>
      </c>
      <c r="W112" s="100">
        <f t="shared" si="17"/>
        <v>1</v>
      </c>
      <c r="X112" s="105" t="str">
        <f t="shared" si="18"/>
        <v>De acuerdo a lo programado</v>
      </c>
      <c r="Y112" s="166"/>
      <c r="Z112" s="159">
        <f t="shared" si="19"/>
        <v>4</v>
      </c>
      <c r="AA112" s="159"/>
      <c r="AB112" s="100" t="str">
        <f t="shared" si="20"/>
        <v>No hay ejecución</v>
      </c>
      <c r="AC112" s="105" t="str">
        <f t="shared" si="21"/>
        <v>NA</v>
      </c>
      <c r="AD112" s="166"/>
      <c r="AE112" s="65">
        <f t="shared" si="22"/>
        <v>1</v>
      </c>
      <c r="AF112" s="100">
        <f t="shared" si="23"/>
        <v>0.2</v>
      </c>
      <c r="AG112" s="105" t="str">
        <f t="shared" si="24"/>
        <v>Incumplimiento</v>
      </c>
      <c r="AH112" s="166"/>
      <c r="AI112" s="65" t="s">
        <v>172</v>
      </c>
      <c r="AJ112" s="105" t="s">
        <v>172</v>
      </c>
    </row>
    <row r="113" spans="1:36" ht="37.049999999999997" customHeight="1">
      <c r="A113" s="63">
        <v>98</v>
      </c>
      <c r="B113" s="162" t="s">
        <v>400</v>
      </c>
      <c r="C113" s="162">
        <v>0</v>
      </c>
      <c r="D113" s="162">
        <v>0</v>
      </c>
      <c r="E113" s="162" t="s">
        <v>41</v>
      </c>
      <c r="F113" s="162">
        <v>22</v>
      </c>
      <c r="G113" s="231" t="s">
        <v>442</v>
      </c>
      <c r="H113" s="164" t="s">
        <v>6892</v>
      </c>
      <c r="I113" s="231" t="s">
        <v>18</v>
      </c>
      <c r="J113" s="231" t="s">
        <v>129</v>
      </c>
      <c r="K113" s="163">
        <v>6</v>
      </c>
      <c r="L113" s="165" t="s">
        <v>2214</v>
      </c>
      <c r="M113" s="165" t="s">
        <v>2215</v>
      </c>
      <c r="N113" s="64">
        <v>18</v>
      </c>
      <c r="O113" s="64">
        <v>62</v>
      </c>
      <c r="P113" s="64">
        <v>57</v>
      </c>
      <c r="Q113" s="64">
        <v>46</v>
      </c>
      <c r="R113" s="64">
        <f t="shared" si="15"/>
        <v>183</v>
      </c>
      <c r="S113" s="105" t="s">
        <v>6794</v>
      </c>
      <c r="T113" s="166" t="s">
        <v>172</v>
      </c>
      <c r="U113" s="159">
        <f t="shared" si="16"/>
        <v>80</v>
      </c>
      <c r="V113" s="273">
        <v>63</v>
      </c>
      <c r="W113" s="100">
        <f t="shared" si="17"/>
        <v>0.78749999999999998</v>
      </c>
      <c r="X113" s="105" t="str">
        <f t="shared" si="18"/>
        <v>Atraso Leve</v>
      </c>
      <c r="Y113" s="166" t="s">
        <v>6848</v>
      </c>
      <c r="Z113" s="159">
        <f t="shared" si="19"/>
        <v>103</v>
      </c>
      <c r="AA113" s="159"/>
      <c r="AB113" s="100" t="str">
        <f t="shared" si="20"/>
        <v>No hay ejecución</v>
      </c>
      <c r="AC113" s="105" t="str">
        <f t="shared" si="21"/>
        <v>NA</v>
      </c>
      <c r="AD113" s="166"/>
      <c r="AE113" s="65">
        <f t="shared" si="22"/>
        <v>63</v>
      </c>
      <c r="AF113" s="100">
        <f t="shared" si="23"/>
        <v>0.34426229508196721</v>
      </c>
      <c r="AG113" s="105" t="str">
        <f t="shared" si="24"/>
        <v>Incumplimiento</v>
      </c>
      <c r="AH113" s="166"/>
      <c r="AI113" s="65" t="s">
        <v>172</v>
      </c>
      <c r="AJ113" s="105" t="s">
        <v>172</v>
      </c>
    </row>
    <row r="114" spans="1:36" ht="37.049999999999997" customHeight="1" thickTop="1" thickBot="1">
      <c r="A114" s="63">
        <v>99</v>
      </c>
      <c r="B114" s="162" t="s">
        <v>400</v>
      </c>
      <c r="C114" s="162">
        <v>0</v>
      </c>
      <c r="D114" s="162">
        <v>0</v>
      </c>
      <c r="E114" s="162" t="s">
        <v>41</v>
      </c>
      <c r="F114" s="162">
        <v>22</v>
      </c>
      <c r="G114" s="231" t="s">
        <v>442</v>
      </c>
      <c r="H114" s="164" t="s">
        <v>6893</v>
      </c>
      <c r="I114" s="231" t="s">
        <v>18</v>
      </c>
      <c r="J114" s="231" t="s">
        <v>129</v>
      </c>
      <c r="K114" s="163">
        <v>6</v>
      </c>
      <c r="L114" s="165" t="s">
        <v>3778</v>
      </c>
      <c r="M114" s="165" t="s">
        <v>643</v>
      </c>
      <c r="N114" s="64">
        <v>1</v>
      </c>
      <c r="O114" s="64">
        <v>0</v>
      </c>
      <c r="P114" s="64">
        <v>4</v>
      </c>
      <c r="Q114" s="64">
        <v>0</v>
      </c>
      <c r="R114" s="64">
        <f t="shared" si="15"/>
        <v>5</v>
      </c>
      <c r="S114" s="105" t="s">
        <v>6794</v>
      </c>
      <c r="T114" s="166" t="s">
        <v>172</v>
      </c>
      <c r="U114" s="159">
        <f t="shared" si="16"/>
        <v>1</v>
      </c>
      <c r="V114" s="273"/>
      <c r="W114" s="100" t="str">
        <f t="shared" si="17"/>
        <v>No hay ejecución</v>
      </c>
      <c r="X114" s="105" t="str">
        <f t="shared" si="18"/>
        <v>NA</v>
      </c>
      <c r="Y114" s="166"/>
      <c r="Z114" s="159">
        <f t="shared" si="19"/>
        <v>4</v>
      </c>
      <c r="AA114" s="159"/>
      <c r="AB114" s="100" t="str">
        <f t="shared" si="20"/>
        <v>No hay ejecución</v>
      </c>
      <c r="AC114" s="105" t="str">
        <f t="shared" si="21"/>
        <v>NA</v>
      </c>
      <c r="AD114" s="166"/>
      <c r="AE114" s="65">
        <f t="shared" si="22"/>
        <v>0</v>
      </c>
      <c r="AF114" s="100" t="str">
        <f t="shared" si="23"/>
        <v>No hay Programación</v>
      </c>
      <c r="AG114" s="105" t="str">
        <f t="shared" si="24"/>
        <v>De acuerdo a lo programado</v>
      </c>
      <c r="AH114" s="166"/>
      <c r="AI114" s="65" t="s">
        <v>172</v>
      </c>
      <c r="AJ114" s="105" t="s">
        <v>172</v>
      </c>
    </row>
    <row r="115" spans="1:36" ht="37.049999999999997" customHeight="1">
      <c r="A115" s="63">
        <v>100</v>
      </c>
      <c r="B115" s="162" t="s">
        <v>400</v>
      </c>
      <c r="C115" s="162">
        <v>0</v>
      </c>
      <c r="D115" s="162">
        <v>0</v>
      </c>
      <c r="E115" s="162" t="s">
        <v>41</v>
      </c>
      <c r="F115" s="162">
        <v>22</v>
      </c>
      <c r="G115" s="231" t="s">
        <v>425</v>
      </c>
      <c r="H115" s="164" t="s">
        <v>6894</v>
      </c>
      <c r="I115" s="231" t="s">
        <v>18</v>
      </c>
      <c r="J115" s="231" t="s">
        <v>129</v>
      </c>
      <c r="K115" s="163">
        <v>6</v>
      </c>
      <c r="L115" s="165" t="s">
        <v>2214</v>
      </c>
      <c r="M115" s="165" t="s">
        <v>2215</v>
      </c>
      <c r="N115" s="64">
        <v>0</v>
      </c>
      <c r="O115" s="64">
        <v>28</v>
      </c>
      <c r="P115" s="64">
        <v>17</v>
      </c>
      <c r="Q115" s="64">
        <v>10</v>
      </c>
      <c r="R115" s="64">
        <f t="shared" si="15"/>
        <v>55</v>
      </c>
      <c r="S115" s="105" t="s">
        <v>6794</v>
      </c>
      <c r="T115" s="166" t="s">
        <v>172</v>
      </c>
      <c r="U115" s="159">
        <f t="shared" si="16"/>
        <v>28</v>
      </c>
      <c r="V115" s="273">
        <v>2</v>
      </c>
      <c r="W115" s="100">
        <f t="shared" si="17"/>
        <v>7.1428571428571425E-2</v>
      </c>
      <c r="X115" s="105" t="str">
        <f t="shared" si="18"/>
        <v>En Riesgo de no Cumplimiento</v>
      </c>
      <c r="Y115" s="166" t="s">
        <v>6848</v>
      </c>
      <c r="Z115" s="159">
        <f t="shared" si="19"/>
        <v>27</v>
      </c>
      <c r="AA115" s="159"/>
      <c r="AB115" s="100" t="str">
        <f t="shared" si="20"/>
        <v>No hay ejecución</v>
      </c>
      <c r="AC115" s="105" t="str">
        <f t="shared" si="21"/>
        <v>NA</v>
      </c>
      <c r="AD115" s="166"/>
      <c r="AE115" s="65">
        <f t="shared" si="22"/>
        <v>2</v>
      </c>
      <c r="AF115" s="100">
        <f t="shared" si="23"/>
        <v>3.6363636363636362E-2</v>
      </c>
      <c r="AG115" s="105" t="str">
        <f t="shared" si="24"/>
        <v>Incumplimiento</v>
      </c>
      <c r="AH115" s="166"/>
      <c r="AI115" s="65" t="s">
        <v>172</v>
      </c>
      <c r="AJ115" s="105" t="s">
        <v>172</v>
      </c>
    </row>
    <row r="116" spans="1:36" ht="37.049999999999997" customHeight="1">
      <c r="A116" s="63">
        <v>101</v>
      </c>
      <c r="B116" s="162" t="s">
        <v>400</v>
      </c>
      <c r="C116" s="162">
        <v>0</v>
      </c>
      <c r="D116" s="162">
        <v>0</v>
      </c>
      <c r="E116" s="162" t="s">
        <v>41</v>
      </c>
      <c r="F116" s="162">
        <v>22</v>
      </c>
      <c r="G116" s="231" t="s">
        <v>425</v>
      </c>
      <c r="H116" s="164" t="s">
        <v>6895</v>
      </c>
      <c r="I116" s="231" t="s">
        <v>18</v>
      </c>
      <c r="J116" s="231" t="s">
        <v>129</v>
      </c>
      <c r="K116" s="163">
        <v>6</v>
      </c>
      <c r="L116" s="165" t="s">
        <v>3778</v>
      </c>
      <c r="M116" s="165" t="s">
        <v>643</v>
      </c>
      <c r="N116" s="64">
        <v>1</v>
      </c>
      <c r="O116" s="64">
        <v>0</v>
      </c>
      <c r="P116" s="64">
        <v>2</v>
      </c>
      <c r="Q116" s="64">
        <v>0</v>
      </c>
      <c r="R116" s="64">
        <f t="shared" si="15"/>
        <v>3</v>
      </c>
      <c r="S116" s="105" t="s">
        <v>6794</v>
      </c>
      <c r="T116" s="166" t="s">
        <v>172</v>
      </c>
      <c r="U116" s="159">
        <f t="shared" si="16"/>
        <v>1</v>
      </c>
      <c r="V116" s="273">
        <v>1</v>
      </c>
      <c r="W116" s="100">
        <f t="shared" si="17"/>
        <v>1</v>
      </c>
      <c r="X116" s="105" t="str">
        <f t="shared" si="18"/>
        <v>De acuerdo a lo programado</v>
      </c>
      <c r="Y116" s="166"/>
      <c r="Z116" s="159">
        <f t="shared" si="19"/>
        <v>2</v>
      </c>
      <c r="AA116" s="159"/>
      <c r="AB116" s="100" t="str">
        <f t="shared" si="20"/>
        <v>No hay ejecución</v>
      </c>
      <c r="AC116" s="105" t="str">
        <f t="shared" si="21"/>
        <v>NA</v>
      </c>
      <c r="AD116" s="166"/>
      <c r="AE116" s="65">
        <f t="shared" si="22"/>
        <v>1</v>
      </c>
      <c r="AF116" s="100">
        <f t="shared" si="23"/>
        <v>0.33333333333333331</v>
      </c>
      <c r="AG116" s="105" t="str">
        <f t="shared" si="24"/>
        <v>Incumplimiento</v>
      </c>
      <c r="AH116" s="166"/>
      <c r="AI116" s="65" t="s">
        <v>172</v>
      </c>
      <c r="AJ116" s="105" t="s">
        <v>172</v>
      </c>
    </row>
    <row r="117" spans="1:36" ht="37.049999999999997" customHeight="1">
      <c r="A117" s="63">
        <v>102</v>
      </c>
      <c r="B117" s="162" t="s">
        <v>400</v>
      </c>
      <c r="C117" s="162">
        <v>0</v>
      </c>
      <c r="D117" s="162">
        <v>0</v>
      </c>
      <c r="E117" s="162" t="s">
        <v>41</v>
      </c>
      <c r="F117" s="162">
        <v>22</v>
      </c>
      <c r="G117" s="231" t="s">
        <v>436</v>
      </c>
      <c r="H117" s="164" t="s">
        <v>6896</v>
      </c>
      <c r="I117" s="231" t="s">
        <v>18</v>
      </c>
      <c r="J117" s="231" t="s">
        <v>129</v>
      </c>
      <c r="K117" s="163">
        <v>6</v>
      </c>
      <c r="L117" s="165" t="s">
        <v>2214</v>
      </c>
      <c r="M117" s="165" t="s">
        <v>2215</v>
      </c>
      <c r="N117" s="64">
        <v>38</v>
      </c>
      <c r="O117" s="64">
        <v>56</v>
      </c>
      <c r="P117" s="64">
        <v>59</v>
      </c>
      <c r="Q117" s="64">
        <v>47</v>
      </c>
      <c r="R117" s="64">
        <f t="shared" si="15"/>
        <v>200</v>
      </c>
      <c r="S117" s="105" t="s">
        <v>6794</v>
      </c>
      <c r="T117" s="166" t="s">
        <v>172</v>
      </c>
      <c r="U117" s="159">
        <f t="shared" si="16"/>
        <v>94</v>
      </c>
      <c r="V117" s="273">
        <v>71</v>
      </c>
      <c r="W117" s="100">
        <f t="shared" si="17"/>
        <v>0.75531914893617025</v>
      </c>
      <c r="X117" s="105" t="str">
        <f t="shared" si="18"/>
        <v>Atraso Leve</v>
      </c>
      <c r="Y117" s="166" t="s">
        <v>6848</v>
      </c>
      <c r="Z117" s="159">
        <f t="shared" si="19"/>
        <v>106</v>
      </c>
      <c r="AA117" s="159"/>
      <c r="AB117" s="100" t="str">
        <f t="shared" si="20"/>
        <v>No hay ejecución</v>
      </c>
      <c r="AC117" s="105" t="str">
        <f t="shared" si="21"/>
        <v>NA</v>
      </c>
      <c r="AD117" s="166"/>
      <c r="AE117" s="65">
        <f t="shared" si="22"/>
        <v>71</v>
      </c>
      <c r="AF117" s="100">
        <f t="shared" si="23"/>
        <v>0.35499999999999998</v>
      </c>
      <c r="AG117" s="105" t="str">
        <f t="shared" si="24"/>
        <v>Incumplimiento</v>
      </c>
      <c r="AH117" s="166"/>
      <c r="AI117" s="65" t="s">
        <v>172</v>
      </c>
      <c r="AJ117" s="105" t="s">
        <v>172</v>
      </c>
    </row>
    <row r="118" spans="1:36" ht="37.049999999999997" customHeight="1" thickTop="1" thickBot="1">
      <c r="A118" s="63">
        <v>103</v>
      </c>
      <c r="B118" s="162" t="s">
        <v>400</v>
      </c>
      <c r="C118" s="162">
        <v>0</v>
      </c>
      <c r="D118" s="162">
        <v>0</v>
      </c>
      <c r="E118" s="162" t="s">
        <v>41</v>
      </c>
      <c r="F118" s="162">
        <v>22</v>
      </c>
      <c r="G118" s="231" t="s">
        <v>436</v>
      </c>
      <c r="H118" s="164" t="s">
        <v>6897</v>
      </c>
      <c r="I118" s="231" t="s">
        <v>18</v>
      </c>
      <c r="J118" s="231" t="s">
        <v>129</v>
      </c>
      <c r="K118" s="163">
        <v>6</v>
      </c>
      <c r="L118" s="165" t="s">
        <v>3778</v>
      </c>
      <c r="M118" s="165" t="s">
        <v>643</v>
      </c>
      <c r="N118" s="64">
        <v>0</v>
      </c>
      <c r="O118" s="64">
        <v>0</v>
      </c>
      <c r="P118" s="64">
        <v>0</v>
      </c>
      <c r="Q118" s="64">
        <v>0</v>
      </c>
      <c r="R118" s="64">
        <f t="shared" si="15"/>
        <v>0</v>
      </c>
      <c r="S118" s="105" t="s">
        <v>6794</v>
      </c>
      <c r="T118" s="166" t="s">
        <v>172</v>
      </c>
      <c r="U118" s="159">
        <f t="shared" si="16"/>
        <v>0</v>
      </c>
      <c r="V118" s="273"/>
      <c r="W118" s="100" t="str">
        <f t="shared" si="17"/>
        <v>No hay ejecución</v>
      </c>
      <c r="X118" s="105" t="str">
        <f t="shared" si="18"/>
        <v>NA</v>
      </c>
      <c r="Y118" s="166"/>
      <c r="Z118" s="159">
        <f t="shared" si="19"/>
        <v>0</v>
      </c>
      <c r="AA118" s="159"/>
      <c r="AB118" s="100" t="str">
        <f t="shared" si="20"/>
        <v>No hay ejecución</v>
      </c>
      <c r="AC118" s="105" t="str">
        <f t="shared" si="21"/>
        <v>NA</v>
      </c>
      <c r="AD118" s="166"/>
      <c r="AE118" s="65">
        <f t="shared" si="22"/>
        <v>0</v>
      </c>
      <c r="AF118" s="100" t="str">
        <f t="shared" si="23"/>
        <v>No hay Programación</v>
      </c>
      <c r="AG118" s="105" t="str">
        <f t="shared" si="24"/>
        <v>De acuerdo a lo programado</v>
      </c>
      <c r="AH118" s="166"/>
      <c r="AI118" s="65" t="s">
        <v>172</v>
      </c>
      <c r="AJ118" s="105" t="s">
        <v>172</v>
      </c>
    </row>
    <row r="119" spans="1:36" ht="37.049999999999997" customHeight="1">
      <c r="A119" s="63">
        <v>104</v>
      </c>
      <c r="B119" s="162" t="s">
        <v>400</v>
      </c>
      <c r="C119" s="162">
        <v>0</v>
      </c>
      <c r="D119" s="162">
        <v>0</v>
      </c>
      <c r="E119" s="162" t="s">
        <v>41</v>
      </c>
      <c r="F119" s="162">
        <v>22</v>
      </c>
      <c r="G119" s="231" t="s">
        <v>425</v>
      </c>
      <c r="H119" s="164" t="s">
        <v>6898</v>
      </c>
      <c r="I119" s="231" t="s">
        <v>18</v>
      </c>
      <c r="J119" s="231" t="s">
        <v>129</v>
      </c>
      <c r="K119" s="163">
        <v>6</v>
      </c>
      <c r="L119" s="165" t="s">
        <v>2214</v>
      </c>
      <c r="M119" s="165" t="s">
        <v>2215</v>
      </c>
      <c r="N119" s="64">
        <v>5</v>
      </c>
      <c r="O119" s="64">
        <v>5</v>
      </c>
      <c r="P119" s="64">
        <v>6</v>
      </c>
      <c r="Q119" s="64">
        <v>6</v>
      </c>
      <c r="R119" s="64">
        <f t="shared" si="15"/>
        <v>22</v>
      </c>
      <c r="S119" s="105" t="s">
        <v>6794</v>
      </c>
      <c r="T119" s="166" t="s">
        <v>172</v>
      </c>
      <c r="U119" s="159">
        <f t="shared" si="16"/>
        <v>10</v>
      </c>
      <c r="V119" s="273">
        <v>6</v>
      </c>
      <c r="W119" s="100">
        <f t="shared" si="17"/>
        <v>0.6</v>
      </c>
      <c r="X119" s="105" t="str">
        <f t="shared" si="18"/>
        <v>En Riesgo de no Cumplimiento</v>
      </c>
      <c r="Y119" s="166" t="s">
        <v>6848</v>
      </c>
      <c r="Z119" s="159">
        <f t="shared" si="19"/>
        <v>12</v>
      </c>
      <c r="AA119" s="159"/>
      <c r="AB119" s="100" t="str">
        <f t="shared" si="20"/>
        <v>No hay ejecución</v>
      </c>
      <c r="AC119" s="105" t="str">
        <f t="shared" si="21"/>
        <v>NA</v>
      </c>
      <c r="AD119" s="166"/>
      <c r="AE119" s="65">
        <f t="shared" si="22"/>
        <v>6</v>
      </c>
      <c r="AF119" s="100">
        <f t="shared" si="23"/>
        <v>0.27272727272727271</v>
      </c>
      <c r="AG119" s="105" t="str">
        <f t="shared" si="24"/>
        <v>Incumplimiento</v>
      </c>
      <c r="AH119" s="166"/>
      <c r="AI119" s="65" t="s">
        <v>172</v>
      </c>
      <c r="AJ119" s="105" t="s">
        <v>172</v>
      </c>
    </row>
    <row r="120" spans="1:36" ht="37.049999999999997" customHeight="1" thickTop="1" thickBot="1">
      <c r="A120" s="63">
        <v>105</v>
      </c>
      <c r="B120" s="162" t="s">
        <v>400</v>
      </c>
      <c r="C120" s="162">
        <v>0</v>
      </c>
      <c r="D120" s="162">
        <v>0</v>
      </c>
      <c r="E120" s="162" t="s">
        <v>41</v>
      </c>
      <c r="F120" s="162">
        <v>22</v>
      </c>
      <c r="G120" s="231" t="s">
        <v>425</v>
      </c>
      <c r="H120" s="164" t="s">
        <v>6899</v>
      </c>
      <c r="I120" s="231" t="s">
        <v>18</v>
      </c>
      <c r="J120" s="231" t="s">
        <v>129</v>
      </c>
      <c r="K120" s="163">
        <v>6</v>
      </c>
      <c r="L120" s="165" t="s">
        <v>3778</v>
      </c>
      <c r="M120" s="165" t="s">
        <v>643</v>
      </c>
      <c r="N120" s="64">
        <v>0</v>
      </c>
      <c r="O120" s="64">
        <v>0</v>
      </c>
      <c r="P120" s="64">
        <v>1</v>
      </c>
      <c r="Q120" s="64">
        <v>0</v>
      </c>
      <c r="R120" s="64">
        <f t="shared" si="15"/>
        <v>1</v>
      </c>
      <c r="S120" s="105" t="s">
        <v>6794</v>
      </c>
      <c r="T120" s="166" t="s">
        <v>172</v>
      </c>
      <c r="U120" s="159">
        <f t="shared" si="16"/>
        <v>0</v>
      </c>
      <c r="V120" s="273"/>
      <c r="W120" s="100" t="str">
        <f t="shared" si="17"/>
        <v>No hay ejecución</v>
      </c>
      <c r="X120" s="105" t="str">
        <f t="shared" si="18"/>
        <v>NA</v>
      </c>
      <c r="Y120" s="166"/>
      <c r="Z120" s="159">
        <f t="shared" si="19"/>
        <v>1</v>
      </c>
      <c r="AA120" s="159"/>
      <c r="AB120" s="100" t="str">
        <f t="shared" si="20"/>
        <v>No hay ejecución</v>
      </c>
      <c r="AC120" s="105" t="str">
        <f t="shared" si="21"/>
        <v>NA</v>
      </c>
      <c r="AD120" s="166"/>
      <c r="AE120" s="65">
        <f t="shared" si="22"/>
        <v>0</v>
      </c>
      <c r="AF120" s="100" t="str">
        <f t="shared" si="23"/>
        <v>No hay Programación</v>
      </c>
      <c r="AG120" s="105" t="str">
        <f t="shared" si="24"/>
        <v>De acuerdo a lo programado</v>
      </c>
      <c r="AH120" s="166"/>
      <c r="AI120" s="65" t="s">
        <v>172</v>
      </c>
      <c r="AJ120" s="105" t="s">
        <v>172</v>
      </c>
    </row>
    <row r="121" spans="1:36" ht="37.049999999999997" customHeight="1">
      <c r="A121" s="63">
        <v>106</v>
      </c>
      <c r="B121" s="162" t="s">
        <v>400</v>
      </c>
      <c r="C121" s="162">
        <v>0</v>
      </c>
      <c r="D121" s="162">
        <v>0</v>
      </c>
      <c r="E121" s="162" t="s">
        <v>41</v>
      </c>
      <c r="F121" s="162">
        <v>22</v>
      </c>
      <c r="G121" s="231" t="s">
        <v>491</v>
      </c>
      <c r="H121" s="164" t="s">
        <v>6900</v>
      </c>
      <c r="I121" s="231" t="s">
        <v>18</v>
      </c>
      <c r="J121" s="231" t="s">
        <v>129</v>
      </c>
      <c r="K121" s="163">
        <v>6</v>
      </c>
      <c r="L121" s="165" t="s">
        <v>2214</v>
      </c>
      <c r="M121" s="165" t="s">
        <v>2215</v>
      </c>
      <c r="N121" s="64">
        <v>5</v>
      </c>
      <c r="O121" s="64">
        <v>4</v>
      </c>
      <c r="P121" s="64">
        <v>7</v>
      </c>
      <c r="Q121" s="64">
        <v>2</v>
      </c>
      <c r="R121" s="64">
        <f t="shared" si="15"/>
        <v>18</v>
      </c>
      <c r="S121" s="105" t="s">
        <v>6794</v>
      </c>
      <c r="T121" s="166" t="s">
        <v>172</v>
      </c>
      <c r="U121" s="159">
        <f t="shared" si="16"/>
        <v>9</v>
      </c>
      <c r="V121" s="273">
        <v>6</v>
      </c>
      <c r="W121" s="100">
        <f t="shared" si="17"/>
        <v>0.66666666666666663</v>
      </c>
      <c r="X121" s="105" t="str">
        <f t="shared" si="18"/>
        <v>En Riesgo de no Cumplimiento</v>
      </c>
      <c r="Y121" s="166" t="s">
        <v>6848</v>
      </c>
      <c r="Z121" s="159">
        <f t="shared" si="19"/>
        <v>9</v>
      </c>
      <c r="AA121" s="159"/>
      <c r="AB121" s="100" t="str">
        <f t="shared" si="20"/>
        <v>No hay ejecución</v>
      </c>
      <c r="AC121" s="105" t="str">
        <f t="shared" si="21"/>
        <v>NA</v>
      </c>
      <c r="AD121" s="166"/>
      <c r="AE121" s="65">
        <f t="shared" si="22"/>
        <v>6</v>
      </c>
      <c r="AF121" s="100">
        <f t="shared" si="23"/>
        <v>0.33333333333333331</v>
      </c>
      <c r="AG121" s="105" t="str">
        <f t="shared" si="24"/>
        <v>Incumplimiento</v>
      </c>
      <c r="AH121" s="166"/>
      <c r="AI121" s="65" t="s">
        <v>172</v>
      </c>
      <c r="AJ121" s="105" t="s">
        <v>172</v>
      </c>
    </row>
    <row r="122" spans="1:36" ht="37.049999999999997" customHeight="1" thickTop="1" thickBot="1">
      <c r="A122" s="63">
        <v>107</v>
      </c>
      <c r="B122" s="162" t="s">
        <v>400</v>
      </c>
      <c r="C122" s="162">
        <v>0</v>
      </c>
      <c r="D122" s="162">
        <v>0</v>
      </c>
      <c r="E122" s="162" t="s">
        <v>41</v>
      </c>
      <c r="F122" s="162">
        <v>22</v>
      </c>
      <c r="G122" s="231" t="s">
        <v>491</v>
      </c>
      <c r="H122" s="164" t="s">
        <v>6901</v>
      </c>
      <c r="I122" s="231" t="s">
        <v>18</v>
      </c>
      <c r="J122" s="231" t="s">
        <v>129</v>
      </c>
      <c r="K122" s="163">
        <v>6</v>
      </c>
      <c r="L122" s="165" t="s">
        <v>3778</v>
      </c>
      <c r="M122" s="165" t="s">
        <v>643</v>
      </c>
      <c r="N122" s="64">
        <v>0</v>
      </c>
      <c r="O122" s="64">
        <v>0</v>
      </c>
      <c r="P122" s="64">
        <v>0</v>
      </c>
      <c r="Q122" s="64">
        <v>0</v>
      </c>
      <c r="R122" s="64">
        <f t="shared" si="15"/>
        <v>0</v>
      </c>
      <c r="S122" s="105" t="s">
        <v>6794</v>
      </c>
      <c r="T122" s="166" t="s">
        <v>172</v>
      </c>
      <c r="U122" s="159">
        <f t="shared" si="16"/>
        <v>0</v>
      </c>
      <c r="V122" s="273"/>
      <c r="W122" s="100" t="str">
        <f t="shared" si="17"/>
        <v>No hay ejecución</v>
      </c>
      <c r="X122" s="105" t="str">
        <f t="shared" si="18"/>
        <v>NA</v>
      </c>
      <c r="Y122" s="166"/>
      <c r="Z122" s="159">
        <f t="shared" si="19"/>
        <v>0</v>
      </c>
      <c r="AA122" s="159"/>
      <c r="AB122" s="100" t="str">
        <f t="shared" si="20"/>
        <v>No hay ejecución</v>
      </c>
      <c r="AC122" s="105" t="str">
        <f t="shared" si="21"/>
        <v>NA</v>
      </c>
      <c r="AD122" s="166"/>
      <c r="AE122" s="65">
        <f t="shared" si="22"/>
        <v>0</v>
      </c>
      <c r="AF122" s="100" t="str">
        <f t="shared" si="23"/>
        <v>No hay Programación</v>
      </c>
      <c r="AG122" s="105" t="str">
        <f t="shared" si="24"/>
        <v>De acuerdo a lo programado</v>
      </c>
      <c r="AH122" s="166"/>
      <c r="AI122" s="65" t="s">
        <v>172</v>
      </c>
      <c r="AJ122" s="105" t="s">
        <v>172</v>
      </c>
    </row>
    <row r="123" spans="1:36" ht="37.049999999999997" customHeight="1">
      <c r="A123" s="63">
        <v>108</v>
      </c>
      <c r="B123" s="162" t="s">
        <v>400</v>
      </c>
      <c r="C123" s="162">
        <v>0</v>
      </c>
      <c r="D123" s="162">
        <v>0</v>
      </c>
      <c r="E123" s="162" t="s">
        <v>41</v>
      </c>
      <c r="F123" s="162">
        <v>22</v>
      </c>
      <c r="G123" s="231" t="s">
        <v>491</v>
      </c>
      <c r="H123" s="164" t="s">
        <v>6902</v>
      </c>
      <c r="I123" s="231" t="s">
        <v>18</v>
      </c>
      <c r="J123" s="231" t="s">
        <v>129</v>
      </c>
      <c r="K123" s="163">
        <v>6</v>
      </c>
      <c r="L123" s="165" t="s">
        <v>2214</v>
      </c>
      <c r="M123" s="165" t="s">
        <v>2215</v>
      </c>
      <c r="N123" s="64">
        <v>13</v>
      </c>
      <c r="O123" s="64">
        <v>27</v>
      </c>
      <c r="P123" s="64">
        <v>22</v>
      </c>
      <c r="Q123" s="64">
        <v>16</v>
      </c>
      <c r="R123" s="64">
        <f t="shared" si="15"/>
        <v>78</v>
      </c>
      <c r="S123" s="105" t="s">
        <v>6794</v>
      </c>
      <c r="T123" s="166" t="s">
        <v>172</v>
      </c>
      <c r="U123" s="159">
        <f t="shared" si="16"/>
        <v>40</v>
      </c>
      <c r="V123" s="273">
        <v>27</v>
      </c>
      <c r="W123" s="100">
        <f t="shared" si="17"/>
        <v>0.67500000000000004</v>
      </c>
      <c r="X123" s="105" t="str">
        <f t="shared" si="18"/>
        <v>En Riesgo de no Cumplimiento</v>
      </c>
      <c r="Y123" s="166" t="s">
        <v>6848</v>
      </c>
      <c r="Z123" s="159">
        <f t="shared" si="19"/>
        <v>38</v>
      </c>
      <c r="AA123" s="159"/>
      <c r="AB123" s="100" t="str">
        <f t="shared" si="20"/>
        <v>No hay ejecución</v>
      </c>
      <c r="AC123" s="105" t="str">
        <f t="shared" si="21"/>
        <v>NA</v>
      </c>
      <c r="AD123" s="166"/>
      <c r="AE123" s="65">
        <f t="shared" si="22"/>
        <v>27</v>
      </c>
      <c r="AF123" s="100">
        <f t="shared" si="23"/>
        <v>0.34615384615384615</v>
      </c>
      <c r="AG123" s="105" t="str">
        <f t="shared" si="24"/>
        <v>Incumplimiento</v>
      </c>
      <c r="AH123" s="166"/>
      <c r="AI123" s="65" t="s">
        <v>172</v>
      </c>
      <c r="AJ123" s="105" t="s">
        <v>172</v>
      </c>
    </row>
    <row r="124" spans="1:36" ht="37.049999999999997" customHeight="1" thickTop="1" thickBot="1">
      <c r="A124" s="63">
        <v>109</v>
      </c>
      <c r="B124" s="162" t="s">
        <v>400</v>
      </c>
      <c r="C124" s="162">
        <v>0</v>
      </c>
      <c r="D124" s="162">
        <v>0</v>
      </c>
      <c r="E124" s="162" t="s">
        <v>41</v>
      </c>
      <c r="F124" s="162">
        <v>22</v>
      </c>
      <c r="G124" s="231" t="s">
        <v>491</v>
      </c>
      <c r="H124" s="164" t="s">
        <v>6903</v>
      </c>
      <c r="I124" s="231" t="s">
        <v>18</v>
      </c>
      <c r="J124" s="231" t="s">
        <v>129</v>
      </c>
      <c r="K124" s="163">
        <v>6</v>
      </c>
      <c r="L124" s="165" t="s">
        <v>3778</v>
      </c>
      <c r="M124" s="165" t="s">
        <v>643</v>
      </c>
      <c r="N124" s="64">
        <v>0</v>
      </c>
      <c r="O124" s="64">
        <v>0</v>
      </c>
      <c r="P124" s="64">
        <v>1</v>
      </c>
      <c r="Q124" s="64">
        <v>0</v>
      </c>
      <c r="R124" s="64">
        <f t="shared" si="15"/>
        <v>1</v>
      </c>
      <c r="S124" s="105" t="s">
        <v>6794</v>
      </c>
      <c r="T124" s="166" t="s">
        <v>172</v>
      </c>
      <c r="U124" s="159">
        <f t="shared" si="16"/>
        <v>0</v>
      </c>
      <c r="V124" s="273"/>
      <c r="W124" s="100" t="str">
        <f t="shared" si="17"/>
        <v>No hay ejecución</v>
      </c>
      <c r="X124" s="105" t="str">
        <f t="shared" si="18"/>
        <v>NA</v>
      </c>
      <c r="Y124" s="166"/>
      <c r="Z124" s="159">
        <f t="shared" si="19"/>
        <v>1</v>
      </c>
      <c r="AA124" s="159"/>
      <c r="AB124" s="100" t="str">
        <f t="shared" si="20"/>
        <v>No hay ejecución</v>
      </c>
      <c r="AC124" s="105" t="str">
        <f t="shared" si="21"/>
        <v>NA</v>
      </c>
      <c r="AD124" s="166"/>
      <c r="AE124" s="65">
        <f t="shared" si="22"/>
        <v>0</v>
      </c>
      <c r="AF124" s="100" t="str">
        <f t="shared" si="23"/>
        <v>No hay Programación</v>
      </c>
      <c r="AG124" s="105" t="str">
        <f t="shared" si="24"/>
        <v>De acuerdo a lo programado</v>
      </c>
      <c r="AH124" s="166"/>
      <c r="AI124" s="65" t="s">
        <v>172</v>
      </c>
      <c r="AJ124" s="105" t="s">
        <v>172</v>
      </c>
    </row>
    <row r="125" spans="1:36" ht="37.049999999999997" customHeight="1">
      <c r="A125" s="63">
        <v>110</v>
      </c>
      <c r="B125" s="162" t="s">
        <v>400</v>
      </c>
      <c r="C125" s="162">
        <v>0</v>
      </c>
      <c r="D125" s="162">
        <v>0</v>
      </c>
      <c r="E125" s="162" t="s">
        <v>41</v>
      </c>
      <c r="F125" s="162">
        <v>22</v>
      </c>
      <c r="G125" s="231" t="s">
        <v>491</v>
      </c>
      <c r="H125" s="164" t="s">
        <v>6904</v>
      </c>
      <c r="I125" s="231" t="s">
        <v>18</v>
      </c>
      <c r="J125" s="231" t="s">
        <v>129</v>
      </c>
      <c r="K125" s="163">
        <v>6</v>
      </c>
      <c r="L125" s="165" t="s">
        <v>2214</v>
      </c>
      <c r="M125" s="165" t="s">
        <v>2215</v>
      </c>
      <c r="N125" s="64">
        <v>7</v>
      </c>
      <c r="O125" s="64">
        <v>17</v>
      </c>
      <c r="P125" s="64">
        <v>37</v>
      </c>
      <c r="Q125" s="64">
        <v>36</v>
      </c>
      <c r="R125" s="64">
        <f t="shared" si="15"/>
        <v>97</v>
      </c>
      <c r="S125" s="105" t="s">
        <v>6794</v>
      </c>
      <c r="T125" s="166" t="s">
        <v>172</v>
      </c>
      <c r="U125" s="159">
        <f t="shared" si="16"/>
        <v>24</v>
      </c>
      <c r="V125" s="273">
        <v>5</v>
      </c>
      <c r="W125" s="100">
        <f t="shared" si="17"/>
        <v>0.20833333333333334</v>
      </c>
      <c r="X125" s="105" t="str">
        <f t="shared" si="18"/>
        <v>En Riesgo de no Cumplimiento</v>
      </c>
      <c r="Y125" s="166" t="s">
        <v>6848</v>
      </c>
      <c r="Z125" s="159">
        <f t="shared" si="19"/>
        <v>73</v>
      </c>
      <c r="AA125" s="159"/>
      <c r="AB125" s="100" t="str">
        <f t="shared" si="20"/>
        <v>No hay ejecución</v>
      </c>
      <c r="AC125" s="105" t="str">
        <f t="shared" si="21"/>
        <v>NA</v>
      </c>
      <c r="AD125" s="166"/>
      <c r="AE125" s="65">
        <f t="shared" si="22"/>
        <v>5</v>
      </c>
      <c r="AF125" s="100">
        <f t="shared" si="23"/>
        <v>5.1546391752577317E-2</v>
      </c>
      <c r="AG125" s="105" t="str">
        <f t="shared" si="24"/>
        <v>Incumplimiento</v>
      </c>
      <c r="AH125" s="166"/>
      <c r="AI125" s="65" t="s">
        <v>172</v>
      </c>
      <c r="AJ125" s="105" t="s">
        <v>172</v>
      </c>
    </row>
    <row r="126" spans="1:36" ht="37.049999999999997" customHeight="1" thickTop="1" thickBot="1">
      <c r="A126" s="63">
        <v>111</v>
      </c>
      <c r="B126" s="162" t="s">
        <v>400</v>
      </c>
      <c r="C126" s="162">
        <v>0</v>
      </c>
      <c r="D126" s="162">
        <v>0</v>
      </c>
      <c r="E126" s="162" t="s">
        <v>41</v>
      </c>
      <c r="F126" s="162">
        <v>22</v>
      </c>
      <c r="G126" s="231" t="s">
        <v>491</v>
      </c>
      <c r="H126" s="164" t="s">
        <v>6905</v>
      </c>
      <c r="I126" s="231" t="s">
        <v>18</v>
      </c>
      <c r="J126" s="231" t="s">
        <v>129</v>
      </c>
      <c r="K126" s="163">
        <v>6</v>
      </c>
      <c r="L126" s="165" t="s">
        <v>3778</v>
      </c>
      <c r="M126" s="165" t="s">
        <v>643</v>
      </c>
      <c r="N126" s="64">
        <v>0</v>
      </c>
      <c r="O126" s="64">
        <v>0</v>
      </c>
      <c r="P126" s="64">
        <v>2</v>
      </c>
      <c r="Q126" s="64">
        <v>2</v>
      </c>
      <c r="R126" s="64">
        <f t="shared" si="15"/>
        <v>4</v>
      </c>
      <c r="S126" s="105" t="s">
        <v>6794</v>
      </c>
      <c r="T126" s="166" t="s">
        <v>172</v>
      </c>
      <c r="U126" s="159">
        <f t="shared" si="16"/>
        <v>0</v>
      </c>
      <c r="V126" s="273"/>
      <c r="W126" s="100" t="str">
        <f t="shared" si="17"/>
        <v>No hay ejecución</v>
      </c>
      <c r="X126" s="105" t="str">
        <f t="shared" si="18"/>
        <v>NA</v>
      </c>
      <c r="Y126" s="166"/>
      <c r="Z126" s="159">
        <f t="shared" si="19"/>
        <v>4</v>
      </c>
      <c r="AA126" s="159"/>
      <c r="AB126" s="100" t="str">
        <f t="shared" si="20"/>
        <v>No hay ejecución</v>
      </c>
      <c r="AC126" s="105" t="str">
        <f t="shared" si="21"/>
        <v>NA</v>
      </c>
      <c r="AD126" s="166"/>
      <c r="AE126" s="65">
        <f t="shared" si="22"/>
        <v>0</v>
      </c>
      <c r="AF126" s="100" t="str">
        <f t="shared" si="23"/>
        <v>No hay Programación</v>
      </c>
      <c r="AG126" s="105" t="str">
        <f t="shared" si="24"/>
        <v>De acuerdo a lo programado</v>
      </c>
      <c r="AH126" s="166"/>
      <c r="AI126" s="65" t="s">
        <v>172</v>
      </c>
      <c r="AJ126" s="105" t="s">
        <v>172</v>
      </c>
    </row>
    <row r="127" spans="1:36" ht="37.049999999999997" customHeight="1">
      <c r="A127" s="63">
        <v>112</v>
      </c>
      <c r="B127" s="162" t="s">
        <v>400</v>
      </c>
      <c r="C127" s="162">
        <v>0</v>
      </c>
      <c r="D127" s="162">
        <v>0</v>
      </c>
      <c r="E127" s="162" t="s">
        <v>41</v>
      </c>
      <c r="F127" s="162">
        <v>22</v>
      </c>
      <c r="G127" s="231" t="s">
        <v>491</v>
      </c>
      <c r="H127" s="164" t="s">
        <v>6906</v>
      </c>
      <c r="I127" s="231" t="s">
        <v>18</v>
      </c>
      <c r="J127" s="231" t="s">
        <v>129</v>
      </c>
      <c r="K127" s="163">
        <v>6</v>
      </c>
      <c r="L127" s="165" t="s">
        <v>2214</v>
      </c>
      <c r="M127" s="165" t="s">
        <v>2215</v>
      </c>
      <c r="N127" s="64">
        <v>50</v>
      </c>
      <c r="O127" s="64">
        <v>70</v>
      </c>
      <c r="P127" s="64">
        <v>67</v>
      </c>
      <c r="Q127" s="64">
        <v>66</v>
      </c>
      <c r="R127" s="64">
        <f t="shared" si="15"/>
        <v>253</v>
      </c>
      <c r="S127" s="105" t="s">
        <v>6794</v>
      </c>
      <c r="T127" s="166" t="s">
        <v>172</v>
      </c>
      <c r="U127" s="159">
        <f t="shared" si="16"/>
        <v>120</v>
      </c>
      <c r="V127" s="273">
        <v>97</v>
      </c>
      <c r="W127" s="100">
        <f t="shared" si="17"/>
        <v>0.80833333333333335</v>
      </c>
      <c r="X127" s="105" t="str">
        <f t="shared" si="18"/>
        <v>Atraso Leve</v>
      </c>
      <c r="Y127" s="166" t="s">
        <v>6848</v>
      </c>
      <c r="Z127" s="159">
        <f t="shared" si="19"/>
        <v>133</v>
      </c>
      <c r="AA127" s="159"/>
      <c r="AB127" s="100" t="str">
        <f t="shared" si="20"/>
        <v>No hay ejecución</v>
      </c>
      <c r="AC127" s="105" t="str">
        <f t="shared" si="21"/>
        <v>NA</v>
      </c>
      <c r="AD127" s="166"/>
      <c r="AE127" s="65">
        <f t="shared" si="22"/>
        <v>97</v>
      </c>
      <c r="AF127" s="100">
        <f t="shared" si="23"/>
        <v>0.38339920948616601</v>
      </c>
      <c r="AG127" s="105" t="str">
        <f t="shared" si="24"/>
        <v>Incumplimiento</v>
      </c>
      <c r="AH127" s="166"/>
      <c r="AI127" s="65" t="s">
        <v>172</v>
      </c>
      <c r="AJ127" s="105" t="s">
        <v>172</v>
      </c>
    </row>
    <row r="128" spans="1:36" ht="37.049999999999997" customHeight="1" thickTop="1" thickBot="1">
      <c r="A128" s="63">
        <v>113</v>
      </c>
      <c r="B128" s="162" t="s">
        <v>400</v>
      </c>
      <c r="C128" s="162">
        <v>0</v>
      </c>
      <c r="D128" s="162">
        <v>0</v>
      </c>
      <c r="E128" s="162" t="s">
        <v>41</v>
      </c>
      <c r="F128" s="162">
        <v>22</v>
      </c>
      <c r="G128" s="231" t="s">
        <v>491</v>
      </c>
      <c r="H128" s="164" t="s">
        <v>6907</v>
      </c>
      <c r="I128" s="231" t="s">
        <v>18</v>
      </c>
      <c r="J128" s="231" t="s">
        <v>129</v>
      </c>
      <c r="K128" s="163">
        <v>6</v>
      </c>
      <c r="L128" s="165" t="s">
        <v>3778</v>
      </c>
      <c r="M128" s="165" t="s">
        <v>643</v>
      </c>
      <c r="N128" s="64">
        <v>0</v>
      </c>
      <c r="O128" s="64">
        <v>0</v>
      </c>
      <c r="P128" s="64">
        <v>0</v>
      </c>
      <c r="Q128" s="64">
        <v>2</v>
      </c>
      <c r="R128" s="64">
        <f t="shared" si="15"/>
        <v>2</v>
      </c>
      <c r="S128" s="105" t="s">
        <v>6794</v>
      </c>
      <c r="T128" s="166" t="s">
        <v>172</v>
      </c>
      <c r="U128" s="159">
        <f t="shared" si="16"/>
        <v>0</v>
      </c>
      <c r="V128" s="273"/>
      <c r="W128" s="100" t="str">
        <f t="shared" si="17"/>
        <v>No hay ejecución</v>
      </c>
      <c r="X128" s="105" t="str">
        <f t="shared" si="18"/>
        <v>NA</v>
      </c>
      <c r="Y128" s="166"/>
      <c r="Z128" s="159">
        <f t="shared" si="19"/>
        <v>2</v>
      </c>
      <c r="AA128" s="159"/>
      <c r="AB128" s="100" t="str">
        <f t="shared" si="20"/>
        <v>No hay ejecución</v>
      </c>
      <c r="AC128" s="105" t="str">
        <f t="shared" si="21"/>
        <v>NA</v>
      </c>
      <c r="AD128" s="166"/>
      <c r="AE128" s="65">
        <f t="shared" si="22"/>
        <v>0</v>
      </c>
      <c r="AF128" s="100" t="str">
        <f t="shared" si="23"/>
        <v>No hay Programación</v>
      </c>
      <c r="AG128" s="105" t="str">
        <f t="shared" si="24"/>
        <v>De acuerdo a lo programado</v>
      </c>
      <c r="AH128" s="166"/>
      <c r="AI128" s="65" t="s">
        <v>172</v>
      </c>
      <c r="AJ128" s="105" t="s">
        <v>172</v>
      </c>
    </row>
    <row r="129" spans="1:36" ht="37.049999999999997" customHeight="1" thickTop="1" thickBot="1">
      <c r="A129" s="63">
        <v>114</v>
      </c>
      <c r="B129" s="162" t="s">
        <v>400</v>
      </c>
      <c r="C129" s="162">
        <v>0</v>
      </c>
      <c r="D129" s="162">
        <v>0</v>
      </c>
      <c r="E129" s="162" t="s">
        <v>41</v>
      </c>
      <c r="F129" s="162">
        <v>22</v>
      </c>
      <c r="G129" s="231" t="s">
        <v>491</v>
      </c>
      <c r="H129" s="164" t="s">
        <v>6904</v>
      </c>
      <c r="I129" s="231" t="s">
        <v>18</v>
      </c>
      <c r="J129" s="231" t="s">
        <v>129</v>
      </c>
      <c r="K129" s="163">
        <v>6</v>
      </c>
      <c r="L129" s="165" t="s">
        <v>2214</v>
      </c>
      <c r="M129" s="165" t="s">
        <v>2215</v>
      </c>
      <c r="N129" s="64">
        <v>0</v>
      </c>
      <c r="O129" s="64">
        <v>0</v>
      </c>
      <c r="P129" s="64">
        <v>1</v>
      </c>
      <c r="Q129" s="64">
        <v>0</v>
      </c>
      <c r="R129" s="64">
        <f t="shared" si="15"/>
        <v>1</v>
      </c>
      <c r="S129" s="105" t="s">
        <v>6794</v>
      </c>
      <c r="T129" s="166" t="s">
        <v>172</v>
      </c>
      <c r="U129" s="159">
        <f t="shared" si="16"/>
        <v>0</v>
      </c>
      <c r="V129" s="273"/>
      <c r="W129" s="100" t="str">
        <f t="shared" si="17"/>
        <v>No hay ejecución</v>
      </c>
      <c r="X129" s="105" t="str">
        <f t="shared" si="18"/>
        <v>NA</v>
      </c>
      <c r="Y129" s="166"/>
      <c r="Z129" s="159">
        <f t="shared" si="19"/>
        <v>1</v>
      </c>
      <c r="AA129" s="159"/>
      <c r="AB129" s="100" t="str">
        <f t="shared" si="20"/>
        <v>No hay ejecución</v>
      </c>
      <c r="AC129" s="105" t="str">
        <f t="shared" si="21"/>
        <v>NA</v>
      </c>
      <c r="AD129" s="166"/>
      <c r="AE129" s="65">
        <f t="shared" si="22"/>
        <v>0</v>
      </c>
      <c r="AF129" s="100" t="str">
        <f t="shared" si="23"/>
        <v>No hay Programación</v>
      </c>
      <c r="AG129" s="105" t="str">
        <f t="shared" si="24"/>
        <v>De acuerdo a lo programado</v>
      </c>
      <c r="AH129" s="166"/>
      <c r="AI129" s="65" t="s">
        <v>172</v>
      </c>
      <c r="AJ129" s="105" t="s">
        <v>172</v>
      </c>
    </row>
    <row r="130" spans="1:36" ht="37.049999999999997" customHeight="1" thickTop="1" thickBot="1">
      <c r="A130" s="63">
        <v>115</v>
      </c>
      <c r="B130" s="162" t="s">
        <v>400</v>
      </c>
      <c r="C130" s="162">
        <v>0</v>
      </c>
      <c r="D130" s="162">
        <v>0</v>
      </c>
      <c r="E130" s="162" t="s">
        <v>41</v>
      </c>
      <c r="F130" s="162">
        <v>22</v>
      </c>
      <c r="G130" s="231" t="s">
        <v>491</v>
      </c>
      <c r="H130" s="164" t="s">
        <v>6905</v>
      </c>
      <c r="I130" s="231" t="s">
        <v>18</v>
      </c>
      <c r="J130" s="231" t="s">
        <v>129</v>
      </c>
      <c r="K130" s="163">
        <v>6</v>
      </c>
      <c r="L130" s="165" t="s">
        <v>3778</v>
      </c>
      <c r="M130" s="165" t="s">
        <v>643</v>
      </c>
      <c r="N130" s="64">
        <v>0</v>
      </c>
      <c r="O130" s="64">
        <v>0</v>
      </c>
      <c r="P130" s="64">
        <v>1</v>
      </c>
      <c r="Q130" s="64">
        <v>0</v>
      </c>
      <c r="R130" s="64">
        <f t="shared" si="15"/>
        <v>1</v>
      </c>
      <c r="S130" s="105" t="s">
        <v>6794</v>
      </c>
      <c r="T130" s="166" t="s">
        <v>172</v>
      </c>
      <c r="U130" s="159">
        <f t="shared" si="16"/>
        <v>0</v>
      </c>
      <c r="V130" s="273"/>
      <c r="W130" s="100" t="str">
        <f t="shared" si="17"/>
        <v>No hay ejecución</v>
      </c>
      <c r="X130" s="105" t="str">
        <f t="shared" si="18"/>
        <v>NA</v>
      </c>
      <c r="Y130" s="166"/>
      <c r="Z130" s="159">
        <f t="shared" si="19"/>
        <v>1</v>
      </c>
      <c r="AA130" s="159"/>
      <c r="AB130" s="100" t="str">
        <f t="shared" si="20"/>
        <v>No hay ejecución</v>
      </c>
      <c r="AC130" s="105" t="str">
        <f t="shared" si="21"/>
        <v>NA</v>
      </c>
      <c r="AD130" s="166"/>
      <c r="AE130" s="65">
        <f t="shared" si="22"/>
        <v>0</v>
      </c>
      <c r="AF130" s="100" t="str">
        <f t="shared" si="23"/>
        <v>No hay Programación</v>
      </c>
      <c r="AG130" s="105" t="str">
        <f t="shared" si="24"/>
        <v>De acuerdo a lo programado</v>
      </c>
      <c r="AH130" s="166"/>
      <c r="AI130" s="65" t="s">
        <v>172</v>
      </c>
      <c r="AJ130" s="105" t="s">
        <v>172</v>
      </c>
    </row>
    <row r="131" spans="1:36" ht="37.049999999999997" customHeight="1">
      <c r="A131" s="63">
        <v>116</v>
      </c>
      <c r="B131" s="162" t="s">
        <v>400</v>
      </c>
      <c r="C131" s="162">
        <v>0</v>
      </c>
      <c r="D131" s="162">
        <v>0</v>
      </c>
      <c r="E131" s="162" t="s">
        <v>41</v>
      </c>
      <c r="F131" s="162">
        <v>22</v>
      </c>
      <c r="G131" s="231" t="s">
        <v>491</v>
      </c>
      <c r="H131" s="164" t="s">
        <v>6906</v>
      </c>
      <c r="I131" s="231" t="s">
        <v>18</v>
      </c>
      <c r="J131" s="231" t="s">
        <v>129</v>
      </c>
      <c r="K131" s="163">
        <v>6</v>
      </c>
      <c r="L131" s="165" t="s">
        <v>2214</v>
      </c>
      <c r="M131" s="165" t="s">
        <v>2215</v>
      </c>
      <c r="N131" s="64">
        <v>2</v>
      </c>
      <c r="O131" s="64">
        <v>1</v>
      </c>
      <c r="P131" s="64">
        <v>4</v>
      </c>
      <c r="Q131" s="64">
        <v>4</v>
      </c>
      <c r="R131" s="64">
        <f t="shared" si="15"/>
        <v>11</v>
      </c>
      <c r="S131" s="105" t="s">
        <v>6794</v>
      </c>
      <c r="T131" s="166" t="s">
        <v>172</v>
      </c>
      <c r="U131" s="159">
        <f t="shared" si="16"/>
        <v>3</v>
      </c>
      <c r="V131" s="273">
        <v>5</v>
      </c>
      <c r="W131" s="100">
        <f t="shared" si="17"/>
        <v>1.6666666666666667</v>
      </c>
      <c r="X131" s="105" t="str">
        <f t="shared" si="18"/>
        <v>De acuerdo a lo programado</v>
      </c>
      <c r="Y131" s="166"/>
      <c r="Z131" s="159">
        <f t="shared" si="19"/>
        <v>8</v>
      </c>
      <c r="AA131" s="159"/>
      <c r="AB131" s="100" t="str">
        <f t="shared" si="20"/>
        <v>No hay ejecución</v>
      </c>
      <c r="AC131" s="105" t="str">
        <f t="shared" si="21"/>
        <v>NA</v>
      </c>
      <c r="AD131" s="166"/>
      <c r="AE131" s="65">
        <f t="shared" si="22"/>
        <v>5</v>
      </c>
      <c r="AF131" s="100">
        <f t="shared" si="23"/>
        <v>0.45454545454545453</v>
      </c>
      <c r="AG131" s="105" t="str">
        <f t="shared" si="24"/>
        <v>Incumplimiento</v>
      </c>
      <c r="AH131" s="166"/>
      <c r="AI131" s="65" t="s">
        <v>172</v>
      </c>
      <c r="AJ131" s="105" t="s">
        <v>172</v>
      </c>
    </row>
    <row r="132" spans="1:36" ht="37.049999999999997" customHeight="1" thickTop="1" thickBot="1">
      <c r="A132" s="63">
        <v>117</v>
      </c>
      <c r="B132" s="162" t="s">
        <v>400</v>
      </c>
      <c r="C132" s="162">
        <v>0</v>
      </c>
      <c r="D132" s="162">
        <v>0</v>
      </c>
      <c r="E132" s="162" t="s">
        <v>41</v>
      </c>
      <c r="F132" s="162">
        <v>22</v>
      </c>
      <c r="G132" s="231" t="s">
        <v>491</v>
      </c>
      <c r="H132" s="164" t="s">
        <v>6907</v>
      </c>
      <c r="I132" s="231" t="s">
        <v>18</v>
      </c>
      <c r="J132" s="231" t="s">
        <v>129</v>
      </c>
      <c r="K132" s="163">
        <v>6</v>
      </c>
      <c r="L132" s="165" t="s">
        <v>3778</v>
      </c>
      <c r="M132" s="165" t="s">
        <v>643</v>
      </c>
      <c r="N132" s="64">
        <v>0</v>
      </c>
      <c r="O132" s="64">
        <v>0</v>
      </c>
      <c r="P132" s="64">
        <v>0</v>
      </c>
      <c r="Q132" s="64">
        <v>0</v>
      </c>
      <c r="R132" s="64">
        <f t="shared" si="15"/>
        <v>0</v>
      </c>
      <c r="S132" s="105" t="s">
        <v>6794</v>
      </c>
      <c r="T132" s="166" t="s">
        <v>172</v>
      </c>
      <c r="U132" s="159">
        <f t="shared" si="16"/>
        <v>0</v>
      </c>
      <c r="V132" s="273"/>
      <c r="W132" s="100" t="str">
        <f t="shared" si="17"/>
        <v>No hay ejecución</v>
      </c>
      <c r="X132" s="105" t="str">
        <f t="shared" si="18"/>
        <v>NA</v>
      </c>
      <c r="Y132" s="166"/>
      <c r="Z132" s="159">
        <f t="shared" si="19"/>
        <v>0</v>
      </c>
      <c r="AA132" s="159"/>
      <c r="AB132" s="100" t="str">
        <f t="shared" si="20"/>
        <v>No hay ejecución</v>
      </c>
      <c r="AC132" s="105" t="str">
        <f t="shared" si="21"/>
        <v>NA</v>
      </c>
      <c r="AD132" s="166"/>
      <c r="AE132" s="65">
        <f t="shared" si="22"/>
        <v>0</v>
      </c>
      <c r="AF132" s="100" t="str">
        <f t="shared" si="23"/>
        <v>No hay Programación</v>
      </c>
      <c r="AG132" s="105" t="str">
        <f t="shared" si="24"/>
        <v>De acuerdo a lo programado</v>
      </c>
      <c r="AH132" s="166"/>
      <c r="AI132" s="65" t="s">
        <v>172</v>
      </c>
      <c r="AJ132" s="105" t="s">
        <v>172</v>
      </c>
    </row>
    <row r="133" spans="1:36" ht="37.049999999999997" customHeight="1" thickTop="1" thickBot="1">
      <c r="A133" s="63">
        <v>118</v>
      </c>
      <c r="B133" s="162" t="s">
        <v>400</v>
      </c>
      <c r="C133" s="162">
        <v>0</v>
      </c>
      <c r="D133" s="162">
        <v>0</v>
      </c>
      <c r="E133" s="162" t="s">
        <v>41</v>
      </c>
      <c r="F133" s="162">
        <v>22</v>
      </c>
      <c r="G133" s="231" t="s">
        <v>491</v>
      </c>
      <c r="H133" s="164" t="s">
        <v>6908</v>
      </c>
      <c r="I133" s="231" t="s">
        <v>18</v>
      </c>
      <c r="J133" s="231" t="s">
        <v>129</v>
      </c>
      <c r="K133" s="163">
        <v>6</v>
      </c>
      <c r="L133" s="165" t="s">
        <v>2214</v>
      </c>
      <c r="M133" s="165" t="s">
        <v>2215</v>
      </c>
      <c r="N133" s="64">
        <v>0</v>
      </c>
      <c r="O133" s="64">
        <v>0</v>
      </c>
      <c r="P133" s="64">
        <v>0</v>
      </c>
      <c r="Q133" s="64">
        <v>0</v>
      </c>
      <c r="R133" s="64">
        <f t="shared" si="15"/>
        <v>0</v>
      </c>
      <c r="S133" s="105" t="s">
        <v>6794</v>
      </c>
      <c r="T133" s="166" t="s">
        <v>172</v>
      </c>
      <c r="U133" s="159">
        <f t="shared" si="16"/>
        <v>0</v>
      </c>
      <c r="V133" s="273"/>
      <c r="W133" s="100" t="str">
        <f t="shared" si="17"/>
        <v>No hay ejecución</v>
      </c>
      <c r="X133" s="105" t="str">
        <f t="shared" si="18"/>
        <v>NA</v>
      </c>
      <c r="Y133" s="166"/>
      <c r="Z133" s="159">
        <f t="shared" si="19"/>
        <v>0</v>
      </c>
      <c r="AA133" s="159"/>
      <c r="AB133" s="100" t="str">
        <f t="shared" si="20"/>
        <v>No hay ejecución</v>
      </c>
      <c r="AC133" s="105" t="str">
        <f t="shared" si="21"/>
        <v>NA</v>
      </c>
      <c r="AD133" s="166"/>
      <c r="AE133" s="65">
        <f t="shared" si="22"/>
        <v>0</v>
      </c>
      <c r="AF133" s="100" t="str">
        <f t="shared" si="23"/>
        <v>No hay Programación</v>
      </c>
      <c r="AG133" s="105" t="str">
        <f t="shared" si="24"/>
        <v>De acuerdo a lo programado</v>
      </c>
      <c r="AH133" s="166"/>
      <c r="AI133" s="65" t="s">
        <v>172</v>
      </c>
      <c r="AJ133" s="105" t="s">
        <v>172</v>
      </c>
    </row>
    <row r="134" spans="1:36" ht="37.049999999999997" customHeight="1" thickTop="1" thickBot="1">
      <c r="A134" s="63">
        <v>119</v>
      </c>
      <c r="B134" s="162" t="s">
        <v>400</v>
      </c>
      <c r="C134" s="162">
        <v>0</v>
      </c>
      <c r="D134" s="162">
        <v>0</v>
      </c>
      <c r="E134" s="162" t="s">
        <v>41</v>
      </c>
      <c r="F134" s="162">
        <v>22</v>
      </c>
      <c r="G134" s="231" t="s">
        <v>491</v>
      </c>
      <c r="H134" s="164" t="s">
        <v>6909</v>
      </c>
      <c r="I134" s="231" t="s">
        <v>18</v>
      </c>
      <c r="J134" s="231" t="s">
        <v>129</v>
      </c>
      <c r="K134" s="163">
        <v>6</v>
      </c>
      <c r="L134" s="165" t="s">
        <v>3778</v>
      </c>
      <c r="M134" s="165" t="s">
        <v>643</v>
      </c>
      <c r="N134" s="64">
        <v>0</v>
      </c>
      <c r="O134" s="64">
        <v>0</v>
      </c>
      <c r="P134" s="64">
        <v>0</v>
      </c>
      <c r="Q134" s="64">
        <v>0</v>
      </c>
      <c r="R134" s="64">
        <f t="shared" si="15"/>
        <v>0</v>
      </c>
      <c r="S134" s="105" t="s">
        <v>6794</v>
      </c>
      <c r="T134" s="166" t="s">
        <v>172</v>
      </c>
      <c r="U134" s="159">
        <f t="shared" si="16"/>
        <v>0</v>
      </c>
      <c r="V134" s="273"/>
      <c r="W134" s="100" t="str">
        <f t="shared" si="17"/>
        <v>No hay ejecución</v>
      </c>
      <c r="X134" s="105" t="str">
        <f t="shared" si="18"/>
        <v>NA</v>
      </c>
      <c r="Y134" s="166"/>
      <c r="Z134" s="159">
        <f t="shared" si="19"/>
        <v>0</v>
      </c>
      <c r="AA134" s="159"/>
      <c r="AB134" s="100" t="str">
        <f t="shared" si="20"/>
        <v>No hay ejecución</v>
      </c>
      <c r="AC134" s="105" t="str">
        <f t="shared" si="21"/>
        <v>NA</v>
      </c>
      <c r="AD134" s="166"/>
      <c r="AE134" s="65">
        <f t="shared" si="22"/>
        <v>0</v>
      </c>
      <c r="AF134" s="100" t="str">
        <f t="shared" si="23"/>
        <v>No hay Programación</v>
      </c>
      <c r="AG134" s="105" t="str">
        <f t="shared" si="24"/>
        <v>De acuerdo a lo programado</v>
      </c>
      <c r="AH134" s="166"/>
      <c r="AI134" s="65" t="s">
        <v>172</v>
      </c>
      <c r="AJ134" s="105" t="s">
        <v>172</v>
      </c>
    </row>
    <row r="135" spans="1:36" ht="37.049999999999997" customHeight="1">
      <c r="A135" s="63">
        <v>120</v>
      </c>
      <c r="B135" s="162" t="s">
        <v>400</v>
      </c>
      <c r="C135" s="162">
        <v>0</v>
      </c>
      <c r="D135" s="162">
        <v>0</v>
      </c>
      <c r="E135" s="162" t="s">
        <v>41</v>
      </c>
      <c r="F135" s="162">
        <v>22</v>
      </c>
      <c r="G135" s="231" t="s">
        <v>491</v>
      </c>
      <c r="H135" s="164" t="s">
        <v>6910</v>
      </c>
      <c r="I135" s="231" t="s">
        <v>18</v>
      </c>
      <c r="J135" s="231" t="s">
        <v>129</v>
      </c>
      <c r="K135" s="163">
        <v>6</v>
      </c>
      <c r="L135" s="165" t="s">
        <v>2214</v>
      </c>
      <c r="M135" s="165" t="s">
        <v>2215</v>
      </c>
      <c r="N135" s="64">
        <v>32</v>
      </c>
      <c r="O135" s="64">
        <v>38</v>
      </c>
      <c r="P135" s="64">
        <v>36</v>
      </c>
      <c r="Q135" s="64">
        <v>32</v>
      </c>
      <c r="R135" s="64">
        <f t="shared" si="15"/>
        <v>138</v>
      </c>
      <c r="S135" s="105" t="s">
        <v>6794</v>
      </c>
      <c r="T135" s="166" t="s">
        <v>172</v>
      </c>
      <c r="U135" s="159">
        <f t="shared" si="16"/>
        <v>70</v>
      </c>
      <c r="V135" s="273">
        <v>78</v>
      </c>
      <c r="W135" s="100">
        <f t="shared" si="17"/>
        <v>1.1142857142857143</v>
      </c>
      <c r="X135" s="105" t="str">
        <f t="shared" si="18"/>
        <v>De acuerdo a lo programado</v>
      </c>
      <c r="Y135" s="166"/>
      <c r="Z135" s="159">
        <f t="shared" si="19"/>
        <v>68</v>
      </c>
      <c r="AA135" s="159"/>
      <c r="AB135" s="100" t="str">
        <f t="shared" si="20"/>
        <v>No hay ejecución</v>
      </c>
      <c r="AC135" s="105" t="str">
        <f t="shared" si="21"/>
        <v>NA</v>
      </c>
      <c r="AD135" s="166"/>
      <c r="AE135" s="65">
        <f t="shared" si="22"/>
        <v>78</v>
      </c>
      <c r="AF135" s="100">
        <f t="shared" si="23"/>
        <v>0.56521739130434778</v>
      </c>
      <c r="AG135" s="105" t="str">
        <f t="shared" si="24"/>
        <v>Incumplimiento</v>
      </c>
      <c r="AH135" s="166"/>
      <c r="AI135" s="65" t="s">
        <v>172</v>
      </c>
      <c r="AJ135" s="105" t="s">
        <v>172</v>
      </c>
    </row>
    <row r="136" spans="1:36" ht="37.049999999999997" customHeight="1" thickTop="1" thickBot="1">
      <c r="A136" s="63">
        <v>121</v>
      </c>
      <c r="B136" s="162" t="s">
        <v>400</v>
      </c>
      <c r="C136" s="162">
        <v>0</v>
      </c>
      <c r="D136" s="162">
        <v>0</v>
      </c>
      <c r="E136" s="162" t="s">
        <v>41</v>
      </c>
      <c r="F136" s="162">
        <v>22</v>
      </c>
      <c r="G136" s="231" t="s">
        <v>491</v>
      </c>
      <c r="H136" s="164" t="s">
        <v>6911</v>
      </c>
      <c r="I136" s="231" t="s">
        <v>18</v>
      </c>
      <c r="J136" s="231" t="s">
        <v>129</v>
      </c>
      <c r="K136" s="163">
        <v>6</v>
      </c>
      <c r="L136" s="165" t="s">
        <v>3778</v>
      </c>
      <c r="M136" s="165" t="s">
        <v>643</v>
      </c>
      <c r="N136" s="64">
        <v>0</v>
      </c>
      <c r="O136" s="64">
        <v>0</v>
      </c>
      <c r="P136" s="64">
        <v>0</v>
      </c>
      <c r="Q136" s="64">
        <v>1</v>
      </c>
      <c r="R136" s="64">
        <f t="shared" si="15"/>
        <v>1</v>
      </c>
      <c r="S136" s="105" t="s">
        <v>6794</v>
      </c>
      <c r="T136" s="166" t="s">
        <v>172</v>
      </c>
      <c r="U136" s="159">
        <f t="shared" si="16"/>
        <v>0</v>
      </c>
      <c r="V136" s="273"/>
      <c r="W136" s="100" t="str">
        <f t="shared" si="17"/>
        <v>No hay ejecución</v>
      </c>
      <c r="X136" s="105" t="str">
        <f t="shared" si="18"/>
        <v>NA</v>
      </c>
      <c r="Y136" s="166"/>
      <c r="Z136" s="159">
        <f t="shared" si="19"/>
        <v>1</v>
      </c>
      <c r="AA136" s="159"/>
      <c r="AB136" s="100" t="str">
        <f t="shared" si="20"/>
        <v>No hay ejecución</v>
      </c>
      <c r="AC136" s="105" t="str">
        <f t="shared" si="21"/>
        <v>NA</v>
      </c>
      <c r="AD136" s="166"/>
      <c r="AE136" s="65">
        <f t="shared" si="22"/>
        <v>0</v>
      </c>
      <c r="AF136" s="100" t="str">
        <f t="shared" si="23"/>
        <v>No hay Programación</v>
      </c>
      <c r="AG136" s="105" t="str">
        <f t="shared" si="24"/>
        <v>De acuerdo a lo programado</v>
      </c>
      <c r="AH136" s="166"/>
      <c r="AI136" s="65" t="s">
        <v>172</v>
      </c>
      <c r="AJ136" s="105" t="s">
        <v>172</v>
      </c>
    </row>
    <row r="137" spans="1:36" ht="37.049999999999997" customHeight="1">
      <c r="A137" s="63">
        <v>122</v>
      </c>
      <c r="B137" s="162" t="s">
        <v>400</v>
      </c>
      <c r="C137" s="162">
        <v>0</v>
      </c>
      <c r="D137" s="162">
        <v>0</v>
      </c>
      <c r="E137" s="162" t="s">
        <v>41</v>
      </c>
      <c r="F137" s="162">
        <v>22</v>
      </c>
      <c r="G137" s="231" t="s">
        <v>436</v>
      </c>
      <c r="H137" s="164" t="s">
        <v>6912</v>
      </c>
      <c r="I137" s="231" t="s">
        <v>18</v>
      </c>
      <c r="J137" s="231" t="s">
        <v>129</v>
      </c>
      <c r="K137" s="163">
        <v>6</v>
      </c>
      <c r="L137" s="165" t="s">
        <v>2214</v>
      </c>
      <c r="M137" s="165" t="s">
        <v>2215</v>
      </c>
      <c r="N137" s="64">
        <v>41</v>
      </c>
      <c r="O137" s="64">
        <v>56</v>
      </c>
      <c r="P137" s="64">
        <v>58</v>
      </c>
      <c r="Q137" s="64">
        <v>54</v>
      </c>
      <c r="R137" s="64">
        <f t="shared" si="15"/>
        <v>209</v>
      </c>
      <c r="S137" s="105" t="s">
        <v>6794</v>
      </c>
      <c r="T137" s="166" t="s">
        <v>172</v>
      </c>
      <c r="U137" s="159">
        <f t="shared" si="16"/>
        <v>97</v>
      </c>
      <c r="V137" s="273">
        <v>128</v>
      </c>
      <c r="W137" s="100">
        <f t="shared" si="17"/>
        <v>1.3195876288659794</v>
      </c>
      <c r="X137" s="105" t="str">
        <f t="shared" si="18"/>
        <v>De acuerdo a lo programado</v>
      </c>
      <c r="Y137" s="166"/>
      <c r="Z137" s="159">
        <f t="shared" si="19"/>
        <v>112</v>
      </c>
      <c r="AA137" s="159"/>
      <c r="AB137" s="100" t="str">
        <f t="shared" si="20"/>
        <v>No hay ejecución</v>
      </c>
      <c r="AC137" s="105" t="str">
        <f t="shared" si="21"/>
        <v>NA</v>
      </c>
      <c r="AD137" s="166"/>
      <c r="AE137" s="65">
        <f t="shared" si="22"/>
        <v>128</v>
      </c>
      <c r="AF137" s="100">
        <f t="shared" si="23"/>
        <v>0.61244019138755978</v>
      </c>
      <c r="AG137" s="105" t="str">
        <f t="shared" si="24"/>
        <v>Incumplimiento</v>
      </c>
      <c r="AH137" s="166"/>
      <c r="AI137" s="65" t="s">
        <v>172</v>
      </c>
      <c r="AJ137" s="105" t="s">
        <v>172</v>
      </c>
    </row>
    <row r="138" spans="1:36" ht="37.049999999999997" customHeight="1" thickTop="1" thickBot="1">
      <c r="A138" s="63">
        <v>123</v>
      </c>
      <c r="B138" s="162" t="s">
        <v>400</v>
      </c>
      <c r="C138" s="162">
        <v>0</v>
      </c>
      <c r="D138" s="162">
        <v>0</v>
      </c>
      <c r="E138" s="162" t="s">
        <v>41</v>
      </c>
      <c r="F138" s="162">
        <v>22</v>
      </c>
      <c r="G138" s="231" t="s">
        <v>436</v>
      </c>
      <c r="H138" s="164" t="s">
        <v>6913</v>
      </c>
      <c r="I138" s="231" t="s">
        <v>18</v>
      </c>
      <c r="J138" s="231" t="s">
        <v>129</v>
      </c>
      <c r="K138" s="163">
        <v>6</v>
      </c>
      <c r="L138" s="165" t="s">
        <v>3778</v>
      </c>
      <c r="M138" s="165" t="s">
        <v>643</v>
      </c>
      <c r="N138" s="64">
        <v>0</v>
      </c>
      <c r="O138" s="64">
        <v>0</v>
      </c>
      <c r="P138" s="64">
        <v>0</v>
      </c>
      <c r="Q138" s="64">
        <v>1</v>
      </c>
      <c r="R138" s="64">
        <f t="shared" si="15"/>
        <v>1</v>
      </c>
      <c r="S138" s="105" t="s">
        <v>6794</v>
      </c>
      <c r="T138" s="166" t="s">
        <v>172</v>
      </c>
      <c r="U138" s="159">
        <f t="shared" si="16"/>
        <v>0</v>
      </c>
      <c r="V138" s="273"/>
      <c r="W138" s="100" t="str">
        <f t="shared" si="17"/>
        <v>No hay ejecución</v>
      </c>
      <c r="X138" s="105" t="str">
        <f t="shared" si="18"/>
        <v>NA</v>
      </c>
      <c r="Y138" s="166"/>
      <c r="Z138" s="159">
        <f t="shared" si="19"/>
        <v>1</v>
      </c>
      <c r="AA138" s="159"/>
      <c r="AB138" s="100" t="str">
        <f t="shared" si="20"/>
        <v>No hay ejecución</v>
      </c>
      <c r="AC138" s="105" t="str">
        <f t="shared" si="21"/>
        <v>NA</v>
      </c>
      <c r="AD138" s="166"/>
      <c r="AE138" s="65">
        <f t="shared" si="22"/>
        <v>0</v>
      </c>
      <c r="AF138" s="100" t="str">
        <f t="shared" si="23"/>
        <v>No hay Programación</v>
      </c>
      <c r="AG138" s="105" t="str">
        <f t="shared" si="24"/>
        <v>De acuerdo a lo programado</v>
      </c>
      <c r="AH138" s="166"/>
      <c r="AI138" s="65" t="s">
        <v>172</v>
      </c>
      <c r="AJ138" s="105" t="s">
        <v>172</v>
      </c>
    </row>
    <row r="139" spans="1:36" ht="37.049999999999997" customHeight="1">
      <c r="A139" s="63">
        <v>124</v>
      </c>
      <c r="B139" s="162" t="s">
        <v>400</v>
      </c>
      <c r="C139" s="162">
        <v>0</v>
      </c>
      <c r="D139" s="162">
        <v>0</v>
      </c>
      <c r="E139" s="162" t="s">
        <v>41</v>
      </c>
      <c r="F139" s="162">
        <v>22</v>
      </c>
      <c r="G139" s="231" t="s">
        <v>439</v>
      </c>
      <c r="H139" s="164" t="s">
        <v>6914</v>
      </c>
      <c r="I139" s="231" t="s">
        <v>18</v>
      </c>
      <c r="J139" s="231" t="s">
        <v>129</v>
      </c>
      <c r="K139" s="163">
        <v>6</v>
      </c>
      <c r="L139" s="165" t="s">
        <v>2214</v>
      </c>
      <c r="M139" s="165" t="s">
        <v>2215</v>
      </c>
      <c r="N139" s="64">
        <v>10</v>
      </c>
      <c r="O139" s="64">
        <v>10</v>
      </c>
      <c r="P139" s="64">
        <v>10</v>
      </c>
      <c r="Q139" s="64">
        <v>10</v>
      </c>
      <c r="R139" s="64">
        <f t="shared" si="15"/>
        <v>40</v>
      </c>
      <c r="S139" s="105" t="s">
        <v>6794</v>
      </c>
      <c r="T139" s="166" t="s">
        <v>172</v>
      </c>
      <c r="U139" s="159">
        <f t="shared" si="16"/>
        <v>20</v>
      </c>
      <c r="V139" s="273">
        <v>20</v>
      </c>
      <c r="W139" s="100">
        <f t="shared" si="17"/>
        <v>1</v>
      </c>
      <c r="X139" s="105" t="str">
        <f t="shared" si="18"/>
        <v>De acuerdo a lo programado</v>
      </c>
      <c r="Y139" s="166"/>
      <c r="Z139" s="159">
        <f t="shared" si="19"/>
        <v>20</v>
      </c>
      <c r="AA139" s="159"/>
      <c r="AB139" s="100" t="str">
        <f t="shared" si="20"/>
        <v>No hay ejecución</v>
      </c>
      <c r="AC139" s="105" t="str">
        <f t="shared" si="21"/>
        <v>NA</v>
      </c>
      <c r="AD139" s="166"/>
      <c r="AE139" s="65">
        <f t="shared" si="22"/>
        <v>20</v>
      </c>
      <c r="AF139" s="100">
        <f t="shared" si="23"/>
        <v>0.5</v>
      </c>
      <c r="AG139" s="105" t="str">
        <f t="shared" si="24"/>
        <v>Incumplimiento</v>
      </c>
      <c r="AH139" s="166"/>
      <c r="AI139" s="65" t="s">
        <v>172</v>
      </c>
      <c r="AJ139" s="105" t="s">
        <v>172</v>
      </c>
    </row>
    <row r="140" spans="1:36" ht="37.049999999999997" customHeight="1" thickTop="1" thickBot="1">
      <c r="A140" s="63">
        <v>125</v>
      </c>
      <c r="B140" s="162" t="s">
        <v>400</v>
      </c>
      <c r="C140" s="162">
        <v>0</v>
      </c>
      <c r="D140" s="162">
        <v>0</v>
      </c>
      <c r="E140" s="162" t="s">
        <v>41</v>
      </c>
      <c r="F140" s="162">
        <v>22</v>
      </c>
      <c r="G140" s="231" t="s">
        <v>439</v>
      </c>
      <c r="H140" s="164" t="s">
        <v>6915</v>
      </c>
      <c r="I140" s="231" t="s">
        <v>18</v>
      </c>
      <c r="J140" s="231" t="s">
        <v>129</v>
      </c>
      <c r="K140" s="163">
        <v>6</v>
      </c>
      <c r="L140" s="165" t="s">
        <v>3778</v>
      </c>
      <c r="M140" s="165" t="s">
        <v>643</v>
      </c>
      <c r="N140" s="64">
        <v>0</v>
      </c>
      <c r="O140" s="64">
        <v>0</v>
      </c>
      <c r="P140" s="64">
        <v>0</v>
      </c>
      <c r="Q140" s="64">
        <v>0</v>
      </c>
      <c r="R140" s="64">
        <f t="shared" si="15"/>
        <v>0</v>
      </c>
      <c r="S140" s="105" t="s">
        <v>6794</v>
      </c>
      <c r="T140" s="166" t="s">
        <v>172</v>
      </c>
      <c r="U140" s="159">
        <f t="shared" si="16"/>
        <v>0</v>
      </c>
      <c r="V140" s="273"/>
      <c r="W140" s="100" t="str">
        <f t="shared" si="17"/>
        <v>No hay ejecución</v>
      </c>
      <c r="X140" s="105" t="str">
        <f t="shared" si="18"/>
        <v>NA</v>
      </c>
      <c r="Y140" s="166"/>
      <c r="Z140" s="159">
        <f t="shared" si="19"/>
        <v>0</v>
      </c>
      <c r="AA140" s="159"/>
      <c r="AB140" s="100" t="str">
        <f t="shared" si="20"/>
        <v>No hay ejecución</v>
      </c>
      <c r="AC140" s="105" t="str">
        <f t="shared" si="21"/>
        <v>NA</v>
      </c>
      <c r="AD140" s="166"/>
      <c r="AE140" s="65">
        <f t="shared" si="22"/>
        <v>0</v>
      </c>
      <c r="AF140" s="100" t="str">
        <f t="shared" si="23"/>
        <v>No hay Programación</v>
      </c>
      <c r="AG140" s="105" t="str">
        <f t="shared" si="24"/>
        <v>De acuerdo a lo programado</v>
      </c>
      <c r="AH140" s="166"/>
      <c r="AI140" s="65" t="s">
        <v>172</v>
      </c>
      <c r="AJ140" s="105" t="s">
        <v>172</v>
      </c>
    </row>
    <row r="141" spans="1:36" ht="37.049999999999997" customHeight="1">
      <c r="A141" s="63">
        <v>126</v>
      </c>
      <c r="B141" s="162" t="s">
        <v>400</v>
      </c>
      <c r="C141" s="162">
        <v>0</v>
      </c>
      <c r="D141" s="162">
        <v>0</v>
      </c>
      <c r="E141" s="162" t="s">
        <v>41</v>
      </c>
      <c r="F141" s="162">
        <v>22</v>
      </c>
      <c r="G141" s="231" t="s">
        <v>436</v>
      </c>
      <c r="H141" s="164" t="s">
        <v>6916</v>
      </c>
      <c r="I141" s="231" t="s">
        <v>18</v>
      </c>
      <c r="J141" s="231" t="s">
        <v>129</v>
      </c>
      <c r="K141" s="163">
        <v>6</v>
      </c>
      <c r="L141" s="165" t="s">
        <v>2214</v>
      </c>
      <c r="M141" s="165" t="s">
        <v>2215</v>
      </c>
      <c r="N141" s="64">
        <v>6</v>
      </c>
      <c r="O141" s="64">
        <v>14</v>
      </c>
      <c r="P141" s="64">
        <v>12</v>
      </c>
      <c r="Q141" s="64">
        <v>3</v>
      </c>
      <c r="R141" s="64">
        <f t="shared" si="15"/>
        <v>35</v>
      </c>
      <c r="S141" s="105" t="s">
        <v>6794</v>
      </c>
      <c r="T141" s="166" t="s">
        <v>172</v>
      </c>
      <c r="U141" s="159">
        <f t="shared" si="16"/>
        <v>20</v>
      </c>
      <c r="V141" s="273">
        <v>17</v>
      </c>
      <c r="W141" s="100">
        <f t="shared" si="17"/>
        <v>0.85</v>
      </c>
      <c r="X141" s="105" t="str">
        <f t="shared" si="18"/>
        <v>Atraso Leve</v>
      </c>
      <c r="Y141" s="166" t="s">
        <v>6848</v>
      </c>
      <c r="Z141" s="159">
        <f t="shared" si="19"/>
        <v>15</v>
      </c>
      <c r="AA141" s="159"/>
      <c r="AB141" s="100" t="str">
        <f t="shared" si="20"/>
        <v>No hay ejecución</v>
      </c>
      <c r="AC141" s="105" t="str">
        <f t="shared" si="21"/>
        <v>NA</v>
      </c>
      <c r="AD141" s="166"/>
      <c r="AE141" s="65">
        <f t="shared" si="22"/>
        <v>17</v>
      </c>
      <c r="AF141" s="100">
        <f t="shared" si="23"/>
        <v>0.48571428571428571</v>
      </c>
      <c r="AG141" s="105" t="str">
        <f t="shared" si="24"/>
        <v>Incumplimiento</v>
      </c>
      <c r="AH141" s="166"/>
      <c r="AI141" s="65" t="s">
        <v>172</v>
      </c>
      <c r="AJ141" s="105" t="s">
        <v>172</v>
      </c>
    </row>
    <row r="142" spans="1:36" ht="37.049999999999997" customHeight="1" thickTop="1" thickBot="1">
      <c r="A142" s="63">
        <v>127</v>
      </c>
      <c r="B142" s="162" t="s">
        <v>400</v>
      </c>
      <c r="C142" s="162">
        <v>0</v>
      </c>
      <c r="D142" s="162">
        <v>0</v>
      </c>
      <c r="E142" s="162" t="s">
        <v>41</v>
      </c>
      <c r="F142" s="162">
        <v>22</v>
      </c>
      <c r="G142" s="231" t="s">
        <v>436</v>
      </c>
      <c r="H142" s="164" t="s">
        <v>6917</v>
      </c>
      <c r="I142" s="231" t="s">
        <v>18</v>
      </c>
      <c r="J142" s="231" t="s">
        <v>129</v>
      </c>
      <c r="K142" s="163">
        <v>6</v>
      </c>
      <c r="L142" s="165" t="s">
        <v>3778</v>
      </c>
      <c r="M142" s="165" t="s">
        <v>643</v>
      </c>
      <c r="N142" s="64">
        <v>0</v>
      </c>
      <c r="O142" s="64">
        <v>0</v>
      </c>
      <c r="P142" s="64">
        <v>0</v>
      </c>
      <c r="Q142" s="64">
        <v>0</v>
      </c>
      <c r="R142" s="64">
        <f t="shared" si="15"/>
        <v>0</v>
      </c>
      <c r="S142" s="105" t="s">
        <v>6794</v>
      </c>
      <c r="T142" s="166" t="s">
        <v>172</v>
      </c>
      <c r="U142" s="159">
        <f t="shared" si="16"/>
        <v>0</v>
      </c>
      <c r="V142" s="273"/>
      <c r="W142" s="100" t="str">
        <f t="shared" si="17"/>
        <v>No hay ejecución</v>
      </c>
      <c r="X142" s="105" t="str">
        <f t="shared" si="18"/>
        <v>NA</v>
      </c>
      <c r="Y142" s="166"/>
      <c r="Z142" s="159">
        <f t="shared" si="19"/>
        <v>0</v>
      </c>
      <c r="AA142" s="159"/>
      <c r="AB142" s="100" t="str">
        <f t="shared" si="20"/>
        <v>No hay ejecución</v>
      </c>
      <c r="AC142" s="105" t="str">
        <f t="shared" si="21"/>
        <v>NA</v>
      </c>
      <c r="AD142" s="166"/>
      <c r="AE142" s="65">
        <f t="shared" si="22"/>
        <v>0</v>
      </c>
      <c r="AF142" s="100" t="str">
        <f t="shared" si="23"/>
        <v>No hay Programación</v>
      </c>
      <c r="AG142" s="105" t="str">
        <f t="shared" si="24"/>
        <v>De acuerdo a lo programado</v>
      </c>
      <c r="AH142" s="166"/>
      <c r="AI142" s="65" t="s">
        <v>172</v>
      </c>
      <c r="AJ142" s="105" t="s">
        <v>172</v>
      </c>
    </row>
    <row r="143" spans="1:36" ht="37.049999999999997" customHeight="1">
      <c r="A143" s="63">
        <v>128</v>
      </c>
      <c r="B143" s="162" t="s">
        <v>400</v>
      </c>
      <c r="C143" s="162">
        <v>0</v>
      </c>
      <c r="D143" s="162">
        <v>0</v>
      </c>
      <c r="E143" s="162" t="s">
        <v>41</v>
      </c>
      <c r="F143" s="162">
        <v>22</v>
      </c>
      <c r="G143" s="231" t="s">
        <v>439</v>
      </c>
      <c r="H143" s="164" t="s">
        <v>6918</v>
      </c>
      <c r="I143" s="231" t="s">
        <v>18</v>
      </c>
      <c r="J143" s="231" t="s">
        <v>129</v>
      </c>
      <c r="K143" s="163">
        <v>6</v>
      </c>
      <c r="L143" s="165" t="s">
        <v>2214</v>
      </c>
      <c r="M143" s="165" t="s">
        <v>2215</v>
      </c>
      <c r="N143" s="64">
        <v>16</v>
      </c>
      <c r="O143" s="64">
        <v>28</v>
      </c>
      <c r="P143" s="64">
        <v>27</v>
      </c>
      <c r="Q143" s="64">
        <v>25</v>
      </c>
      <c r="R143" s="64">
        <f t="shared" si="15"/>
        <v>96</v>
      </c>
      <c r="S143" s="105" t="s">
        <v>6794</v>
      </c>
      <c r="T143" s="166" t="s">
        <v>172</v>
      </c>
      <c r="U143" s="159">
        <f t="shared" si="16"/>
        <v>44</v>
      </c>
      <c r="V143" s="273">
        <v>31</v>
      </c>
      <c r="W143" s="100">
        <f t="shared" si="17"/>
        <v>0.70454545454545459</v>
      </c>
      <c r="X143" s="105" t="str">
        <f t="shared" si="18"/>
        <v>Atraso Leve</v>
      </c>
      <c r="Y143" s="166" t="s">
        <v>6848</v>
      </c>
      <c r="Z143" s="159">
        <f t="shared" si="19"/>
        <v>52</v>
      </c>
      <c r="AA143" s="159"/>
      <c r="AB143" s="100" t="str">
        <f t="shared" si="20"/>
        <v>No hay ejecución</v>
      </c>
      <c r="AC143" s="105" t="str">
        <f t="shared" si="21"/>
        <v>NA</v>
      </c>
      <c r="AD143" s="166"/>
      <c r="AE143" s="65">
        <f t="shared" si="22"/>
        <v>31</v>
      </c>
      <c r="AF143" s="100">
        <f t="shared" si="23"/>
        <v>0.32291666666666669</v>
      </c>
      <c r="AG143" s="105" t="str">
        <f t="shared" si="24"/>
        <v>Incumplimiento</v>
      </c>
      <c r="AH143" s="166"/>
      <c r="AI143" s="65" t="s">
        <v>172</v>
      </c>
      <c r="AJ143" s="105" t="s">
        <v>172</v>
      </c>
    </row>
    <row r="144" spans="1:36" ht="37.049999999999997" customHeight="1">
      <c r="A144" s="63">
        <v>129</v>
      </c>
      <c r="B144" s="162" t="s">
        <v>400</v>
      </c>
      <c r="C144" s="162">
        <v>0</v>
      </c>
      <c r="D144" s="162">
        <v>0</v>
      </c>
      <c r="E144" s="162" t="s">
        <v>41</v>
      </c>
      <c r="F144" s="162">
        <v>22</v>
      </c>
      <c r="G144" s="231" t="s">
        <v>439</v>
      </c>
      <c r="H144" s="164" t="s">
        <v>6919</v>
      </c>
      <c r="I144" s="231" t="s">
        <v>18</v>
      </c>
      <c r="J144" s="231" t="s">
        <v>129</v>
      </c>
      <c r="K144" s="163">
        <v>6</v>
      </c>
      <c r="L144" s="165" t="s">
        <v>3778</v>
      </c>
      <c r="M144" s="165" t="s">
        <v>643</v>
      </c>
      <c r="N144" s="64">
        <v>0</v>
      </c>
      <c r="O144" s="64">
        <v>1</v>
      </c>
      <c r="P144" s="64">
        <v>2</v>
      </c>
      <c r="Q144" s="64">
        <v>0</v>
      </c>
      <c r="R144" s="64">
        <f t="shared" si="15"/>
        <v>3</v>
      </c>
      <c r="S144" s="105" t="s">
        <v>6794</v>
      </c>
      <c r="T144" s="166" t="s">
        <v>172</v>
      </c>
      <c r="U144" s="159">
        <f t="shared" si="16"/>
        <v>1</v>
      </c>
      <c r="V144" s="273">
        <v>2</v>
      </c>
      <c r="W144" s="100">
        <f t="shared" si="17"/>
        <v>2</v>
      </c>
      <c r="X144" s="105" t="str">
        <f t="shared" si="18"/>
        <v>De acuerdo a lo programado</v>
      </c>
      <c r="Y144" s="166"/>
      <c r="Z144" s="159">
        <f t="shared" si="19"/>
        <v>2</v>
      </c>
      <c r="AA144" s="159"/>
      <c r="AB144" s="100" t="str">
        <f t="shared" si="20"/>
        <v>No hay ejecución</v>
      </c>
      <c r="AC144" s="105" t="str">
        <f t="shared" si="21"/>
        <v>NA</v>
      </c>
      <c r="AD144" s="166"/>
      <c r="AE144" s="65">
        <f t="shared" si="22"/>
        <v>2</v>
      </c>
      <c r="AF144" s="100">
        <f t="shared" si="23"/>
        <v>0.66666666666666663</v>
      </c>
      <c r="AG144" s="105" t="str">
        <f t="shared" si="24"/>
        <v>Incumplimiento</v>
      </c>
      <c r="AH144" s="166"/>
      <c r="AI144" s="65" t="s">
        <v>172</v>
      </c>
      <c r="AJ144" s="105" t="s">
        <v>172</v>
      </c>
    </row>
    <row r="145" spans="1:36" ht="37.049999999999997" customHeight="1">
      <c r="A145" s="63">
        <v>130</v>
      </c>
      <c r="B145" s="162" t="s">
        <v>400</v>
      </c>
      <c r="C145" s="162">
        <v>0</v>
      </c>
      <c r="D145" s="162">
        <v>0</v>
      </c>
      <c r="E145" s="162" t="s">
        <v>41</v>
      </c>
      <c r="F145" s="162">
        <v>22</v>
      </c>
      <c r="G145" s="231" t="s">
        <v>436</v>
      </c>
      <c r="H145" s="164" t="s">
        <v>6920</v>
      </c>
      <c r="I145" s="231" t="s">
        <v>18</v>
      </c>
      <c r="J145" s="231" t="s">
        <v>129</v>
      </c>
      <c r="K145" s="163">
        <v>6</v>
      </c>
      <c r="L145" s="165" t="s">
        <v>2214</v>
      </c>
      <c r="M145" s="165" t="s">
        <v>2215</v>
      </c>
      <c r="N145" s="64">
        <v>3</v>
      </c>
      <c r="O145" s="64">
        <v>2</v>
      </c>
      <c r="P145" s="64">
        <v>3</v>
      </c>
      <c r="Q145" s="64">
        <v>2</v>
      </c>
      <c r="R145" s="64">
        <f t="shared" ref="R145:R205" si="25">N145+O145+P145+Q145</f>
        <v>10</v>
      </c>
      <c r="S145" s="105" t="s">
        <v>6794</v>
      </c>
      <c r="T145" s="166" t="s">
        <v>172</v>
      </c>
      <c r="U145" s="159">
        <f t="shared" ref="U145:U205" si="26">N145+O145</f>
        <v>5</v>
      </c>
      <c r="V145" s="273">
        <v>5</v>
      </c>
      <c r="W145" s="100">
        <f t="shared" ref="W145:W205" si="27">IF(V145="","No hay ejecución",IF(AND(U145&gt;0), V145/U145,"No hay Programación"))</f>
        <v>1</v>
      </c>
      <c r="X145" s="105" t="str">
        <f t="shared" ref="X145:X205" si="28">IF(W145="No hay ejecución","NA",IF(W145&gt;=90%,"De acuerdo a lo programado",IF(W145&gt;=70%,"Atraso Leve",IF(W145&lt;70%,"En Riesgo de no Cumplimiento"))))</f>
        <v>De acuerdo a lo programado</v>
      </c>
      <c r="Y145" s="166"/>
      <c r="Z145" s="159">
        <f t="shared" ref="Z145:Z205" si="29">P145+Q145</f>
        <v>5</v>
      </c>
      <c r="AA145" s="159"/>
      <c r="AB145" s="100" t="str">
        <f t="shared" ref="AB145:AB205" si="30">IF(AA145="","No hay ejecución",IF(AND(Z145&gt;0), AA145/Z145,"No hay Programación"))</f>
        <v>No hay ejecución</v>
      </c>
      <c r="AC145" s="105" t="str">
        <f t="shared" ref="AC145:AC205" si="31">IF(AB145="No hay ejecución","NA",IF(AB145&gt;=90%,"De acuerdo a lo programado",IF(AB145&gt;=70%,"Atraso Leve",IF(AB145&lt;70%,"En Riesgo de no Cumplimiento"))))</f>
        <v>NA</v>
      </c>
      <c r="AD145" s="166"/>
      <c r="AE145" s="65">
        <f t="shared" ref="AE145:AE205" si="32">V145+AA145</f>
        <v>5</v>
      </c>
      <c r="AF145" s="100">
        <f t="shared" ref="AF145:AF205" si="33">IF(AE145="","No hay ejecución",IF(AND(AE145&gt;0), AE145/R145,"No hay Programación"))</f>
        <v>0.5</v>
      </c>
      <c r="AG145" s="105" t="str">
        <f t="shared" ref="AG145:AG205" si="34">IF(AF145="No hay ejecución","NA",IF(AF145&gt;=90%,"De acuerdo a lo programado",IF(AF145&gt;=70%,"Atraso Leve",IF(AF145&lt;70%,"Incumplimiento"))))</f>
        <v>Incumplimiento</v>
      </c>
      <c r="AH145" s="166"/>
      <c r="AI145" s="65" t="s">
        <v>172</v>
      </c>
      <c r="AJ145" s="105" t="s">
        <v>172</v>
      </c>
    </row>
    <row r="146" spans="1:36" ht="37.049999999999997" customHeight="1" thickTop="1" thickBot="1">
      <c r="A146" s="63">
        <v>131</v>
      </c>
      <c r="B146" s="162" t="s">
        <v>400</v>
      </c>
      <c r="C146" s="162">
        <v>0</v>
      </c>
      <c r="D146" s="162">
        <v>0</v>
      </c>
      <c r="E146" s="162" t="s">
        <v>41</v>
      </c>
      <c r="F146" s="162">
        <v>22</v>
      </c>
      <c r="G146" s="231" t="s">
        <v>436</v>
      </c>
      <c r="H146" s="164" t="s">
        <v>6921</v>
      </c>
      <c r="I146" s="231" t="s">
        <v>18</v>
      </c>
      <c r="J146" s="231" t="s">
        <v>129</v>
      </c>
      <c r="K146" s="163">
        <v>6</v>
      </c>
      <c r="L146" s="165" t="s">
        <v>3778</v>
      </c>
      <c r="M146" s="165" t="s">
        <v>643</v>
      </c>
      <c r="N146" s="64">
        <v>0</v>
      </c>
      <c r="O146" s="64">
        <v>0</v>
      </c>
      <c r="P146" s="64">
        <v>0</v>
      </c>
      <c r="Q146" s="64">
        <v>0</v>
      </c>
      <c r="R146" s="64">
        <f t="shared" si="25"/>
        <v>0</v>
      </c>
      <c r="S146" s="105" t="s">
        <v>6794</v>
      </c>
      <c r="T146" s="166" t="s">
        <v>172</v>
      </c>
      <c r="U146" s="159">
        <f t="shared" si="26"/>
        <v>0</v>
      </c>
      <c r="V146" s="273"/>
      <c r="W146" s="100" t="str">
        <f t="shared" si="27"/>
        <v>No hay ejecución</v>
      </c>
      <c r="X146" s="105" t="str">
        <f t="shared" si="28"/>
        <v>NA</v>
      </c>
      <c r="Y146" s="166"/>
      <c r="Z146" s="159">
        <f t="shared" si="29"/>
        <v>0</v>
      </c>
      <c r="AA146" s="159"/>
      <c r="AB146" s="100" t="str">
        <f t="shared" si="30"/>
        <v>No hay ejecución</v>
      </c>
      <c r="AC146" s="105" t="str">
        <f t="shared" si="31"/>
        <v>NA</v>
      </c>
      <c r="AD146" s="166"/>
      <c r="AE146" s="65">
        <f t="shared" si="32"/>
        <v>0</v>
      </c>
      <c r="AF146" s="100" t="str">
        <f t="shared" si="33"/>
        <v>No hay Programación</v>
      </c>
      <c r="AG146" s="105" t="str">
        <f t="shared" si="34"/>
        <v>De acuerdo a lo programado</v>
      </c>
      <c r="AH146" s="166"/>
      <c r="AI146" s="65" t="s">
        <v>172</v>
      </c>
      <c r="AJ146" s="105" t="s">
        <v>172</v>
      </c>
    </row>
    <row r="147" spans="1:36" ht="37.049999999999997" customHeight="1" thickTop="1" thickBot="1">
      <c r="A147" s="63">
        <v>132</v>
      </c>
      <c r="B147" s="162" t="s">
        <v>400</v>
      </c>
      <c r="C147" s="162">
        <v>0</v>
      </c>
      <c r="D147" s="162">
        <v>0</v>
      </c>
      <c r="E147" s="162" t="s">
        <v>41</v>
      </c>
      <c r="F147" s="162">
        <v>22</v>
      </c>
      <c r="G147" s="231" t="s">
        <v>436</v>
      </c>
      <c r="H147" s="164" t="s">
        <v>6922</v>
      </c>
      <c r="I147" s="231" t="s">
        <v>18</v>
      </c>
      <c r="J147" s="231" t="s">
        <v>129</v>
      </c>
      <c r="K147" s="163">
        <v>6</v>
      </c>
      <c r="L147" s="165" t="s">
        <v>2214</v>
      </c>
      <c r="M147" s="165" t="s">
        <v>2215</v>
      </c>
      <c r="N147" s="64">
        <v>0</v>
      </c>
      <c r="O147" s="64">
        <v>0</v>
      </c>
      <c r="P147" s="64">
        <v>0</v>
      </c>
      <c r="Q147" s="64">
        <v>0</v>
      </c>
      <c r="R147" s="64">
        <f t="shared" si="25"/>
        <v>0</v>
      </c>
      <c r="S147" s="105" t="s">
        <v>6794</v>
      </c>
      <c r="T147" s="166" t="s">
        <v>172</v>
      </c>
      <c r="U147" s="159">
        <f t="shared" si="26"/>
        <v>0</v>
      </c>
      <c r="V147" s="273"/>
      <c r="W147" s="100" t="str">
        <f t="shared" si="27"/>
        <v>No hay ejecución</v>
      </c>
      <c r="X147" s="105" t="str">
        <f t="shared" si="28"/>
        <v>NA</v>
      </c>
      <c r="Y147" s="166"/>
      <c r="Z147" s="159">
        <f t="shared" si="29"/>
        <v>0</v>
      </c>
      <c r="AA147" s="159"/>
      <c r="AB147" s="100" t="str">
        <f t="shared" si="30"/>
        <v>No hay ejecución</v>
      </c>
      <c r="AC147" s="105" t="str">
        <f t="shared" si="31"/>
        <v>NA</v>
      </c>
      <c r="AD147" s="166"/>
      <c r="AE147" s="65">
        <f t="shared" si="32"/>
        <v>0</v>
      </c>
      <c r="AF147" s="100" t="str">
        <f t="shared" si="33"/>
        <v>No hay Programación</v>
      </c>
      <c r="AG147" s="105" t="str">
        <f t="shared" si="34"/>
        <v>De acuerdo a lo programado</v>
      </c>
      <c r="AH147" s="166"/>
      <c r="AI147" s="65" t="s">
        <v>172</v>
      </c>
      <c r="AJ147" s="105" t="s">
        <v>172</v>
      </c>
    </row>
    <row r="148" spans="1:36" ht="37.049999999999997" customHeight="1" thickTop="1" thickBot="1">
      <c r="A148" s="63">
        <v>133</v>
      </c>
      <c r="B148" s="162" t="s">
        <v>400</v>
      </c>
      <c r="C148" s="162">
        <v>0</v>
      </c>
      <c r="D148" s="162">
        <v>0</v>
      </c>
      <c r="E148" s="162" t="s">
        <v>41</v>
      </c>
      <c r="F148" s="162">
        <v>22</v>
      </c>
      <c r="G148" s="231" t="s">
        <v>436</v>
      </c>
      <c r="H148" s="164" t="s">
        <v>6923</v>
      </c>
      <c r="I148" s="231" t="s">
        <v>18</v>
      </c>
      <c r="J148" s="231" t="s">
        <v>129</v>
      </c>
      <c r="K148" s="163">
        <v>6</v>
      </c>
      <c r="L148" s="165" t="s">
        <v>3778</v>
      </c>
      <c r="M148" s="165" t="s">
        <v>643</v>
      </c>
      <c r="N148" s="64">
        <v>0</v>
      </c>
      <c r="O148" s="64">
        <v>1</v>
      </c>
      <c r="P148" s="64">
        <v>0</v>
      </c>
      <c r="Q148" s="64">
        <v>0</v>
      </c>
      <c r="R148" s="64">
        <f t="shared" si="25"/>
        <v>1</v>
      </c>
      <c r="S148" s="105" t="s">
        <v>6794</v>
      </c>
      <c r="T148" s="166" t="s">
        <v>172</v>
      </c>
      <c r="U148" s="159">
        <f t="shared" si="26"/>
        <v>1</v>
      </c>
      <c r="V148" s="273"/>
      <c r="W148" s="100" t="str">
        <f t="shared" si="27"/>
        <v>No hay ejecución</v>
      </c>
      <c r="X148" s="105" t="str">
        <f t="shared" si="28"/>
        <v>NA</v>
      </c>
      <c r="Y148" s="166"/>
      <c r="Z148" s="159">
        <f t="shared" si="29"/>
        <v>0</v>
      </c>
      <c r="AA148" s="159"/>
      <c r="AB148" s="100" t="str">
        <f t="shared" si="30"/>
        <v>No hay ejecución</v>
      </c>
      <c r="AC148" s="105" t="str">
        <f t="shared" si="31"/>
        <v>NA</v>
      </c>
      <c r="AD148" s="166"/>
      <c r="AE148" s="65">
        <f t="shared" si="32"/>
        <v>0</v>
      </c>
      <c r="AF148" s="100" t="str">
        <f t="shared" si="33"/>
        <v>No hay Programación</v>
      </c>
      <c r="AG148" s="105" t="str">
        <f t="shared" si="34"/>
        <v>De acuerdo a lo programado</v>
      </c>
      <c r="AH148" s="166"/>
      <c r="AI148" s="65" t="s">
        <v>172</v>
      </c>
      <c r="AJ148" s="105" t="s">
        <v>172</v>
      </c>
    </row>
    <row r="149" spans="1:36" ht="37.049999999999997" customHeight="1">
      <c r="A149" s="63">
        <v>134</v>
      </c>
      <c r="B149" s="162" t="s">
        <v>400</v>
      </c>
      <c r="C149" s="162">
        <v>0</v>
      </c>
      <c r="D149" s="162">
        <v>0</v>
      </c>
      <c r="E149" s="162" t="s">
        <v>41</v>
      </c>
      <c r="F149" s="162">
        <v>22</v>
      </c>
      <c r="G149" s="231" t="s">
        <v>478</v>
      </c>
      <c r="H149" s="164" t="s">
        <v>6924</v>
      </c>
      <c r="I149" s="231" t="s">
        <v>18</v>
      </c>
      <c r="J149" s="231" t="s">
        <v>129</v>
      </c>
      <c r="K149" s="163">
        <v>6</v>
      </c>
      <c r="L149" s="165" t="s">
        <v>642</v>
      </c>
      <c r="M149" s="165" t="s">
        <v>674</v>
      </c>
      <c r="N149" s="64">
        <v>5</v>
      </c>
      <c r="O149" s="64">
        <v>19</v>
      </c>
      <c r="P149" s="64">
        <v>19</v>
      </c>
      <c r="Q149" s="64">
        <v>20</v>
      </c>
      <c r="R149" s="64">
        <f t="shared" si="25"/>
        <v>63</v>
      </c>
      <c r="S149" s="105" t="s">
        <v>6794</v>
      </c>
      <c r="T149" s="166" t="s">
        <v>172</v>
      </c>
      <c r="U149" s="159">
        <f t="shared" si="26"/>
        <v>24</v>
      </c>
      <c r="V149" s="273">
        <v>27</v>
      </c>
      <c r="W149" s="100">
        <f t="shared" si="27"/>
        <v>1.125</v>
      </c>
      <c r="X149" s="105" t="str">
        <f t="shared" si="28"/>
        <v>De acuerdo a lo programado</v>
      </c>
      <c r="Y149" s="166"/>
      <c r="Z149" s="159">
        <f t="shared" si="29"/>
        <v>39</v>
      </c>
      <c r="AA149" s="159"/>
      <c r="AB149" s="100" t="str">
        <f t="shared" si="30"/>
        <v>No hay ejecución</v>
      </c>
      <c r="AC149" s="105" t="str">
        <f t="shared" si="31"/>
        <v>NA</v>
      </c>
      <c r="AD149" s="166"/>
      <c r="AE149" s="65">
        <f t="shared" si="32"/>
        <v>27</v>
      </c>
      <c r="AF149" s="100">
        <f t="shared" si="33"/>
        <v>0.42857142857142855</v>
      </c>
      <c r="AG149" s="105" t="str">
        <f t="shared" si="34"/>
        <v>Incumplimiento</v>
      </c>
      <c r="AH149" s="166"/>
      <c r="AI149" s="65" t="s">
        <v>172</v>
      </c>
      <c r="AJ149" s="105" t="s">
        <v>172</v>
      </c>
    </row>
    <row r="150" spans="1:36" ht="37.049999999999997" customHeight="1">
      <c r="A150" s="63">
        <v>135</v>
      </c>
      <c r="B150" s="162" t="s">
        <v>400</v>
      </c>
      <c r="C150" s="162">
        <v>0</v>
      </c>
      <c r="D150" s="162">
        <v>0</v>
      </c>
      <c r="E150" s="162" t="s">
        <v>41</v>
      </c>
      <c r="F150" s="162">
        <v>22</v>
      </c>
      <c r="G150" s="231" t="s">
        <v>428</v>
      </c>
      <c r="H150" s="164" t="s">
        <v>4044</v>
      </c>
      <c r="I150" s="231" t="s">
        <v>20</v>
      </c>
      <c r="J150" s="231" t="s">
        <v>129</v>
      </c>
      <c r="K150" s="163">
        <v>1</v>
      </c>
      <c r="L150" s="165" t="s">
        <v>2201</v>
      </c>
      <c r="M150" s="165" t="s">
        <v>6793</v>
      </c>
      <c r="N150" s="64">
        <v>45</v>
      </c>
      <c r="O150" s="64">
        <v>3</v>
      </c>
      <c r="P150" s="64">
        <v>3</v>
      </c>
      <c r="Q150" s="64">
        <v>0</v>
      </c>
      <c r="R150" s="64">
        <f t="shared" si="25"/>
        <v>51</v>
      </c>
      <c r="S150" s="105" t="s">
        <v>6794</v>
      </c>
      <c r="T150" s="166" t="s">
        <v>172</v>
      </c>
      <c r="U150" s="159">
        <f t="shared" si="26"/>
        <v>48</v>
      </c>
      <c r="V150" s="273">
        <v>49</v>
      </c>
      <c r="W150" s="100">
        <f t="shared" si="27"/>
        <v>1.0208333333333333</v>
      </c>
      <c r="X150" s="105" t="str">
        <f t="shared" si="28"/>
        <v>De acuerdo a lo programado</v>
      </c>
      <c r="Y150" s="166"/>
      <c r="Z150" s="159">
        <f t="shared" si="29"/>
        <v>3</v>
      </c>
      <c r="AA150" s="159"/>
      <c r="AB150" s="100" t="str">
        <f t="shared" si="30"/>
        <v>No hay ejecución</v>
      </c>
      <c r="AC150" s="105" t="str">
        <f t="shared" si="31"/>
        <v>NA</v>
      </c>
      <c r="AD150" s="166"/>
      <c r="AE150" s="65">
        <f t="shared" si="32"/>
        <v>49</v>
      </c>
      <c r="AF150" s="100">
        <f t="shared" si="33"/>
        <v>0.96078431372549022</v>
      </c>
      <c r="AG150" s="105" t="str">
        <f t="shared" si="34"/>
        <v>De acuerdo a lo programado</v>
      </c>
      <c r="AH150" s="166"/>
      <c r="AI150" s="65" t="s">
        <v>172</v>
      </c>
      <c r="AJ150" s="105" t="s">
        <v>172</v>
      </c>
    </row>
    <row r="151" spans="1:36" ht="37.049999999999997" customHeight="1">
      <c r="A151" s="63">
        <v>136</v>
      </c>
      <c r="B151" s="162" t="s">
        <v>400</v>
      </c>
      <c r="C151" s="162">
        <v>0</v>
      </c>
      <c r="D151" s="162">
        <v>0</v>
      </c>
      <c r="E151" s="162" t="s">
        <v>41</v>
      </c>
      <c r="F151" s="162">
        <v>22</v>
      </c>
      <c r="G151" s="231" t="s">
        <v>428</v>
      </c>
      <c r="H151" s="164" t="s">
        <v>4047</v>
      </c>
      <c r="I151" s="231" t="s">
        <v>20</v>
      </c>
      <c r="J151" s="231" t="s">
        <v>129</v>
      </c>
      <c r="K151" s="163">
        <v>1</v>
      </c>
      <c r="L151" s="165" t="s">
        <v>664</v>
      </c>
      <c r="M151" s="165" t="s">
        <v>6800</v>
      </c>
      <c r="N151" s="64">
        <v>2</v>
      </c>
      <c r="O151" s="64">
        <v>11</v>
      </c>
      <c r="P151" s="64">
        <v>7</v>
      </c>
      <c r="Q151" s="64">
        <v>3</v>
      </c>
      <c r="R151" s="64">
        <f t="shared" si="25"/>
        <v>23</v>
      </c>
      <c r="S151" s="105" t="s">
        <v>6794</v>
      </c>
      <c r="T151" s="166" t="s">
        <v>172</v>
      </c>
      <c r="U151" s="159">
        <f t="shared" si="26"/>
        <v>13</v>
      </c>
      <c r="V151" s="273">
        <v>28</v>
      </c>
      <c r="W151" s="100">
        <f t="shared" si="27"/>
        <v>2.1538461538461537</v>
      </c>
      <c r="X151" s="105" t="str">
        <f t="shared" si="28"/>
        <v>De acuerdo a lo programado</v>
      </c>
      <c r="Y151" s="166"/>
      <c r="Z151" s="159">
        <f t="shared" si="29"/>
        <v>10</v>
      </c>
      <c r="AA151" s="159"/>
      <c r="AB151" s="100" t="str">
        <f t="shared" si="30"/>
        <v>No hay ejecución</v>
      </c>
      <c r="AC151" s="105" t="str">
        <f t="shared" si="31"/>
        <v>NA</v>
      </c>
      <c r="AD151" s="166"/>
      <c r="AE151" s="65">
        <f t="shared" si="32"/>
        <v>28</v>
      </c>
      <c r="AF151" s="100">
        <f t="shared" si="33"/>
        <v>1.2173913043478262</v>
      </c>
      <c r="AG151" s="105" t="str">
        <f t="shared" si="34"/>
        <v>De acuerdo a lo programado</v>
      </c>
      <c r="AH151" s="166"/>
      <c r="AI151" s="65" t="s">
        <v>172</v>
      </c>
      <c r="AJ151" s="105" t="s">
        <v>172</v>
      </c>
    </row>
    <row r="152" spans="1:36" ht="37.049999999999997" customHeight="1">
      <c r="A152" s="63">
        <v>137</v>
      </c>
      <c r="B152" s="162" t="s">
        <v>400</v>
      </c>
      <c r="C152" s="162">
        <v>0</v>
      </c>
      <c r="D152" s="162">
        <v>0</v>
      </c>
      <c r="E152" s="162" t="s">
        <v>41</v>
      </c>
      <c r="F152" s="162">
        <v>22</v>
      </c>
      <c r="G152" s="231" t="s">
        <v>428</v>
      </c>
      <c r="H152" s="164" t="s">
        <v>6925</v>
      </c>
      <c r="I152" s="231" t="s">
        <v>20</v>
      </c>
      <c r="J152" s="231" t="s">
        <v>129</v>
      </c>
      <c r="K152" s="163">
        <v>1</v>
      </c>
      <c r="L152" s="165" t="s">
        <v>2214</v>
      </c>
      <c r="M152" s="165" t="s">
        <v>2215</v>
      </c>
      <c r="N152" s="64">
        <v>1</v>
      </c>
      <c r="O152" s="64">
        <v>28</v>
      </c>
      <c r="P152" s="64">
        <v>9</v>
      </c>
      <c r="Q152" s="64">
        <v>21</v>
      </c>
      <c r="R152" s="64">
        <f t="shared" si="25"/>
        <v>59</v>
      </c>
      <c r="S152" s="105" t="s">
        <v>6794</v>
      </c>
      <c r="T152" s="166" t="s">
        <v>172</v>
      </c>
      <c r="U152" s="159">
        <f t="shared" si="26"/>
        <v>29</v>
      </c>
      <c r="V152" s="273">
        <v>34</v>
      </c>
      <c r="W152" s="100">
        <f t="shared" si="27"/>
        <v>1.1724137931034482</v>
      </c>
      <c r="X152" s="105" t="str">
        <f t="shared" si="28"/>
        <v>De acuerdo a lo programado</v>
      </c>
      <c r="Y152" s="166"/>
      <c r="Z152" s="159">
        <f t="shared" si="29"/>
        <v>30</v>
      </c>
      <c r="AA152" s="159"/>
      <c r="AB152" s="100" t="str">
        <f t="shared" si="30"/>
        <v>No hay ejecución</v>
      </c>
      <c r="AC152" s="105" t="str">
        <f t="shared" si="31"/>
        <v>NA</v>
      </c>
      <c r="AD152" s="166"/>
      <c r="AE152" s="65">
        <f t="shared" si="32"/>
        <v>34</v>
      </c>
      <c r="AF152" s="100">
        <f t="shared" si="33"/>
        <v>0.57627118644067798</v>
      </c>
      <c r="AG152" s="105" t="str">
        <f t="shared" si="34"/>
        <v>Incumplimiento</v>
      </c>
      <c r="AH152" s="166"/>
      <c r="AI152" s="65" t="s">
        <v>172</v>
      </c>
      <c r="AJ152" s="105" t="s">
        <v>172</v>
      </c>
    </row>
    <row r="153" spans="1:36" ht="37.049999999999997" customHeight="1">
      <c r="A153" s="63">
        <v>138</v>
      </c>
      <c r="B153" s="162" t="s">
        <v>400</v>
      </c>
      <c r="C153" s="162">
        <v>0</v>
      </c>
      <c r="D153" s="162">
        <v>0</v>
      </c>
      <c r="E153" s="162" t="s">
        <v>41</v>
      </c>
      <c r="F153" s="162">
        <v>22</v>
      </c>
      <c r="G153" s="231" t="s">
        <v>428</v>
      </c>
      <c r="H153" s="164" t="s">
        <v>4050</v>
      </c>
      <c r="I153" s="231" t="s">
        <v>20</v>
      </c>
      <c r="J153" s="231" t="s">
        <v>129</v>
      </c>
      <c r="K153" s="163">
        <v>1</v>
      </c>
      <c r="L153" s="165" t="s">
        <v>640</v>
      </c>
      <c r="M153" s="165" t="s">
        <v>6800</v>
      </c>
      <c r="N153" s="64">
        <v>0</v>
      </c>
      <c r="O153" s="64">
        <v>21</v>
      </c>
      <c r="P153" s="64">
        <v>6</v>
      </c>
      <c r="Q153" s="64">
        <v>25</v>
      </c>
      <c r="R153" s="64">
        <f t="shared" si="25"/>
        <v>52</v>
      </c>
      <c r="S153" s="105" t="s">
        <v>6794</v>
      </c>
      <c r="T153" s="166" t="s">
        <v>172</v>
      </c>
      <c r="U153" s="159">
        <f t="shared" si="26"/>
        <v>21</v>
      </c>
      <c r="V153" s="273">
        <v>24</v>
      </c>
      <c r="W153" s="100">
        <f t="shared" si="27"/>
        <v>1.1428571428571428</v>
      </c>
      <c r="X153" s="105" t="str">
        <f t="shared" si="28"/>
        <v>De acuerdo a lo programado</v>
      </c>
      <c r="Y153" s="166"/>
      <c r="Z153" s="159">
        <f t="shared" si="29"/>
        <v>31</v>
      </c>
      <c r="AA153" s="159"/>
      <c r="AB153" s="100" t="str">
        <f t="shared" si="30"/>
        <v>No hay ejecución</v>
      </c>
      <c r="AC153" s="105" t="str">
        <f t="shared" si="31"/>
        <v>NA</v>
      </c>
      <c r="AD153" s="166"/>
      <c r="AE153" s="65">
        <f t="shared" si="32"/>
        <v>24</v>
      </c>
      <c r="AF153" s="100">
        <f t="shared" si="33"/>
        <v>0.46153846153846156</v>
      </c>
      <c r="AG153" s="105" t="str">
        <f t="shared" si="34"/>
        <v>Incumplimiento</v>
      </c>
      <c r="AH153" s="166"/>
      <c r="AI153" s="65" t="s">
        <v>172</v>
      </c>
      <c r="AJ153" s="105" t="s">
        <v>172</v>
      </c>
    </row>
    <row r="154" spans="1:36" ht="37.049999999999997" customHeight="1" thickTop="1" thickBot="1">
      <c r="A154" s="63">
        <v>139</v>
      </c>
      <c r="B154" s="162" t="s">
        <v>400</v>
      </c>
      <c r="C154" s="162">
        <v>0</v>
      </c>
      <c r="D154" s="162">
        <v>0</v>
      </c>
      <c r="E154" s="162" t="s">
        <v>41</v>
      </c>
      <c r="F154" s="162">
        <v>22</v>
      </c>
      <c r="G154" s="231" t="s">
        <v>428</v>
      </c>
      <c r="H154" s="164" t="s">
        <v>3987</v>
      </c>
      <c r="I154" s="231" t="s">
        <v>18</v>
      </c>
      <c r="J154" s="231" t="s">
        <v>129</v>
      </c>
      <c r="K154" s="163">
        <v>6</v>
      </c>
      <c r="L154" s="165" t="s">
        <v>2201</v>
      </c>
      <c r="M154" s="165" t="s">
        <v>6793</v>
      </c>
      <c r="N154" s="64">
        <v>0</v>
      </c>
      <c r="O154" s="64">
        <v>0</v>
      </c>
      <c r="P154" s="64">
        <v>0</v>
      </c>
      <c r="Q154" s="64">
        <v>0</v>
      </c>
      <c r="R154" s="64">
        <f t="shared" si="25"/>
        <v>0</v>
      </c>
      <c r="S154" s="105" t="s">
        <v>6794</v>
      </c>
      <c r="T154" s="166" t="s">
        <v>172</v>
      </c>
      <c r="U154" s="159">
        <f t="shared" si="26"/>
        <v>0</v>
      </c>
      <c r="V154" s="273"/>
      <c r="W154" s="100" t="str">
        <f t="shared" si="27"/>
        <v>No hay ejecución</v>
      </c>
      <c r="X154" s="105" t="str">
        <f t="shared" si="28"/>
        <v>NA</v>
      </c>
      <c r="Y154" s="166"/>
      <c r="Z154" s="159">
        <f t="shared" si="29"/>
        <v>0</v>
      </c>
      <c r="AA154" s="159"/>
      <c r="AB154" s="100" t="str">
        <f t="shared" si="30"/>
        <v>No hay ejecución</v>
      </c>
      <c r="AC154" s="105" t="str">
        <f t="shared" si="31"/>
        <v>NA</v>
      </c>
      <c r="AD154" s="166"/>
      <c r="AE154" s="65">
        <f t="shared" si="32"/>
        <v>0</v>
      </c>
      <c r="AF154" s="100" t="str">
        <f t="shared" si="33"/>
        <v>No hay Programación</v>
      </c>
      <c r="AG154" s="105" t="str">
        <f t="shared" si="34"/>
        <v>De acuerdo a lo programado</v>
      </c>
      <c r="AH154" s="166"/>
      <c r="AI154" s="65">
        <v>2750000</v>
      </c>
      <c r="AJ154" s="105">
        <v>1.01</v>
      </c>
    </row>
    <row r="155" spans="1:36" ht="37.049999999999997" customHeight="1">
      <c r="A155" s="63">
        <v>140</v>
      </c>
      <c r="B155" s="162" t="s">
        <v>400</v>
      </c>
      <c r="C155" s="162">
        <v>0</v>
      </c>
      <c r="D155" s="162">
        <v>0</v>
      </c>
      <c r="E155" s="162" t="s">
        <v>41</v>
      </c>
      <c r="F155" s="162">
        <v>22</v>
      </c>
      <c r="G155" s="231" t="s">
        <v>450</v>
      </c>
      <c r="H155" s="164" t="s">
        <v>3992</v>
      </c>
      <c r="I155" s="231" t="s">
        <v>18</v>
      </c>
      <c r="J155" s="231" t="s">
        <v>129</v>
      </c>
      <c r="K155" s="163">
        <v>6</v>
      </c>
      <c r="L155" s="165" t="s">
        <v>2214</v>
      </c>
      <c r="M155" s="165" t="s">
        <v>2215</v>
      </c>
      <c r="N155" s="64">
        <v>4</v>
      </c>
      <c r="O155" s="64">
        <v>5</v>
      </c>
      <c r="P155" s="64">
        <v>5</v>
      </c>
      <c r="Q155" s="64">
        <v>4</v>
      </c>
      <c r="R155" s="64">
        <f t="shared" si="25"/>
        <v>18</v>
      </c>
      <c r="S155" s="105" t="s">
        <v>6794</v>
      </c>
      <c r="T155" s="166" t="s">
        <v>172</v>
      </c>
      <c r="U155" s="159">
        <f t="shared" si="26"/>
        <v>9</v>
      </c>
      <c r="V155" s="273">
        <v>12</v>
      </c>
      <c r="W155" s="100">
        <f t="shared" si="27"/>
        <v>1.3333333333333333</v>
      </c>
      <c r="X155" s="105" t="str">
        <f t="shared" si="28"/>
        <v>De acuerdo a lo programado</v>
      </c>
      <c r="Y155" s="166"/>
      <c r="Z155" s="159">
        <f t="shared" si="29"/>
        <v>9</v>
      </c>
      <c r="AA155" s="159"/>
      <c r="AB155" s="100" t="str">
        <f t="shared" si="30"/>
        <v>No hay ejecución</v>
      </c>
      <c r="AC155" s="105" t="str">
        <f t="shared" si="31"/>
        <v>NA</v>
      </c>
      <c r="AD155" s="166"/>
      <c r="AE155" s="65">
        <f t="shared" si="32"/>
        <v>12</v>
      </c>
      <c r="AF155" s="100">
        <f t="shared" si="33"/>
        <v>0.66666666666666663</v>
      </c>
      <c r="AG155" s="105" t="str">
        <f t="shared" si="34"/>
        <v>Incumplimiento</v>
      </c>
      <c r="AH155" s="166"/>
      <c r="AI155" s="65">
        <v>3500000</v>
      </c>
      <c r="AJ155" s="105">
        <v>1.04</v>
      </c>
    </row>
    <row r="156" spans="1:36" ht="37.049999999999997" customHeight="1" thickTop="1" thickBot="1">
      <c r="A156" s="63">
        <v>141</v>
      </c>
      <c r="B156" s="162" t="s">
        <v>400</v>
      </c>
      <c r="C156" s="162">
        <v>0</v>
      </c>
      <c r="D156" s="162">
        <v>0</v>
      </c>
      <c r="E156" s="162" t="s">
        <v>41</v>
      </c>
      <c r="F156" s="162">
        <v>22</v>
      </c>
      <c r="G156" s="231" t="s">
        <v>450</v>
      </c>
      <c r="H156" s="164" t="s">
        <v>3993</v>
      </c>
      <c r="I156" s="231" t="s">
        <v>18</v>
      </c>
      <c r="J156" s="231" t="s">
        <v>129</v>
      </c>
      <c r="K156" s="163">
        <v>6</v>
      </c>
      <c r="L156" s="165" t="s">
        <v>3778</v>
      </c>
      <c r="M156" s="165" t="s">
        <v>643</v>
      </c>
      <c r="N156" s="64">
        <v>0</v>
      </c>
      <c r="O156" s="64">
        <v>0</v>
      </c>
      <c r="P156" s="64">
        <v>1</v>
      </c>
      <c r="Q156" s="64">
        <v>0</v>
      </c>
      <c r="R156" s="64">
        <f t="shared" si="25"/>
        <v>1</v>
      </c>
      <c r="S156" s="105" t="s">
        <v>6794</v>
      </c>
      <c r="T156" s="166" t="s">
        <v>172</v>
      </c>
      <c r="U156" s="159">
        <f t="shared" si="26"/>
        <v>0</v>
      </c>
      <c r="V156" s="273"/>
      <c r="W156" s="100" t="str">
        <f t="shared" si="27"/>
        <v>No hay ejecución</v>
      </c>
      <c r="X156" s="105" t="str">
        <f t="shared" si="28"/>
        <v>NA</v>
      </c>
      <c r="Y156" s="166"/>
      <c r="Z156" s="159">
        <f t="shared" si="29"/>
        <v>1</v>
      </c>
      <c r="AA156" s="159"/>
      <c r="AB156" s="100" t="str">
        <f t="shared" si="30"/>
        <v>No hay ejecución</v>
      </c>
      <c r="AC156" s="105" t="str">
        <f t="shared" si="31"/>
        <v>NA</v>
      </c>
      <c r="AD156" s="166"/>
      <c r="AE156" s="65">
        <f t="shared" si="32"/>
        <v>0</v>
      </c>
      <c r="AF156" s="100" t="str">
        <f t="shared" si="33"/>
        <v>No hay Programación</v>
      </c>
      <c r="AG156" s="105" t="str">
        <f t="shared" si="34"/>
        <v>De acuerdo a lo programado</v>
      </c>
      <c r="AH156" s="166"/>
      <c r="AI156" s="65">
        <v>1450000</v>
      </c>
      <c r="AJ156" s="105">
        <v>1.05</v>
      </c>
    </row>
    <row r="157" spans="1:36" ht="37.049999999999997" customHeight="1">
      <c r="A157" s="63">
        <v>142</v>
      </c>
      <c r="B157" s="162" t="s">
        <v>400</v>
      </c>
      <c r="C157" s="162">
        <v>0</v>
      </c>
      <c r="D157" s="162">
        <v>0</v>
      </c>
      <c r="E157" s="162" t="s">
        <v>41</v>
      </c>
      <c r="F157" s="162">
        <v>22</v>
      </c>
      <c r="G157" s="231" t="s">
        <v>450</v>
      </c>
      <c r="H157" s="164" t="s">
        <v>6156</v>
      </c>
      <c r="I157" s="231" t="s">
        <v>18</v>
      </c>
      <c r="J157" s="231" t="s">
        <v>129</v>
      </c>
      <c r="K157" s="163">
        <v>6</v>
      </c>
      <c r="L157" s="165" t="s">
        <v>2214</v>
      </c>
      <c r="M157" s="165" t="s">
        <v>2215</v>
      </c>
      <c r="N157" s="64">
        <v>1</v>
      </c>
      <c r="O157" s="64">
        <v>1</v>
      </c>
      <c r="P157" s="64">
        <v>1</v>
      </c>
      <c r="Q157" s="64">
        <v>1</v>
      </c>
      <c r="R157" s="64">
        <f t="shared" si="25"/>
        <v>4</v>
      </c>
      <c r="S157" s="105" t="s">
        <v>6794</v>
      </c>
      <c r="T157" s="166" t="s">
        <v>172</v>
      </c>
      <c r="U157" s="159">
        <f t="shared" si="26"/>
        <v>2</v>
      </c>
      <c r="V157" s="273">
        <v>2</v>
      </c>
      <c r="W157" s="100">
        <f t="shared" si="27"/>
        <v>1</v>
      </c>
      <c r="X157" s="105" t="str">
        <f t="shared" si="28"/>
        <v>De acuerdo a lo programado</v>
      </c>
      <c r="Y157" s="166"/>
      <c r="Z157" s="159">
        <f t="shared" si="29"/>
        <v>2</v>
      </c>
      <c r="AA157" s="159"/>
      <c r="AB157" s="100" t="str">
        <f t="shared" si="30"/>
        <v>No hay ejecución</v>
      </c>
      <c r="AC157" s="105" t="str">
        <f t="shared" si="31"/>
        <v>NA</v>
      </c>
      <c r="AD157" s="166"/>
      <c r="AE157" s="65">
        <f t="shared" si="32"/>
        <v>2</v>
      </c>
      <c r="AF157" s="100">
        <f t="shared" si="33"/>
        <v>0.5</v>
      </c>
      <c r="AG157" s="105" t="str">
        <f t="shared" si="34"/>
        <v>Incumplimiento</v>
      </c>
      <c r="AH157" s="166"/>
      <c r="AI157" s="65">
        <v>9450000</v>
      </c>
      <c r="AJ157" s="105">
        <v>1.08</v>
      </c>
    </row>
    <row r="158" spans="1:36" ht="37.049999999999997" customHeight="1" thickTop="1" thickBot="1">
      <c r="A158" s="63">
        <v>143</v>
      </c>
      <c r="B158" s="162" t="s">
        <v>400</v>
      </c>
      <c r="C158" s="162">
        <v>0</v>
      </c>
      <c r="D158" s="162">
        <v>0</v>
      </c>
      <c r="E158" s="162" t="s">
        <v>41</v>
      </c>
      <c r="F158" s="162">
        <v>22</v>
      </c>
      <c r="G158" s="231" t="s">
        <v>450</v>
      </c>
      <c r="H158" s="164" t="s">
        <v>6157</v>
      </c>
      <c r="I158" s="231" t="s">
        <v>18</v>
      </c>
      <c r="J158" s="231" t="s">
        <v>129</v>
      </c>
      <c r="K158" s="163">
        <v>6</v>
      </c>
      <c r="L158" s="165" t="s">
        <v>3778</v>
      </c>
      <c r="M158" s="165" t="s">
        <v>643</v>
      </c>
      <c r="N158" s="64">
        <v>0</v>
      </c>
      <c r="O158" s="64">
        <v>0</v>
      </c>
      <c r="P158" s="64">
        <v>0</v>
      </c>
      <c r="Q158" s="64">
        <v>0</v>
      </c>
      <c r="R158" s="64">
        <f t="shared" si="25"/>
        <v>0</v>
      </c>
      <c r="S158" s="105" t="s">
        <v>6794</v>
      </c>
      <c r="T158" s="166" t="s">
        <v>172</v>
      </c>
      <c r="U158" s="159">
        <f t="shared" si="26"/>
        <v>0</v>
      </c>
      <c r="V158" s="273"/>
      <c r="W158" s="100" t="str">
        <f t="shared" si="27"/>
        <v>No hay ejecución</v>
      </c>
      <c r="X158" s="105" t="str">
        <f t="shared" si="28"/>
        <v>NA</v>
      </c>
      <c r="Y158" s="166"/>
      <c r="Z158" s="159">
        <f t="shared" si="29"/>
        <v>0</v>
      </c>
      <c r="AA158" s="159"/>
      <c r="AB158" s="100" t="str">
        <f t="shared" si="30"/>
        <v>No hay ejecución</v>
      </c>
      <c r="AC158" s="105" t="str">
        <f t="shared" si="31"/>
        <v>NA</v>
      </c>
      <c r="AD158" s="166"/>
      <c r="AE158" s="65">
        <f t="shared" si="32"/>
        <v>0</v>
      </c>
      <c r="AF158" s="100" t="str">
        <f t="shared" si="33"/>
        <v>No hay Programación</v>
      </c>
      <c r="AG158" s="105" t="str">
        <f t="shared" si="34"/>
        <v>De acuerdo a lo programado</v>
      </c>
      <c r="AH158" s="166"/>
      <c r="AI158" s="65">
        <v>400000</v>
      </c>
      <c r="AJ158" s="105">
        <v>2.0099999999999998</v>
      </c>
    </row>
    <row r="159" spans="1:36" ht="37.049999999999997" customHeight="1">
      <c r="A159" s="63">
        <v>144</v>
      </c>
      <c r="B159" s="162" t="s">
        <v>400</v>
      </c>
      <c r="C159" s="162">
        <v>0</v>
      </c>
      <c r="D159" s="162">
        <v>0</v>
      </c>
      <c r="E159" s="162" t="s">
        <v>41</v>
      </c>
      <c r="F159" s="162">
        <v>22</v>
      </c>
      <c r="G159" s="231" t="s">
        <v>422</v>
      </c>
      <c r="H159" s="164" t="s">
        <v>3998</v>
      </c>
      <c r="I159" s="231" t="s">
        <v>18</v>
      </c>
      <c r="J159" s="231" t="s">
        <v>129</v>
      </c>
      <c r="K159" s="163">
        <v>6</v>
      </c>
      <c r="L159" s="165" t="s">
        <v>2214</v>
      </c>
      <c r="M159" s="165" t="s">
        <v>2215</v>
      </c>
      <c r="N159" s="64">
        <v>1</v>
      </c>
      <c r="O159" s="64">
        <v>1</v>
      </c>
      <c r="P159" s="64">
        <v>1</v>
      </c>
      <c r="Q159" s="64">
        <v>1</v>
      </c>
      <c r="R159" s="64">
        <f t="shared" si="25"/>
        <v>4</v>
      </c>
      <c r="S159" s="105" t="s">
        <v>6794</v>
      </c>
      <c r="T159" s="166" t="s">
        <v>172</v>
      </c>
      <c r="U159" s="159">
        <f t="shared" si="26"/>
        <v>2</v>
      </c>
      <c r="V159" s="273">
        <v>2</v>
      </c>
      <c r="W159" s="100">
        <f t="shared" si="27"/>
        <v>1</v>
      </c>
      <c r="X159" s="105" t="str">
        <f t="shared" si="28"/>
        <v>De acuerdo a lo programado</v>
      </c>
      <c r="Y159" s="166"/>
      <c r="Z159" s="159">
        <f t="shared" si="29"/>
        <v>2</v>
      </c>
      <c r="AA159" s="159"/>
      <c r="AB159" s="100" t="str">
        <f t="shared" si="30"/>
        <v>No hay ejecución</v>
      </c>
      <c r="AC159" s="105" t="str">
        <f t="shared" si="31"/>
        <v>NA</v>
      </c>
      <c r="AD159" s="166"/>
      <c r="AE159" s="65">
        <f t="shared" si="32"/>
        <v>2</v>
      </c>
      <c r="AF159" s="100">
        <f t="shared" si="33"/>
        <v>0.5</v>
      </c>
      <c r="AG159" s="105" t="str">
        <f t="shared" si="34"/>
        <v>Incumplimiento</v>
      </c>
      <c r="AH159" s="166"/>
      <c r="AI159" s="65">
        <v>250000</v>
      </c>
      <c r="AJ159" s="105">
        <v>2.99</v>
      </c>
    </row>
    <row r="160" spans="1:36" ht="37.049999999999997" customHeight="1" thickTop="1" thickBot="1">
      <c r="A160" s="63">
        <v>145</v>
      </c>
      <c r="B160" s="162" t="s">
        <v>400</v>
      </c>
      <c r="C160" s="162">
        <v>0</v>
      </c>
      <c r="D160" s="162">
        <v>0</v>
      </c>
      <c r="E160" s="162" t="s">
        <v>41</v>
      </c>
      <c r="F160" s="162">
        <v>22</v>
      </c>
      <c r="G160" s="231" t="s">
        <v>422</v>
      </c>
      <c r="H160" s="164" t="s">
        <v>3999</v>
      </c>
      <c r="I160" s="231" t="s">
        <v>18</v>
      </c>
      <c r="J160" s="231" t="s">
        <v>129</v>
      </c>
      <c r="K160" s="163">
        <v>6</v>
      </c>
      <c r="L160" s="165" t="s">
        <v>3778</v>
      </c>
      <c r="M160" s="165" t="s">
        <v>643</v>
      </c>
      <c r="N160" s="64">
        <v>0</v>
      </c>
      <c r="O160" s="64">
        <v>0</v>
      </c>
      <c r="P160" s="64">
        <v>0</v>
      </c>
      <c r="Q160" s="64">
        <v>0</v>
      </c>
      <c r="R160" s="64">
        <f t="shared" si="25"/>
        <v>0</v>
      </c>
      <c r="S160" s="105" t="s">
        <v>6794</v>
      </c>
      <c r="T160" s="166" t="s">
        <v>172</v>
      </c>
      <c r="U160" s="159">
        <f t="shared" si="26"/>
        <v>0</v>
      </c>
      <c r="V160" s="273"/>
      <c r="W160" s="100" t="str">
        <f t="shared" si="27"/>
        <v>No hay ejecución</v>
      </c>
      <c r="X160" s="105" t="str">
        <f t="shared" si="28"/>
        <v>NA</v>
      </c>
      <c r="Y160" s="166"/>
      <c r="Z160" s="159">
        <f t="shared" si="29"/>
        <v>0</v>
      </c>
      <c r="AA160" s="159"/>
      <c r="AB160" s="100" t="str">
        <f t="shared" si="30"/>
        <v>No hay ejecución</v>
      </c>
      <c r="AC160" s="105" t="str">
        <f t="shared" si="31"/>
        <v>NA</v>
      </c>
      <c r="AD160" s="166"/>
      <c r="AE160" s="65">
        <f t="shared" si="32"/>
        <v>0</v>
      </c>
      <c r="AF160" s="100" t="str">
        <f t="shared" si="33"/>
        <v>No hay Programación</v>
      </c>
      <c r="AG160" s="105" t="str">
        <f t="shared" si="34"/>
        <v>De acuerdo a lo programado</v>
      </c>
      <c r="AH160" s="166"/>
      <c r="AI160" s="65">
        <v>150000</v>
      </c>
      <c r="AJ160" s="105">
        <v>5.01</v>
      </c>
    </row>
    <row r="161" spans="1:36" ht="37.049999999999997" customHeight="1">
      <c r="A161" s="63">
        <v>146</v>
      </c>
      <c r="B161" s="162" t="s">
        <v>400</v>
      </c>
      <c r="C161" s="162">
        <v>0</v>
      </c>
      <c r="D161" s="162">
        <v>0</v>
      </c>
      <c r="E161" s="162" t="s">
        <v>41</v>
      </c>
      <c r="F161" s="162">
        <v>22</v>
      </c>
      <c r="G161" s="231" t="s">
        <v>450</v>
      </c>
      <c r="H161" s="164" t="s">
        <v>4002</v>
      </c>
      <c r="I161" s="231" t="s">
        <v>18</v>
      </c>
      <c r="J161" s="231" t="s">
        <v>129</v>
      </c>
      <c r="K161" s="163">
        <v>6</v>
      </c>
      <c r="L161" s="165" t="s">
        <v>2214</v>
      </c>
      <c r="M161" s="165" t="s">
        <v>2215</v>
      </c>
      <c r="N161" s="64">
        <v>1</v>
      </c>
      <c r="O161" s="64">
        <v>2</v>
      </c>
      <c r="P161" s="64">
        <v>2</v>
      </c>
      <c r="Q161" s="64">
        <v>1</v>
      </c>
      <c r="R161" s="64">
        <f t="shared" si="25"/>
        <v>6</v>
      </c>
      <c r="S161" s="105" t="s">
        <v>6794</v>
      </c>
      <c r="T161" s="166" t="s">
        <v>172</v>
      </c>
      <c r="U161" s="159">
        <f t="shared" si="26"/>
        <v>3</v>
      </c>
      <c r="V161" s="273">
        <v>4</v>
      </c>
      <c r="W161" s="100">
        <f t="shared" si="27"/>
        <v>1.3333333333333333</v>
      </c>
      <c r="X161" s="105" t="str">
        <f t="shared" si="28"/>
        <v>De acuerdo a lo programado</v>
      </c>
      <c r="Y161" s="166"/>
      <c r="Z161" s="159">
        <f t="shared" si="29"/>
        <v>3</v>
      </c>
      <c r="AA161" s="159"/>
      <c r="AB161" s="100" t="str">
        <f t="shared" si="30"/>
        <v>No hay ejecución</v>
      </c>
      <c r="AC161" s="105" t="str">
        <f t="shared" si="31"/>
        <v>NA</v>
      </c>
      <c r="AD161" s="166"/>
      <c r="AE161" s="65">
        <f t="shared" si="32"/>
        <v>4</v>
      </c>
      <c r="AF161" s="100">
        <f t="shared" si="33"/>
        <v>0.66666666666666663</v>
      </c>
      <c r="AG161" s="105" t="str">
        <f t="shared" si="34"/>
        <v>Incumplimiento</v>
      </c>
      <c r="AH161" s="166"/>
      <c r="AI161" s="65" t="s">
        <v>172</v>
      </c>
      <c r="AJ161" s="105" t="s">
        <v>172</v>
      </c>
    </row>
    <row r="162" spans="1:36" ht="37.049999999999997" customHeight="1" thickTop="1" thickBot="1">
      <c r="A162" s="63">
        <v>147</v>
      </c>
      <c r="B162" s="162" t="s">
        <v>400</v>
      </c>
      <c r="C162" s="162">
        <v>0</v>
      </c>
      <c r="D162" s="162">
        <v>0</v>
      </c>
      <c r="E162" s="162" t="s">
        <v>41</v>
      </c>
      <c r="F162" s="162">
        <v>22</v>
      </c>
      <c r="G162" s="231" t="s">
        <v>450</v>
      </c>
      <c r="H162" s="164" t="s">
        <v>4003</v>
      </c>
      <c r="I162" s="231" t="s">
        <v>18</v>
      </c>
      <c r="J162" s="231" t="s">
        <v>129</v>
      </c>
      <c r="K162" s="163">
        <v>6</v>
      </c>
      <c r="L162" s="165" t="s">
        <v>3778</v>
      </c>
      <c r="M162" s="165" t="s">
        <v>643</v>
      </c>
      <c r="N162" s="64">
        <v>0</v>
      </c>
      <c r="O162" s="64">
        <v>0</v>
      </c>
      <c r="P162" s="64">
        <v>0</v>
      </c>
      <c r="Q162" s="64">
        <v>0</v>
      </c>
      <c r="R162" s="64">
        <f t="shared" si="25"/>
        <v>0</v>
      </c>
      <c r="S162" s="105" t="s">
        <v>6794</v>
      </c>
      <c r="T162" s="166" t="s">
        <v>172</v>
      </c>
      <c r="U162" s="159">
        <f t="shared" si="26"/>
        <v>0</v>
      </c>
      <c r="V162" s="273"/>
      <c r="W162" s="100" t="str">
        <f t="shared" si="27"/>
        <v>No hay ejecución</v>
      </c>
      <c r="X162" s="105" t="str">
        <f t="shared" si="28"/>
        <v>NA</v>
      </c>
      <c r="Y162" s="166"/>
      <c r="Z162" s="159">
        <f t="shared" si="29"/>
        <v>0</v>
      </c>
      <c r="AA162" s="159"/>
      <c r="AB162" s="100" t="str">
        <f t="shared" si="30"/>
        <v>No hay ejecución</v>
      </c>
      <c r="AC162" s="105" t="str">
        <f t="shared" si="31"/>
        <v>NA</v>
      </c>
      <c r="AD162" s="166"/>
      <c r="AE162" s="65">
        <f t="shared" si="32"/>
        <v>0</v>
      </c>
      <c r="AF162" s="100" t="str">
        <f t="shared" si="33"/>
        <v>No hay Programación</v>
      </c>
      <c r="AG162" s="105" t="str">
        <f t="shared" si="34"/>
        <v>De acuerdo a lo programado</v>
      </c>
      <c r="AH162" s="166"/>
      <c r="AI162" s="65" t="s">
        <v>172</v>
      </c>
      <c r="AJ162" s="105" t="s">
        <v>172</v>
      </c>
    </row>
    <row r="163" spans="1:36" ht="37.049999999999997" customHeight="1" thickTop="1" thickBot="1">
      <c r="A163" s="63">
        <v>148</v>
      </c>
      <c r="B163" s="162" t="s">
        <v>400</v>
      </c>
      <c r="C163" s="162">
        <v>0</v>
      </c>
      <c r="D163" s="162">
        <v>0</v>
      </c>
      <c r="E163" s="162" t="s">
        <v>41</v>
      </c>
      <c r="F163" s="162">
        <v>22</v>
      </c>
      <c r="G163" s="231" t="s">
        <v>430</v>
      </c>
      <c r="H163" s="164" t="s">
        <v>4004</v>
      </c>
      <c r="I163" s="231" t="s">
        <v>18</v>
      </c>
      <c r="J163" s="231" t="s">
        <v>129</v>
      </c>
      <c r="K163" s="163">
        <v>6</v>
      </c>
      <c r="L163" s="165" t="s">
        <v>2214</v>
      </c>
      <c r="M163" s="165" t="s">
        <v>2215</v>
      </c>
      <c r="N163" s="64">
        <v>0</v>
      </c>
      <c r="O163" s="64">
        <v>0</v>
      </c>
      <c r="P163" s="64">
        <v>0</v>
      </c>
      <c r="Q163" s="64">
        <v>0</v>
      </c>
      <c r="R163" s="64">
        <f t="shared" si="25"/>
        <v>0</v>
      </c>
      <c r="S163" s="105" t="s">
        <v>6794</v>
      </c>
      <c r="T163" s="166" t="s">
        <v>172</v>
      </c>
      <c r="U163" s="159">
        <f t="shared" si="26"/>
        <v>0</v>
      </c>
      <c r="V163" s="273"/>
      <c r="W163" s="100" t="str">
        <f t="shared" si="27"/>
        <v>No hay ejecución</v>
      </c>
      <c r="X163" s="105" t="str">
        <f t="shared" si="28"/>
        <v>NA</v>
      </c>
      <c r="Y163" s="166"/>
      <c r="Z163" s="159">
        <f t="shared" si="29"/>
        <v>0</v>
      </c>
      <c r="AA163" s="159"/>
      <c r="AB163" s="100" t="str">
        <f t="shared" si="30"/>
        <v>No hay ejecución</v>
      </c>
      <c r="AC163" s="105" t="str">
        <f t="shared" si="31"/>
        <v>NA</v>
      </c>
      <c r="AD163" s="166"/>
      <c r="AE163" s="65">
        <f t="shared" si="32"/>
        <v>0</v>
      </c>
      <c r="AF163" s="100" t="str">
        <f t="shared" si="33"/>
        <v>No hay Programación</v>
      </c>
      <c r="AG163" s="105" t="str">
        <f t="shared" si="34"/>
        <v>De acuerdo a lo programado</v>
      </c>
      <c r="AH163" s="166"/>
      <c r="AI163" s="65" t="s">
        <v>172</v>
      </c>
      <c r="AJ163" s="105" t="s">
        <v>172</v>
      </c>
    </row>
    <row r="164" spans="1:36" ht="37.049999999999997" customHeight="1" thickTop="1" thickBot="1">
      <c r="A164" s="63">
        <v>149</v>
      </c>
      <c r="B164" s="162" t="s">
        <v>400</v>
      </c>
      <c r="C164" s="162">
        <v>0</v>
      </c>
      <c r="D164" s="162">
        <v>0</v>
      </c>
      <c r="E164" s="162" t="s">
        <v>41</v>
      </c>
      <c r="F164" s="162">
        <v>22</v>
      </c>
      <c r="G164" s="231" t="s">
        <v>430</v>
      </c>
      <c r="H164" s="164" t="s">
        <v>4005</v>
      </c>
      <c r="I164" s="231" t="s">
        <v>18</v>
      </c>
      <c r="J164" s="231" t="s">
        <v>129</v>
      </c>
      <c r="K164" s="163">
        <v>6</v>
      </c>
      <c r="L164" s="165" t="s">
        <v>3778</v>
      </c>
      <c r="M164" s="165" t="s">
        <v>643</v>
      </c>
      <c r="N164" s="64">
        <v>0</v>
      </c>
      <c r="O164" s="64">
        <v>0</v>
      </c>
      <c r="P164" s="64">
        <v>0</v>
      </c>
      <c r="Q164" s="64">
        <v>0</v>
      </c>
      <c r="R164" s="64">
        <f t="shared" si="25"/>
        <v>0</v>
      </c>
      <c r="S164" s="105" t="s">
        <v>6794</v>
      </c>
      <c r="T164" s="166" t="s">
        <v>172</v>
      </c>
      <c r="U164" s="159">
        <f t="shared" si="26"/>
        <v>0</v>
      </c>
      <c r="V164" s="273"/>
      <c r="W164" s="100" t="str">
        <f t="shared" si="27"/>
        <v>No hay ejecución</v>
      </c>
      <c r="X164" s="105" t="str">
        <f t="shared" si="28"/>
        <v>NA</v>
      </c>
      <c r="Y164" s="166"/>
      <c r="Z164" s="159">
        <f t="shared" si="29"/>
        <v>0</v>
      </c>
      <c r="AA164" s="159"/>
      <c r="AB164" s="100" t="str">
        <f t="shared" si="30"/>
        <v>No hay ejecución</v>
      </c>
      <c r="AC164" s="105" t="str">
        <f t="shared" si="31"/>
        <v>NA</v>
      </c>
      <c r="AD164" s="166"/>
      <c r="AE164" s="65">
        <f t="shared" si="32"/>
        <v>0</v>
      </c>
      <c r="AF164" s="100" t="str">
        <f t="shared" si="33"/>
        <v>No hay Programación</v>
      </c>
      <c r="AG164" s="105" t="str">
        <f t="shared" si="34"/>
        <v>De acuerdo a lo programado</v>
      </c>
      <c r="AH164" s="166"/>
      <c r="AI164" s="65" t="s">
        <v>172</v>
      </c>
      <c r="AJ164" s="105" t="s">
        <v>172</v>
      </c>
    </row>
    <row r="165" spans="1:36" ht="37.049999999999997" customHeight="1" thickTop="1" thickBot="1">
      <c r="A165" s="63">
        <v>150</v>
      </c>
      <c r="B165" s="162" t="s">
        <v>400</v>
      </c>
      <c r="C165" s="162">
        <v>0</v>
      </c>
      <c r="D165" s="162">
        <v>0</v>
      </c>
      <c r="E165" s="162" t="s">
        <v>41</v>
      </c>
      <c r="F165" s="162">
        <v>22</v>
      </c>
      <c r="G165" s="231" t="s">
        <v>491</v>
      </c>
      <c r="H165" s="164" t="s">
        <v>4006</v>
      </c>
      <c r="I165" s="231" t="s">
        <v>18</v>
      </c>
      <c r="J165" s="231" t="s">
        <v>129</v>
      </c>
      <c r="K165" s="163">
        <v>6</v>
      </c>
      <c r="L165" s="165" t="s">
        <v>2214</v>
      </c>
      <c r="M165" s="165" t="s">
        <v>2215</v>
      </c>
      <c r="N165" s="64">
        <v>0</v>
      </c>
      <c r="O165" s="64">
        <v>0</v>
      </c>
      <c r="P165" s="64">
        <v>0</v>
      </c>
      <c r="Q165" s="64">
        <v>0</v>
      </c>
      <c r="R165" s="64">
        <f t="shared" si="25"/>
        <v>0</v>
      </c>
      <c r="S165" s="105" t="s">
        <v>6794</v>
      </c>
      <c r="T165" s="166" t="s">
        <v>172</v>
      </c>
      <c r="U165" s="159">
        <f t="shared" si="26"/>
        <v>0</v>
      </c>
      <c r="V165" s="273"/>
      <c r="W165" s="100" t="str">
        <f t="shared" si="27"/>
        <v>No hay ejecución</v>
      </c>
      <c r="X165" s="105" t="str">
        <f t="shared" si="28"/>
        <v>NA</v>
      </c>
      <c r="Y165" s="166"/>
      <c r="Z165" s="159">
        <f t="shared" si="29"/>
        <v>0</v>
      </c>
      <c r="AA165" s="159"/>
      <c r="AB165" s="100" t="str">
        <f t="shared" si="30"/>
        <v>No hay ejecución</v>
      </c>
      <c r="AC165" s="105" t="str">
        <f t="shared" si="31"/>
        <v>NA</v>
      </c>
      <c r="AD165" s="166"/>
      <c r="AE165" s="65">
        <f t="shared" si="32"/>
        <v>0</v>
      </c>
      <c r="AF165" s="100" t="str">
        <f t="shared" si="33"/>
        <v>No hay Programación</v>
      </c>
      <c r="AG165" s="105" t="str">
        <f t="shared" si="34"/>
        <v>De acuerdo a lo programado</v>
      </c>
      <c r="AH165" s="166"/>
      <c r="AI165" s="65" t="s">
        <v>172</v>
      </c>
      <c r="AJ165" s="105" t="s">
        <v>172</v>
      </c>
    </row>
    <row r="166" spans="1:36" ht="37.049999999999997" customHeight="1" thickTop="1" thickBot="1">
      <c r="A166" s="63">
        <v>151</v>
      </c>
      <c r="B166" s="162" t="s">
        <v>400</v>
      </c>
      <c r="C166" s="162">
        <v>0</v>
      </c>
      <c r="D166" s="162">
        <v>0</v>
      </c>
      <c r="E166" s="162" t="s">
        <v>41</v>
      </c>
      <c r="F166" s="162">
        <v>22</v>
      </c>
      <c r="G166" s="231" t="s">
        <v>491</v>
      </c>
      <c r="H166" s="164" t="s">
        <v>4007</v>
      </c>
      <c r="I166" s="231" t="s">
        <v>18</v>
      </c>
      <c r="J166" s="231" t="s">
        <v>129</v>
      </c>
      <c r="K166" s="163">
        <v>6</v>
      </c>
      <c r="L166" s="165" t="s">
        <v>3778</v>
      </c>
      <c r="M166" s="165" t="s">
        <v>643</v>
      </c>
      <c r="N166" s="64">
        <v>0</v>
      </c>
      <c r="O166" s="64">
        <v>0</v>
      </c>
      <c r="P166" s="64">
        <v>0</v>
      </c>
      <c r="Q166" s="64">
        <v>0</v>
      </c>
      <c r="R166" s="64">
        <f t="shared" si="25"/>
        <v>0</v>
      </c>
      <c r="S166" s="105" t="s">
        <v>6794</v>
      </c>
      <c r="T166" s="166" t="s">
        <v>172</v>
      </c>
      <c r="U166" s="159">
        <f t="shared" si="26"/>
        <v>0</v>
      </c>
      <c r="V166" s="273"/>
      <c r="W166" s="100" t="str">
        <f t="shared" si="27"/>
        <v>No hay ejecución</v>
      </c>
      <c r="X166" s="105" t="str">
        <f t="shared" si="28"/>
        <v>NA</v>
      </c>
      <c r="Y166" s="166"/>
      <c r="Z166" s="159">
        <f t="shared" si="29"/>
        <v>0</v>
      </c>
      <c r="AA166" s="159"/>
      <c r="AB166" s="100" t="str">
        <f t="shared" si="30"/>
        <v>No hay ejecución</v>
      </c>
      <c r="AC166" s="105" t="str">
        <f t="shared" si="31"/>
        <v>NA</v>
      </c>
      <c r="AD166" s="166"/>
      <c r="AE166" s="65">
        <f t="shared" si="32"/>
        <v>0</v>
      </c>
      <c r="AF166" s="100" t="str">
        <f t="shared" si="33"/>
        <v>No hay Programación</v>
      </c>
      <c r="AG166" s="105" t="str">
        <f t="shared" si="34"/>
        <v>De acuerdo a lo programado</v>
      </c>
      <c r="AH166" s="166"/>
      <c r="AI166" s="65" t="s">
        <v>172</v>
      </c>
      <c r="AJ166" s="105" t="s">
        <v>172</v>
      </c>
    </row>
    <row r="167" spans="1:36" ht="37.049999999999997" customHeight="1" thickTop="1" thickBot="1">
      <c r="A167" s="63">
        <v>152</v>
      </c>
      <c r="B167" s="162" t="s">
        <v>400</v>
      </c>
      <c r="C167" s="162">
        <v>0</v>
      </c>
      <c r="D167" s="162">
        <v>0</v>
      </c>
      <c r="E167" s="162" t="s">
        <v>41</v>
      </c>
      <c r="F167" s="162">
        <v>22</v>
      </c>
      <c r="G167" s="231" t="s">
        <v>481</v>
      </c>
      <c r="H167" s="164" t="s">
        <v>6926</v>
      </c>
      <c r="I167" s="231" t="s">
        <v>18</v>
      </c>
      <c r="J167" s="231" t="s">
        <v>129</v>
      </c>
      <c r="K167" s="163">
        <v>6</v>
      </c>
      <c r="L167" s="165" t="s">
        <v>3778</v>
      </c>
      <c r="M167" s="165" t="s">
        <v>643</v>
      </c>
      <c r="N167" s="64">
        <v>0</v>
      </c>
      <c r="O167" s="64">
        <v>0</v>
      </c>
      <c r="P167" s="64">
        <v>0</v>
      </c>
      <c r="Q167" s="64">
        <v>0</v>
      </c>
      <c r="R167" s="64">
        <f t="shared" si="25"/>
        <v>0</v>
      </c>
      <c r="S167" s="105" t="s">
        <v>6794</v>
      </c>
      <c r="T167" s="166" t="s">
        <v>172</v>
      </c>
      <c r="U167" s="159">
        <f t="shared" si="26"/>
        <v>0</v>
      </c>
      <c r="V167" s="273"/>
      <c r="W167" s="100" t="str">
        <f t="shared" si="27"/>
        <v>No hay ejecución</v>
      </c>
      <c r="X167" s="105" t="str">
        <f t="shared" si="28"/>
        <v>NA</v>
      </c>
      <c r="Y167" s="166"/>
      <c r="Z167" s="159">
        <f t="shared" si="29"/>
        <v>0</v>
      </c>
      <c r="AA167" s="159"/>
      <c r="AB167" s="100" t="str">
        <f t="shared" si="30"/>
        <v>No hay ejecución</v>
      </c>
      <c r="AC167" s="105" t="str">
        <f t="shared" si="31"/>
        <v>NA</v>
      </c>
      <c r="AD167" s="166"/>
      <c r="AE167" s="65">
        <f t="shared" si="32"/>
        <v>0</v>
      </c>
      <c r="AF167" s="100" t="str">
        <f t="shared" si="33"/>
        <v>No hay Programación</v>
      </c>
      <c r="AG167" s="105" t="str">
        <f t="shared" si="34"/>
        <v>De acuerdo a lo programado</v>
      </c>
      <c r="AH167" s="166"/>
      <c r="AI167" s="65" t="s">
        <v>172</v>
      </c>
      <c r="AJ167" s="105" t="s">
        <v>172</v>
      </c>
    </row>
    <row r="168" spans="1:36" ht="37.049999999999997" customHeight="1" thickTop="1" thickBot="1">
      <c r="A168" s="63">
        <v>153</v>
      </c>
      <c r="B168" s="162" t="s">
        <v>400</v>
      </c>
      <c r="C168" s="162">
        <v>0</v>
      </c>
      <c r="D168" s="162">
        <v>0</v>
      </c>
      <c r="E168" s="162" t="s">
        <v>41</v>
      </c>
      <c r="F168" s="162">
        <v>22</v>
      </c>
      <c r="G168" s="231" t="s">
        <v>491</v>
      </c>
      <c r="H168" s="164" t="s">
        <v>4010</v>
      </c>
      <c r="I168" s="231" t="s">
        <v>18</v>
      </c>
      <c r="J168" s="231" t="s">
        <v>129</v>
      </c>
      <c r="K168" s="163">
        <v>6</v>
      </c>
      <c r="L168" s="165" t="s">
        <v>2214</v>
      </c>
      <c r="M168" s="165" t="s">
        <v>2215</v>
      </c>
      <c r="N168" s="64">
        <v>3</v>
      </c>
      <c r="O168" s="64">
        <v>4</v>
      </c>
      <c r="P168" s="64">
        <v>4</v>
      </c>
      <c r="Q168" s="64">
        <v>3</v>
      </c>
      <c r="R168" s="64">
        <f t="shared" si="25"/>
        <v>14</v>
      </c>
      <c r="S168" s="105" t="s">
        <v>6794</v>
      </c>
      <c r="T168" s="166" t="s">
        <v>172</v>
      </c>
      <c r="U168" s="159">
        <f t="shared" si="26"/>
        <v>7</v>
      </c>
      <c r="V168" s="273">
        <v>7</v>
      </c>
      <c r="W168" s="100">
        <f t="shared" si="27"/>
        <v>1</v>
      </c>
      <c r="X168" s="105" t="str">
        <f t="shared" si="28"/>
        <v>De acuerdo a lo programado</v>
      </c>
      <c r="Y168" s="166"/>
      <c r="Z168" s="159">
        <f t="shared" si="29"/>
        <v>7</v>
      </c>
      <c r="AA168" s="159"/>
      <c r="AB168" s="100" t="str">
        <f t="shared" si="30"/>
        <v>No hay ejecución</v>
      </c>
      <c r="AC168" s="105" t="str">
        <f t="shared" si="31"/>
        <v>NA</v>
      </c>
      <c r="AD168" s="166"/>
      <c r="AE168" s="65">
        <f t="shared" si="32"/>
        <v>7</v>
      </c>
      <c r="AF168" s="100">
        <f t="shared" si="33"/>
        <v>0.5</v>
      </c>
      <c r="AG168" s="105" t="str">
        <f t="shared" si="34"/>
        <v>Incumplimiento</v>
      </c>
      <c r="AH168" s="166"/>
      <c r="AI168" s="65" t="s">
        <v>172</v>
      </c>
      <c r="AJ168" s="105" t="s">
        <v>172</v>
      </c>
    </row>
    <row r="169" spans="1:36" ht="37.049999999999997" customHeight="1" thickTop="1" thickBot="1">
      <c r="A169" s="63">
        <v>154</v>
      </c>
      <c r="B169" s="162" t="s">
        <v>400</v>
      </c>
      <c r="C169" s="162">
        <v>0</v>
      </c>
      <c r="D169" s="162">
        <v>0</v>
      </c>
      <c r="E169" s="162" t="s">
        <v>41</v>
      </c>
      <c r="F169" s="162">
        <v>22</v>
      </c>
      <c r="G169" s="231" t="s">
        <v>491</v>
      </c>
      <c r="H169" s="164" t="s">
        <v>4012</v>
      </c>
      <c r="I169" s="231" t="s">
        <v>18</v>
      </c>
      <c r="J169" s="231" t="s">
        <v>129</v>
      </c>
      <c r="K169" s="163">
        <v>6</v>
      </c>
      <c r="L169" s="165" t="s">
        <v>2214</v>
      </c>
      <c r="M169" s="165" t="s">
        <v>2215</v>
      </c>
      <c r="N169" s="64">
        <v>4</v>
      </c>
      <c r="O169" s="64">
        <v>5</v>
      </c>
      <c r="P169" s="64">
        <v>5</v>
      </c>
      <c r="Q169" s="64">
        <v>5</v>
      </c>
      <c r="R169" s="64">
        <f t="shared" si="25"/>
        <v>19</v>
      </c>
      <c r="S169" s="105" t="s">
        <v>6794</v>
      </c>
      <c r="T169" s="166" t="s">
        <v>172</v>
      </c>
      <c r="U169" s="159">
        <f t="shared" si="26"/>
        <v>9</v>
      </c>
      <c r="V169" s="273">
        <v>9</v>
      </c>
      <c r="W169" s="100">
        <f t="shared" si="27"/>
        <v>1</v>
      </c>
      <c r="X169" s="105" t="str">
        <f t="shared" si="28"/>
        <v>De acuerdo a lo programado</v>
      </c>
      <c r="Y169" s="166"/>
      <c r="Z169" s="159">
        <f t="shared" si="29"/>
        <v>10</v>
      </c>
      <c r="AA169" s="159"/>
      <c r="AB169" s="100" t="str">
        <f t="shared" si="30"/>
        <v>No hay ejecución</v>
      </c>
      <c r="AC169" s="105" t="str">
        <f t="shared" si="31"/>
        <v>NA</v>
      </c>
      <c r="AD169" s="166"/>
      <c r="AE169" s="65">
        <f t="shared" si="32"/>
        <v>9</v>
      </c>
      <c r="AF169" s="100">
        <f t="shared" si="33"/>
        <v>0.47368421052631576</v>
      </c>
      <c r="AG169" s="105" t="str">
        <f t="shared" si="34"/>
        <v>Incumplimiento</v>
      </c>
      <c r="AH169" s="166"/>
      <c r="AI169" s="65" t="s">
        <v>172</v>
      </c>
      <c r="AJ169" s="105" t="s">
        <v>172</v>
      </c>
    </row>
    <row r="170" spans="1:36" ht="37.049999999999997" customHeight="1" thickTop="1" thickBot="1">
      <c r="A170" s="63">
        <v>155</v>
      </c>
      <c r="B170" s="162" t="s">
        <v>400</v>
      </c>
      <c r="C170" s="162">
        <v>0</v>
      </c>
      <c r="D170" s="162">
        <v>0</v>
      </c>
      <c r="E170" s="162" t="s">
        <v>41</v>
      </c>
      <c r="F170" s="162">
        <v>22</v>
      </c>
      <c r="G170" s="231" t="s">
        <v>491</v>
      </c>
      <c r="H170" s="164" t="s">
        <v>4013</v>
      </c>
      <c r="I170" s="231" t="s">
        <v>18</v>
      </c>
      <c r="J170" s="231" t="s">
        <v>129</v>
      </c>
      <c r="K170" s="163">
        <v>6</v>
      </c>
      <c r="L170" s="165" t="s">
        <v>3778</v>
      </c>
      <c r="M170" s="165" t="s">
        <v>643</v>
      </c>
      <c r="N170" s="64">
        <v>0</v>
      </c>
      <c r="O170" s="64">
        <v>0</v>
      </c>
      <c r="P170" s="64">
        <v>0</v>
      </c>
      <c r="Q170" s="64">
        <v>0</v>
      </c>
      <c r="R170" s="64">
        <f t="shared" si="25"/>
        <v>0</v>
      </c>
      <c r="S170" s="105" t="s">
        <v>6794</v>
      </c>
      <c r="T170" s="166" t="s">
        <v>172</v>
      </c>
      <c r="U170" s="159">
        <f t="shared" si="26"/>
        <v>0</v>
      </c>
      <c r="V170" s="273"/>
      <c r="W170" s="100" t="str">
        <f t="shared" si="27"/>
        <v>No hay ejecución</v>
      </c>
      <c r="X170" s="105" t="str">
        <f t="shared" si="28"/>
        <v>NA</v>
      </c>
      <c r="Y170" s="166"/>
      <c r="Z170" s="159">
        <f t="shared" si="29"/>
        <v>0</v>
      </c>
      <c r="AA170" s="159"/>
      <c r="AB170" s="100" t="str">
        <f t="shared" si="30"/>
        <v>No hay ejecución</v>
      </c>
      <c r="AC170" s="105" t="str">
        <f t="shared" si="31"/>
        <v>NA</v>
      </c>
      <c r="AD170" s="166"/>
      <c r="AE170" s="65">
        <f t="shared" si="32"/>
        <v>0</v>
      </c>
      <c r="AF170" s="100" t="str">
        <f t="shared" si="33"/>
        <v>No hay Programación</v>
      </c>
      <c r="AG170" s="105" t="str">
        <f t="shared" si="34"/>
        <v>De acuerdo a lo programado</v>
      </c>
      <c r="AH170" s="166"/>
      <c r="AI170" s="65" t="s">
        <v>172</v>
      </c>
      <c r="AJ170" s="105" t="s">
        <v>172</v>
      </c>
    </row>
    <row r="171" spans="1:36" ht="37.049999999999997" customHeight="1" thickTop="1" thickBot="1">
      <c r="A171" s="63">
        <v>156</v>
      </c>
      <c r="B171" s="162" t="s">
        <v>400</v>
      </c>
      <c r="C171" s="162">
        <v>0</v>
      </c>
      <c r="D171" s="162">
        <v>0</v>
      </c>
      <c r="E171" s="162" t="s">
        <v>41</v>
      </c>
      <c r="F171" s="162">
        <v>22</v>
      </c>
      <c r="G171" s="231" t="s">
        <v>491</v>
      </c>
      <c r="H171" s="164" t="s">
        <v>4015</v>
      </c>
      <c r="I171" s="231" t="s">
        <v>18</v>
      </c>
      <c r="J171" s="231" t="s">
        <v>129</v>
      </c>
      <c r="K171" s="163">
        <v>6</v>
      </c>
      <c r="L171" s="165" t="s">
        <v>3778</v>
      </c>
      <c r="M171" s="165" t="s">
        <v>643</v>
      </c>
      <c r="N171" s="64">
        <v>0</v>
      </c>
      <c r="O171" s="64">
        <v>0</v>
      </c>
      <c r="P171" s="64">
        <v>1</v>
      </c>
      <c r="Q171" s="64">
        <v>0</v>
      </c>
      <c r="R171" s="64">
        <f t="shared" si="25"/>
        <v>1</v>
      </c>
      <c r="S171" s="105" t="s">
        <v>6794</v>
      </c>
      <c r="T171" s="166" t="s">
        <v>172</v>
      </c>
      <c r="U171" s="159">
        <f t="shared" si="26"/>
        <v>0</v>
      </c>
      <c r="V171" s="273">
        <v>2</v>
      </c>
      <c r="W171" s="100" t="str">
        <f t="shared" si="27"/>
        <v>No hay Programación</v>
      </c>
      <c r="X171" s="105" t="str">
        <f t="shared" si="28"/>
        <v>De acuerdo a lo programado</v>
      </c>
      <c r="Y171" s="166"/>
      <c r="Z171" s="159">
        <f t="shared" si="29"/>
        <v>1</v>
      </c>
      <c r="AA171" s="159"/>
      <c r="AB171" s="100" t="str">
        <f t="shared" si="30"/>
        <v>No hay ejecución</v>
      </c>
      <c r="AC171" s="105" t="str">
        <f t="shared" si="31"/>
        <v>NA</v>
      </c>
      <c r="AD171" s="166"/>
      <c r="AE171" s="65">
        <f t="shared" si="32"/>
        <v>2</v>
      </c>
      <c r="AF171" s="100">
        <f t="shared" si="33"/>
        <v>2</v>
      </c>
      <c r="AG171" s="105" t="str">
        <f t="shared" si="34"/>
        <v>De acuerdo a lo programado</v>
      </c>
      <c r="AH171" s="166"/>
      <c r="AI171" s="65" t="s">
        <v>172</v>
      </c>
      <c r="AJ171" s="105" t="s">
        <v>172</v>
      </c>
    </row>
    <row r="172" spans="1:36" ht="37.049999999999997" customHeight="1">
      <c r="A172" s="63">
        <v>157</v>
      </c>
      <c r="B172" s="162" t="s">
        <v>400</v>
      </c>
      <c r="C172" s="162">
        <v>0</v>
      </c>
      <c r="D172" s="162">
        <v>0</v>
      </c>
      <c r="E172" s="162" t="s">
        <v>41</v>
      </c>
      <c r="F172" s="162">
        <v>22</v>
      </c>
      <c r="G172" s="231" t="s">
        <v>428</v>
      </c>
      <c r="H172" s="164" t="s">
        <v>4491</v>
      </c>
      <c r="I172" s="231" t="s">
        <v>18</v>
      </c>
      <c r="J172" s="231" t="s">
        <v>129</v>
      </c>
      <c r="K172" s="163">
        <v>6</v>
      </c>
      <c r="L172" s="165" t="s">
        <v>2201</v>
      </c>
      <c r="M172" s="165" t="s">
        <v>6793</v>
      </c>
      <c r="N172" s="64">
        <v>14</v>
      </c>
      <c r="O172" s="64">
        <v>0</v>
      </c>
      <c r="P172" s="64">
        <v>0</v>
      </c>
      <c r="Q172" s="64">
        <v>0</v>
      </c>
      <c r="R172" s="64">
        <f t="shared" si="25"/>
        <v>14</v>
      </c>
      <c r="S172" s="105" t="s">
        <v>6794</v>
      </c>
      <c r="T172" s="166" t="s">
        <v>172</v>
      </c>
      <c r="U172" s="159">
        <f t="shared" si="26"/>
        <v>14</v>
      </c>
      <c r="V172" s="273">
        <v>14</v>
      </c>
      <c r="W172" s="100">
        <f t="shared" si="27"/>
        <v>1</v>
      </c>
      <c r="X172" s="105" t="str">
        <f t="shared" si="28"/>
        <v>De acuerdo a lo programado</v>
      </c>
      <c r="Y172" s="166"/>
      <c r="Z172" s="159">
        <f t="shared" si="29"/>
        <v>0</v>
      </c>
      <c r="AA172" s="159"/>
      <c r="AB172" s="100" t="str">
        <f t="shared" si="30"/>
        <v>No hay ejecución</v>
      </c>
      <c r="AC172" s="105" t="str">
        <f t="shared" si="31"/>
        <v>NA</v>
      </c>
      <c r="AD172" s="166"/>
      <c r="AE172" s="65">
        <f t="shared" si="32"/>
        <v>14</v>
      </c>
      <c r="AF172" s="100">
        <f t="shared" si="33"/>
        <v>1</v>
      </c>
      <c r="AG172" s="105" t="str">
        <f t="shared" si="34"/>
        <v>De acuerdo a lo programado</v>
      </c>
      <c r="AH172" s="166"/>
      <c r="AI172" s="65">
        <v>1830000</v>
      </c>
      <c r="AJ172" s="105">
        <v>1.01</v>
      </c>
    </row>
    <row r="173" spans="1:36" ht="37.049999999999997" customHeight="1">
      <c r="A173" s="63">
        <v>158</v>
      </c>
      <c r="B173" s="162" t="s">
        <v>400</v>
      </c>
      <c r="C173" s="162">
        <v>0</v>
      </c>
      <c r="D173" s="162">
        <v>0</v>
      </c>
      <c r="E173" s="162" t="s">
        <v>41</v>
      </c>
      <c r="F173" s="162">
        <v>22</v>
      </c>
      <c r="G173" s="231" t="s">
        <v>510</v>
      </c>
      <c r="H173" s="164" t="s">
        <v>6927</v>
      </c>
      <c r="I173" s="231" t="s">
        <v>18</v>
      </c>
      <c r="J173" s="231" t="s">
        <v>129</v>
      </c>
      <c r="K173" s="163">
        <v>6</v>
      </c>
      <c r="L173" s="165" t="s">
        <v>2214</v>
      </c>
      <c r="M173" s="165" t="s">
        <v>2215</v>
      </c>
      <c r="N173" s="64">
        <v>11</v>
      </c>
      <c r="O173" s="64">
        <v>12</v>
      </c>
      <c r="P173" s="64">
        <v>12</v>
      </c>
      <c r="Q173" s="64">
        <v>11</v>
      </c>
      <c r="R173" s="64">
        <f t="shared" si="25"/>
        <v>46</v>
      </c>
      <c r="S173" s="105" t="s">
        <v>6794</v>
      </c>
      <c r="T173" s="166" t="s">
        <v>172</v>
      </c>
      <c r="U173" s="159">
        <f t="shared" si="26"/>
        <v>23</v>
      </c>
      <c r="V173" s="273">
        <v>23</v>
      </c>
      <c r="W173" s="100">
        <f t="shared" si="27"/>
        <v>1</v>
      </c>
      <c r="X173" s="105" t="str">
        <f t="shared" si="28"/>
        <v>De acuerdo a lo programado</v>
      </c>
      <c r="Y173" s="166"/>
      <c r="Z173" s="159">
        <f t="shared" si="29"/>
        <v>23</v>
      </c>
      <c r="AA173" s="159"/>
      <c r="AB173" s="100" t="str">
        <f t="shared" si="30"/>
        <v>No hay ejecución</v>
      </c>
      <c r="AC173" s="105" t="str">
        <f t="shared" si="31"/>
        <v>NA</v>
      </c>
      <c r="AD173" s="166"/>
      <c r="AE173" s="65">
        <f t="shared" si="32"/>
        <v>23</v>
      </c>
      <c r="AF173" s="100">
        <f t="shared" si="33"/>
        <v>0.5</v>
      </c>
      <c r="AG173" s="105" t="str">
        <f t="shared" si="34"/>
        <v>Incumplimiento</v>
      </c>
      <c r="AH173" s="166"/>
      <c r="AI173" s="65">
        <v>1900000</v>
      </c>
      <c r="AJ173" s="105">
        <v>1.04</v>
      </c>
    </row>
    <row r="174" spans="1:36" ht="37.049999999999997" customHeight="1">
      <c r="A174" s="63">
        <v>159</v>
      </c>
      <c r="B174" s="162" t="s">
        <v>400</v>
      </c>
      <c r="C174" s="162">
        <v>0</v>
      </c>
      <c r="D174" s="162">
        <v>0</v>
      </c>
      <c r="E174" s="162" t="s">
        <v>41</v>
      </c>
      <c r="F174" s="162">
        <v>22</v>
      </c>
      <c r="G174" s="231" t="s">
        <v>430</v>
      </c>
      <c r="H174" s="164" t="s">
        <v>4492</v>
      </c>
      <c r="I174" s="231" t="s">
        <v>18</v>
      </c>
      <c r="J174" s="231" t="s">
        <v>129</v>
      </c>
      <c r="K174" s="163">
        <v>6</v>
      </c>
      <c r="L174" s="165" t="s">
        <v>3834</v>
      </c>
      <c r="M174" s="165" t="s">
        <v>4499</v>
      </c>
      <c r="N174" s="64">
        <v>0</v>
      </c>
      <c r="O174" s="64">
        <v>2</v>
      </c>
      <c r="P174" s="64">
        <v>3</v>
      </c>
      <c r="Q174" s="64">
        <v>2</v>
      </c>
      <c r="R174" s="64">
        <f t="shared" si="25"/>
        <v>7</v>
      </c>
      <c r="S174" s="105" t="s">
        <v>6794</v>
      </c>
      <c r="T174" s="166" t="s">
        <v>172</v>
      </c>
      <c r="U174" s="159">
        <f t="shared" si="26"/>
        <v>2</v>
      </c>
      <c r="V174" s="273">
        <v>2</v>
      </c>
      <c r="W174" s="100">
        <f t="shared" si="27"/>
        <v>1</v>
      </c>
      <c r="X174" s="105" t="str">
        <f t="shared" si="28"/>
        <v>De acuerdo a lo programado</v>
      </c>
      <c r="Y174" s="166"/>
      <c r="Z174" s="159">
        <f t="shared" si="29"/>
        <v>5</v>
      </c>
      <c r="AA174" s="159"/>
      <c r="AB174" s="100" t="str">
        <f t="shared" si="30"/>
        <v>No hay ejecución</v>
      </c>
      <c r="AC174" s="105" t="str">
        <f t="shared" si="31"/>
        <v>NA</v>
      </c>
      <c r="AD174" s="166"/>
      <c r="AE174" s="65">
        <f t="shared" si="32"/>
        <v>2</v>
      </c>
      <c r="AF174" s="100">
        <f t="shared" si="33"/>
        <v>0.2857142857142857</v>
      </c>
      <c r="AG174" s="105" t="str">
        <f t="shared" si="34"/>
        <v>Incumplimiento</v>
      </c>
      <c r="AH174" s="166"/>
      <c r="AI174" s="65">
        <v>850000</v>
      </c>
      <c r="AJ174" s="105">
        <v>1.05</v>
      </c>
    </row>
    <row r="175" spans="1:36" ht="37.049999999999997" customHeight="1">
      <c r="A175" s="63">
        <v>160</v>
      </c>
      <c r="B175" s="162" t="s">
        <v>400</v>
      </c>
      <c r="C175" s="162">
        <v>0</v>
      </c>
      <c r="D175" s="162">
        <v>0</v>
      </c>
      <c r="E175" s="162" t="s">
        <v>41</v>
      </c>
      <c r="F175" s="162">
        <v>22</v>
      </c>
      <c r="G175" s="231" t="s">
        <v>425</v>
      </c>
      <c r="H175" s="164" t="s">
        <v>4500</v>
      </c>
      <c r="I175" s="231" t="s">
        <v>18</v>
      </c>
      <c r="J175" s="231" t="s">
        <v>129</v>
      </c>
      <c r="K175" s="163">
        <v>6</v>
      </c>
      <c r="L175" s="165" t="s">
        <v>3834</v>
      </c>
      <c r="M175" s="165" t="s">
        <v>4499</v>
      </c>
      <c r="N175" s="64">
        <v>0</v>
      </c>
      <c r="O175" s="64">
        <v>3</v>
      </c>
      <c r="P175" s="64">
        <v>3</v>
      </c>
      <c r="Q175" s="64">
        <v>3</v>
      </c>
      <c r="R175" s="64">
        <f t="shared" si="25"/>
        <v>9</v>
      </c>
      <c r="S175" s="105" t="s">
        <v>6794</v>
      </c>
      <c r="T175" s="166" t="s">
        <v>172</v>
      </c>
      <c r="U175" s="159">
        <f t="shared" si="26"/>
        <v>3</v>
      </c>
      <c r="V175" s="273">
        <v>3</v>
      </c>
      <c r="W175" s="100">
        <f t="shared" si="27"/>
        <v>1</v>
      </c>
      <c r="X175" s="105" t="str">
        <f t="shared" si="28"/>
        <v>De acuerdo a lo programado</v>
      </c>
      <c r="Y175" s="166"/>
      <c r="Z175" s="159">
        <f t="shared" si="29"/>
        <v>6</v>
      </c>
      <c r="AA175" s="159"/>
      <c r="AB175" s="100" t="str">
        <f t="shared" si="30"/>
        <v>No hay ejecución</v>
      </c>
      <c r="AC175" s="105" t="str">
        <f t="shared" si="31"/>
        <v>NA</v>
      </c>
      <c r="AD175" s="166"/>
      <c r="AE175" s="65">
        <f t="shared" si="32"/>
        <v>3</v>
      </c>
      <c r="AF175" s="100">
        <f t="shared" si="33"/>
        <v>0.33333333333333331</v>
      </c>
      <c r="AG175" s="105" t="str">
        <f t="shared" si="34"/>
        <v>Incumplimiento</v>
      </c>
      <c r="AH175" s="166"/>
      <c r="AI175" s="65">
        <v>1950000</v>
      </c>
      <c r="AJ175" s="105">
        <v>1.08</v>
      </c>
    </row>
    <row r="176" spans="1:36" ht="37.049999999999997" customHeight="1">
      <c r="A176" s="63">
        <v>161</v>
      </c>
      <c r="B176" s="162" t="s">
        <v>400</v>
      </c>
      <c r="C176" s="162">
        <v>0</v>
      </c>
      <c r="D176" s="162">
        <v>0</v>
      </c>
      <c r="E176" s="162" t="s">
        <v>41</v>
      </c>
      <c r="F176" s="162">
        <v>22</v>
      </c>
      <c r="G176" s="231" t="s">
        <v>491</v>
      </c>
      <c r="H176" s="164" t="s">
        <v>6168</v>
      </c>
      <c r="I176" s="231" t="s">
        <v>18</v>
      </c>
      <c r="J176" s="231" t="s">
        <v>129</v>
      </c>
      <c r="K176" s="163">
        <v>6</v>
      </c>
      <c r="L176" s="165" t="s">
        <v>3778</v>
      </c>
      <c r="M176" s="165" t="s">
        <v>643</v>
      </c>
      <c r="N176" s="64">
        <v>1</v>
      </c>
      <c r="O176" s="64">
        <v>0</v>
      </c>
      <c r="P176" s="64">
        <v>1</v>
      </c>
      <c r="Q176" s="64">
        <v>0</v>
      </c>
      <c r="R176" s="64">
        <f t="shared" si="25"/>
        <v>2</v>
      </c>
      <c r="S176" s="105" t="s">
        <v>6794</v>
      </c>
      <c r="T176" s="166" t="s">
        <v>172</v>
      </c>
      <c r="U176" s="159">
        <f t="shared" si="26"/>
        <v>1</v>
      </c>
      <c r="V176" s="273">
        <v>1</v>
      </c>
      <c r="W176" s="100">
        <f t="shared" si="27"/>
        <v>1</v>
      </c>
      <c r="X176" s="105" t="str">
        <f t="shared" si="28"/>
        <v>De acuerdo a lo programado</v>
      </c>
      <c r="Y176" s="166"/>
      <c r="Z176" s="159">
        <f t="shared" si="29"/>
        <v>1</v>
      </c>
      <c r="AA176" s="159"/>
      <c r="AB176" s="100" t="str">
        <f t="shared" si="30"/>
        <v>No hay ejecución</v>
      </c>
      <c r="AC176" s="105" t="str">
        <f t="shared" si="31"/>
        <v>NA</v>
      </c>
      <c r="AD176" s="166"/>
      <c r="AE176" s="65">
        <f t="shared" si="32"/>
        <v>1</v>
      </c>
      <c r="AF176" s="100">
        <f t="shared" si="33"/>
        <v>0.5</v>
      </c>
      <c r="AG176" s="105" t="str">
        <f t="shared" si="34"/>
        <v>Incumplimiento</v>
      </c>
      <c r="AH176" s="166"/>
      <c r="AI176" s="65">
        <v>300000</v>
      </c>
      <c r="AJ176" s="105">
        <v>2.0099999999999998</v>
      </c>
    </row>
    <row r="177" spans="1:36" ht="37.049999999999997" customHeight="1">
      <c r="A177" s="63">
        <v>162</v>
      </c>
      <c r="B177" s="162" t="s">
        <v>400</v>
      </c>
      <c r="C177" s="162">
        <v>0</v>
      </c>
      <c r="D177" s="162">
        <v>0</v>
      </c>
      <c r="E177" s="162" t="s">
        <v>41</v>
      </c>
      <c r="F177" s="162">
        <v>22</v>
      </c>
      <c r="G177" s="231" t="s">
        <v>491</v>
      </c>
      <c r="H177" s="164" t="s">
        <v>6928</v>
      </c>
      <c r="I177" s="231" t="s">
        <v>18</v>
      </c>
      <c r="J177" s="231" t="s">
        <v>129</v>
      </c>
      <c r="K177" s="163">
        <v>6</v>
      </c>
      <c r="L177" s="165" t="s">
        <v>3778</v>
      </c>
      <c r="M177" s="165" t="s">
        <v>643</v>
      </c>
      <c r="N177" s="64">
        <v>0</v>
      </c>
      <c r="O177" s="64">
        <v>0</v>
      </c>
      <c r="P177" s="64">
        <v>0</v>
      </c>
      <c r="Q177" s="64">
        <v>0</v>
      </c>
      <c r="R177" s="64">
        <f t="shared" si="25"/>
        <v>0</v>
      </c>
      <c r="S177" s="105" t="s">
        <v>6794</v>
      </c>
      <c r="T177" s="166" t="s">
        <v>172</v>
      </c>
      <c r="U177" s="159">
        <f t="shared" si="26"/>
        <v>0</v>
      </c>
      <c r="V177" s="273">
        <v>0</v>
      </c>
      <c r="W177" s="100" t="str">
        <f t="shared" si="27"/>
        <v>No hay Programación</v>
      </c>
      <c r="X177" s="105" t="str">
        <f t="shared" si="28"/>
        <v>De acuerdo a lo programado</v>
      </c>
      <c r="Y177" s="166"/>
      <c r="Z177" s="159">
        <f t="shared" si="29"/>
        <v>0</v>
      </c>
      <c r="AA177" s="159"/>
      <c r="AB177" s="100" t="str">
        <f t="shared" si="30"/>
        <v>No hay ejecución</v>
      </c>
      <c r="AC177" s="105" t="str">
        <f t="shared" si="31"/>
        <v>NA</v>
      </c>
      <c r="AD177" s="166"/>
      <c r="AE177" s="65">
        <f t="shared" si="32"/>
        <v>0</v>
      </c>
      <c r="AF177" s="100" t="str">
        <f t="shared" si="33"/>
        <v>No hay Programación</v>
      </c>
      <c r="AG177" s="105" t="str">
        <f t="shared" si="34"/>
        <v>De acuerdo a lo programado</v>
      </c>
      <c r="AH177" s="166"/>
      <c r="AI177" s="65">
        <v>150000</v>
      </c>
      <c r="AJ177" s="105">
        <v>2.99</v>
      </c>
    </row>
    <row r="178" spans="1:36" ht="37.049999999999997" customHeight="1">
      <c r="A178" s="63">
        <v>163</v>
      </c>
      <c r="B178" s="162" t="s">
        <v>400</v>
      </c>
      <c r="C178" s="162">
        <v>0</v>
      </c>
      <c r="D178" s="162">
        <v>0</v>
      </c>
      <c r="E178" s="162" t="s">
        <v>41</v>
      </c>
      <c r="F178" s="162">
        <v>22</v>
      </c>
      <c r="G178" s="231" t="s">
        <v>478</v>
      </c>
      <c r="H178" s="164" t="s">
        <v>6929</v>
      </c>
      <c r="I178" s="231" t="s">
        <v>18</v>
      </c>
      <c r="J178" s="231" t="s">
        <v>129</v>
      </c>
      <c r="K178" s="163">
        <v>6</v>
      </c>
      <c r="L178" s="165" t="s">
        <v>640</v>
      </c>
      <c r="M178" s="165" t="s">
        <v>636</v>
      </c>
      <c r="N178" s="64">
        <v>0</v>
      </c>
      <c r="O178" s="64">
        <v>3</v>
      </c>
      <c r="P178" s="64">
        <v>0</v>
      </c>
      <c r="Q178" s="64">
        <v>3</v>
      </c>
      <c r="R178" s="64">
        <f t="shared" si="25"/>
        <v>6</v>
      </c>
      <c r="S178" s="105" t="s">
        <v>6794</v>
      </c>
      <c r="T178" s="166" t="s">
        <v>172</v>
      </c>
      <c r="U178" s="159">
        <f t="shared" si="26"/>
        <v>3</v>
      </c>
      <c r="V178" s="273">
        <v>3</v>
      </c>
      <c r="W178" s="100">
        <f t="shared" si="27"/>
        <v>1</v>
      </c>
      <c r="X178" s="105" t="str">
        <f t="shared" si="28"/>
        <v>De acuerdo a lo programado</v>
      </c>
      <c r="Y178" s="166"/>
      <c r="Z178" s="159">
        <f t="shared" si="29"/>
        <v>3</v>
      </c>
      <c r="AA178" s="159"/>
      <c r="AB178" s="100" t="str">
        <f t="shared" si="30"/>
        <v>No hay ejecución</v>
      </c>
      <c r="AC178" s="105" t="str">
        <f t="shared" si="31"/>
        <v>NA</v>
      </c>
      <c r="AD178" s="166"/>
      <c r="AE178" s="65">
        <f t="shared" si="32"/>
        <v>3</v>
      </c>
      <c r="AF178" s="100">
        <f t="shared" si="33"/>
        <v>0.5</v>
      </c>
      <c r="AG178" s="105" t="str">
        <f t="shared" si="34"/>
        <v>Incumplimiento</v>
      </c>
      <c r="AH178" s="166"/>
      <c r="AI178" s="65">
        <v>100000</v>
      </c>
      <c r="AJ178" s="105">
        <v>5.01</v>
      </c>
    </row>
    <row r="179" spans="1:36" ht="37.049999999999997" customHeight="1">
      <c r="A179" s="63">
        <v>164</v>
      </c>
      <c r="B179" s="162" t="s">
        <v>400</v>
      </c>
      <c r="C179" s="162">
        <v>0</v>
      </c>
      <c r="D179" s="162">
        <v>0</v>
      </c>
      <c r="E179" s="162" t="s">
        <v>41</v>
      </c>
      <c r="F179" s="162">
        <v>21</v>
      </c>
      <c r="G179" s="231" t="s">
        <v>491</v>
      </c>
      <c r="H179" s="164" t="s">
        <v>6930</v>
      </c>
      <c r="I179" s="231" t="s">
        <v>18</v>
      </c>
      <c r="J179" s="231" t="s">
        <v>129</v>
      </c>
      <c r="K179" s="163">
        <v>6</v>
      </c>
      <c r="L179" s="165" t="s">
        <v>642</v>
      </c>
      <c r="M179" s="165" t="s">
        <v>674</v>
      </c>
      <c r="N179" s="64">
        <v>0</v>
      </c>
      <c r="O179" s="64">
        <v>2</v>
      </c>
      <c r="P179" s="64">
        <v>0</v>
      </c>
      <c r="Q179" s="64">
        <v>2</v>
      </c>
      <c r="R179" s="64">
        <f t="shared" si="25"/>
        <v>4</v>
      </c>
      <c r="S179" s="105" t="s">
        <v>6794</v>
      </c>
      <c r="T179" s="166" t="s">
        <v>172</v>
      </c>
      <c r="U179" s="159">
        <f t="shared" si="26"/>
        <v>2</v>
      </c>
      <c r="V179" s="273">
        <v>2</v>
      </c>
      <c r="W179" s="100">
        <f t="shared" si="27"/>
        <v>1</v>
      </c>
      <c r="X179" s="105" t="str">
        <f t="shared" si="28"/>
        <v>De acuerdo a lo programado</v>
      </c>
      <c r="Y179" s="166"/>
      <c r="Z179" s="159">
        <f t="shared" si="29"/>
        <v>2</v>
      </c>
      <c r="AA179" s="159"/>
      <c r="AB179" s="100" t="str">
        <f t="shared" si="30"/>
        <v>No hay ejecución</v>
      </c>
      <c r="AC179" s="105" t="str">
        <f t="shared" si="31"/>
        <v>NA</v>
      </c>
      <c r="AD179" s="166"/>
      <c r="AE179" s="65">
        <f t="shared" si="32"/>
        <v>2</v>
      </c>
      <c r="AF179" s="100">
        <f t="shared" si="33"/>
        <v>0.5</v>
      </c>
      <c r="AG179" s="105" t="str">
        <f t="shared" si="34"/>
        <v>Incumplimiento</v>
      </c>
      <c r="AH179" s="166"/>
      <c r="AI179" s="65" t="s">
        <v>172</v>
      </c>
      <c r="AJ179" s="105" t="s">
        <v>172</v>
      </c>
    </row>
    <row r="180" spans="1:36" ht="37.049999999999997" customHeight="1">
      <c r="A180" s="63">
        <v>165</v>
      </c>
      <c r="B180" s="162" t="s">
        <v>400</v>
      </c>
      <c r="C180" s="162">
        <v>0</v>
      </c>
      <c r="D180" s="162">
        <v>0</v>
      </c>
      <c r="E180" s="162" t="s">
        <v>41</v>
      </c>
      <c r="F180" s="162">
        <v>21</v>
      </c>
      <c r="G180" s="231" t="s">
        <v>491</v>
      </c>
      <c r="H180" s="164" t="s">
        <v>6931</v>
      </c>
      <c r="I180" s="231" t="s">
        <v>18</v>
      </c>
      <c r="J180" s="231" t="s">
        <v>129</v>
      </c>
      <c r="K180" s="163">
        <v>6</v>
      </c>
      <c r="L180" s="165" t="s">
        <v>4022</v>
      </c>
      <c r="M180" s="165" t="s">
        <v>4609</v>
      </c>
      <c r="N180" s="64">
        <v>1</v>
      </c>
      <c r="O180" s="64">
        <v>1</v>
      </c>
      <c r="P180" s="64">
        <v>1</v>
      </c>
      <c r="Q180" s="64">
        <v>1</v>
      </c>
      <c r="R180" s="64">
        <f t="shared" si="25"/>
        <v>4</v>
      </c>
      <c r="S180" s="105" t="s">
        <v>6794</v>
      </c>
      <c r="T180" s="166" t="s">
        <v>172</v>
      </c>
      <c r="U180" s="159">
        <f t="shared" si="26"/>
        <v>2</v>
      </c>
      <c r="V180" s="273">
        <v>2</v>
      </c>
      <c r="W180" s="100">
        <f t="shared" si="27"/>
        <v>1</v>
      </c>
      <c r="X180" s="105" t="str">
        <f t="shared" si="28"/>
        <v>De acuerdo a lo programado</v>
      </c>
      <c r="Y180" s="166"/>
      <c r="Z180" s="159">
        <f t="shared" si="29"/>
        <v>2</v>
      </c>
      <c r="AA180" s="159"/>
      <c r="AB180" s="100" t="str">
        <f t="shared" si="30"/>
        <v>No hay ejecución</v>
      </c>
      <c r="AC180" s="105" t="str">
        <f t="shared" si="31"/>
        <v>NA</v>
      </c>
      <c r="AD180" s="166"/>
      <c r="AE180" s="65">
        <f t="shared" si="32"/>
        <v>2</v>
      </c>
      <c r="AF180" s="100">
        <f t="shared" si="33"/>
        <v>0.5</v>
      </c>
      <c r="AG180" s="105" t="str">
        <f t="shared" si="34"/>
        <v>Incumplimiento</v>
      </c>
      <c r="AH180" s="166"/>
      <c r="AI180" s="65" t="s">
        <v>172</v>
      </c>
      <c r="AJ180" s="105" t="s">
        <v>172</v>
      </c>
    </row>
    <row r="181" spans="1:36" ht="37.049999999999997" customHeight="1" thickTop="1" thickBot="1">
      <c r="A181" s="63">
        <v>166</v>
      </c>
      <c r="B181" s="162" t="s">
        <v>400</v>
      </c>
      <c r="C181" s="162">
        <v>0</v>
      </c>
      <c r="D181" s="162">
        <v>0</v>
      </c>
      <c r="E181" s="162" t="s">
        <v>41</v>
      </c>
      <c r="F181" s="162">
        <v>20</v>
      </c>
      <c r="G181" s="231" t="s">
        <v>478</v>
      </c>
      <c r="H181" s="164" t="s">
        <v>6932</v>
      </c>
      <c r="I181" s="231" t="s">
        <v>18</v>
      </c>
      <c r="J181" s="231" t="s">
        <v>129</v>
      </c>
      <c r="K181" s="163">
        <v>6</v>
      </c>
      <c r="L181" s="165" t="s">
        <v>640</v>
      </c>
      <c r="M181" s="165" t="s">
        <v>636</v>
      </c>
      <c r="N181" s="64">
        <v>0</v>
      </c>
      <c r="O181" s="64">
        <v>0</v>
      </c>
      <c r="P181" s="64">
        <v>0</v>
      </c>
      <c r="Q181" s="64">
        <v>3</v>
      </c>
      <c r="R181" s="64">
        <f t="shared" si="25"/>
        <v>3</v>
      </c>
      <c r="S181" s="105" t="s">
        <v>6794</v>
      </c>
      <c r="T181" s="166" t="s">
        <v>172</v>
      </c>
      <c r="U181" s="159">
        <f t="shared" si="26"/>
        <v>0</v>
      </c>
      <c r="V181" s="273"/>
      <c r="W181" s="100" t="str">
        <f t="shared" si="27"/>
        <v>No hay ejecución</v>
      </c>
      <c r="X181" s="105" t="str">
        <f t="shared" si="28"/>
        <v>NA</v>
      </c>
      <c r="Y181" s="166"/>
      <c r="Z181" s="159">
        <f t="shared" si="29"/>
        <v>3</v>
      </c>
      <c r="AA181" s="159"/>
      <c r="AB181" s="100" t="str">
        <f t="shared" si="30"/>
        <v>No hay ejecución</v>
      </c>
      <c r="AC181" s="105" t="str">
        <f t="shared" si="31"/>
        <v>NA</v>
      </c>
      <c r="AD181" s="166"/>
      <c r="AE181" s="65">
        <f t="shared" si="32"/>
        <v>0</v>
      </c>
      <c r="AF181" s="100" t="str">
        <f t="shared" si="33"/>
        <v>No hay Programación</v>
      </c>
      <c r="AG181" s="105" t="str">
        <f t="shared" si="34"/>
        <v>De acuerdo a lo programado</v>
      </c>
      <c r="AH181" s="166"/>
      <c r="AI181" s="65" t="s">
        <v>172</v>
      </c>
      <c r="AJ181" s="105" t="s">
        <v>172</v>
      </c>
    </row>
    <row r="182" spans="1:36" ht="37.049999999999997" customHeight="1">
      <c r="A182" s="63">
        <v>167</v>
      </c>
      <c r="B182" s="162" t="s">
        <v>400</v>
      </c>
      <c r="C182" s="162">
        <v>0</v>
      </c>
      <c r="D182" s="162">
        <v>0</v>
      </c>
      <c r="E182" s="162" t="s">
        <v>41</v>
      </c>
      <c r="F182" s="162">
        <v>22</v>
      </c>
      <c r="G182" s="231" t="s">
        <v>428</v>
      </c>
      <c r="H182" s="164" t="s">
        <v>6933</v>
      </c>
      <c r="I182" s="231" t="s">
        <v>20</v>
      </c>
      <c r="J182" s="231" t="s">
        <v>129</v>
      </c>
      <c r="K182" s="163">
        <v>1</v>
      </c>
      <c r="L182" s="165" t="s">
        <v>2201</v>
      </c>
      <c r="M182" s="165" t="s">
        <v>6793</v>
      </c>
      <c r="N182" s="64">
        <v>26</v>
      </c>
      <c r="O182" s="64">
        <v>32</v>
      </c>
      <c r="P182" s="64">
        <v>0</v>
      </c>
      <c r="Q182" s="64">
        <v>0</v>
      </c>
      <c r="R182" s="64">
        <f t="shared" si="25"/>
        <v>58</v>
      </c>
      <c r="S182" s="105" t="s">
        <v>6794</v>
      </c>
      <c r="T182" s="166" t="s">
        <v>172</v>
      </c>
      <c r="U182" s="159">
        <f t="shared" si="26"/>
        <v>58</v>
      </c>
      <c r="V182" s="273">
        <v>51</v>
      </c>
      <c r="W182" s="100">
        <f t="shared" si="27"/>
        <v>0.87931034482758619</v>
      </c>
      <c r="X182" s="105" t="str">
        <f t="shared" si="28"/>
        <v>Atraso Leve</v>
      </c>
      <c r="Y182" s="166"/>
      <c r="Z182" s="159">
        <f t="shared" si="29"/>
        <v>0</v>
      </c>
      <c r="AA182" s="159"/>
      <c r="AB182" s="100" t="str">
        <f t="shared" si="30"/>
        <v>No hay ejecución</v>
      </c>
      <c r="AC182" s="105" t="str">
        <f t="shared" si="31"/>
        <v>NA</v>
      </c>
      <c r="AD182" s="166"/>
      <c r="AE182" s="65">
        <f t="shared" si="32"/>
        <v>51</v>
      </c>
      <c r="AF182" s="100">
        <f t="shared" si="33"/>
        <v>0.87931034482758619</v>
      </c>
      <c r="AG182" s="105" t="str">
        <f t="shared" si="34"/>
        <v>Atraso Leve</v>
      </c>
      <c r="AH182" s="166"/>
      <c r="AI182" s="65">
        <v>1600000</v>
      </c>
      <c r="AJ182" s="105">
        <v>1.01</v>
      </c>
    </row>
    <row r="183" spans="1:36" ht="37.049999999999997" customHeight="1">
      <c r="A183" s="63">
        <v>168</v>
      </c>
      <c r="B183" s="162" t="s">
        <v>400</v>
      </c>
      <c r="C183" s="162">
        <v>0</v>
      </c>
      <c r="D183" s="162">
        <v>0</v>
      </c>
      <c r="E183" s="162" t="s">
        <v>41</v>
      </c>
      <c r="F183" s="162">
        <v>22</v>
      </c>
      <c r="G183" s="231" t="s">
        <v>524</v>
      </c>
      <c r="H183" s="164" t="s">
        <v>6934</v>
      </c>
      <c r="I183" s="231" t="s">
        <v>20</v>
      </c>
      <c r="J183" s="231" t="s">
        <v>129</v>
      </c>
      <c r="K183" s="163">
        <v>1</v>
      </c>
      <c r="L183" s="165" t="s">
        <v>2209</v>
      </c>
      <c r="M183" s="165" t="s">
        <v>6800</v>
      </c>
      <c r="N183" s="64">
        <v>19</v>
      </c>
      <c r="O183" s="64">
        <v>5</v>
      </c>
      <c r="P183" s="64">
        <v>0</v>
      </c>
      <c r="Q183" s="64">
        <v>0</v>
      </c>
      <c r="R183" s="64">
        <f t="shared" si="25"/>
        <v>24</v>
      </c>
      <c r="S183" s="105" t="s">
        <v>6794</v>
      </c>
      <c r="T183" s="166" t="s">
        <v>172</v>
      </c>
      <c r="U183" s="159">
        <f t="shared" si="26"/>
        <v>24</v>
      </c>
      <c r="V183" s="273">
        <v>17</v>
      </c>
      <c r="W183" s="100">
        <f t="shared" si="27"/>
        <v>0.70833333333333337</v>
      </c>
      <c r="X183" s="105" t="str">
        <f t="shared" si="28"/>
        <v>Atraso Leve</v>
      </c>
      <c r="Y183" s="166" t="s">
        <v>6935</v>
      </c>
      <c r="Z183" s="159">
        <f t="shared" si="29"/>
        <v>0</v>
      </c>
      <c r="AA183" s="159"/>
      <c r="AB183" s="100" t="str">
        <f t="shared" si="30"/>
        <v>No hay ejecución</v>
      </c>
      <c r="AC183" s="105" t="str">
        <f t="shared" si="31"/>
        <v>NA</v>
      </c>
      <c r="AD183" s="166"/>
      <c r="AE183" s="65">
        <f t="shared" si="32"/>
        <v>17</v>
      </c>
      <c r="AF183" s="100">
        <f t="shared" si="33"/>
        <v>0.70833333333333337</v>
      </c>
      <c r="AG183" s="105" t="str">
        <f t="shared" si="34"/>
        <v>Atraso Leve</v>
      </c>
      <c r="AH183" s="166"/>
      <c r="AI183" s="65">
        <v>1650000</v>
      </c>
      <c r="AJ183" s="105">
        <v>1.04</v>
      </c>
    </row>
    <row r="184" spans="1:36" ht="37.049999999999997" customHeight="1">
      <c r="A184" s="63">
        <v>169</v>
      </c>
      <c r="B184" s="162" t="s">
        <v>400</v>
      </c>
      <c r="C184" s="162">
        <v>0</v>
      </c>
      <c r="D184" s="162">
        <v>0</v>
      </c>
      <c r="E184" s="162" t="s">
        <v>41</v>
      </c>
      <c r="F184" s="162">
        <v>22</v>
      </c>
      <c r="G184" s="231" t="s">
        <v>428</v>
      </c>
      <c r="H184" s="164" t="s">
        <v>6936</v>
      </c>
      <c r="I184" s="231" t="s">
        <v>20</v>
      </c>
      <c r="J184" s="231" t="s">
        <v>129</v>
      </c>
      <c r="K184" s="163">
        <v>1</v>
      </c>
      <c r="L184" s="165" t="s">
        <v>2209</v>
      </c>
      <c r="M184" s="165" t="s">
        <v>6800</v>
      </c>
      <c r="N184" s="64">
        <v>15</v>
      </c>
      <c r="O184" s="64">
        <v>23</v>
      </c>
      <c r="P184" s="64">
        <v>0</v>
      </c>
      <c r="Q184" s="64">
        <v>0</v>
      </c>
      <c r="R184" s="64">
        <f t="shared" si="25"/>
        <v>38</v>
      </c>
      <c r="S184" s="105" t="s">
        <v>6794</v>
      </c>
      <c r="T184" s="166" t="s">
        <v>172</v>
      </c>
      <c r="U184" s="159">
        <f t="shared" si="26"/>
        <v>38</v>
      </c>
      <c r="V184" s="273">
        <v>17</v>
      </c>
      <c r="W184" s="100">
        <f t="shared" si="27"/>
        <v>0.44736842105263158</v>
      </c>
      <c r="X184" s="105" t="str">
        <f t="shared" si="28"/>
        <v>En Riesgo de no Cumplimiento</v>
      </c>
      <c r="Y184" s="166" t="s">
        <v>6935</v>
      </c>
      <c r="Z184" s="159">
        <f t="shared" si="29"/>
        <v>0</v>
      </c>
      <c r="AA184" s="159"/>
      <c r="AB184" s="100" t="str">
        <f t="shared" si="30"/>
        <v>No hay ejecución</v>
      </c>
      <c r="AC184" s="105" t="str">
        <f t="shared" si="31"/>
        <v>NA</v>
      </c>
      <c r="AD184" s="166"/>
      <c r="AE184" s="65">
        <f t="shared" si="32"/>
        <v>17</v>
      </c>
      <c r="AF184" s="100">
        <f t="shared" si="33"/>
        <v>0.44736842105263158</v>
      </c>
      <c r="AG184" s="105" t="str">
        <f t="shared" si="34"/>
        <v>Incumplimiento</v>
      </c>
      <c r="AH184" s="166"/>
      <c r="AI184" s="65">
        <v>550000</v>
      </c>
      <c r="AJ184" s="105">
        <v>1.05</v>
      </c>
    </row>
    <row r="185" spans="1:36" ht="37.049999999999997" customHeight="1">
      <c r="A185" s="63">
        <v>170</v>
      </c>
      <c r="B185" s="162" t="s">
        <v>400</v>
      </c>
      <c r="C185" s="162">
        <v>0</v>
      </c>
      <c r="D185" s="162">
        <v>0</v>
      </c>
      <c r="E185" s="162" t="s">
        <v>41</v>
      </c>
      <c r="F185" s="162">
        <v>22</v>
      </c>
      <c r="G185" s="231" t="s">
        <v>433</v>
      </c>
      <c r="H185" s="164" t="s">
        <v>6937</v>
      </c>
      <c r="I185" s="231" t="s">
        <v>20</v>
      </c>
      <c r="J185" s="231" t="s">
        <v>129</v>
      </c>
      <c r="K185" s="163">
        <v>1</v>
      </c>
      <c r="L185" s="165" t="s">
        <v>664</v>
      </c>
      <c r="M185" s="165" t="s">
        <v>6800</v>
      </c>
      <c r="N185" s="64">
        <v>4</v>
      </c>
      <c r="O185" s="64">
        <v>5</v>
      </c>
      <c r="P185" s="64">
        <v>14</v>
      </c>
      <c r="Q185" s="64">
        <v>1</v>
      </c>
      <c r="R185" s="64">
        <f t="shared" si="25"/>
        <v>24</v>
      </c>
      <c r="S185" s="105" t="s">
        <v>6794</v>
      </c>
      <c r="T185" s="166" t="s">
        <v>172</v>
      </c>
      <c r="U185" s="159">
        <f t="shared" si="26"/>
        <v>9</v>
      </c>
      <c r="V185" s="273">
        <v>6</v>
      </c>
      <c r="W185" s="100">
        <f t="shared" si="27"/>
        <v>0.66666666666666663</v>
      </c>
      <c r="X185" s="105" t="str">
        <f t="shared" si="28"/>
        <v>En Riesgo de no Cumplimiento</v>
      </c>
      <c r="Y185" s="166" t="s">
        <v>6935</v>
      </c>
      <c r="Z185" s="159">
        <f t="shared" si="29"/>
        <v>15</v>
      </c>
      <c r="AA185" s="159"/>
      <c r="AB185" s="100" t="str">
        <f t="shared" si="30"/>
        <v>No hay ejecución</v>
      </c>
      <c r="AC185" s="105" t="str">
        <f t="shared" si="31"/>
        <v>NA</v>
      </c>
      <c r="AD185" s="166"/>
      <c r="AE185" s="65">
        <f t="shared" si="32"/>
        <v>6</v>
      </c>
      <c r="AF185" s="100">
        <f t="shared" si="33"/>
        <v>0.25</v>
      </c>
      <c r="AG185" s="105" t="str">
        <f t="shared" si="34"/>
        <v>Incumplimiento</v>
      </c>
      <c r="AH185" s="166"/>
      <c r="AI185" s="65">
        <v>1650000</v>
      </c>
      <c r="AJ185" s="105">
        <v>1.08</v>
      </c>
    </row>
    <row r="186" spans="1:36" ht="37.049999999999997" customHeight="1">
      <c r="A186" s="63">
        <v>171</v>
      </c>
      <c r="B186" s="162" t="s">
        <v>400</v>
      </c>
      <c r="C186" s="162">
        <v>0</v>
      </c>
      <c r="D186" s="162">
        <v>0</v>
      </c>
      <c r="E186" s="162" t="s">
        <v>41</v>
      </c>
      <c r="F186" s="162">
        <v>22</v>
      </c>
      <c r="G186" s="231" t="s">
        <v>491</v>
      </c>
      <c r="H186" s="164" t="s">
        <v>6938</v>
      </c>
      <c r="I186" s="231" t="s">
        <v>20</v>
      </c>
      <c r="J186" s="231" t="s">
        <v>129</v>
      </c>
      <c r="K186" s="163">
        <v>1</v>
      </c>
      <c r="L186" s="165" t="s">
        <v>3807</v>
      </c>
      <c r="M186" s="165" t="s">
        <v>636</v>
      </c>
      <c r="N186" s="64">
        <v>9</v>
      </c>
      <c r="O186" s="64">
        <v>19</v>
      </c>
      <c r="P186" s="64">
        <v>1</v>
      </c>
      <c r="Q186" s="64">
        <v>0</v>
      </c>
      <c r="R186" s="64">
        <f t="shared" si="25"/>
        <v>29</v>
      </c>
      <c r="S186" s="105" t="s">
        <v>6794</v>
      </c>
      <c r="T186" s="166" t="s">
        <v>172</v>
      </c>
      <c r="U186" s="159">
        <f t="shared" si="26"/>
        <v>28</v>
      </c>
      <c r="V186" s="273">
        <v>22</v>
      </c>
      <c r="W186" s="100">
        <f t="shared" si="27"/>
        <v>0.7857142857142857</v>
      </c>
      <c r="X186" s="105" t="str">
        <f t="shared" si="28"/>
        <v>Atraso Leve</v>
      </c>
      <c r="Y186" s="166" t="s">
        <v>6935</v>
      </c>
      <c r="Z186" s="159">
        <f t="shared" si="29"/>
        <v>1</v>
      </c>
      <c r="AA186" s="159"/>
      <c r="AB186" s="100" t="str">
        <f t="shared" si="30"/>
        <v>No hay ejecución</v>
      </c>
      <c r="AC186" s="105" t="str">
        <f t="shared" si="31"/>
        <v>NA</v>
      </c>
      <c r="AD186" s="166"/>
      <c r="AE186" s="65">
        <f t="shared" si="32"/>
        <v>22</v>
      </c>
      <c r="AF186" s="100">
        <f t="shared" si="33"/>
        <v>0.75862068965517238</v>
      </c>
      <c r="AG186" s="105" t="str">
        <f t="shared" si="34"/>
        <v>Atraso Leve</v>
      </c>
      <c r="AH186" s="166"/>
      <c r="AI186" s="65">
        <v>200000</v>
      </c>
      <c r="AJ186" s="105">
        <v>2.0099999999999998</v>
      </c>
    </row>
    <row r="187" spans="1:36" ht="37.049999999999997" customHeight="1">
      <c r="A187" s="63">
        <v>172</v>
      </c>
      <c r="B187" s="162" t="s">
        <v>400</v>
      </c>
      <c r="C187" s="162">
        <v>0</v>
      </c>
      <c r="D187" s="162">
        <v>0</v>
      </c>
      <c r="E187" s="162" t="s">
        <v>41</v>
      </c>
      <c r="F187" s="162">
        <v>22</v>
      </c>
      <c r="G187" s="231" t="s">
        <v>491</v>
      </c>
      <c r="H187" s="164" t="s">
        <v>6939</v>
      </c>
      <c r="I187" s="231" t="s">
        <v>20</v>
      </c>
      <c r="J187" s="231" t="s">
        <v>129</v>
      </c>
      <c r="K187" s="163">
        <v>1</v>
      </c>
      <c r="L187" s="165" t="s">
        <v>3807</v>
      </c>
      <c r="M187" s="165" t="s">
        <v>636</v>
      </c>
      <c r="N187" s="64">
        <v>0</v>
      </c>
      <c r="O187" s="64">
        <v>1</v>
      </c>
      <c r="P187" s="64">
        <v>3</v>
      </c>
      <c r="Q187" s="64">
        <v>0</v>
      </c>
      <c r="R187" s="64">
        <f t="shared" si="25"/>
        <v>4</v>
      </c>
      <c r="S187" s="105" t="s">
        <v>6794</v>
      </c>
      <c r="T187" s="166" t="s">
        <v>172</v>
      </c>
      <c r="U187" s="159">
        <f t="shared" si="26"/>
        <v>1</v>
      </c>
      <c r="V187" s="273">
        <v>1</v>
      </c>
      <c r="W187" s="100">
        <f t="shared" si="27"/>
        <v>1</v>
      </c>
      <c r="X187" s="105" t="str">
        <f t="shared" si="28"/>
        <v>De acuerdo a lo programado</v>
      </c>
      <c r="Y187" s="166"/>
      <c r="Z187" s="159">
        <f t="shared" si="29"/>
        <v>3</v>
      </c>
      <c r="AA187" s="159"/>
      <c r="AB187" s="100" t="str">
        <f t="shared" si="30"/>
        <v>No hay ejecución</v>
      </c>
      <c r="AC187" s="105" t="str">
        <f t="shared" si="31"/>
        <v>NA</v>
      </c>
      <c r="AD187" s="166"/>
      <c r="AE187" s="65">
        <f t="shared" si="32"/>
        <v>1</v>
      </c>
      <c r="AF187" s="100">
        <f t="shared" si="33"/>
        <v>0.25</v>
      </c>
      <c r="AG187" s="105" t="str">
        <f t="shared" si="34"/>
        <v>Incumplimiento</v>
      </c>
      <c r="AH187" s="166"/>
      <c r="AI187" s="65">
        <v>100000</v>
      </c>
      <c r="AJ187" s="105">
        <v>2.99</v>
      </c>
    </row>
    <row r="188" spans="1:36" ht="37.049999999999997" customHeight="1">
      <c r="A188" s="63">
        <v>173</v>
      </c>
      <c r="B188" s="162" t="s">
        <v>400</v>
      </c>
      <c r="C188" s="162">
        <v>0</v>
      </c>
      <c r="D188" s="162">
        <v>0</v>
      </c>
      <c r="E188" s="162" t="s">
        <v>41</v>
      </c>
      <c r="F188" s="162">
        <v>22</v>
      </c>
      <c r="G188" s="231" t="s">
        <v>439</v>
      </c>
      <c r="H188" s="164" t="s">
        <v>6940</v>
      </c>
      <c r="I188" s="231" t="s">
        <v>20</v>
      </c>
      <c r="J188" s="231" t="s">
        <v>129</v>
      </c>
      <c r="K188" s="163">
        <v>1</v>
      </c>
      <c r="L188" s="165" t="s">
        <v>664</v>
      </c>
      <c r="M188" s="165" t="s">
        <v>6800</v>
      </c>
      <c r="N188" s="64">
        <v>1</v>
      </c>
      <c r="O188" s="64">
        <v>5</v>
      </c>
      <c r="P188" s="64">
        <v>4</v>
      </c>
      <c r="Q188" s="64">
        <v>0</v>
      </c>
      <c r="R188" s="64">
        <f t="shared" si="25"/>
        <v>10</v>
      </c>
      <c r="S188" s="105" t="s">
        <v>6794</v>
      </c>
      <c r="T188" s="166" t="s">
        <v>172</v>
      </c>
      <c r="U188" s="159">
        <f t="shared" si="26"/>
        <v>6</v>
      </c>
      <c r="V188" s="273">
        <v>23</v>
      </c>
      <c r="W188" s="100">
        <f t="shared" si="27"/>
        <v>3.8333333333333335</v>
      </c>
      <c r="X188" s="105" t="str">
        <f t="shared" si="28"/>
        <v>De acuerdo a lo programado</v>
      </c>
      <c r="Y188" s="166"/>
      <c r="Z188" s="159">
        <f t="shared" si="29"/>
        <v>4</v>
      </c>
      <c r="AA188" s="159"/>
      <c r="AB188" s="100" t="str">
        <f t="shared" si="30"/>
        <v>No hay ejecución</v>
      </c>
      <c r="AC188" s="105" t="str">
        <f t="shared" si="31"/>
        <v>NA</v>
      </c>
      <c r="AD188" s="166"/>
      <c r="AE188" s="65">
        <f t="shared" si="32"/>
        <v>23</v>
      </c>
      <c r="AF188" s="100">
        <f t="shared" si="33"/>
        <v>2.2999999999999998</v>
      </c>
      <c r="AG188" s="105" t="str">
        <f t="shared" si="34"/>
        <v>De acuerdo a lo programado</v>
      </c>
      <c r="AH188" s="166"/>
      <c r="AI188" s="65">
        <v>100000</v>
      </c>
      <c r="AJ188" s="105">
        <v>5.01</v>
      </c>
    </row>
    <row r="189" spans="1:36" ht="37.049999999999997" customHeight="1">
      <c r="A189" s="63">
        <v>174</v>
      </c>
      <c r="B189" s="162" t="s">
        <v>400</v>
      </c>
      <c r="C189" s="162">
        <v>0</v>
      </c>
      <c r="D189" s="162">
        <v>0</v>
      </c>
      <c r="E189" s="162" t="s">
        <v>41</v>
      </c>
      <c r="F189" s="162">
        <v>22</v>
      </c>
      <c r="G189" s="231" t="s">
        <v>428</v>
      </c>
      <c r="H189" s="164" t="s">
        <v>6941</v>
      </c>
      <c r="I189" s="231" t="s">
        <v>20</v>
      </c>
      <c r="J189" s="231" t="s">
        <v>129</v>
      </c>
      <c r="K189" s="163">
        <v>1</v>
      </c>
      <c r="L189" s="165" t="s">
        <v>2214</v>
      </c>
      <c r="M189" s="165" t="s">
        <v>2215</v>
      </c>
      <c r="N189" s="64">
        <v>47</v>
      </c>
      <c r="O189" s="64">
        <v>50</v>
      </c>
      <c r="P189" s="64">
        <v>58</v>
      </c>
      <c r="Q189" s="64">
        <v>51</v>
      </c>
      <c r="R189" s="64">
        <f t="shared" si="25"/>
        <v>206</v>
      </c>
      <c r="S189" s="105" t="s">
        <v>6794</v>
      </c>
      <c r="T189" s="166" t="s">
        <v>172</v>
      </c>
      <c r="U189" s="159">
        <f t="shared" si="26"/>
        <v>97</v>
      </c>
      <c r="V189" s="273">
        <v>127</v>
      </c>
      <c r="W189" s="100">
        <f t="shared" si="27"/>
        <v>1.3092783505154639</v>
      </c>
      <c r="X189" s="105" t="str">
        <f t="shared" si="28"/>
        <v>De acuerdo a lo programado</v>
      </c>
      <c r="Y189" s="166"/>
      <c r="Z189" s="159">
        <f t="shared" si="29"/>
        <v>109</v>
      </c>
      <c r="AA189" s="159"/>
      <c r="AB189" s="100" t="str">
        <f t="shared" si="30"/>
        <v>No hay ejecución</v>
      </c>
      <c r="AC189" s="105" t="str">
        <f t="shared" si="31"/>
        <v>NA</v>
      </c>
      <c r="AD189" s="166"/>
      <c r="AE189" s="65">
        <f t="shared" si="32"/>
        <v>127</v>
      </c>
      <c r="AF189" s="100">
        <f t="shared" si="33"/>
        <v>0.61650485436893199</v>
      </c>
      <c r="AG189" s="105" t="str">
        <f t="shared" si="34"/>
        <v>Incumplimiento</v>
      </c>
      <c r="AH189" s="166"/>
      <c r="AI189" s="65" t="s">
        <v>172</v>
      </c>
      <c r="AJ189" s="105" t="s">
        <v>172</v>
      </c>
    </row>
    <row r="190" spans="1:36" ht="37.049999999999997" customHeight="1">
      <c r="A190" s="63">
        <v>175</v>
      </c>
      <c r="B190" s="162" t="s">
        <v>400</v>
      </c>
      <c r="C190" s="162">
        <v>0</v>
      </c>
      <c r="D190" s="162">
        <v>0</v>
      </c>
      <c r="E190" s="162" t="s">
        <v>41</v>
      </c>
      <c r="F190" s="162">
        <v>20</v>
      </c>
      <c r="G190" s="231" t="s">
        <v>478</v>
      </c>
      <c r="H190" s="166" t="s">
        <v>6942</v>
      </c>
      <c r="I190" s="231" t="s">
        <v>18</v>
      </c>
      <c r="J190" s="231" t="s">
        <v>129</v>
      </c>
      <c r="K190" s="163">
        <v>6</v>
      </c>
      <c r="L190" s="165" t="s">
        <v>640</v>
      </c>
      <c r="M190" s="165" t="s">
        <v>636</v>
      </c>
      <c r="N190" s="64">
        <v>0</v>
      </c>
      <c r="O190" s="64">
        <v>1</v>
      </c>
      <c r="P190" s="64">
        <v>14</v>
      </c>
      <c r="Q190" s="64">
        <v>8</v>
      </c>
      <c r="R190" s="64">
        <f t="shared" si="25"/>
        <v>23</v>
      </c>
      <c r="S190" s="105" t="s">
        <v>6794</v>
      </c>
      <c r="T190" s="166" t="s">
        <v>172</v>
      </c>
      <c r="U190" s="159">
        <f t="shared" si="26"/>
        <v>1</v>
      </c>
      <c r="V190" s="273">
        <v>4</v>
      </c>
      <c r="W190" s="100">
        <f t="shared" si="27"/>
        <v>4</v>
      </c>
      <c r="X190" s="105" t="str">
        <f t="shared" si="28"/>
        <v>De acuerdo a lo programado</v>
      </c>
      <c r="Y190" s="166"/>
      <c r="Z190" s="159">
        <f t="shared" si="29"/>
        <v>22</v>
      </c>
      <c r="AA190" s="159"/>
      <c r="AB190" s="100" t="str">
        <f t="shared" si="30"/>
        <v>No hay ejecución</v>
      </c>
      <c r="AC190" s="105" t="str">
        <f t="shared" si="31"/>
        <v>NA</v>
      </c>
      <c r="AD190" s="166"/>
      <c r="AE190" s="65">
        <f t="shared" si="32"/>
        <v>4</v>
      </c>
      <c r="AF190" s="100">
        <f t="shared" si="33"/>
        <v>0.17391304347826086</v>
      </c>
      <c r="AG190" s="105" t="str">
        <f t="shared" si="34"/>
        <v>Incumplimiento</v>
      </c>
      <c r="AH190" s="166"/>
      <c r="AI190" s="65" t="s">
        <v>172</v>
      </c>
      <c r="AJ190" s="105" t="s">
        <v>172</v>
      </c>
    </row>
    <row r="191" spans="1:36" ht="37.049999999999997" customHeight="1">
      <c r="A191" s="63">
        <v>176</v>
      </c>
      <c r="B191" s="162" t="s">
        <v>400</v>
      </c>
      <c r="C191" s="162">
        <v>0</v>
      </c>
      <c r="D191" s="162" t="s">
        <v>72</v>
      </c>
      <c r="E191" s="162" t="s">
        <v>41</v>
      </c>
      <c r="F191" s="162">
        <v>22</v>
      </c>
      <c r="G191" s="231" t="s">
        <v>428</v>
      </c>
      <c r="H191" s="164" t="s">
        <v>6943</v>
      </c>
      <c r="I191" s="231" t="s">
        <v>20</v>
      </c>
      <c r="J191" s="231" t="s">
        <v>129</v>
      </c>
      <c r="K191" s="163">
        <v>1</v>
      </c>
      <c r="L191" s="165" t="s">
        <v>2201</v>
      </c>
      <c r="M191" s="165" t="s">
        <v>6793</v>
      </c>
      <c r="N191" s="64">
        <v>67</v>
      </c>
      <c r="O191" s="64">
        <v>7</v>
      </c>
      <c r="P191" s="64">
        <v>0</v>
      </c>
      <c r="Q191" s="64">
        <v>0</v>
      </c>
      <c r="R191" s="64">
        <f t="shared" si="25"/>
        <v>74</v>
      </c>
      <c r="S191" s="105" t="s">
        <v>6794</v>
      </c>
      <c r="T191" s="166" t="s">
        <v>172</v>
      </c>
      <c r="U191" s="159">
        <f t="shared" si="26"/>
        <v>74</v>
      </c>
      <c r="V191" s="273">
        <v>59</v>
      </c>
      <c r="W191" s="100">
        <f t="shared" si="27"/>
        <v>0.79729729729729726</v>
      </c>
      <c r="X191" s="105" t="str">
        <f t="shared" si="28"/>
        <v>Atraso Leve</v>
      </c>
      <c r="Y191" s="166" t="s">
        <v>6944</v>
      </c>
      <c r="Z191" s="159">
        <f t="shared" si="29"/>
        <v>0</v>
      </c>
      <c r="AA191" s="159"/>
      <c r="AB191" s="100" t="str">
        <f t="shared" si="30"/>
        <v>No hay ejecución</v>
      </c>
      <c r="AC191" s="105" t="str">
        <f t="shared" si="31"/>
        <v>NA</v>
      </c>
      <c r="AD191" s="166"/>
      <c r="AE191" s="65">
        <f t="shared" si="32"/>
        <v>59</v>
      </c>
      <c r="AF191" s="100">
        <f t="shared" si="33"/>
        <v>0.79729729729729726</v>
      </c>
      <c r="AG191" s="105" t="str">
        <f t="shared" si="34"/>
        <v>Atraso Leve</v>
      </c>
      <c r="AH191" s="166"/>
      <c r="AI191" s="65">
        <v>1450000</v>
      </c>
      <c r="AJ191" s="105">
        <v>1.01</v>
      </c>
    </row>
    <row r="192" spans="1:36" ht="37.049999999999997" customHeight="1">
      <c r="A192" s="63">
        <v>177</v>
      </c>
      <c r="B192" s="162" t="s">
        <v>400</v>
      </c>
      <c r="C192" s="162">
        <v>0</v>
      </c>
      <c r="D192" s="162" t="s">
        <v>72</v>
      </c>
      <c r="E192" s="162" t="s">
        <v>41</v>
      </c>
      <c r="F192" s="162">
        <v>22</v>
      </c>
      <c r="G192" s="231" t="s">
        <v>428</v>
      </c>
      <c r="H192" s="164" t="s">
        <v>6945</v>
      </c>
      <c r="I192" s="231" t="s">
        <v>20</v>
      </c>
      <c r="J192" s="231" t="s">
        <v>129</v>
      </c>
      <c r="K192" s="163">
        <v>1</v>
      </c>
      <c r="L192" s="165" t="s">
        <v>2209</v>
      </c>
      <c r="M192" s="165" t="s">
        <v>3764</v>
      </c>
      <c r="N192" s="64">
        <v>43</v>
      </c>
      <c r="O192" s="64">
        <v>8</v>
      </c>
      <c r="P192" s="64">
        <v>0</v>
      </c>
      <c r="Q192" s="64">
        <v>0</v>
      </c>
      <c r="R192" s="64">
        <f t="shared" si="25"/>
        <v>51</v>
      </c>
      <c r="S192" s="105" t="s">
        <v>6794</v>
      </c>
      <c r="T192" s="166" t="s">
        <v>172</v>
      </c>
      <c r="U192" s="159">
        <f t="shared" si="26"/>
        <v>51</v>
      </c>
      <c r="V192" s="273">
        <v>50</v>
      </c>
      <c r="W192" s="100">
        <f t="shared" si="27"/>
        <v>0.98039215686274506</v>
      </c>
      <c r="X192" s="105" t="str">
        <f t="shared" si="28"/>
        <v>De acuerdo a lo programado</v>
      </c>
      <c r="Y192" s="166"/>
      <c r="Z192" s="159">
        <f t="shared" si="29"/>
        <v>0</v>
      </c>
      <c r="AA192" s="159"/>
      <c r="AB192" s="100" t="str">
        <f t="shared" si="30"/>
        <v>No hay ejecución</v>
      </c>
      <c r="AC192" s="105" t="str">
        <f t="shared" si="31"/>
        <v>NA</v>
      </c>
      <c r="AD192" s="166"/>
      <c r="AE192" s="65">
        <f t="shared" si="32"/>
        <v>50</v>
      </c>
      <c r="AF192" s="100">
        <f t="shared" si="33"/>
        <v>0.98039215686274506</v>
      </c>
      <c r="AG192" s="105" t="str">
        <f t="shared" si="34"/>
        <v>De acuerdo a lo programado</v>
      </c>
      <c r="AH192" s="166"/>
      <c r="AI192" s="65">
        <v>1800000</v>
      </c>
      <c r="AJ192" s="105">
        <v>1.04</v>
      </c>
    </row>
    <row r="193" spans="1:36" ht="37.049999999999997" customHeight="1">
      <c r="A193" s="63">
        <v>178</v>
      </c>
      <c r="B193" s="162" t="s">
        <v>400</v>
      </c>
      <c r="C193" s="162">
        <v>0</v>
      </c>
      <c r="D193" s="162" t="s">
        <v>72</v>
      </c>
      <c r="E193" s="162" t="s">
        <v>41</v>
      </c>
      <c r="F193" s="162">
        <v>22</v>
      </c>
      <c r="G193" s="231" t="s">
        <v>428</v>
      </c>
      <c r="H193" s="164" t="s">
        <v>6946</v>
      </c>
      <c r="I193" s="231" t="s">
        <v>20</v>
      </c>
      <c r="J193" s="231" t="s">
        <v>129</v>
      </c>
      <c r="K193" s="163">
        <v>1</v>
      </c>
      <c r="L193" s="165" t="s">
        <v>3769</v>
      </c>
      <c r="M193" s="165" t="s">
        <v>3764</v>
      </c>
      <c r="N193" s="64">
        <v>38</v>
      </c>
      <c r="O193" s="64">
        <v>7</v>
      </c>
      <c r="P193" s="64">
        <v>5</v>
      </c>
      <c r="Q193" s="64">
        <v>0</v>
      </c>
      <c r="R193" s="64">
        <f t="shared" si="25"/>
        <v>50</v>
      </c>
      <c r="S193" s="105" t="s">
        <v>6794</v>
      </c>
      <c r="T193" s="166" t="s">
        <v>172</v>
      </c>
      <c r="U193" s="159">
        <f t="shared" si="26"/>
        <v>45</v>
      </c>
      <c r="V193" s="273">
        <v>41</v>
      </c>
      <c r="W193" s="100">
        <f t="shared" si="27"/>
        <v>0.91111111111111109</v>
      </c>
      <c r="X193" s="105" t="str">
        <f t="shared" si="28"/>
        <v>De acuerdo a lo programado</v>
      </c>
      <c r="Y193" s="166"/>
      <c r="Z193" s="159">
        <f t="shared" si="29"/>
        <v>5</v>
      </c>
      <c r="AA193" s="159"/>
      <c r="AB193" s="100" t="str">
        <f t="shared" si="30"/>
        <v>No hay ejecución</v>
      </c>
      <c r="AC193" s="105" t="str">
        <f t="shared" si="31"/>
        <v>NA</v>
      </c>
      <c r="AD193" s="166"/>
      <c r="AE193" s="65">
        <f t="shared" si="32"/>
        <v>41</v>
      </c>
      <c r="AF193" s="100">
        <f t="shared" si="33"/>
        <v>0.82</v>
      </c>
      <c r="AG193" s="105" t="str">
        <f t="shared" si="34"/>
        <v>Atraso Leve</v>
      </c>
      <c r="AH193" s="166"/>
      <c r="AI193" s="65">
        <v>600000</v>
      </c>
      <c r="AJ193" s="105">
        <v>1.05</v>
      </c>
    </row>
    <row r="194" spans="1:36" ht="37.049999999999997" customHeight="1">
      <c r="A194" s="63">
        <v>179</v>
      </c>
      <c r="B194" s="162" t="s">
        <v>400</v>
      </c>
      <c r="C194" s="162">
        <v>0</v>
      </c>
      <c r="D194" s="162" t="s">
        <v>72</v>
      </c>
      <c r="E194" s="162" t="s">
        <v>41</v>
      </c>
      <c r="F194" s="162">
        <v>22</v>
      </c>
      <c r="G194" s="231" t="s">
        <v>428</v>
      </c>
      <c r="H194" s="164" t="s">
        <v>6947</v>
      </c>
      <c r="I194" s="231" t="s">
        <v>20</v>
      </c>
      <c r="J194" s="231" t="s">
        <v>129</v>
      </c>
      <c r="K194" s="163">
        <v>1</v>
      </c>
      <c r="L194" s="165" t="s">
        <v>2214</v>
      </c>
      <c r="M194" s="165" t="s">
        <v>2215</v>
      </c>
      <c r="N194" s="64">
        <v>47</v>
      </c>
      <c r="O194" s="64">
        <v>57</v>
      </c>
      <c r="P194" s="64">
        <v>53</v>
      </c>
      <c r="Q194" s="64">
        <v>48</v>
      </c>
      <c r="R194" s="64">
        <f t="shared" si="25"/>
        <v>205</v>
      </c>
      <c r="S194" s="105" t="s">
        <v>6794</v>
      </c>
      <c r="T194" s="166" t="s">
        <v>172</v>
      </c>
      <c r="U194" s="159">
        <f t="shared" si="26"/>
        <v>104</v>
      </c>
      <c r="V194" s="273">
        <v>81</v>
      </c>
      <c r="W194" s="100">
        <f t="shared" si="27"/>
        <v>0.77884615384615385</v>
      </c>
      <c r="X194" s="105" t="str">
        <f t="shared" si="28"/>
        <v>Atraso Leve</v>
      </c>
      <c r="Y194" s="166" t="s">
        <v>6948</v>
      </c>
      <c r="Z194" s="159">
        <f t="shared" si="29"/>
        <v>101</v>
      </c>
      <c r="AA194" s="159"/>
      <c r="AB194" s="100" t="str">
        <f t="shared" si="30"/>
        <v>No hay ejecución</v>
      </c>
      <c r="AC194" s="105" t="str">
        <f t="shared" si="31"/>
        <v>NA</v>
      </c>
      <c r="AD194" s="166"/>
      <c r="AE194" s="65">
        <f t="shared" si="32"/>
        <v>81</v>
      </c>
      <c r="AF194" s="100">
        <f t="shared" si="33"/>
        <v>0.39512195121951221</v>
      </c>
      <c r="AG194" s="105" t="str">
        <f t="shared" si="34"/>
        <v>Incumplimiento</v>
      </c>
      <c r="AH194" s="166"/>
      <c r="AI194" s="65">
        <v>1450000</v>
      </c>
      <c r="AJ194" s="105">
        <v>1.08</v>
      </c>
    </row>
    <row r="195" spans="1:36" ht="37.049999999999997" customHeight="1">
      <c r="A195" s="63">
        <v>180</v>
      </c>
      <c r="B195" s="162" t="s">
        <v>400</v>
      </c>
      <c r="C195" s="162">
        <v>0</v>
      </c>
      <c r="D195" s="162" t="s">
        <v>72</v>
      </c>
      <c r="E195" s="162" t="s">
        <v>41</v>
      </c>
      <c r="F195" s="162">
        <v>22</v>
      </c>
      <c r="G195" s="231" t="s">
        <v>428</v>
      </c>
      <c r="H195" s="164" t="s">
        <v>6949</v>
      </c>
      <c r="I195" s="231" t="s">
        <v>20</v>
      </c>
      <c r="J195" s="231" t="s">
        <v>129</v>
      </c>
      <c r="K195" s="163">
        <v>1</v>
      </c>
      <c r="L195" s="165" t="s">
        <v>664</v>
      </c>
      <c r="M195" s="165" t="s">
        <v>6800</v>
      </c>
      <c r="N195" s="64">
        <v>22</v>
      </c>
      <c r="O195" s="64">
        <v>1</v>
      </c>
      <c r="P195" s="64">
        <v>13</v>
      </c>
      <c r="Q195" s="64">
        <v>1</v>
      </c>
      <c r="R195" s="64">
        <f t="shared" si="25"/>
        <v>37</v>
      </c>
      <c r="S195" s="105" t="s">
        <v>6794</v>
      </c>
      <c r="T195" s="166" t="s">
        <v>6950</v>
      </c>
      <c r="U195" s="159">
        <f t="shared" si="26"/>
        <v>23</v>
      </c>
      <c r="V195" s="273">
        <v>22</v>
      </c>
      <c r="W195" s="100">
        <f t="shared" si="27"/>
        <v>0.95652173913043481</v>
      </c>
      <c r="X195" s="105" t="str">
        <f t="shared" si="28"/>
        <v>De acuerdo a lo programado</v>
      </c>
      <c r="Y195" s="166"/>
      <c r="Z195" s="159">
        <f t="shared" si="29"/>
        <v>14</v>
      </c>
      <c r="AA195" s="159"/>
      <c r="AB195" s="100" t="str">
        <f t="shared" si="30"/>
        <v>No hay ejecución</v>
      </c>
      <c r="AC195" s="105" t="str">
        <f t="shared" si="31"/>
        <v>NA</v>
      </c>
      <c r="AD195" s="166"/>
      <c r="AE195" s="65">
        <f t="shared" si="32"/>
        <v>22</v>
      </c>
      <c r="AF195" s="100">
        <f t="shared" si="33"/>
        <v>0.59459459459459463</v>
      </c>
      <c r="AG195" s="105" t="str">
        <f t="shared" si="34"/>
        <v>Incumplimiento</v>
      </c>
      <c r="AH195" s="166"/>
      <c r="AI195" s="65">
        <v>1150000</v>
      </c>
      <c r="AJ195" s="105">
        <v>2.0099999999999998</v>
      </c>
    </row>
    <row r="196" spans="1:36" ht="37.049999999999997" customHeight="1">
      <c r="A196" s="63">
        <v>181</v>
      </c>
      <c r="B196" s="162" t="s">
        <v>400</v>
      </c>
      <c r="C196" s="162">
        <v>0</v>
      </c>
      <c r="D196" s="162" t="s">
        <v>72</v>
      </c>
      <c r="E196" s="162" t="s">
        <v>41</v>
      </c>
      <c r="F196" s="162">
        <v>22</v>
      </c>
      <c r="G196" s="231" t="s">
        <v>550</v>
      </c>
      <c r="H196" s="164" t="s">
        <v>6951</v>
      </c>
      <c r="I196" s="231" t="s">
        <v>20</v>
      </c>
      <c r="J196" s="231" t="s">
        <v>129</v>
      </c>
      <c r="K196" s="163">
        <v>1</v>
      </c>
      <c r="L196" s="165" t="s">
        <v>3807</v>
      </c>
      <c r="M196" s="165" t="s">
        <v>6800</v>
      </c>
      <c r="N196" s="64">
        <v>0</v>
      </c>
      <c r="O196" s="64">
        <v>0</v>
      </c>
      <c r="P196" s="64">
        <v>37</v>
      </c>
      <c r="Q196" s="64">
        <v>2</v>
      </c>
      <c r="R196" s="64">
        <f t="shared" si="25"/>
        <v>39</v>
      </c>
      <c r="S196" s="105" t="s">
        <v>6794</v>
      </c>
      <c r="T196" s="166" t="s">
        <v>172</v>
      </c>
      <c r="U196" s="159">
        <f t="shared" si="26"/>
        <v>0</v>
      </c>
      <c r="V196" s="273">
        <v>2</v>
      </c>
      <c r="W196" s="100" t="str">
        <f t="shared" si="27"/>
        <v>No hay Programación</v>
      </c>
      <c r="X196" s="105" t="str">
        <f t="shared" si="28"/>
        <v>De acuerdo a lo programado</v>
      </c>
      <c r="Y196" s="166"/>
      <c r="Z196" s="159">
        <f t="shared" si="29"/>
        <v>39</v>
      </c>
      <c r="AA196" s="159"/>
      <c r="AB196" s="100" t="str">
        <f t="shared" si="30"/>
        <v>No hay ejecución</v>
      </c>
      <c r="AC196" s="105" t="str">
        <f t="shared" si="31"/>
        <v>NA</v>
      </c>
      <c r="AD196" s="166"/>
      <c r="AE196" s="65">
        <f t="shared" si="32"/>
        <v>2</v>
      </c>
      <c r="AF196" s="100">
        <f t="shared" si="33"/>
        <v>5.128205128205128E-2</v>
      </c>
      <c r="AG196" s="105" t="str">
        <f t="shared" si="34"/>
        <v>Incumplimiento</v>
      </c>
      <c r="AH196" s="166"/>
      <c r="AI196" s="65">
        <v>100000</v>
      </c>
      <c r="AJ196" s="105">
        <v>2.99</v>
      </c>
    </row>
    <row r="197" spans="1:36" ht="37.049999999999997" customHeight="1">
      <c r="A197" s="63">
        <v>182</v>
      </c>
      <c r="B197" s="162" t="s">
        <v>400</v>
      </c>
      <c r="C197" s="162">
        <v>0</v>
      </c>
      <c r="D197" s="162" t="s">
        <v>72</v>
      </c>
      <c r="E197" s="162" t="s">
        <v>41</v>
      </c>
      <c r="F197" s="162">
        <v>22</v>
      </c>
      <c r="G197" s="231" t="s">
        <v>478</v>
      </c>
      <c r="H197" s="164" t="s">
        <v>6952</v>
      </c>
      <c r="I197" s="231" t="s">
        <v>18</v>
      </c>
      <c r="J197" s="231" t="s">
        <v>129</v>
      </c>
      <c r="K197" s="163">
        <v>6</v>
      </c>
      <c r="L197" s="165" t="s">
        <v>640</v>
      </c>
      <c r="M197" s="165" t="s">
        <v>636</v>
      </c>
      <c r="N197" s="64">
        <v>0</v>
      </c>
      <c r="O197" s="64">
        <v>2</v>
      </c>
      <c r="P197" s="64">
        <v>0</v>
      </c>
      <c r="Q197" s="64">
        <v>40</v>
      </c>
      <c r="R197" s="64">
        <f t="shared" si="25"/>
        <v>42</v>
      </c>
      <c r="S197" s="105" t="s">
        <v>6794</v>
      </c>
      <c r="T197" s="166" t="s">
        <v>172</v>
      </c>
      <c r="U197" s="159">
        <f t="shared" si="26"/>
        <v>2</v>
      </c>
      <c r="V197" s="273">
        <v>1</v>
      </c>
      <c r="W197" s="100">
        <f t="shared" si="27"/>
        <v>0.5</v>
      </c>
      <c r="X197" s="105" t="str">
        <f t="shared" si="28"/>
        <v>En Riesgo de no Cumplimiento</v>
      </c>
      <c r="Y197" s="166" t="s">
        <v>6953</v>
      </c>
      <c r="Z197" s="159">
        <f t="shared" si="29"/>
        <v>40</v>
      </c>
      <c r="AA197" s="159"/>
      <c r="AB197" s="100" t="str">
        <f t="shared" si="30"/>
        <v>No hay ejecución</v>
      </c>
      <c r="AC197" s="105" t="str">
        <f t="shared" si="31"/>
        <v>NA</v>
      </c>
      <c r="AD197" s="166"/>
      <c r="AE197" s="65">
        <f t="shared" si="32"/>
        <v>1</v>
      </c>
      <c r="AF197" s="100">
        <f t="shared" si="33"/>
        <v>2.3809523809523808E-2</v>
      </c>
      <c r="AG197" s="105" t="str">
        <f t="shared" si="34"/>
        <v>Incumplimiento</v>
      </c>
      <c r="AH197" s="166"/>
      <c r="AI197" s="65">
        <v>100000</v>
      </c>
      <c r="AJ197" s="105">
        <v>5.01</v>
      </c>
    </row>
    <row r="198" spans="1:36" ht="37.049999999999997" customHeight="1">
      <c r="A198" s="63">
        <v>183</v>
      </c>
      <c r="B198" s="162" t="s">
        <v>400</v>
      </c>
      <c r="C198" s="162">
        <v>0</v>
      </c>
      <c r="D198" s="162">
        <v>0</v>
      </c>
      <c r="E198" s="162" t="s">
        <v>46</v>
      </c>
      <c r="F198" s="162">
        <v>22</v>
      </c>
      <c r="G198" s="231" t="s">
        <v>547</v>
      </c>
      <c r="H198" s="164" t="s">
        <v>4029</v>
      </c>
      <c r="I198" s="231" t="s">
        <v>20</v>
      </c>
      <c r="J198" s="231" t="s">
        <v>129</v>
      </c>
      <c r="K198" s="163">
        <v>1</v>
      </c>
      <c r="L198" s="165" t="s">
        <v>685</v>
      </c>
      <c r="M198" s="165" t="s">
        <v>643</v>
      </c>
      <c r="N198" s="64">
        <v>27</v>
      </c>
      <c r="O198" s="64">
        <v>0</v>
      </c>
      <c r="P198" s="64">
        <v>1</v>
      </c>
      <c r="Q198" s="64">
        <v>1</v>
      </c>
      <c r="R198" s="64">
        <f t="shared" si="25"/>
        <v>29</v>
      </c>
      <c r="S198" s="105" t="s">
        <v>6794</v>
      </c>
      <c r="T198" s="166" t="s">
        <v>172</v>
      </c>
      <c r="U198" s="159">
        <f t="shared" si="26"/>
        <v>27</v>
      </c>
      <c r="V198" s="273">
        <v>43</v>
      </c>
      <c r="W198" s="100">
        <f t="shared" si="27"/>
        <v>1.5925925925925926</v>
      </c>
      <c r="X198" s="105" t="str">
        <f t="shared" si="28"/>
        <v>De acuerdo a lo programado</v>
      </c>
      <c r="Y198" s="166"/>
      <c r="Z198" s="159">
        <f t="shared" si="29"/>
        <v>2</v>
      </c>
      <c r="AA198" s="159"/>
      <c r="AB198" s="100" t="str">
        <f t="shared" si="30"/>
        <v>No hay ejecución</v>
      </c>
      <c r="AC198" s="105" t="str">
        <f t="shared" si="31"/>
        <v>NA</v>
      </c>
      <c r="AD198" s="166"/>
      <c r="AE198" s="65">
        <f t="shared" si="32"/>
        <v>43</v>
      </c>
      <c r="AF198" s="100">
        <f t="shared" si="33"/>
        <v>1.4827586206896552</v>
      </c>
      <c r="AG198" s="105" t="str">
        <f t="shared" si="34"/>
        <v>De acuerdo a lo programado</v>
      </c>
      <c r="AH198" s="166"/>
      <c r="AI198" s="65">
        <v>1950000</v>
      </c>
      <c r="AJ198" s="105">
        <v>1.01</v>
      </c>
    </row>
    <row r="199" spans="1:36" ht="37.049999999999997" customHeight="1">
      <c r="A199" s="63">
        <v>184</v>
      </c>
      <c r="B199" s="162" t="s">
        <v>400</v>
      </c>
      <c r="C199" s="162">
        <v>0</v>
      </c>
      <c r="D199" s="162">
        <v>0</v>
      </c>
      <c r="E199" s="162" t="s">
        <v>46</v>
      </c>
      <c r="F199" s="162">
        <v>22</v>
      </c>
      <c r="G199" s="231" t="s">
        <v>547</v>
      </c>
      <c r="H199" s="164" t="s">
        <v>6182</v>
      </c>
      <c r="I199" s="231" t="s">
        <v>20</v>
      </c>
      <c r="J199" s="231" t="s">
        <v>129</v>
      </c>
      <c r="K199" s="163">
        <v>1</v>
      </c>
      <c r="L199" s="165" t="s">
        <v>3769</v>
      </c>
      <c r="M199" s="165" t="s">
        <v>6800</v>
      </c>
      <c r="N199" s="64">
        <v>93</v>
      </c>
      <c r="O199" s="64">
        <v>47</v>
      </c>
      <c r="P199" s="64">
        <v>3</v>
      </c>
      <c r="Q199" s="64">
        <v>0</v>
      </c>
      <c r="R199" s="64">
        <f t="shared" si="25"/>
        <v>143</v>
      </c>
      <c r="S199" s="105" t="s">
        <v>6794</v>
      </c>
      <c r="T199" s="166" t="s">
        <v>172</v>
      </c>
      <c r="U199" s="159">
        <f t="shared" si="26"/>
        <v>140</v>
      </c>
      <c r="V199" s="273">
        <v>134</v>
      </c>
      <c r="W199" s="100">
        <f t="shared" si="27"/>
        <v>0.95714285714285718</v>
      </c>
      <c r="X199" s="105" t="str">
        <f t="shared" si="28"/>
        <v>De acuerdo a lo programado</v>
      </c>
      <c r="Y199" s="166"/>
      <c r="Z199" s="159">
        <f t="shared" si="29"/>
        <v>3</v>
      </c>
      <c r="AA199" s="159"/>
      <c r="AB199" s="100" t="str">
        <f t="shared" si="30"/>
        <v>No hay ejecución</v>
      </c>
      <c r="AC199" s="105" t="str">
        <f t="shared" si="31"/>
        <v>NA</v>
      </c>
      <c r="AD199" s="166"/>
      <c r="AE199" s="65">
        <f t="shared" si="32"/>
        <v>134</v>
      </c>
      <c r="AF199" s="100">
        <f t="shared" si="33"/>
        <v>0.93706293706293708</v>
      </c>
      <c r="AG199" s="105" t="str">
        <f t="shared" si="34"/>
        <v>De acuerdo a lo programado</v>
      </c>
      <c r="AH199" s="166"/>
      <c r="AI199" s="65">
        <v>1450000</v>
      </c>
      <c r="AJ199" s="105">
        <v>1.04</v>
      </c>
    </row>
    <row r="200" spans="1:36" ht="37.049999999999997" customHeight="1">
      <c r="A200" s="63">
        <v>185</v>
      </c>
      <c r="B200" s="162" t="s">
        <v>400</v>
      </c>
      <c r="C200" s="162">
        <v>0</v>
      </c>
      <c r="D200" s="162">
        <v>0</v>
      </c>
      <c r="E200" s="162" t="s">
        <v>46</v>
      </c>
      <c r="F200" s="162">
        <v>22</v>
      </c>
      <c r="G200" s="231" t="s">
        <v>547</v>
      </c>
      <c r="H200" s="164" t="s">
        <v>6183</v>
      </c>
      <c r="I200" s="231" t="s">
        <v>18</v>
      </c>
      <c r="J200" s="231" t="s">
        <v>129</v>
      </c>
      <c r="K200" s="163">
        <v>6</v>
      </c>
      <c r="L200" s="165" t="s">
        <v>2214</v>
      </c>
      <c r="M200" s="165" t="s">
        <v>2215</v>
      </c>
      <c r="N200" s="64">
        <v>100</v>
      </c>
      <c r="O200" s="64">
        <v>74</v>
      </c>
      <c r="P200" s="64">
        <v>75</v>
      </c>
      <c r="Q200" s="64">
        <v>41</v>
      </c>
      <c r="R200" s="64">
        <f t="shared" si="25"/>
        <v>290</v>
      </c>
      <c r="S200" s="105" t="s">
        <v>6794</v>
      </c>
      <c r="T200" s="166" t="s">
        <v>172</v>
      </c>
      <c r="U200" s="159">
        <f t="shared" si="26"/>
        <v>174</v>
      </c>
      <c r="V200" s="273">
        <v>169</v>
      </c>
      <c r="W200" s="100">
        <f t="shared" si="27"/>
        <v>0.97126436781609193</v>
      </c>
      <c r="X200" s="105" t="str">
        <f t="shared" si="28"/>
        <v>De acuerdo a lo programado</v>
      </c>
      <c r="Y200" s="166"/>
      <c r="Z200" s="159">
        <f t="shared" si="29"/>
        <v>116</v>
      </c>
      <c r="AA200" s="159"/>
      <c r="AB200" s="100" t="str">
        <f t="shared" si="30"/>
        <v>No hay ejecución</v>
      </c>
      <c r="AC200" s="105" t="str">
        <f t="shared" si="31"/>
        <v>NA</v>
      </c>
      <c r="AD200" s="166"/>
      <c r="AE200" s="65">
        <f t="shared" si="32"/>
        <v>169</v>
      </c>
      <c r="AF200" s="100">
        <f t="shared" si="33"/>
        <v>0.58275862068965523</v>
      </c>
      <c r="AG200" s="105" t="str">
        <f t="shared" si="34"/>
        <v>Incumplimiento</v>
      </c>
      <c r="AH200" s="166"/>
      <c r="AI200" s="65">
        <v>1650000</v>
      </c>
      <c r="AJ200" s="105">
        <v>1.05</v>
      </c>
    </row>
    <row r="201" spans="1:36" ht="37.049999999999997" customHeight="1">
      <c r="A201" s="63">
        <v>186</v>
      </c>
      <c r="B201" s="162" t="s">
        <v>400</v>
      </c>
      <c r="C201" s="162">
        <v>0</v>
      </c>
      <c r="D201" s="162">
        <v>0</v>
      </c>
      <c r="E201" s="162" t="s">
        <v>46</v>
      </c>
      <c r="F201" s="162">
        <v>22</v>
      </c>
      <c r="G201" s="231" t="s">
        <v>547</v>
      </c>
      <c r="H201" s="164" t="s">
        <v>4032</v>
      </c>
      <c r="I201" s="231" t="s">
        <v>18</v>
      </c>
      <c r="J201" s="231" t="s">
        <v>129</v>
      </c>
      <c r="K201" s="163">
        <v>6</v>
      </c>
      <c r="L201" s="165" t="s">
        <v>642</v>
      </c>
      <c r="M201" s="165" t="s">
        <v>674</v>
      </c>
      <c r="N201" s="64">
        <v>17</v>
      </c>
      <c r="O201" s="64">
        <v>27</v>
      </c>
      <c r="P201" s="64">
        <v>25</v>
      </c>
      <c r="Q201" s="64">
        <v>52</v>
      </c>
      <c r="R201" s="64">
        <f t="shared" si="25"/>
        <v>121</v>
      </c>
      <c r="S201" s="105" t="s">
        <v>6794</v>
      </c>
      <c r="T201" s="166" t="s">
        <v>172</v>
      </c>
      <c r="U201" s="159">
        <f t="shared" si="26"/>
        <v>44</v>
      </c>
      <c r="V201" s="273">
        <v>43</v>
      </c>
      <c r="W201" s="100">
        <f t="shared" si="27"/>
        <v>0.97727272727272729</v>
      </c>
      <c r="X201" s="105" t="str">
        <f t="shared" si="28"/>
        <v>De acuerdo a lo programado</v>
      </c>
      <c r="Y201" s="166"/>
      <c r="Z201" s="159">
        <f t="shared" si="29"/>
        <v>77</v>
      </c>
      <c r="AA201" s="159"/>
      <c r="AB201" s="100" t="str">
        <f t="shared" si="30"/>
        <v>No hay ejecución</v>
      </c>
      <c r="AC201" s="105" t="str">
        <f t="shared" si="31"/>
        <v>NA</v>
      </c>
      <c r="AD201" s="166"/>
      <c r="AE201" s="65">
        <f t="shared" si="32"/>
        <v>43</v>
      </c>
      <c r="AF201" s="100">
        <f t="shared" si="33"/>
        <v>0.35537190082644626</v>
      </c>
      <c r="AG201" s="105" t="str">
        <f t="shared" si="34"/>
        <v>Incumplimiento</v>
      </c>
      <c r="AH201" s="166"/>
      <c r="AI201" s="65">
        <v>1950000</v>
      </c>
      <c r="AJ201" s="105">
        <v>1.08</v>
      </c>
    </row>
    <row r="202" spans="1:36" ht="37.049999999999997" customHeight="1">
      <c r="A202" s="63">
        <v>187</v>
      </c>
      <c r="B202" s="162" t="s">
        <v>400</v>
      </c>
      <c r="C202" s="162">
        <v>0</v>
      </c>
      <c r="D202" s="162">
        <v>0</v>
      </c>
      <c r="E202" s="162" t="s">
        <v>46</v>
      </c>
      <c r="F202" s="162">
        <v>22</v>
      </c>
      <c r="G202" s="231" t="s">
        <v>547</v>
      </c>
      <c r="H202" s="164" t="s">
        <v>6184</v>
      </c>
      <c r="I202" s="231" t="s">
        <v>345</v>
      </c>
      <c r="J202" s="231" t="s">
        <v>129</v>
      </c>
      <c r="K202" s="163">
        <v>12</v>
      </c>
      <c r="L202" s="165" t="s">
        <v>640</v>
      </c>
      <c r="M202" s="165" t="s">
        <v>636</v>
      </c>
      <c r="N202" s="64">
        <v>28</v>
      </c>
      <c r="O202" s="64">
        <v>2</v>
      </c>
      <c r="P202" s="64">
        <v>17</v>
      </c>
      <c r="Q202" s="64">
        <v>137</v>
      </c>
      <c r="R202" s="64">
        <f t="shared" si="25"/>
        <v>184</v>
      </c>
      <c r="S202" s="105" t="s">
        <v>6794</v>
      </c>
      <c r="T202" s="166" t="s">
        <v>172</v>
      </c>
      <c r="U202" s="159">
        <f t="shared" si="26"/>
        <v>30</v>
      </c>
      <c r="V202" s="273">
        <v>16</v>
      </c>
      <c r="W202" s="100">
        <f t="shared" si="27"/>
        <v>0.53333333333333333</v>
      </c>
      <c r="X202" s="105" t="str">
        <f t="shared" si="28"/>
        <v>En Riesgo de no Cumplimiento</v>
      </c>
      <c r="Y202" s="166" t="s">
        <v>6954</v>
      </c>
      <c r="Z202" s="159">
        <f t="shared" si="29"/>
        <v>154</v>
      </c>
      <c r="AA202" s="159"/>
      <c r="AB202" s="100" t="str">
        <f t="shared" si="30"/>
        <v>No hay ejecución</v>
      </c>
      <c r="AC202" s="105" t="str">
        <f t="shared" si="31"/>
        <v>NA</v>
      </c>
      <c r="AD202" s="166"/>
      <c r="AE202" s="65">
        <f t="shared" si="32"/>
        <v>16</v>
      </c>
      <c r="AF202" s="100">
        <f t="shared" si="33"/>
        <v>8.6956521739130432E-2</v>
      </c>
      <c r="AG202" s="105" t="str">
        <f t="shared" si="34"/>
        <v>Incumplimiento</v>
      </c>
      <c r="AH202" s="166"/>
      <c r="AI202" s="65">
        <v>250000</v>
      </c>
      <c r="AJ202" s="105">
        <v>2.0099999999999998</v>
      </c>
    </row>
    <row r="203" spans="1:36" ht="37.049999999999997" customHeight="1">
      <c r="A203" s="63">
        <v>188</v>
      </c>
      <c r="B203" s="162" t="s">
        <v>400</v>
      </c>
      <c r="C203" s="162">
        <v>0</v>
      </c>
      <c r="D203" s="162">
        <v>0</v>
      </c>
      <c r="E203" s="162" t="s">
        <v>46</v>
      </c>
      <c r="F203" s="162">
        <v>21</v>
      </c>
      <c r="G203" s="231" t="s">
        <v>547</v>
      </c>
      <c r="H203" s="164" t="s">
        <v>6955</v>
      </c>
      <c r="I203" s="231" t="s">
        <v>18</v>
      </c>
      <c r="J203" s="231" t="s">
        <v>129</v>
      </c>
      <c r="K203" s="163">
        <v>6</v>
      </c>
      <c r="L203" s="165" t="s">
        <v>3807</v>
      </c>
      <c r="M203" s="165" t="s">
        <v>4499</v>
      </c>
      <c r="N203" s="64">
        <v>0</v>
      </c>
      <c r="O203" s="64">
        <v>29</v>
      </c>
      <c r="P203" s="64">
        <v>0</v>
      </c>
      <c r="Q203" s="64">
        <v>28</v>
      </c>
      <c r="R203" s="64">
        <f t="shared" si="25"/>
        <v>57</v>
      </c>
      <c r="S203" s="105" t="s">
        <v>6794</v>
      </c>
      <c r="T203" s="166" t="s">
        <v>172</v>
      </c>
      <c r="U203" s="159">
        <f t="shared" si="26"/>
        <v>29</v>
      </c>
      <c r="V203" s="273">
        <v>21</v>
      </c>
      <c r="W203" s="100">
        <f t="shared" si="27"/>
        <v>0.72413793103448276</v>
      </c>
      <c r="X203" s="105" t="str">
        <f t="shared" si="28"/>
        <v>Atraso Leve</v>
      </c>
      <c r="Y203" s="166" t="s">
        <v>6956</v>
      </c>
      <c r="Z203" s="159">
        <f t="shared" si="29"/>
        <v>28</v>
      </c>
      <c r="AA203" s="159"/>
      <c r="AB203" s="100" t="str">
        <f t="shared" si="30"/>
        <v>No hay ejecución</v>
      </c>
      <c r="AC203" s="105" t="str">
        <f t="shared" si="31"/>
        <v>NA</v>
      </c>
      <c r="AD203" s="166"/>
      <c r="AE203" s="65">
        <f t="shared" si="32"/>
        <v>21</v>
      </c>
      <c r="AF203" s="100">
        <f t="shared" si="33"/>
        <v>0.36842105263157893</v>
      </c>
      <c r="AG203" s="105" t="str">
        <f t="shared" si="34"/>
        <v>Incumplimiento</v>
      </c>
      <c r="AH203" s="166"/>
      <c r="AI203" s="65">
        <v>100000</v>
      </c>
      <c r="AJ203" s="105">
        <v>2.99</v>
      </c>
    </row>
    <row r="204" spans="1:36" ht="37.049999999999997" customHeight="1">
      <c r="A204" s="63">
        <v>189</v>
      </c>
      <c r="B204" s="162" t="s">
        <v>400</v>
      </c>
      <c r="C204" s="162">
        <v>0</v>
      </c>
      <c r="D204" s="162">
        <v>0</v>
      </c>
      <c r="E204" s="162" t="s">
        <v>46</v>
      </c>
      <c r="F204" s="162">
        <v>21</v>
      </c>
      <c r="G204" s="231" t="s">
        <v>547</v>
      </c>
      <c r="H204" s="164" t="s">
        <v>6957</v>
      </c>
      <c r="I204" s="231" t="s">
        <v>18</v>
      </c>
      <c r="J204" s="231" t="s">
        <v>129</v>
      </c>
      <c r="K204" s="163">
        <v>6</v>
      </c>
      <c r="L204" s="165" t="s">
        <v>2214</v>
      </c>
      <c r="M204" s="165" t="s">
        <v>636</v>
      </c>
      <c r="N204" s="64">
        <v>85</v>
      </c>
      <c r="O204" s="64">
        <v>10</v>
      </c>
      <c r="P204" s="64">
        <v>14</v>
      </c>
      <c r="Q204" s="64">
        <v>89</v>
      </c>
      <c r="R204" s="64">
        <f t="shared" si="25"/>
        <v>198</v>
      </c>
      <c r="S204" s="105" t="s">
        <v>6824</v>
      </c>
      <c r="T204" s="166" t="s">
        <v>172</v>
      </c>
      <c r="U204" s="159">
        <f t="shared" si="26"/>
        <v>95</v>
      </c>
      <c r="V204" s="273">
        <v>89</v>
      </c>
      <c r="W204" s="100">
        <f t="shared" si="27"/>
        <v>0.93684210526315792</v>
      </c>
      <c r="X204" s="105" t="str">
        <f t="shared" si="28"/>
        <v>De acuerdo a lo programado</v>
      </c>
      <c r="Y204" s="166"/>
      <c r="Z204" s="159">
        <f t="shared" si="29"/>
        <v>103</v>
      </c>
      <c r="AA204" s="159"/>
      <c r="AB204" s="100" t="str">
        <f t="shared" si="30"/>
        <v>No hay ejecución</v>
      </c>
      <c r="AC204" s="105" t="str">
        <f t="shared" si="31"/>
        <v>NA</v>
      </c>
      <c r="AD204" s="166"/>
      <c r="AE204" s="65">
        <f t="shared" si="32"/>
        <v>89</v>
      </c>
      <c r="AF204" s="100">
        <f t="shared" si="33"/>
        <v>0.4494949494949495</v>
      </c>
      <c r="AG204" s="105" t="str">
        <f t="shared" si="34"/>
        <v>Incumplimiento</v>
      </c>
      <c r="AH204" s="166"/>
      <c r="AI204" s="65">
        <v>100000</v>
      </c>
      <c r="AJ204" s="105">
        <v>5.01</v>
      </c>
    </row>
    <row r="205" spans="1:36" ht="37.049999999999997" customHeight="1" thickTop="1" thickBot="1">
      <c r="A205" s="63">
        <v>190</v>
      </c>
      <c r="B205" s="162" t="s">
        <v>400</v>
      </c>
      <c r="C205" s="162">
        <v>0</v>
      </c>
      <c r="D205" s="162">
        <v>0</v>
      </c>
      <c r="E205" s="162" t="s">
        <v>46</v>
      </c>
      <c r="F205" s="162">
        <v>21</v>
      </c>
      <c r="G205" s="231" t="s">
        <v>547</v>
      </c>
      <c r="H205" s="164" t="s">
        <v>6958</v>
      </c>
      <c r="I205" s="231" t="s">
        <v>18</v>
      </c>
      <c r="J205" s="231" t="s">
        <v>129</v>
      </c>
      <c r="K205" s="163">
        <v>6</v>
      </c>
      <c r="L205" s="165" t="s">
        <v>3778</v>
      </c>
      <c r="M205" s="165" t="s">
        <v>643</v>
      </c>
      <c r="N205" s="64">
        <v>1</v>
      </c>
      <c r="O205" s="64">
        <v>0</v>
      </c>
      <c r="P205" s="64">
        <v>0</v>
      </c>
      <c r="Q205" s="64">
        <v>3</v>
      </c>
      <c r="R205" s="64">
        <f t="shared" si="25"/>
        <v>4</v>
      </c>
      <c r="S205" s="105" t="s">
        <v>6794</v>
      </c>
      <c r="T205" s="166" t="s">
        <v>172</v>
      </c>
      <c r="U205" s="159">
        <f t="shared" si="26"/>
        <v>1</v>
      </c>
      <c r="V205" s="273"/>
      <c r="W205" s="100" t="str">
        <f t="shared" si="27"/>
        <v>No hay ejecución</v>
      </c>
      <c r="X205" s="105" t="str">
        <f t="shared" si="28"/>
        <v>NA</v>
      </c>
      <c r="Y205" s="166"/>
      <c r="Z205" s="159">
        <f t="shared" si="29"/>
        <v>3</v>
      </c>
      <c r="AA205" s="159"/>
      <c r="AB205" s="100" t="str">
        <f t="shared" si="30"/>
        <v>No hay ejecución</v>
      </c>
      <c r="AC205" s="105" t="str">
        <f t="shared" si="31"/>
        <v>NA</v>
      </c>
      <c r="AD205" s="166"/>
      <c r="AE205" s="65">
        <f t="shared" si="32"/>
        <v>0</v>
      </c>
      <c r="AF205" s="100" t="str">
        <f t="shared" si="33"/>
        <v>No hay Programación</v>
      </c>
      <c r="AG205" s="105" t="str">
        <f t="shared" si="34"/>
        <v>De acuerdo a lo programado</v>
      </c>
      <c r="AH205" s="166"/>
      <c r="AI205" s="65" t="s">
        <v>172</v>
      </c>
      <c r="AJ205" s="105" t="s">
        <v>172</v>
      </c>
    </row>
    <row r="206" spans="1:36" ht="37.049999999999997" customHeight="1">
      <c r="A206" s="63">
        <v>191</v>
      </c>
      <c r="B206" s="162" t="s">
        <v>400</v>
      </c>
      <c r="C206" s="162">
        <v>0</v>
      </c>
      <c r="D206" s="162">
        <v>0</v>
      </c>
      <c r="E206" s="162" t="s">
        <v>46</v>
      </c>
      <c r="F206" s="162">
        <v>21</v>
      </c>
      <c r="G206" s="231" t="s">
        <v>547</v>
      </c>
      <c r="H206" s="164" t="s">
        <v>6959</v>
      </c>
      <c r="I206" s="231" t="s">
        <v>345</v>
      </c>
      <c r="J206" s="231" t="s">
        <v>129</v>
      </c>
      <c r="K206" s="163">
        <v>11</v>
      </c>
      <c r="L206" s="165" t="s">
        <v>640</v>
      </c>
      <c r="M206" s="165" t="s">
        <v>636</v>
      </c>
      <c r="N206" s="64">
        <v>53</v>
      </c>
      <c r="O206" s="64">
        <v>0</v>
      </c>
      <c r="P206" s="64">
        <v>1</v>
      </c>
      <c r="Q206" s="64">
        <v>3</v>
      </c>
      <c r="R206" s="64">
        <f t="shared" ref="R206:R267" si="35">N206+O206+P206+Q206</f>
        <v>57</v>
      </c>
      <c r="S206" s="105" t="s">
        <v>6794</v>
      </c>
      <c r="T206" s="166" t="s">
        <v>172</v>
      </c>
      <c r="U206" s="159">
        <f t="shared" ref="U206:U269" si="36">N206+O206</f>
        <v>53</v>
      </c>
      <c r="V206" s="273">
        <v>53</v>
      </c>
      <c r="W206" s="100">
        <f t="shared" ref="W206:W269" si="37">IF(V206="","No hay ejecución",IF(AND(U206&gt;0), V206/U206,"No hay Programación"))</f>
        <v>1</v>
      </c>
      <c r="X206" s="105" t="str">
        <f t="shared" ref="X206:X269" si="38">IF(W206="No hay ejecución","NA",IF(W206&gt;=90%,"De acuerdo a lo programado",IF(W206&gt;=70%,"Atraso Leve",IF(W206&lt;70%,"En Riesgo de no Cumplimiento"))))</f>
        <v>De acuerdo a lo programado</v>
      </c>
      <c r="Y206" s="166"/>
      <c r="Z206" s="159">
        <f t="shared" ref="Z206:Z269" si="39">P206+Q206</f>
        <v>4</v>
      </c>
      <c r="AA206" s="159"/>
      <c r="AB206" s="100" t="str">
        <f t="shared" ref="AB206:AB269" si="40">IF(AA206="","No hay ejecución",IF(AND(Z206&gt;0), AA206/Z206,"No hay Programación"))</f>
        <v>No hay ejecución</v>
      </c>
      <c r="AC206" s="105" t="str">
        <f t="shared" ref="AC206:AC269" si="41">IF(AB206="No hay ejecución","NA",IF(AB206&gt;=90%,"De acuerdo a lo programado",IF(AB206&gt;=70%,"Atraso Leve",IF(AB206&lt;70%,"En Riesgo de no Cumplimiento"))))</f>
        <v>NA</v>
      </c>
      <c r="AD206" s="166"/>
      <c r="AE206" s="65">
        <f t="shared" ref="AE206:AE269" si="42">V206+AA206</f>
        <v>53</v>
      </c>
      <c r="AF206" s="100">
        <f t="shared" ref="AF206:AF269" si="43">IF(AE206="","No hay ejecución",IF(AND(AE206&gt;0), AE206/R206,"No hay Programación"))</f>
        <v>0.92982456140350878</v>
      </c>
      <c r="AG206" s="105" t="str">
        <f t="shared" ref="AG206:AG269" si="44">IF(AF206="No hay ejecución","NA",IF(AF206&gt;=90%,"De acuerdo a lo programado",IF(AF206&gt;=70%,"Atraso Leve",IF(AF206&lt;70%,"Incumplimiento"))))</f>
        <v>De acuerdo a lo programado</v>
      </c>
      <c r="AH206" s="166"/>
      <c r="AI206" s="65" t="s">
        <v>172</v>
      </c>
      <c r="AJ206" s="105" t="s">
        <v>172</v>
      </c>
    </row>
    <row r="207" spans="1:36" ht="37.049999999999997" customHeight="1">
      <c r="A207" s="63">
        <v>192</v>
      </c>
      <c r="B207" s="162" t="s">
        <v>400</v>
      </c>
      <c r="C207" s="162">
        <v>0</v>
      </c>
      <c r="D207" s="162">
        <v>0</v>
      </c>
      <c r="E207" s="162" t="s">
        <v>51</v>
      </c>
      <c r="F207" s="162">
        <v>22</v>
      </c>
      <c r="G207" s="231" t="s">
        <v>524</v>
      </c>
      <c r="H207" s="164" t="s">
        <v>4035</v>
      </c>
      <c r="I207" s="231" t="s">
        <v>18</v>
      </c>
      <c r="J207" s="231" t="s">
        <v>129</v>
      </c>
      <c r="K207" s="163">
        <v>6</v>
      </c>
      <c r="L207" s="165" t="s">
        <v>3832</v>
      </c>
      <c r="M207" s="165" t="s">
        <v>4499</v>
      </c>
      <c r="N207" s="64">
        <v>14</v>
      </c>
      <c r="O207" s="64">
        <v>0</v>
      </c>
      <c r="P207" s="64">
        <v>0</v>
      </c>
      <c r="Q207" s="64">
        <v>0</v>
      </c>
      <c r="R207" s="64">
        <f t="shared" si="35"/>
        <v>14</v>
      </c>
      <c r="S207" s="105" t="s">
        <v>6794</v>
      </c>
      <c r="T207" s="166" t="s">
        <v>172</v>
      </c>
      <c r="U207" s="159">
        <f t="shared" si="36"/>
        <v>14</v>
      </c>
      <c r="V207" s="273">
        <v>14</v>
      </c>
      <c r="W207" s="100">
        <f t="shared" si="37"/>
        <v>1</v>
      </c>
      <c r="X207" s="105" t="str">
        <f t="shared" si="38"/>
        <v>De acuerdo a lo programado</v>
      </c>
      <c r="Y207" s="166"/>
      <c r="Z207" s="159">
        <f t="shared" si="39"/>
        <v>0</v>
      </c>
      <c r="AA207" s="159"/>
      <c r="AB207" s="100" t="str">
        <f t="shared" si="40"/>
        <v>No hay ejecución</v>
      </c>
      <c r="AC207" s="105" t="str">
        <f t="shared" si="41"/>
        <v>NA</v>
      </c>
      <c r="AD207" s="166"/>
      <c r="AE207" s="65">
        <f t="shared" si="42"/>
        <v>14</v>
      </c>
      <c r="AF207" s="100">
        <f t="shared" si="43"/>
        <v>1</v>
      </c>
      <c r="AG207" s="105" t="str">
        <f t="shared" si="44"/>
        <v>De acuerdo a lo programado</v>
      </c>
      <c r="AH207" s="166"/>
      <c r="AI207" s="65">
        <v>1850000</v>
      </c>
      <c r="AJ207" s="105">
        <v>1.01</v>
      </c>
    </row>
    <row r="208" spans="1:36" ht="37.049999999999997" customHeight="1">
      <c r="A208" s="63">
        <v>193</v>
      </c>
      <c r="B208" s="162" t="s">
        <v>400</v>
      </c>
      <c r="C208" s="162">
        <v>0</v>
      </c>
      <c r="D208" s="162">
        <v>0</v>
      </c>
      <c r="E208" s="162" t="s">
        <v>51</v>
      </c>
      <c r="F208" s="162">
        <v>22</v>
      </c>
      <c r="G208" s="231" t="s">
        <v>544</v>
      </c>
      <c r="H208" s="164" t="s">
        <v>6960</v>
      </c>
      <c r="I208" s="231" t="s">
        <v>18</v>
      </c>
      <c r="J208" s="231" t="s">
        <v>129</v>
      </c>
      <c r="K208" s="163">
        <v>6</v>
      </c>
      <c r="L208" s="165" t="s">
        <v>3807</v>
      </c>
      <c r="M208" s="165" t="s">
        <v>636</v>
      </c>
      <c r="N208" s="64">
        <v>0</v>
      </c>
      <c r="O208" s="64">
        <v>15</v>
      </c>
      <c r="P208" s="64">
        <v>2</v>
      </c>
      <c r="Q208" s="64">
        <v>2</v>
      </c>
      <c r="R208" s="64">
        <f t="shared" si="35"/>
        <v>19</v>
      </c>
      <c r="S208" s="105" t="s">
        <v>6794</v>
      </c>
      <c r="T208" s="166" t="s">
        <v>172</v>
      </c>
      <c r="U208" s="159">
        <f t="shared" si="36"/>
        <v>15</v>
      </c>
      <c r="V208" s="273">
        <v>1</v>
      </c>
      <c r="W208" s="100">
        <f t="shared" si="37"/>
        <v>6.6666666666666666E-2</v>
      </c>
      <c r="X208" s="105" t="str">
        <f t="shared" si="38"/>
        <v>En Riesgo de no Cumplimiento</v>
      </c>
      <c r="Y208" s="166" t="s">
        <v>6961</v>
      </c>
      <c r="Z208" s="159">
        <f t="shared" si="39"/>
        <v>4</v>
      </c>
      <c r="AA208" s="159"/>
      <c r="AB208" s="100" t="str">
        <f t="shared" si="40"/>
        <v>No hay ejecución</v>
      </c>
      <c r="AC208" s="105" t="str">
        <f t="shared" si="41"/>
        <v>NA</v>
      </c>
      <c r="AD208" s="166"/>
      <c r="AE208" s="65">
        <f t="shared" si="42"/>
        <v>1</v>
      </c>
      <c r="AF208" s="100">
        <f t="shared" si="43"/>
        <v>5.2631578947368418E-2</v>
      </c>
      <c r="AG208" s="105" t="str">
        <f t="shared" si="44"/>
        <v>Incumplimiento</v>
      </c>
      <c r="AH208" s="166"/>
      <c r="AI208" s="65">
        <v>1950000</v>
      </c>
      <c r="AJ208" s="105">
        <v>1.04</v>
      </c>
    </row>
    <row r="209" spans="1:36" ht="37.049999999999997" customHeight="1">
      <c r="A209" s="63">
        <v>194</v>
      </c>
      <c r="B209" s="162" t="s">
        <v>400</v>
      </c>
      <c r="C209" s="162">
        <v>0</v>
      </c>
      <c r="D209" s="162">
        <v>0</v>
      </c>
      <c r="E209" s="162" t="s">
        <v>51</v>
      </c>
      <c r="F209" s="162">
        <v>20</v>
      </c>
      <c r="G209" s="231" t="s">
        <v>478</v>
      </c>
      <c r="H209" s="164" t="s">
        <v>6962</v>
      </c>
      <c r="I209" s="231" t="s">
        <v>18</v>
      </c>
      <c r="J209" s="231" t="s">
        <v>129</v>
      </c>
      <c r="K209" s="163">
        <v>6</v>
      </c>
      <c r="L209" s="165" t="s">
        <v>640</v>
      </c>
      <c r="M209" s="165" t="s">
        <v>636</v>
      </c>
      <c r="N209" s="64">
        <v>0</v>
      </c>
      <c r="O209" s="64">
        <v>14</v>
      </c>
      <c r="P209" s="64">
        <v>0</v>
      </c>
      <c r="Q209" s="64">
        <v>0</v>
      </c>
      <c r="R209" s="64">
        <f t="shared" si="35"/>
        <v>14</v>
      </c>
      <c r="S209" s="105" t="s">
        <v>6794</v>
      </c>
      <c r="T209" s="166" t="s">
        <v>172</v>
      </c>
      <c r="U209" s="159">
        <f t="shared" si="36"/>
        <v>14</v>
      </c>
      <c r="V209" s="273">
        <v>12</v>
      </c>
      <c r="W209" s="100">
        <f t="shared" si="37"/>
        <v>0.8571428571428571</v>
      </c>
      <c r="X209" s="105" t="str">
        <f t="shared" si="38"/>
        <v>Atraso Leve</v>
      </c>
      <c r="Y209" s="166" t="s">
        <v>6963</v>
      </c>
      <c r="Z209" s="159">
        <f t="shared" si="39"/>
        <v>0</v>
      </c>
      <c r="AA209" s="159"/>
      <c r="AB209" s="100" t="str">
        <f t="shared" si="40"/>
        <v>No hay ejecución</v>
      </c>
      <c r="AC209" s="105" t="str">
        <f t="shared" si="41"/>
        <v>NA</v>
      </c>
      <c r="AD209" s="166"/>
      <c r="AE209" s="65">
        <f t="shared" si="42"/>
        <v>12</v>
      </c>
      <c r="AF209" s="100">
        <f t="shared" si="43"/>
        <v>0.8571428571428571</v>
      </c>
      <c r="AG209" s="105" t="str">
        <f t="shared" si="44"/>
        <v>Atraso Leve</v>
      </c>
      <c r="AH209" s="166"/>
      <c r="AI209" s="65">
        <v>1200000</v>
      </c>
      <c r="AJ209" s="105">
        <v>1.05</v>
      </c>
    </row>
    <row r="210" spans="1:36" ht="37.049999999999997" customHeight="1">
      <c r="A210" s="63">
        <v>195</v>
      </c>
      <c r="B210" s="162" t="s">
        <v>400</v>
      </c>
      <c r="C210" s="162">
        <v>0</v>
      </c>
      <c r="D210" s="162">
        <v>0</v>
      </c>
      <c r="E210" s="162" t="s">
        <v>51</v>
      </c>
      <c r="F210" s="162">
        <v>20</v>
      </c>
      <c r="G210" s="231" t="s">
        <v>547</v>
      </c>
      <c r="H210" s="164" t="s">
        <v>6964</v>
      </c>
      <c r="I210" s="231" t="s">
        <v>18</v>
      </c>
      <c r="J210" s="231" t="s">
        <v>129</v>
      </c>
      <c r="K210" s="163">
        <v>6</v>
      </c>
      <c r="L210" s="165" t="s">
        <v>642</v>
      </c>
      <c r="M210" s="165" t="s">
        <v>674</v>
      </c>
      <c r="N210" s="64">
        <v>0</v>
      </c>
      <c r="O210" s="64">
        <v>11</v>
      </c>
      <c r="P210" s="64">
        <v>1</v>
      </c>
      <c r="Q210" s="64">
        <v>11</v>
      </c>
      <c r="R210" s="64">
        <f t="shared" si="35"/>
        <v>23</v>
      </c>
      <c r="S210" s="105" t="s">
        <v>6794</v>
      </c>
      <c r="T210" s="166" t="s">
        <v>172</v>
      </c>
      <c r="U210" s="159">
        <f t="shared" si="36"/>
        <v>11</v>
      </c>
      <c r="V210" s="273">
        <v>6</v>
      </c>
      <c r="W210" s="100">
        <f t="shared" si="37"/>
        <v>0.54545454545454541</v>
      </c>
      <c r="X210" s="105" t="str">
        <f t="shared" si="38"/>
        <v>En Riesgo de no Cumplimiento</v>
      </c>
      <c r="Y210" s="166" t="s">
        <v>6965</v>
      </c>
      <c r="Z210" s="159">
        <f t="shared" si="39"/>
        <v>12</v>
      </c>
      <c r="AA210" s="159"/>
      <c r="AB210" s="100" t="str">
        <f t="shared" si="40"/>
        <v>No hay ejecución</v>
      </c>
      <c r="AC210" s="105" t="str">
        <f t="shared" si="41"/>
        <v>NA</v>
      </c>
      <c r="AD210" s="166"/>
      <c r="AE210" s="65">
        <f t="shared" si="42"/>
        <v>6</v>
      </c>
      <c r="AF210" s="100">
        <f t="shared" si="43"/>
        <v>0.2608695652173913</v>
      </c>
      <c r="AG210" s="105" t="str">
        <f t="shared" si="44"/>
        <v>Incumplimiento</v>
      </c>
      <c r="AH210" s="166"/>
      <c r="AI210" s="65">
        <v>1800000</v>
      </c>
      <c r="AJ210" s="105">
        <v>1.08</v>
      </c>
    </row>
    <row r="211" spans="1:36" ht="37.049999999999997" customHeight="1" thickTop="1" thickBot="1">
      <c r="A211" s="63">
        <v>196</v>
      </c>
      <c r="B211" s="162" t="s">
        <v>400</v>
      </c>
      <c r="C211" s="162">
        <v>0</v>
      </c>
      <c r="D211" s="162">
        <v>0</v>
      </c>
      <c r="E211" s="162" t="s">
        <v>51</v>
      </c>
      <c r="F211" s="162">
        <v>20</v>
      </c>
      <c r="G211" s="231" t="s">
        <v>478</v>
      </c>
      <c r="H211" s="164" t="s">
        <v>6966</v>
      </c>
      <c r="I211" s="231" t="s">
        <v>345</v>
      </c>
      <c r="J211" s="231" t="s">
        <v>129</v>
      </c>
      <c r="K211" s="163">
        <v>11</v>
      </c>
      <c r="L211" s="165" t="s">
        <v>640</v>
      </c>
      <c r="M211" s="165" t="s">
        <v>636</v>
      </c>
      <c r="N211" s="64">
        <v>0</v>
      </c>
      <c r="O211" s="64">
        <v>0</v>
      </c>
      <c r="P211" s="64">
        <v>0</v>
      </c>
      <c r="Q211" s="64">
        <v>12</v>
      </c>
      <c r="R211" s="64">
        <f t="shared" si="35"/>
        <v>12</v>
      </c>
      <c r="S211" s="105" t="s">
        <v>6794</v>
      </c>
      <c r="T211" s="166" t="s">
        <v>172</v>
      </c>
      <c r="U211" s="159">
        <f t="shared" si="36"/>
        <v>0</v>
      </c>
      <c r="V211" s="273"/>
      <c r="W211" s="100" t="str">
        <f t="shared" si="37"/>
        <v>No hay ejecución</v>
      </c>
      <c r="X211" s="105" t="str">
        <f t="shared" si="38"/>
        <v>NA</v>
      </c>
      <c r="Y211" s="166"/>
      <c r="Z211" s="159">
        <f t="shared" si="39"/>
        <v>12</v>
      </c>
      <c r="AA211" s="159"/>
      <c r="AB211" s="100" t="str">
        <f t="shared" si="40"/>
        <v>No hay ejecución</v>
      </c>
      <c r="AC211" s="105" t="str">
        <f t="shared" si="41"/>
        <v>NA</v>
      </c>
      <c r="AD211" s="166"/>
      <c r="AE211" s="65">
        <f t="shared" si="42"/>
        <v>0</v>
      </c>
      <c r="AF211" s="100" t="str">
        <f t="shared" si="43"/>
        <v>No hay Programación</v>
      </c>
      <c r="AG211" s="105" t="str">
        <f t="shared" si="44"/>
        <v>De acuerdo a lo programado</v>
      </c>
      <c r="AH211" s="166"/>
      <c r="AI211" s="65">
        <v>150000</v>
      </c>
      <c r="AJ211" s="105">
        <v>2.0099999999999998</v>
      </c>
    </row>
    <row r="212" spans="1:36" ht="37.049999999999997" customHeight="1">
      <c r="A212" s="63">
        <v>197</v>
      </c>
      <c r="B212" s="162" t="s">
        <v>400</v>
      </c>
      <c r="C212" s="162">
        <v>0</v>
      </c>
      <c r="D212" s="162" t="s">
        <v>66</v>
      </c>
      <c r="E212" s="162" t="s">
        <v>51</v>
      </c>
      <c r="F212" s="162">
        <v>22</v>
      </c>
      <c r="G212" s="231" t="s">
        <v>544</v>
      </c>
      <c r="H212" s="164" t="s">
        <v>6967</v>
      </c>
      <c r="I212" s="231" t="s">
        <v>18</v>
      </c>
      <c r="J212" s="231" t="s">
        <v>129</v>
      </c>
      <c r="K212" s="163">
        <v>6</v>
      </c>
      <c r="L212" s="165" t="s">
        <v>3807</v>
      </c>
      <c r="M212" s="165" t="s">
        <v>6800</v>
      </c>
      <c r="N212" s="64">
        <v>4</v>
      </c>
      <c r="O212" s="64">
        <v>4</v>
      </c>
      <c r="P212" s="64">
        <v>3</v>
      </c>
      <c r="Q212" s="64">
        <v>2</v>
      </c>
      <c r="R212" s="64">
        <f t="shared" si="35"/>
        <v>13</v>
      </c>
      <c r="S212" s="105" t="s">
        <v>6794</v>
      </c>
      <c r="T212" s="166" t="s">
        <v>172</v>
      </c>
      <c r="U212" s="159">
        <f t="shared" si="36"/>
        <v>8</v>
      </c>
      <c r="V212" s="273">
        <v>6</v>
      </c>
      <c r="W212" s="100">
        <f t="shared" si="37"/>
        <v>0.75</v>
      </c>
      <c r="X212" s="105" t="str">
        <f t="shared" si="38"/>
        <v>Atraso Leve</v>
      </c>
      <c r="Y212" s="166" t="s">
        <v>6968</v>
      </c>
      <c r="Z212" s="159">
        <f t="shared" si="39"/>
        <v>5</v>
      </c>
      <c r="AA212" s="159"/>
      <c r="AB212" s="100" t="str">
        <f t="shared" si="40"/>
        <v>No hay ejecución</v>
      </c>
      <c r="AC212" s="105" t="str">
        <f t="shared" si="41"/>
        <v>NA</v>
      </c>
      <c r="AD212" s="166"/>
      <c r="AE212" s="65">
        <f t="shared" si="42"/>
        <v>6</v>
      </c>
      <c r="AF212" s="100">
        <f t="shared" si="43"/>
        <v>0.46153846153846156</v>
      </c>
      <c r="AG212" s="105" t="str">
        <f t="shared" si="44"/>
        <v>Incumplimiento</v>
      </c>
      <c r="AH212" s="166"/>
      <c r="AI212" s="65">
        <v>500000</v>
      </c>
      <c r="AJ212" s="105">
        <v>2.99</v>
      </c>
    </row>
    <row r="213" spans="1:36" ht="37.049999999999997" customHeight="1" thickTop="1" thickBot="1">
      <c r="A213" s="63">
        <v>198</v>
      </c>
      <c r="B213" s="162" t="s">
        <v>400</v>
      </c>
      <c r="C213" s="162">
        <v>0</v>
      </c>
      <c r="D213" s="162" t="s">
        <v>66</v>
      </c>
      <c r="E213" s="162" t="s">
        <v>51</v>
      </c>
      <c r="F213" s="162">
        <v>20</v>
      </c>
      <c r="G213" s="231" t="s">
        <v>544</v>
      </c>
      <c r="H213" s="164" t="s">
        <v>6969</v>
      </c>
      <c r="I213" s="231" t="s">
        <v>345</v>
      </c>
      <c r="J213" s="231" t="s">
        <v>129</v>
      </c>
      <c r="K213" s="163">
        <v>11</v>
      </c>
      <c r="L213" s="165" t="s">
        <v>640</v>
      </c>
      <c r="M213" s="165" t="s">
        <v>636</v>
      </c>
      <c r="N213" s="64">
        <v>0</v>
      </c>
      <c r="O213" s="64">
        <v>0</v>
      </c>
      <c r="P213" s="64">
        <v>0</v>
      </c>
      <c r="Q213" s="64">
        <v>0</v>
      </c>
      <c r="R213" s="64">
        <f t="shared" si="35"/>
        <v>0</v>
      </c>
      <c r="S213" s="105" t="s">
        <v>6794</v>
      </c>
      <c r="T213" s="166" t="s">
        <v>172</v>
      </c>
      <c r="U213" s="159">
        <f t="shared" si="36"/>
        <v>0</v>
      </c>
      <c r="V213" s="273"/>
      <c r="W213" s="100" t="str">
        <f t="shared" si="37"/>
        <v>No hay ejecución</v>
      </c>
      <c r="X213" s="105" t="str">
        <f t="shared" si="38"/>
        <v>NA</v>
      </c>
      <c r="Y213" s="166"/>
      <c r="Z213" s="159">
        <f t="shared" si="39"/>
        <v>0</v>
      </c>
      <c r="AA213" s="159"/>
      <c r="AB213" s="100" t="str">
        <f t="shared" si="40"/>
        <v>No hay ejecución</v>
      </c>
      <c r="AC213" s="105" t="str">
        <f t="shared" si="41"/>
        <v>NA</v>
      </c>
      <c r="AD213" s="166"/>
      <c r="AE213" s="65">
        <f t="shared" si="42"/>
        <v>0</v>
      </c>
      <c r="AF213" s="100" t="str">
        <f t="shared" si="43"/>
        <v>No hay Programación</v>
      </c>
      <c r="AG213" s="105" t="str">
        <f t="shared" si="44"/>
        <v>De acuerdo a lo programado</v>
      </c>
      <c r="AH213" s="166"/>
      <c r="AI213" s="65">
        <v>100000</v>
      </c>
      <c r="AJ213" s="105">
        <v>5.01</v>
      </c>
    </row>
    <row r="214" spans="1:36" ht="37.049999999999997" customHeight="1" thickTop="1" thickBot="1">
      <c r="A214" s="63">
        <v>199</v>
      </c>
      <c r="B214" s="162" t="s">
        <v>403</v>
      </c>
      <c r="C214" s="162">
        <v>0</v>
      </c>
      <c r="D214" s="162">
        <v>0</v>
      </c>
      <c r="E214" s="162" t="s">
        <v>72</v>
      </c>
      <c r="F214" s="162">
        <v>22</v>
      </c>
      <c r="G214" s="231" t="s">
        <v>428</v>
      </c>
      <c r="H214" s="164" t="s">
        <v>6970</v>
      </c>
      <c r="I214" s="231" t="s">
        <v>20</v>
      </c>
      <c r="J214" s="231" t="s">
        <v>334</v>
      </c>
      <c r="K214" s="163">
        <v>3</v>
      </c>
      <c r="L214" s="165" t="s">
        <v>3807</v>
      </c>
      <c r="M214" s="165" t="s">
        <v>6793</v>
      </c>
      <c r="N214" s="64">
        <v>1</v>
      </c>
      <c r="O214" s="64">
        <v>80</v>
      </c>
      <c r="P214" s="64">
        <v>26</v>
      </c>
      <c r="Q214" s="64">
        <v>105</v>
      </c>
      <c r="R214" s="64">
        <f t="shared" si="35"/>
        <v>212</v>
      </c>
      <c r="S214" s="105" t="s">
        <v>6794</v>
      </c>
      <c r="T214" s="166" t="s">
        <v>6971</v>
      </c>
      <c r="U214" s="159">
        <f t="shared" si="36"/>
        <v>81</v>
      </c>
      <c r="V214" s="273"/>
      <c r="W214" s="100" t="str">
        <f t="shared" si="37"/>
        <v>No hay ejecución</v>
      </c>
      <c r="X214" s="105" t="str">
        <f t="shared" si="38"/>
        <v>NA</v>
      </c>
      <c r="Y214" s="166"/>
      <c r="Z214" s="159">
        <f t="shared" si="39"/>
        <v>131</v>
      </c>
      <c r="AA214" s="159"/>
      <c r="AB214" s="100" t="str">
        <f t="shared" si="40"/>
        <v>No hay ejecución</v>
      </c>
      <c r="AC214" s="105" t="str">
        <f t="shared" si="41"/>
        <v>NA</v>
      </c>
      <c r="AD214" s="166"/>
      <c r="AE214" s="65">
        <f t="shared" si="42"/>
        <v>0</v>
      </c>
      <c r="AF214" s="100" t="str">
        <f t="shared" si="43"/>
        <v>No hay Programación</v>
      </c>
      <c r="AG214" s="105" t="str">
        <f t="shared" si="44"/>
        <v>De acuerdo a lo programado</v>
      </c>
      <c r="AH214" s="166"/>
      <c r="AI214" s="65">
        <v>1450000</v>
      </c>
      <c r="AJ214" s="105">
        <v>1.01</v>
      </c>
    </row>
    <row r="215" spans="1:36" ht="37.049999999999997" customHeight="1">
      <c r="A215" s="63">
        <v>200</v>
      </c>
      <c r="B215" s="162" t="s">
        <v>403</v>
      </c>
      <c r="C215" s="162">
        <v>0</v>
      </c>
      <c r="D215" s="162">
        <v>0</v>
      </c>
      <c r="E215" s="162" t="s">
        <v>72</v>
      </c>
      <c r="F215" s="162">
        <v>20</v>
      </c>
      <c r="G215" s="231" t="s">
        <v>428</v>
      </c>
      <c r="H215" s="164" t="s">
        <v>4038</v>
      </c>
      <c r="I215" s="231" t="s">
        <v>20</v>
      </c>
      <c r="J215" s="231" t="s">
        <v>334</v>
      </c>
      <c r="K215" s="163">
        <v>3</v>
      </c>
      <c r="L215" s="165" t="s">
        <v>664</v>
      </c>
      <c r="M215" s="165" t="s">
        <v>6800</v>
      </c>
      <c r="N215" s="64">
        <v>0</v>
      </c>
      <c r="O215" s="64">
        <v>0</v>
      </c>
      <c r="P215" s="64">
        <v>1</v>
      </c>
      <c r="Q215" s="64">
        <v>1</v>
      </c>
      <c r="R215" s="64">
        <f t="shared" si="35"/>
        <v>2</v>
      </c>
      <c r="S215" s="105" t="s">
        <v>6794</v>
      </c>
      <c r="T215" s="166" t="s">
        <v>172</v>
      </c>
      <c r="U215" s="159">
        <f t="shared" si="36"/>
        <v>0</v>
      </c>
      <c r="V215" s="273">
        <v>1</v>
      </c>
      <c r="W215" s="100" t="str">
        <f t="shared" si="37"/>
        <v>No hay Programación</v>
      </c>
      <c r="X215" s="105" t="str">
        <f t="shared" si="38"/>
        <v>De acuerdo a lo programado</v>
      </c>
      <c r="Y215" s="166"/>
      <c r="Z215" s="159">
        <f t="shared" si="39"/>
        <v>2</v>
      </c>
      <c r="AA215" s="159"/>
      <c r="AB215" s="100" t="str">
        <f t="shared" si="40"/>
        <v>No hay ejecución</v>
      </c>
      <c r="AC215" s="105" t="str">
        <f t="shared" si="41"/>
        <v>NA</v>
      </c>
      <c r="AD215" s="166"/>
      <c r="AE215" s="65">
        <f t="shared" si="42"/>
        <v>1</v>
      </c>
      <c r="AF215" s="100">
        <f t="shared" si="43"/>
        <v>0.5</v>
      </c>
      <c r="AG215" s="105" t="str">
        <f t="shared" si="44"/>
        <v>Incumplimiento</v>
      </c>
      <c r="AH215" s="166"/>
      <c r="AI215" s="65">
        <v>2800000</v>
      </c>
      <c r="AJ215" s="105">
        <v>1.04</v>
      </c>
    </row>
    <row r="216" spans="1:36" ht="37.049999999999997" customHeight="1">
      <c r="A216" s="63">
        <v>201</v>
      </c>
      <c r="B216" s="162" t="s">
        <v>403</v>
      </c>
      <c r="C216" s="162">
        <v>0</v>
      </c>
      <c r="D216" s="162">
        <v>0</v>
      </c>
      <c r="E216" s="162" t="s">
        <v>72</v>
      </c>
      <c r="F216" s="162">
        <v>20</v>
      </c>
      <c r="G216" s="231" t="s">
        <v>428</v>
      </c>
      <c r="H216" s="164" t="s">
        <v>6972</v>
      </c>
      <c r="I216" s="231" t="s">
        <v>20</v>
      </c>
      <c r="J216" s="231" t="s">
        <v>334</v>
      </c>
      <c r="K216" s="163">
        <v>3</v>
      </c>
      <c r="L216" s="165" t="s">
        <v>2214</v>
      </c>
      <c r="M216" s="165" t="s">
        <v>2215</v>
      </c>
      <c r="N216" s="64">
        <v>222</v>
      </c>
      <c r="O216" s="64">
        <v>241</v>
      </c>
      <c r="P216" s="64">
        <v>283</v>
      </c>
      <c r="Q216" s="64">
        <v>315</v>
      </c>
      <c r="R216" s="64">
        <f t="shared" si="35"/>
        <v>1061</v>
      </c>
      <c r="S216" s="105" t="s">
        <v>6794</v>
      </c>
      <c r="T216" s="166" t="s">
        <v>172</v>
      </c>
      <c r="U216" s="159">
        <f t="shared" si="36"/>
        <v>463</v>
      </c>
      <c r="V216" s="273">
        <v>460</v>
      </c>
      <c r="W216" s="100">
        <f t="shared" si="37"/>
        <v>0.99352051835853128</v>
      </c>
      <c r="X216" s="105" t="str">
        <f t="shared" si="38"/>
        <v>De acuerdo a lo programado</v>
      </c>
      <c r="Y216" s="166"/>
      <c r="Z216" s="159">
        <f t="shared" si="39"/>
        <v>598</v>
      </c>
      <c r="AA216" s="159"/>
      <c r="AB216" s="100" t="str">
        <f t="shared" si="40"/>
        <v>No hay ejecución</v>
      </c>
      <c r="AC216" s="105" t="str">
        <f t="shared" si="41"/>
        <v>NA</v>
      </c>
      <c r="AD216" s="166"/>
      <c r="AE216" s="65">
        <f t="shared" si="42"/>
        <v>460</v>
      </c>
      <c r="AF216" s="100">
        <f t="shared" si="43"/>
        <v>0.43355325164938735</v>
      </c>
      <c r="AG216" s="105" t="str">
        <f t="shared" si="44"/>
        <v>Incumplimiento</v>
      </c>
      <c r="AH216" s="166"/>
      <c r="AI216" s="65">
        <v>1950000</v>
      </c>
      <c r="AJ216" s="105">
        <v>1.08</v>
      </c>
    </row>
    <row r="217" spans="1:36" ht="37.049999999999997" customHeight="1" thickTop="1" thickBot="1">
      <c r="A217" s="63">
        <v>202</v>
      </c>
      <c r="B217" s="162" t="s">
        <v>403</v>
      </c>
      <c r="C217" s="162">
        <v>0</v>
      </c>
      <c r="D217" s="162">
        <v>0</v>
      </c>
      <c r="E217" s="162" t="s">
        <v>72</v>
      </c>
      <c r="F217" s="162">
        <v>20</v>
      </c>
      <c r="G217" s="231" t="s">
        <v>570</v>
      </c>
      <c r="H217" s="164" t="s">
        <v>6973</v>
      </c>
      <c r="I217" s="231" t="s">
        <v>20</v>
      </c>
      <c r="J217" s="231" t="s">
        <v>334</v>
      </c>
      <c r="K217" s="163">
        <v>3</v>
      </c>
      <c r="L217" s="165" t="s">
        <v>3807</v>
      </c>
      <c r="M217" s="165" t="s">
        <v>6793</v>
      </c>
      <c r="N217" s="64">
        <v>0</v>
      </c>
      <c r="O217" s="64">
        <v>0</v>
      </c>
      <c r="P217" s="64">
        <v>7</v>
      </c>
      <c r="Q217" s="64">
        <v>7</v>
      </c>
      <c r="R217" s="64">
        <f t="shared" si="35"/>
        <v>14</v>
      </c>
      <c r="S217" s="105" t="s">
        <v>6794</v>
      </c>
      <c r="T217" s="166" t="s">
        <v>172</v>
      </c>
      <c r="U217" s="159">
        <f t="shared" si="36"/>
        <v>0</v>
      </c>
      <c r="V217" s="273"/>
      <c r="W217" s="100" t="str">
        <f t="shared" si="37"/>
        <v>No hay ejecución</v>
      </c>
      <c r="X217" s="105" t="str">
        <f t="shared" si="38"/>
        <v>NA</v>
      </c>
      <c r="Y217" s="166"/>
      <c r="Z217" s="159">
        <f t="shared" si="39"/>
        <v>14</v>
      </c>
      <c r="AA217" s="159"/>
      <c r="AB217" s="100" t="str">
        <f t="shared" si="40"/>
        <v>No hay ejecución</v>
      </c>
      <c r="AC217" s="105" t="str">
        <f t="shared" si="41"/>
        <v>NA</v>
      </c>
      <c r="AD217" s="166"/>
      <c r="AE217" s="65">
        <f t="shared" si="42"/>
        <v>0</v>
      </c>
      <c r="AF217" s="100" t="str">
        <f t="shared" si="43"/>
        <v>No hay Programación</v>
      </c>
      <c r="AG217" s="105" t="str">
        <f t="shared" si="44"/>
        <v>De acuerdo a lo programado</v>
      </c>
      <c r="AH217" s="166"/>
      <c r="AI217" s="65">
        <v>800000</v>
      </c>
      <c r="AJ217" s="105">
        <v>2.0099999999999998</v>
      </c>
    </row>
    <row r="218" spans="1:36" ht="37.049999999999997" customHeight="1" thickTop="1" thickBot="1">
      <c r="A218" s="63">
        <v>203</v>
      </c>
      <c r="B218" s="162" t="s">
        <v>403</v>
      </c>
      <c r="C218" s="162">
        <v>0</v>
      </c>
      <c r="D218" s="162">
        <v>0</v>
      </c>
      <c r="E218" s="162" t="s">
        <v>72</v>
      </c>
      <c r="F218" s="162">
        <v>20</v>
      </c>
      <c r="G218" s="231" t="s">
        <v>570</v>
      </c>
      <c r="H218" s="164" t="s">
        <v>6974</v>
      </c>
      <c r="I218" s="231" t="s">
        <v>20</v>
      </c>
      <c r="J218" s="231" t="s">
        <v>334</v>
      </c>
      <c r="K218" s="163">
        <v>3</v>
      </c>
      <c r="L218" s="165" t="s">
        <v>3807</v>
      </c>
      <c r="M218" s="165" t="s">
        <v>6793</v>
      </c>
      <c r="N218" s="64">
        <v>0</v>
      </c>
      <c r="O218" s="64">
        <v>0</v>
      </c>
      <c r="P218" s="64">
        <v>7</v>
      </c>
      <c r="Q218" s="64">
        <v>7</v>
      </c>
      <c r="R218" s="64">
        <f t="shared" si="35"/>
        <v>14</v>
      </c>
      <c r="S218" s="105" t="s">
        <v>6794</v>
      </c>
      <c r="T218" s="166" t="s">
        <v>172</v>
      </c>
      <c r="U218" s="159">
        <f t="shared" si="36"/>
        <v>0</v>
      </c>
      <c r="V218" s="273"/>
      <c r="W218" s="100" t="str">
        <f t="shared" si="37"/>
        <v>No hay ejecución</v>
      </c>
      <c r="X218" s="105" t="str">
        <f t="shared" si="38"/>
        <v>NA</v>
      </c>
      <c r="Y218" s="166"/>
      <c r="Z218" s="159">
        <f t="shared" si="39"/>
        <v>14</v>
      </c>
      <c r="AA218" s="159"/>
      <c r="AB218" s="100" t="str">
        <f t="shared" si="40"/>
        <v>No hay ejecución</v>
      </c>
      <c r="AC218" s="105" t="str">
        <f t="shared" si="41"/>
        <v>NA</v>
      </c>
      <c r="AD218" s="166"/>
      <c r="AE218" s="65">
        <f t="shared" si="42"/>
        <v>0</v>
      </c>
      <c r="AF218" s="100" t="str">
        <f t="shared" si="43"/>
        <v>No hay Programación</v>
      </c>
      <c r="AG218" s="105" t="str">
        <f t="shared" si="44"/>
        <v>De acuerdo a lo programado</v>
      </c>
      <c r="AH218" s="166"/>
      <c r="AI218" s="65">
        <v>100000</v>
      </c>
      <c r="AJ218" s="105">
        <v>2.99</v>
      </c>
    </row>
    <row r="219" spans="1:36" ht="37.049999999999997" customHeight="1">
      <c r="A219" s="63">
        <v>204</v>
      </c>
      <c r="B219" s="162" t="s">
        <v>403</v>
      </c>
      <c r="C219" s="162">
        <v>0</v>
      </c>
      <c r="D219" s="162">
        <v>0</v>
      </c>
      <c r="E219" s="162" t="s">
        <v>72</v>
      </c>
      <c r="F219" s="162">
        <v>20</v>
      </c>
      <c r="G219" s="231" t="s">
        <v>428</v>
      </c>
      <c r="H219" s="164" t="s">
        <v>6975</v>
      </c>
      <c r="I219" s="231" t="s">
        <v>18</v>
      </c>
      <c r="J219" s="231" t="s">
        <v>334</v>
      </c>
      <c r="K219" s="163">
        <v>8</v>
      </c>
      <c r="L219" s="165" t="s">
        <v>3778</v>
      </c>
      <c r="M219" s="165" t="s">
        <v>643</v>
      </c>
      <c r="N219" s="64">
        <v>0</v>
      </c>
      <c r="O219" s="64">
        <v>2</v>
      </c>
      <c r="P219" s="64">
        <v>1</v>
      </c>
      <c r="Q219" s="64">
        <v>10</v>
      </c>
      <c r="R219" s="64">
        <f t="shared" si="35"/>
        <v>13</v>
      </c>
      <c r="S219" s="105" t="s">
        <v>6794</v>
      </c>
      <c r="T219" s="166" t="s">
        <v>172</v>
      </c>
      <c r="U219" s="159">
        <f t="shared" si="36"/>
        <v>2</v>
      </c>
      <c r="V219" s="273">
        <v>4</v>
      </c>
      <c r="W219" s="100">
        <f t="shared" si="37"/>
        <v>2</v>
      </c>
      <c r="X219" s="105" t="str">
        <f t="shared" si="38"/>
        <v>De acuerdo a lo programado</v>
      </c>
      <c r="Y219" s="166"/>
      <c r="Z219" s="159">
        <f t="shared" si="39"/>
        <v>11</v>
      </c>
      <c r="AA219" s="159"/>
      <c r="AB219" s="100" t="str">
        <f t="shared" si="40"/>
        <v>No hay ejecución</v>
      </c>
      <c r="AC219" s="105" t="str">
        <f t="shared" si="41"/>
        <v>NA</v>
      </c>
      <c r="AD219" s="166"/>
      <c r="AE219" s="65">
        <f t="shared" si="42"/>
        <v>4</v>
      </c>
      <c r="AF219" s="100">
        <f t="shared" si="43"/>
        <v>0.30769230769230771</v>
      </c>
      <c r="AG219" s="105" t="str">
        <f t="shared" si="44"/>
        <v>Incumplimiento</v>
      </c>
      <c r="AH219" s="166"/>
      <c r="AI219" s="65">
        <v>100000</v>
      </c>
      <c r="AJ219" s="105">
        <v>5.01</v>
      </c>
    </row>
    <row r="220" spans="1:36" ht="37.049999999999997" customHeight="1">
      <c r="A220" s="63">
        <v>205</v>
      </c>
      <c r="B220" s="162" t="s">
        <v>403</v>
      </c>
      <c r="C220" s="162">
        <v>0</v>
      </c>
      <c r="D220" s="162">
        <v>0</v>
      </c>
      <c r="E220" s="162" t="s">
        <v>72</v>
      </c>
      <c r="F220" s="162">
        <v>22</v>
      </c>
      <c r="G220" s="231" t="s">
        <v>428</v>
      </c>
      <c r="H220" s="164" t="s">
        <v>6976</v>
      </c>
      <c r="I220" s="231" t="s">
        <v>18</v>
      </c>
      <c r="J220" s="231" t="s">
        <v>334</v>
      </c>
      <c r="K220" s="163">
        <v>8</v>
      </c>
      <c r="L220" s="165" t="s">
        <v>3807</v>
      </c>
      <c r="M220" s="165" t="s">
        <v>6800</v>
      </c>
      <c r="N220" s="64">
        <v>0</v>
      </c>
      <c r="O220" s="64">
        <v>1</v>
      </c>
      <c r="P220" s="64">
        <v>27</v>
      </c>
      <c r="Q220" s="64">
        <v>32</v>
      </c>
      <c r="R220" s="64">
        <f t="shared" si="35"/>
        <v>60</v>
      </c>
      <c r="S220" s="105" t="s">
        <v>6794</v>
      </c>
      <c r="T220" s="166" t="s">
        <v>6977</v>
      </c>
      <c r="U220" s="159">
        <f t="shared" si="36"/>
        <v>1</v>
      </c>
      <c r="V220" s="273">
        <v>1</v>
      </c>
      <c r="W220" s="100">
        <f t="shared" si="37"/>
        <v>1</v>
      </c>
      <c r="X220" s="105" t="str">
        <f t="shared" si="38"/>
        <v>De acuerdo a lo programado</v>
      </c>
      <c r="Y220" s="166"/>
      <c r="Z220" s="159">
        <f t="shared" si="39"/>
        <v>59</v>
      </c>
      <c r="AA220" s="159"/>
      <c r="AB220" s="100" t="str">
        <f t="shared" si="40"/>
        <v>No hay ejecución</v>
      </c>
      <c r="AC220" s="105" t="str">
        <f t="shared" si="41"/>
        <v>NA</v>
      </c>
      <c r="AD220" s="166"/>
      <c r="AE220" s="65">
        <f t="shared" si="42"/>
        <v>1</v>
      </c>
      <c r="AF220" s="100">
        <f t="shared" si="43"/>
        <v>1.6666666666666666E-2</v>
      </c>
      <c r="AG220" s="105" t="str">
        <f t="shared" si="44"/>
        <v>Incumplimiento</v>
      </c>
      <c r="AH220" s="166"/>
      <c r="AI220" s="65" t="s">
        <v>172</v>
      </c>
      <c r="AJ220" s="105" t="s">
        <v>172</v>
      </c>
    </row>
    <row r="221" spans="1:36" ht="37.049999999999997" customHeight="1" thickTop="1" thickBot="1">
      <c r="A221" s="63">
        <v>206</v>
      </c>
      <c r="B221" s="162" t="s">
        <v>403</v>
      </c>
      <c r="C221" s="162">
        <v>0</v>
      </c>
      <c r="D221" s="162">
        <v>0</v>
      </c>
      <c r="E221" s="162" t="s">
        <v>72</v>
      </c>
      <c r="F221" s="162">
        <v>21</v>
      </c>
      <c r="G221" s="231" t="s">
        <v>422</v>
      </c>
      <c r="H221" s="164" t="s">
        <v>6978</v>
      </c>
      <c r="I221" s="231" t="s">
        <v>18</v>
      </c>
      <c r="J221" s="231" t="s">
        <v>334</v>
      </c>
      <c r="K221" s="163">
        <v>8</v>
      </c>
      <c r="L221" s="165" t="s">
        <v>3778</v>
      </c>
      <c r="M221" s="165" t="s">
        <v>643</v>
      </c>
      <c r="N221" s="64">
        <v>0</v>
      </c>
      <c r="O221" s="64">
        <v>0</v>
      </c>
      <c r="P221" s="64">
        <v>0</v>
      </c>
      <c r="Q221" s="64">
        <v>0</v>
      </c>
      <c r="R221" s="64">
        <f t="shared" si="35"/>
        <v>0</v>
      </c>
      <c r="S221" s="105" t="s">
        <v>6794</v>
      </c>
      <c r="T221" s="166" t="s">
        <v>172</v>
      </c>
      <c r="U221" s="159">
        <f t="shared" si="36"/>
        <v>0</v>
      </c>
      <c r="V221" s="273"/>
      <c r="W221" s="100" t="str">
        <f t="shared" si="37"/>
        <v>No hay ejecución</v>
      </c>
      <c r="X221" s="105" t="str">
        <f t="shared" si="38"/>
        <v>NA</v>
      </c>
      <c r="Y221" s="166"/>
      <c r="Z221" s="159">
        <f t="shared" si="39"/>
        <v>0</v>
      </c>
      <c r="AA221" s="159"/>
      <c r="AB221" s="100" t="str">
        <f t="shared" si="40"/>
        <v>No hay ejecución</v>
      </c>
      <c r="AC221" s="105" t="str">
        <f t="shared" si="41"/>
        <v>NA</v>
      </c>
      <c r="AD221" s="166"/>
      <c r="AE221" s="65">
        <f t="shared" si="42"/>
        <v>0</v>
      </c>
      <c r="AF221" s="100" t="str">
        <f t="shared" si="43"/>
        <v>No hay Programación</v>
      </c>
      <c r="AG221" s="105" t="str">
        <f t="shared" si="44"/>
        <v>De acuerdo a lo programado</v>
      </c>
      <c r="AH221" s="166"/>
      <c r="AI221" s="65" t="s">
        <v>172</v>
      </c>
      <c r="AJ221" s="105" t="s">
        <v>172</v>
      </c>
    </row>
    <row r="222" spans="1:36" ht="37.049999999999997" customHeight="1">
      <c r="A222" s="63">
        <v>207</v>
      </c>
      <c r="B222" s="162" t="s">
        <v>403</v>
      </c>
      <c r="C222" s="162">
        <v>0</v>
      </c>
      <c r="D222" s="162">
        <v>0</v>
      </c>
      <c r="E222" s="162" t="s">
        <v>72</v>
      </c>
      <c r="F222" s="162">
        <v>21</v>
      </c>
      <c r="G222" s="231" t="s">
        <v>422</v>
      </c>
      <c r="H222" s="164" t="s">
        <v>6979</v>
      </c>
      <c r="I222" s="231" t="s">
        <v>18</v>
      </c>
      <c r="J222" s="231" t="s">
        <v>334</v>
      </c>
      <c r="K222" s="163">
        <v>8</v>
      </c>
      <c r="L222" s="165" t="s">
        <v>642</v>
      </c>
      <c r="M222" s="165" t="s">
        <v>674</v>
      </c>
      <c r="N222" s="64">
        <v>1</v>
      </c>
      <c r="O222" s="64">
        <v>1</v>
      </c>
      <c r="P222" s="64">
        <v>0</v>
      </c>
      <c r="Q222" s="64">
        <v>0</v>
      </c>
      <c r="R222" s="64">
        <f t="shared" si="35"/>
        <v>2</v>
      </c>
      <c r="S222" s="105" t="s">
        <v>6794</v>
      </c>
      <c r="T222" s="166" t="s">
        <v>172</v>
      </c>
      <c r="U222" s="159">
        <f t="shared" si="36"/>
        <v>2</v>
      </c>
      <c r="V222" s="273">
        <v>1</v>
      </c>
      <c r="W222" s="100">
        <f t="shared" si="37"/>
        <v>0.5</v>
      </c>
      <c r="X222" s="105" t="str">
        <f t="shared" si="38"/>
        <v>En Riesgo de no Cumplimiento</v>
      </c>
      <c r="Y222" s="166" t="s">
        <v>6980</v>
      </c>
      <c r="Z222" s="159">
        <f t="shared" si="39"/>
        <v>0</v>
      </c>
      <c r="AA222" s="159"/>
      <c r="AB222" s="100" t="str">
        <f t="shared" si="40"/>
        <v>No hay ejecución</v>
      </c>
      <c r="AC222" s="105" t="str">
        <f t="shared" si="41"/>
        <v>NA</v>
      </c>
      <c r="AD222" s="166"/>
      <c r="AE222" s="65">
        <f t="shared" si="42"/>
        <v>1</v>
      </c>
      <c r="AF222" s="100">
        <f t="shared" si="43"/>
        <v>0.5</v>
      </c>
      <c r="AG222" s="105" t="str">
        <f t="shared" si="44"/>
        <v>Incumplimiento</v>
      </c>
      <c r="AH222" s="166"/>
      <c r="AI222" s="65" t="s">
        <v>172</v>
      </c>
      <c r="AJ222" s="105" t="s">
        <v>172</v>
      </c>
    </row>
    <row r="223" spans="1:36" ht="37.049999999999997" customHeight="1" thickTop="1" thickBot="1">
      <c r="A223" s="63">
        <v>208</v>
      </c>
      <c r="B223" s="162" t="s">
        <v>403</v>
      </c>
      <c r="C223" s="162">
        <v>0</v>
      </c>
      <c r="D223" s="162">
        <v>0</v>
      </c>
      <c r="E223" s="162" t="s">
        <v>72</v>
      </c>
      <c r="F223" s="162">
        <v>21</v>
      </c>
      <c r="G223" s="231" t="s">
        <v>422</v>
      </c>
      <c r="H223" s="164" t="s">
        <v>6981</v>
      </c>
      <c r="I223" s="231" t="s">
        <v>18</v>
      </c>
      <c r="J223" s="231" t="s">
        <v>334</v>
      </c>
      <c r="K223" s="163">
        <v>8</v>
      </c>
      <c r="L223" s="165" t="s">
        <v>3778</v>
      </c>
      <c r="M223" s="165" t="s">
        <v>643</v>
      </c>
      <c r="N223" s="64">
        <v>1</v>
      </c>
      <c r="O223" s="64">
        <v>0</v>
      </c>
      <c r="P223" s="64">
        <v>0</v>
      </c>
      <c r="Q223" s="64">
        <v>1</v>
      </c>
      <c r="R223" s="64">
        <f t="shared" si="35"/>
        <v>2</v>
      </c>
      <c r="S223" s="105" t="s">
        <v>6794</v>
      </c>
      <c r="T223" s="166" t="s">
        <v>172</v>
      </c>
      <c r="U223" s="159">
        <f t="shared" si="36"/>
        <v>1</v>
      </c>
      <c r="V223" s="273"/>
      <c r="W223" s="100" t="str">
        <f t="shared" si="37"/>
        <v>No hay ejecución</v>
      </c>
      <c r="X223" s="105" t="str">
        <f t="shared" si="38"/>
        <v>NA</v>
      </c>
      <c r="Y223" s="166"/>
      <c r="Z223" s="159">
        <f t="shared" si="39"/>
        <v>1</v>
      </c>
      <c r="AA223" s="159"/>
      <c r="AB223" s="100" t="str">
        <f t="shared" si="40"/>
        <v>No hay ejecución</v>
      </c>
      <c r="AC223" s="105" t="str">
        <f t="shared" si="41"/>
        <v>NA</v>
      </c>
      <c r="AD223" s="166"/>
      <c r="AE223" s="65">
        <f t="shared" si="42"/>
        <v>0</v>
      </c>
      <c r="AF223" s="100" t="str">
        <f t="shared" si="43"/>
        <v>No hay Programación</v>
      </c>
      <c r="AG223" s="105" t="str">
        <f t="shared" si="44"/>
        <v>De acuerdo a lo programado</v>
      </c>
      <c r="AH223" s="166"/>
      <c r="AI223" s="65" t="s">
        <v>172</v>
      </c>
      <c r="AJ223" s="105" t="s">
        <v>172</v>
      </c>
    </row>
    <row r="224" spans="1:36" ht="37.049999999999997" customHeight="1">
      <c r="A224" s="63">
        <v>209</v>
      </c>
      <c r="B224" s="162" t="s">
        <v>388</v>
      </c>
      <c r="C224" s="162">
        <v>0</v>
      </c>
      <c r="D224" s="162" t="s">
        <v>99</v>
      </c>
      <c r="E224" s="162" t="s">
        <v>78</v>
      </c>
      <c r="F224" s="162">
        <v>22</v>
      </c>
      <c r="G224" s="231" t="s">
        <v>428</v>
      </c>
      <c r="H224" s="164" t="s">
        <v>4041</v>
      </c>
      <c r="I224" s="231" t="s">
        <v>20</v>
      </c>
      <c r="J224" s="231" t="s">
        <v>338</v>
      </c>
      <c r="K224" s="163">
        <v>5</v>
      </c>
      <c r="L224" s="165" t="s">
        <v>2205</v>
      </c>
      <c r="M224" s="165" t="s">
        <v>6797</v>
      </c>
      <c r="N224" s="64">
        <v>34</v>
      </c>
      <c r="O224" s="64">
        <v>1</v>
      </c>
      <c r="P224" s="64">
        <v>1</v>
      </c>
      <c r="Q224" s="64">
        <v>0</v>
      </c>
      <c r="R224" s="64">
        <f t="shared" si="35"/>
        <v>36</v>
      </c>
      <c r="S224" s="105" t="s">
        <v>6794</v>
      </c>
      <c r="T224" s="166" t="s">
        <v>172</v>
      </c>
      <c r="U224" s="159">
        <f t="shared" si="36"/>
        <v>35</v>
      </c>
      <c r="V224" s="273">
        <v>39</v>
      </c>
      <c r="W224" s="100">
        <f t="shared" si="37"/>
        <v>1.1142857142857143</v>
      </c>
      <c r="X224" s="105" t="str">
        <f t="shared" si="38"/>
        <v>De acuerdo a lo programado</v>
      </c>
      <c r="Y224" s="166"/>
      <c r="Z224" s="159">
        <f t="shared" si="39"/>
        <v>1</v>
      </c>
      <c r="AA224" s="159"/>
      <c r="AB224" s="100" t="str">
        <f t="shared" si="40"/>
        <v>No hay ejecución</v>
      </c>
      <c r="AC224" s="105" t="str">
        <f t="shared" si="41"/>
        <v>NA</v>
      </c>
      <c r="AD224" s="166"/>
      <c r="AE224" s="65">
        <f t="shared" si="42"/>
        <v>39</v>
      </c>
      <c r="AF224" s="100">
        <f t="shared" si="43"/>
        <v>1.0833333333333333</v>
      </c>
      <c r="AG224" s="105" t="str">
        <f t="shared" si="44"/>
        <v>De acuerdo a lo programado</v>
      </c>
      <c r="AH224" s="166"/>
      <c r="AI224" s="65">
        <v>2750000</v>
      </c>
      <c r="AJ224" s="105">
        <v>1.01</v>
      </c>
    </row>
    <row r="225" spans="1:36" ht="37.049999999999997" customHeight="1">
      <c r="A225" s="63">
        <v>210</v>
      </c>
      <c r="B225" s="162" t="s">
        <v>388</v>
      </c>
      <c r="C225" s="162">
        <v>0</v>
      </c>
      <c r="D225" s="162" t="s">
        <v>99</v>
      </c>
      <c r="E225" s="162" t="s">
        <v>78</v>
      </c>
      <c r="F225" s="162">
        <v>22</v>
      </c>
      <c r="G225" s="231" t="s">
        <v>428</v>
      </c>
      <c r="H225" s="164" t="s">
        <v>4042</v>
      </c>
      <c r="I225" s="231" t="s">
        <v>20</v>
      </c>
      <c r="J225" s="231" t="s">
        <v>338</v>
      </c>
      <c r="K225" s="163">
        <v>5</v>
      </c>
      <c r="L225" s="165" t="s">
        <v>2209</v>
      </c>
      <c r="M225" s="165" t="s">
        <v>6800</v>
      </c>
      <c r="N225" s="64">
        <v>9</v>
      </c>
      <c r="O225" s="64">
        <v>13</v>
      </c>
      <c r="P225" s="64">
        <v>2</v>
      </c>
      <c r="Q225" s="64">
        <v>3</v>
      </c>
      <c r="R225" s="64">
        <f t="shared" si="35"/>
        <v>27</v>
      </c>
      <c r="S225" s="105" t="s">
        <v>6794</v>
      </c>
      <c r="T225" s="166" t="s">
        <v>172</v>
      </c>
      <c r="U225" s="159">
        <f t="shared" si="36"/>
        <v>22</v>
      </c>
      <c r="V225" s="273">
        <v>24</v>
      </c>
      <c r="W225" s="100">
        <f t="shared" si="37"/>
        <v>1.0909090909090908</v>
      </c>
      <c r="X225" s="105" t="str">
        <f t="shared" si="38"/>
        <v>De acuerdo a lo programado</v>
      </c>
      <c r="Y225" s="166"/>
      <c r="Z225" s="159">
        <f t="shared" si="39"/>
        <v>5</v>
      </c>
      <c r="AA225" s="159"/>
      <c r="AB225" s="100" t="str">
        <f t="shared" si="40"/>
        <v>No hay ejecución</v>
      </c>
      <c r="AC225" s="105" t="str">
        <f t="shared" si="41"/>
        <v>NA</v>
      </c>
      <c r="AD225" s="166"/>
      <c r="AE225" s="65">
        <f t="shared" si="42"/>
        <v>24</v>
      </c>
      <c r="AF225" s="100">
        <f t="shared" si="43"/>
        <v>0.88888888888888884</v>
      </c>
      <c r="AG225" s="105" t="str">
        <f t="shared" si="44"/>
        <v>Atraso Leve</v>
      </c>
      <c r="AH225" s="166"/>
      <c r="AI225" s="65">
        <v>1550000</v>
      </c>
      <c r="AJ225" s="105">
        <v>1.04</v>
      </c>
    </row>
    <row r="226" spans="1:36" ht="37.049999999999997" customHeight="1">
      <c r="A226" s="63">
        <v>211</v>
      </c>
      <c r="B226" s="162" t="s">
        <v>388</v>
      </c>
      <c r="C226" s="162">
        <v>0</v>
      </c>
      <c r="D226" s="162" t="s">
        <v>99</v>
      </c>
      <c r="E226" s="162" t="s">
        <v>78</v>
      </c>
      <c r="F226" s="162">
        <v>22</v>
      </c>
      <c r="G226" s="231" t="s">
        <v>428</v>
      </c>
      <c r="H226" s="164" t="s">
        <v>6982</v>
      </c>
      <c r="I226" s="231" t="s">
        <v>20</v>
      </c>
      <c r="J226" s="231" t="s">
        <v>338</v>
      </c>
      <c r="K226" s="163">
        <v>5</v>
      </c>
      <c r="L226" s="165" t="s">
        <v>3769</v>
      </c>
      <c r="M226" s="165" t="s">
        <v>6800</v>
      </c>
      <c r="N226" s="64">
        <v>4</v>
      </c>
      <c r="O226" s="64">
        <v>5</v>
      </c>
      <c r="P226" s="64">
        <v>4</v>
      </c>
      <c r="Q226" s="64">
        <v>1</v>
      </c>
      <c r="R226" s="64">
        <f t="shared" si="35"/>
        <v>14</v>
      </c>
      <c r="S226" s="105" t="s">
        <v>6794</v>
      </c>
      <c r="T226" s="166" t="s">
        <v>6983</v>
      </c>
      <c r="U226" s="159">
        <f t="shared" si="36"/>
        <v>9</v>
      </c>
      <c r="V226" s="273">
        <v>7</v>
      </c>
      <c r="W226" s="100">
        <f t="shared" si="37"/>
        <v>0.77777777777777779</v>
      </c>
      <c r="X226" s="105" t="str">
        <f t="shared" si="38"/>
        <v>Atraso Leve</v>
      </c>
      <c r="Y226" s="166" t="s">
        <v>6984</v>
      </c>
      <c r="Z226" s="159">
        <f t="shared" si="39"/>
        <v>5</v>
      </c>
      <c r="AA226" s="159"/>
      <c r="AB226" s="100" t="str">
        <f t="shared" si="40"/>
        <v>No hay ejecución</v>
      </c>
      <c r="AC226" s="105" t="str">
        <f t="shared" si="41"/>
        <v>NA</v>
      </c>
      <c r="AD226" s="166"/>
      <c r="AE226" s="65">
        <f t="shared" si="42"/>
        <v>7</v>
      </c>
      <c r="AF226" s="100">
        <f t="shared" si="43"/>
        <v>0.5</v>
      </c>
      <c r="AG226" s="105" t="str">
        <f t="shared" si="44"/>
        <v>Incumplimiento</v>
      </c>
      <c r="AH226" s="166"/>
      <c r="AI226" s="65">
        <v>2850000</v>
      </c>
      <c r="AJ226" s="105">
        <v>1.05</v>
      </c>
    </row>
    <row r="227" spans="1:36" ht="37.049999999999997" customHeight="1">
      <c r="A227" s="63">
        <v>212</v>
      </c>
      <c r="B227" s="162" t="s">
        <v>388</v>
      </c>
      <c r="C227" s="162">
        <v>0</v>
      </c>
      <c r="D227" s="162" t="s">
        <v>99</v>
      </c>
      <c r="E227" s="162" t="s">
        <v>78</v>
      </c>
      <c r="F227" s="162">
        <v>22</v>
      </c>
      <c r="G227" s="231" t="s">
        <v>541</v>
      </c>
      <c r="H227" s="164" t="s">
        <v>4064</v>
      </c>
      <c r="I227" s="231" t="s">
        <v>20</v>
      </c>
      <c r="J227" s="231" t="s">
        <v>338</v>
      </c>
      <c r="K227" s="163">
        <v>5</v>
      </c>
      <c r="L227" s="165" t="s">
        <v>3778</v>
      </c>
      <c r="M227" s="165" t="s">
        <v>6800</v>
      </c>
      <c r="N227" s="64">
        <v>6</v>
      </c>
      <c r="O227" s="64">
        <v>15</v>
      </c>
      <c r="P227" s="64">
        <v>4</v>
      </c>
      <c r="Q227" s="64">
        <v>2</v>
      </c>
      <c r="R227" s="64">
        <f t="shared" si="35"/>
        <v>27</v>
      </c>
      <c r="S227" s="105" t="s">
        <v>6794</v>
      </c>
      <c r="T227" s="166" t="s">
        <v>172</v>
      </c>
      <c r="U227" s="159">
        <f t="shared" si="36"/>
        <v>21</v>
      </c>
      <c r="V227" s="273">
        <v>15</v>
      </c>
      <c r="W227" s="100">
        <f t="shared" si="37"/>
        <v>0.7142857142857143</v>
      </c>
      <c r="X227" s="105" t="str">
        <f t="shared" si="38"/>
        <v>Atraso Leve</v>
      </c>
      <c r="Y227" s="166" t="s">
        <v>6985</v>
      </c>
      <c r="Z227" s="159">
        <f t="shared" si="39"/>
        <v>6</v>
      </c>
      <c r="AA227" s="159"/>
      <c r="AB227" s="100" t="str">
        <f t="shared" si="40"/>
        <v>No hay ejecución</v>
      </c>
      <c r="AC227" s="105" t="str">
        <f t="shared" si="41"/>
        <v>NA</v>
      </c>
      <c r="AD227" s="166"/>
      <c r="AE227" s="65">
        <f t="shared" si="42"/>
        <v>15</v>
      </c>
      <c r="AF227" s="100">
        <f t="shared" si="43"/>
        <v>0.55555555555555558</v>
      </c>
      <c r="AG227" s="105" t="str">
        <f t="shared" si="44"/>
        <v>Incumplimiento</v>
      </c>
      <c r="AH227" s="166"/>
      <c r="AI227" s="65">
        <v>1900000</v>
      </c>
      <c r="AJ227" s="105">
        <v>1.08</v>
      </c>
    </row>
    <row r="228" spans="1:36" ht="37.049999999999997" customHeight="1">
      <c r="A228" s="63">
        <v>213</v>
      </c>
      <c r="B228" s="162" t="s">
        <v>388</v>
      </c>
      <c r="C228" s="162">
        <v>0</v>
      </c>
      <c r="D228" s="162" t="s">
        <v>99</v>
      </c>
      <c r="E228" s="162" t="s">
        <v>78</v>
      </c>
      <c r="F228" s="162">
        <v>22</v>
      </c>
      <c r="G228" s="231" t="s">
        <v>541</v>
      </c>
      <c r="H228" s="164" t="s">
        <v>4045</v>
      </c>
      <c r="I228" s="231" t="s">
        <v>20</v>
      </c>
      <c r="J228" s="231" t="s">
        <v>338</v>
      </c>
      <c r="K228" s="163">
        <v>5</v>
      </c>
      <c r="L228" s="165" t="s">
        <v>664</v>
      </c>
      <c r="M228" s="165" t="s">
        <v>6800</v>
      </c>
      <c r="N228" s="64">
        <v>16</v>
      </c>
      <c r="O228" s="64">
        <v>34</v>
      </c>
      <c r="P228" s="64">
        <v>26</v>
      </c>
      <c r="Q228" s="64">
        <v>22</v>
      </c>
      <c r="R228" s="64">
        <f t="shared" si="35"/>
        <v>98</v>
      </c>
      <c r="S228" s="105" t="s">
        <v>6794</v>
      </c>
      <c r="T228" s="166" t="s">
        <v>172</v>
      </c>
      <c r="U228" s="159">
        <f t="shared" si="36"/>
        <v>50</v>
      </c>
      <c r="V228" s="273">
        <v>46</v>
      </c>
      <c r="W228" s="100">
        <f t="shared" si="37"/>
        <v>0.92</v>
      </c>
      <c r="X228" s="105" t="str">
        <f t="shared" si="38"/>
        <v>De acuerdo a lo programado</v>
      </c>
      <c r="Y228" s="166"/>
      <c r="Z228" s="159">
        <f t="shared" si="39"/>
        <v>48</v>
      </c>
      <c r="AA228" s="159"/>
      <c r="AB228" s="100" t="str">
        <f t="shared" si="40"/>
        <v>No hay ejecución</v>
      </c>
      <c r="AC228" s="105" t="str">
        <f t="shared" si="41"/>
        <v>NA</v>
      </c>
      <c r="AD228" s="166"/>
      <c r="AE228" s="65">
        <f t="shared" si="42"/>
        <v>46</v>
      </c>
      <c r="AF228" s="100">
        <f t="shared" si="43"/>
        <v>0.46938775510204084</v>
      </c>
      <c r="AG228" s="105" t="str">
        <f t="shared" si="44"/>
        <v>Incumplimiento</v>
      </c>
      <c r="AH228" s="166"/>
      <c r="AI228" s="65">
        <v>400000</v>
      </c>
      <c r="AJ228" s="105">
        <v>2.0099999999999998</v>
      </c>
    </row>
    <row r="229" spans="1:36" ht="37.049999999999997" customHeight="1">
      <c r="A229" s="63">
        <v>214</v>
      </c>
      <c r="B229" s="162" t="s">
        <v>388</v>
      </c>
      <c r="C229" s="162">
        <v>0</v>
      </c>
      <c r="D229" s="162" t="s">
        <v>99</v>
      </c>
      <c r="E229" s="162" t="s">
        <v>78</v>
      </c>
      <c r="F229" s="162">
        <v>22</v>
      </c>
      <c r="G229" s="231" t="s">
        <v>541</v>
      </c>
      <c r="H229" s="164" t="s">
        <v>6986</v>
      </c>
      <c r="I229" s="231" t="s">
        <v>20</v>
      </c>
      <c r="J229" s="231" t="s">
        <v>338</v>
      </c>
      <c r="K229" s="163">
        <v>5</v>
      </c>
      <c r="L229" s="165" t="s">
        <v>642</v>
      </c>
      <c r="M229" s="165" t="s">
        <v>674</v>
      </c>
      <c r="N229" s="64">
        <v>4</v>
      </c>
      <c r="O229" s="64">
        <v>13</v>
      </c>
      <c r="P229" s="64">
        <v>4</v>
      </c>
      <c r="Q229" s="64">
        <v>12</v>
      </c>
      <c r="R229" s="64">
        <f t="shared" si="35"/>
        <v>33</v>
      </c>
      <c r="S229" s="105" t="s">
        <v>6794</v>
      </c>
      <c r="T229" s="166" t="s">
        <v>172</v>
      </c>
      <c r="U229" s="159">
        <f t="shared" si="36"/>
        <v>17</v>
      </c>
      <c r="V229" s="273">
        <v>23</v>
      </c>
      <c r="W229" s="100">
        <f t="shared" si="37"/>
        <v>1.3529411764705883</v>
      </c>
      <c r="X229" s="105" t="str">
        <f t="shared" si="38"/>
        <v>De acuerdo a lo programado</v>
      </c>
      <c r="Y229" s="166"/>
      <c r="Z229" s="159">
        <f t="shared" si="39"/>
        <v>16</v>
      </c>
      <c r="AA229" s="159"/>
      <c r="AB229" s="100" t="str">
        <f t="shared" si="40"/>
        <v>No hay ejecución</v>
      </c>
      <c r="AC229" s="105" t="str">
        <f t="shared" si="41"/>
        <v>NA</v>
      </c>
      <c r="AD229" s="166"/>
      <c r="AE229" s="65">
        <f t="shared" si="42"/>
        <v>23</v>
      </c>
      <c r="AF229" s="100">
        <f t="shared" si="43"/>
        <v>0.69696969696969702</v>
      </c>
      <c r="AG229" s="105" t="str">
        <f t="shared" si="44"/>
        <v>Incumplimiento</v>
      </c>
      <c r="AH229" s="166"/>
      <c r="AI229" s="65">
        <v>100000</v>
      </c>
      <c r="AJ229" s="105">
        <v>2.99</v>
      </c>
    </row>
    <row r="230" spans="1:36" ht="37.049999999999997" customHeight="1">
      <c r="A230" s="63">
        <v>215</v>
      </c>
      <c r="B230" s="162" t="s">
        <v>388</v>
      </c>
      <c r="C230" s="162">
        <v>0</v>
      </c>
      <c r="D230" s="162" t="s">
        <v>99</v>
      </c>
      <c r="E230" s="162" t="s">
        <v>78</v>
      </c>
      <c r="F230" s="162">
        <v>21</v>
      </c>
      <c r="G230" s="231" t="s">
        <v>541</v>
      </c>
      <c r="H230" s="164" t="s">
        <v>4049</v>
      </c>
      <c r="I230" s="231" t="s">
        <v>18</v>
      </c>
      <c r="J230" s="231" t="s">
        <v>338</v>
      </c>
      <c r="K230" s="163">
        <v>10</v>
      </c>
      <c r="L230" s="165" t="s">
        <v>642</v>
      </c>
      <c r="M230" s="165" t="s">
        <v>674</v>
      </c>
      <c r="N230" s="64">
        <v>15</v>
      </c>
      <c r="O230" s="64">
        <v>15</v>
      </c>
      <c r="P230" s="64">
        <v>17</v>
      </c>
      <c r="Q230" s="64">
        <v>20</v>
      </c>
      <c r="R230" s="64">
        <f t="shared" si="35"/>
        <v>67</v>
      </c>
      <c r="S230" s="105" t="s">
        <v>6794</v>
      </c>
      <c r="T230" s="166" t="s">
        <v>172</v>
      </c>
      <c r="U230" s="159">
        <f t="shared" si="36"/>
        <v>30</v>
      </c>
      <c r="V230" s="273">
        <v>32</v>
      </c>
      <c r="W230" s="100">
        <f t="shared" si="37"/>
        <v>1.0666666666666667</v>
      </c>
      <c r="X230" s="105" t="str">
        <f t="shared" si="38"/>
        <v>De acuerdo a lo programado</v>
      </c>
      <c r="Y230" s="166"/>
      <c r="Z230" s="159">
        <f t="shared" si="39"/>
        <v>37</v>
      </c>
      <c r="AA230" s="159"/>
      <c r="AB230" s="100" t="str">
        <f t="shared" si="40"/>
        <v>No hay ejecución</v>
      </c>
      <c r="AC230" s="105" t="str">
        <f t="shared" si="41"/>
        <v>NA</v>
      </c>
      <c r="AD230" s="166"/>
      <c r="AE230" s="65">
        <f t="shared" si="42"/>
        <v>32</v>
      </c>
      <c r="AF230" s="100">
        <f t="shared" si="43"/>
        <v>0.47761194029850745</v>
      </c>
      <c r="AG230" s="105" t="str">
        <f t="shared" si="44"/>
        <v>Incumplimiento</v>
      </c>
      <c r="AH230" s="166"/>
      <c r="AI230" s="65">
        <v>100000</v>
      </c>
      <c r="AJ230" s="105">
        <v>5.01</v>
      </c>
    </row>
    <row r="231" spans="1:36" ht="37.049999999999997" customHeight="1">
      <c r="A231" s="63">
        <v>216</v>
      </c>
      <c r="B231" s="162" t="s">
        <v>388</v>
      </c>
      <c r="C231" s="162">
        <v>0</v>
      </c>
      <c r="D231" s="162" t="s">
        <v>99</v>
      </c>
      <c r="E231" s="162" t="s">
        <v>78</v>
      </c>
      <c r="F231" s="162">
        <v>22</v>
      </c>
      <c r="G231" s="231" t="s">
        <v>541</v>
      </c>
      <c r="H231" s="164" t="s">
        <v>6987</v>
      </c>
      <c r="I231" s="231" t="s">
        <v>18</v>
      </c>
      <c r="J231" s="231" t="s">
        <v>338</v>
      </c>
      <c r="K231" s="163">
        <v>10</v>
      </c>
      <c r="L231" s="165" t="s">
        <v>642</v>
      </c>
      <c r="M231" s="165" t="s">
        <v>4499</v>
      </c>
      <c r="N231" s="64">
        <v>1</v>
      </c>
      <c r="O231" s="64">
        <v>3</v>
      </c>
      <c r="P231" s="64">
        <v>2</v>
      </c>
      <c r="Q231" s="64">
        <v>6</v>
      </c>
      <c r="R231" s="64">
        <f t="shared" si="35"/>
        <v>12</v>
      </c>
      <c r="S231" s="105" t="s">
        <v>6794</v>
      </c>
      <c r="T231" s="166" t="s">
        <v>172</v>
      </c>
      <c r="U231" s="159">
        <f t="shared" si="36"/>
        <v>4</v>
      </c>
      <c r="V231" s="273">
        <v>5</v>
      </c>
      <c r="W231" s="100">
        <f t="shared" si="37"/>
        <v>1.25</v>
      </c>
      <c r="X231" s="105" t="str">
        <f t="shared" si="38"/>
        <v>De acuerdo a lo programado</v>
      </c>
      <c r="Y231" s="166"/>
      <c r="Z231" s="159">
        <f t="shared" si="39"/>
        <v>8</v>
      </c>
      <c r="AA231" s="159"/>
      <c r="AB231" s="100" t="str">
        <f t="shared" si="40"/>
        <v>No hay ejecución</v>
      </c>
      <c r="AC231" s="105" t="str">
        <f t="shared" si="41"/>
        <v>NA</v>
      </c>
      <c r="AD231" s="166"/>
      <c r="AE231" s="65">
        <f t="shared" si="42"/>
        <v>5</v>
      </c>
      <c r="AF231" s="100">
        <f t="shared" si="43"/>
        <v>0.41666666666666669</v>
      </c>
      <c r="AG231" s="105" t="str">
        <f t="shared" si="44"/>
        <v>Incumplimiento</v>
      </c>
      <c r="AH231" s="166"/>
      <c r="AI231" s="65" t="s">
        <v>172</v>
      </c>
      <c r="AJ231" s="105" t="s">
        <v>172</v>
      </c>
    </row>
    <row r="232" spans="1:36" ht="37.049999999999997" customHeight="1">
      <c r="A232" s="63">
        <v>217</v>
      </c>
      <c r="B232" s="162" t="s">
        <v>388</v>
      </c>
      <c r="C232" s="162">
        <v>0</v>
      </c>
      <c r="D232" s="162" t="s">
        <v>99</v>
      </c>
      <c r="E232" s="162" t="s">
        <v>78</v>
      </c>
      <c r="F232" s="162">
        <v>22</v>
      </c>
      <c r="G232" s="231" t="s">
        <v>541</v>
      </c>
      <c r="H232" s="164" t="s">
        <v>6988</v>
      </c>
      <c r="I232" s="231" t="s">
        <v>18</v>
      </c>
      <c r="J232" s="231" t="s">
        <v>338</v>
      </c>
      <c r="K232" s="163">
        <v>10</v>
      </c>
      <c r="L232" s="165" t="s">
        <v>640</v>
      </c>
      <c r="M232" s="165" t="s">
        <v>636</v>
      </c>
      <c r="N232" s="64">
        <v>3</v>
      </c>
      <c r="O232" s="64">
        <v>0</v>
      </c>
      <c r="P232" s="64">
        <v>1</v>
      </c>
      <c r="Q232" s="64">
        <v>3</v>
      </c>
      <c r="R232" s="64">
        <f t="shared" si="35"/>
        <v>7</v>
      </c>
      <c r="S232" s="105" t="s">
        <v>6794</v>
      </c>
      <c r="T232" s="166" t="s">
        <v>172</v>
      </c>
      <c r="U232" s="159">
        <f t="shared" si="36"/>
        <v>3</v>
      </c>
      <c r="V232" s="273">
        <v>3</v>
      </c>
      <c r="W232" s="100">
        <f t="shared" si="37"/>
        <v>1</v>
      </c>
      <c r="X232" s="105" t="str">
        <f t="shared" si="38"/>
        <v>De acuerdo a lo programado</v>
      </c>
      <c r="Y232" s="166"/>
      <c r="Z232" s="159">
        <f t="shared" si="39"/>
        <v>4</v>
      </c>
      <c r="AA232" s="159"/>
      <c r="AB232" s="100" t="str">
        <f t="shared" si="40"/>
        <v>No hay ejecución</v>
      </c>
      <c r="AC232" s="105" t="str">
        <f t="shared" si="41"/>
        <v>NA</v>
      </c>
      <c r="AD232" s="166"/>
      <c r="AE232" s="65">
        <f t="shared" si="42"/>
        <v>3</v>
      </c>
      <c r="AF232" s="100">
        <f t="shared" si="43"/>
        <v>0.42857142857142855</v>
      </c>
      <c r="AG232" s="105" t="str">
        <f t="shared" si="44"/>
        <v>Incumplimiento</v>
      </c>
      <c r="AH232" s="166"/>
      <c r="AI232" s="65" t="s">
        <v>172</v>
      </c>
      <c r="AJ232" s="105" t="s">
        <v>172</v>
      </c>
    </row>
    <row r="233" spans="1:36" ht="37.049999999999997" customHeight="1">
      <c r="A233" s="63">
        <v>218</v>
      </c>
      <c r="B233" s="162" t="s">
        <v>388</v>
      </c>
      <c r="C233" s="162">
        <v>0</v>
      </c>
      <c r="D233" s="162" t="s">
        <v>99</v>
      </c>
      <c r="E233" s="162" t="s">
        <v>78</v>
      </c>
      <c r="F233" s="162">
        <v>21</v>
      </c>
      <c r="G233" s="231" t="s">
        <v>541</v>
      </c>
      <c r="H233" s="164" t="s">
        <v>6989</v>
      </c>
      <c r="I233" s="231" t="s">
        <v>18</v>
      </c>
      <c r="J233" s="231" t="s">
        <v>338</v>
      </c>
      <c r="K233" s="163">
        <v>10</v>
      </c>
      <c r="L233" s="165" t="s">
        <v>664</v>
      </c>
      <c r="M233" s="165" t="s">
        <v>4499</v>
      </c>
      <c r="N233" s="64">
        <v>0</v>
      </c>
      <c r="O233" s="64">
        <v>4</v>
      </c>
      <c r="P233" s="64">
        <v>1</v>
      </c>
      <c r="Q233" s="64">
        <v>8</v>
      </c>
      <c r="R233" s="64">
        <f t="shared" si="35"/>
        <v>13</v>
      </c>
      <c r="S233" s="105" t="s">
        <v>6794</v>
      </c>
      <c r="T233" s="166" t="s">
        <v>172</v>
      </c>
      <c r="U233" s="159">
        <f t="shared" si="36"/>
        <v>4</v>
      </c>
      <c r="V233" s="273">
        <v>7</v>
      </c>
      <c r="W233" s="100">
        <f t="shared" si="37"/>
        <v>1.75</v>
      </c>
      <c r="X233" s="105" t="str">
        <f t="shared" si="38"/>
        <v>De acuerdo a lo programado</v>
      </c>
      <c r="Y233" s="166"/>
      <c r="Z233" s="159">
        <f t="shared" si="39"/>
        <v>9</v>
      </c>
      <c r="AA233" s="159"/>
      <c r="AB233" s="100" t="str">
        <f t="shared" si="40"/>
        <v>No hay ejecución</v>
      </c>
      <c r="AC233" s="105" t="str">
        <f t="shared" si="41"/>
        <v>NA</v>
      </c>
      <c r="AD233" s="166"/>
      <c r="AE233" s="65">
        <f t="shared" si="42"/>
        <v>7</v>
      </c>
      <c r="AF233" s="100">
        <f t="shared" si="43"/>
        <v>0.53846153846153844</v>
      </c>
      <c r="AG233" s="105" t="str">
        <f t="shared" si="44"/>
        <v>Incumplimiento</v>
      </c>
      <c r="AH233" s="166"/>
      <c r="AI233" s="65" t="s">
        <v>172</v>
      </c>
      <c r="AJ233" s="105" t="s">
        <v>172</v>
      </c>
    </row>
    <row r="234" spans="1:36" ht="37.049999999999997" customHeight="1">
      <c r="A234" s="63">
        <v>219</v>
      </c>
      <c r="B234" s="162" t="s">
        <v>388</v>
      </c>
      <c r="C234" s="162">
        <v>0</v>
      </c>
      <c r="D234" s="162" t="s">
        <v>99</v>
      </c>
      <c r="E234" s="162" t="s">
        <v>78</v>
      </c>
      <c r="F234" s="162">
        <v>22</v>
      </c>
      <c r="G234" s="231" t="s">
        <v>524</v>
      </c>
      <c r="H234" s="164" t="s">
        <v>6990</v>
      </c>
      <c r="I234" s="231" t="s">
        <v>18</v>
      </c>
      <c r="J234" s="231" t="s">
        <v>338</v>
      </c>
      <c r="K234" s="163">
        <v>10</v>
      </c>
      <c r="L234" s="165" t="s">
        <v>664</v>
      </c>
      <c r="M234" s="165" t="s">
        <v>4499</v>
      </c>
      <c r="N234" s="64">
        <v>0</v>
      </c>
      <c r="O234" s="64">
        <v>4</v>
      </c>
      <c r="P234" s="64">
        <v>1</v>
      </c>
      <c r="Q234" s="64">
        <v>6</v>
      </c>
      <c r="R234" s="64">
        <f t="shared" si="35"/>
        <v>11</v>
      </c>
      <c r="S234" s="105" t="s">
        <v>6794</v>
      </c>
      <c r="T234" s="166" t="s">
        <v>172</v>
      </c>
      <c r="U234" s="159">
        <f t="shared" si="36"/>
        <v>4</v>
      </c>
      <c r="V234" s="273">
        <v>3</v>
      </c>
      <c r="W234" s="100">
        <f t="shared" si="37"/>
        <v>0.75</v>
      </c>
      <c r="X234" s="105" t="str">
        <f t="shared" si="38"/>
        <v>Atraso Leve</v>
      </c>
      <c r="Y234" s="166" t="s">
        <v>6991</v>
      </c>
      <c r="Z234" s="159">
        <f t="shared" si="39"/>
        <v>7</v>
      </c>
      <c r="AA234" s="159"/>
      <c r="AB234" s="100" t="str">
        <f t="shared" si="40"/>
        <v>No hay ejecución</v>
      </c>
      <c r="AC234" s="105" t="str">
        <f t="shared" si="41"/>
        <v>NA</v>
      </c>
      <c r="AD234" s="166"/>
      <c r="AE234" s="65">
        <f t="shared" si="42"/>
        <v>3</v>
      </c>
      <c r="AF234" s="100">
        <f t="shared" si="43"/>
        <v>0.27272727272727271</v>
      </c>
      <c r="AG234" s="105" t="str">
        <f t="shared" si="44"/>
        <v>Incumplimiento</v>
      </c>
      <c r="AH234" s="166"/>
      <c r="AI234" s="65" t="s">
        <v>172</v>
      </c>
      <c r="AJ234" s="105" t="s">
        <v>172</v>
      </c>
    </row>
    <row r="235" spans="1:36" ht="37.049999999999997" customHeight="1">
      <c r="A235" s="63">
        <v>220</v>
      </c>
      <c r="B235" s="162" t="s">
        <v>388</v>
      </c>
      <c r="C235" s="162">
        <v>0</v>
      </c>
      <c r="D235" s="162" t="s">
        <v>99</v>
      </c>
      <c r="E235" s="162" t="s">
        <v>78</v>
      </c>
      <c r="F235" s="162">
        <v>21</v>
      </c>
      <c r="G235" s="231" t="s">
        <v>524</v>
      </c>
      <c r="H235" s="164" t="s">
        <v>6992</v>
      </c>
      <c r="I235" s="231" t="s">
        <v>345</v>
      </c>
      <c r="J235" s="231" t="s">
        <v>338</v>
      </c>
      <c r="K235" s="163">
        <v>16</v>
      </c>
      <c r="L235" s="165" t="s">
        <v>664</v>
      </c>
      <c r="M235" s="165" t="s">
        <v>4499</v>
      </c>
      <c r="N235" s="64">
        <v>0</v>
      </c>
      <c r="O235" s="64">
        <v>4</v>
      </c>
      <c r="P235" s="64">
        <v>1</v>
      </c>
      <c r="Q235" s="64">
        <v>6</v>
      </c>
      <c r="R235" s="64">
        <f t="shared" si="35"/>
        <v>11</v>
      </c>
      <c r="S235" s="105" t="s">
        <v>6794</v>
      </c>
      <c r="T235" s="166" t="s">
        <v>172</v>
      </c>
      <c r="U235" s="159">
        <f t="shared" si="36"/>
        <v>4</v>
      </c>
      <c r="V235" s="273">
        <v>1</v>
      </c>
      <c r="W235" s="100">
        <f t="shared" si="37"/>
        <v>0.25</v>
      </c>
      <c r="X235" s="105" t="str">
        <f t="shared" si="38"/>
        <v>En Riesgo de no Cumplimiento</v>
      </c>
      <c r="Y235" s="166" t="s">
        <v>6993</v>
      </c>
      <c r="Z235" s="159">
        <f t="shared" si="39"/>
        <v>7</v>
      </c>
      <c r="AA235" s="159"/>
      <c r="AB235" s="100" t="str">
        <f t="shared" si="40"/>
        <v>No hay ejecución</v>
      </c>
      <c r="AC235" s="105" t="str">
        <f t="shared" si="41"/>
        <v>NA</v>
      </c>
      <c r="AD235" s="166"/>
      <c r="AE235" s="65">
        <f t="shared" si="42"/>
        <v>1</v>
      </c>
      <c r="AF235" s="100">
        <f t="shared" si="43"/>
        <v>9.0909090909090912E-2</v>
      </c>
      <c r="AG235" s="105" t="str">
        <f t="shared" si="44"/>
        <v>Incumplimiento</v>
      </c>
      <c r="AH235" s="166"/>
      <c r="AI235" s="65" t="s">
        <v>172</v>
      </c>
      <c r="AJ235" s="105" t="s">
        <v>172</v>
      </c>
    </row>
    <row r="236" spans="1:36" ht="37.049999999999997" customHeight="1" thickTop="1" thickBot="1">
      <c r="A236" s="63">
        <v>221</v>
      </c>
      <c r="B236" s="162" t="s">
        <v>388</v>
      </c>
      <c r="C236" s="162">
        <v>0</v>
      </c>
      <c r="D236" s="162" t="s">
        <v>99</v>
      </c>
      <c r="E236" s="162" t="s">
        <v>78</v>
      </c>
      <c r="F236" s="162">
        <v>21</v>
      </c>
      <c r="G236" s="231" t="s">
        <v>524</v>
      </c>
      <c r="H236" s="164" t="s">
        <v>6205</v>
      </c>
      <c r="I236" s="231" t="s">
        <v>345</v>
      </c>
      <c r="J236" s="231" t="s">
        <v>338</v>
      </c>
      <c r="K236" s="163">
        <v>16</v>
      </c>
      <c r="L236" s="165" t="s">
        <v>664</v>
      </c>
      <c r="M236" s="165" t="s">
        <v>6800</v>
      </c>
      <c r="N236" s="64">
        <v>0</v>
      </c>
      <c r="O236" s="64">
        <v>1</v>
      </c>
      <c r="P236" s="64">
        <v>5</v>
      </c>
      <c r="Q236" s="64">
        <v>9</v>
      </c>
      <c r="R236" s="64">
        <f t="shared" si="35"/>
        <v>15</v>
      </c>
      <c r="S236" s="105" t="s">
        <v>6794</v>
      </c>
      <c r="T236" s="166" t="s">
        <v>172</v>
      </c>
      <c r="U236" s="159">
        <f t="shared" si="36"/>
        <v>1</v>
      </c>
      <c r="V236" s="273"/>
      <c r="W236" s="100" t="str">
        <f t="shared" si="37"/>
        <v>No hay ejecución</v>
      </c>
      <c r="X236" s="105" t="str">
        <f t="shared" si="38"/>
        <v>NA</v>
      </c>
      <c r="Y236" s="166"/>
      <c r="Z236" s="159">
        <f t="shared" si="39"/>
        <v>14</v>
      </c>
      <c r="AA236" s="159"/>
      <c r="AB236" s="100" t="str">
        <f t="shared" si="40"/>
        <v>No hay ejecución</v>
      </c>
      <c r="AC236" s="105" t="str">
        <f t="shared" si="41"/>
        <v>NA</v>
      </c>
      <c r="AD236" s="166"/>
      <c r="AE236" s="65">
        <f t="shared" si="42"/>
        <v>0</v>
      </c>
      <c r="AF236" s="100" t="str">
        <f t="shared" si="43"/>
        <v>No hay Programación</v>
      </c>
      <c r="AG236" s="105" t="str">
        <f t="shared" si="44"/>
        <v>De acuerdo a lo programado</v>
      </c>
      <c r="AH236" s="166"/>
      <c r="AI236" s="65" t="s">
        <v>172</v>
      </c>
      <c r="AJ236" s="105" t="s">
        <v>172</v>
      </c>
    </row>
    <row r="237" spans="1:36" ht="37.049999999999997" customHeight="1">
      <c r="A237" s="63">
        <v>222</v>
      </c>
      <c r="B237" s="162" t="s">
        <v>388</v>
      </c>
      <c r="C237" s="162">
        <v>0</v>
      </c>
      <c r="D237" s="162" t="s">
        <v>99</v>
      </c>
      <c r="E237" s="162" t="s">
        <v>78</v>
      </c>
      <c r="F237" s="162">
        <v>22</v>
      </c>
      <c r="G237" s="231" t="s">
        <v>524</v>
      </c>
      <c r="H237" s="164" t="s">
        <v>6994</v>
      </c>
      <c r="I237" s="231" t="s">
        <v>18</v>
      </c>
      <c r="J237" s="231" t="s">
        <v>338</v>
      </c>
      <c r="K237" s="163">
        <v>15</v>
      </c>
      <c r="L237" s="165" t="s">
        <v>3807</v>
      </c>
      <c r="M237" s="165" t="s">
        <v>6793</v>
      </c>
      <c r="N237" s="64">
        <v>56</v>
      </c>
      <c r="O237" s="64">
        <v>1</v>
      </c>
      <c r="P237" s="64">
        <v>0</v>
      </c>
      <c r="Q237" s="64">
        <v>1</v>
      </c>
      <c r="R237" s="64">
        <f t="shared" si="35"/>
        <v>58</v>
      </c>
      <c r="S237" s="105" t="s">
        <v>6794</v>
      </c>
      <c r="T237" s="166" t="s">
        <v>172</v>
      </c>
      <c r="U237" s="159">
        <f t="shared" si="36"/>
        <v>57</v>
      </c>
      <c r="V237" s="273">
        <v>57</v>
      </c>
      <c r="W237" s="100">
        <f t="shared" si="37"/>
        <v>1</v>
      </c>
      <c r="X237" s="105" t="str">
        <f t="shared" si="38"/>
        <v>De acuerdo a lo programado</v>
      </c>
      <c r="Y237" s="166"/>
      <c r="Z237" s="159">
        <f t="shared" si="39"/>
        <v>1</v>
      </c>
      <c r="AA237" s="159"/>
      <c r="AB237" s="100" t="str">
        <f t="shared" si="40"/>
        <v>No hay ejecución</v>
      </c>
      <c r="AC237" s="105" t="str">
        <f t="shared" si="41"/>
        <v>NA</v>
      </c>
      <c r="AD237" s="166"/>
      <c r="AE237" s="65">
        <f t="shared" si="42"/>
        <v>57</v>
      </c>
      <c r="AF237" s="100">
        <f t="shared" si="43"/>
        <v>0.98275862068965514</v>
      </c>
      <c r="AG237" s="105" t="str">
        <f t="shared" si="44"/>
        <v>De acuerdo a lo programado</v>
      </c>
      <c r="AH237" s="166"/>
      <c r="AI237" s="65" t="s">
        <v>172</v>
      </c>
      <c r="AJ237" s="105" t="s">
        <v>172</v>
      </c>
    </row>
    <row r="238" spans="1:36" ht="37.049999999999997" customHeight="1">
      <c r="A238" s="63">
        <v>223</v>
      </c>
      <c r="B238" s="162" t="s">
        <v>388</v>
      </c>
      <c r="C238" s="162">
        <v>0</v>
      </c>
      <c r="D238" s="162" t="s">
        <v>99</v>
      </c>
      <c r="E238" s="162" t="s">
        <v>78</v>
      </c>
      <c r="F238" s="162">
        <v>22</v>
      </c>
      <c r="G238" s="231" t="s">
        <v>524</v>
      </c>
      <c r="H238" s="164" t="s">
        <v>6995</v>
      </c>
      <c r="I238" s="231" t="s">
        <v>18</v>
      </c>
      <c r="J238" s="231" t="s">
        <v>338</v>
      </c>
      <c r="K238" s="163">
        <v>15</v>
      </c>
      <c r="L238" s="165" t="s">
        <v>2214</v>
      </c>
      <c r="M238" s="165" t="s">
        <v>2215</v>
      </c>
      <c r="N238" s="64">
        <v>75</v>
      </c>
      <c r="O238" s="64">
        <v>57</v>
      </c>
      <c r="P238" s="64">
        <v>60</v>
      </c>
      <c r="Q238" s="64">
        <v>53</v>
      </c>
      <c r="R238" s="64">
        <f t="shared" si="35"/>
        <v>245</v>
      </c>
      <c r="S238" s="105" t="s">
        <v>6794</v>
      </c>
      <c r="T238" s="166" t="s">
        <v>172</v>
      </c>
      <c r="U238" s="159">
        <f t="shared" si="36"/>
        <v>132</v>
      </c>
      <c r="V238" s="273">
        <v>164</v>
      </c>
      <c r="W238" s="100">
        <f t="shared" si="37"/>
        <v>1.2424242424242424</v>
      </c>
      <c r="X238" s="105" t="str">
        <f t="shared" si="38"/>
        <v>De acuerdo a lo programado</v>
      </c>
      <c r="Y238" s="166"/>
      <c r="Z238" s="159">
        <f t="shared" si="39"/>
        <v>113</v>
      </c>
      <c r="AA238" s="159"/>
      <c r="AB238" s="100" t="str">
        <f t="shared" si="40"/>
        <v>No hay ejecución</v>
      </c>
      <c r="AC238" s="105" t="str">
        <f t="shared" si="41"/>
        <v>NA</v>
      </c>
      <c r="AD238" s="166"/>
      <c r="AE238" s="65">
        <f t="shared" si="42"/>
        <v>164</v>
      </c>
      <c r="AF238" s="100">
        <f t="shared" si="43"/>
        <v>0.66938775510204085</v>
      </c>
      <c r="AG238" s="105" t="str">
        <f t="shared" si="44"/>
        <v>Incumplimiento</v>
      </c>
      <c r="AH238" s="166"/>
      <c r="AI238" s="65" t="s">
        <v>172</v>
      </c>
      <c r="AJ238" s="105" t="s">
        <v>172</v>
      </c>
    </row>
    <row r="239" spans="1:36" ht="37.049999999999997" customHeight="1" thickTop="1" thickBot="1">
      <c r="A239" s="63">
        <v>224</v>
      </c>
      <c r="B239" s="162" t="s">
        <v>388</v>
      </c>
      <c r="C239" s="162">
        <v>0</v>
      </c>
      <c r="D239" s="162" t="s">
        <v>99</v>
      </c>
      <c r="E239" s="162" t="s">
        <v>78</v>
      </c>
      <c r="F239" s="162">
        <v>22</v>
      </c>
      <c r="G239" s="231" t="s">
        <v>524</v>
      </c>
      <c r="H239" s="164" t="s">
        <v>6215</v>
      </c>
      <c r="I239" s="231" t="s">
        <v>345</v>
      </c>
      <c r="J239" s="231" t="s">
        <v>338</v>
      </c>
      <c r="K239" s="163">
        <v>16</v>
      </c>
      <c r="L239" s="165" t="s">
        <v>640</v>
      </c>
      <c r="M239" s="165" t="s">
        <v>636</v>
      </c>
      <c r="N239" s="64">
        <v>0</v>
      </c>
      <c r="O239" s="64">
        <v>2</v>
      </c>
      <c r="P239" s="64">
        <v>0</v>
      </c>
      <c r="Q239" s="64">
        <v>13</v>
      </c>
      <c r="R239" s="64">
        <f t="shared" si="35"/>
        <v>15</v>
      </c>
      <c r="S239" s="105" t="s">
        <v>6794</v>
      </c>
      <c r="T239" s="166" t="s">
        <v>172</v>
      </c>
      <c r="U239" s="159">
        <f t="shared" si="36"/>
        <v>2</v>
      </c>
      <c r="V239" s="273"/>
      <c r="W239" s="100" t="str">
        <f t="shared" si="37"/>
        <v>No hay ejecución</v>
      </c>
      <c r="X239" s="105" t="str">
        <f t="shared" si="38"/>
        <v>NA</v>
      </c>
      <c r="Y239" s="166"/>
      <c r="Z239" s="159">
        <f t="shared" si="39"/>
        <v>13</v>
      </c>
      <c r="AA239" s="159"/>
      <c r="AB239" s="100" t="str">
        <f t="shared" si="40"/>
        <v>No hay ejecución</v>
      </c>
      <c r="AC239" s="105" t="str">
        <f t="shared" si="41"/>
        <v>NA</v>
      </c>
      <c r="AD239" s="166"/>
      <c r="AE239" s="65">
        <f t="shared" si="42"/>
        <v>0</v>
      </c>
      <c r="AF239" s="100" t="str">
        <f t="shared" si="43"/>
        <v>No hay Programación</v>
      </c>
      <c r="AG239" s="105" t="str">
        <f t="shared" si="44"/>
        <v>De acuerdo a lo programado</v>
      </c>
      <c r="AH239" s="166"/>
      <c r="AI239" s="65" t="s">
        <v>172</v>
      </c>
      <c r="AJ239" s="105" t="s">
        <v>172</v>
      </c>
    </row>
    <row r="240" spans="1:36" ht="37.049999999999997" customHeight="1">
      <c r="A240" s="63">
        <v>225</v>
      </c>
      <c r="B240" s="162" t="s">
        <v>388</v>
      </c>
      <c r="C240" s="162">
        <v>0</v>
      </c>
      <c r="D240" s="162">
        <v>0</v>
      </c>
      <c r="E240" s="162">
        <v>0</v>
      </c>
      <c r="F240" s="162">
        <v>22</v>
      </c>
      <c r="G240" s="231" t="s">
        <v>2846</v>
      </c>
      <c r="H240" s="164" t="s">
        <v>6996</v>
      </c>
      <c r="I240" s="231" t="s">
        <v>20</v>
      </c>
      <c r="J240" s="231" t="s">
        <v>351</v>
      </c>
      <c r="K240" s="163">
        <v>19</v>
      </c>
      <c r="L240" s="165" t="s">
        <v>2201</v>
      </c>
      <c r="M240" s="165" t="s">
        <v>6793</v>
      </c>
      <c r="N240" s="64">
        <v>6</v>
      </c>
      <c r="O240" s="64">
        <v>5</v>
      </c>
      <c r="P240" s="64">
        <v>6</v>
      </c>
      <c r="Q240" s="64">
        <v>8</v>
      </c>
      <c r="R240" s="64">
        <f t="shared" si="35"/>
        <v>25</v>
      </c>
      <c r="S240" s="105" t="s">
        <v>6794</v>
      </c>
      <c r="T240" s="166" t="s">
        <v>172</v>
      </c>
      <c r="U240" s="159">
        <f t="shared" si="36"/>
        <v>11</v>
      </c>
      <c r="V240" s="273">
        <v>10</v>
      </c>
      <c r="W240" s="100">
        <f t="shared" si="37"/>
        <v>0.90909090909090906</v>
      </c>
      <c r="X240" s="105" t="str">
        <f t="shared" si="38"/>
        <v>De acuerdo a lo programado</v>
      </c>
      <c r="Y240" s="166"/>
      <c r="Z240" s="159">
        <f t="shared" si="39"/>
        <v>14</v>
      </c>
      <c r="AA240" s="159"/>
      <c r="AB240" s="100" t="str">
        <f t="shared" si="40"/>
        <v>No hay ejecución</v>
      </c>
      <c r="AC240" s="105" t="str">
        <f t="shared" si="41"/>
        <v>NA</v>
      </c>
      <c r="AD240" s="166"/>
      <c r="AE240" s="65">
        <f t="shared" si="42"/>
        <v>10</v>
      </c>
      <c r="AF240" s="100">
        <f t="shared" si="43"/>
        <v>0.4</v>
      </c>
      <c r="AG240" s="105" t="str">
        <f t="shared" si="44"/>
        <v>Incumplimiento</v>
      </c>
      <c r="AH240" s="166"/>
      <c r="AI240" s="65">
        <v>4900000</v>
      </c>
      <c r="AJ240" s="105">
        <v>1.01</v>
      </c>
    </row>
    <row r="241" spans="1:36" ht="37.049999999999997" customHeight="1">
      <c r="A241" s="63">
        <v>226</v>
      </c>
      <c r="B241" s="162" t="s">
        <v>388</v>
      </c>
      <c r="C241" s="162">
        <v>0</v>
      </c>
      <c r="D241" s="162">
        <v>0</v>
      </c>
      <c r="E241" s="162">
        <v>0</v>
      </c>
      <c r="F241" s="162">
        <v>22</v>
      </c>
      <c r="G241" s="231" t="s">
        <v>2846</v>
      </c>
      <c r="H241" s="164" t="s">
        <v>6997</v>
      </c>
      <c r="I241" s="231" t="s">
        <v>20</v>
      </c>
      <c r="J241" s="231" t="s">
        <v>351</v>
      </c>
      <c r="K241" s="163">
        <v>19</v>
      </c>
      <c r="L241" s="165" t="s">
        <v>2201</v>
      </c>
      <c r="M241" s="165" t="s">
        <v>3764</v>
      </c>
      <c r="N241" s="64">
        <v>789</v>
      </c>
      <c r="O241" s="64">
        <v>793</v>
      </c>
      <c r="P241" s="64">
        <v>411</v>
      </c>
      <c r="Q241" s="64">
        <v>448</v>
      </c>
      <c r="R241" s="64">
        <f t="shared" si="35"/>
        <v>2441</v>
      </c>
      <c r="S241" s="105" t="s">
        <v>6794</v>
      </c>
      <c r="T241" s="166" t="s">
        <v>6998</v>
      </c>
      <c r="U241" s="159">
        <f t="shared" si="36"/>
        <v>1582</v>
      </c>
      <c r="V241" s="273">
        <v>1621</v>
      </c>
      <c r="W241" s="100">
        <f t="shared" si="37"/>
        <v>1.0246523388116309</v>
      </c>
      <c r="X241" s="105" t="str">
        <f t="shared" si="38"/>
        <v>De acuerdo a lo programado</v>
      </c>
      <c r="Y241" s="166" t="s">
        <v>6999</v>
      </c>
      <c r="Z241" s="159">
        <f t="shared" si="39"/>
        <v>859</v>
      </c>
      <c r="AA241" s="159"/>
      <c r="AB241" s="100" t="str">
        <f t="shared" si="40"/>
        <v>No hay ejecución</v>
      </c>
      <c r="AC241" s="105" t="str">
        <f t="shared" si="41"/>
        <v>NA</v>
      </c>
      <c r="AD241" s="166"/>
      <c r="AE241" s="65">
        <f t="shared" si="42"/>
        <v>1621</v>
      </c>
      <c r="AF241" s="100">
        <f t="shared" si="43"/>
        <v>0.66407210159770591</v>
      </c>
      <c r="AG241" s="105" t="str">
        <f t="shared" si="44"/>
        <v>Incumplimiento</v>
      </c>
      <c r="AH241" s="166"/>
      <c r="AI241" s="65">
        <v>8000000</v>
      </c>
      <c r="AJ241" s="105">
        <v>1.04</v>
      </c>
    </row>
    <row r="242" spans="1:36" ht="37.049999999999997" customHeight="1">
      <c r="A242" s="63">
        <v>227</v>
      </c>
      <c r="B242" s="162" t="s">
        <v>388</v>
      </c>
      <c r="C242" s="162">
        <v>0</v>
      </c>
      <c r="D242" s="162">
        <v>0</v>
      </c>
      <c r="E242" s="162">
        <v>0</v>
      </c>
      <c r="F242" s="162">
        <v>22</v>
      </c>
      <c r="G242" s="231" t="s">
        <v>2846</v>
      </c>
      <c r="H242" s="164" t="s">
        <v>7000</v>
      </c>
      <c r="I242" s="231" t="s">
        <v>20</v>
      </c>
      <c r="J242" s="231" t="s">
        <v>351</v>
      </c>
      <c r="K242" s="163">
        <v>19</v>
      </c>
      <c r="L242" s="165" t="s">
        <v>2201</v>
      </c>
      <c r="M242" s="165" t="s">
        <v>3764</v>
      </c>
      <c r="N242" s="64">
        <v>120</v>
      </c>
      <c r="O242" s="64">
        <v>20</v>
      </c>
      <c r="P242" s="64">
        <v>41</v>
      </c>
      <c r="Q242" s="64">
        <v>22</v>
      </c>
      <c r="R242" s="64">
        <f t="shared" si="35"/>
        <v>203</v>
      </c>
      <c r="S242" s="105" t="s">
        <v>6794</v>
      </c>
      <c r="T242" s="166" t="s">
        <v>172</v>
      </c>
      <c r="U242" s="159">
        <f t="shared" si="36"/>
        <v>140</v>
      </c>
      <c r="V242" s="273">
        <v>167</v>
      </c>
      <c r="W242" s="100">
        <f t="shared" si="37"/>
        <v>1.1928571428571428</v>
      </c>
      <c r="X242" s="105" t="str">
        <f t="shared" si="38"/>
        <v>De acuerdo a lo programado</v>
      </c>
      <c r="Y242" s="166"/>
      <c r="Z242" s="159">
        <f t="shared" si="39"/>
        <v>63</v>
      </c>
      <c r="AA242" s="159"/>
      <c r="AB242" s="100" t="str">
        <f t="shared" si="40"/>
        <v>No hay ejecución</v>
      </c>
      <c r="AC242" s="105" t="str">
        <f t="shared" si="41"/>
        <v>NA</v>
      </c>
      <c r="AD242" s="166"/>
      <c r="AE242" s="65">
        <f t="shared" si="42"/>
        <v>167</v>
      </c>
      <c r="AF242" s="100">
        <f t="shared" si="43"/>
        <v>0.82266009852216748</v>
      </c>
      <c r="AG242" s="105" t="str">
        <f t="shared" si="44"/>
        <v>Atraso Leve</v>
      </c>
      <c r="AH242" s="166"/>
      <c r="AI242" s="65">
        <v>2900000</v>
      </c>
      <c r="AJ242" s="105">
        <v>1.05</v>
      </c>
    </row>
    <row r="243" spans="1:36" ht="37.049999999999997" customHeight="1">
      <c r="A243" s="63">
        <v>228</v>
      </c>
      <c r="B243" s="162" t="s">
        <v>388</v>
      </c>
      <c r="C243" s="162">
        <v>0</v>
      </c>
      <c r="D243" s="162">
        <v>0</v>
      </c>
      <c r="E243" s="162">
        <v>0</v>
      </c>
      <c r="F243" s="162">
        <v>22</v>
      </c>
      <c r="G243" s="231" t="s">
        <v>2846</v>
      </c>
      <c r="H243" s="164" t="s">
        <v>4582</v>
      </c>
      <c r="I243" s="231" t="s">
        <v>20</v>
      </c>
      <c r="J243" s="231" t="s">
        <v>351</v>
      </c>
      <c r="K243" s="163">
        <v>19</v>
      </c>
      <c r="L243" s="165" t="s">
        <v>2201</v>
      </c>
      <c r="M243" s="165" t="s">
        <v>3764</v>
      </c>
      <c r="N243" s="64">
        <v>964</v>
      </c>
      <c r="O243" s="64">
        <v>881</v>
      </c>
      <c r="P243" s="64">
        <v>1058</v>
      </c>
      <c r="Q243" s="64">
        <v>836</v>
      </c>
      <c r="R243" s="64">
        <f t="shared" si="35"/>
        <v>3739</v>
      </c>
      <c r="S243" s="105" t="s">
        <v>6794</v>
      </c>
      <c r="T243" s="166" t="s">
        <v>172</v>
      </c>
      <c r="U243" s="159">
        <f t="shared" si="36"/>
        <v>1845</v>
      </c>
      <c r="V243" s="273">
        <v>3467</v>
      </c>
      <c r="W243" s="100">
        <f t="shared" si="37"/>
        <v>1.8791327913279132</v>
      </c>
      <c r="X243" s="105" t="str">
        <f t="shared" si="38"/>
        <v>De acuerdo a lo programado</v>
      </c>
      <c r="Y243" s="166" t="s">
        <v>7001</v>
      </c>
      <c r="Z243" s="159">
        <f t="shared" si="39"/>
        <v>1894</v>
      </c>
      <c r="AA243" s="159"/>
      <c r="AB243" s="100" t="str">
        <f t="shared" si="40"/>
        <v>No hay ejecución</v>
      </c>
      <c r="AC243" s="105" t="str">
        <f t="shared" si="41"/>
        <v>NA</v>
      </c>
      <c r="AD243" s="166"/>
      <c r="AE243" s="65">
        <f t="shared" si="42"/>
        <v>3467</v>
      </c>
      <c r="AF243" s="100">
        <f t="shared" si="43"/>
        <v>0.92725327627707943</v>
      </c>
      <c r="AG243" s="105" t="str">
        <f t="shared" si="44"/>
        <v>De acuerdo a lo programado</v>
      </c>
      <c r="AH243" s="166"/>
      <c r="AI243" s="65">
        <v>3800000</v>
      </c>
      <c r="AJ243" s="105">
        <v>1.08</v>
      </c>
    </row>
    <row r="244" spans="1:36" ht="37.049999999999997" customHeight="1">
      <c r="A244" s="63">
        <v>229</v>
      </c>
      <c r="B244" s="162" t="s">
        <v>388</v>
      </c>
      <c r="C244" s="162">
        <v>0</v>
      </c>
      <c r="D244" s="162">
        <v>0</v>
      </c>
      <c r="E244" s="162">
        <v>0</v>
      </c>
      <c r="F244" s="162">
        <v>22</v>
      </c>
      <c r="G244" s="231" t="s">
        <v>2846</v>
      </c>
      <c r="H244" s="164" t="s">
        <v>4594</v>
      </c>
      <c r="I244" s="231" t="s">
        <v>18</v>
      </c>
      <c r="J244" s="231" t="s">
        <v>351</v>
      </c>
      <c r="K244" s="163">
        <v>19</v>
      </c>
      <c r="L244" s="165" t="s">
        <v>2201</v>
      </c>
      <c r="M244" s="165" t="s">
        <v>4499</v>
      </c>
      <c r="N244" s="64">
        <v>15</v>
      </c>
      <c r="O244" s="64">
        <v>15</v>
      </c>
      <c r="P244" s="64">
        <v>15</v>
      </c>
      <c r="Q244" s="64">
        <v>15</v>
      </c>
      <c r="R244" s="64">
        <f t="shared" si="35"/>
        <v>60</v>
      </c>
      <c r="S244" s="105" t="s">
        <v>6794</v>
      </c>
      <c r="T244" s="166" t="s">
        <v>172</v>
      </c>
      <c r="U244" s="159">
        <f t="shared" si="36"/>
        <v>30</v>
      </c>
      <c r="V244" s="273">
        <v>14</v>
      </c>
      <c r="W244" s="100">
        <f t="shared" si="37"/>
        <v>0.46666666666666667</v>
      </c>
      <c r="X244" s="105" t="str">
        <f t="shared" si="38"/>
        <v>En Riesgo de no Cumplimiento</v>
      </c>
      <c r="Y244" s="166" t="s">
        <v>7002</v>
      </c>
      <c r="Z244" s="159">
        <f t="shared" si="39"/>
        <v>30</v>
      </c>
      <c r="AA244" s="159"/>
      <c r="AB244" s="100" t="str">
        <f t="shared" si="40"/>
        <v>No hay ejecución</v>
      </c>
      <c r="AC244" s="105" t="str">
        <f t="shared" si="41"/>
        <v>NA</v>
      </c>
      <c r="AD244" s="166"/>
      <c r="AE244" s="65">
        <f t="shared" si="42"/>
        <v>14</v>
      </c>
      <c r="AF244" s="100">
        <f t="shared" si="43"/>
        <v>0.23333333333333334</v>
      </c>
      <c r="AG244" s="105" t="str">
        <f t="shared" si="44"/>
        <v>Incumplimiento</v>
      </c>
      <c r="AH244" s="166"/>
      <c r="AI244" s="65">
        <v>500000</v>
      </c>
      <c r="AJ244" s="105">
        <v>2.0099999999999998</v>
      </c>
    </row>
    <row r="245" spans="1:36" ht="37.049999999999997" customHeight="1">
      <c r="A245" s="63">
        <v>230</v>
      </c>
      <c r="B245" s="162" t="s">
        <v>388</v>
      </c>
      <c r="C245" s="162">
        <v>0</v>
      </c>
      <c r="D245" s="162">
        <v>0</v>
      </c>
      <c r="E245" s="162">
        <v>0</v>
      </c>
      <c r="F245" s="162">
        <v>22</v>
      </c>
      <c r="G245" s="231" t="s">
        <v>530</v>
      </c>
      <c r="H245" s="164" t="s">
        <v>7003</v>
      </c>
      <c r="I245" s="231" t="s">
        <v>20</v>
      </c>
      <c r="J245" s="231" t="s">
        <v>351</v>
      </c>
      <c r="K245" s="163">
        <v>19</v>
      </c>
      <c r="L245" s="165" t="s">
        <v>2201</v>
      </c>
      <c r="M245" s="165" t="s">
        <v>6793</v>
      </c>
      <c r="N245" s="64">
        <v>449</v>
      </c>
      <c r="O245" s="64">
        <v>459</v>
      </c>
      <c r="P245" s="64">
        <v>494</v>
      </c>
      <c r="Q245" s="64">
        <v>460</v>
      </c>
      <c r="R245" s="64">
        <f t="shared" si="35"/>
        <v>1862</v>
      </c>
      <c r="S245" s="105" t="s">
        <v>6794</v>
      </c>
      <c r="T245" s="166" t="s">
        <v>7004</v>
      </c>
      <c r="U245" s="159">
        <f t="shared" si="36"/>
        <v>908</v>
      </c>
      <c r="V245" s="273">
        <v>864</v>
      </c>
      <c r="W245" s="100">
        <f t="shared" si="37"/>
        <v>0.95154185022026427</v>
      </c>
      <c r="X245" s="105" t="str">
        <f t="shared" si="38"/>
        <v>De acuerdo a lo programado</v>
      </c>
      <c r="Y245" s="166"/>
      <c r="Z245" s="159">
        <f t="shared" si="39"/>
        <v>954</v>
      </c>
      <c r="AA245" s="159"/>
      <c r="AB245" s="100" t="str">
        <f t="shared" si="40"/>
        <v>No hay ejecución</v>
      </c>
      <c r="AC245" s="105" t="str">
        <f t="shared" si="41"/>
        <v>NA</v>
      </c>
      <c r="AD245" s="166"/>
      <c r="AE245" s="65">
        <f t="shared" si="42"/>
        <v>864</v>
      </c>
      <c r="AF245" s="100">
        <f t="shared" si="43"/>
        <v>0.4640171858216971</v>
      </c>
      <c r="AG245" s="105" t="str">
        <f t="shared" si="44"/>
        <v>Incumplimiento</v>
      </c>
      <c r="AH245" s="166"/>
      <c r="AI245" s="65">
        <v>350000</v>
      </c>
      <c r="AJ245" s="105">
        <v>2.99</v>
      </c>
    </row>
    <row r="246" spans="1:36" ht="37.049999999999997" customHeight="1">
      <c r="A246" s="63">
        <v>231</v>
      </c>
      <c r="B246" s="162" t="s">
        <v>388</v>
      </c>
      <c r="C246" s="162">
        <v>0</v>
      </c>
      <c r="D246" s="162">
        <v>0</v>
      </c>
      <c r="E246" s="162">
        <v>0</v>
      </c>
      <c r="F246" s="162">
        <v>22</v>
      </c>
      <c r="G246" s="231" t="s">
        <v>428</v>
      </c>
      <c r="H246" s="164" t="s">
        <v>6260</v>
      </c>
      <c r="I246" s="231" t="s">
        <v>18</v>
      </c>
      <c r="J246" s="231" t="s">
        <v>351</v>
      </c>
      <c r="K246" s="163">
        <v>19</v>
      </c>
      <c r="L246" s="165" t="s">
        <v>4022</v>
      </c>
      <c r="M246" s="165" t="s">
        <v>4609</v>
      </c>
      <c r="N246" s="64">
        <v>13</v>
      </c>
      <c r="O246" s="64">
        <v>23</v>
      </c>
      <c r="P246" s="64">
        <v>32</v>
      </c>
      <c r="Q246" s="64">
        <v>19</v>
      </c>
      <c r="R246" s="64">
        <f t="shared" si="35"/>
        <v>87</v>
      </c>
      <c r="S246" s="105" t="s">
        <v>7005</v>
      </c>
      <c r="T246" s="166" t="s">
        <v>7006</v>
      </c>
      <c r="U246" s="159">
        <f t="shared" si="36"/>
        <v>36</v>
      </c>
      <c r="V246" s="273">
        <v>24</v>
      </c>
      <c r="W246" s="100">
        <f t="shared" si="37"/>
        <v>0.66666666666666663</v>
      </c>
      <c r="X246" s="105" t="str">
        <f t="shared" si="38"/>
        <v>En Riesgo de no Cumplimiento</v>
      </c>
      <c r="Y246" s="166"/>
      <c r="Z246" s="159">
        <f t="shared" si="39"/>
        <v>51</v>
      </c>
      <c r="AA246" s="159"/>
      <c r="AB246" s="100" t="str">
        <f t="shared" si="40"/>
        <v>No hay ejecución</v>
      </c>
      <c r="AC246" s="105" t="str">
        <f t="shared" si="41"/>
        <v>NA</v>
      </c>
      <c r="AD246" s="166"/>
      <c r="AE246" s="65">
        <f t="shared" si="42"/>
        <v>24</v>
      </c>
      <c r="AF246" s="100">
        <f t="shared" si="43"/>
        <v>0.27586206896551724</v>
      </c>
      <c r="AG246" s="105" t="str">
        <f t="shared" si="44"/>
        <v>Incumplimiento</v>
      </c>
      <c r="AH246" s="166"/>
      <c r="AI246" s="65">
        <v>100000</v>
      </c>
      <c r="AJ246" s="105">
        <v>5.01</v>
      </c>
    </row>
    <row r="247" spans="1:36" ht="37.049999999999997" customHeight="1">
      <c r="A247" s="63">
        <v>232</v>
      </c>
      <c r="B247" s="162" t="s">
        <v>388</v>
      </c>
      <c r="C247" s="162">
        <v>0</v>
      </c>
      <c r="D247" s="162">
        <v>0</v>
      </c>
      <c r="E247" s="162">
        <v>0</v>
      </c>
      <c r="F247" s="162">
        <v>22</v>
      </c>
      <c r="G247" s="231" t="s">
        <v>428</v>
      </c>
      <c r="H247" s="164" t="s">
        <v>7007</v>
      </c>
      <c r="I247" s="231" t="s">
        <v>18</v>
      </c>
      <c r="J247" s="231" t="s">
        <v>351</v>
      </c>
      <c r="K247" s="163">
        <v>19</v>
      </c>
      <c r="L247" s="165" t="s">
        <v>3778</v>
      </c>
      <c r="M247" s="165" t="s">
        <v>643</v>
      </c>
      <c r="N247" s="64">
        <v>1</v>
      </c>
      <c r="O247" s="64">
        <v>1</v>
      </c>
      <c r="P247" s="64">
        <v>1</v>
      </c>
      <c r="Q247" s="64">
        <v>3</v>
      </c>
      <c r="R247" s="64">
        <f t="shared" si="35"/>
        <v>6</v>
      </c>
      <c r="S247" s="105" t="s">
        <v>6794</v>
      </c>
      <c r="T247" s="166" t="s">
        <v>172</v>
      </c>
      <c r="U247" s="159">
        <f t="shared" si="36"/>
        <v>2</v>
      </c>
      <c r="V247" s="273">
        <v>3</v>
      </c>
      <c r="W247" s="100">
        <f t="shared" si="37"/>
        <v>1.5</v>
      </c>
      <c r="X247" s="105" t="str">
        <f t="shared" si="38"/>
        <v>De acuerdo a lo programado</v>
      </c>
      <c r="Y247" s="166"/>
      <c r="Z247" s="159">
        <f t="shared" si="39"/>
        <v>4</v>
      </c>
      <c r="AA247" s="159"/>
      <c r="AB247" s="100" t="str">
        <f t="shared" si="40"/>
        <v>No hay ejecución</v>
      </c>
      <c r="AC247" s="105" t="str">
        <f t="shared" si="41"/>
        <v>NA</v>
      </c>
      <c r="AD247" s="166"/>
      <c r="AE247" s="65">
        <f t="shared" si="42"/>
        <v>3</v>
      </c>
      <c r="AF247" s="100">
        <f t="shared" si="43"/>
        <v>0.5</v>
      </c>
      <c r="AG247" s="105" t="str">
        <f t="shared" si="44"/>
        <v>Incumplimiento</v>
      </c>
      <c r="AH247" s="166"/>
      <c r="AI247" s="65" t="s">
        <v>172</v>
      </c>
      <c r="AJ247" s="105" t="s">
        <v>172</v>
      </c>
    </row>
    <row r="248" spans="1:36" ht="37.049999999999997" customHeight="1">
      <c r="A248" s="63">
        <v>233</v>
      </c>
      <c r="B248" s="162" t="s">
        <v>388</v>
      </c>
      <c r="C248" s="162">
        <v>0</v>
      </c>
      <c r="D248" s="162">
        <v>0</v>
      </c>
      <c r="E248" s="162">
        <v>0</v>
      </c>
      <c r="F248" s="162">
        <v>22</v>
      </c>
      <c r="G248" s="231" t="s">
        <v>565</v>
      </c>
      <c r="H248" s="164" t="s">
        <v>7008</v>
      </c>
      <c r="I248" s="231" t="s">
        <v>20</v>
      </c>
      <c r="J248" s="231" t="s">
        <v>351</v>
      </c>
      <c r="K248" s="163">
        <v>19</v>
      </c>
      <c r="L248" s="165" t="s">
        <v>640</v>
      </c>
      <c r="M248" s="165" t="s">
        <v>636</v>
      </c>
      <c r="N248" s="64">
        <v>8</v>
      </c>
      <c r="O248" s="64">
        <v>5</v>
      </c>
      <c r="P248" s="64">
        <v>0</v>
      </c>
      <c r="Q248" s="64">
        <v>7</v>
      </c>
      <c r="R248" s="64">
        <f t="shared" si="35"/>
        <v>20</v>
      </c>
      <c r="S248" s="105" t="s">
        <v>6794</v>
      </c>
      <c r="T248" s="166" t="s">
        <v>172</v>
      </c>
      <c r="U248" s="159">
        <f t="shared" si="36"/>
        <v>13</v>
      </c>
      <c r="V248" s="273">
        <v>13</v>
      </c>
      <c r="W248" s="100">
        <f t="shared" si="37"/>
        <v>1</v>
      </c>
      <c r="X248" s="105" t="str">
        <f t="shared" si="38"/>
        <v>De acuerdo a lo programado</v>
      </c>
      <c r="Y248" s="166"/>
      <c r="Z248" s="159">
        <f t="shared" si="39"/>
        <v>7</v>
      </c>
      <c r="AA248" s="159"/>
      <c r="AB248" s="100" t="str">
        <f t="shared" si="40"/>
        <v>No hay ejecución</v>
      </c>
      <c r="AC248" s="105" t="str">
        <f t="shared" si="41"/>
        <v>NA</v>
      </c>
      <c r="AD248" s="166"/>
      <c r="AE248" s="65">
        <f t="shared" si="42"/>
        <v>13</v>
      </c>
      <c r="AF248" s="100">
        <f t="shared" si="43"/>
        <v>0.65</v>
      </c>
      <c r="AG248" s="105" t="str">
        <f t="shared" si="44"/>
        <v>Incumplimiento</v>
      </c>
      <c r="AH248" s="166"/>
      <c r="AI248" s="65" t="s">
        <v>172</v>
      </c>
      <c r="AJ248" s="105" t="s">
        <v>172</v>
      </c>
    </row>
    <row r="249" spans="1:36" ht="37.049999999999997" customHeight="1">
      <c r="A249" s="63">
        <v>234</v>
      </c>
      <c r="B249" s="162" t="s">
        <v>388</v>
      </c>
      <c r="C249" s="162">
        <v>0</v>
      </c>
      <c r="D249" s="162">
        <v>0</v>
      </c>
      <c r="E249" s="162">
        <v>0</v>
      </c>
      <c r="F249" s="162">
        <v>22</v>
      </c>
      <c r="G249" s="231" t="s">
        <v>2846</v>
      </c>
      <c r="H249" s="164" t="s">
        <v>6256</v>
      </c>
      <c r="I249" s="231" t="s">
        <v>20</v>
      </c>
      <c r="J249" s="231" t="s">
        <v>351</v>
      </c>
      <c r="K249" s="163">
        <v>19</v>
      </c>
      <c r="L249" s="165" t="s">
        <v>2201</v>
      </c>
      <c r="M249" s="165" t="s">
        <v>6793</v>
      </c>
      <c r="N249" s="64">
        <v>159</v>
      </c>
      <c r="O249" s="64">
        <v>144</v>
      </c>
      <c r="P249" s="64">
        <v>231</v>
      </c>
      <c r="Q249" s="64">
        <v>178</v>
      </c>
      <c r="R249" s="64">
        <f t="shared" si="35"/>
        <v>712</v>
      </c>
      <c r="S249" s="105" t="s">
        <v>6794</v>
      </c>
      <c r="T249" s="166" t="s">
        <v>172</v>
      </c>
      <c r="U249" s="159">
        <f t="shared" si="36"/>
        <v>303</v>
      </c>
      <c r="V249" s="273">
        <v>566</v>
      </c>
      <c r="W249" s="100">
        <f t="shared" si="37"/>
        <v>1.8679867986798679</v>
      </c>
      <c r="X249" s="105" t="str">
        <f t="shared" si="38"/>
        <v>De acuerdo a lo programado</v>
      </c>
      <c r="Y249" s="166"/>
      <c r="Z249" s="159">
        <f t="shared" si="39"/>
        <v>409</v>
      </c>
      <c r="AA249" s="159"/>
      <c r="AB249" s="100" t="str">
        <f t="shared" si="40"/>
        <v>No hay ejecución</v>
      </c>
      <c r="AC249" s="105" t="str">
        <f t="shared" si="41"/>
        <v>NA</v>
      </c>
      <c r="AD249" s="166"/>
      <c r="AE249" s="65">
        <f t="shared" si="42"/>
        <v>566</v>
      </c>
      <c r="AF249" s="100">
        <f t="shared" si="43"/>
        <v>0.7949438202247191</v>
      </c>
      <c r="AG249" s="105" t="str">
        <f t="shared" si="44"/>
        <v>Atraso Leve</v>
      </c>
      <c r="AH249" s="166"/>
      <c r="AI249" s="65" t="s">
        <v>172</v>
      </c>
      <c r="AJ249" s="105" t="s">
        <v>172</v>
      </c>
    </row>
    <row r="250" spans="1:36" ht="37.049999999999997" customHeight="1">
      <c r="A250" s="63">
        <v>235</v>
      </c>
      <c r="B250" s="162">
        <v>0</v>
      </c>
      <c r="C250" s="162">
        <v>0</v>
      </c>
      <c r="D250" s="162">
        <v>0</v>
      </c>
      <c r="E250" s="162" t="s">
        <v>228</v>
      </c>
      <c r="F250" s="162">
        <v>22</v>
      </c>
      <c r="G250" s="231" t="s">
        <v>469</v>
      </c>
      <c r="H250" s="164" t="s">
        <v>4587</v>
      </c>
      <c r="I250" s="231" t="s">
        <v>20</v>
      </c>
      <c r="J250" s="231" t="s">
        <v>172</v>
      </c>
      <c r="K250" s="163" t="s">
        <v>172</v>
      </c>
      <c r="L250" s="165" t="s">
        <v>642</v>
      </c>
      <c r="M250" s="165" t="s">
        <v>674</v>
      </c>
      <c r="N250" s="64">
        <v>12</v>
      </c>
      <c r="O250" s="64">
        <v>6</v>
      </c>
      <c r="P250" s="64">
        <v>1</v>
      </c>
      <c r="Q250" s="64">
        <v>0</v>
      </c>
      <c r="R250" s="64">
        <f t="shared" si="35"/>
        <v>19</v>
      </c>
      <c r="S250" s="105" t="s">
        <v>7009</v>
      </c>
      <c r="T250" s="166" t="s">
        <v>7010</v>
      </c>
      <c r="U250" s="159">
        <f t="shared" si="36"/>
        <v>18</v>
      </c>
      <c r="V250" s="273">
        <v>15</v>
      </c>
      <c r="W250" s="100">
        <f t="shared" si="37"/>
        <v>0.83333333333333337</v>
      </c>
      <c r="X250" s="105" t="str">
        <f t="shared" si="38"/>
        <v>Atraso Leve</v>
      </c>
      <c r="Y250" s="166" t="s">
        <v>7011</v>
      </c>
      <c r="Z250" s="159">
        <f t="shared" si="39"/>
        <v>1</v>
      </c>
      <c r="AA250" s="159"/>
      <c r="AB250" s="100" t="str">
        <f t="shared" si="40"/>
        <v>No hay ejecución</v>
      </c>
      <c r="AC250" s="105" t="str">
        <f t="shared" si="41"/>
        <v>NA</v>
      </c>
      <c r="AD250" s="166"/>
      <c r="AE250" s="65">
        <f t="shared" si="42"/>
        <v>15</v>
      </c>
      <c r="AF250" s="100">
        <f t="shared" si="43"/>
        <v>0.78947368421052633</v>
      </c>
      <c r="AG250" s="105" t="str">
        <f t="shared" si="44"/>
        <v>Atraso Leve</v>
      </c>
      <c r="AH250" s="166"/>
      <c r="AI250" s="65" t="s">
        <v>172</v>
      </c>
      <c r="AJ250" s="105" t="s">
        <v>172</v>
      </c>
    </row>
    <row r="251" spans="1:36" ht="37.049999999999997" customHeight="1">
      <c r="A251" s="63">
        <v>236</v>
      </c>
      <c r="B251" s="162">
        <v>0</v>
      </c>
      <c r="C251" s="162">
        <v>0</v>
      </c>
      <c r="D251" s="162">
        <v>0</v>
      </c>
      <c r="E251" s="162" t="s">
        <v>228</v>
      </c>
      <c r="F251" s="162">
        <v>22</v>
      </c>
      <c r="G251" s="231" t="s">
        <v>469</v>
      </c>
      <c r="H251" s="164" t="s">
        <v>4588</v>
      </c>
      <c r="I251" s="231" t="s">
        <v>20</v>
      </c>
      <c r="J251" s="231" t="s">
        <v>172</v>
      </c>
      <c r="K251" s="163" t="s">
        <v>172</v>
      </c>
      <c r="L251" s="165" t="s">
        <v>685</v>
      </c>
      <c r="M251" s="165" t="s">
        <v>674</v>
      </c>
      <c r="N251" s="64">
        <v>13</v>
      </c>
      <c r="O251" s="64">
        <v>11</v>
      </c>
      <c r="P251" s="64">
        <v>0</v>
      </c>
      <c r="Q251" s="64">
        <v>0</v>
      </c>
      <c r="R251" s="64">
        <f t="shared" si="35"/>
        <v>24</v>
      </c>
      <c r="S251" s="105" t="s">
        <v>7012</v>
      </c>
      <c r="T251" s="166" t="s">
        <v>7013</v>
      </c>
      <c r="U251" s="159">
        <f t="shared" si="36"/>
        <v>24</v>
      </c>
      <c r="V251" s="273">
        <v>24</v>
      </c>
      <c r="W251" s="100">
        <f t="shared" si="37"/>
        <v>1</v>
      </c>
      <c r="X251" s="105" t="str">
        <f t="shared" si="38"/>
        <v>De acuerdo a lo programado</v>
      </c>
      <c r="Y251" s="166"/>
      <c r="Z251" s="159">
        <f t="shared" si="39"/>
        <v>0</v>
      </c>
      <c r="AA251" s="159"/>
      <c r="AB251" s="100" t="str">
        <f t="shared" si="40"/>
        <v>No hay ejecución</v>
      </c>
      <c r="AC251" s="105" t="str">
        <f t="shared" si="41"/>
        <v>NA</v>
      </c>
      <c r="AD251" s="166"/>
      <c r="AE251" s="65">
        <f t="shared" si="42"/>
        <v>24</v>
      </c>
      <c r="AF251" s="100">
        <f t="shared" si="43"/>
        <v>1</v>
      </c>
      <c r="AG251" s="105" t="str">
        <f t="shared" si="44"/>
        <v>De acuerdo a lo programado</v>
      </c>
      <c r="AH251" s="166"/>
      <c r="AI251" s="65" t="s">
        <v>172</v>
      </c>
      <c r="AJ251" s="105" t="s">
        <v>172</v>
      </c>
    </row>
    <row r="252" spans="1:36" ht="37.049999999999997" customHeight="1">
      <c r="A252" s="63">
        <v>237</v>
      </c>
      <c r="B252" s="162">
        <v>0</v>
      </c>
      <c r="C252" s="162">
        <v>0</v>
      </c>
      <c r="D252" s="162">
        <v>0</v>
      </c>
      <c r="E252" s="162" t="s">
        <v>228</v>
      </c>
      <c r="F252" s="162">
        <v>22</v>
      </c>
      <c r="G252" s="231" t="s">
        <v>469</v>
      </c>
      <c r="H252" s="164" t="s">
        <v>4589</v>
      </c>
      <c r="I252" s="231" t="s">
        <v>20</v>
      </c>
      <c r="J252" s="231" t="s">
        <v>172</v>
      </c>
      <c r="K252" s="163" t="s">
        <v>172</v>
      </c>
      <c r="L252" s="165" t="s">
        <v>685</v>
      </c>
      <c r="M252" s="165" t="s">
        <v>674</v>
      </c>
      <c r="N252" s="64">
        <v>16</v>
      </c>
      <c r="O252" s="64">
        <v>9</v>
      </c>
      <c r="P252" s="64">
        <v>1</v>
      </c>
      <c r="Q252" s="64">
        <v>1</v>
      </c>
      <c r="R252" s="64">
        <f t="shared" si="35"/>
        <v>27</v>
      </c>
      <c r="S252" s="105" t="s">
        <v>7012</v>
      </c>
      <c r="T252" s="166" t="s">
        <v>7013</v>
      </c>
      <c r="U252" s="159">
        <f t="shared" si="36"/>
        <v>25</v>
      </c>
      <c r="V252" s="273">
        <v>25</v>
      </c>
      <c r="W252" s="100">
        <f t="shared" si="37"/>
        <v>1</v>
      </c>
      <c r="X252" s="105" t="str">
        <f t="shared" si="38"/>
        <v>De acuerdo a lo programado</v>
      </c>
      <c r="Y252" s="166"/>
      <c r="Z252" s="159">
        <f t="shared" si="39"/>
        <v>2</v>
      </c>
      <c r="AA252" s="159"/>
      <c r="AB252" s="100" t="str">
        <f t="shared" si="40"/>
        <v>No hay ejecución</v>
      </c>
      <c r="AC252" s="105" t="str">
        <f t="shared" si="41"/>
        <v>NA</v>
      </c>
      <c r="AD252" s="166"/>
      <c r="AE252" s="65">
        <f t="shared" si="42"/>
        <v>25</v>
      </c>
      <c r="AF252" s="100">
        <f t="shared" si="43"/>
        <v>0.92592592592592593</v>
      </c>
      <c r="AG252" s="105" t="str">
        <f t="shared" si="44"/>
        <v>De acuerdo a lo programado</v>
      </c>
      <c r="AH252" s="166"/>
      <c r="AI252" s="65" t="s">
        <v>172</v>
      </c>
      <c r="AJ252" s="105" t="s">
        <v>172</v>
      </c>
    </row>
    <row r="253" spans="1:36" ht="37.049999999999997" customHeight="1">
      <c r="A253" s="63">
        <v>238</v>
      </c>
      <c r="B253" s="162">
        <v>0</v>
      </c>
      <c r="C253" s="162">
        <v>0</v>
      </c>
      <c r="D253" s="162">
        <v>0</v>
      </c>
      <c r="E253" s="162" t="s">
        <v>228</v>
      </c>
      <c r="F253" s="162">
        <v>22</v>
      </c>
      <c r="G253" s="231" t="s">
        <v>469</v>
      </c>
      <c r="H253" s="164" t="s">
        <v>7014</v>
      </c>
      <c r="I253" s="231" t="s">
        <v>20</v>
      </c>
      <c r="J253" s="231" t="s">
        <v>172</v>
      </c>
      <c r="K253" s="163" t="s">
        <v>172</v>
      </c>
      <c r="L253" s="165" t="s">
        <v>3807</v>
      </c>
      <c r="M253" s="165" t="s">
        <v>636</v>
      </c>
      <c r="N253" s="64">
        <v>6</v>
      </c>
      <c r="O253" s="64">
        <v>14</v>
      </c>
      <c r="P253" s="64">
        <v>6</v>
      </c>
      <c r="Q253" s="64">
        <v>13</v>
      </c>
      <c r="R253" s="64">
        <f t="shared" si="35"/>
        <v>39</v>
      </c>
      <c r="S253" s="105" t="s">
        <v>7015</v>
      </c>
      <c r="T253" s="166" t="s">
        <v>7016</v>
      </c>
      <c r="U253" s="159">
        <f t="shared" si="36"/>
        <v>20</v>
      </c>
      <c r="V253" s="273">
        <v>30</v>
      </c>
      <c r="W253" s="100">
        <f t="shared" si="37"/>
        <v>1.5</v>
      </c>
      <c r="X253" s="105" t="str">
        <f t="shared" si="38"/>
        <v>De acuerdo a lo programado</v>
      </c>
      <c r="Y253" s="166"/>
      <c r="Z253" s="159">
        <f t="shared" si="39"/>
        <v>19</v>
      </c>
      <c r="AA253" s="159"/>
      <c r="AB253" s="100" t="str">
        <f t="shared" si="40"/>
        <v>No hay ejecución</v>
      </c>
      <c r="AC253" s="105" t="str">
        <f t="shared" si="41"/>
        <v>NA</v>
      </c>
      <c r="AD253" s="166"/>
      <c r="AE253" s="65">
        <f t="shared" si="42"/>
        <v>30</v>
      </c>
      <c r="AF253" s="100">
        <f t="shared" si="43"/>
        <v>0.76923076923076927</v>
      </c>
      <c r="AG253" s="105" t="str">
        <f t="shared" si="44"/>
        <v>Atraso Leve</v>
      </c>
      <c r="AH253" s="166"/>
      <c r="AI253" s="65" t="s">
        <v>172</v>
      </c>
      <c r="AJ253" s="105" t="s">
        <v>172</v>
      </c>
    </row>
    <row r="254" spans="1:36" ht="37.049999999999997" customHeight="1">
      <c r="A254" s="63">
        <v>239</v>
      </c>
      <c r="B254" s="162">
        <v>0</v>
      </c>
      <c r="C254" s="162">
        <v>0</v>
      </c>
      <c r="D254" s="162">
        <v>0</v>
      </c>
      <c r="E254" s="162">
        <v>0</v>
      </c>
      <c r="F254" s="162">
        <v>22</v>
      </c>
      <c r="G254" s="231" t="s">
        <v>569</v>
      </c>
      <c r="H254" s="164" t="s">
        <v>4585</v>
      </c>
      <c r="I254" s="231" t="s">
        <v>20</v>
      </c>
      <c r="J254" s="231" t="s">
        <v>353</v>
      </c>
      <c r="K254" s="163">
        <v>20</v>
      </c>
      <c r="L254" s="165" t="s">
        <v>642</v>
      </c>
      <c r="M254" s="165" t="s">
        <v>674</v>
      </c>
      <c r="N254" s="64">
        <v>34</v>
      </c>
      <c r="O254" s="64">
        <v>43</v>
      </c>
      <c r="P254" s="64">
        <v>44</v>
      </c>
      <c r="Q254" s="64">
        <v>36</v>
      </c>
      <c r="R254" s="64">
        <f t="shared" si="35"/>
        <v>157</v>
      </c>
      <c r="S254" s="105" t="s">
        <v>7017</v>
      </c>
      <c r="T254" s="166" t="s">
        <v>7018</v>
      </c>
      <c r="U254" s="159">
        <f t="shared" si="36"/>
        <v>77</v>
      </c>
      <c r="V254" s="273">
        <v>68</v>
      </c>
      <c r="W254" s="100">
        <f t="shared" si="37"/>
        <v>0.88311688311688308</v>
      </c>
      <c r="X254" s="105" t="str">
        <f t="shared" si="38"/>
        <v>Atraso Leve</v>
      </c>
      <c r="Y254" s="166" t="s">
        <v>7019</v>
      </c>
      <c r="Z254" s="159">
        <f t="shared" si="39"/>
        <v>80</v>
      </c>
      <c r="AA254" s="159"/>
      <c r="AB254" s="100" t="str">
        <f t="shared" si="40"/>
        <v>No hay ejecución</v>
      </c>
      <c r="AC254" s="105" t="str">
        <f t="shared" si="41"/>
        <v>NA</v>
      </c>
      <c r="AD254" s="166"/>
      <c r="AE254" s="65">
        <f t="shared" si="42"/>
        <v>68</v>
      </c>
      <c r="AF254" s="100">
        <f t="shared" si="43"/>
        <v>0.43312101910828027</v>
      </c>
      <c r="AG254" s="105" t="str">
        <f t="shared" si="44"/>
        <v>Incumplimiento</v>
      </c>
      <c r="AH254" s="166"/>
      <c r="AI254" s="65" t="s">
        <v>172</v>
      </c>
      <c r="AJ254" s="105" t="s">
        <v>172</v>
      </c>
    </row>
    <row r="255" spans="1:36" ht="37.049999999999997" customHeight="1">
      <c r="A255" s="63">
        <v>240</v>
      </c>
      <c r="B255" s="162">
        <v>0</v>
      </c>
      <c r="C255" s="162">
        <v>0</v>
      </c>
      <c r="D255" s="162">
        <v>0</v>
      </c>
      <c r="E255" s="162">
        <v>0</v>
      </c>
      <c r="F255" s="162">
        <v>20</v>
      </c>
      <c r="G255" s="231" t="s">
        <v>569</v>
      </c>
      <c r="H255" s="164" t="s">
        <v>7020</v>
      </c>
      <c r="I255" s="231" t="s">
        <v>20</v>
      </c>
      <c r="J255" s="231" t="s">
        <v>353</v>
      </c>
      <c r="K255" s="163">
        <v>20</v>
      </c>
      <c r="L255" s="165" t="s">
        <v>642</v>
      </c>
      <c r="M255" s="165" t="s">
        <v>674</v>
      </c>
      <c r="N255" s="64">
        <v>2</v>
      </c>
      <c r="O255" s="64">
        <v>3</v>
      </c>
      <c r="P255" s="64">
        <v>3</v>
      </c>
      <c r="Q255" s="64">
        <v>2</v>
      </c>
      <c r="R255" s="64">
        <f t="shared" si="35"/>
        <v>10</v>
      </c>
      <c r="S255" s="105" t="s">
        <v>7009</v>
      </c>
      <c r="T255" s="166" t="s">
        <v>7021</v>
      </c>
      <c r="U255" s="159">
        <f t="shared" si="36"/>
        <v>5</v>
      </c>
      <c r="V255" s="273">
        <v>3</v>
      </c>
      <c r="W255" s="100">
        <f t="shared" si="37"/>
        <v>0.6</v>
      </c>
      <c r="X255" s="105" t="str">
        <f t="shared" si="38"/>
        <v>En Riesgo de no Cumplimiento</v>
      </c>
      <c r="Y255" s="166" t="s">
        <v>7022</v>
      </c>
      <c r="Z255" s="159">
        <f t="shared" si="39"/>
        <v>5</v>
      </c>
      <c r="AA255" s="159"/>
      <c r="AB255" s="100" t="str">
        <f t="shared" si="40"/>
        <v>No hay ejecución</v>
      </c>
      <c r="AC255" s="105" t="str">
        <f t="shared" si="41"/>
        <v>NA</v>
      </c>
      <c r="AD255" s="166"/>
      <c r="AE255" s="65">
        <f t="shared" si="42"/>
        <v>3</v>
      </c>
      <c r="AF255" s="100">
        <f t="shared" si="43"/>
        <v>0.3</v>
      </c>
      <c r="AG255" s="105" t="str">
        <f t="shared" si="44"/>
        <v>Incumplimiento</v>
      </c>
      <c r="AH255" s="166"/>
      <c r="AI255" s="65" t="s">
        <v>172</v>
      </c>
      <c r="AJ255" s="105" t="s">
        <v>172</v>
      </c>
    </row>
    <row r="256" spans="1:36" ht="37.049999999999997" customHeight="1">
      <c r="A256" s="63">
        <v>241</v>
      </c>
      <c r="B256" s="162">
        <v>0</v>
      </c>
      <c r="C256" s="162">
        <v>0</v>
      </c>
      <c r="D256" s="162">
        <v>0</v>
      </c>
      <c r="E256" s="162">
        <v>0</v>
      </c>
      <c r="F256" s="162">
        <v>22</v>
      </c>
      <c r="G256" s="231" t="s">
        <v>570</v>
      </c>
      <c r="H256" s="164" t="s">
        <v>4072</v>
      </c>
      <c r="I256" s="231" t="s">
        <v>20</v>
      </c>
      <c r="J256" s="231" t="s">
        <v>353</v>
      </c>
      <c r="K256" s="163">
        <v>20</v>
      </c>
      <c r="L256" s="165" t="s">
        <v>642</v>
      </c>
      <c r="M256" s="165" t="s">
        <v>674</v>
      </c>
      <c r="N256" s="64">
        <v>17</v>
      </c>
      <c r="O256" s="64">
        <v>18</v>
      </c>
      <c r="P256" s="64">
        <v>18</v>
      </c>
      <c r="Q256" s="64">
        <v>17</v>
      </c>
      <c r="R256" s="64">
        <f t="shared" si="35"/>
        <v>70</v>
      </c>
      <c r="S256" s="105" t="s">
        <v>7023</v>
      </c>
      <c r="T256" s="166" t="s">
        <v>7024</v>
      </c>
      <c r="U256" s="159">
        <f t="shared" si="36"/>
        <v>35</v>
      </c>
      <c r="V256" s="273">
        <v>29</v>
      </c>
      <c r="W256" s="100">
        <f t="shared" si="37"/>
        <v>0.82857142857142863</v>
      </c>
      <c r="X256" s="105" t="str">
        <f t="shared" si="38"/>
        <v>Atraso Leve</v>
      </c>
      <c r="Y256" s="166" t="s">
        <v>7025</v>
      </c>
      <c r="Z256" s="159">
        <f t="shared" si="39"/>
        <v>35</v>
      </c>
      <c r="AA256" s="159"/>
      <c r="AB256" s="100" t="str">
        <f t="shared" si="40"/>
        <v>No hay ejecución</v>
      </c>
      <c r="AC256" s="105" t="str">
        <f t="shared" si="41"/>
        <v>NA</v>
      </c>
      <c r="AD256" s="166"/>
      <c r="AE256" s="65">
        <f t="shared" si="42"/>
        <v>29</v>
      </c>
      <c r="AF256" s="100">
        <f t="shared" si="43"/>
        <v>0.41428571428571431</v>
      </c>
      <c r="AG256" s="105" t="str">
        <f t="shared" si="44"/>
        <v>Incumplimiento</v>
      </c>
      <c r="AH256" s="166"/>
      <c r="AI256" s="65" t="s">
        <v>172</v>
      </c>
      <c r="AJ256" s="105" t="s">
        <v>172</v>
      </c>
    </row>
    <row r="257" spans="1:36" ht="37.049999999999997" customHeight="1">
      <c r="A257" s="63">
        <v>242</v>
      </c>
      <c r="B257" s="162">
        <v>0</v>
      </c>
      <c r="C257" s="162">
        <v>0</v>
      </c>
      <c r="D257" s="162">
        <v>0</v>
      </c>
      <c r="E257" s="162">
        <v>0</v>
      </c>
      <c r="F257" s="162">
        <v>22</v>
      </c>
      <c r="G257" s="231" t="s">
        <v>570</v>
      </c>
      <c r="H257" s="164" t="s">
        <v>7026</v>
      </c>
      <c r="I257" s="231" t="s">
        <v>20</v>
      </c>
      <c r="J257" s="231" t="s">
        <v>353</v>
      </c>
      <c r="K257" s="163">
        <v>20</v>
      </c>
      <c r="L257" s="165" t="s">
        <v>640</v>
      </c>
      <c r="M257" s="165" t="s">
        <v>6800</v>
      </c>
      <c r="N257" s="64">
        <v>11</v>
      </c>
      <c r="O257" s="64">
        <v>17</v>
      </c>
      <c r="P257" s="64">
        <v>14</v>
      </c>
      <c r="Q257" s="64">
        <v>18</v>
      </c>
      <c r="R257" s="64">
        <f t="shared" si="35"/>
        <v>60</v>
      </c>
      <c r="S257" s="105" t="s">
        <v>7023</v>
      </c>
      <c r="T257" s="166" t="s">
        <v>7027</v>
      </c>
      <c r="U257" s="159">
        <f t="shared" si="36"/>
        <v>28</v>
      </c>
      <c r="V257" s="273">
        <v>17</v>
      </c>
      <c r="W257" s="100">
        <f t="shared" si="37"/>
        <v>0.6071428571428571</v>
      </c>
      <c r="X257" s="105" t="str">
        <f t="shared" si="38"/>
        <v>En Riesgo de no Cumplimiento</v>
      </c>
      <c r="Y257" s="166" t="s">
        <v>7028</v>
      </c>
      <c r="Z257" s="159">
        <f t="shared" si="39"/>
        <v>32</v>
      </c>
      <c r="AA257" s="159"/>
      <c r="AB257" s="100" t="str">
        <f t="shared" si="40"/>
        <v>No hay ejecución</v>
      </c>
      <c r="AC257" s="105" t="str">
        <f t="shared" si="41"/>
        <v>NA</v>
      </c>
      <c r="AD257" s="166"/>
      <c r="AE257" s="65">
        <f t="shared" si="42"/>
        <v>17</v>
      </c>
      <c r="AF257" s="100">
        <f t="shared" si="43"/>
        <v>0.28333333333333333</v>
      </c>
      <c r="AG257" s="105" t="str">
        <f t="shared" si="44"/>
        <v>Incumplimiento</v>
      </c>
      <c r="AH257" s="166"/>
      <c r="AI257" s="65" t="s">
        <v>172</v>
      </c>
      <c r="AJ257" s="105" t="s">
        <v>172</v>
      </c>
    </row>
    <row r="258" spans="1:36" ht="37.049999999999997" customHeight="1">
      <c r="A258" s="63">
        <v>243</v>
      </c>
      <c r="B258" s="162">
        <v>0</v>
      </c>
      <c r="C258" s="162">
        <v>0</v>
      </c>
      <c r="D258" s="162">
        <v>0</v>
      </c>
      <c r="E258" s="162">
        <v>0</v>
      </c>
      <c r="F258" s="162">
        <v>22</v>
      </c>
      <c r="G258" s="231" t="s">
        <v>570</v>
      </c>
      <c r="H258" s="164" t="s">
        <v>7029</v>
      </c>
      <c r="I258" s="231" t="s">
        <v>20</v>
      </c>
      <c r="J258" s="231" t="s">
        <v>353</v>
      </c>
      <c r="K258" s="163">
        <v>20</v>
      </c>
      <c r="L258" s="165" t="s">
        <v>3807</v>
      </c>
      <c r="M258" s="165" t="s">
        <v>636</v>
      </c>
      <c r="N258" s="64">
        <v>0</v>
      </c>
      <c r="O258" s="64">
        <v>6</v>
      </c>
      <c r="P258" s="64">
        <v>3</v>
      </c>
      <c r="Q258" s="64">
        <v>3</v>
      </c>
      <c r="R258" s="64">
        <f t="shared" si="35"/>
        <v>12</v>
      </c>
      <c r="S258" s="105" t="s">
        <v>7023</v>
      </c>
      <c r="T258" s="166" t="s">
        <v>172</v>
      </c>
      <c r="U258" s="159">
        <f t="shared" si="36"/>
        <v>6</v>
      </c>
      <c r="V258" s="273">
        <v>6</v>
      </c>
      <c r="W258" s="100">
        <f t="shared" si="37"/>
        <v>1</v>
      </c>
      <c r="X258" s="105" t="str">
        <f t="shared" si="38"/>
        <v>De acuerdo a lo programado</v>
      </c>
      <c r="Y258" s="166"/>
      <c r="Z258" s="159">
        <f t="shared" si="39"/>
        <v>6</v>
      </c>
      <c r="AA258" s="159"/>
      <c r="AB258" s="100" t="str">
        <f t="shared" si="40"/>
        <v>No hay ejecución</v>
      </c>
      <c r="AC258" s="105" t="str">
        <f t="shared" si="41"/>
        <v>NA</v>
      </c>
      <c r="AD258" s="166"/>
      <c r="AE258" s="65">
        <f t="shared" si="42"/>
        <v>6</v>
      </c>
      <c r="AF258" s="100">
        <f t="shared" si="43"/>
        <v>0.5</v>
      </c>
      <c r="AG258" s="105" t="str">
        <f t="shared" si="44"/>
        <v>Incumplimiento</v>
      </c>
      <c r="AH258" s="166"/>
      <c r="AI258" s="65" t="s">
        <v>172</v>
      </c>
      <c r="AJ258" s="105" t="s">
        <v>172</v>
      </c>
    </row>
    <row r="259" spans="1:36" ht="37.049999999999997" customHeight="1">
      <c r="A259" s="63">
        <v>244</v>
      </c>
      <c r="B259" s="162">
        <v>0</v>
      </c>
      <c r="C259" s="162">
        <v>0</v>
      </c>
      <c r="D259" s="162">
        <v>0</v>
      </c>
      <c r="E259" s="162">
        <v>0</v>
      </c>
      <c r="F259" s="162">
        <v>22</v>
      </c>
      <c r="G259" s="231" t="s">
        <v>571</v>
      </c>
      <c r="H259" s="164" t="s">
        <v>4591</v>
      </c>
      <c r="I259" s="231" t="s">
        <v>20</v>
      </c>
      <c r="J259" s="231" t="s">
        <v>353</v>
      </c>
      <c r="K259" s="163">
        <v>20</v>
      </c>
      <c r="L259" s="165" t="s">
        <v>642</v>
      </c>
      <c r="M259" s="165" t="s">
        <v>674</v>
      </c>
      <c r="N259" s="64">
        <v>10</v>
      </c>
      <c r="O259" s="64">
        <v>15</v>
      </c>
      <c r="P259" s="64">
        <v>15</v>
      </c>
      <c r="Q259" s="64">
        <v>12</v>
      </c>
      <c r="R259" s="64">
        <f t="shared" si="35"/>
        <v>52</v>
      </c>
      <c r="S259" s="105" t="s">
        <v>7023</v>
      </c>
      <c r="T259" s="166" t="s">
        <v>7030</v>
      </c>
      <c r="U259" s="159">
        <f t="shared" si="36"/>
        <v>25</v>
      </c>
      <c r="V259" s="273">
        <v>22</v>
      </c>
      <c r="W259" s="100">
        <f t="shared" si="37"/>
        <v>0.88</v>
      </c>
      <c r="X259" s="105" t="str">
        <f t="shared" si="38"/>
        <v>Atraso Leve</v>
      </c>
      <c r="Y259" s="166" t="s">
        <v>7031</v>
      </c>
      <c r="Z259" s="159">
        <f t="shared" si="39"/>
        <v>27</v>
      </c>
      <c r="AA259" s="159"/>
      <c r="AB259" s="100" t="str">
        <f t="shared" si="40"/>
        <v>No hay ejecución</v>
      </c>
      <c r="AC259" s="105" t="str">
        <f t="shared" si="41"/>
        <v>NA</v>
      </c>
      <c r="AD259" s="166"/>
      <c r="AE259" s="65">
        <f t="shared" si="42"/>
        <v>22</v>
      </c>
      <c r="AF259" s="100">
        <f t="shared" si="43"/>
        <v>0.42307692307692307</v>
      </c>
      <c r="AG259" s="105" t="str">
        <f t="shared" si="44"/>
        <v>Incumplimiento</v>
      </c>
      <c r="AH259" s="166"/>
      <c r="AI259" s="65" t="s">
        <v>172</v>
      </c>
      <c r="AJ259" s="105" t="s">
        <v>172</v>
      </c>
    </row>
    <row r="260" spans="1:36" ht="37.049999999999997" customHeight="1">
      <c r="A260" s="63">
        <v>245</v>
      </c>
      <c r="B260" s="162">
        <v>0</v>
      </c>
      <c r="C260" s="162">
        <v>0</v>
      </c>
      <c r="D260" s="162">
        <v>0</v>
      </c>
      <c r="E260" s="162">
        <v>0</v>
      </c>
      <c r="F260" s="162">
        <v>20</v>
      </c>
      <c r="G260" s="231" t="s">
        <v>428</v>
      </c>
      <c r="H260" s="164" t="s">
        <v>4611</v>
      </c>
      <c r="I260" s="231" t="s">
        <v>20</v>
      </c>
      <c r="J260" s="231" t="s">
        <v>353</v>
      </c>
      <c r="K260" s="163">
        <v>20</v>
      </c>
      <c r="L260" s="165" t="s">
        <v>642</v>
      </c>
      <c r="M260" s="165" t="s">
        <v>674</v>
      </c>
      <c r="N260" s="64">
        <v>0</v>
      </c>
      <c r="O260" s="64">
        <v>0</v>
      </c>
      <c r="P260" s="64">
        <v>0</v>
      </c>
      <c r="Q260" s="64">
        <v>0</v>
      </c>
      <c r="R260" s="64">
        <f t="shared" si="35"/>
        <v>0</v>
      </c>
      <c r="S260" s="105" t="s">
        <v>172</v>
      </c>
      <c r="T260" s="166" t="s">
        <v>7032</v>
      </c>
      <c r="U260" s="159">
        <f t="shared" si="36"/>
        <v>0</v>
      </c>
      <c r="V260" s="273">
        <v>2</v>
      </c>
      <c r="W260" s="100" t="str">
        <f t="shared" si="37"/>
        <v>No hay Programación</v>
      </c>
      <c r="X260" s="105" t="str">
        <f t="shared" si="38"/>
        <v>De acuerdo a lo programado</v>
      </c>
      <c r="Y260" s="166"/>
      <c r="Z260" s="159">
        <f t="shared" si="39"/>
        <v>0</v>
      </c>
      <c r="AA260" s="159"/>
      <c r="AB260" s="100" t="str">
        <f t="shared" si="40"/>
        <v>No hay ejecución</v>
      </c>
      <c r="AC260" s="105" t="str">
        <f t="shared" si="41"/>
        <v>NA</v>
      </c>
      <c r="AD260" s="166"/>
      <c r="AE260" s="65">
        <f t="shared" si="42"/>
        <v>2</v>
      </c>
      <c r="AF260" s="100" t="e">
        <f t="shared" si="43"/>
        <v>#DIV/0!</v>
      </c>
      <c r="AG260" s="105" t="e">
        <f t="shared" si="44"/>
        <v>#DIV/0!</v>
      </c>
      <c r="AH260" s="166"/>
      <c r="AI260" s="65" t="s">
        <v>172</v>
      </c>
      <c r="AJ260" s="105" t="s">
        <v>172</v>
      </c>
    </row>
    <row r="261" spans="1:36" ht="37.049999999999997" customHeight="1">
      <c r="A261" s="63">
        <v>246</v>
      </c>
      <c r="B261" s="162">
        <v>0</v>
      </c>
      <c r="C261" s="162">
        <v>0</v>
      </c>
      <c r="D261" s="162">
        <v>0</v>
      </c>
      <c r="E261" s="162">
        <v>0</v>
      </c>
      <c r="F261" s="162">
        <v>22</v>
      </c>
      <c r="G261" s="231" t="s">
        <v>571</v>
      </c>
      <c r="H261" s="164" t="s">
        <v>7033</v>
      </c>
      <c r="I261" s="231" t="s">
        <v>20</v>
      </c>
      <c r="J261" s="231" t="s">
        <v>353</v>
      </c>
      <c r="K261" s="163">
        <v>20</v>
      </c>
      <c r="L261" s="165" t="s">
        <v>642</v>
      </c>
      <c r="M261" s="165" t="s">
        <v>674</v>
      </c>
      <c r="N261" s="64">
        <v>3</v>
      </c>
      <c r="O261" s="64">
        <v>3</v>
      </c>
      <c r="P261" s="64">
        <v>3</v>
      </c>
      <c r="Q261" s="64">
        <v>2</v>
      </c>
      <c r="R261" s="64">
        <f t="shared" si="35"/>
        <v>11</v>
      </c>
      <c r="S261" s="105" t="s">
        <v>7034</v>
      </c>
      <c r="T261" s="166" t="s">
        <v>7035</v>
      </c>
      <c r="U261" s="159">
        <f t="shared" si="36"/>
        <v>6</v>
      </c>
      <c r="V261" s="273">
        <v>6</v>
      </c>
      <c r="W261" s="100">
        <f t="shared" si="37"/>
        <v>1</v>
      </c>
      <c r="X261" s="105" t="str">
        <f t="shared" si="38"/>
        <v>De acuerdo a lo programado</v>
      </c>
      <c r="Y261" s="166"/>
      <c r="Z261" s="159">
        <f t="shared" si="39"/>
        <v>5</v>
      </c>
      <c r="AA261" s="159"/>
      <c r="AB261" s="100" t="str">
        <f t="shared" si="40"/>
        <v>No hay ejecución</v>
      </c>
      <c r="AC261" s="105" t="str">
        <f t="shared" si="41"/>
        <v>NA</v>
      </c>
      <c r="AD261" s="166"/>
      <c r="AE261" s="65">
        <f t="shared" si="42"/>
        <v>6</v>
      </c>
      <c r="AF261" s="100">
        <f t="shared" si="43"/>
        <v>0.54545454545454541</v>
      </c>
      <c r="AG261" s="105" t="str">
        <f t="shared" si="44"/>
        <v>Incumplimiento</v>
      </c>
      <c r="AH261" s="166"/>
      <c r="AI261" s="65" t="s">
        <v>172</v>
      </c>
      <c r="AJ261" s="105" t="s">
        <v>172</v>
      </c>
    </row>
    <row r="262" spans="1:36" ht="37.049999999999997" customHeight="1">
      <c r="A262" s="63">
        <v>247</v>
      </c>
      <c r="B262" s="162">
        <v>0</v>
      </c>
      <c r="C262" s="162">
        <v>0</v>
      </c>
      <c r="D262" s="162">
        <v>0</v>
      </c>
      <c r="E262" s="162">
        <v>0</v>
      </c>
      <c r="F262" s="162">
        <v>20</v>
      </c>
      <c r="G262" s="231" t="s">
        <v>571</v>
      </c>
      <c r="H262" s="164" t="s">
        <v>7036</v>
      </c>
      <c r="I262" s="231" t="s">
        <v>20</v>
      </c>
      <c r="J262" s="231" t="s">
        <v>353</v>
      </c>
      <c r="K262" s="163">
        <v>20</v>
      </c>
      <c r="L262" s="165" t="s">
        <v>642</v>
      </c>
      <c r="M262" s="165" t="s">
        <v>674</v>
      </c>
      <c r="N262" s="64">
        <v>2</v>
      </c>
      <c r="O262" s="64">
        <v>3</v>
      </c>
      <c r="P262" s="64">
        <v>3</v>
      </c>
      <c r="Q262" s="64">
        <v>2</v>
      </c>
      <c r="R262" s="64">
        <f t="shared" si="35"/>
        <v>10</v>
      </c>
      <c r="S262" s="105" t="s">
        <v>7009</v>
      </c>
      <c r="T262" s="166" t="s">
        <v>7037</v>
      </c>
      <c r="U262" s="159">
        <f t="shared" si="36"/>
        <v>5</v>
      </c>
      <c r="V262" s="273">
        <v>4</v>
      </c>
      <c r="W262" s="100">
        <f t="shared" si="37"/>
        <v>0.8</v>
      </c>
      <c r="X262" s="105" t="str">
        <f t="shared" si="38"/>
        <v>Atraso Leve</v>
      </c>
      <c r="Y262" s="166" t="s">
        <v>7038</v>
      </c>
      <c r="Z262" s="159">
        <f t="shared" si="39"/>
        <v>5</v>
      </c>
      <c r="AA262" s="159"/>
      <c r="AB262" s="100" t="str">
        <f t="shared" si="40"/>
        <v>No hay ejecución</v>
      </c>
      <c r="AC262" s="105" t="str">
        <f t="shared" si="41"/>
        <v>NA</v>
      </c>
      <c r="AD262" s="166"/>
      <c r="AE262" s="65">
        <f t="shared" si="42"/>
        <v>4</v>
      </c>
      <c r="AF262" s="100">
        <f t="shared" si="43"/>
        <v>0.4</v>
      </c>
      <c r="AG262" s="105" t="str">
        <f t="shared" si="44"/>
        <v>Incumplimiento</v>
      </c>
      <c r="AH262" s="166"/>
      <c r="AI262" s="65" t="s">
        <v>172</v>
      </c>
      <c r="AJ262" s="105" t="s">
        <v>172</v>
      </c>
    </row>
    <row r="263" spans="1:36" ht="37.049999999999997" customHeight="1" thickTop="1" thickBot="1">
      <c r="A263" s="63">
        <v>248</v>
      </c>
      <c r="B263" s="162">
        <v>0</v>
      </c>
      <c r="C263" s="162">
        <v>0</v>
      </c>
      <c r="D263" s="162">
        <v>0</v>
      </c>
      <c r="E263" s="162">
        <v>0</v>
      </c>
      <c r="F263" s="162">
        <v>20</v>
      </c>
      <c r="G263" s="231" t="s">
        <v>571</v>
      </c>
      <c r="H263" s="164" t="s">
        <v>7039</v>
      </c>
      <c r="I263" s="231" t="s">
        <v>20</v>
      </c>
      <c r="J263" s="231" t="s">
        <v>353</v>
      </c>
      <c r="K263" s="163">
        <v>20</v>
      </c>
      <c r="L263" s="165" t="s">
        <v>642</v>
      </c>
      <c r="M263" s="165" t="s">
        <v>674</v>
      </c>
      <c r="N263" s="64">
        <v>2</v>
      </c>
      <c r="O263" s="64">
        <v>3</v>
      </c>
      <c r="P263" s="64">
        <v>3</v>
      </c>
      <c r="Q263" s="64">
        <v>2</v>
      </c>
      <c r="R263" s="64">
        <f t="shared" si="35"/>
        <v>10</v>
      </c>
      <c r="S263" s="105" t="s">
        <v>7009</v>
      </c>
      <c r="T263" s="166" t="s">
        <v>7040</v>
      </c>
      <c r="U263" s="159">
        <f t="shared" si="36"/>
        <v>5</v>
      </c>
      <c r="V263" s="273"/>
      <c r="W263" s="100" t="str">
        <f t="shared" si="37"/>
        <v>No hay ejecución</v>
      </c>
      <c r="X263" s="105" t="str">
        <f t="shared" si="38"/>
        <v>NA</v>
      </c>
      <c r="Y263" s="166"/>
      <c r="Z263" s="159">
        <f t="shared" si="39"/>
        <v>5</v>
      </c>
      <c r="AA263" s="159"/>
      <c r="AB263" s="100" t="str">
        <f t="shared" si="40"/>
        <v>No hay ejecución</v>
      </c>
      <c r="AC263" s="105" t="str">
        <f t="shared" si="41"/>
        <v>NA</v>
      </c>
      <c r="AD263" s="166"/>
      <c r="AE263" s="65">
        <f t="shared" si="42"/>
        <v>0</v>
      </c>
      <c r="AF263" s="100" t="str">
        <f t="shared" si="43"/>
        <v>No hay Programación</v>
      </c>
      <c r="AG263" s="105" t="str">
        <f t="shared" si="44"/>
        <v>De acuerdo a lo programado</v>
      </c>
      <c r="AH263" s="166"/>
      <c r="AI263" s="65" t="s">
        <v>172</v>
      </c>
      <c r="AJ263" s="105" t="s">
        <v>172</v>
      </c>
    </row>
    <row r="264" spans="1:36" ht="37.049999999999997" customHeight="1" thickTop="1" thickBot="1">
      <c r="A264" s="63">
        <v>249</v>
      </c>
      <c r="B264" s="162">
        <v>0</v>
      </c>
      <c r="C264" s="162">
        <v>0</v>
      </c>
      <c r="D264" s="162">
        <v>0</v>
      </c>
      <c r="E264" s="162">
        <v>0</v>
      </c>
      <c r="F264" s="162">
        <v>20</v>
      </c>
      <c r="G264" s="231" t="s">
        <v>571</v>
      </c>
      <c r="H264" s="164" t="s">
        <v>7041</v>
      </c>
      <c r="I264" s="231" t="s">
        <v>20</v>
      </c>
      <c r="J264" s="231" t="s">
        <v>353</v>
      </c>
      <c r="K264" s="163">
        <v>20</v>
      </c>
      <c r="L264" s="165" t="s">
        <v>642</v>
      </c>
      <c r="M264" s="165" t="s">
        <v>674</v>
      </c>
      <c r="N264" s="64">
        <v>2</v>
      </c>
      <c r="O264" s="64">
        <v>3</v>
      </c>
      <c r="P264" s="64">
        <v>3</v>
      </c>
      <c r="Q264" s="64">
        <v>2</v>
      </c>
      <c r="R264" s="64">
        <f t="shared" si="35"/>
        <v>10</v>
      </c>
      <c r="S264" s="105" t="s">
        <v>7009</v>
      </c>
      <c r="T264" s="166" t="s">
        <v>7042</v>
      </c>
      <c r="U264" s="159">
        <f t="shared" si="36"/>
        <v>5</v>
      </c>
      <c r="V264" s="273"/>
      <c r="W264" s="100" t="str">
        <f t="shared" si="37"/>
        <v>No hay ejecución</v>
      </c>
      <c r="X264" s="105" t="str">
        <f t="shared" si="38"/>
        <v>NA</v>
      </c>
      <c r="Y264" s="166"/>
      <c r="Z264" s="159">
        <f t="shared" si="39"/>
        <v>5</v>
      </c>
      <c r="AA264" s="159"/>
      <c r="AB264" s="100" t="str">
        <f t="shared" si="40"/>
        <v>No hay ejecución</v>
      </c>
      <c r="AC264" s="105" t="str">
        <f t="shared" si="41"/>
        <v>NA</v>
      </c>
      <c r="AD264" s="166"/>
      <c r="AE264" s="65">
        <f t="shared" si="42"/>
        <v>0</v>
      </c>
      <c r="AF264" s="100" t="str">
        <f t="shared" si="43"/>
        <v>No hay Programación</v>
      </c>
      <c r="AG264" s="105" t="str">
        <f t="shared" si="44"/>
        <v>De acuerdo a lo programado</v>
      </c>
      <c r="AH264" s="166"/>
      <c r="AI264" s="65" t="s">
        <v>172</v>
      </c>
      <c r="AJ264" s="105" t="s">
        <v>172</v>
      </c>
    </row>
    <row r="265" spans="1:36" ht="37.049999999999997" customHeight="1" thickTop="1" thickBot="1">
      <c r="A265" s="63">
        <v>250</v>
      </c>
      <c r="B265" s="162">
        <v>0</v>
      </c>
      <c r="C265" s="162">
        <v>0</v>
      </c>
      <c r="D265" s="162">
        <v>0</v>
      </c>
      <c r="E265" s="162">
        <v>0</v>
      </c>
      <c r="F265" s="162">
        <v>20</v>
      </c>
      <c r="G265" s="231" t="s">
        <v>571</v>
      </c>
      <c r="H265" s="164" t="s">
        <v>7043</v>
      </c>
      <c r="I265" s="231" t="s">
        <v>20</v>
      </c>
      <c r="J265" s="231" t="s">
        <v>353</v>
      </c>
      <c r="K265" s="163">
        <v>20</v>
      </c>
      <c r="L265" s="165" t="s">
        <v>642</v>
      </c>
      <c r="M265" s="165" t="s">
        <v>674</v>
      </c>
      <c r="N265" s="64">
        <v>2</v>
      </c>
      <c r="O265" s="64">
        <v>3</v>
      </c>
      <c r="P265" s="64">
        <v>3</v>
      </c>
      <c r="Q265" s="64">
        <v>2</v>
      </c>
      <c r="R265" s="64">
        <f t="shared" si="35"/>
        <v>10</v>
      </c>
      <c r="S265" s="105" t="s">
        <v>7009</v>
      </c>
      <c r="T265" s="166" t="s">
        <v>7042</v>
      </c>
      <c r="U265" s="159">
        <f t="shared" si="36"/>
        <v>5</v>
      </c>
      <c r="V265" s="273"/>
      <c r="W265" s="100" t="str">
        <f t="shared" si="37"/>
        <v>No hay ejecución</v>
      </c>
      <c r="X265" s="105" t="str">
        <f t="shared" si="38"/>
        <v>NA</v>
      </c>
      <c r="Y265" s="166"/>
      <c r="Z265" s="159">
        <f t="shared" si="39"/>
        <v>5</v>
      </c>
      <c r="AA265" s="159"/>
      <c r="AB265" s="100" t="str">
        <f t="shared" si="40"/>
        <v>No hay ejecución</v>
      </c>
      <c r="AC265" s="105" t="str">
        <f t="shared" si="41"/>
        <v>NA</v>
      </c>
      <c r="AD265" s="166"/>
      <c r="AE265" s="65">
        <f t="shared" si="42"/>
        <v>0</v>
      </c>
      <c r="AF265" s="100" t="str">
        <f t="shared" si="43"/>
        <v>No hay Programación</v>
      </c>
      <c r="AG265" s="105" t="str">
        <f t="shared" si="44"/>
        <v>De acuerdo a lo programado</v>
      </c>
      <c r="AH265" s="166"/>
      <c r="AI265" s="65" t="s">
        <v>172</v>
      </c>
      <c r="AJ265" s="105" t="s">
        <v>172</v>
      </c>
    </row>
    <row r="266" spans="1:36" ht="37.049999999999997" customHeight="1" thickTop="1" thickBot="1">
      <c r="A266" s="63">
        <v>251</v>
      </c>
      <c r="B266" s="162">
        <v>0</v>
      </c>
      <c r="C266" s="162">
        <v>0</v>
      </c>
      <c r="D266" s="162">
        <v>0</v>
      </c>
      <c r="E266" s="162">
        <v>0</v>
      </c>
      <c r="F266" s="162">
        <v>22</v>
      </c>
      <c r="G266" s="231" t="s">
        <v>565</v>
      </c>
      <c r="H266" s="164" t="s">
        <v>5126</v>
      </c>
      <c r="I266" s="231" t="s">
        <v>20</v>
      </c>
      <c r="J266" s="231" t="s">
        <v>351</v>
      </c>
      <c r="K266" s="163">
        <v>19</v>
      </c>
      <c r="L266" s="165" t="s">
        <v>4086</v>
      </c>
      <c r="M266" s="165" t="s">
        <v>6800</v>
      </c>
      <c r="N266" s="64">
        <v>0</v>
      </c>
      <c r="O266" s="64">
        <v>2</v>
      </c>
      <c r="P266" s="64">
        <v>3</v>
      </c>
      <c r="Q266" s="64">
        <v>4</v>
      </c>
      <c r="R266" s="64">
        <f t="shared" si="35"/>
        <v>9</v>
      </c>
      <c r="S266" s="105" t="s">
        <v>6794</v>
      </c>
      <c r="T266" s="166" t="s">
        <v>172</v>
      </c>
      <c r="U266" s="159">
        <f t="shared" si="36"/>
        <v>2</v>
      </c>
      <c r="V266" s="273"/>
      <c r="W266" s="100" t="str">
        <f t="shared" si="37"/>
        <v>No hay ejecución</v>
      </c>
      <c r="X266" s="105" t="str">
        <f t="shared" si="38"/>
        <v>NA</v>
      </c>
      <c r="Y266" s="166"/>
      <c r="Z266" s="159">
        <f t="shared" si="39"/>
        <v>7</v>
      </c>
      <c r="AA266" s="159"/>
      <c r="AB266" s="100" t="str">
        <f t="shared" si="40"/>
        <v>No hay ejecución</v>
      </c>
      <c r="AC266" s="105" t="str">
        <f t="shared" si="41"/>
        <v>NA</v>
      </c>
      <c r="AD266" s="166"/>
      <c r="AE266" s="65">
        <f t="shared" si="42"/>
        <v>0</v>
      </c>
      <c r="AF266" s="100" t="str">
        <f t="shared" si="43"/>
        <v>No hay Programación</v>
      </c>
      <c r="AG266" s="105" t="str">
        <f t="shared" si="44"/>
        <v>De acuerdo a lo programado</v>
      </c>
      <c r="AH266" s="166"/>
      <c r="AI266" s="65" t="s">
        <v>172</v>
      </c>
      <c r="AJ266" s="105" t="s">
        <v>172</v>
      </c>
    </row>
    <row r="267" spans="1:36" ht="37.049999999999997" customHeight="1">
      <c r="A267" s="63">
        <v>252</v>
      </c>
      <c r="B267" s="162">
        <v>0</v>
      </c>
      <c r="C267" s="162">
        <v>0</v>
      </c>
      <c r="D267" s="162">
        <v>0</v>
      </c>
      <c r="E267" s="162">
        <v>0</v>
      </c>
      <c r="F267" s="162">
        <v>20</v>
      </c>
      <c r="G267" s="231" t="s">
        <v>565</v>
      </c>
      <c r="H267" s="164" t="s">
        <v>7008</v>
      </c>
      <c r="I267" s="231" t="s">
        <v>20</v>
      </c>
      <c r="J267" s="231" t="s">
        <v>353</v>
      </c>
      <c r="K267" s="163">
        <v>20</v>
      </c>
      <c r="L267" s="165" t="s">
        <v>3807</v>
      </c>
      <c r="M267" s="165" t="s">
        <v>636</v>
      </c>
      <c r="N267" s="64">
        <v>1</v>
      </c>
      <c r="O267" s="64">
        <v>1</v>
      </c>
      <c r="P267" s="64"/>
      <c r="Q267" s="64">
        <v>1</v>
      </c>
      <c r="R267" s="64">
        <f t="shared" si="35"/>
        <v>3</v>
      </c>
      <c r="S267" s="105" t="s">
        <v>7044</v>
      </c>
      <c r="T267" s="166" t="s">
        <v>7045</v>
      </c>
      <c r="U267" s="159">
        <f t="shared" si="36"/>
        <v>2</v>
      </c>
      <c r="V267" s="273">
        <v>10</v>
      </c>
      <c r="W267" s="100">
        <f t="shared" si="37"/>
        <v>5</v>
      </c>
      <c r="X267" s="105" t="str">
        <f t="shared" si="38"/>
        <v>De acuerdo a lo programado</v>
      </c>
      <c r="Y267" s="166"/>
      <c r="Z267" s="159">
        <f t="shared" si="39"/>
        <v>1</v>
      </c>
      <c r="AA267" s="159"/>
      <c r="AB267" s="100" t="str">
        <f t="shared" si="40"/>
        <v>No hay ejecución</v>
      </c>
      <c r="AC267" s="105" t="str">
        <f t="shared" si="41"/>
        <v>NA</v>
      </c>
      <c r="AD267" s="166"/>
      <c r="AE267" s="65">
        <f t="shared" si="42"/>
        <v>10</v>
      </c>
      <c r="AF267" s="100">
        <f t="shared" si="43"/>
        <v>3.3333333333333335</v>
      </c>
      <c r="AG267" s="105" t="str">
        <f t="shared" si="44"/>
        <v>De acuerdo a lo programado</v>
      </c>
      <c r="AH267" s="166"/>
      <c r="AI267" s="65" t="s">
        <v>172</v>
      </c>
      <c r="AJ267" s="105" t="s">
        <v>172</v>
      </c>
    </row>
    <row r="268" spans="1:36" ht="37.049999999999997" customHeight="1">
      <c r="A268" s="63">
        <v>253</v>
      </c>
      <c r="B268" s="162">
        <v>0</v>
      </c>
      <c r="C268" s="162">
        <v>0</v>
      </c>
      <c r="D268" s="162" t="s">
        <v>41</v>
      </c>
      <c r="E268" s="162">
        <v>0</v>
      </c>
      <c r="F268" s="162">
        <v>22</v>
      </c>
      <c r="G268" s="231" t="s">
        <v>571</v>
      </c>
      <c r="H268" s="164" t="s">
        <v>7046</v>
      </c>
      <c r="I268" s="231" t="s">
        <v>20</v>
      </c>
      <c r="J268" s="231" t="s">
        <v>353</v>
      </c>
      <c r="K268" s="163">
        <v>18</v>
      </c>
      <c r="L268" s="165" t="s">
        <v>642</v>
      </c>
      <c r="M268" s="165" t="s">
        <v>674</v>
      </c>
      <c r="N268" s="64">
        <v>3</v>
      </c>
      <c r="O268" s="64">
        <v>3</v>
      </c>
      <c r="P268" s="64">
        <v>3</v>
      </c>
      <c r="Q268" s="64">
        <v>3</v>
      </c>
      <c r="R268" s="64">
        <f t="shared" ref="R268:R331" si="45">N268+O268+P268+Q268</f>
        <v>12</v>
      </c>
      <c r="S268" s="105" t="s">
        <v>7009</v>
      </c>
      <c r="T268" s="166" t="s">
        <v>7047</v>
      </c>
      <c r="U268" s="159">
        <f t="shared" si="36"/>
        <v>6</v>
      </c>
      <c r="V268" s="273">
        <v>4</v>
      </c>
      <c r="W268" s="100">
        <f t="shared" si="37"/>
        <v>0.66666666666666663</v>
      </c>
      <c r="X268" s="105" t="str">
        <f t="shared" si="38"/>
        <v>En Riesgo de no Cumplimiento</v>
      </c>
      <c r="Y268" s="166"/>
      <c r="Z268" s="159">
        <f t="shared" si="39"/>
        <v>6</v>
      </c>
      <c r="AA268" s="159"/>
      <c r="AB268" s="100" t="str">
        <f t="shared" si="40"/>
        <v>No hay ejecución</v>
      </c>
      <c r="AC268" s="105" t="str">
        <f t="shared" si="41"/>
        <v>NA</v>
      </c>
      <c r="AD268" s="166"/>
      <c r="AE268" s="65">
        <f t="shared" si="42"/>
        <v>4</v>
      </c>
      <c r="AF268" s="100">
        <f t="shared" si="43"/>
        <v>0.33333333333333331</v>
      </c>
      <c r="AG268" s="105" t="str">
        <f t="shared" si="44"/>
        <v>Incumplimiento</v>
      </c>
      <c r="AH268" s="166"/>
      <c r="AI268" s="65" t="s">
        <v>172</v>
      </c>
      <c r="AJ268" s="105" t="s">
        <v>172</v>
      </c>
    </row>
    <row r="269" spans="1:36" ht="37.049999999999997" customHeight="1">
      <c r="A269" s="63">
        <v>254</v>
      </c>
      <c r="B269" s="162">
        <v>0</v>
      </c>
      <c r="C269" s="162">
        <v>0</v>
      </c>
      <c r="D269" s="162">
        <v>0</v>
      </c>
      <c r="E269" s="162">
        <v>0</v>
      </c>
      <c r="F269" s="162">
        <v>22</v>
      </c>
      <c r="G269" s="231" t="s">
        <v>568</v>
      </c>
      <c r="H269" s="164" t="s">
        <v>7048</v>
      </c>
      <c r="I269" s="231" t="s">
        <v>20</v>
      </c>
      <c r="J269" s="231" t="s">
        <v>353</v>
      </c>
      <c r="K269" s="163">
        <v>18</v>
      </c>
      <c r="L269" s="165" t="s">
        <v>642</v>
      </c>
      <c r="M269" s="165" t="s">
        <v>674</v>
      </c>
      <c r="N269" s="64">
        <v>5</v>
      </c>
      <c r="O269" s="64">
        <v>4</v>
      </c>
      <c r="P269" s="64">
        <v>7</v>
      </c>
      <c r="Q269" s="64">
        <v>5</v>
      </c>
      <c r="R269" s="64">
        <f t="shared" si="45"/>
        <v>21</v>
      </c>
      <c r="S269" s="105" t="s">
        <v>6794</v>
      </c>
      <c r="T269" s="166" t="s">
        <v>172</v>
      </c>
      <c r="U269" s="159">
        <f t="shared" si="36"/>
        <v>9</v>
      </c>
      <c r="V269" s="273">
        <v>19</v>
      </c>
      <c r="W269" s="100">
        <f t="shared" si="37"/>
        <v>2.1111111111111112</v>
      </c>
      <c r="X269" s="105" t="str">
        <f t="shared" si="38"/>
        <v>De acuerdo a lo programado</v>
      </c>
      <c r="Y269" s="166"/>
      <c r="Z269" s="159">
        <f t="shared" si="39"/>
        <v>12</v>
      </c>
      <c r="AA269" s="159"/>
      <c r="AB269" s="100" t="str">
        <f t="shared" si="40"/>
        <v>No hay ejecución</v>
      </c>
      <c r="AC269" s="105" t="str">
        <f t="shared" si="41"/>
        <v>NA</v>
      </c>
      <c r="AD269" s="166"/>
      <c r="AE269" s="65">
        <f t="shared" si="42"/>
        <v>19</v>
      </c>
      <c r="AF269" s="100">
        <f t="shared" si="43"/>
        <v>0.90476190476190477</v>
      </c>
      <c r="AG269" s="105" t="str">
        <f t="shared" si="44"/>
        <v>De acuerdo a lo programado</v>
      </c>
      <c r="AH269" s="166"/>
      <c r="AI269" s="65">
        <v>1850000</v>
      </c>
      <c r="AJ269" s="105">
        <v>1.01</v>
      </c>
    </row>
    <row r="270" spans="1:36" ht="37.049999999999997" customHeight="1">
      <c r="A270" s="63">
        <v>255</v>
      </c>
      <c r="B270" s="162">
        <v>0</v>
      </c>
      <c r="C270" s="162">
        <v>0</v>
      </c>
      <c r="D270" s="162">
        <v>0</v>
      </c>
      <c r="E270" s="162">
        <v>0</v>
      </c>
      <c r="F270" s="162">
        <v>22</v>
      </c>
      <c r="G270" s="231" t="s">
        <v>568</v>
      </c>
      <c r="H270" s="164" t="s">
        <v>7049</v>
      </c>
      <c r="I270" s="231" t="s">
        <v>20</v>
      </c>
      <c r="J270" s="231" t="s">
        <v>353</v>
      </c>
      <c r="K270" s="163">
        <v>18</v>
      </c>
      <c r="L270" s="165" t="s">
        <v>642</v>
      </c>
      <c r="M270" s="165" t="s">
        <v>674</v>
      </c>
      <c r="N270" s="64">
        <v>3</v>
      </c>
      <c r="O270" s="64">
        <v>3</v>
      </c>
      <c r="P270" s="64">
        <v>19</v>
      </c>
      <c r="Q270" s="64">
        <v>15</v>
      </c>
      <c r="R270" s="64">
        <f t="shared" si="45"/>
        <v>40</v>
      </c>
      <c r="S270" s="105" t="s">
        <v>6794</v>
      </c>
      <c r="T270" s="166" t="s">
        <v>172</v>
      </c>
      <c r="U270" s="159">
        <f t="shared" ref="U270:U333" si="46">N270+O270</f>
        <v>6</v>
      </c>
      <c r="V270" s="273">
        <v>33</v>
      </c>
      <c r="W270" s="100">
        <f t="shared" ref="W270:W333" si="47">IF(V270="","No hay ejecución",IF(AND(U270&gt;0), V270/U270,"No hay Programación"))</f>
        <v>5.5</v>
      </c>
      <c r="X270" s="105" t="str">
        <f t="shared" ref="X270:X333" si="48">IF(W270="No hay ejecución","NA",IF(W270&gt;=90%,"De acuerdo a lo programado",IF(W270&gt;=70%,"Atraso Leve",IF(W270&lt;70%,"En Riesgo de no Cumplimiento"))))</f>
        <v>De acuerdo a lo programado</v>
      </c>
      <c r="Y270" s="166"/>
      <c r="Z270" s="159">
        <f t="shared" ref="Z270:Z333" si="49">P270+Q270</f>
        <v>34</v>
      </c>
      <c r="AA270" s="159"/>
      <c r="AB270" s="100" t="str">
        <f t="shared" ref="AB270:AB333" si="50">IF(AA270="","No hay ejecución",IF(AND(Z270&gt;0), AA270/Z270,"No hay Programación"))</f>
        <v>No hay ejecución</v>
      </c>
      <c r="AC270" s="105" t="str">
        <f t="shared" ref="AC270:AC333" si="51">IF(AB270="No hay ejecución","NA",IF(AB270&gt;=90%,"De acuerdo a lo programado",IF(AB270&gt;=70%,"Atraso Leve",IF(AB270&lt;70%,"En Riesgo de no Cumplimiento"))))</f>
        <v>NA</v>
      </c>
      <c r="AD270" s="166"/>
      <c r="AE270" s="65">
        <f t="shared" ref="AE270:AE333" si="52">V270+AA270</f>
        <v>33</v>
      </c>
      <c r="AF270" s="100">
        <f t="shared" ref="AF270:AF333" si="53">IF(AE270="","No hay ejecución",IF(AND(AE270&gt;0), AE270/R270,"No hay Programación"))</f>
        <v>0.82499999999999996</v>
      </c>
      <c r="AG270" s="105" t="str">
        <f t="shared" ref="AG270:AG333" si="54">IF(AF270="No hay ejecución","NA",IF(AF270&gt;=90%,"De acuerdo a lo programado",IF(AF270&gt;=70%,"Atraso Leve",IF(AF270&lt;70%,"Incumplimiento"))))</f>
        <v>Atraso Leve</v>
      </c>
      <c r="AH270" s="166"/>
      <c r="AI270" s="65">
        <v>4800000</v>
      </c>
      <c r="AJ270" s="105">
        <v>1.04</v>
      </c>
    </row>
    <row r="271" spans="1:36" ht="37.049999999999997" customHeight="1">
      <c r="A271" s="63">
        <v>256</v>
      </c>
      <c r="B271" s="162">
        <v>0</v>
      </c>
      <c r="C271" s="162">
        <v>0</v>
      </c>
      <c r="D271" s="162">
        <v>0</v>
      </c>
      <c r="E271" s="162">
        <v>0</v>
      </c>
      <c r="F271" s="162">
        <v>22</v>
      </c>
      <c r="G271" s="231" t="s">
        <v>571</v>
      </c>
      <c r="H271" s="164" t="s">
        <v>7050</v>
      </c>
      <c r="I271" s="231" t="s">
        <v>20</v>
      </c>
      <c r="J271" s="231" t="s">
        <v>353</v>
      </c>
      <c r="K271" s="163">
        <v>18</v>
      </c>
      <c r="L271" s="165" t="s">
        <v>642</v>
      </c>
      <c r="M271" s="165" t="s">
        <v>674</v>
      </c>
      <c r="N271" s="64">
        <v>10</v>
      </c>
      <c r="O271" s="64">
        <v>10</v>
      </c>
      <c r="P271" s="64">
        <v>22</v>
      </c>
      <c r="Q271" s="64">
        <v>22</v>
      </c>
      <c r="R271" s="64">
        <f t="shared" si="45"/>
        <v>64</v>
      </c>
      <c r="S271" s="105" t="s">
        <v>7051</v>
      </c>
      <c r="T271" s="166" t="s">
        <v>7052</v>
      </c>
      <c r="U271" s="159">
        <f t="shared" si="46"/>
        <v>20</v>
      </c>
      <c r="V271" s="273">
        <v>18</v>
      </c>
      <c r="W271" s="100">
        <f t="shared" si="47"/>
        <v>0.9</v>
      </c>
      <c r="X271" s="105" t="str">
        <f t="shared" si="48"/>
        <v>De acuerdo a lo programado</v>
      </c>
      <c r="Y271" s="166"/>
      <c r="Z271" s="159">
        <f t="shared" si="49"/>
        <v>44</v>
      </c>
      <c r="AA271" s="159"/>
      <c r="AB271" s="100" t="str">
        <f t="shared" si="50"/>
        <v>No hay ejecución</v>
      </c>
      <c r="AC271" s="105" t="str">
        <f t="shared" si="51"/>
        <v>NA</v>
      </c>
      <c r="AD271" s="166"/>
      <c r="AE271" s="65">
        <f t="shared" si="52"/>
        <v>18</v>
      </c>
      <c r="AF271" s="100">
        <f t="shared" si="53"/>
        <v>0.28125</v>
      </c>
      <c r="AG271" s="105" t="str">
        <f t="shared" si="54"/>
        <v>Incumplimiento</v>
      </c>
      <c r="AH271" s="166"/>
      <c r="AI271" s="65">
        <v>2800000</v>
      </c>
      <c r="AJ271" s="105">
        <v>1.05</v>
      </c>
    </row>
    <row r="272" spans="1:36" ht="37.049999999999997" customHeight="1">
      <c r="A272" s="63">
        <v>257</v>
      </c>
      <c r="B272" s="162">
        <v>0</v>
      </c>
      <c r="C272" s="162">
        <v>0</v>
      </c>
      <c r="D272" s="162">
        <v>0</v>
      </c>
      <c r="E272" s="162">
        <v>0</v>
      </c>
      <c r="F272" s="162">
        <v>22</v>
      </c>
      <c r="G272" s="231" t="s">
        <v>555</v>
      </c>
      <c r="H272" s="164" t="s">
        <v>7053</v>
      </c>
      <c r="I272" s="231" t="s">
        <v>20</v>
      </c>
      <c r="J272" s="231" t="s">
        <v>172</v>
      </c>
      <c r="K272" s="163" t="s">
        <v>172</v>
      </c>
      <c r="L272" s="165" t="s">
        <v>3807</v>
      </c>
      <c r="M272" s="165" t="s">
        <v>6800</v>
      </c>
      <c r="N272" s="64">
        <v>15</v>
      </c>
      <c r="O272" s="64">
        <v>19</v>
      </c>
      <c r="P272" s="64">
        <v>16</v>
      </c>
      <c r="Q272" s="64">
        <v>17</v>
      </c>
      <c r="R272" s="64">
        <f t="shared" si="45"/>
        <v>67</v>
      </c>
      <c r="S272" s="105" t="s">
        <v>7054</v>
      </c>
      <c r="T272" s="166" t="s">
        <v>172</v>
      </c>
      <c r="U272" s="159">
        <f t="shared" si="46"/>
        <v>34</v>
      </c>
      <c r="V272" s="273">
        <v>35</v>
      </c>
      <c r="W272" s="100">
        <f t="shared" si="47"/>
        <v>1.0294117647058822</v>
      </c>
      <c r="X272" s="105" t="str">
        <f t="shared" si="48"/>
        <v>De acuerdo a lo programado</v>
      </c>
      <c r="Y272" s="166"/>
      <c r="Z272" s="159">
        <f t="shared" si="49"/>
        <v>33</v>
      </c>
      <c r="AA272" s="159"/>
      <c r="AB272" s="100" t="str">
        <f t="shared" si="50"/>
        <v>No hay ejecución</v>
      </c>
      <c r="AC272" s="105" t="str">
        <f t="shared" si="51"/>
        <v>NA</v>
      </c>
      <c r="AD272" s="166"/>
      <c r="AE272" s="65">
        <f t="shared" si="52"/>
        <v>35</v>
      </c>
      <c r="AF272" s="100">
        <f t="shared" si="53"/>
        <v>0.52238805970149249</v>
      </c>
      <c r="AG272" s="105" t="str">
        <f t="shared" si="54"/>
        <v>Incumplimiento</v>
      </c>
      <c r="AH272" s="166"/>
      <c r="AI272" s="65">
        <v>2500000</v>
      </c>
      <c r="AJ272" s="105">
        <v>1.08</v>
      </c>
    </row>
    <row r="273" spans="1:36" ht="37.049999999999997" customHeight="1">
      <c r="A273" s="63">
        <v>258</v>
      </c>
      <c r="B273" s="162">
        <v>0</v>
      </c>
      <c r="C273" s="162">
        <v>0</v>
      </c>
      <c r="D273" s="162">
        <v>0</v>
      </c>
      <c r="E273" s="162">
        <v>0</v>
      </c>
      <c r="F273" s="162">
        <v>22</v>
      </c>
      <c r="G273" s="231" t="s">
        <v>555</v>
      </c>
      <c r="H273" s="164" t="s">
        <v>7055</v>
      </c>
      <c r="I273" s="231" t="s">
        <v>20</v>
      </c>
      <c r="J273" s="231" t="s">
        <v>172</v>
      </c>
      <c r="K273" s="163" t="s">
        <v>172</v>
      </c>
      <c r="L273" s="165" t="s">
        <v>3807</v>
      </c>
      <c r="M273" s="165" t="s">
        <v>6800</v>
      </c>
      <c r="N273" s="64">
        <v>31</v>
      </c>
      <c r="O273" s="64">
        <v>33</v>
      </c>
      <c r="P273" s="64">
        <v>36</v>
      </c>
      <c r="Q273" s="64">
        <v>33</v>
      </c>
      <c r="R273" s="64">
        <f t="shared" si="45"/>
        <v>133</v>
      </c>
      <c r="S273" s="105" t="s">
        <v>7012</v>
      </c>
      <c r="T273" s="166" t="s">
        <v>172</v>
      </c>
      <c r="U273" s="159">
        <f t="shared" si="46"/>
        <v>64</v>
      </c>
      <c r="V273" s="273">
        <v>69</v>
      </c>
      <c r="W273" s="100">
        <f t="shared" si="47"/>
        <v>1.078125</v>
      </c>
      <c r="X273" s="105" t="str">
        <f t="shared" si="48"/>
        <v>De acuerdo a lo programado</v>
      </c>
      <c r="Y273" s="166"/>
      <c r="Z273" s="159">
        <f t="shared" si="49"/>
        <v>69</v>
      </c>
      <c r="AA273" s="159"/>
      <c r="AB273" s="100" t="str">
        <f t="shared" si="50"/>
        <v>No hay ejecución</v>
      </c>
      <c r="AC273" s="105" t="str">
        <f t="shared" si="51"/>
        <v>NA</v>
      </c>
      <c r="AD273" s="166"/>
      <c r="AE273" s="65">
        <f t="shared" si="52"/>
        <v>69</v>
      </c>
      <c r="AF273" s="100">
        <f t="shared" si="53"/>
        <v>0.51879699248120303</v>
      </c>
      <c r="AG273" s="105" t="str">
        <f t="shared" si="54"/>
        <v>Incumplimiento</v>
      </c>
      <c r="AH273" s="166"/>
      <c r="AI273" s="65">
        <v>1720000</v>
      </c>
      <c r="AJ273" s="105">
        <v>2.0099999999999998</v>
      </c>
    </row>
    <row r="274" spans="1:36" ht="37.049999999999997" customHeight="1">
      <c r="A274" s="63">
        <v>259</v>
      </c>
      <c r="B274" s="162">
        <v>0</v>
      </c>
      <c r="C274" s="162">
        <v>0</v>
      </c>
      <c r="D274" s="162">
        <v>0</v>
      </c>
      <c r="E274" s="162">
        <v>0</v>
      </c>
      <c r="F274" s="162">
        <v>22</v>
      </c>
      <c r="G274" s="231" t="s">
        <v>555</v>
      </c>
      <c r="H274" s="164" t="s">
        <v>7056</v>
      </c>
      <c r="I274" s="231" t="s">
        <v>20</v>
      </c>
      <c r="J274" s="231" t="s">
        <v>172</v>
      </c>
      <c r="K274" s="163" t="s">
        <v>172</v>
      </c>
      <c r="L274" s="165" t="s">
        <v>3763</v>
      </c>
      <c r="M274" s="165" t="s">
        <v>3764</v>
      </c>
      <c r="N274" s="64">
        <v>645</v>
      </c>
      <c r="O274" s="64">
        <v>612</v>
      </c>
      <c r="P274" s="64">
        <v>649</v>
      </c>
      <c r="Q274" s="64">
        <v>619</v>
      </c>
      <c r="R274" s="64">
        <f t="shared" si="45"/>
        <v>2525</v>
      </c>
      <c r="S274" s="105" t="s">
        <v>7012</v>
      </c>
      <c r="T274" s="166" t="s">
        <v>7057</v>
      </c>
      <c r="U274" s="159">
        <f t="shared" si="46"/>
        <v>1257</v>
      </c>
      <c r="V274" s="273">
        <v>1263</v>
      </c>
      <c r="W274" s="100">
        <f t="shared" si="47"/>
        <v>1.0047732696897376</v>
      </c>
      <c r="X274" s="105" t="str">
        <f t="shared" si="48"/>
        <v>De acuerdo a lo programado</v>
      </c>
      <c r="Y274" s="166"/>
      <c r="Z274" s="159">
        <f t="shared" si="49"/>
        <v>1268</v>
      </c>
      <c r="AA274" s="159"/>
      <c r="AB274" s="100" t="str">
        <f t="shared" si="50"/>
        <v>No hay ejecución</v>
      </c>
      <c r="AC274" s="105" t="str">
        <f t="shared" si="51"/>
        <v>NA</v>
      </c>
      <c r="AD274" s="166"/>
      <c r="AE274" s="65">
        <f t="shared" si="52"/>
        <v>1263</v>
      </c>
      <c r="AF274" s="100">
        <f t="shared" si="53"/>
        <v>0.5001980198019802</v>
      </c>
      <c r="AG274" s="105" t="str">
        <f t="shared" si="54"/>
        <v>Incumplimiento</v>
      </c>
      <c r="AH274" s="166"/>
      <c r="AI274" s="65">
        <v>350000</v>
      </c>
      <c r="AJ274" s="105">
        <v>2.99</v>
      </c>
    </row>
    <row r="275" spans="1:36" ht="37.049999999999997" customHeight="1">
      <c r="A275" s="63">
        <v>260</v>
      </c>
      <c r="B275" s="162">
        <v>0</v>
      </c>
      <c r="C275" s="162">
        <v>0</v>
      </c>
      <c r="D275" s="162">
        <v>0</v>
      </c>
      <c r="E275" s="162">
        <v>0</v>
      </c>
      <c r="F275" s="162">
        <v>22</v>
      </c>
      <c r="G275" s="231" t="s">
        <v>507</v>
      </c>
      <c r="H275" s="164" t="s">
        <v>7058</v>
      </c>
      <c r="I275" s="231" t="s">
        <v>20</v>
      </c>
      <c r="J275" s="231" t="s">
        <v>172</v>
      </c>
      <c r="K275" s="163" t="s">
        <v>172</v>
      </c>
      <c r="L275" s="165" t="s">
        <v>3807</v>
      </c>
      <c r="M275" s="165" t="s">
        <v>6800</v>
      </c>
      <c r="N275" s="64">
        <v>256</v>
      </c>
      <c r="O275" s="64">
        <v>262</v>
      </c>
      <c r="P275" s="64">
        <v>268</v>
      </c>
      <c r="Q275" s="64">
        <v>271</v>
      </c>
      <c r="R275" s="64">
        <f t="shared" si="45"/>
        <v>1057</v>
      </c>
      <c r="S275" s="105" t="s">
        <v>7012</v>
      </c>
      <c r="T275" s="166" t="s">
        <v>172</v>
      </c>
      <c r="U275" s="159">
        <f t="shared" si="46"/>
        <v>518</v>
      </c>
      <c r="V275" s="273">
        <v>463</v>
      </c>
      <c r="W275" s="100">
        <f t="shared" si="47"/>
        <v>0.89382239382239381</v>
      </c>
      <c r="X275" s="105" t="str">
        <f t="shared" si="48"/>
        <v>Atraso Leve</v>
      </c>
      <c r="Y275" s="166" t="s">
        <v>7059</v>
      </c>
      <c r="Z275" s="159">
        <f t="shared" si="49"/>
        <v>539</v>
      </c>
      <c r="AA275" s="159"/>
      <c r="AB275" s="100" t="str">
        <f t="shared" si="50"/>
        <v>No hay ejecución</v>
      </c>
      <c r="AC275" s="105" t="str">
        <f t="shared" si="51"/>
        <v>NA</v>
      </c>
      <c r="AD275" s="166"/>
      <c r="AE275" s="65">
        <f t="shared" si="52"/>
        <v>463</v>
      </c>
      <c r="AF275" s="100">
        <f t="shared" si="53"/>
        <v>0.43803216650898769</v>
      </c>
      <c r="AG275" s="105" t="str">
        <f t="shared" si="54"/>
        <v>Incumplimiento</v>
      </c>
      <c r="AH275" s="166"/>
      <c r="AI275" s="65">
        <v>100000</v>
      </c>
      <c r="AJ275" s="105">
        <v>5.01</v>
      </c>
    </row>
    <row r="276" spans="1:36" ht="37.049999999999997" customHeight="1">
      <c r="A276" s="63">
        <v>261</v>
      </c>
      <c r="B276" s="162">
        <v>0</v>
      </c>
      <c r="C276" s="162">
        <v>0</v>
      </c>
      <c r="D276" s="162">
        <v>0</v>
      </c>
      <c r="E276" s="162">
        <v>0</v>
      </c>
      <c r="F276" s="162">
        <v>22</v>
      </c>
      <c r="G276" s="231" t="s">
        <v>555</v>
      </c>
      <c r="H276" s="164" t="s">
        <v>7060</v>
      </c>
      <c r="I276" s="231" t="s">
        <v>20</v>
      </c>
      <c r="J276" s="231" t="s">
        <v>172</v>
      </c>
      <c r="K276" s="163" t="s">
        <v>172</v>
      </c>
      <c r="L276" s="165" t="s">
        <v>3807</v>
      </c>
      <c r="M276" s="165" t="s">
        <v>3498</v>
      </c>
      <c r="N276" s="64">
        <v>341</v>
      </c>
      <c r="O276" s="64">
        <v>341</v>
      </c>
      <c r="P276" s="64">
        <v>341</v>
      </c>
      <c r="Q276" s="64">
        <v>341</v>
      </c>
      <c r="R276" s="64">
        <f t="shared" si="45"/>
        <v>1364</v>
      </c>
      <c r="S276" s="105" t="s">
        <v>7012</v>
      </c>
      <c r="T276" s="166" t="s">
        <v>7061</v>
      </c>
      <c r="U276" s="159">
        <f t="shared" si="46"/>
        <v>682</v>
      </c>
      <c r="V276" s="273">
        <v>732</v>
      </c>
      <c r="W276" s="100">
        <f t="shared" si="47"/>
        <v>1.0733137829912023</v>
      </c>
      <c r="X276" s="105" t="str">
        <f t="shared" si="48"/>
        <v>De acuerdo a lo programado</v>
      </c>
      <c r="Y276" s="166"/>
      <c r="Z276" s="159">
        <f t="shared" si="49"/>
        <v>682</v>
      </c>
      <c r="AA276" s="159"/>
      <c r="AB276" s="100" t="str">
        <f t="shared" si="50"/>
        <v>No hay ejecución</v>
      </c>
      <c r="AC276" s="105" t="str">
        <f t="shared" si="51"/>
        <v>NA</v>
      </c>
      <c r="AD276" s="166"/>
      <c r="AE276" s="65">
        <f t="shared" si="52"/>
        <v>732</v>
      </c>
      <c r="AF276" s="100">
        <f t="shared" si="53"/>
        <v>0.53665689149560114</v>
      </c>
      <c r="AG276" s="105" t="str">
        <f t="shared" si="54"/>
        <v>Incumplimiento</v>
      </c>
      <c r="AH276" s="166"/>
      <c r="AI276" s="65" t="s">
        <v>172</v>
      </c>
      <c r="AJ276" s="105" t="s">
        <v>172</v>
      </c>
    </row>
    <row r="277" spans="1:36" ht="37.049999999999997" customHeight="1">
      <c r="A277" s="63">
        <v>262</v>
      </c>
      <c r="B277" s="162">
        <v>0</v>
      </c>
      <c r="C277" s="162">
        <v>0</v>
      </c>
      <c r="D277" s="162">
        <v>0</v>
      </c>
      <c r="E277" s="162">
        <v>0</v>
      </c>
      <c r="F277" s="162">
        <v>22</v>
      </c>
      <c r="G277" s="231" t="s">
        <v>555</v>
      </c>
      <c r="H277" s="164" t="s">
        <v>7062</v>
      </c>
      <c r="I277" s="231" t="s">
        <v>20</v>
      </c>
      <c r="J277" s="231" t="s">
        <v>172</v>
      </c>
      <c r="K277" s="163" t="s">
        <v>172</v>
      </c>
      <c r="L277" s="165" t="s">
        <v>3807</v>
      </c>
      <c r="M277" s="165" t="s">
        <v>6800</v>
      </c>
      <c r="N277" s="64">
        <v>687</v>
      </c>
      <c r="O277" s="64">
        <v>691</v>
      </c>
      <c r="P277" s="64">
        <v>704</v>
      </c>
      <c r="Q277" s="64">
        <v>711</v>
      </c>
      <c r="R277" s="64">
        <f t="shared" si="45"/>
        <v>2793</v>
      </c>
      <c r="S277" s="105" t="s">
        <v>6824</v>
      </c>
      <c r="T277" s="166" t="s">
        <v>7063</v>
      </c>
      <c r="U277" s="159">
        <f t="shared" si="46"/>
        <v>1378</v>
      </c>
      <c r="V277" s="273">
        <v>1366</v>
      </c>
      <c r="W277" s="100">
        <f t="shared" si="47"/>
        <v>0.99129172714078373</v>
      </c>
      <c r="X277" s="105" t="str">
        <f t="shared" si="48"/>
        <v>De acuerdo a lo programado</v>
      </c>
      <c r="Y277" s="166"/>
      <c r="Z277" s="159">
        <f t="shared" si="49"/>
        <v>1415</v>
      </c>
      <c r="AA277" s="159"/>
      <c r="AB277" s="100" t="str">
        <f t="shared" si="50"/>
        <v>No hay ejecución</v>
      </c>
      <c r="AC277" s="105" t="str">
        <f t="shared" si="51"/>
        <v>NA</v>
      </c>
      <c r="AD277" s="166"/>
      <c r="AE277" s="65">
        <f t="shared" si="52"/>
        <v>1366</v>
      </c>
      <c r="AF277" s="100">
        <f t="shared" si="53"/>
        <v>0.48907984246330111</v>
      </c>
      <c r="AG277" s="105" t="str">
        <f t="shared" si="54"/>
        <v>Incumplimiento</v>
      </c>
      <c r="AH277" s="166"/>
      <c r="AI277" s="65" t="s">
        <v>172</v>
      </c>
      <c r="AJ277" s="105" t="s">
        <v>172</v>
      </c>
    </row>
    <row r="278" spans="1:36" ht="37.049999999999997" customHeight="1">
      <c r="A278" s="63">
        <v>263</v>
      </c>
      <c r="B278" s="162">
        <v>0</v>
      </c>
      <c r="C278" s="162">
        <v>0</v>
      </c>
      <c r="D278" s="162">
        <v>0</v>
      </c>
      <c r="E278" s="162">
        <v>0</v>
      </c>
      <c r="F278" s="162">
        <v>22</v>
      </c>
      <c r="G278" s="231" t="s">
        <v>555</v>
      </c>
      <c r="H278" s="164" t="s">
        <v>7064</v>
      </c>
      <c r="I278" s="231" t="s">
        <v>20</v>
      </c>
      <c r="J278" s="231" t="s">
        <v>172</v>
      </c>
      <c r="K278" s="163" t="s">
        <v>172</v>
      </c>
      <c r="L278" s="165" t="s">
        <v>640</v>
      </c>
      <c r="M278" s="165" t="s">
        <v>636</v>
      </c>
      <c r="N278" s="64">
        <v>25</v>
      </c>
      <c r="O278" s="64">
        <v>26</v>
      </c>
      <c r="P278" s="64">
        <v>25</v>
      </c>
      <c r="Q278" s="64">
        <v>25</v>
      </c>
      <c r="R278" s="64">
        <f t="shared" si="45"/>
        <v>101</v>
      </c>
      <c r="S278" s="105" t="s">
        <v>7065</v>
      </c>
      <c r="T278" s="166" t="s">
        <v>7066</v>
      </c>
      <c r="U278" s="159">
        <f t="shared" si="46"/>
        <v>51</v>
      </c>
      <c r="V278" s="273">
        <v>37</v>
      </c>
      <c r="W278" s="100">
        <f t="shared" si="47"/>
        <v>0.72549019607843135</v>
      </c>
      <c r="X278" s="105" t="str">
        <f t="shared" si="48"/>
        <v>Atraso Leve</v>
      </c>
      <c r="Y278" s="166" t="s">
        <v>7067</v>
      </c>
      <c r="Z278" s="159">
        <f t="shared" si="49"/>
        <v>50</v>
      </c>
      <c r="AA278" s="159"/>
      <c r="AB278" s="100" t="str">
        <f t="shared" si="50"/>
        <v>No hay ejecución</v>
      </c>
      <c r="AC278" s="105" t="str">
        <f t="shared" si="51"/>
        <v>NA</v>
      </c>
      <c r="AD278" s="166"/>
      <c r="AE278" s="65">
        <f t="shared" si="52"/>
        <v>37</v>
      </c>
      <c r="AF278" s="100">
        <f t="shared" si="53"/>
        <v>0.36633663366336633</v>
      </c>
      <c r="AG278" s="105" t="str">
        <f t="shared" si="54"/>
        <v>Incumplimiento</v>
      </c>
      <c r="AH278" s="166"/>
      <c r="AI278" s="65" t="s">
        <v>172</v>
      </c>
      <c r="AJ278" s="105" t="s">
        <v>172</v>
      </c>
    </row>
    <row r="279" spans="1:36" ht="37.049999999999997" customHeight="1">
      <c r="A279" s="63">
        <v>264</v>
      </c>
      <c r="B279" s="162">
        <v>0</v>
      </c>
      <c r="C279" s="162">
        <v>0</v>
      </c>
      <c r="D279" s="162">
        <v>0</v>
      </c>
      <c r="E279" s="162">
        <v>0</v>
      </c>
      <c r="F279" s="162">
        <v>20</v>
      </c>
      <c r="G279" s="231" t="s">
        <v>478</v>
      </c>
      <c r="H279" s="164" t="s">
        <v>7068</v>
      </c>
      <c r="I279" s="231" t="s">
        <v>20</v>
      </c>
      <c r="J279" s="231" t="s">
        <v>353</v>
      </c>
      <c r="K279" s="163">
        <v>18</v>
      </c>
      <c r="L279" s="165" t="s">
        <v>640</v>
      </c>
      <c r="M279" s="165" t="s">
        <v>636</v>
      </c>
      <c r="N279" s="64">
        <v>0</v>
      </c>
      <c r="O279" s="64">
        <v>33</v>
      </c>
      <c r="P279" s="64">
        <v>0</v>
      </c>
      <c r="Q279" s="64">
        <v>36</v>
      </c>
      <c r="R279" s="64">
        <f t="shared" si="45"/>
        <v>69</v>
      </c>
      <c r="S279" s="105" t="s">
        <v>7044</v>
      </c>
      <c r="T279" s="166" t="s">
        <v>7069</v>
      </c>
      <c r="U279" s="159">
        <f t="shared" si="46"/>
        <v>33</v>
      </c>
      <c r="V279" s="273">
        <v>58</v>
      </c>
      <c r="W279" s="100">
        <f t="shared" si="47"/>
        <v>1.7575757575757576</v>
      </c>
      <c r="X279" s="105" t="str">
        <f t="shared" si="48"/>
        <v>De acuerdo a lo programado</v>
      </c>
      <c r="Y279" s="166"/>
      <c r="Z279" s="159">
        <f t="shared" si="49"/>
        <v>36</v>
      </c>
      <c r="AA279" s="159"/>
      <c r="AB279" s="100" t="str">
        <f t="shared" si="50"/>
        <v>No hay ejecución</v>
      </c>
      <c r="AC279" s="105" t="str">
        <f t="shared" si="51"/>
        <v>NA</v>
      </c>
      <c r="AD279" s="166"/>
      <c r="AE279" s="65">
        <f t="shared" si="52"/>
        <v>58</v>
      </c>
      <c r="AF279" s="100">
        <f t="shared" si="53"/>
        <v>0.84057971014492749</v>
      </c>
      <c r="AG279" s="105" t="str">
        <f t="shared" si="54"/>
        <v>Atraso Leve</v>
      </c>
      <c r="AH279" s="166"/>
      <c r="AI279" s="65" t="s">
        <v>172</v>
      </c>
      <c r="AJ279" s="105" t="s">
        <v>172</v>
      </c>
    </row>
    <row r="280" spans="1:36" ht="37.049999999999997" customHeight="1">
      <c r="A280" s="63">
        <v>265</v>
      </c>
      <c r="B280" s="162">
        <v>0</v>
      </c>
      <c r="C280" s="162">
        <v>0</v>
      </c>
      <c r="D280" s="162">
        <v>0</v>
      </c>
      <c r="E280" s="162">
        <v>0</v>
      </c>
      <c r="F280" s="162">
        <v>22</v>
      </c>
      <c r="G280" s="231" t="s">
        <v>565</v>
      </c>
      <c r="H280" s="164" t="s">
        <v>7070</v>
      </c>
      <c r="I280" s="231" t="s">
        <v>20</v>
      </c>
      <c r="J280" s="231" t="s">
        <v>353</v>
      </c>
      <c r="K280" s="163">
        <v>18</v>
      </c>
      <c r="L280" s="165" t="s">
        <v>642</v>
      </c>
      <c r="M280" s="165" t="s">
        <v>674</v>
      </c>
      <c r="N280" s="64">
        <v>64</v>
      </c>
      <c r="O280" s="64">
        <v>64</v>
      </c>
      <c r="P280" s="64">
        <v>68</v>
      </c>
      <c r="Q280" s="64">
        <v>64</v>
      </c>
      <c r="R280" s="64">
        <f t="shared" si="45"/>
        <v>260</v>
      </c>
      <c r="S280" s="105" t="s">
        <v>7071</v>
      </c>
      <c r="T280" s="166" t="s">
        <v>7072</v>
      </c>
      <c r="U280" s="159">
        <f t="shared" si="46"/>
        <v>128</v>
      </c>
      <c r="V280" s="273">
        <v>167</v>
      </c>
      <c r="W280" s="100">
        <f t="shared" si="47"/>
        <v>1.3046875</v>
      </c>
      <c r="X280" s="105" t="str">
        <f t="shared" si="48"/>
        <v>De acuerdo a lo programado</v>
      </c>
      <c r="Y280" s="166"/>
      <c r="Z280" s="159">
        <f t="shared" si="49"/>
        <v>132</v>
      </c>
      <c r="AA280" s="159"/>
      <c r="AB280" s="100" t="str">
        <f t="shared" si="50"/>
        <v>No hay ejecución</v>
      </c>
      <c r="AC280" s="105" t="str">
        <f t="shared" si="51"/>
        <v>NA</v>
      </c>
      <c r="AD280" s="166"/>
      <c r="AE280" s="65">
        <f t="shared" si="52"/>
        <v>167</v>
      </c>
      <c r="AF280" s="100">
        <f t="shared" si="53"/>
        <v>0.64230769230769236</v>
      </c>
      <c r="AG280" s="105" t="str">
        <f t="shared" si="54"/>
        <v>Incumplimiento</v>
      </c>
      <c r="AH280" s="166"/>
      <c r="AI280" s="65" t="s">
        <v>172</v>
      </c>
      <c r="AJ280" s="105" t="s">
        <v>172</v>
      </c>
    </row>
    <row r="281" spans="1:36" ht="37.049999999999997" customHeight="1">
      <c r="A281" s="63">
        <v>266</v>
      </c>
      <c r="B281" s="162">
        <v>0</v>
      </c>
      <c r="C281" s="162">
        <v>0</v>
      </c>
      <c r="D281" s="162">
        <v>0</v>
      </c>
      <c r="E281" s="162">
        <v>0</v>
      </c>
      <c r="F281" s="162">
        <v>22</v>
      </c>
      <c r="G281" s="231" t="s">
        <v>565</v>
      </c>
      <c r="H281" s="164" t="s">
        <v>7073</v>
      </c>
      <c r="I281" s="231" t="s">
        <v>20</v>
      </c>
      <c r="J281" s="231" t="s">
        <v>353</v>
      </c>
      <c r="K281" s="163">
        <v>18</v>
      </c>
      <c r="L281" s="165" t="s">
        <v>2218</v>
      </c>
      <c r="M281" s="165" t="s">
        <v>6800</v>
      </c>
      <c r="N281" s="64">
        <v>123</v>
      </c>
      <c r="O281" s="64">
        <v>44</v>
      </c>
      <c r="P281" s="64">
        <v>44</v>
      </c>
      <c r="Q281" s="64">
        <v>296</v>
      </c>
      <c r="R281" s="64">
        <f t="shared" si="45"/>
        <v>507</v>
      </c>
      <c r="S281" s="105" t="s">
        <v>7012</v>
      </c>
      <c r="T281" s="166" t="s">
        <v>7074</v>
      </c>
      <c r="U281" s="159">
        <f t="shared" si="46"/>
        <v>167</v>
      </c>
      <c r="V281" s="273">
        <v>207</v>
      </c>
      <c r="W281" s="100">
        <f t="shared" si="47"/>
        <v>1.2395209580838322</v>
      </c>
      <c r="X281" s="105" t="str">
        <f t="shared" si="48"/>
        <v>De acuerdo a lo programado</v>
      </c>
      <c r="Y281" s="166"/>
      <c r="Z281" s="159">
        <f t="shared" si="49"/>
        <v>340</v>
      </c>
      <c r="AA281" s="159"/>
      <c r="AB281" s="100" t="str">
        <f t="shared" si="50"/>
        <v>No hay ejecución</v>
      </c>
      <c r="AC281" s="105" t="str">
        <f t="shared" si="51"/>
        <v>NA</v>
      </c>
      <c r="AD281" s="166"/>
      <c r="AE281" s="65">
        <f t="shared" si="52"/>
        <v>207</v>
      </c>
      <c r="AF281" s="100">
        <f t="shared" si="53"/>
        <v>0.40828402366863903</v>
      </c>
      <c r="AG281" s="105" t="str">
        <f t="shared" si="54"/>
        <v>Incumplimiento</v>
      </c>
      <c r="AH281" s="166"/>
      <c r="AI281" s="65" t="s">
        <v>172</v>
      </c>
      <c r="AJ281" s="105" t="s">
        <v>172</v>
      </c>
    </row>
    <row r="282" spans="1:36" ht="37.049999999999997" customHeight="1">
      <c r="A282" s="63">
        <v>267</v>
      </c>
      <c r="B282" s="162">
        <v>0</v>
      </c>
      <c r="C282" s="162">
        <v>0</v>
      </c>
      <c r="D282" s="162">
        <v>0</v>
      </c>
      <c r="E282" s="162">
        <v>0</v>
      </c>
      <c r="F282" s="162">
        <v>22</v>
      </c>
      <c r="G282" s="231" t="s">
        <v>428</v>
      </c>
      <c r="H282" s="164" t="s">
        <v>7075</v>
      </c>
      <c r="I282" s="231" t="s">
        <v>20</v>
      </c>
      <c r="J282" s="231" t="s">
        <v>351</v>
      </c>
      <c r="K282" s="163">
        <v>17</v>
      </c>
      <c r="L282" s="165" t="s">
        <v>4084</v>
      </c>
      <c r="M282" s="165" t="s">
        <v>636</v>
      </c>
      <c r="N282" s="64">
        <v>46</v>
      </c>
      <c r="O282" s="64">
        <v>71</v>
      </c>
      <c r="P282" s="64">
        <v>74</v>
      </c>
      <c r="Q282" s="64">
        <v>68</v>
      </c>
      <c r="R282" s="64">
        <f t="shared" si="45"/>
        <v>259</v>
      </c>
      <c r="S282" s="105" t="s">
        <v>7012</v>
      </c>
      <c r="T282" s="166" t="s">
        <v>172</v>
      </c>
      <c r="U282" s="159">
        <f t="shared" si="46"/>
        <v>117</v>
      </c>
      <c r="V282" s="273">
        <v>146</v>
      </c>
      <c r="W282" s="100">
        <f t="shared" si="47"/>
        <v>1.2478632478632479</v>
      </c>
      <c r="X282" s="105" t="str">
        <f t="shared" si="48"/>
        <v>De acuerdo a lo programado</v>
      </c>
      <c r="Y282" s="166"/>
      <c r="Z282" s="159">
        <f t="shared" si="49"/>
        <v>142</v>
      </c>
      <c r="AA282" s="159"/>
      <c r="AB282" s="100" t="str">
        <f t="shared" si="50"/>
        <v>No hay ejecución</v>
      </c>
      <c r="AC282" s="105" t="str">
        <f t="shared" si="51"/>
        <v>NA</v>
      </c>
      <c r="AD282" s="166"/>
      <c r="AE282" s="65">
        <f t="shared" si="52"/>
        <v>146</v>
      </c>
      <c r="AF282" s="100">
        <f t="shared" si="53"/>
        <v>0.56370656370656369</v>
      </c>
      <c r="AG282" s="105" t="str">
        <f t="shared" si="54"/>
        <v>Incumplimiento</v>
      </c>
      <c r="AH282" s="166"/>
      <c r="AI282" s="65" t="s">
        <v>172</v>
      </c>
      <c r="AJ282" s="105" t="s">
        <v>172</v>
      </c>
    </row>
    <row r="283" spans="1:36" ht="37.049999999999997" customHeight="1">
      <c r="A283" s="63">
        <v>268</v>
      </c>
      <c r="B283" s="162">
        <v>0</v>
      </c>
      <c r="C283" s="162">
        <v>0</v>
      </c>
      <c r="D283" s="162">
        <v>0</v>
      </c>
      <c r="E283" s="162">
        <v>0</v>
      </c>
      <c r="F283" s="162">
        <v>22</v>
      </c>
      <c r="G283" s="231" t="s">
        <v>450</v>
      </c>
      <c r="H283" s="164" t="s">
        <v>7076</v>
      </c>
      <c r="I283" s="231" t="s">
        <v>20</v>
      </c>
      <c r="J283" s="231" t="s">
        <v>351</v>
      </c>
      <c r="K283" s="163">
        <v>17</v>
      </c>
      <c r="L283" s="165" t="s">
        <v>4084</v>
      </c>
      <c r="M283" s="165" t="s">
        <v>6800</v>
      </c>
      <c r="N283" s="64">
        <v>40</v>
      </c>
      <c r="O283" s="64">
        <v>63</v>
      </c>
      <c r="P283" s="64">
        <v>44</v>
      </c>
      <c r="Q283" s="64">
        <v>37</v>
      </c>
      <c r="R283" s="64">
        <f t="shared" si="45"/>
        <v>184</v>
      </c>
      <c r="S283" s="105" t="s">
        <v>7012</v>
      </c>
      <c r="T283" s="166" t="s">
        <v>172</v>
      </c>
      <c r="U283" s="159">
        <f t="shared" si="46"/>
        <v>103</v>
      </c>
      <c r="V283" s="273">
        <v>80</v>
      </c>
      <c r="W283" s="100">
        <f t="shared" si="47"/>
        <v>0.77669902912621358</v>
      </c>
      <c r="X283" s="105" t="str">
        <f t="shared" si="48"/>
        <v>Atraso Leve</v>
      </c>
      <c r="Y283" s="166" t="s">
        <v>7077</v>
      </c>
      <c r="Z283" s="159">
        <f t="shared" si="49"/>
        <v>81</v>
      </c>
      <c r="AA283" s="159"/>
      <c r="AB283" s="100" t="str">
        <f t="shared" si="50"/>
        <v>No hay ejecución</v>
      </c>
      <c r="AC283" s="105" t="str">
        <f t="shared" si="51"/>
        <v>NA</v>
      </c>
      <c r="AD283" s="166"/>
      <c r="AE283" s="65">
        <f t="shared" si="52"/>
        <v>80</v>
      </c>
      <c r="AF283" s="100">
        <f t="shared" si="53"/>
        <v>0.43478260869565216</v>
      </c>
      <c r="AG283" s="105" t="str">
        <f t="shared" si="54"/>
        <v>Incumplimiento</v>
      </c>
      <c r="AH283" s="166"/>
      <c r="AI283" s="65" t="s">
        <v>172</v>
      </c>
      <c r="AJ283" s="105" t="s">
        <v>172</v>
      </c>
    </row>
    <row r="284" spans="1:36" ht="37.049999999999997" customHeight="1">
      <c r="A284" s="63">
        <v>269</v>
      </c>
      <c r="B284" s="162">
        <v>0</v>
      </c>
      <c r="C284" s="162">
        <v>0</v>
      </c>
      <c r="D284" s="162" t="s">
        <v>41</v>
      </c>
      <c r="E284" s="162">
        <v>0</v>
      </c>
      <c r="F284" s="162">
        <v>22</v>
      </c>
      <c r="G284" s="231" t="s">
        <v>471</v>
      </c>
      <c r="H284" s="164" t="s">
        <v>7078</v>
      </c>
      <c r="I284" s="231" t="s">
        <v>20</v>
      </c>
      <c r="J284" s="231" t="s">
        <v>351</v>
      </c>
      <c r="K284" s="163">
        <v>17</v>
      </c>
      <c r="L284" s="165" t="s">
        <v>3807</v>
      </c>
      <c r="M284" s="165" t="s">
        <v>636</v>
      </c>
      <c r="N284" s="64">
        <v>2</v>
      </c>
      <c r="O284" s="64">
        <v>6</v>
      </c>
      <c r="P284" s="64">
        <v>22</v>
      </c>
      <c r="Q284" s="64">
        <v>22</v>
      </c>
      <c r="R284" s="64">
        <f t="shared" si="45"/>
        <v>52</v>
      </c>
      <c r="S284" s="105" t="s">
        <v>7012</v>
      </c>
      <c r="T284" s="166" t="s">
        <v>172</v>
      </c>
      <c r="U284" s="159">
        <f t="shared" si="46"/>
        <v>8</v>
      </c>
      <c r="V284" s="273">
        <v>10</v>
      </c>
      <c r="W284" s="100">
        <f t="shared" si="47"/>
        <v>1.25</v>
      </c>
      <c r="X284" s="105" t="str">
        <f t="shared" si="48"/>
        <v>De acuerdo a lo programado</v>
      </c>
      <c r="Y284" s="166"/>
      <c r="Z284" s="159">
        <f t="shared" si="49"/>
        <v>44</v>
      </c>
      <c r="AA284" s="159"/>
      <c r="AB284" s="100" t="str">
        <f t="shared" si="50"/>
        <v>No hay ejecución</v>
      </c>
      <c r="AC284" s="105" t="str">
        <f t="shared" si="51"/>
        <v>NA</v>
      </c>
      <c r="AD284" s="166"/>
      <c r="AE284" s="65">
        <f t="shared" si="52"/>
        <v>10</v>
      </c>
      <c r="AF284" s="100">
        <f t="shared" si="53"/>
        <v>0.19230769230769232</v>
      </c>
      <c r="AG284" s="105" t="str">
        <f t="shared" si="54"/>
        <v>Incumplimiento</v>
      </c>
      <c r="AH284" s="166"/>
      <c r="AI284" s="65" t="s">
        <v>172</v>
      </c>
      <c r="AJ284" s="105" t="s">
        <v>172</v>
      </c>
    </row>
    <row r="285" spans="1:36" ht="37.049999999999997" customHeight="1">
      <c r="A285" s="63">
        <v>270</v>
      </c>
      <c r="B285" s="162">
        <v>0</v>
      </c>
      <c r="C285" s="162">
        <v>0</v>
      </c>
      <c r="D285" s="162" t="s">
        <v>41</v>
      </c>
      <c r="E285" s="162">
        <v>0</v>
      </c>
      <c r="F285" s="162">
        <v>22</v>
      </c>
      <c r="G285" s="231" t="s">
        <v>439</v>
      </c>
      <c r="H285" s="164" t="s">
        <v>7079</v>
      </c>
      <c r="I285" s="231" t="s">
        <v>20</v>
      </c>
      <c r="J285" s="231" t="s">
        <v>353</v>
      </c>
      <c r="K285" s="163">
        <v>17</v>
      </c>
      <c r="L285" s="165" t="s">
        <v>2214</v>
      </c>
      <c r="M285" s="165" t="s">
        <v>2215</v>
      </c>
      <c r="N285" s="64">
        <v>6</v>
      </c>
      <c r="O285" s="64">
        <v>6</v>
      </c>
      <c r="P285" s="64">
        <v>14</v>
      </c>
      <c r="Q285" s="64">
        <v>12</v>
      </c>
      <c r="R285" s="64">
        <f t="shared" si="45"/>
        <v>38</v>
      </c>
      <c r="S285" s="105" t="s">
        <v>7012</v>
      </c>
      <c r="T285" s="166" t="s">
        <v>172</v>
      </c>
      <c r="U285" s="159">
        <f t="shared" si="46"/>
        <v>12</v>
      </c>
      <c r="V285" s="273">
        <v>16</v>
      </c>
      <c r="W285" s="100">
        <f t="shared" si="47"/>
        <v>1.3333333333333333</v>
      </c>
      <c r="X285" s="105" t="str">
        <f t="shared" si="48"/>
        <v>De acuerdo a lo programado</v>
      </c>
      <c r="Y285" s="166"/>
      <c r="Z285" s="159">
        <f t="shared" si="49"/>
        <v>26</v>
      </c>
      <c r="AA285" s="159"/>
      <c r="AB285" s="100" t="str">
        <f t="shared" si="50"/>
        <v>No hay ejecución</v>
      </c>
      <c r="AC285" s="105" t="str">
        <f t="shared" si="51"/>
        <v>NA</v>
      </c>
      <c r="AD285" s="166"/>
      <c r="AE285" s="65">
        <f t="shared" si="52"/>
        <v>16</v>
      </c>
      <c r="AF285" s="100">
        <f t="shared" si="53"/>
        <v>0.42105263157894735</v>
      </c>
      <c r="AG285" s="105" t="str">
        <f t="shared" si="54"/>
        <v>Incumplimiento</v>
      </c>
      <c r="AH285" s="166"/>
      <c r="AI285" s="65" t="s">
        <v>172</v>
      </c>
      <c r="AJ285" s="105" t="s">
        <v>172</v>
      </c>
    </row>
    <row r="286" spans="1:36" ht="37.049999999999997" customHeight="1">
      <c r="A286" s="63">
        <v>271</v>
      </c>
      <c r="B286" s="162">
        <v>0</v>
      </c>
      <c r="C286" s="162">
        <v>0</v>
      </c>
      <c r="D286" s="162" t="s">
        <v>41</v>
      </c>
      <c r="E286" s="162">
        <v>0</v>
      </c>
      <c r="F286" s="162">
        <v>22</v>
      </c>
      <c r="G286" s="231" t="s">
        <v>439</v>
      </c>
      <c r="H286" s="164" t="s">
        <v>7080</v>
      </c>
      <c r="I286" s="231" t="s">
        <v>20</v>
      </c>
      <c r="J286" s="231" t="s">
        <v>353</v>
      </c>
      <c r="K286" s="163">
        <v>17</v>
      </c>
      <c r="L286" s="165" t="s">
        <v>2214</v>
      </c>
      <c r="M286" s="165" t="s">
        <v>2215</v>
      </c>
      <c r="N286" s="64">
        <v>1</v>
      </c>
      <c r="O286" s="64">
        <v>6</v>
      </c>
      <c r="P286" s="64">
        <v>13</v>
      </c>
      <c r="Q286" s="64">
        <v>14</v>
      </c>
      <c r="R286" s="64">
        <f t="shared" si="45"/>
        <v>34</v>
      </c>
      <c r="S286" s="105" t="s">
        <v>7012</v>
      </c>
      <c r="T286" s="166" t="s">
        <v>172</v>
      </c>
      <c r="U286" s="159">
        <f t="shared" si="46"/>
        <v>7</v>
      </c>
      <c r="V286" s="273">
        <v>25</v>
      </c>
      <c r="W286" s="100">
        <f t="shared" si="47"/>
        <v>3.5714285714285716</v>
      </c>
      <c r="X286" s="105" t="str">
        <f t="shared" si="48"/>
        <v>De acuerdo a lo programado</v>
      </c>
      <c r="Y286" s="166"/>
      <c r="Z286" s="159">
        <f t="shared" si="49"/>
        <v>27</v>
      </c>
      <c r="AA286" s="159"/>
      <c r="AB286" s="100" t="str">
        <f t="shared" si="50"/>
        <v>No hay ejecución</v>
      </c>
      <c r="AC286" s="105" t="str">
        <f t="shared" si="51"/>
        <v>NA</v>
      </c>
      <c r="AD286" s="166"/>
      <c r="AE286" s="65">
        <f t="shared" si="52"/>
        <v>25</v>
      </c>
      <c r="AF286" s="100">
        <f t="shared" si="53"/>
        <v>0.73529411764705888</v>
      </c>
      <c r="AG286" s="105" t="str">
        <f t="shared" si="54"/>
        <v>Atraso Leve</v>
      </c>
      <c r="AH286" s="166"/>
      <c r="AI286" s="65" t="s">
        <v>172</v>
      </c>
      <c r="AJ286" s="105" t="s">
        <v>172</v>
      </c>
    </row>
    <row r="287" spans="1:36" ht="37.049999999999997" customHeight="1">
      <c r="A287" s="63">
        <v>272</v>
      </c>
      <c r="B287" s="162">
        <v>0</v>
      </c>
      <c r="C287" s="162">
        <v>0</v>
      </c>
      <c r="D287" s="162" t="s">
        <v>41</v>
      </c>
      <c r="E287" s="162">
        <v>0</v>
      </c>
      <c r="F287" s="162">
        <v>22</v>
      </c>
      <c r="G287" s="231" t="s">
        <v>491</v>
      </c>
      <c r="H287" s="164" t="s">
        <v>7081</v>
      </c>
      <c r="I287" s="231" t="s">
        <v>20</v>
      </c>
      <c r="J287" s="231" t="s">
        <v>353</v>
      </c>
      <c r="K287" s="163">
        <v>17</v>
      </c>
      <c r="L287" s="165" t="s">
        <v>640</v>
      </c>
      <c r="M287" s="165" t="s">
        <v>636</v>
      </c>
      <c r="N287" s="64">
        <v>24</v>
      </c>
      <c r="O287" s="64">
        <v>24</v>
      </c>
      <c r="P287" s="64">
        <v>22</v>
      </c>
      <c r="Q287" s="64">
        <v>18</v>
      </c>
      <c r="R287" s="64">
        <f t="shared" si="45"/>
        <v>88</v>
      </c>
      <c r="S287" s="105" t="s">
        <v>7012</v>
      </c>
      <c r="T287" s="166" t="s">
        <v>172</v>
      </c>
      <c r="U287" s="159">
        <f t="shared" si="46"/>
        <v>48</v>
      </c>
      <c r="V287" s="273">
        <v>47</v>
      </c>
      <c r="W287" s="100">
        <f t="shared" si="47"/>
        <v>0.97916666666666663</v>
      </c>
      <c r="X287" s="105" t="str">
        <f t="shared" si="48"/>
        <v>De acuerdo a lo programado</v>
      </c>
      <c r="Y287" s="166"/>
      <c r="Z287" s="159">
        <f t="shared" si="49"/>
        <v>40</v>
      </c>
      <c r="AA287" s="159"/>
      <c r="AB287" s="100" t="str">
        <f t="shared" si="50"/>
        <v>No hay ejecución</v>
      </c>
      <c r="AC287" s="105" t="str">
        <f t="shared" si="51"/>
        <v>NA</v>
      </c>
      <c r="AD287" s="166"/>
      <c r="AE287" s="65">
        <f t="shared" si="52"/>
        <v>47</v>
      </c>
      <c r="AF287" s="100">
        <f t="shared" si="53"/>
        <v>0.53409090909090906</v>
      </c>
      <c r="AG287" s="105" t="str">
        <f t="shared" si="54"/>
        <v>Incumplimiento</v>
      </c>
      <c r="AH287" s="166"/>
      <c r="AI287" s="65" t="s">
        <v>172</v>
      </c>
      <c r="AJ287" s="105" t="s">
        <v>172</v>
      </c>
    </row>
    <row r="288" spans="1:36" ht="37.049999999999997" customHeight="1">
      <c r="A288" s="63">
        <v>273</v>
      </c>
      <c r="B288" s="162">
        <v>0</v>
      </c>
      <c r="C288" s="162">
        <v>0</v>
      </c>
      <c r="D288" s="162" t="s">
        <v>41</v>
      </c>
      <c r="E288" s="162">
        <v>0</v>
      </c>
      <c r="F288" s="162">
        <v>22</v>
      </c>
      <c r="G288" s="231" t="s">
        <v>571</v>
      </c>
      <c r="H288" s="164" t="s">
        <v>7082</v>
      </c>
      <c r="I288" s="231" t="s">
        <v>20</v>
      </c>
      <c r="J288" s="231" t="s">
        <v>353</v>
      </c>
      <c r="K288" s="163">
        <v>18</v>
      </c>
      <c r="L288" s="165" t="s">
        <v>642</v>
      </c>
      <c r="M288" s="165" t="s">
        <v>674</v>
      </c>
      <c r="N288" s="64">
        <v>3</v>
      </c>
      <c r="O288" s="64">
        <v>3</v>
      </c>
      <c r="P288" s="64">
        <v>3</v>
      </c>
      <c r="Q288" s="64">
        <v>3</v>
      </c>
      <c r="R288" s="64">
        <f t="shared" si="45"/>
        <v>12</v>
      </c>
      <c r="S288" s="105" t="s">
        <v>7012</v>
      </c>
      <c r="T288" s="166" t="s">
        <v>172</v>
      </c>
      <c r="U288" s="159">
        <f t="shared" si="46"/>
        <v>6</v>
      </c>
      <c r="V288" s="273">
        <v>8</v>
      </c>
      <c r="W288" s="100">
        <f t="shared" si="47"/>
        <v>1.3333333333333333</v>
      </c>
      <c r="X288" s="105" t="str">
        <f t="shared" si="48"/>
        <v>De acuerdo a lo programado</v>
      </c>
      <c r="Y288" s="166"/>
      <c r="Z288" s="159">
        <f t="shared" si="49"/>
        <v>6</v>
      </c>
      <c r="AA288" s="159"/>
      <c r="AB288" s="100" t="str">
        <f t="shared" si="50"/>
        <v>No hay ejecución</v>
      </c>
      <c r="AC288" s="105" t="str">
        <f t="shared" si="51"/>
        <v>NA</v>
      </c>
      <c r="AD288" s="166"/>
      <c r="AE288" s="65">
        <f t="shared" si="52"/>
        <v>8</v>
      </c>
      <c r="AF288" s="100">
        <f t="shared" si="53"/>
        <v>0.66666666666666663</v>
      </c>
      <c r="AG288" s="105" t="str">
        <f t="shared" si="54"/>
        <v>Incumplimiento</v>
      </c>
      <c r="AH288" s="166"/>
      <c r="AI288" s="65" t="s">
        <v>172</v>
      </c>
      <c r="AJ288" s="105" t="s">
        <v>172</v>
      </c>
    </row>
    <row r="289" spans="1:36" ht="37.049999999999997" customHeight="1">
      <c r="A289" s="63">
        <v>274</v>
      </c>
      <c r="B289" s="162">
        <v>0</v>
      </c>
      <c r="C289" s="162">
        <v>0</v>
      </c>
      <c r="D289" s="162">
        <v>0</v>
      </c>
      <c r="E289" s="162">
        <v>0</v>
      </c>
      <c r="F289" s="162">
        <v>22</v>
      </c>
      <c r="G289" s="231" t="s">
        <v>510</v>
      </c>
      <c r="H289" s="164" t="s">
        <v>7083</v>
      </c>
      <c r="I289" s="231" t="s">
        <v>20</v>
      </c>
      <c r="J289" s="231" t="s">
        <v>172</v>
      </c>
      <c r="K289" s="163" t="s">
        <v>172</v>
      </c>
      <c r="L289" s="165" t="s">
        <v>4084</v>
      </c>
      <c r="M289" s="165" t="s">
        <v>6800</v>
      </c>
      <c r="N289" s="64">
        <v>26</v>
      </c>
      <c r="O289" s="64">
        <v>26</v>
      </c>
      <c r="P289" s="64">
        <v>26</v>
      </c>
      <c r="Q289" s="64">
        <v>21</v>
      </c>
      <c r="R289" s="64">
        <f t="shared" si="45"/>
        <v>99</v>
      </c>
      <c r="S289" s="105" t="s">
        <v>7012</v>
      </c>
      <c r="T289" s="166" t="s">
        <v>172</v>
      </c>
      <c r="U289" s="159">
        <f t="shared" si="46"/>
        <v>52</v>
      </c>
      <c r="V289" s="273">
        <v>66</v>
      </c>
      <c r="W289" s="100">
        <f t="shared" si="47"/>
        <v>1.2692307692307692</v>
      </c>
      <c r="X289" s="105" t="str">
        <f t="shared" si="48"/>
        <v>De acuerdo a lo programado</v>
      </c>
      <c r="Y289" s="166"/>
      <c r="Z289" s="159">
        <f t="shared" si="49"/>
        <v>47</v>
      </c>
      <c r="AA289" s="159"/>
      <c r="AB289" s="100" t="str">
        <f t="shared" si="50"/>
        <v>No hay ejecución</v>
      </c>
      <c r="AC289" s="105" t="str">
        <f t="shared" si="51"/>
        <v>NA</v>
      </c>
      <c r="AD289" s="166"/>
      <c r="AE289" s="65">
        <f t="shared" si="52"/>
        <v>66</v>
      </c>
      <c r="AF289" s="100">
        <f t="shared" si="53"/>
        <v>0.66666666666666663</v>
      </c>
      <c r="AG289" s="105" t="str">
        <f t="shared" si="54"/>
        <v>Incumplimiento</v>
      </c>
      <c r="AH289" s="166"/>
      <c r="AI289" s="65" t="s">
        <v>172</v>
      </c>
      <c r="AJ289" s="105" t="s">
        <v>172</v>
      </c>
    </row>
    <row r="290" spans="1:36" ht="37.049999999999997" customHeight="1" thickTop="1" thickBot="1">
      <c r="A290" s="63">
        <v>275</v>
      </c>
      <c r="B290" s="162">
        <v>0</v>
      </c>
      <c r="C290" s="162">
        <v>0</v>
      </c>
      <c r="D290" s="162">
        <v>0</v>
      </c>
      <c r="E290" s="162">
        <v>0</v>
      </c>
      <c r="F290" s="162">
        <v>22</v>
      </c>
      <c r="G290" s="231" t="s">
        <v>571</v>
      </c>
      <c r="H290" s="164" t="s">
        <v>7084</v>
      </c>
      <c r="I290" s="231" t="s">
        <v>20</v>
      </c>
      <c r="J290" s="231" t="s">
        <v>172</v>
      </c>
      <c r="K290" s="163" t="s">
        <v>172</v>
      </c>
      <c r="L290" s="165" t="s">
        <v>642</v>
      </c>
      <c r="M290" s="165" t="s">
        <v>674</v>
      </c>
      <c r="N290" s="64">
        <v>0</v>
      </c>
      <c r="O290" s="64">
        <v>2</v>
      </c>
      <c r="P290" s="64">
        <v>2</v>
      </c>
      <c r="Q290" s="64">
        <v>2</v>
      </c>
      <c r="R290" s="64">
        <f t="shared" si="45"/>
        <v>6</v>
      </c>
      <c r="S290" s="105" t="s">
        <v>7012</v>
      </c>
      <c r="T290" s="166" t="s">
        <v>172</v>
      </c>
      <c r="U290" s="159">
        <f t="shared" si="46"/>
        <v>2</v>
      </c>
      <c r="V290" s="273"/>
      <c r="W290" s="100" t="str">
        <f t="shared" si="47"/>
        <v>No hay ejecución</v>
      </c>
      <c r="X290" s="105" t="str">
        <f t="shared" si="48"/>
        <v>NA</v>
      </c>
      <c r="Y290" s="166"/>
      <c r="Z290" s="159">
        <f t="shared" si="49"/>
        <v>4</v>
      </c>
      <c r="AA290" s="159"/>
      <c r="AB290" s="100" t="str">
        <f t="shared" si="50"/>
        <v>No hay ejecución</v>
      </c>
      <c r="AC290" s="105" t="str">
        <f t="shared" si="51"/>
        <v>NA</v>
      </c>
      <c r="AD290" s="166"/>
      <c r="AE290" s="65">
        <f t="shared" si="52"/>
        <v>0</v>
      </c>
      <c r="AF290" s="100" t="str">
        <f t="shared" si="53"/>
        <v>No hay Programación</v>
      </c>
      <c r="AG290" s="105" t="str">
        <f t="shared" si="54"/>
        <v>De acuerdo a lo programado</v>
      </c>
      <c r="AH290" s="166"/>
      <c r="AI290" s="65" t="s">
        <v>172</v>
      </c>
      <c r="AJ290" s="105" t="s">
        <v>172</v>
      </c>
    </row>
    <row r="291" spans="1:36" ht="37.049999999999997" customHeight="1">
      <c r="A291" s="63">
        <v>276</v>
      </c>
      <c r="B291" s="162">
        <v>0</v>
      </c>
      <c r="C291" s="162">
        <v>0</v>
      </c>
      <c r="D291" s="162">
        <v>0</v>
      </c>
      <c r="E291" s="162">
        <v>0</v>
      </c>
      <c r="F291" s="162">
        <v>22</v>
      </c>
      <c r="G291" s="231" t="s">
        <v>557</v>
      </c>
      <c r="H291" s="164" t="s">
        <v>7085</v>
      </c>
      <c r="I291" s="231" t="s">
        <v>20</v>
      </c>
      <c r="J291" s="231" t="s">
        <v>351</v>
      </c>
      <c r="K291" s="163">
        <v>17</v>
      </c>
      <c r="L291" s="165" t="s">
        <v>664</v>
      </c>
      <c r="M291" s="165" t="s">
        <v>6800</v>
      </c>
      <c r="N291" s="64">
        <v>49</v>
      </c>
      <c r="O291" s="64">
        <v>42</v>
      </c>
      <c r="P291" s="64">
        <v>48</v>
      </c>
      <c r="Q291" s="64">
        <v>41</v>
      </c>
      <c r="R291" s="64">
        <f t="shared" si="45"/>
        <v>180</v>
      </c>
      <c r="S291" s="105" t="s">
        <v>7012</v>
      </c>
      <c r="T291" s="166" t="s">
        <v>172</v>
      </c>
      <c r="U291" s="159">
        <f t="shared" si="46"/>
        <v>91</v>
      </c>
      <c r="V291" s="273">
        <v>181</v>
      </c>
      <c r="W291" s="100">
        <f t="shared" si="47"/>
        <v>1.9890109890109891</v>
      </c>
      <c r="X291" s="105" t="str">
        <f t="shared" si="48"/>
        <v>De acuerdo a lo programado</v>
      </c>
      <c r="Y291" s="166"/>
      <c r="Z291" s="159">
        <f t="shared" si="49"/>
        <v>89</v>
      </c>
      <c r="AA291" s="159"/>
      <c r="AB291" s="100" t="str">
        <f t="shared" si="50"/>
        <v>No hay ejecución</v>
      </c>
      <c r="AC291" s="105" t="str">
        <f t="shared" si="51"/>
        <v>NA</v>
      </c>
      <c r="AD291" s="166"/>
      <c r="AE291" s="65">
        <f t="shared" si="52"/>
        <v>181</v>
      </c>
      <c r="AF291" s="100">
        <f t="shared" si="53"/>
        <v>1.0055555555555555</v>
      </c>
      <c r="AG291" s="105" t="str">
        <f t="shared" si="54"/>
        <v>De acuerdo a lo programado</v>
      </c>
      <c r="AH291" s="166"/>
      <c r="AI291" s="65" t="s">
        <v>172</v>
      </c>
      <c r="AJ291" s="105" t="s">
        <v>172</v>
      </c>
    </row>
    <row r="292" spans="1:36" ht="37.049999999999997" customHeight="1">
      <c r="A292" s="63">
        <v>277</v>
      </c>
      <c r="B292" s="162">
        <v>0</v>
      </c>
      <c r="C292" s="162">
        <v>0</v>
      </c>
      <c r="D292" s="162">
        <v>0</v>
      </c>
      <c r="E292" s="162">
        <v>0</v>
      </c>
      <c r="F292" s="162">
        <v>22</v>
      </c>
      <c r="G292" s="231" t="s">
        <v>491</v>
      </c>
      <c r="H292" s="164" t="s">
        <v>7086</v>
      </c>
      <c r="I292" s="231" t="s">
        <v>20</v>
      </c>
      <c r="J292" s="231" t="s">
        <v>351</v>
      </c>
      <c r="K292" s="163">
        <v>17</v>
      </c>
      <c r="L292" s="165" t="s">
        <v>640</v>
      </c>
      <c r="M292" s="165" t="s">
        <v>6800</v>
      </c>
      <c r="N292" s="64">
        <v>18</v>
      </c>
      <c r="O292" s="64">
        <v>20</v>
      </c>
      <c r="P292" s="64">
        <v>35</v>
      </c>
      <c r="Q292" s="64">
        <v>26</v>
      </c>
      <c r="R292" s="64">
        <f t="shared" si="45"/>
        <v>99</v>
      </c>
      <c r="S292" s="105" t="s">
        <v>7012</v>
      </c>
      <c r="T292" s="166" t="s">
        <v>172</v>
      </c>
      <c r="U292" s="159">
        <f t="shared" si="46"/>
        <v>38</v>
      </c>
      <c r="V292" s="273">
        <v>55</v>
      </c>
      <c r="W292" s="100">
        <f t="shared" si="47"/>
        <v>1.4473684210526316</v>
      </c>
      <c r="X292" s="105" t="str">
        <f t="shared" si="48"/>
        <v>De acuerdo a lo programado</v>
      </c>
      <c r="Y292" s="166"/>
      <c r="Z292" s="159">
        <f t="shared" si="49"/>
        <v>61</v>
      </c>
      <c r="AA292" s="159"/>
      <c r="AB292" s="100" t="str">
        <f t="shared" si="50"/>
        <v>No hay ejecución</v>
      </c>
      <c r="AC292" s="105" t="str">
        <f t="shared" si="51"/>
        <v>NA</v>
      </c>
      <c r="AD292" s="166"/>
      <c r="AE292" s="65">
        <f t="shared" si="52"/>
        <v>55</v>
      </c>
      <c r="AF292" s="100">
        <f t="shared" si="53"/>
        <v>0.55555555555555558</v>
      </c>
      <c r="AG292" s="105" t="str">
        <f t="shared" si="54"/>
        <v>Incumplimiento</v>
      </c>
      <c r="AH292" s="166"/>
      <c r="AI292" s="65" t="s">
        <v>172</v>
      </c>
      <c r="AJ292" s="105" t="s">
        <v>172</v>
      </c>
    </row>
    <row r="293" spans="1:36" ht="37.049999999999997" customHeight="1">
      <c r="A293" s="63">
        <v>278</v>
      </c>
      <c r="B293" s="162">
        <v>0</v>
      </c>
      <c r="C293" s="162">
        <v>0</v>
      </c>
      <c r="D293" s="162">
        <v>0</v>
      </c>
      <c r="E293" s="162">
        <v>0</v>
      </c>
      <c r="F293" s="162">
        <v>22</v>
      </c>
      <c r="G293" s="231" t="s">
        <v>513</v>
      </c>
      <c r="H293" s="164" t="s">
        <v>7087</v>
      </c>
      <c r="I293" s="231" t="s">
        <v>20</v>
      </c>
      <c r="J293" s="231" t="s">
        <v>353</v>
      </c>
      <c r="K293" s="163">
        <v>17</v>
      </c>
      <c r="L293" s="165" t="s">
        <v>640</v>
      </c>
      <c r="M293" s="165" t="s">
        <v>6800</v>
      </c>
      <c r="N293" s="64">
        <v>4</v>
      </c>
      <c r="O293" s="64">
        <v>1</v>
      </c>
      <c r="P293" s="64">
        <v>4</v>
      </c>
      <c r="Q293" s="64">
        <v>5</v>
      </c>
      <c r="R293" s="64">
        <f t="shared" si="45"/>
        <v>14</v>
      </c>
      <c r="S293" s="105" t="s">
        <v>6824</v>
      </c>
      <c r="T293" s="166" t="s">
        <v>7088</v>
      </c>
      <c r="U293" s="159">
        <f t="shared" si="46"/>
        <v>5</v>
      </c>
      <c r="V293" s="273">
        <v>12</v>
      </c>
      <c r="W293" s="100">
        <f t="shared" si="47"/>
        <v>2.4</v>
      </c>
      <c r="X293" s="105" t="str">
        <f t="shared" si="48"/>
        <v>De acuerdo a lo programado</v>
      </c>
      <c r="Y293" s="166"/>
      <c r="Z293" s="159">
        <f t="shared" si="49"/>
        <v>9</v>
      </c>
      <c r="AA293" s="159"/>
      <c r="AB293" s="100" t="str">
        <f t="shared" si="50"/>
        <v>No hay ejecución</v>
      </c>
      <c r="AC293" s="105" t="str">
        <f t="shared" si="51"/>
        <v>NA</v>
      </c>
      <c r="AD293" s="166"/>
      <c r="AE293" s="65">
        <f t="shared" si="52"/>
        <v>12</v>
      </c>
      <c r="AF293" s="100">
        <f t="shared" si="53"/>
        <v>0.8571428571428571</v>
      </c>
      <c r="AG293" s="105" t="str">
        <f t="shared" si="54"/>
        <v>Atraso Leve</v>
      </c>
      <c r="AH293" s="166"/>
      <c r="AI293" s="65" t="s">
        <v>172</v>
      </c>
      <c r="AJ293" s="105" t="s">
        <v>172</v>
      </c>
    </row>
    <row r="294" spans="1:36" ht="37.049999999999997" customHeight="1">
      <c r="A294" s="63">
        <v>279</v>
      </c>
      <c r="B294" s="162">
        <v>0</v>
      </c>
      <c r="C294" s="162">
        <v>0</v>
      </c>
      <c r="D294" s="162">
        <v>0</v>
      </c>
      <c r="E294" s="162">
        <v>0</v>
      </c>
      <c r="F294" s="162">
        <v>22</v>
      </c>
      <c r="G294" s="231" t="s">
        <v>513</v>
      </c>
      <c r="H294" s="164" t="s">
        <v>7089</v>
      </c>
      <c r="I294" s="231" t="s">
        <v>20</v>
      </c>
      <c r="J294" s="231" t="s">
        <v>353</v>
      </c>
      <c r="K294" s="163">
        <v>17</v>
      </c>
      <c r="L294" s="165" t="s">
        <v>642</v>
      </c>
      <c r="M294" s="165" t="s">
        <v>674</v>
      </c>
      <c r="N294" s="64">
        <v>5</v>
      </c>
      <c r="O294" s="64">
        <v>5</v>
      </c>
      <c r="P294" s="64">
        <v>5</v>
      </c>
      <c r="Q294" s="64">
        <v>5</v>
      </c>
      <c r="R294" s="64">
        <f t="shared" si="45"/>
        <v>20</v>
      </c>
      <c r="S294" s="105" t="s">
        <v>7090</v>
      </c>
      <c r="T294" s="166" t="s">
        <v>172</v>
      </c>
      <c r="U294" s="159">
        <f t="shared" si="46"/>
        <v>10</v>
      </c>
      <c r="V294" s="273">
        <v>10</v>
      </c>
      <c r="W294" s="100">
        <f t="shared" si="47"/>
        <v>1</v>
      </c>
      <c r="X294" s="105" t="str">
        <f t="shared" si="48"/>
        <v>De acuerdo a lo programado</v>
      </c>
      <c r="Y294" s="166"/>
      <c r="Z294" s="159">
        <f t="shared" si="49"/>
        <v>10</v>
      </c>
      <c r="AA294" s="159"/>
      <c r="AB294" s="100" t="str">
        <f t="shared" si="50"/>
        <v>No hay ejecución</v>
      </c>
      <c r="AC294" s="105" t="str">
        <f t="shared" si="51"/>
        <v>NA</v>
      </c>
      <c r="AD294" s="166"/>
      <c r="AE294" s="65">
        <f t="shared" si="52"/>
        <v>10</v>
      </c>
      <c r="AF294" s="100">
        <f t="shared" si="53"/>
        <v>0.5</v>
      </c>
      <c r="AG294" s="105" t="str">
        <f t="shared" si="54"/>
        <v>Incumplimiento</v>
      </c>
      <c r="AH294" s="166"/>
      <c r="AI294" s="65" t="s">
        <v>172</v>
      </c>
      <c r="AJ294" s="105" t="s">
        <v>172</v>
      </c>
    </row>
    <row r="295" spans="1:36" ht="37.049999999999997" customHeight="1" thickTop="1" thickBot="1">
      <c r="A295" s="63">
        <v>280</v>
      </c>
      <c r="B295" s="162">
        <v>0</v>
      </c>
      <c r="C295" s="162">
        <v>0</v>
      </c>
      <c r="D295" s="162">
        <v>0</v>
      </c>
      <c r="E295" s="162">
        <v>0</v>
      </c>
      <c r="F295" s="162">
        <v>22</v>
      </c>
      <c r="G295" s="231" t="s">
        <v>513</v>
      </c>
      <c r="H295" s="164" t="s">
        <v>7089</v>
      </c>
      <c r="I295" s="231" t="s">
        <v>20</v>
      </c>
      <c r="J295" s="231" t="s">
        <v>353</v>
      </c>
      <c r="K295" s="163">
        <v>17</v>
      </c>
      <c r="L295" s="165" t="s">
        <v>3778</v>
      </c>
      <c r="M295" s="165" t="s">
        <v>643</v>
      </c>
      <c r="N295" s="64">
        <v>0</v>
      </c>
      <c r="O295" s="64">
        <v>0</v>
      </c>
      <c r="P295" s="64">
        <v>0</v>
      </c>
      <c r="Q295" s="64">
        <v>0</v>
      </c>
      <c r="R295" s="64">
        <f t="shared" si="45"/>
        <v>0</v>
      </c>
      <c r="S295" s="105" t="s">
        <v>172</v>
      </c>
      <c r="T295" s="166" t="s">
        <v>172</v>
      </c>
      <c r="U295" s="159">
        <f t="shared" si="46"/>
        <v>0</v>
      </c>
      <c r="V295" s="273"/>
      <c r="W295" s="100" t="str">
        <f t="shared" si="47"/>
        <v>No hay ejecución</v>
      </c>
      <c r="X295" s="105" t="str">
        <f t="shared" si="48"/>
        <v>NA</v>
      </c>
      <c r="Y295" s="166"/>
      <c r="Z295" s="159">
        <f t="shared" si="49"/>
        <v>0</v>
      </c>
      <c r="AA295" s="159"/>
      <c r="AB295" s="100" t="str">
        <f t="shared" si="50"/>
        <v>No hay ejecución</v>
      </c>
      <c r="AC295" s="105" t="str">
        <f t="shared" si="51"/>
        <v>NA</v>
      </c>
      <c r="AD295" s="166"/>
      <c r="AE295" s="65">
        <f t="shared" si="52"/>
        <v>0</v>
      </c>
      <c r="AF295" s="100" t="str">
        <f t="shared" si="53"/>
        <v>No hay Programación</v>
      </c>
      <c r="AG295" s="105" t="str">
        <f t="shared" si="54"/>
        <v>De acuerdo a lo programado</v>
      </c>
      <c r="AH295" s="166"/>
      <c r="AI295" s="65" t="s">
        <v>172</v>
      </c>
      <c r="AJ295" s="105" t="s">
        <v>172</v>
      </c>
    </row>
    <row r="296" spans="1:36" ht="37.049999999999997" customHeight="1" thickTop="1" thickBot="1">
      <c r="A296" s="63">
        <v>281</v>
      </c>
      <c r="B296" s="162">
        <v>0</v>
      </c>
      <c r="C296" s="162">
        <v>0</v>
      </c>
      <c r="D296" s="162">
        <v>0</v>
      </c>
      <c r="E296" s="162">
        <v>0</v>
      </c>
      <c r="F296" s="162">
        <v>22</v>
      </c>
      <c r="G296" s="231" t="s">
        <v>513</v>
      </c>
      <c r="H296" s="164" t="s">
        <v>7089</v>
      </c>
      <c r="I296" s="231" t="s">
        <v>20</v>
      </c>
      <c r="J296" s="231" t="s">
        <v>353</v>
      </c>
      <c r="K296" s="163">
        <v>17</v>
      </c>
      <c r="L296" s="165" t="s">
        <v>3834</v>
      </c>
      <c r="M296" s="165" t="s">
        <v>6800</v>
      </c>
      <c r="N296" s="64">
        <v>0</v>
      </c>
      <c r="O296" s="64">
        <v>0</v>
      </c>
      <c r="P296" s="64">
        <v>0</v>
      </c>
      <c r="Q296" s="64">
        <v>0</v>
      </c>
      <c r="R296" s="64">
        <f t="shared" si="45"/>
        <v>0</v>
      </c>
      <c r="S296" s="105" t="s">
        <v>172</v>
      </c>
      <c r="T296" s="166" t="s">
        <v>172</v>
      </c>
      <c r="U296" s="159">
        <f t="shared" si="46"/>
        <v>0</v>
      </c>
      <c r="V296" s="273"/>
      <c r="W296" s="100" t="str">
        <f t="shared" si="47"/>
        <v>No hay ejecución</v>
      </c>
      <c r="X296" s="105" t="str">
        <f t="shared" si="48"/>
        <v>NA</v>
      </c>
      <c r="Y296" s="166"/>
      <c r="Z296" s="159">
        <f t="shared" si="49"/>
        <v>0</v>
      </c>
      <c r="AA296" s="159"/>
      <c r="AB296" s="100" t="str">
        <f t="shared" si="50"/>
        <v>No hay ejecución</v>
      </c>
      <c r="AC296" s="105" t="str">
        <f t="shared" si="51"/>
        <v>NA</v>
      </c>
      <c r="AD296" s="166"/>
      <c r="AE296" s="65">
        <f t="shared" si="52"/>
        <v>0</v>
      </c>
      <c r="AF296" s="100" t="str">
        <f t="shared" si="53"/>
        <v>No hay Programación</v>
      </c>
      <c r="AG296" s="105" t="str">
        <f t="shared" si="54"/>
        <v>De acuerdo a lo programado</v>
      </c>
      <c r="AH296" s="166"/>
      <c r="AI296" s="65" t="s">
        <v>172</v>
      </c>
      <c r="AJ296" s="105" t="s">
        <v>172</v>
      </c>
    </row>
    <row r="297" spans="1:36" ht="37.049999999999997" customHeight="1" thickTop="1" thickBot="1">
      <c r="A297" s="63">
        <v>282</v>
      </c>
      <c r="B297" s="162">
        <v>0</v>
      </c>
      <c r="C297" s="162">
        <v>0</v>
      </c>
      <c r="D297" s="162">
        <v>0</v>
      </c>
      <c r="E297" s="162">
        <v>0</v>
      </c>
      <c r="F297" s="162">
        <v>22</v>
      </c>
      <c r="G297" s="231" t="s">
        <v>513</v>
      </c>
      <c r="H297" s="164" t="s">
        <v>7089</v>
      </c>
      <c r="I297" s="231" t="s">
        <v>20</v>
      </c>
      <c r="J297" s="231" t="s">
        <v>353</v>
      </c>
      <c r="K297" s="163">
        <v>17</v>
      </c>
      <c r="L297" s="165" t="s">
        <v>664</v>
      </c>
      <c r="M297" s="165" t="s">
        <v>6800</v>
      </c>
      <c r="N297" s="64">
        <v>0</v>
      </c>
      <c r="O297" s="64">
        <v>0</v>
      </c>
      <c r="P297" s="64">
        <v>0</v>
      </c>
      <c r="Q297" s="64">
        <v>0</v>
      </c>
      <c r="R297" s="64">
        <f t="shared" si="45"/>
        <v>0</v>
      </c>
      <c r="S297" s="105" t="s">
        <v>172</v>
      </c>
      <c r="T297" s="166" t="s">
        <v>172</v>
      </c>
      <c r="U297" s="159">
        <f t="shared" si="46"/>
        <v>0</v>
      </c>
      <c r="V297" s="273"/>
      <c r="W297" s="100" t="str">
        <f t="shared" si="47"/>
        <v>No hay ejecución</v>
      </c>
      <c r="X297" s="105" t="str">
        <f t="shared" si="48"/>
        <v>NA</v>
      </c>
      <c r="Y297" s="166"/>
      <c r="Z297" s="159">
        <f t="shared" si="49"/>
        <v>0</v>
      </c>
      <c r="AA297" s="159"/>
      <c r="AB297" s="100" t="str">
        <f t="shared" si="50"/>
        <v>No hay ejecución</v>
      </c>
      <c r="AC297" s="105" t="str">
        <f t="shared" si="51"/>
        <v>NA</v>
      </c>
      <c r="AD297" s="166"/>
      <c r="AE297" s="65">
        <f t="shared" si="52"/>
        <v>0</v>
      </c>
      <c r="AF297" s="100" t="str">
        <f t="shared" si="53"/>
        <v>No hay Programación</v>
      </c>
      <c r="AG297" s="105" t="str">
        <f t="shared" si="54"/>
        <v>De acuerdo a lo programado</v>
      </c>
      <c r="AH297" s="166"/>
      <c r="AI297" s="65" t="s">
        <v>172</v>
      </c>
      <c r="AJ297" s="105" t="s">
        <v>172</v>
      </c>
    </row>
    <row r="298" spans="1:36" ht="37.049999999999997" customHeight="1">
      <c r="A298" s="63">
        <v>283</v>
      </c>
      <c r="B298" s="162">
        <v>0</v>
      </c>
      <c r="C298" s="162">
        <v>0</v>
      </c>
      <c r="D298" s="162">
        <v>0</v>
      </c>
      <c r="E298" s="162">
        <v>0</v>
      </c>
      <c r="F298" s="162">
        <v>22</v>
      </c>
      <c r="G298" s="231" t="s">
        <v>513</v>
      </c>
      <c r="H298" s="164" t="s">
        <v>7091</v>
      </c>
      <c r="I298" s="231" t="s">
        <v>20</v>
      </c>
      <c r="J298" s="231" t="s">
        <v>353</v>
      </c>
      <c r="K298" s="163">
        <v>17</v>
      </c>
      <c r="L298" s="165" t="s">
        <v>642</v>
      </c>
      <c r="M298" s="165" t="s">
        <v>674</v>
      </c>
      <c r="N298" s="64">
        <v>1</v>
      </c>
      <c r="O298" s="64">
        <v>1</v>
      </c>
      <c r="P298" s="64">
        <v>1</v>
      </c>
      <c r="Q298" s="64">
        <v>1</v>
      </c>
      <c r="R298" s="64">
        <f t="shared" si="45"/>
        <v>4</v>
      </c>
      <c r="S298" s="105" t="s">
        <v>7090</v>
      </c>
      <c r="T298" s="166" t="s">
        <v>172</v>
      </c>
      <c r="U298" s="159">
        <f t="shared" si="46"/>
        <v>2</v>
      </c>
      <c r="V298" s="273">
        <v>2</v>
      </c>
      <c r="W298" s="100">
        <f t="shared" si="47"/>
        <v>1</v>
      </c>
      <c r="X298" s="105" t="str">
        <f t="shared" si="48"/>
        <v>De acuerdo a lo programado</v>
      </c>
      <c r="Y298" s="166"/>
      <c r="Z298" s="159">
        <f t="shared" si="49"/>
        <v>2</v>
      </c>
      <c r="AA298" s="159"/>
      <c r="AB298" s="100" t="str">
        <f t="shared" si="50"/>
        <v>No hay ejecución</v>
      </c>
      <c r="AC298" s="105" t="str">
        <f t="shared" si="51"/>
        <v>NA</v>
      </c>
      <c r="AD298" s="166"/>
      <c r="AE298" s="65">
        <f t="shared" si="52"/>
        <v>2</v>
      </c>
      <c r="AF298" s="100">
        <f t="shared" si="53"/>
        <v>0.5</v>
      </c>
      <c r="AG298" s="105" t="str">
        <f t="shared" si="54"/>
        <v>Incumplimiento</v>
      </c>
      <c r="AH298" s="166"/>
      <c r="AI298" s="65" t="s">
        <v>172</v>
      </c>
      <c r="AJ298" s="105" t="s">
        <v>172</v>
      </c>
    </row>
    <row r="299" spans="1:36" ht="37.049999999999997" customHeight="1">
      <c r="A299" s="63">
        <v>284</v>
      </c>
      <c r="B299" s="162">
        <v>0</v>
      </c>
      <c r="C299" s="162">
        <v>0</v>
      </c>
      <c r="D299" s="162">
        <v>0</v>
      </c>
      <c r="E299" s="162">
        <v>0</v>
      </c>
      <c r="F299" s="162">
        <v>22</v>
      </c>
      <c r="G299" s="231" t="s">
        <v>513</v>
      </c>
      <c r="H299" s="164" t="s">
        <v>7092</v>
      </c>
      <c r="I299" s="231" t="s">
        <v>20</v>
      </c>
      <c r="J299" s="231" t="s">
        <v>353</v>
      </c>
      <c r="K299" s="163">
        <v>17</v>
      </c>
      <c r="L299" s="165" t="s">
        <v>642</v>
      </c>
      <c r="M299" s="165" t="s">
        <v>674</v>
      </c>
      <c r="N299" s="64">
        <v>3</v>
      </c>
      <c r="O299" s="64">
        <v>3</v>
      </c>
      <c r="P299" s="64">
        <v>3</v>
      </c>
      <c r="Q299" s="64">
        <v>3</v>
      </c>
      <c r="R299" s="64">
        <f t="shared" si="45"/>
        <v>12</v>
      </c>
      <c r="S299" s="105" t="s">
        <v>7090</v>
      </c>
      <c r="T299" s="166" t="s">
        <v>172</v>
      </c>
      <c r="U299" s="159">
        <f t="shared" si="46"/>
        <v>6</v>
      </c>
      <c r="V299" s="273">
        <v>5</v>
      </c>
      <c r="W299" s="100">
        <f t="shared" si="47"/>
        <v>0.83333333333333337</v>
      </c>
      <c r="X299" s="105" t="str">
        <f t="shared" si="48"/>
        <v>Atraso Leve</v>
      </c>
      <c r="Y299" s="166" t="s">
        <v>7093</v>
      </c>
      <c r="Z299" s="159">
        <f t="shared" si="49"/>
        <v>6</v>
      </c>
      <c r="AA299" s="159"/>
      <c r="AB299" s="100" t="str">
        <f t="shared" si="50"/>
        <v>No hay ejecución</v>
      </c>
      <c r="AC299" s="105" t="str">
        <f t="shared" si="51"/>
        <v>NA</v>
      </c>
      <c r="AD299" s="166"/>
      <c r="AE299" s="65">
        <f t="shared" si="52"/>
        <v>5</v>
      </c>
      <c r="AF299" s="100">
        <f t="shared" si="53"/>
        <v>0.41666666666666669</v>
      </c>
      <c r="AG299" s="105" t="str">
        <f t="shared" si="54"/>
        <v>Incumplimiento</v>
      </c>
      <c r="AH299" s="166"/>
      <c r="AI299" s="65" t="s">
        <v>172</v>
      </c>
      <c r="AJ299" s="105" t="s">
        <v>172</v>
      </c>
    </row>
    <row r="300" spans="1:36" ht="37.049999999999997" customHeight="1">
      <c r="A300" s="63">
        <v>285</v>
      </c>
      <c r="B300" s="162">
        <v>0</v>
      </c>
      <c r="C300" s="162">
        <v>0</v>
      </c>
      <c r="D300" s="162">
        <v>0</v>
      </c>
      <c r="E300" s="162">
        <v>0</v>
      </c>
      <c r="F300" s="162">
        <v>22</v>
      </c>
      <c r="G300" s="231" t="s">
        <v>568</v>
      </c>
      <c r="H300" s="164" t="s">
        <v>7094</v>
      </c>
      <c r="I300" s="231" t="s">
        <v>20</v>
      </c>
      <c r="J300" s="231" t="s">
        <v>353</v>
      </c>
      <c r="K300" s="163">
        <v>17</v>
      </c>
      <c r="L300" s="165" t="s">
        <v>642</v>
      </c>
      <c r="M300" s="165" t="s">
        <v>674</v>
      </c>
      <c r="N300" s="64">
        <v>11</v>
      </c>
      <c r="O300" s="64">
        <v>12</v>
      </c>
      <c r="P300" s="64">
        <v>11</v>
      </c>
      <c r="Q300" s="64">
        <v>12</v>
      </c>
      <c r="R300" s="64">
        <f t="shared" si="45"/>
        <v>46</v>
      </c>
      <c r="S300" s="105" t="s">
        <v>7095</v>
      </c>
      <c r="T300" s="166" t="s">
        <v>7096</v>
      </c>
      <c r="U300" s="159">
        <f t="shared" si="46"/>
        <v>23</v>
      </c>
      <c r="V300" s="273">
        <v>46</v>
      </c>
      <c r="W300" s="100">
        <f t="shared" si="47"/>
        <v>2</v>
      </c>
      <c r="X300" s="105" t="str">
        <f t="shared" si="48"/>
        <v>De acuerdo a lo programado</v>
      </c>
      <c r="Y300" s="166"/>
      <c r="Z300" s="159">
        <f t="shared" si="49"/>
        <v>23</v>
      </c>
      <c r="AA300" s="159"/>
      <c r="AB300" s="100" t="str">
        <f t="shared" si="50"/>
        <v>No hay ejecución</v>
      </c>
      <c r="AC300" s="105" t="str">
        <f t="shared" si="51"/>
        <v>NA</v>
      </c>
      <c r="AD300" s="166"/>
      <c r="AE300" s="65">
        <f t="shared" si="52"/>
        <v>46</v>
      </c>
      <c r="AF300" s="100">
        <f t="shared" si="53"/>
        <v>1</v>
      </c>
      <c r="AG300" s="105" t="str">
        <f t="shared" si="54"/>
        <v>De acuerdo a lo programado</v>
      </c>
      <c r="AH300" s="166"/>
      <c r="AI300" s="65" t="s">
        <v>172</v>
      </c>
      <c r="AJ300" s="105" t="s">
        <v>172</v>
      </c>
    </row>
    <row r="301" spans="1:36" ht="37.049999999999997" customHeight="1">
      <c r="A301" s="63">
        <v>286</v>
      </c>
      <c r="B301" s="162">
        <v>0</v>
      </c>
      <c r="C301" s="162">
        <v>0</v>
      </c>
      <c r="D301" s="162">
        <v>0</v>
      </c>
      <c r="E301" s="162">
        <v>0</v>
      </c>
      <c r="F301" s="162">
        <v>22</v>
      </c>
      <c r="G301" s="231" t="s">
        <v>571</v>
      </c>
      <c r="H301" s="164" t="s">
        <v>7097</v>
      </c>
      <c r="I301" s="231" t="s">
        <v>20</v>
      </c>
      <c r="J301" s="231" t="s">
        <v>172</v>
      </c>
      <c r="K301" s="163" t="s">
        <v>172</v>
      </c>
      <c r="L301" s="165" t="s">
        <v>642</v>
      </c>
      <c r="M301" s="165" t="s">
        <v>674</v>
      </c>
      <c r="N301" s="64">
        <v>1</v>
      </c>
      <c r="O301" s="64">
        <v>2</v>
      </c>
      <c r="P301" s="64">
        <v>2</v>
      </c>
      <c r="Q301" s="64">
        <v>1</v>
      </c>
      <c r="R301" s="64">
        <f t="shared" si="45"/>
        <v>6</v>
      </c>
      <c r="S301" s="105" t="s">
        <v>7034</v>
      </c>
      <c r="T301" s="166" t="s">
        <v>172</v>
      </c>
      <c r="U301" s="159">
        <f t="shared" si="46"/>
        <v>3</v>
      </c>
      <c r="V301" s="273">
        <v>3</v>
      </c>
      <c r="W301" s="100">
        <f t="shared" si="47"/>
        <v>1</v>
      </c>
      <c r="X301" s="105" t="str">
        <f t="shared" si="48"/>
        <v>De acuerdo a lo programado</v>
      </c>
      <c r="Y301" s="166"/>
      <c r="Z301" s="159">
        <f t="shared" si="49"/>
        <v>3</v>
      </c>
      <c r="AA301" s="159"/>
      <c r="AB301" s="100" t="str">
        <f t="shared" si="50"/>
        <v>No hay ejecución</v>
      </c>
      <c r="AC301" s="105" t="str">
        <f t="shared" si="51"/>
        <v>NA</v>
      </c>
      <c r="AD301" s="166"/>
      <c r="AE301" s="65">
        <f t="shared" si="52"/>
        <v>3</v>
      </c>
      <c r="AF301" s="100">
        <f t="shared" si="53"/>
        <v>0.5</v>
      </c>
      <c r="AG301" s="105" t="str">
        <f t="shared" si="54"/>
        <v>Incumplimiento</v>
      </c>
      <c r="AH301" s="166"/>
      <c r="AI301" s="65" t="s">
        <v>172</v>
      </c>
      <c r="AJ301" s="105" t="s">
        <v>172</v>
      </c>
    </row>
    <row r="302" spans="1:36" ht="37.049999999999997" customHeight="1">
      <c r="A302" s="63">
        <v>287</v>
      </c>
      <c r="B302" s="162">
        <v>0</v>
      </c>
      <c r="C302" s="162">
        <v>0</v>
      </c>
      <c r="D302" s="162">
        <v>0</v>
      </c>
      <c r="E302" s="162">
        <v>0</v>
      </c>
      <c r="F302" s="162">
        <v>22</v>
      </c>
      <c r="G302" s="231" t="s">
        <v>571</v>
      </c>
      <c r="H302" s="164" t="s">
        <v>7098</v>
      </c>
      <c r="I302" s="231" t="s">
        <v>20</v>
      </c>
      <c r="J302" s="231" t="s">
        <v>353</v>
      </c>
      <c r="K302" s="163">
        <v>17</v>
      </c>
      <c r="L302" s="165" t="s">
        <v>642</v>
      </c>
      <c r="M302" s="165" t="s">
        <v>674</v>
      </c>
      <c r="N302" s="64">
        <v>4</v>
      </c>
      <c r="O302" s="64">
        <v>4</v>
      </c>
      <c r="P302" s="64">
        <v>4</v>
      </c>
      <c r="Q302" s="64">
        <v>4</v>
      </c>
      <c r="R302" s="64">
        <f t="shared" si="45"/>
        <v>16</v>
      </c>
      <c r="S302" s="105" t="s">
        <v>172</v>
      </c>
      <c r="T302" s="166" t="s">
        <v>172</v>
      </c>
      <c r="U302" s="159">
        <f t="shared" si="46"/>
        <v>8</v>
      </c>
      <c r="V302" s="273">
        <v>3</v>
      </c>
      <c r="W302" s="100">
        <f t="shared" si="47"/>
        <v>0.375</v>
      </c>
      <c r="X302" s="105" t="str">
        <f t="shared" si="48"/>
        <v>En Riesgo de no Cumplimiento</v>
      </c>
      <c r="Y302" s="166" t="s">
        <v>7099</v>
      </c>
      <c r="Z302" s="159">
        <f t="shared" si="49"/>
        <v>8</v>
      </c>
      <c r="AA302" s="159"/>
      <c r="AB302" s="100" t="str">
        <f t="shared" si="50"/>
        <v>No hay ejecución</v>
      </c>
      <c r="AC302" s="105" t="str">
        <f t="shared" si="51"/>
        <v>NA</v>
      </c>
      <c r="AD302" s="166"/>
      <c r="AE302" s="65">
        <f t="shared" si="52"/>
        <v>3</v>
      </c>
      <c r="AF302" s="100">
        <f t="shared" si="53"/>
        <v>0.1875</v>
      </c>
      <c r="AG302" s="105" t="str">
        <f t="shared" si="54"/>
        <v>Incumplimiento</v>
      </c>
      <c r="AH302" s="166"/>
      <c r="AI302" s="65" t="s">
        <v>172</v>
      </c>
      <c r="AJ302" s="105" t="s">
        <v>172</v>
      </c>
    </row>
    <row r="303" spans="1:36" ht="37.049999999999997" customHeight="1">
      <c r="A303" s="63">
        <v>288</v>
      </c>
      <c r="B303" s="162" t="s">
        <v>376</v>
      </c>
      <c r="C303" s="162">
        <v>0</v>
      </c>
      <c r="D303" s="162">
        <v>0</v>
      </c>
      <c r="E303" s="162">
        <v>0</v>
      </c>
      <c r="F303" s="162">
        <v>21</v>
      </c>
      <c r="G303" s="231" t="s">
        <v>2846</v>
      </c>
      <c r="H303" s="164" t="s">
        <v>7100</v>
      </c>
      <c r="I303" s="231" t="s">
        <v>20</v>
      </c>
      <c r="J303" s="231" t="s">
        <v>353</v>
      </c>
      <c r="K303" s="163">
        <v>18</v>
      </c>
      <c r="L303" s="165" t="s">
        <v>3807</v>
      </c>
      <c r="M303" s="165" t="s">
        <v>636</v>
      </c>
      <c r="N303" s="64">
        <v>5</v>
      </c>
      <c r="O303" s="64">
        <v>10</v>
      </c>
      <c r="P303" s="64">
        <v>10</v>
      </c>
      <c r="Q303" s="64">
        <v>5</v>
      </c>
      <c r="R303" s="64">
        <f t="shared" si="45"/>
        <v>30</v>
      </c>
      <c r="S303" s="105" t="s">
        <v>7005</v>
      </c>
      <c r="T303" s="166" t="s">
        <v>7101</v>
      </c>
      <c r="U303" s="159">
        <f t="shared" si="46"/>
        <v>15</v>
      </c>
      <c r="V303" s="273">
        <v>6</v>
      </c>
      <c r="W303" s="100">
        <f t="shared" si="47"/>
        <v>0.4</v>
      </c>
      <c r="X303" s="105" t="str">
        <f t="shared" si="48"/>
        <v>En Riesgo de no Cumplimiento</v>
      </c>
      <c r="Y303" s="166" t="s">
        <v>7102</v>
      </c>
      <c r="Z303" s="159">
        <f t="shared" si="49"/>
        <v>15</v>
      </c>
      <c r="AA303" s="159"/>
      <c r="AB303" s="100" t="str">
        <f t="shared" si="50"/>
        <v>No hay ejecución</v>
      </c>
      <c r="AC303" s="105" t="str">
        <f t="shared" si="51"/>
        <v>NA</v>
      </c>
      <c r="AD303" s="166"/>
      <c r="AE303" s="65">
        <f t="shared" si="52"/>
        <v>6</v>
      </c>
      <c r="AF303" s="100">
        <f t="shared" si="53"/>
        <v>0.2</v>
      </c>
      <c r="AG303" s="105" t="str">
        <f t="shared" si="54"/>
        <v>Incumplimiento</v>
      </c>
      <c r="AH303" s="166"/>
      <c r="AI303" s="65" t="s">
        <v>172</v>
      </c>
      <c r="AJ303" s="105" t="s">
        <v>172</v>
      </c>
    </row>
    <row r="304" spans="1:36" ht="37.049999999999997" customHeight="1">
      <c r="A304" s="63">
        <v>289</v>
      </c>
      <c r="B304" s="162" t="s">
        <v>376</v>
      </c>
      <c r="C304" s="162">
        <v>0</v>
      </c>
      <c r="D304" s="162">
        <v>0</v>
      </c>
      <c r="E304" s="162">
        <v>0</v>
      </c>
      <c r="F304" s="162">
        <v>21</v>
      </c>
      <c r="G304" s="231" t="s">
        <v>2846</v>
      </c>
      <c r="H304" s="164" t="s">
        <v>7103</v>
      </c>
      <c r="I304" s="231" t="s">
        <v>20</v>
      </c>
      <c r="J304" s="231" t="s">
        <v>353</v>
      </c>
      <c r="K304" s="163">
        <v>18</v>
      </c>
      <c r="L304" s="165" t="s">
        <v>3807</v>
      </c>
      <c r="M304" s="165" t="s">
        <v>6800</v>
      </c>
      <c r="N304" s="64">
        <v>5</v>
      </c>
      <c r="O304" s="64">
        <v>10</v>
      </c>
      <c r="P304" s="64">
        <v>5</v>
      </c>
      <c r="Q304" s="64">
        <v>5</v>
      </c>
      <c r="R304" s="64">
        <f t="shared" si="45"/>
        <v>25</v>
      </c>
      <c r="S304" s="105" t="s">
        <v>7005</v>
      </c>
      <c r="T304" s="166" t="s">
        <v>7104</v>
      </c>
      <c r="U304" s="159">
        <f t="shared" si="46"/>
        <v>15</v>
      </c>
      <c r="V304" s="273">
        <v>6</v>
      </c>
      <c r="W304" s="100">
        <f t="shared" si="47"/>
        <v>0.4</v>
      </c>
      <c r="X304" s="105" t="str">
        <f t="shared" si="48"/>
        <v>En Riesgo de no Cumplimiento</v>
      </c>
      <c r="Y304" s="166" t="s">
        <v>7102</v>
      </c>
      <c r="Z304" s="159">
        <f t="shared" si="49"/>
        <v>10</v>
      </c>
      <c r="AA304" s="159"/>
      <c r="AB304" s="100" t="str">
        <f t="shared" si="50"/>
        <v>No hay ejecución</v>
      </c>
      <c r="AC304" s="105" t="str">
        <f t="shared" si="51"/>
        <v>NA</v>
      </c>
      <c r="AD304" s="166"/>
      <c r="AE304" s="65">
        <f t="shared" si="52"/>
        <v>6</v>
      </c>
      <c r="AF304" s="100">
        <f t="shared" si="53"/>
        <v>0.24</v>
      </c>
      <c r="AG304" s="105" t="str">
        <f t="shared" si="54"/>
        <v>Incumplimiento</v>
      </c>
      <c r="AH304" s="166"/>
      <c r="AI304" s="65" t="s">
        <v>172</v>
      </c>
      <c r="AJ304" s="105" t="s">
        <v>172</v>
      </c>
    </row>
    <row r="305" spans="1:36" ht="37.049999999999997" customHeight="1">
      <c r="A305" s="63">
        <v>290</v>
      </c>
      <c r="B305" s="162" t="s">
        <v>376</v>
      </c>
      <c r="C305" s="162">
        <v>0</v>
      </c>
      <c r="D305" s="162">
        <v>0</v>
      </c>
      <c r="E305" s="162">
        <v>0</v>
      </c>
      <c r="F305" s="162">
        <v>21</v>
      </c>
      <c r="G305" s="231" t="s">
        <v>2846</v>
      </c>
      <c r="H305" s="164" t="s">
        <v>7105</v>
      </c>
      <c r="I305" s="231" t="s">
        <v>20</v>
      </c>
      <c r="J305" s="231" t="s">
        <v>353</v>
      </c>
      <c r="K305" s="163">
        <v>18</v>
      </c>
      <c r="L305" s="165" t="s">
        <v>4086</v>
      </c>
      <c r="M305" s="165" t="s">
        <v>6800</v>
      </c>
      <c r="N305" s="64">
        <v>5</v>
      </c>
      <c r="O305" s="64">
        <v>10</v>
      </c>
      <c r="P305" s="64">
        <v>5</v>
      </c>
      <c r="Q305" s="64">
        <v>5</v>
      </c>
      <c r="R305" s="64">
        <f t="shared" si="45"/>
        <v>25</v>
      </c>
      <c r="S305" s="105" t="s">
        <v>7005</v>
      </c>
      <c r="T305" s="166" t="s">
        <v>7106</v>
      </c>
      <c r="U305" s="159">
        <f t="shared" si="46"/>
        <v>15</v>
      </c>
      <c r="V305" s="273">
        <v>6</v>
      </c>
      <c r="W305" s="100">
        <f t="shared" si="47"/>
        <v>0.4</v>
      </c>
      <c r="X305" s="105" t="str">
        <f t="shared" si="48"/>
        <v>En Riesgo de no Cumplimiento</v>
      </c>
      <c r="Y305" s="166" t="s">
        <v>7102</v>
      </c>
      <c r="Z305" s="159">
        <f t="shared" si="49"/>
        <v>10</v>
      </c>
      <c r="AA305" s="159"/>
      <c r="AB305" s="100" t="str">
        <f t="shared" si="50"/>
        <v>No hay ejecución</v>
      </c>
      <c r="AC305" s="105" t="str">
        <f t="shared" si="51"/>
        <v>NA</v>
      </c>
      <c r="AD305" s="166"/>
      <c r="AE305" s="65">
        <f t="shared" si="52"/>
        <v>6</v>
      </c>
      <c r="AF305" s="100">
        <f t="shared" si="53"/>
        <v>0.24</v>
      </c>
      <c r="AG305" s="105" t="str">
        <f t="shared" si="54"/>
        <v>Incumplimiento</v>
      </c>
      <c r="AH305" s="166"/>
      <c r="AI305" s="65" t="s">
        <v>172</v>
      </c>
      <c r="AJ305" s="105" t="s">
        <v>172</v>
      </c>
    </row>
    <row r="306" spans="1:36" ht="37.049999999999997" customHeight="1">
      <c r="A306" s="63">
        <v>291</v>
      </c>
      <c r="B306" s="162" t="s">
        <v>376</v>
      </c>
      <c r="C306" s="162">
        <v>0</v>
      </c>
      <c r="D306" s="162">
        <v>0</v>
      </c>
      <c r="E306" s="162">
        <v>0</v>
      </c>
      <c r="F306" s="162">
        <v>21</v>
      </c>
      <c r="G306" s="231" t="s">
        <v>2846</v>
      </c>
      <c r="H306" s="164" t="s">
        <v>7107</v>
      </c>
      <c r="I306" s="231" t="s">
        <v>20</v>
      </c>
      <c r="J306" s="231" t="s">
        <v>353</v>
      </c>
      <c r="K306" s="163">
        <v>18</v>
      </c>
      <c r="L306" s="165" t="s">
        <v>3807</v>
      </c>
      <c r="M306" s="165" t="s">
        <v>6800</v>
      </c>
      <c r="N306" s="64">
        <v>5</v>
      </c>
      <c r="O306" s="64">
        <v>10</v>
      </c>
      <c r="P306" s="64">
        <v>5</v>
      </c>
      <c r="Q306" s="64">
        <v>5</v>
      </c>
      <c r="R306" s="64">
        <f t="shared" si="45"/>
        <v>25</v>
      </c>
      <c r="S306" s="105" t="s">
        <v>7005</v>
      </c>
      <c r="T306" s="166" t="s">
        <v>7108</v>
      </c>
      <c r="U306" s="159">
        <f t="shared" si="46"/>
        <v>15</v>
      </c>
      <c r="V306" s="273">
        <v>6</v>
      </c>
      <c r="W306" s="100">
        <f t="shared" si="47"/>
        <v>0.4</v>
      </c>
      <c r="X306" s="105" t="str">
        <f t="shared" si="48"/>
        <v>En Riesgo de no Cumplimiento</v>
      </c>
      <c r="Y306" s="166" t="s">
        <v>7102</v>
      </c>
      <c r="Z306" s="159">
        <f t="shared" si="49"/>
        <v>10</v>
      </c>
      <c r="AA306" s="159"/>
      <c r="AB306" s="100" t="str">
        <f t="shared" si="50"/>
        <v>No hay ejecución</v>
      </c>
      <c r="AC306" s="105" t="str">
        <f t="shared" si="51"/>
        <v>NA</v>
      </c>
      <c r="AD306" s="166"/>
      <c r="AE306" s="65">
        <f t="shared" si="52"/>
        <v>6</v>
      </c>
      <c r="AF306" s="100">
        <f t="shared" si="53"/>
        <v>0.24</v>
      </c>
      <c r="AG306" s="105" t="str">
        <f t="shared" si="54"/>
        <v>Incumplimiento</v>
      </c>
      <c r="AH306" s="166"/>
      <c r="AI306" s="65" t="s">
        <v>172</v>
      </c>
      <c r="AJ306" s="105" t="s">
        <v>172</v>
      </c>
    </row>
    <row r="307" spans="1:36" ht="37.049999999999997" customHeight="1">
      <c r="A307" s="63">
        <v>292</v>
      </c>
      <c r="B307" s="162" t="s">
        <v>376</v>
      </c>
      <c r="C307" s="162">
        <v>0</v>
      </c>
      <c r="D307" s="162">
        <v>0</v>
      </c>
      <c r="E307" s="162">
        <v>0</v>
      </c>
      <c r="F307" s="162">
        <v>21</v>
      </c>
      <c r="G307" s="231" t="s">
        <v>2846</v>
      </c>
      <c r="H307" s="164" t="s">
        <v>7109</v>
      </c>
      <c r="I307" s="231" t="s">
        <v>20</v>
      </c>
      <c r="J307" s="231" t="s">
        <v>353</v>
      </c>
      <c r="K307" s="163">
        <v>18</v>
      </c>
      <c r="L307" s="165" t="s">
        <v>3807</v>
      </c>
      <c r="M307" s="165" t="s">
        <v>6800</v>
      </c>
      <c r="N307" s="64">
        <v>20</v>
      </c>
      <c r="O307" s="64">
        <v>40</v>
      </c>
      <c r="P307" s="64">
        <v>20</v>
      </c>
      <c r="Q307" s="64">
        <v>30</v>
      </c>
      <c r="R307" s="64">
        <f t="shared" si="45"/>
        <v>110</v>
      </c>
      <c r="S307" s="105" t="s">
        <v>7005</v>
      </c>
      <c r="T307" s="166" t="s">
        <v>7110</v>
      </c>
      <c r="U307" s="159">
        <f t="shared" si="46"/>
        <v>60</v>
      </c>
      <c r="V307" s="273">
        <v>5</v>
      </c>
      <c r="W307" s="100">
        <f t="shared" si="47"/>
        <v>8.3333333333333329E-2</v>
      </c>
      <c r="X307" s="105" t="str">
        <f t="shared" si="48"/>
        <v>En Riesgo de no Cumplimiento</v>
      </c>
      <c r="Y307" s="166" t="s">
        <v>7102</v>
      </c>
      <c r="Z307" s="159">
        <f t="shared" si="49"/>
        <v>50</v>
      </c>
      <c r="AA307" s="159"/>
      <c r="AB307" s="100" t="str">
        <f t="shared" si="50"/>
        <v>No hay ejecución</v>
      </c>
      <c r="AC307" s="105" t="str">
        <f t="shared" si="51"/>
        <v>NA</v>
      </c>
      <c r="AD307" s="166"/>
      <c r="AE307" s="65">
        <f t="shared" si="52"/>
        <v>5</v>
      </c>
      <c r="AF307" s="100">
        <f t="shared" si="53"/>
        <v>4.5454545454545456E-2</v>
      </c>
      <c r="AG307" s="105" t="str">
        <f t="shared" si="54"/>
        <v>Incumplimiento</v>
      </c>
      <c r="AH307" s="166"/>
      <c r="AI307" s="65" t="s">
        <v>172</v>
      </c>
      <c r="AJ307" s="105" t="s">
        <v>172</v>
      </c>
    </row>
    <row r="308" spans="1:36" ht="37.049999999999997" customHeight="1">
      <c r="A308" s="63">
        <v>293</v>
      </c>
      <c r="B308" s="162" t="s">
        <v>376</v>
      </c>
      <c r="C308" s="162">
        <v>0</v>
      </c>
      <c r="D308" s="162">
        <v>0</v>
      </c>
      <c r="E308" s="162">
        <v>0</v>
      </c>
      <c r="F308" s="162">
        <v>21</v>
      </c>
      <c r="G308" s="231" t="s">
        <v>2846</v>
      </c>
      <c r="H308" s="164" t="s">
        <v>7111</v>
      </c>
      <c r="I308" s="231" t="s">
        <v>20</v>
      </c>
      <c r="J308" s="231" t="s">
        <v>353</v>
      </c>
      <c r="K308" s="163">
        <v>18</v>
      </c>
      <c r="L308" s="165" t="s">
        <v>3807</v>
      </c>
      <c r="M308" s="165" t="s">
        <v>6800</v>
      </c>
      <c r="N308" s="64">
        <v>20</v>
      </c>
      <c r="O308" s="64">
        <v>40</v>
      </c>
      <c r="P308" s="64">
        <v>20</v>
      </c>
      <c r="Q308" s="64">
        <v>30</v>
      </c>
      <c r="R308" s="64">
        <f t="shared" si="45"/>
        <v>110</v>
      </c>
      <c r="S308" s="105" t="s">
        <v>7005</v>
      </c>
      <c r="T308" s="166" t="s">
        <v>7112</v>
      </c>
      <c r="U308" s="159">
        <f t="shared" si="46"/>
        <v>60</v>
      </c>
      <c r="V308" s="273">
        <v>4</v>
      </c>
      <c r="W308" s="100">
        <f t="shared" si="47"/>
        <v>6.6666666666666666E-2</v>
      </c>
      <c r="X308" s="105" t="str">
        <f t="shared" si="48"/>
        <v>En Riesgo de no Cumplimiento</v>
      </c>
      <c r="Y308" s="166" t="s">
        <v>7102</v>
      </c>
      <c r="Z308" s="159">
        <f t="shared" si="49"/>
        <v>50</v>
      </c>
      <c r="AA308" s="159"/>
      <c r="AB308" s="100" t="str">
        <f t="shared" si="50"/>
        <v>No hay ejecución</v>
      </c>
      <c r="AC308" s="105" t="str">
        <f t="shared" si="51"/>
        <v>NA</v>
      </c>
      <c r="AD308" s="166"/>
      <c r="AE308" s="65">
        <f t="shared" si="52"/>
        <v>4</v>
      </c>
      <c r="AF308" s="100">
        <f t="shared" si="53"/>
        <v>3.6363636363636362E-2</v>
      </c>
      <c r="AG308" s="105" t="str">
        <f t="shared" si="54"/>
        <v>Incumplimiento</v>
      </c>
      <c r="AH308" s="166"/>
      <c r="AI308" s="65" t="s">
        <v>172</v>
      </c>
      <c r="AJ308" s="105" t="s">
        <v>172</v>
      </c>
    </row>
    <row r="309" spans="1:36" ht="37.049999999999997" customHeight="1">
      <c r="A309" s="63">
        <v>294</v>
      </c>
      <c r="B309" s="162" t="s">
        <v>376</v>
      </c>
      <c r="C309" s="162">
        <v>0</v>
      </c>
      <c r="D309" s="162">
        <v>0</v>
      </c>
      <c r="E309" s="162">
        <v>0</v>
      </c>
      <c r="F309" s="162">
        <v>21</v>
      </c>
      <c r="G309" s="231" t="s">
        <v>2846</v>
      </c>
      <c r="H309" s="164" t="s">
        <v>7113</v>
      </c>
      <c r="I309" s="231" t="s">
        <v>20</v>
      </c>
      <c r="J309" s="231" t="s">
        <v>353</v>
      </c>
      <c r="K309" s="163">
        <v>18</v>
      </c>
      <c r="L309" s="165" t="s">
        <v>3807</v>
      </c>
      <c r="M309" s="165" t="s">
        <v>6800</v>
      </c>
      <c r="N309" s="64">
        <v>4</v>
      </c>
      <c r="O309" s="64">
        <v>3</v>
      </c>
      <c r="P309" s="64">
        <v>4</v>
      </c>
      <c r="Q309" s="64">
        <v>1</v>
      </c>
      <c r="R309" s="64">
        <f t="shared" si="45"/>
        <v>12</v>
      </c>
      <c r="S309" s="105" t="s">
        <v>7005</v>
      </c>
      <c r="T309" s="166" t="s">
        <v>7114</v>
      </c>
      <c r="U309" s="159">
        <f t="shared" si="46"/>
        <v>7</v>
      </c>
      <c r="V309" s="273">
        <v>1</v>
      </c>
      <c r="W309" s="100">
        <f t="shared" si="47"/>
        <v>0.14285714285714285</v>
      </c>
      <c r="X309" s="105" t="str">
        <f t="shared" si="48"/>
        <v>En Riesgo de no Cumplimiento</v>
      </c>
      <c r="Y309" s="166" t="s">
        <v>7102</v>
      </c>
      <c r="Z309" s="159">
        <f t="shared" si="49"/>
        <v>5</v>
      </c>
      <c r="AA309" s="159"/>
      <c r="AB309" s="100" t="str">
        <f t="shared" si="50"/>
        <v>No hay ejecución</v>
      </c>
      <c r="AC309" s="105" t="str">
        <f t="shared" si="51"/>
        <v>NA</v>
      </c>
      <c r="AD309" s="166"/>
      <c r="AE309" s="65">
        <f t="shared" si="52"/>
        <v>1</v>
      </c>
      <c r="AF309" s="100">
        <f t="shared" si="53"/>
        <v>8.3333333333333329E-2</v>
      </c>
      <c r="AG309" s="105" t="str">
        <f t="shared" si="54"/>
        <v>Incumplimiento</v>
      </c>
      <c r="AH309" s="166"/>
      <c r="AI309" s="65" t="s">
        <v>172</v>
      </c>
      <c r="AJ309" s="105" t="s">
        <v>172</v>
      </c>
    </row>
    <row r="310" spans="1:36" ht="37.049999999999997" customHeight="1">
      <c r="A310" s="63">
        <v>295</v>
      </c>
      <c r="B310" s="162" t="s">
        <v>376</v>
      </c>
      <c r="C310" s="162">
        <v>0</v>
      </c>
      <c r="D310" s="162">
        <v>0</v>
      </c>
      <c r="E310" s="162">
        <v>0</v>
      </c>
      <c r="F310" s="162">
        <v>21</v>
      </c>
      <c r="G310" s="231" t="s">
        <v>2846</v>
      </c>
      <c r="H310" s="164" t="s">
        <v>7115</v>
      </c>
      <c r="I310" s="231" t="s">
        <v>20</v>
      </c>
      <c r="J310" s="231" t="s">
        <v>353</v>
      </c>
      <c r="K310" s="163">
        <v>18</v>
      </c>
      <c r="L310" s="165" t="s">
        <v>3807</v>
      </c>
      <c r="M310" s="165" t="s">
        <v>6800</v>
      </c>
      <c r="N310" s="64">
        <v>3</v>
      </c>
      <c r="O310" s="64">
        <v>3</v>
      </c>
      <c r="P310" s="64">
        <v>3</v>
      </c>
      <c r="Q310" s="64">
        <v>3</v>
      </c>
      <c r="R310" s="64">
        <f t="shared" si="45"/>
        <v>12</v>
      </c>
      <c r="S310" s="105" t="s">
        <v>7005</v>
      </c>
      <c r="T310" s="166" t="s">
        <v>7116</v>
      </c>
      <c r="U310" s="159">
        <f t="shared" si="46"/>
        <v>6</v>
      </c>
      <c r="V310" s="273">
        <v>6</v>
      </c>
      <c r="W310" s="100">
        <f t="shared" si="47"/>
        <v>1</v>
      </c>
      <c r="X310" s="105" t="str">
        <f t="shared" si="48"/>
        <v>De acuerdo a lo programado</v>
      </c>
      <c r="Y310" s="166" t="s">
        <v>7102</v>
      </c>
      <c r="Z310" s="159">
        <f t="shared" si="49"/>
        <v>6</v>
      </c>
      <c r="AA310" s="159"/>
      <c r="AB310" s="100" t="str">
        <f t="shared" si="50"/>
        <v>No hay ejecución</v>
      </c>
      <c r="AC310" s="105" t="str">
        <f t="shared" si="51"/>
        <v>NA</v>
      </c>
      <c r="AD310" s="166"/>
      <c r="AE310" s="65">
        <f t="shared" si="52"/>
        <v>6</v>
      </c>
      <c r="AF310" s="100">
        <f t="shared" si="53"/>
        <v>0.5</v>
      </c>
      <c r="AG310" s="105" t="str">
        <f t="shared" si="54"/>
        <v>Incumplimiento</v>
      </c>
      <c r="AH310" s="166"/>
      <c r="AI310" s="65" t="s">
        <v>172</v>
      </c>
      <c r="AJ310" s="105" t="s">
        <v>172</v>
      </c>
    </row>
    <row r="311" spans="1:36" ht="37.049999999999997" customHeight="1" thickTop="1" thickBot="1">
      <c r="A311" s="63">
        <v>296</v>
      </c>
      <c r="B311" s="162" t="s">
        <v>376</v>
      </c>
      <c r="C311" s="162">
        <v>0</v>
      </c>
      <c r="D311" s="162">
        <v>0</v>
      </c>
      <c r="E311" s="162">
        <v>0</v>
      </c>
      <c r="F311" s="162">
        <v>21</v>
      </c>
      <c r="G311" s="231" t="s">
        <v>2846</v>
      </c>
      <c r="H311" s="164" t="s">
        <v>7117</v>
      </c>
      <c r="I311" s="231" t="s">
        <v>20</v>
      </c>
      <c r="J311" s="231" t="s">
        <v>353</v>
      </c>
      <c r="K311" s="163">
        <v>18</v>
      </c>
      <c r="L311" s="165" t="s">
        <v>4022</v>
      </c>
      <c r="M311" s="165" t="s">
        <v>6800</v>
      </c>
      <c r="N311" s="64">
        <v>15</v>
      </c>
      <c r="O311" s="64">
        <v>30</v>
      </c>
      <c r="P311" s="64">
        <v>15</v>
      </c>
      <c r="Q311" s="64">
        <v>20</v>
      </c>
      <c r="R311" s="64">
        <f t="shared" si="45"/>
        <v>80</v>
      </c>
      <c r="S311" s="105" t="s">
        <v>7005</v>
      </c>
      <c r="T311" s="166" t="s">
        <v>7118</v>
      </c>
      <c r="U311" s="159">
        <f t="shared" si="46"/>
        <v>45</v>
      </c>
      <c r="V311" s="273"/>
      <c r="W311" s="100" t="str">
        <f t="shared" si="47"/>
        <v>No hay ejecución</v>
      </c>
      <c r="X311" s="105" t="str">
        <f t="shared" si="48"/>
        <v>NA</v>
      </c>
      <c r="Y311" s="166"/>
      <c r="Z311" s="159">
        <f t="shared" si="49"/>
        <v>35</v>
      </c>
      <c r="AA311" s="159"/>
      <c r="AB311" s="100" t="str">
        <f t="shared" si="50"/>
        <v>No hay ejecución</v>
      </c>
      <c r="AC311" s="105" t="str">
        <f t="shared" si="51"/>
        <v>NA</v>
      </c>
      <c r="AD311" s="166"/>
      <c r="AE311" s="65">
        <f t="shared" si="52"/>
        <v>0</v>
      </c>
      <c r="AF311" s="100" t="str">
        <f t="shared" si="53"/>
        <v>No hay Programación</v>
      </c>
      <c r="AG311" s="105" t="str">
        <f t="shared" si="54"/>
        <v>De acuerdo a lo programado</v>
      </c>
      <c r="AH311" s="166"/>
      <c r="AI311" s="65" t="s">
        <v>172</v>
      </c>
      <c r="AJ311" s="105" t="s">
        <v>172</v>
      </c>
    </row>
    <row r="312" spans="1:36" ht="37.049999999999997" customHeight="1">
      <c r="A312" s="63">
        <v>297</v>
      </c>
      <c r="B312" s="162" t="s">
        <v>376</v>
      </c>
      <c r="C312" s="162">
        <v>0</v>
      </c>
      <c r="D312" s="162">
        <v>0</v>
      </c>
      <c r="E312" s="162">
        <v>0</v>
      </c>
      <c r="F312" s="162">
        <v>21</v>
      </c>
      <c r="G312" s="231" t="s">
        <v>2846</v>
      </c>
      <c r="H312" s="164" t="s">
        <v>7119</v>
      </c>
      <c r="I312" s="231" t="s">
        <v>20</v>
      </c>
      <c r="J312" s="231" t="s">
        <v>353</v>
      </c>
      <c r="K312" s="163">
        <v>18</v>
      </c>
      <c r="L312" s="165" t="s">
        <v>3807</v>
      </c>
      <c r="M312" s="165" t="s">
        <v>4609</v>
      </c>
      <c r="N312" s="64">
        <v>2</v>
      </c>
      <c r="O312" s="64">
        <v>3</v>
      </c>
      <c r="P312" s="64">
        <v>3</v>
      </c>
      <c r="Q312" s="64">
        <v>2</v>
      </c>
      <c r="R312" s="64">
        <f t="shared" si="45"/>
        <v>10</v>
      </c>
      <c r="S312" s="105" t="s">
        <v>7005</v>
      </c>
      <c r="T312" s="166" t="s">
        <v>7120</v>
      </c>
      <c r="U312" s="159">
        <f t="shared" si="46"/>
        <v>5</v>
      </c>
      <c r="V312" s="273">
        <v>1</v>
      </c>
      <c r="W312" s="100">
        <f t="shared" si="47"/>
        <v>0.2</v>
      </c>
      <c r="X312" s="105" t="str">
        <f t="shared" si="48"/>
        <v>En Riesgo de no Cumplimiento</v>
      </c>
      <c r="Y312" s="166" t="s">
        <v>7102</v>
      </c>
      <c r="Z312" s="159">
        <f t="shared" si="49"/>
        <v>5</v>
      </c>
      <c r="AA312" s="159"/>
      <c r="AB312" s="100" t="str">
        <f t="shared" si="50"/>
        <v>No hay ejecución</v>
      </c>
      <c r="AC312" s="105" t="str">
        <f t="shared" si="51"/>
        <v>NA</v>
      </c>
      <c r="AD312" s="166"/>
      <c r="AE312" s="65">
        <f t="shared" si="52"/>
        <v>1</v>
      </c>
      <c r="AF312" s="100">
        <f t="shared" si="53"/>
        <v>0.1</v>
      </c>
      <c r="AG312" s="105" t="str">
        <f t="shared" si="54"/>
        <v>Incumplimiento</v>
      </c>
      <c r="AH312" s="166"/>
      <c r="AI312" s="65" t="s">
        <v>172</v>
      </c>
      <c r="AJ312" s="105" t="s">
        <v>172</v>
      </c>
    </row>
    <row r="313" spans="1:36" ht="37.049999999999997" customHeight="1">
      <c r="A313" s="63">
        <v>298</v>
      </c>
      <c r="B313" s="162" t="s">
        <v>376</v>
      </c>
      <c r="C313" s="162">
        <v>0</v>
      </c>
      <c r="D313" s="162">
        <v>0</v>
      </c>
      <c r="E313" s="162">
        <v>0</v>
      </c>
      <c r="F313" s="162">
        <v>21</v>
      </c>
      <c r="G313" s="231" t="s">
        <v>2846</v>
      </c>
      <c r="H313" s="164" t="s">
        <v>7121</v>
      </c>
      <c r="I313" s="231" t="s">
        <v>20</v>
      </c>
      <c r="J313" s="231" t="s">
        <v>353</v>
      </c>
      <c r="K313" s="163">
        <v>18</v>
      </c>
      <c r="L313" s="165" t="s">
        <v>642</v>
      </c>
      <c r="M313" s="165" t="s">
        <v>674</v>
      </c>
      <c r="N313" s="64">
        <v>0</v>
      </c>
      <c r="O313" s="64">
        <v>0</v>
      </c>
      <c r="P313" s="64">
        <v>5</v>
      </c>
      <c r="Q313" s="64">
        <v>0</v>
      </c>
      <c r="R313" s="64">
        <f t="shared" si="45"/>
        <v>5</v>
      </c>
      <c r="S313" s="105" t="s">
        <v>7005</v>
      </c>
      <c r="T313" s="166" t="s">
        <v>7122</v>
      </c>
      <c r="U313" s="159">
        <f t="shared" si="46"/>
        <v>0</v>
      </c>
      <c r="V313" s="273">
        <v>1</v>
      </c>
      <c r="W313" s="100" t="str">
        <f t="shared" si="47"/>
        <v>No hay Programación</v>
      </c>
      <c r="X313" s="105" t="str">
        <f t="shared" si="48"/>
        <v>De acuerdo a lo programado</v>
      </c>
      <c r="Y313" s="166"/>
      <c r="Z313" s="159">
        <f t="shared" si="49"/>
        <v>5</v>
      </c>
      <c r="AA313" s="159"/>
      <c r="AB313" s="100" t="str">
        <f t="shared" si="50"/>
        <v>No hay ejecución</v>
      </c>
      <c r="AC313" s="105" t="str">
        <f t="shared" si="51"/>
        <v>NA</v>
      </c>
      <c r="AD313" s="166"/>
      <c r="AE313" s="65">
        <f t="shared" si="52"/>
        <v>1</v>
      </c>
      <c r="AF313" s="100">
        <f t="shared" si="53"/>
        <v>0.2</v>
      </c>
      <c r="AG313" s="105" t="str">
        <f t="shared" si="54"/>
        <v>Incumplimiento</v>
      </c>
      <c r="AH313" s="166"/>
      <c r="AI313" s="65" t="s">
        <v>172</v>
      </c>
      <c r="AJ313" s="105" t="s">
        <v>172</v>
      </c>
    </row>
    <row r="314" spans="1:36" ht="37.049999999999997" customHeight="1" thickTop="1" thickBot="1">
      <c r="A314" s="63">
        <v>299</v>
      </c>
      <c r="B314" s="162" t="s">
        <v>376</v>
      </c>
      <c r="C314" s="162">
        <v>0</v>
      </c>
      <c r="D314" s="162">
        <v>0</v>
      </c>
      <c r="E314" s="162">
        <v>0</v>
      </c>
      <c r="F314" s="162">
        <v>21</v>
      </c>
      <c r="G314" s="231" t="s">
        <v>2846</v>
      </c>
      <c r="H314" s="164" t="s">
        <v>7123</v>
      </c>
      <c r="I314" s="231" t="s">
        <v>20</v>
      </c>
      <c r="J314" s="231" t="s">
        <v>353</v>
      </c>
      <c r="K314" s="163">
        <v>18</v>
      </c>
      <c r="L314" s="165" t="s">
        <v>3807</v>
      </c>
      <c r="M314" s="165" t="s">
        <v>6800</v>
      </c>
      <c r="N314" s="64">
        <v>0</v>
      </c>
      <c r="O314" s="64">
        <v>0</v>
      </c>
      <c r="P314" s="64">
        <v>0</v>
      </c>
      <c r="Q314" s="64">
        <v>1</v>
      </c>
      <c r="R314" s="64">
        <f t="shared" si="45"/>
        <v>1</v>
      </c>
      <c r="S314" s="105" t="s">
        <v>7005</v>
      </c>
      <c r="T314" s="166" t="s">
        <v>7124</v>
      </c>
      <c r="U314" s="159">
        <f t="shared" si="46"/>
        <v>0</v>
      </c>
      <c r="V314" s="273"/>
      <c r="W314" s="100" t="str">
        <f t="shared" si="47"/>
        <v>No hay ejecución</v>
      </c>
      <c r="X314" s="105" t="str">
        <f t="shared" si="48"/>
        <v>NA</v>
      </c>
      <c r="Y314" s="166"/>
      <c r="Z314" s="159">
        <f t="shared" si="49"/>
        <v>1</v>
      </c>
      <c r="AA314" s="159"/>
      <c r="AB314" s="100" t="str">
        <f t="shared" si="50"/>
        <v>No hay ejecución</v>
      </c>
      <c r="AC314" s="105" t="str">
        <f t="shared" si="51"/>
        <v>NA</v>
      </c>
      <c r="AD314" s="166"/>
      <c r="AE314" s="65">
        <f t="shared" si="52"/>
        <v>0</v>
      </c>
      <c r="AF314" s="100" t="str">
        <f t="shared" si="53"/>
        <v>No hay Programación</v>
      </c>
      <c r="AG314" s="105" t="str">
        <f t="shared" si="54"/>
        <v>De acuerdo a lo programado</v>
      </c>
      <c r="AH314" s="166"/>
      <c r="AI314" s="65" t="s">
        <v>172</v>
      </c>
      <c r="AJ314" s="105" t="s">
        <v>172</v>
      </c>
    </row>
    <row r="315" spans="1:36" ht="37.049999999999997" customHeight="1" thickTop="1" thickBot="1">
      <c r="A315" s="63">
        <v>300</v>
      </c>
      <c r="B315" s="162" t="s">
        <v>376</v>
      </c>
      <c r="C315" s="162">
        <v>0</v>
      </c>
      <c r="D315" s="162">
        <v>0</v>
      </c>
      <c r="E315" s="162">
        <v>0</v>
      </c>
      <c r="F315" s="162">
        <v>21</v>
      </c>
      <c r="G315" s="231" t="s">
        <v>2846</v>
      </c>
      <c r="H315" s="164" t="s">
        <v>7125</v>
      </c>
      <c r="I315" s="231" t="s">
        <v>20</v>
      </c>
      <c r="J315" s="231" t="s">
        <v>353</v>
      </c>
      <c r="K315" s="163">
        <v>18</v>
      </c>
      <c r="L315" s="165" t="s">
        <v>4022</v>
      </c>
      <c r="M315" s="165" t="s">
        <v>6800</v>
      </c>
      <c r="N315" s="64">
        <v>3</v>
      </c>
      <c r="O315" s="64">
        <v>3</v>
      </c>
      <c r="P315" s="64">
        <v>2</v>
      </c>
      <c r="Q315" s="64">
        <v>0</v>
      </c>
      <c r="R315" s="64">
        <f t="shared" si="45"/>
        <v>8</v>
      </c>
      <c r="S315" s="105" t="s">
        <v>7005</v>
      </c>
      <c r="T315" s="166" t="s">
        <v>7126</v>
      </c>
      <c r="U315" s="159">
        <f t="shared" si="46"/>
        <v>6</v>
      </c>
      <c r="V315" s="273"/>
      <c r="W315" s="100" t="str">
        <f t="shared" si="47"/>
        <v>No hay ejecución</v>
      </c>
      <c r="X315" s="105" t="str">
        <f t="shared" si="48"/>
        <v>NA</v>
      </c>
      <c r="Y315" s="166"/>
      <c r="Z315" s="159">
        <f t="shared" si="49"/>
        <v>2</v>
      </c>
      <c r="AA315" s="159"/>
      <c r="AB315" s="100" t="str">
        <f t="shared" si="50"/>
        <v>No hay ejecución</v>
      </c>
      <c r="AC315" s="105" t="str">
        <f t="shared" si="51"/>
        <v>NA</v>
      </c>
      <c r="AD315" s="166"/>
      <c r="AE315" s="65">
        <f t="shared" si="52"/>
        <v>0</v>
      </c>
      <c r="AF315" s="100" t="str">
        <f t="shared" si="53"/>
        <v>No hay Programación</v>
      </c>
      <c r="AG315" s="105" t="str">
        <f t="shared" si="54"/>
        <v>De acuerdo a lo programado</v>
      </c>
      <c r="AH315" s="166"/>
      <c r="AI315" s="65" t="s">
        <v>172</v>
      </c>
      <c r="AJ315" s="105" t="s">
        <v>172</v>
      </c>
    </row>
    <row r="316" spans="1:36" ht="37.049999999999997" customHeight="1" thickTop="1" thickBot="1">
      <c r="A316" s="63">
        <v>301</v>
      </c>
      <c r="B316" s="162" t="s">
        <v>376</v>
      </c>
      <c r="C316" s="162">
        <v>0</v>
      </c>
      <c r="D316" s="162">
        <v>0</v>
      </c>
      <c r="E316" s="162">
        <v>0</v>
      </c>
      <c r="F316" s="162">
        <v>21</v>
      </c>
      <c r="G316" s="231" t="s">
        <v>2846</v>
      </c>
      <c r="H316" s="164" t="s">
        <v>7127</v>
      </c>
      <c r="I316" s="231" t="s">
        <v>20</v>
      </c>
      <c r="J316" s="231" t="s">
        <v>353</v>
      </c>
      <c r="K316" s="163">
        <v>18</v>
      </c>
      <c r="L316" s="165" t="s">
        <v>3807</v>
      </c>
      <c r="M316" s="165" t="s">
        <v>636</v>
      </c>
      <c r="N316" s="64">
        <v>1</v>
      </c>
      <c r="O316" s="64">
        <v>1</v>
      </c>
      <c r="P316" s="64">
        <v>1</v>
      </c>
      <c r="Q316" s="64">
        <v>1</v>
      </c>
      <c r="R316" s="64">
        <f t="shared" si="45"/>
        <v>4</v>
      </c>
      <c r="S316" s="105" t="s">
        <v>7005</v>
      </c>
      <c r="T316" s="166" t="s">
        <v>7128</v>
      </c>
      <c r="U316" s="159">
        <f t="shared" si="46"/>
        <v>2</v>
      </c>
      <c r="V316" s="273"/>
      <c r="W316" s="100" t="str">
        <f t="shared" si="47"/>
        <v>No hay ejecución</v>
      </c>
      <c r="X316" s="105" t="str">
        <f t="shared" si="48"/>
        <v>NA</v>
      </c>
      <c r="Y316" s="166"/>
      <c r="Z316" s="159">
        <f t="shared" si="49"/>
        <v>2</v>
      </c>
      <c r="AA316" s="159"/>
      <c r="AB316" s="100" t="str">
        <f t="shared" si="50"/>
        <v>No hay ejecución</v>
      </c>
      <c r="AC316" s="105" t="str">
        <f t="shared" si="51"/>
        <v>NA</v>
      </c>
      <c r="AD316" s="166"/>
      <c r="AE316" s="65">
        <f t="shared" si="52"/>
        <v>0</v>
      </c>
      <c r="AF316" s="100" t="str">
        <f t="shared" si="53"/>
        <v>No hay Programación</v>
      </c>
      <c r="AG316" s="105" t="str">
        <f t="shared" si="54"/>
        <v>De acuerdo a lo programado</v>
      </c>
      <c r="AH316" s="166"/>
      <c r="AI316" s="65" t="s">
        <v>172</v>
      </c>
      <c r="AJ316" s="105" t="s">
        <v>172</v>
      </c>
    </row>
    <row r="317" spans="1:36" ht="37.049999999999997" customHeight="1">
      <c r="A317" s="63">
        <v>302</v>
      </c>
      <c r="B317" s="162" t="s">
        <v>376</v>
      </c>
      <c r="C317" s="162">
        <v>0</v>
      </c>
      <c r="D317" s="162">
        <v>0</v>
      </c>
      <c r="E317" s="162">
        <v>0</v>
      </c>
      <c r="F317" s="162">
        <v>21</v>
      </c>
      <c r="G317" s="231" t="s">
        <v>2846</v>
      </c>
      <c r="H317" s="164" t="s">
        <v>7129</v>
      </c>
      <c r="I317" s="231" t="s">
        <v>20</v>
      </c>
      <c r="J317" s="231" t="s">
        <v>353</v>
      </c>
      <c r="K317" s="163">
        <v>18</v>
      </c>
      <c r="L317" s="165" t="s">
        <v>3807</v>
      </c>
      <c r="M317" s="165" t="s">
        <v>6800</v>
      </c>
      <c r="N317" s="64">
        <v>3</v>
      </c>
      <c r="O317" s="64">
        <v>5</v>
      </c>
      <c r="P317" s="64">
        <v>5</v>
      </c>
      <c r="Q317" s="64">
        <v>3</v>
      </c>
      <c r="R317" s="64">
        <f t="shared" si="45"/>
        <v>16</v>
      </c>
      <c r="S317" s="105" t="s">
        <v>7005</v>
      </c>
      <c r="T317" s="166" t="s">
        <v>7130</v>
      </c>
      <c r="U317" s="159">
        <f t="shared" si="46"/>
        <v>8</v>
      </c>
      <c r="V317" s="273">
        <v>6</v>
      </c>
      <c r="W317" s="100">
        <f t="shared" si="47"/>
        <v>0.75</v>
      </c>
      <c r="X317" s="105" t="str">
        <f t="shared" si="48"/>
        <v>Atraso Leve</v>
      </c>
      <c r="Y317" s="166" t="s">
        <v>7102</v>
      </c>
      <c r="Z317" s="159">
        <f t="shared" si="49"/>
        <v>8</v>
      </c>
      <c r="AA317" s="159"/>
      <c r="AB317" s="100" t="str">
        <f t="shared" si="50"/>
        <v>No hay ejecución</v>
      </c>
      <c r="AC317" s="105" t="str">
        <f t="shared" si="51"/>
        <v>NA</v>
      </c>
      <c r="AD317" s="166"/>
      <c r="AE317" s="65">
        <f t="shared" si="52"/>
        <v>6</v>
      </c>
      <c r="AF317" s="100">
        <f t="shared" si="53"/>
        <v>0.375</v>
      </c>
      <c r="AG317" s="105" t="str">
        <f t="shared" si="54"/>
        <v>Incumplimiento</v>
      </c>
      <c r="AH317" s="166"/>
      <c r="AI317" s="65" t="s">
        <v>172</v>
      </c>
      <c r="AJ317" s="105" t="s">
        <v>172</v>
      </c>
    </row>
    <row r="318" spans="1:36" ht="37.049999999999997" customHeight="1">
      <c r="A318" s="63">
        <v>303</v>
      </c>
      <c r="B318" s="162" t="s">
        <v>376</v>
      </c>
      <c r="C318" s="162">
        <v>0</v>
      </c>
      <c r="D318" s="162">
        <v>0</v>
      </c>
      <c r="E318" s="162">
        <v>0</v>
      </c>
      <c r="F318" s="162">
        <v>21</v>
      </c>
      <c r="G318" s="231" t="s">
        <v>2846</v>
      </c>
      <c r="H318" s="164" t="s">
        <v>7131</v>
      </c>
      <c r="I318" s="231" t="s">
        <v>20</v>
      </c>
      <c r="J318" s="231" t="s">
        <v>353</v>
      </c>
      <c r="K318" s="163">
        <v>18</v>
      </c>
      <c r="L318" s="165" t="s">
        <v>640</v>
      </c>
      <c r="M318" s="165" t="s">
        <v>636</v>
      </c>
      <c r="N318" s="64">
        <v>5</v>
      </c>
      <c r="O318" s="64">
        <v>5</v>
      </c>
      <c r="P318" s="64">
        <v>5</v>
      </c>
      <c r="Q318" s="64">
        <v>5</v>
      </c>
      <c r="R318" s="64">
        <f t="shared" si="45"/>
        <v>20</v>
      </c>
      <c r="S318" s="105" t="s">
        <v>7005</v>
      </c>
      <c r="T318" s="166" t="s">
        <v>7132</v>
      </c>
      <c r="U318" s="159">
        <f t="shared" si="46"/>
        <v>10</v>
      </c>
      <c r="V318" s="273">
        <v>2</v>
      </c>
      <c r="W318" s="100">
        <f t="shared" si="47"/>
        <v>0.2</v>
      </c>
      <c r="X318" s="105" t="str">
        <f t="shared" si="48"/>
        <v>En Riesgo de no Cumplimiento</v>
      </c>
      <c r="Y318" s="166" t="s">
        <v>7102</v>
      </c>
      <c r="Z318" s="159">
        <f t="shared" si="49"/>
        <v>10</v>
      </c>
      <c r="AA318" s="159"/>
      <c r="AB318" s="100" t="str">
        <f t="shared" si="50"/>
        <v>No hay ejecución</v>
      </c>
      <c r="AC318" s="105" t="str">
        <f t="shared" si="51"/>
        <v>NA</v>
      </c>
      <c r="AD318" s="166"/>
      <c r="AE318" s="65">
        <f t="shared" si="52"/>
        <v>2</v>
      </c>
      <c r="AF318" s="100">
        <f t="shared" si="53"/>
        <v>0.1</v>
      </c>
      <c r="AG318" s="105" t="str">
        <f t="shared" si="54"/>
        <v>Incumplimiento</v>
      </c>
      <c r="AH318" s="166"/>
      <c r="AI318" s="65" t="s">
        <v>172</v>
      </c>
      <c r="AJ318" s="105" t="s">
        <v>172</v>
      </c>
    </row>
    <row r="319" spans="1:36" ht="37.049999999999997" customHeight="1">
      <c r="A319" s="63">
        <v>304</v>
      </c>
      <c r="B319" s="162">
        <v>0</v>
      </c>
      <c r="C319" s="162">
        <v>0</v>
      </c>
      <c r="D319" s="162">
        <v>0</v>
      </c>
      <c r="E319" s="162">
        <v>0</v>
      </c>
      <c r="F319" s="162">
        <v>21</v>
      </c>
      <c r="G319" s="231" t="s">
        <v>2846</v>
      </c>
      <c r="H319" s="164" t="s">
        <v>7133</v>
      </c>
      <c r="I319" s="231" t="s">
        <v>20</v>
      </c>
      <c r="J319" s="231" t="s">
        <v>353</v>
      </c>
      <c r="K319" s="163">
        <v>18</v>
      </c>
      <c r="L319" s="165" t="s">
        <v>3807</v>
      </c>
      <c r="M319" s="165" t="s">
        <v>6800</v>
      </c>
      <c r="N319" s="64">
        <v>5</v>
      </c>
      <c r="O319" s="64">
        <v>5</v>
      </c>
      <c r="P319" s="64">
        <v>5</v>
      </c>
      <c r="Q319" s="64">
        <v>5</v>
      </c>
      <c r="R319" s="64">
        <f t="shared" si="45"/>
        <v>20</v>
      </c>
      <c r="S319" s="105" t="s">
        <v>7005</v>
      </c>
      <c r="T319" s="166" t="s">
        <v>7134</v>
      </c>
      <c r="U319" s="159">
        <f t="shared" si="46"/>
        <v>10</v>
      </c>
      <c r="V319" s="273">
        <v>8</v>
      </c>
      <c r="W319" s="100">
        <f t="shared" si="47"/>
        <v>0.8</v>
      </c>
      <c r="X319" s="105" t="str">
        <f t="shared" si="48"/>
        <v>Atraso Leve</v>
      </c>
      <c r="Y319" s="166" t="s">
        <v>7135</v>
      </c>
      <c r="Z319" s="159">
        <f t="shared" si="49"/>
        <v>10</v>
      </c>
      <c r="AA319" s="159"/>
      <c r="AB319" s="100" t="str">
        <f t="shared" si="50"/>
        <v>No hay ejecución</v>
      </c>
      <c r="AC319" s="105" t="str">
        <f t="shared" si="51"/>
        <v>NA</v>
      </c>
      <c r="AD319" s="166"/>
      <c r="AE319" s="65">
        <f t="shared" si="52"/>
        <v>8</v>
      </c>
      <c r="AF319" s="100">
        <f t="shared" si="53"/>
        <v>0.4</v>
      </c>
      <c r="AG319" s="105" t="str">
        <f t="shared" si="54"/>
        <v>Incumplimiento</v>
      </c>
      <c r="AH319" s="166"/>
      <c r="AI319" s="65" t="s">
        <v>172</v>
      </c>
      <c r="AJ319" s="105" t="s">
        <v>172</v>
      </c>
    </row>
    <row r="320" spans="1:36" ht="37.049999999999997" customHeight="1">
      <c r="A320" s="63">
        <v>305</v>
      </c>
      <c r="B320" s="162">
        <v>0</v>
      </c>
      <c r="C320" s="162">
        <v>0</v>
      </c>
      <c r="D320" s="162">
        <v>0</v>
      </c>
      <c r="E320" s="162">
        <v>0</v>
      </c>
      <c r="F320" s="162">
        <v>21</v>
      </c>
      <c r="G320" s="231" t="s">
        <v>2846</v>
      </c>
      <c r="H320" s="164" t="s">
        <v>7136</v>
      </c>
      <c r="I320" s="231" t="s">
        <v>20</v>
      </c>
      <c r="J320" s="231" t="s">
        <v>353</v>
      </c>
      <c r="K320" s="163">
        <v>18</v>
      </c>
      <c r="L320" s="165" t="s">
        <v>3807</v>
      </c>
      <c r="M320" s="165" t="s">
        <v>6800</v>
      </c>
      <c r="N320" s="64">
        <v>5</v>
      </c>
      <c r="O320" s="64">
        <v>5</v>
      </c>
      <c r="P320" s="64">
        <v>5</v>
      </c>
      <c r="Q320" s="64">
        <v>5</v>
      </c>
      <c r="R320" s="64">
        <f t="shared" si="45"/>
        <v>20</v>
      </c>
      <c r="S320" s="105" t="s">
        <v>7005</v>
      </c>
      <c r="T320" s="166" t="s">
        <v>7137</v>
      </c>
      <c r="U320" s="159">
        <f t="shared" si="46"/>
        <v>10</v>
      </c>
      <c r="V320" s="273">
        <v>17</v>
      </c>
      <c r="W320" s="100">
        <f t="shared" si="47"/>
        <v>1.7</v>
      </c>
      <c r="X320" s="105" t="str">
        <f t="shared" si="48"/>
        <v>De acuerdo a lo programado</v>
      </c>
      <c r="Y320" s="166"/>
      <c r="Z320" s="159">
        <f t="shared" si="49"/>
        <v>10</v>
      </c>
      <c r="AA320" s="159"/>
      <c r="AB320" s="100" t="str">
        <f t="shared" si="50"/>
        <v>No hay ejecución</v>
      </c>
      <c r="AC320" s="105" t="str">
        <f t="shared" si="51"/>
        <v>NA</v>
      </c>
      <c r="AD320" s="166"/>
      <c r="AE320" s="65">
        <f t="shared" si="52"/>
        <v>17</v>
      </c>
      <c r="AF320" s="100">
        <f t="shared" si="53"/>
        <v>0.85</v>
      </c>
      <c r="AG320" s="105" t="str">
        <f t="shared" si="54"/>
        <v>Atraso Leve</v>
      </c>
      <c r="AH320" s="166"/>
      <c r="AI320" s="65" t="s">
        <v>172</v>
      </c>
      <c r="AJ320" s="105" t="s">
        <v>172</v>
      </c>
    </row>
    <row r="321" spans="1:36" ht="37.049999999999997" customHeight="1">
      <c r="A321" s="63">
        <v>306</v>
      </c>
      <c r="B321" s="162">
        <v>0</v>
      </c>
      <c r="C321" s="162">
        <v>0</v>
      </c>
      <c r="D321" s="162">
        <v>0</v>
      </c>
      <c r="E321" s="162">
        <v>0</v>
      </c>
      <c r="F321" s="162">
        <v>21</v>
      </c>
      <c r="G321" s="231" t="s">
        <v>2846</v>
      </c>
      <c r="H321" s="164" t="s">
        <v>7138</v>
      </c>
      <c r="I321" s="231" t="s">
        <v>20</v>
      </c>
      <c r="J321" s="231" t="s">
        <v>353</v>
      </c>
      <c r="K321" s="163">
        <v>18</v>
      </c>
      <c r="L321" s="165" t="s">
        <v>3807</v>
      </c>
      <c r="M321" s="165" t="s">
        <v>6800</v>
      </c>
      <c r="N321" s="64">
        <v>5</v>
      </c>
      <c r="O321" s="64">
        <v>5</v>
      </c>
      <c r="P321" s="64">
        <v>5</v>
      </c>
      <c r="Q321" s="64">
        <v>5</v>
      </c>
      <c r="R321" s="64">
        <f t="shared" si="45"/>
        <v>20</v>
      </c>
      <c r="S321" s="105" t="s">
        <v>7005</v>
      </c>
      <c r="T321" s="166" t="s">
        <v>7137</v>
      </c>
      <c r="U321" s="159">
        <f t="shared" si="46"/>
        <v>10</v>
      </c>
      <c r="V321" s="273">
        <v>13</v>
      </c>
      <c r="W321" s="100">
        <f t="shared" si="47"/>
        <v>1.3</v>
      </c>
      <c r="X321" s="105" t="str">
        <f t="shared" si="48"/>
        <v>De acuerdo a lo programado</v>
      </c>
      <c r="Y321" s="166"/>
      <c r="Z321" s="159">
        <f t="shared" si="49"/>
        <v>10</v>
      </c>
      <c r="AA321" s="159"/>
      <c r="AB321" s="100" t="str">
        <f t="shared" si="50"/>
        <v>No hay ejecución</v>
      </c>
      <c r="AC321" s="105" t="str">
        <f t="shared" si="51"/>
        <v>NA</v>
      </c>
      <c r="AD321" s="166"/>
      <c r="AE321" s="65">
        <f t="shared" si="52"/>
        <v>13</v>
      </c>
      <c r="AF321" s="100">
        <f t="shared" si="53"/>
        <v>0.65</v>
      </c>
      <c r="AG321" s="105" t="str">
        <f t="shared" si="54"/>
        <v>Incumplimiento</v>
      </c>
      <c r="AH321" s="166"/>
      <c r="AI321" s="65" t="s">
        <v>172</v>
      </c>
      <c r="AJ321" s="105" t="s">
        <v>172</v>
      </c>
    </row>
    <row r="322" spans="1:36" ht="37.049999999999997" customHeight="1">
      <c r="A322" s="63">
        <v>307</v>
      </c>
      <c r="B322" s="162">
        <v>0</v>
      </c>
      <c r="C322" s="162">
        <v>0</v>
      </c>
      <c r="D322" s="162">
        <v>0</v>
      </c>
      <c r="E322" s="162">
        <v>0</v>
      </c>
      <c r="F322" s="162">
        <v>21</v>
      </c>
      <c r="G322" s="231" t="s">
        <v>2846</v>
      </c>
      <c r="H322" s="164" t="s">
        <v>7139</v>
      </c>
      <c r="I322" s="231" t="s">
        <v>20</v>
      </c>
      <c r="J322" s="231" t="s">
        <v>353</v>
      </c>
      <c r="K322" s="163">
        <v>18</v>
      </c>
      <c r="L322" s="165" t="s">
        <v>3807</v>
      </c>
      <c r="M322" s="165" t="s">
        <v>6800</v>
      </c>
      <c r="N322" s="64">
        <v>5</v>
      </c>
      <c r="O322" s="64">
        <v>5</v>
      </c>
      <c r="P322" s="64">
        <v>5</v>
      </c>
      <c r="Q322" s="64">
        <v>5</v>
      </c>
      <c r="R322" s="64">
        <f t="shared" si="45"/>
        <v>20</v>
      </c>
      <c r="S322" s="105" t="s">
        <v>7005</v>
      </c>
      <c r="T322" s="166" t="s">
        <v>7137</v>
      </c>
      <c r="U322" s="159">
        <f t="shared" si="46"/>
        <v>10</v>
      </c>
      <c r="V322" s="273">
        <v>13</v>
      </c>
      <c r="W322" s="100">
        <f t="shared" si="47"/>
        <v>1.3</v>
      </c>
      <c r="X322" s="105" t="str">
        <f t="shared" si="48"/>
        <v>De acuerdo a lo programado</v>
      </c>
      <c r="Y322" s="166"/>
      <c r="Z322" s="159">
        <f t="shared" si="49"/>
        <v>10</v>
      </c>
      <c r="AA322" s="159"/>
      <c r="AB322" s="100" t="str">
        <f t="shared" si="50"/>
        <v>No hay ejecución</v>
      </c>
      <c r="AC322" s="105" t="str">
        <f t="shared" si="51"/>
        <v>NA</v>
      </c>
      <c r="AD322" s="166"/>
      <c r="AE322" s="65">
        <f t="shared" si="52"/>
        <v>13</v>
      </c>
      <c r="AF322" s="100">
        <f t="shared" si="53"/>
        <v>0.65</v>
      </c>
      <c r="AG322" s="105" t="str">
        <f t="shared" si="54"/>
        <v>Incumplimiento</v>
      </c>
      <c r="AH322" s="166"/>
      <c r="AI322" s="65" t="s">
        <v>172</v>
      </c>
      <c r="AJ322" s="105" t="s">
        <v>172</v>
      </c>
    </row>
    <row r="323" spans="1:36" ht="37.049999999999997" customHeight="1">
      <c r="A323" s="63">
        <v>308</v>
      </c>
      <c r="B323" s="162">
        <v>0</v>
      </c>
      <c r="C323" s="162">
        <v>0</v>
      </c>
      <c r="D323" s="162">
        <v>0</v>
      </c>
      <c r="E323" s="162">
        <v>0</v>
      </c>
      <c r="F323" s="162">
        <v>21</v>
      </c>
      <c r="G323" s="231" t="s">
        <v>2846</v>
      </c>
      <c r="H323" s="164" t="s">
        <v>7140</v>
      </c>
      <c r="I323" s="231" t="s">
        <v>20</v>
      </c>
      <c r="J323" s="231" t="s">
        <v>353</v>
      </c>
      <c r="K323" s="163">
        <v>18</v>
      </c>
      <c r="L323" s="165" t="s">
        <v>3807</v>
      </c>
      <c r="M323" s="165" t="s">
        <v>6800</v>
      </c>
      <c r="N323" s="64">
        <v>5</v>
      </c>
      <c r="O323" s="64">
        <v>5</v>
      </c>
      <c r="P323" s="64">
        <v>5</v>
      </c>
      <c r="Q323" s="64">
        <v>5</v>
      </c>
      <c r="R323" s="64">
        <f t="shared" si="45"/>
        <v>20</v>
      </c>
      <c r="S323" s="105" t="s">
        <v>7005</v>
      </c>
      <c r="T323" s="166" t="s">
        <v>7137</v>
      </c>
      <c r="U323" s="159">
        <f t="shared" si="46"/>
        <v>10</v>
      </c>
      <c r="V323" s="273">
        <v>13</v>
      </c>
      <c r="W323" s="100">
        <f t="shared" si="47"/>
        <v>1.3</v>
      </c>
      <c r="X323" s="105" t="str">
        <f t="shared" si="48"/>
        <v>De acuerdo a lo programado</v>
      </c>
      <c r="Y323" s="166"/>
      <c r="Z323" s="159">
        <f t="shared" si="49"/>
        <v>10</v>
      </c>
      <c r="AA323" s="159"/>
      <c r="AB323" s="100" t="str">
        <f t="shared" si="50"/>
        <v>No hay ejecución</v>
      </c>
      <c r="AC323" s="105" t="str">
        <f t="shared" si="51"/>
        <v>NA</v>
      </c>
      <c r="AD323" s="166"/>
      <c r="AE323" s="65">
        <f t="shared" si="52"/>
        <v>13</v>
      </c>
      <c r="AF323" s="100">
        <f t="shared" si="53"/>
        <v>0.65</v>
      </c>
      <c r="AG323" s="105" t="str">
        <f t="shared" si="54"/>
        <v>Incumplimiento</v>
      </c>
      <c r="AH323" s="166"/>
      <c r="AI323" s="65" t="s">
        <v>172</v>
      </c>
      <c r="AJ323" s="105" t="s">
        <v>172</v>
      </c>
    </row>
    <row r="324" spans="1:36" ht="37.049999999999997" customHeight="1">
      <c r="A324" s="63">
        <v>309</v>
      </c>
      <c r="B324" s="162">
        <v>0</v>
      </c>
      <c r="C324" s="162">
        <v>0</v>
      </c>
      <c r="D324" s="162">
        <v>0</v>
      </c>
      <c r="E324" s="162">
        <v>0</v>
      </c>
      <c r="F324" s="162">
        <v>21</v>
      </c>
      <c r="G324" s="231" t="s">
        <v>2846</v>
      </c>
      <c r="H324" s="164" t="s">
        <v>7141</v>
      </c>
      <c r="I324" s="231" t="s">
        <v>20</v>
      </c>
      <c r="J324" s="231" t="s">
        <v>353</v>
      </c>
      <c r="K324" s="163">
        <v>18</v>
      </c>
      <c r="L324" s="165" t="s">
        <v>3807</v>
      </c>
      <c r="M324" s="165" t="s">
        <v>6800</v>
      </c>
      <c r="N324" s="64">
        <v>0</v>
      </c>
      <c r="O324" s="64">
        <v>1</v>
      </c>
      <c r="P324" s="64">
        <v>0</v>
      </c>
      <c r="Q324" s="64">
        <v>1</v>
      </c>
      <c r="R324" s="64">
        <f t="shared" si="45"/>
        <v>2</v>
      </c>
      <c r="S324" s="105" t="s">
        <v>7005</v>
      </c>
      <c r="T324" s="166" t="s">
        <v>7142</v>
      </c>
      <c r="U324" s="159">
        <f t="shared" si="46"/>
        <v>1</v>
      </c>
      <c r="V324" s="273">
        <v>13</v>
      </c>
      <c r="W324" s="100">
        <f t="shared" si="47"/>
        <v>13</v>
      </c>
      <c r="X324" s="105" t="str">
        <f t="shared" si="48"/>
        <v>De acuerdo a lo programado</v>
      </c>
      <c r="Y324" s="166"/>
      <c r="Z324" s="159">
        <f t="shared" si="49"/>
        <v>1</v>
      </c>
      <c r="AA324" s="159"/>
      <c r="AB324" s="100" t="str">
        <f t="shared" si="50"/>
        <v>No hay ejecución</v>
      </c>
      <c r="AC324" s="105" t="str">
        <f t="shared" si="51"/>
        <v>NA</v>
      </c>
      <c r="AD324" s="166"/>
      <c r="AE324" s="65">
        <f t="shared" si="52"/>
        <v>13</v>
      </c>
      <c r="AF324" s="100">
        <f t="shared" si="53"/>
        <v>6.5</v>
      </c>
      <c r="AG324" s="105" t="str">
        <f t="shared" si="54"/>
        <v>De acuerdo a lo programado</v>
      </c>
      <c r="AH324" s="166"/>
      <c r="AI324" s="65" t="s">
        <v>172</v>
      </c>
      <c r="AJ324" s="105" t="s">
        <v>172</v>
      </c>
    </row>
    <row r="325" spans="1:36" ht="37.049999999999997" customHeight="1">
      <c r="A325" s="63">
        <v>310</v>
      </c>
      <c r="B325" s="162" t="s">
        <v>400</v>
      </c>
      <c r="C325" s="162">
        <v>0</v>
      </c>
      <c r="D325" s="162">
        <v>0</v>
      </c>
      <c r="E325" s="162" t="s">
        <v>46</v>
      </c>
      <c r="F325" s="162">
        <v>21</v>
      </c>
      <c r="G325" s="231" t="s">
        <v>547</v>
      </c>
      <c r="H325" s="164" t="s">
        <v>7143</v>
      </c>
      <c r="I325" s="231" t="s">
        <v>18</v>
      </c>
      <c r="J325" s="231" t="s">
        <v>129</v>
      </c>
      <c r="K325" s="163">
        <v>6</v>
      </c>
      <c r="L325" s="165" t="s">
        <v>3807</v>
      </c>
      <c r="M325" s="165" t="s">
        <v>4499</v>
      </c>
      <c r="N325" s="64">
        <v>1</v>
      </c>
      <c r="O325" s="64">
        <v>0</v>
      </c>
      <c r="P325" s="64">
        <v>1</v>
      </c>
      <c r="Q325" s="64">
        <v>0</v>
      </c>
      <c r="R325" s="64">
        <f t="shared" si="45"/>
        <v>2</v>
      </c>
      <c r="S325" s="105" t="s">
        <v>7005</v>
      </c>
      <c r="T325" s="166" t="s">
        <v>7144</v>
      </c>
      <c r="U325" s="159">
        <f t="shared" si="46"/>
        <v>1</v>
      </c>
      <c r="V325" s="273">
        <v>13</v>
      </c>
      <c r="W325" s="100">
        <f t="shared" si="47"/>
        <v>13</v>
      </c>
      <c r="X325" s="105" t="str">
        <f t="shared" si="48"/>
        <v>De acuerdo a lo programado</v>
      </c>
      <c r="Y325" s="166"/>
      <c r="Z325" s="159">
        <f t="shared" si="49"/>
        <v>1</v>
      </c>
      <c r="AA325" s="159"/>
      <c r="AB325" s="100" t="str">
        <f t="shared" si="50"/>
        <v>No hay ejecución</v>
      </c>
      <c r="AC325" s="105" t="str">
        <f t="shared" si="51"/>
        <v>NA</v>
      </c>
      <c r="AD325" s="166"/>
      <c r="AE325" s="65">
        <f t="shared" si="52"/>
        <v>13</v>
      </c>
      <c r="AF325" s="100">
        <f t="shared" si="53"/>
        <v>6.5</v>
      </c>
      <c r="AG325" s="105" t="str">
        <f t="shared" si="54"/>
        <v>De acuerdo a lo programado</v>
      </c>
      <c r="AH325" s="166"/>
      <c r="AI325" s="65" t="s">
        <v>172</v>
      </c>
      <c r="AJ325" s="105" t="s">
        <v>172</v>
      </c>
    </row>
    <row r="326" spans="1:36" ht="37.049999999999997" customHeight="1">
      <c r="A326" s="63">
        <v>311</v>
      </c>
      <c r="B326" s="162" t="s">
        <v>400</v>
      </c>
      <c r="C326" s="162">
        <v>0</v>
      </c>
      <c r="D326" s="162">
        <v>0</v>
      </c>
      <c r="E326" s="162" t="s">
        <v>46</v>
      </c>
      <c r="F326" s="162">
        <v>21</v>
      </c>
      <c r="G326" s="231" t="s">
        <v>547</v>
      </c>
      <c r="H326" s="164" t="s">
        <v>7145</v>
      </c>
      <c r="I326" s="231" t="s">
        <v>18</v>
      </c>
      <c r="J326" s="231" t="s">
        <v>129</v>
      </c>
      <c r="K326" s="163">
        <v>6</v>
      </c>
      <c r="L326" s="165" t="s">
        <v>3807</v>
      </c>
      <c r="M326" s="165" t="s">
        <v>6793</v>
      </c>
      <c r="N326" s="64">
        <v>0</v>
      </c>
      <c r="O326" s="64">
        <v>1</v>
      </c>
      <c r="P326" s="64">
        <v>0</v>
      </c>
      <c r="Q326" s="64">
        <v>1</v>
      </c>
      <c r="R326" s="64">
        <f t="shared" si="45"/>
        <v>2</v>
      </c>
      <c r="S326" s="105" t="s">
        <v>7005</v>
      </c>
      <c r="T326" s="166" t="s">
        <v>7146</v>
      </c>
      <c r="U326" s="159">
        <f t="shared" si="46"/>
        <v>1</v>
      </c>
      <c r="V326" s="273">
        <v>1</v>
      </c>
      <c r="W326" s="100">
        <f t="shared" si="47"/>
        <v>1</v>
      </c>
      <c r="X326" s="105" t="str">
        <f t="shared" si="48"/>
        <v>De acuerdo a lo programado</v>
      </c>
      <c r="Y326" s="166"/>
      <c r="Z326" s="159">
        <f t="shared" si="49"/>
        <v>1</v>
      </c>
      <c r="AA326" s="159"/>
      <c r="AB326" s="100" t="str">
        <f t="shared" si="50"/>
        <v>No hay ejecución</v>
      </c>
      <c r="AC326" s="105" t="str">
        <f t="shared" si="51"/>
        <v>NA</v>
      </c>
      <c r="AD326" s="166"/>
      <c r="AE326" s="65">
        <f t="shared" si="52"/>
        <v>1</v>
      </c>
      <c r="AF326" s="100">
        <f t="shared" si="53"/>
        <v>0.5</v>
      </c>
      <c r="AG326" s="105" t="str">
        <f t="shared" si="54"/>
        <v>Incumplimiento</v>
      </c>
      <c r="AH326" s="166"/>
      <c r="AI326" s="65" t="s">
        <v>172</v>
      </c>
      <c r="AJ326" s="105" t="s">
        <v>172</v>
      </c>
    </row>
    <row r="327" spans="1:36" ht="37.049999999999997" customHeight="1" thickTop="1" thickBot="1">
      <c r="A327" s="63">
        <v>312</v>
      </c>
      <c r="B327" s="162" t="s">
        <v>400</v>
      </c>
      <c r="C327" s="162">
        <v>0</v>
      </c>
      <c r="D327" s="162">
        <v>0</v>
      </c>
      <c r="E327" s="162" t="s">
        <v>46</v>
      </c>
      <c r="F327" s="162">
        <v>21</v>
      </c>
      <c r="G327" s="231" t="s">
        <v>547</v>
      </c>
      <c r="H327" s="164" t="s">
        <v>7147</v>
      </c>
      <c r="I327" s="231" t="s">
        <v>18</v>
      </c>
      <c r="J327" s="231" t="s">
        <v>129</v>
      </c>
      <c r="K327" s="163">
        <v>6</v>
      </c>
      <c r="L327" s="165" t="s">
        <v>685</v>
      </c>
      <c r="M327" s="165" t="s">
        <v>6793</v>
      </c>
      <c r="N327" s="64">
        <v>0</v>
      </c>
      <c r="O327" s="64">
        <v>0</v>
      </c>
      <c r="P327" s="64">
        <v>0</v>
      </c>
      <c r="Q327" s="64">
        <v>0</v>
      </c>
      <c r="R327" s="64">
        <f t="shared" si="45"/>
        <v>0</v>
      </c>
      <c r="S327" s="105" t="s">
        <v>172</v>
      </c>
      <c r="T327" s="166" t="s">
        <v>172</v>
      </c>
      <c r="U327" s="159">
        <f t="shared" si="46"/>
        <v>0</v>
      </c>
      <c r="V327" s="273"/>
      <c r="W327" s="100" t="str">
        <f t="shared" si="47"/>
        <v>No hay ejecución</v>
      </c>
      <c r="X327" s="105" t="str">
        <f t="shared" si="48"/>
        <v>NA</v>
      </c>
      <c r="Y327" s="166"/>
      <c r="Z327" s="159">
        <f t="shared" si="49"/>
        <v>0</v>
      </c>
      <c r="AA327" s="159"/>
      <c r="AB327" s="100" t="str">
        <f t="shared" si="50"/>
        <v>No hay ejecución</v>
      </c>
      <c r="AC327" s="105" t="str">
        <f t="shared" si="51"/>
        <v>NA</v>
      </c>
      <c r="AD327" s="166"/>
      <c r="AE327" s="65">
        <f t="shared" si="52"/>
        <v>0</v>
      </c>
      <c r="AF327" s="100" t="str">
        <f t="shared" si="53"/>
        <v>No hay Programación</v>
      </c>
      <c r="AG327" s="105" t="str">
        <f t="shared" si="54"/>
        <v>De acuerdo a lo programado</v>
      </c>
      <c r="AH327" s="166"/>
      <c r="AI327" s="65" t="s">
        <v>172</v>
      </c>
      <c r="AJ327" s="105" t="s">
        <v>172</v>
      </c>
    </row>
    <row r="328" spans="1:36" ht="37.049999999999997" customHeight="1" thickTop="1" thickBot="1">
      <c r="A328" s="63">
        <v>313</v>
      </c>
      <c r="B328" s="162">
        <v>0</v>
      </c>
      <c r="C328" s="162">
        <v>0</v>
      </c>
      <c r="D328" s="162">
        <v>0</v>
      </c>
      <c r="E328" s="162">
        <v>0</v>
      </c>
      <c r="F328" s="162">
        <v>21</v>
      </c>
      <c r="G328" s="231" t="s">
        <v>2846</v>
      </c>
      <c r="H328" s="164" t="s">
        <v>7148</v>
      </c>
      <c r="I328" s="231" t="s">
        <v>20</v>
      </c>
      <c r="J328" s="231" t="s">
        <v>353</v>
      </c>
      <c r="K328" s="163">
        <v>18</v>
      </c>
      <c r="L328" s="165" t="s">
        <v>3807</v>
      </c>
      <c r="M328" s="165" t="s">
        <v>6800</v>
      </c>
      <c r="N328" s="64">
        <v>0</v>
      </c>
      <c r="O328" s="64">
        <v>0</v>
      </c>
      <c r="P328" s="64">
        <v>0</v>
      </c>
      <c r="Q328" s="64">
        <v>60</v>
      </c>
      <c r="R328" s="64">
        <f t="shared" si="45"/>
        <v>60</v>
      </c>
      <c r="S328" s="105" t="s">
        <v>7005</v>
      </c>
      <c r="T328" s="166" t="s">
        <v>7149</v>
      </c>
      <c r="U328" s="159">
        <f t="shared" si="46"/>
        <v>0</v>
      </c>
      <c r="V328" s="273"/>
      <c r="W328" s="100" t="str">
        <f t="shared" si="47"/>
        <v>No hay ejecución</v>
      </c>
      <c r="X328" s="105" t="str">
        <f t="shared" si="48"/>
        <v>NA</v>
      </c>
      <c r="Y328" s="166"/>
      <c r="Z328" s="159">
        <f t="shared" si="49"/>
        <v>60</v>
      </c>
      <c r="AA328" s="159"/>
      <c r="AB328" s="100" t="str">
        <f t="shared" si="50"/>
        <v>No hay ejecución</v>
      </c>
      <c r="AC328" s="105" t="str">
        <f t="shared" si="51"/>
        <v>NA</v>
      </c>
      <c r="AD328" s="166"/>
      <c r="AE328" s="65">
        <f t="shared" si="52"/>
        <v>0</v>
      </c>
      <c r="AF328" s="100" t="str">
        <f t="shared" si="53"/>
        <v>No hay Programación</v>
      </c>
      <c r="AG328" s="105" t="str">
        <f t="shared" si="54"/>
        <v>De acuerdo a lo programado</v>
      </c>
      <c r="AH328" s="166"/>
      <c r="AI328" s="65" t="s">
        <v>172</v>
      </c>
      <c r="AJ328" s="105" t="s">
        <v>172</v>
      </c>
    </row>
    <row r="329" spans="1:36" ht="37.049999999999997" customHeight="1" thickTop="1" thickBot="1">
      <c r="A329" s="63">
        <v>314</v>
      </c>
      <c r="B329" s="162">
        <v>0</v>
      </c>
      <c r="C329" s="162">
        <v>0</v>
      </c>
      <c r="D329" s="162">
        <v>0</v>
      </c>
      <c r="E329" s="162">
        <v>0</v>
      </c>
      <c r="F329" s="162">
        <v>21</v>
      </c>
      <c r="G329" s="231" t="s">
        <v>2846</v>
      </c>
      <c r="H329" s="164" t="s">
        <v>7150</v>
      </c>
      <c r="I329" s="231" t="s">
        <v>20</v>
      </c>
      <c r="J329" s="231" t="s">
        <v>353</v>
      </c>
      <c r="K329" s="163">
        <v>18</v>
      </c>
      <c r="L329" s="165" t="s">
        <v>3807</v>
      </c>
      <c r="M329" s="165" t="s">
        <v>6800</v>
      </c>
      <c r="N329" s="64">
        <v>0</v>
      </c>
      <c r="O329" s="64">
        <v>0</v>
      </c>
      <c r="P329" s="64">
        <v>0</v>
      </c>
      <c r="Q329" s="64">
        <v>1</v>
      </c>
      <c r="R329" s="64">
        <f t="shared" si="45"/>
        <v>1</v>
      </c>
      <c r="S329" s="105" t="s">
        <v>7005</v>
      </c>
      <c r="T329" s="166" t="s">
        <v>7151</v>
      </c>
      <c r="U329" s="159">
        <f t="shared" si="46"/>
        <v>0</v>
      </c>
      <c r="V329" s="273"/>
      <c r="W329" s="100" t="str">
        <f t="shared" si="47"/>
        <v>No hay ejecución</v>
      </c>
      <c r="X329" s="105" t="str">
        <f t="shared" si="48"/>
        <v>NA</v>
      </c>
      <c r="Y329" s="166"/>
      <c r="Z329" s="159">
        <f t="shared" si="49"/>
        <v>1</v>
      </c>
      <c r="AA329" s="159"/>
      <c r="AB329" s="100" t="str">
        <f t="shared" si="50"/>
        <v>No hay ejecución</v>
      </c>
      <c r="AC329" s="105" t="str">
        <f t="shared" si="51"/>
        <v>NA</v>
      </c>
      <c r="AD329" s="166"/>
      <c r="AE329" s="65">
        <f t="shared" si="52"/>
        <v>0</v>
      </c>
      <c r="AF329" s="100" t="str">
        <f t="shared" si="53"/>
        <v>No hay Programación</v>
      </c>
      <c r="AG329" s="105" t="str">
        <f t="shared" si="54"/>
        <v>De acuerdo a lo programado</v>
      </c>
      <c r="AH329" s="166"/>
      <c r="AI329" s="65" t="s">
        <v>172</v>
      </c>
      <c r="AJ329" s="105" t="s">
        <v>172</v>
      </c>
    </row>
    <row r="330" spans="1:36" ht="37.049999999999997" customHeight="1" thickTop="1" thickBot="1">
      <c r="A330" s="63">
        <v>315</v>
      </c>
      <c r="B330" s="162">
        <v>0</v>
      </c>
      <c r="C330" s="162">
        <v>0</v>
      </c>
      <c r="D330" s="162">
        <v>0</v>
      </c>
      <c r="E330" s="162">
        <v>0</v>
      </c>
      <c r="F330" s="162">
        <v>21</v>
      </c>
      <c r="G330" s="231" t="s">
        <v>2846</v>
      </c>
      <c r="H330" s="164" t="s">
        <v>7152</v>
      </c>
      <c r="I330" s="231" t="s">
        <v>20</v>
      </c>
      <c r="J330" s="231" t="s">
        <v>353</v>
      </c>
      <c r="K330" s="163">
        <v>18</v>
      </c>
      <c r="L330" s="165" t="s">
        <v>3807</v>
      </c>
      <c r="M330" s="165" t="s">
        <v>6800</v>
      </c>
      <c r="N330" s="64">
        <v>0</v>
      </c>
      <c r="O330" s="64">
        <v>0</v>
      </c>
      <c r="P330" s="64">
        <v>0</v>
      </c>
      <c r="Q330" s="64">
        <v>1</v>
      </c>
      <c r="R330" s="64">
        <f t="shared" si="45"/>
        <v>1</v>
      </c>
      <c r="S330" s="105" t="s">
        <v>7005</v>
      </c>
      <c r="T330" s="166" t="s">
        <v>7153</v>
      </c>
      <c r="U330" s="159">
        <f t="shared" si="46"/>
        <v>0</v>
      </c>
      <c r="V330" s="273"/>
      <c r="W330" s="100" t="str">
        <f t="shared" si="47"/>
        <v>No hay ejecución</v>
      </c>
      <c r="X330" s="105" t="str">
        <f t="shared" si="48"/>
        <v>NA</v>
      </c>
      <c r="Y330" s="166"/>
      <c r="Z330" s="159">
        <f t="shared" si="49"/>
        <v>1</v>
      </c>
      <c r="AA330" s="159"/>
      <c r="AB330" s="100" t="str">
        <f t="shared" si="50"/>
        <v>No hay ejecución</v>
      </c>
      <c r="AC330" s="105" t="str">
        <f t="shared" si="51"/>
        <v>NA</v>
      </c>
      <c r="AD330" s="166"/>
      <c r="AE330" s="65">
        <f t="shared" si="52"/>
        <v>0</v>
      </c>
      <c r="AF330" s="100" t="str">
        <f t="shared" si="53"/>
        <v>No hay Programación</v>
      </c>
      <c r="AG330" s="105" t="str">
        <f t="shared" si="54"/>
        <v>De acuerdo a lo programado</v>
      </c>
      <c r="AH330" s="166"/>
      <c r="AI330" s="65" t="s">
        <v>172</v>
      </c>
      <c r="AJ330" s="105" t="s">
        <v>172</v>
      </c>
    </row>
    <row r="331" spans="1:36" ht="37.049999999999997" customHeight="1" thickTop="1" thickBot="1">
      <c r="A331" s="63">
        <v>316</v>
      </c>
      <c r="B331" s="162">
        <v>0</v>
      </c>
      <c r="C331" s="162">
        <v>0</v>
      </c>
      <c r="D331" s="162">
        <v>0</v>
      </c>
      <c r="E331" s="162">
        <v>0</v>
      </c>
      <c r="F331" s="162">
        <v>21</v>
      </c>
      <c r="G331" s="231" t="s">
        <v>2846</v>
      </c>
      <c r="H331" s="164" t="s">
        <v>7154</v>
      </c>
      <c r="I331" s="231" t="s">
        <v>20</v>
      </c>
      <c r="J331" s="231" t="s">
        <v>353</v>
      </c>
      <c r="K331" s="163">
        <v>18</v>
      </c>
      <c r="L331" s="165" t="s">
        <v>3807</v>
      </c>
      <c r="M331" s="165" t="s">
        <v>6800</v>
      </c>
      <c r="N331" s="64">
        <v>0</v>
      </c>
      <c r="O331" s="64">
        <v>0</v>
      </c>
      <c r="P331" s="64">
        <v>0</v>
      </c>
      <c r="Q331" s="64">
        <v>1</v>
      </c>
      <c r="R331" s="64">
        <f t="shared" si="45"/>
        <v>1</v>
      </c>
      <c r="S331" s="105" t="s">
        <v>7005</v>
      </c>
      <c r="T331" s="166" t="s">
        <v>7153</v>
      </c>
      <c r="U331" s="159">
        <f t="shared" si="46"/>
        <v>0</v>
      </c>
      <c r="V331" s="273"/>
      <c r="W331" s="100" t="str">
        <f t="shared" si="47"/>
        <v>No hay ejecución</v>
      </c>
      <c r="X331" s="105" t="str">
        <f t="shared" si="48"/>
        <v>NA</v>
      </c>
      <c r="Y331" s="166"/>
      <c r="Z331" s="159">
        <f t="shared" si="49"/>
        <v>1</v>
      </c>
      <c r="AA331" s="159"/>
      <c r="AB331" s="100" t="str">
        <f t="shared" si="50"/>
        <v>No hay ejecución</v>
      </c>
      <c r="AC331" s="105" t="str">
        <f t="shared" si="51"/>
        <v>NA</v>
      </c>
      <c r="AD331" s="166"/>
      <c r="AE331" s="65">
        <f t="shared" si="52"/>
        <v>0</v>
      </c>
      <c r="AF331" s="100" t="str">
        <f t="shared" si="53"/>
        <v>No hay Programación</v>
      </c>
      <c r="AG331" s="105" t="str">
        <f t="shared" si="54"/>
        <v>De acuerdo a lo programado</v>
      </c>
      <c r="AH331" s="166"/>
      <c r="AI331" s="65" t="s">
        <v>172</v>
      </c>
      <c r="AJ331" s="105" t="s">
        <v>172</v>
      </c>
    </row>
    <row r="332" spans="1:36" ht="37.049999999999997" customHeight="1">
      <c r="A332" s="63">
        <v>317</v>
      </c>
      <c r="B332" s="162">
        <v>0</v>
      </c>
      <c r="C332" s="162">
        <v>0</v>
      </c>
      <c r="D332" s="162">
        <v>0</v>
      </c>
      <c r="E332" s="162">
        <v>0</v>
      </c>
      <c r="F332" s="162">
        <v>21</v>
      </c>
      <c r="G332" s="231" t="s">
        <v>2846</v>
      </c>
      <c r="H332" s="164" t="s">
        <v>7155</v>
      </c>
      <c r="I332" s="231" t="s">
        <v>20</v>
      </c>
      <c r="J332" s="231" t="s">
        <v>353</v>
      </c>
      <c r="K332" s="163">
        <v>18</v>
      </c>
      <c r="L332" s="165" t="s">
        <v>3807</v>
      </c>
      <c r="M332" s="165" t="s">
        <v>6800</v>
      </c>
      <c r="N332" s="64">
        <v>1</v>
      </c>
      <c r="O332" s="64">
        <v>0</v>
      </c>
      <c r="P332" s="64">
        <v>0</v>
      </c>
      <c r="Q332" s="64">
        <v>0</v>
      </c>
      <c r="R332" s="64">
        <f t="shared" ref="R332:R360" si="55">N332+O332+P332+Q332</f>
        <v>1</v>
      </c>
      <c r="S332" s="105" t="s">
        <v>7005</v>
      </c>
      <c r="T332" s="166" t="s">
        <v>7156</v>
      </c>
      <c r="U332" s="159">
        <f t="shared" si="46"/>
        <v>1</v>
      </c>
      <c r="V332" s="273">
        <v>2</v>
      </c>
      <c r="W332" s="100">
        <f t="shared" si="47"/>
        <v>2</v>
      </c>
      <c r="X332" s="105" t="str">
        <f t="shared" si="48"/>
        <v>De acuerdo a lo programado</v>
      </c>
      <c r="Y332" s="166"/>
      <c r="Z332" s="159">
        <f t="shared" si="49"/>
        <v>0</v>
      </c>
      <c r="AA332" s="159"/>
      <c r="AB332" s="100" t="str">
        <f t="shared" si="50"/>
        <v>No hay ejecución</v>
      </c>
      <c r="AC332" s="105" t="str">
        <f t="shared" si="51"/>
        <v>NA</v>
      </c>
      <c r="AD332" s="166"/>
      <c r="AE332" s="65">
        <f t="shared" si="52"/>
        <v>2</v>
      </c>
      <c r="AF332" s="100">
        <f t="shared" si="53"/>
        <v>2</v>
      </c>
      <c r="AG332" s="105" t="str">
        <f t="shared" si="54"/>
        <v>De acuerdo a lo programado</v>
      </c>
      <c r="AH332" s="166"/>
      <c r="AI332" s="65" t="s">
        <v>172</v>
      </c>
      <c r="AJ332" s="105" t="s">
        <v>172</v>
      </c>
    </row>
    <row r="333" spans="1:36" ht="37.049999999999997" customHeight="1">
      <c r="A333" s="63">
        <v>318</v>
      </c>
      <c r="B333" s="162">
        <v>0</v>
      </c>
      <c r="C333" s="162">
        <v>0</v>
      </c>
      <c r="D333" s="162">
        <v>0</v>
      </c>
      <c r="E333" s="162">
        <v>0</v>
      </c>
      <c r="F333" s="162">
        <v>21</v>
      </c>
      <c r="G333" s="231" t="s">
        <v>2846</v>
      </c>
      <c r="H333" s="164" t="s">
        <v>7157</v>
      </c>
      <c r="I333" s="231" t="s">
        <v>20</v>
      </c>
      <c r="J333" s="231" t="s">
        <v>353</v>
      </c>
      <c r="K333" s="163">
        <v>18</v>
      </c>
      <c r="L333" s="165" t="s">
        <v>3807</v>
      </c>
      <c r="M333" s="165" t="s">
        <v>4499</v>
      </c>
      <c r="N333" s="64">
        <v>2</v>
      </c>
      <c r="O333" s="64">
        <v>2</v>
      </c>
      <c r="P333" s="64">
        <v>2</v>
      </c>
      <c r="Q333" s="64">
        <v>2</v>
      </c>
      <c r="R333" s="64">
        <f t="shared" si="55"/>
        <v>8</v>
      </c>
      <c r="S333" s="105" t="s">
        <v>7005</v>
      </c>
      <c r="T333" s="166" t="s">
        <v>7158</v>
      </c>
      <c r="U333" s="159">
        <f t="shared" si="46"/>
        <v>4</v>
      </c>
      <c r="V333" s="273">
        <v>5</v>
      </c>
      <c r="W333" s="100">
        <f t="shared" si="47"/>
        <v>1.25</v>
      </c>
      <c r="X333" s="105" t="str">
        <f t="shared" si="48"/>
        <v>De acuerdo a lo programado</v>
      </c>
      <c r="Y333" s="166"/>
      <c r="Z333" s="159">
        <f t="shared" si="49"/>
        <v>4</v>
      </c>
      <c r="AA333" s="159"/>
      <c r="AB333" s="100" t="str">
        <f t="shared" si="50"/>
        <v>No hay ejecución</v>
      </c>
      <c r="AC333" s="105" t="str">
        <f t="shared" si="51"/>
        <v>NA</v>
      </c>
      <c r="AD333" s="166"/>
      <c r="AE333" s="65">
        <f t="shared" si="52"/>
        <v>5</v>
      </c>
      <c r="AF333" s="100">
        <f t="shared" si="53"/>
        <v>0.625</v>
      </c>
      <c r="AG333" s="105" t="str">
        <f t="shared" si="54"/>
        <v>Incumplimiento</v>
      </c>
      <c r="AH333" s="166"/>
      <c r="AI333" s="65" t="s">
        <v>172</v>
      </c>
      <c r="AJ333" s="105" t="s">
        <v>172</v>
      </c>
    </row>
    <row r="334" spans="1:36" ht="37.049999999999997" customHeight="1">
      <c r="A334" s="63">
        <v>319</v>
      </c>
      <c r="B334" s="162">
        <v>0</v>
      </c>
      <c r="C334" s="162">
        <v>0</v>
      </c>
      <c r="D334" s="162">
        <v>0</v>
      </c>
      <c r="E334" s="162">
        <v>0</v>
      </c>
      <c r="F334" s="162">
        <v>21</v>
      </c>
      <c r="G334" s="231" t="s">
        <v>2846</v>
      </c>
      <c r="H334" s="164" t="s">
        <v>7159</v>
      </c>
      <c r="I334" s="231" t="s">
        <v>20</v>
      </c>
      <c r="J334" s="231" t="s">
        <v>353</v>
      </c>
      <c r="K334" s="231" t="s">
        <v>172</v>
      </c>
      <c r="L334" s="165" t="s">
        <v>3807</v>
      </c>
      <c r="M334" s="165" t="s">
        <v>6800</v>
      </c>
      <c r="N334" s="64">
        <v>1</v>
      </c>
      <c r="O334" s="64">
        <v>0</v>
      </c>
      <c r="P334" s="64">
        <v>1</v>
      </c>
      <c r="Q334" s="64">
        <v>0</v>
      </c>
      <c r="R334" s="64">
        <f t="shared" si="55"/>
        <v>2</v>
      </c>
      <c r="S334" s="105" t="s">
        <v>7160</v>
      </c>
      <c r="T334" s="166" t="s">
        <v>172</v>
      </c>
      <c r="U334" s="159">
        <f t="shared" ref="U334:U360" si="56">N334+O334</f>
        <v>1</v>
      </c>
      <c r="V334" s="273">
        <v>1</v>
      </c>
      <c r="W334" s="100">
        <f t="shared" ref="W334:W360" si="57">IF(V334="","No hay ejecución",IF(AND(U334&gt;0), V334/U334,"No hay Programación"))</f>
        <v>1</v>
      </c>
      <c r="X334" s="105" t="str">
        <f t="shared" ref="X334:X360" si="58">IF(W334="No hay ejecución","NA",IF(W334&gt;=90%,"De acuerdo a lo programado",IF(W334&gt;=70%,"Atraso Leve",IF(W334&lt;70%,"En Riesgo de no Cumplimiento"))))</f>
        <v>De acuerdo a lo programado</v>
      </c>
      <c r="Y334" s="166"/>
      <c r="Z334" s="159">
        <f t="shared" ref="Z334:Z360" si="59">P334+Q334</f>
        <v>1</v>
      </c>
      <c r="AA334" s="159"/>
      <c r="AB334" s="100" t="str">
        <f t="shared" ref="AB334:AB360" si="60">IF(AA334="","No hay ejecución",IF(AND(Z334&gt;0), AA334/Z334,"No hay Programación"))</f>
        <v>No hay ejecución</v>
      </c>
      <c r="AC334" s="105" t="str">
        <f t="shared" ref="AC334:AC360" si="61">IF(AB334="No hay ejecución","NA",IF(AB334&gt;=90%,"De acuerdo a lo programado",IF(AB334&gt;=70%,"Atraso Leve",IF(AB334&lt;70%,"En Riesgo de no Cumplimiento"))))</f>
        <v>NA</v>
      </c>
      <c r="AD334" s="166"/>
      <c r="AE334" s="65">
        <f t="shared" ref="AE334:AE360" si="62">V334+AA334</f>
        <v>1</v>
      </c>
      <c r="AF334" s="100">
        <f t="shared" ref="AF334:AF360" si="63">IF(AE334="","No hay ejecución",IF(AND(AE334&gt;0), AE334/R334,"No hay Programación"))</f>
        <v>0.5</v>
      </c>
      <c r="AG334" s="105" t="str">
        <f t="shared" ref="AG334:AG360" si="64">IF(AF334="No hay ejecución","NA",IF(AF334&gt;=90%,"De acuerdo a lo programado",IF(AF334&gt;=70%,"Atraso Leve",IF(AF334&lt;70%,"Incumplimiento"))))</f>
        <v>Incumplimiento</v>
      </c>
      <c r="AH334" s="166"/>
      <c r="AI334" s="65" t="s">
        <v>172</v>
      </c>
      <c r="AJ334" s="105" t="s">
        <v>172</v>
      </c>
    </row>
    <row r="335" spans="1:36" ht="37.049999999999997" customHeight="1">
      <c r="A335" s="63">
        <v>320</v>
      </c>
      <c r="B335" s="162">
        <v>0</v>
      </c>
      <c r="C335" s="162">
        <v>0</v>
      </c>
      <c r="D335" s="162">
        <v>0</v>
      </c>
      <c r="E335" s="162">
        <v>0</v>
      </c>
      <c r="F335" s="162">
        <v>21</v>
      </c>
      <c r="G335" s="231" t="s">
        <v>2846</v>
      </c>
      <c r="H335" s="164" t="s">
        <v>7161</v>
      </c>
      <c r="I335" s="231" t="s">
        <v>20</v>
      </c>
      <c r="J335" s="231" t="s">
        <v>353</v>
      </c>
      <c r="K335" s="231" t="s">
        <v>172</v>
      </c>
      <c r="L335" s="165" t="s">
        <v>3807</v>
      </c>
      <c r="M335" s="165" t="s">
        <v>6800</v>
      </c>
      <c r="N335" s="64">
        <v>1</v>
      </c>
      <c r="O335" s="64">
        <v>0</v>
      </c>
      <c r="P335" s="64">
        <v>1</v>
      </c>
      <c r="Q335" s="64">
        <v>0</v>
      </c>
      <c r="R335" s="64">
        <f t="shared" si="55"/>
        <v>2</v>
      </c>
      <c r="S335" s="105" t="s">
        <v>7160</v>
      </c>
      <c r="T335" s="166" t="s">
        <v>172</v>
      </c>
      <c r="U335" s="159">
        <f t="shared" si="56"/>
        <v>1</v>
      </c>
      <c r="V335" s="273">
        <v>1</v>
      </c>
      <c r="W335" s="100">
        <f t="shared" si="57"/>
        <v>1</v>
      </c>
      <c r="X335" s="105" t="str">
        <f t="shared" si="58"/>
        <v>De acuerdo a lo programado</v>
      </c>
      <c r="Y335" s="166"/>
      <c r="Z335" s="159">
        <f t="shared" si="59"/>
        <v>1</v>
      </c>
      <c r="AA335" s="159"/>
      <c r="AB335" s="100" t="str">
        <f t="shared" si="60"/>
        <v>No hay ejecución</v>
      </c>
      <c r="AC335" s="105" t="str">
        <f t="shared" si="61"/>
        <v>NA</v>
      </c>
      <c r="AD335" s="166"/>
      <c r="AE335" s="65">
        <f t="shared" si="62"/>
        <v>1</v>
      </c>
      <c r="AF335" s="100">
        <f t="shared" si="63"/>
        <v>0.5</v>
      </c>
      <c r="AG335" s="105" t="str">
        <f t="shared" si="64"/>
        <v>Incumplimiento</v>
      </c>
      <c r="AH335" s="166"/>
      <c r="AI335" s="65" t="s">
        <v>172</v>
      </c>
      <c r="AJ335" s="105" t="s">
        <v>172</v>
      </c>
    </row>
    <row r="336" spans="1:36" ht="37.049999999999997" customHeight="1">
      <c r="A336" s="63">
        <v>321</v>
      </c>
      <c r="B336" s="162">
        <v>0</v>
      </c>
      <c r="C336" s="162">
        <v>0</v>
      </c>
      <c r="D336" s="162">
        <v>0</v>
      </c>
      <c r="E336" s="162">
        <v>0</v>
      </c>
      <c r="F336" s="162">
        <v>21</v>
      </c>
      <c r="G336" s="231" t="s">
        <v>2846</v>
      </c>
      <c r="H336" s="164" t="s">
        <v>7162</v>
      </c>
      <c r="I336" s="231" t="s">
        <v>18</v>
      </c>
      <c r="J336" s="231" t="s">
        <v>353</v>
      </c>
      <c r="K336" s="231" t="s">
        <v>172</v>
      </c>
      <c r="L336" s="165" t="s">
        <v>3807</v>
      </c>
      <c r="M336" s="165" t="s">
        <v>6800</v>
      </c>
      <c r="N336" s="64">
        <v>0</v>
      </c>
      <c r="O336" s="64">
        <v>1</v>
      </c>
      <c r="P336" s="64">
        <v>1</v>
      </c>
      <c r="Q336" s="64">
        <v>1</v>
      </c>
      <c r="R336" s="64">
        <f t="shared" si="55"/>
        <v>3</v>
      </c>
      <c r="S336" s="105" t="s">
        <v>7160</v>
      </c>
      <c r="T336" s="166" t="s">
        <v>172</v>
      </c>
      <c r="U336" s="159">
        <f t="shared" si="56"/>
        <v>1</v>
      </c>
      <c r="V336" s="273">
        <v>1</v>
      </c>
      <c r="W336" s="100">
        <f t="shared" si="57"/>
        <v>1</v>
      </c>
      <c r="X336" s="105" t="str">
        <f t="shared" si="58"/>
        <v>De acuerdo a lo programado</v>
      </c>
      <c r="Y336" s="166"/>
      <c r="Z336" s="159">
        <f t="shared" si="59"/>
        <v>2</v>
      </c>
      <c r="AA336" s="159"/>
      <c r="AB336" s="100" t="str">
        <f t="shared" si="60"/>
        <v>No hay ejecución</v>
      </c>
      <c r="AC336" s="105" t="str">
        <f t="shared" si="61"/>
        <v>NA</v>
      </c>
      <c r="AD336" s="166"/>
      <c r="AE336" s="65">
        <f t="shared" si="62"/>
        <v>1</v>
      </c>
      <c r="AF336" s="100">
        <f t="shared" si="63"/>
        <v>0.33333333333333331</v>
      </c>
      <c r="AG336" s="105" t="str">
        <f t="shared" si="64"/>
        <v>Incumplimiento</v>
      </c>
      <c r="AH336" s="166"/>
      <c r="AI336" s="65" t="s">
        <v>172</v>
      </c>
      <c r="AJ336" s="105" t="s">
        <v>172</v>
      </c>
    </row>
    <row r="337" spans="1:36" ht="37.049999999999997" customHeight="1">
      <c r="A337" s="63">
        <v>322</v>
      </c>
      <c r="B337" s="162">
        <v>0</v>
      </c>
      <c r="C337" s="162">
        <v>0</v>
      </c>
      <c r="D337" s="162">
        <v>0</v>
      </c>
      <c r="E337" s="162">
        <v>0</v>
      </c>
      <c r="F337" s="162">
        <v>21</v>
      </c>
      <c r="G337" s="231" t="s">
        <v>2846</v>
      </c>
      <c r="H337" s="164" t="s">
        <v>7163</v>
      </c>
      <c r="I337" s="231" t="s">
        <v>20</v>
      </c>
      <c r="J337" s="231" t="s">
        <v>353</v>
      </c>
      <c r="K337" s="231" t="s">
        <v>172</v>
      </c>
      <c r="L337" s="165" t="s">
        <v>3807</v>
      </c>
      <c r="M337" s="165" t="s">
        <v>6800</v>
      </c>
      <c r="N337" s="64">
        <v>0</v>
      </c>
      <c r="O337" s="64">
        <v>1</v>
      </c>
      <c r="P337" s="64">
        <v>1</v>
      </c>
      <c r="Q337" s="64">
        <v>1</v>
      </c>
      <c r="R337" s="64">
        <f t="shared" si="55"/>
        <v>3</v>
      </c>
      <c r="S337" s="105" t="s">
        <v>7160</v>
      </c>
      <c r="T337" s="166" t="s">
        <v>172</v>
      </c>
      <c r="U337" s="159">
        <f t="shared" si="56"/>
        <v>1</v>
      </c>
      <c r="V337" s="273">
        <v>1</v>
      </c>
      <c r="W337" s="100">
        <f t="shared" si="57"/>
        <v>1</v>
      </c>
      <c r="X337" s="105" t="str">
        <f t="shared" si="58"/>
        <v>De acuerdo a lo programado</v>
      </c>
      <c r="Y337" s="166"/>
      <c r="Z337" s="159">
        <f t="shared" si="59"/>
        <v>2</v>
      </c>
      <c r="AA337" s="159"/>
      <c r="AB337" s="100" t="str">
        <f t="shared" si="60"/>
        <v>No hay ejecución</v>
      </c>
      <c r="AC337" s="105" t="str">
        <f t="shared" si="61"/>
        <v>NA</v>
      </c>
      <c r="AD337" s="166"/>
      <c r="AE337" s="65">
        <f t="shared" si="62"/>
        <v>1</v>
      </c>
      <c r="AF337" s="100">
        <f t="shared" si="63"/>
        <v>0.33333333333333331</v>
      </c>
      <c r="AG337" s="105" t="str">
        <f t="shared" si="64"/>
        <v>Incumplimiento</v>
      </c>
      <c r="AH337" s="166"/>
      <c r="AI337" s="65" t="s">
        <v>172</v>
      </c>
      <c r="AJ337" s="105" t="s">
        <v>172</v>
      </c>
    </row>
    <row r="338" spans="1:36" ht="37.049999999999997" customHeight="1">
      <c r="A338" s="63">
        <v>323</v>
      </c>
      <c r="B338" s="162">
        <v>0</v>
      </c>
      <c r="C338" s="162">
        <v>0</v>
      </c>
      <c r="D338" s="162">
        <v>0</v>
      </c>
      <c r="E338" s="162">
        <v>0</v>
      </c>
      <c r="F338" s="162">
        <v>21</v>
      </c>
      <c r="G338" s="231" t="s">
        <v>2846</v>
      </c>
      <c r="H338" s="164" t="s">
        <v>7164</v>
      </c>
      <c r="I338" s="231" t="s">
        <v>20</v>
      </c>
      <c r="J338" s="231" t="s">
        <v>353</v>
      </c>
      <c r="K338" s="231" t="s">
        <v>172</v>
      </c>
      <c r="L338" s="165" t="s">
        <v>2218</v>
      </c>
      <c r="M338" s="165" t="s">
        <v>6800</v>
      </c>
      <c r="N338" s="64">
        <v>0</v>
      </c>
      <c r="O338" s="64">
        <v>1</v>
      </c>
      <c r="P338" s="64">
        <v>1</v>
      </c>
      <c r="Q338" s="64">
        <v>1</v>
      </c>
      <c r="R338" s="64">
        <f t="shared" si="55"/>
        <v>3</v>
      </c>
      <c r="S338" s="105" t="s">
        <v>7160</v>
      </c>
      <c r="T338" s="166" t="s">
        <v>172</v>
      </c>
      <c r="U338" s="159">
        <f t="shared" si="56"/>
        <v>1</v>
      </c>
      <c r="V338" s="273">
        <v>1</v>
      </c>
      <c r="W338" s="100">
        <f t="shared" si="57"/>
        <v>1</v>
      </c>
      <c r="X338" s="105" t="str">
        <f t="shared" si="58"/>
        <v>De acuerdo a lo programado</v>
      </c>
      <c r="Y338" s="166"/>
      <c r="Z338" s="159">
        <f t="shared" si="59"/>
        <v>2</v>
      </c>
      <c r="AA338" s="159"/>
      <c r="AB338" s="100" t="str">
        <f t="shared" si="60"/>
        <v>No hay ejecución</v>
      </c>
      <c r="AC338" s="105" t="str">
        <f t="shared" si="61"/>
        <v>NA</v>
      </c>
      <c r="AD338" s="166"/>
      <c r="AE338" s="65">
        <f t="shared" si="62"/>
        <v>1</v>
      </c>
      <c r="AF338" s="100">
        <f t="shared" si="63"/>
        <v>0.33333333333333331</v>
      </c>
      <c r="AG338" s="105" t="str">
        <f t="shared" si="64"/>
        <v>Incumplimiento</v>
      </c>
      <c r="AH338" s="166"/>
      <c r="AI338" s="65" t="s">
        <v>172</v>
      </c>
      <c r="AJ338" s="105" t="s">
        <v>172</v>
      </c>
    </row>
    <row r="339" spans="1:36" ht="37.049999999999997" customHeight="1">
      <c r="A339" s="63">
        <v>324</v>
      </c>
      <c r="B339" s="162">
        <v>0</v>
      </c>
      <c r="C339" s="162">
        <v>0</v>
      </c>
      <c r="D339" s="162">
        <v>0</v>
      </c>
      <c r="E339" s="162">
        <v>0</v>
      </c>
      <c r="F339" s="162">
        <v>21</v>
      </c>
      <c r="G339" s="231" t="s">
        <v>2846</v>
      </c>
      <c r="H339" s="164" t="s">
        <v>7165</v>
      </c>
      <c r="I339" s="231" t="s">
        <v>18</v>
      </c>
      <c r="J339" s="231" t="s">
        <v>353</v>
      </c>
      <c r="K339" s="231" t="s">
        <v>172</v>
      </c>
      <c r="L339" s="165" t="s">
        <v>3807</v>
      </c>
      <c r="M339" s="165" t="s">
        <v>6800</v>
      </c>
      <c r="N339" s="64">
        <v>0</v>
      </c>
      <c r="O339" s="64">
        <v>1</v>
      </c>
      <c r="P339" s="64">
        <v>1</v>
      </c>
      <c r="Q339" s="64">
        <v>1</v>
      </c>
      <c r="R339" s="64">
        <f t="shared" si="55"/>
        <v>3</v>
      </c>
      <c r="S339" s="105" t="s">
        <v>7160</v>
      </c>
      <c r="T339" s="166" t="s">
        <v>172</v>
      </c>
      <c r="U339" s="159">
        <f t="shared" si="56"/>
        <v>1</v>
      </c>
      <c r="V339" s="273">
        <v>1</v>
      </c>
      <c r="W339" s="100">
        <f t="shared" si="57"/>
        <v>1</v>
      </c>
      <c r="X339" s="105" t="str">
        <f t="shared" si="58"/>
        <v>De acuerdo a lo programado</v>
      </c>
      <c r="Y339" s="166"/>
      <c r="Z339" s="159">
        <f t="shared" si="59"/>
        <v>2</v>
      </c>
      <c r="AA339" s="159"/>
      <c r="AB339" s="100" t="str">
        <f t="shared" si="60"/>
        <v>No hay ejecución</v>
      </c>
      <c r="AC339" s="105" t="str">
        <f t="shared" si="61"/>
        <v>NA</v>
      </c>
      <c r="AD339" s="166"/>
      <c r="AE339" s="65">
        <f t="shared" si="62"/>
        <v>1</v>
      </c>
      <c r="AF339" s="100">
        <f t="shared" si="63"/>
        <v>0.33333333333333331</v>
      </c>
      <c r="AG339" s="105" t="str">
        <f t="shared" si="64"/>
        <v>Incumplimiento</v>
      </c>
      <c r="AH339" s="166"/>
      <c r="AI339" s="65" t="s">
        <v>172</v>
      </c>
      <c r="AJ339" s="105" t="s">
        <v>172</v>
      </c>
    </row>
    <row r="340" spans="1:36" ht="37.049999999999997" customHeight="1">
      <c r="A340" s="63">
        <v>325</v>
      </c>
      <c r="B340" s="162">
        <v>0</v>
      </c>
      <c r="C340" s="162">
        <v>0</v>
      </c>
      <c r="D340" s="162">
        <v>0</v>
      </c>
      <c r="E340" s="162">
        <v>0</v>
      </c>
      <c r="F340" s="162">
        <v>21</v>
      </c>
      <c r="G340" s="231" t="s">
        <v>2846</v>
      </c>
      <c r="H340" s="164" t="s">
        <v>7166</v>
      </c>
      <c r="I340" s="231" t="s">
        <v>20</v>
      </c>
      <c r="J340" s="231" t="s">
        <v>353</v>
      </c>
      <c r="K340" s="231" t="s">
        <v>172</v>
      </c>
      <c r="L340" s="165" t="s">
        <v>3807</v>
      </c>
      <c r="M340" s="165" t="s">
        <v>6800</v>
      </c>
      <c r="N340" s="64">
        <v>0</v>
      </c>
      <c r="O340" s="64">
        <v>1</v>
      </c>
      <c r="P340" s="64">
        <v>1</v>
      </c>
      <c r="Q340" s="64">
        <v>1</v>
      </c>
      <c r="R340" s="64">
        <f t="shared" si="55"/>
        <v>3</v>
      </c>
      <c r="S340" s="105" t="s">
        <v>7160</v>
      </c>
      <c r="T340" s="166" t="s">
        <v>172</v>
      </c>
      <c r="U340" s="159">
        <f t="shared" si="56"/>
        <v>1</v>
      </c>
      <c r="V340" s="273">
        <v>1</v>
      </c>
      <c r="W340" s="100">
        <f t="shared" si="57"/>
        <v>1</v>
      </c>
      <c r="X340" s="105" t="str">
        <f t="shared" si="58"/>
        <v>De acuerdo a lo programado</v>
      </c>
      <c r="Y340" s="166"/>
      <c r="Z340" s="159">
        <f t="shared" si="59"/>
        <v>2</v>
      </c>
      <c r="AA340" s="159"/>
      <c r="AB340" s="100" t="str">
        <f t="shared" si="60"/>
        <v>No hay ejecución</v>
      </c>
      <c r="AC340" s="105" t="str">
        <f t="shared" si="61"/>
        <v>NA</v>
      </c>
      <c r="AD340" s="166"/>
      <c r="AE340" s="65">
        <f t="shared" si="62"/>
        <v>1</v>
      </c>
      <c r="AF340" s="100">
        <f t="shared" si="63"/>
        <v>0.33333333333333331</v>
      </c>
      <c r="AG340" s="105" t="str">
        <f t="shared" si="64"/>
        <v>Incumplimiento</v>
      </c>
      <c r="AH340" s="166"/>
      <c r="AI340" s="65" t="s">
        <v>172</v>
      </c>
      <c r="AJ340" s="105" t="s">
        <v>172</v>
      </c>
    </row>
    <row r="341" spans="1:36" ht="37.049999999999997" customHeight="1">
      <c r="A341" s="63">
        <v>326</v>
      </c>
      <c r="B341" s="162">
        <v>0</v>
      </c>
      <c r="C341" s="162">
        <v>0</v>
      </c>
      <c r="D341" s="162">
        <v>0</v>
      </c>
      <c r="E341" s="162">
        <v>0</v>
      </c>
      <c r="F341" s="162">
        <v>21</v>
      </c>
      <c r="G341" s="231" t="s">
        <v>2846</v>
      </c>
      <c r="H341" s="164" t="s">
        <v>7167</v>
      </c>
      <c r="I341" s="231" t="s">
        <v>18</v>
      </c>
      <c r="J341" s="231" t="s">
        <v>353</v>
      </c>
      <c r="K341" s="231" t="s">
        <v>172</v>
      </c>
      <c r="L341" s="165" t="s">
        <v>3807</v>
      </c>
      <c r="M341" s="165" t="s">
        <v>6800</v>
      </c>
      <c r="N341" s="64">
        <v>0</v>
      </c>
      <c r="O341" s="64">
        <v>1</v>
      </c>
      <c r="P341" s="64">
        <v>1</v>
      </c>
      <c r="Q341" s="64">
        <v>1</v>
      </c>
      <c r="R341" s="64">
        <f t="shared" si="55"/>
        <v>3</v>
      </c>
      <c r="S341" s="105" t="s">
        <v>7160</v>
      </c>
      <c r="T341" s="166" t="s">
        <v>172</v>
      </c>
      <c r="U341" s="159">
        <f t="shared" si="56"/>
        <v>1</v>
      </c>
      <c r="V341" s="273">
        <v>1</v>
      </c>
      <c r="W341" s="100">
        <f t="shared" si="57"/>
        <v>1</v>
      </c>
      <c r="X341" s="105" t="str">
        <f t="shared" si="58"/>
        <v>De acuerdo a lo programado</v>
      </c>
      <c r="Y341" s="166"/>
      <c r="Z341" s="159">
        <f t="shared" si="59"/>
        <v>2</v>
      </c>
      <c r="AA341" s="159"/>
      <c r="AB341" s="100" t="str">
        <f t="shared" si="60"/>
        <v>No hay ejecución</v>
      </c>
      <c r="AC341" s="105" t="str">
        <f t="shared" si="61"/>
        <v>NA</v>
      </c>
      <c r="AD341" s="166"/>
      <c r="AE341" s="65">
        <f t="shared" si="62"/>
        <v>1</v>
      </c>
      <c r="AF341" s="100">
        <f t="shared" si="63"/>
        <v>0.33333333333333331</v>
      </c>
      <c r="AG341" s="105" t="str">
        <f t="shared" si="64"/>
        <v>Incumplimiento</v>
      </c>
      <c r="AH341" s="166"/>
      <c r="AI341" s="65" t="s">
        <v>172</v>
      </c>
      <c r="AJ341" s="105" t="s">
        <v>172</v>
      </c>
    </row>
    <row r="342" spans="1:36" ht="37.049999999999997" customHeight="1">
      <c r="A342" s="63">
        <v>327</v>
      </c>
      <c r="B342" s="162">
        <v>0</v>
      </c>
      <c r="C342" s="162">
        <v>0</v>
      </c>
      <c r="D342" s="162">
        <v>0</v>
      </c>
      <c r="E342" s="162">
        <v>0</v>
      </c>
      <c r="F342" s="162">
        <v>21</v>
      </c>
      <c r="G342" s="231" t="s">
        <v>2846</v>
      </c>
      <c r="H342" s="164" t="s">
        <v>7168</v>
      </c>
      <c r="I342" s="231" t="s">
        <v>18</v>
      </c>
      <c r="J342" s="231" t="s">
        <v>353</v>
      </c>
      <c r="K342" s="231" t="s">
        <v>172</v>
      </c>
      <c r="L342" s="165" t="s">
        <v>3807</v>
      </c>
      <c r="M342" s="165" t="s">
        <v>6800</v>
      </c>
      <c r="N342" s="64">
        <v>0</v>
      </c>
      <c r="O342" s="64">
        <v>1</v>
      </c>
      <c r="P342" s="64">
        <v>1</v>
      </c>
      <c r="Q342" s="64">
        <v>1</v>
      </c>
      <c r="R342" s="64">
        <f t="shared" si="55"/>
        <v>3</v>
      </c>
      <c r="S342" s="105" t="s">
        <v>7160</v>
      </c>
      <c r="T342" s="166" t="s">
        <v>172</v>
      </c>
      <c r="U342" s="159">
        <f t="shared" si="56"/>
        <v>1</v>
      </c>
      <c r="V342" s="273">
        <v>1</v>
      </c>
      <c r="W342" s="100">
        <f t="shared" si="57"/>
        <v>1</v>
      </c>
      <c r="X342" s="105" t="str">
        <f t="shared" si="58"/>
        <v>De acuerdo a lo programado</v>
      </c>
      <c r="Y342" s="166"/>
      <c r="Z342" s="159">
        <f t="shared" si="59"/>
        <v>2</v>
      </c>
      <c r="AA342" s="159"/>
      <c r="AB342" s="100" t="str">
        <f t="shared" si="60"/>
        <v>No hay ejecución</v>
      </c>
      <c r="AC342" s="105" t="str">
        <f t="shared" si="61"/>
        <v>NA</v>
      </c>
      <c r="AD342" s="166"/>
      <c r="AE342" s="65">
        <f t="shared" si="62"/>
        <v>1</v>
      </c>
      <c r="AF342" s="100">
        <f t="shared" si="63"/>
        <v>0.33333333333333331</v>
      </c>
      <c r="AG342" s="105" t="str">
        <f t="shared" si="64"/>
        <v>Incumplimiento</v>
      </c>
      <c r="AH342" s="166"/>
      <c r="AI342" s="65" t="s">
        <v>172</v>
      </c>
      <c r="AJ342" s="105" t="s">
        <v>172</v>
      </c>
    </row>
    <row r="343" spans="1:36" ht="37.049999999999997" customHeight="1">
      <c r="A343" s="63">
        <v>328</v>
      </c>
      <c r="B343" s="162">
        <v>0</v>
      </c>
      <c r="C343" s="162">
        <v>0</v>
      </c>
      <c r="D343" s="162">
        <v>0</v>
      </c>
      <c r="E343" s="162">
        <v>0</v>
      </c>
      <c r="F343" s="162">
        <v>21</v>
      </c>
      <c r="G343" s="231" t="s">
        <v>2846</v>
      </c>
      <c r="H343" s="164" t="s">
        <v>7169</v>
      </c>
      <c r="I343" s="231" t="s">
        <v>20</v>
      </c>
      <c r="J343" s="231" t="s">
        <v>353</v>
      </c>
      <c r="K343" s="231" t="s">
        <v>172</v>
      </c>
      <c r="L343" s="165" t="s">
        <v>3807</v>
      </c>
      <c r="M343" s="165" t="s">
        <v>6800</v>
      </c>
      <c r="N343" s="64">
        <v>0</v>
      </c>
      <c r="O343" s="64">
        <v>1</v>
      </c>
      <c r="P343" s="64">
        <v>1</v>
      </c>
      <c r="Q343" s="64">
        <v>1</v>
      </c>
      <c r="R343" s="64">
        <f t="shared" si="55"/>
        <v>3</v>
      </c>
      <c r="S343" s="105" t="s">
        <v>7160</v>
      </c>
      <c r="T343" s="166" t="s">
        <v>172</v>
      </c>
      <c r="U343" s="159">
        <f t="shared" si="56"/>
        <v>1</v>
      </c>
      <c r="V343" s="273">
        <v>1</v>
      </c>
      <c r="W343" s="100">
        <f t="shared" si="57"/>
        <v>1</v>
      </c>
      <c r="X343" s="105" t="str">
        <f t="shared" si="58"/>
        <v>De acuerdo a lo programado</v>
      </c>
      <c r="Y343" s="166"/>
      <c r="Z343" s="159">
        <f t="shared" si="59"/>
        <v>2</v>
      </c>
      <c r="AA343" s="159"/>
      <c r="AB343" s="100" t="str">
        <f t="shared" si="60"/>
        <v>No hay ejecución</v>
      </c>
      <c r="AC343" s="105" t="str">
        <f t="shared" si="61"/>
        <v>NA</v>
      </c>
      <c r="AD343" s="166"/>
      <c r="AE343" s="65">
        <f t="shared" si="62"/>
        <v>1</v>
      </c>
      <c r="AF343" s="100">
        <f t="shared" si="63"/>
        <v>0.33333333333333331</v>
      </c>
      <c r="AG343" s="105" t="str">
        <f t="shared" si="64"/>
        <v>Incumplimiento</v>
      </c>
      <c r="AH343" s="166"/>
      <c r="AI343" s="65" t="s">
        <v>172</v>
      </c>
      <c r="AJ343" s="105" t="s">
        <v>172</v>
      </c>
    </row>
    <row r="344" spans="1:36" ht="37.049999999999997" customHeight="1" thickTop="1" thickBot="1">
      <c r="A344" s="63">
        <v>329</v>
      </c>
      <c r="B344" s="162">
        <v>0</v>
      </c>
      <c r="C344" s="162">
        <v>0</v>
      </c>
      <c r="D344" s="162">
        <v>0</v>
      </c>
      <c r="E344" s="162">
        <v>0</v>
      </c>
      <c r="F344" s="162">
        <v>21</v>
      </c>
      <c r="G344" s="231" t="s">
        <v>2846</v>
      </c>
      <c r="H344" s="164" t="s">
        <v>7170</v>
      </c>
      <c r="I344" s="231" t="s">
        <v>20</v>
      </c>
      <c r="J344" s="231" t="s">
        <v>353</v>
      </c>
      <c r="K344" s="231" t="s">
        <v>172</v>
      </c>
      <c r="L344" s="165" t="s">
        <v>3807</v>
      </c>
      <c r="M344" s="165" t="s">
        <v>6800</v>
      </c>
      <c r="N344" s="64">
        <v>1</v>
      </c>
      <c r="O344" s="64">
        <v>0</v>
      </c>
      <c r="P344" s="64">
        <v>0</v>
      </c>
      <c r="Q344" s="64">
        <v>0</v>
      </c>
      <c r="R344" s="64">
        <f t="shared" si="55"/>
        <v>1</v>
      </c>
      <c r="S344" s="105" t="s">
        <v>7160</v>
      </c>
      <c r="T344" s="166" t="s">
        <v>172</v>
      </c>
      <c r="U344" s="159">
        <f t="shared" si="56"/>
        <v>1</v>
      </c>
      <c r="V344" s="273"/>
      <c r="W344" s="100" t="str">
        <f t="shared" si="57"/>
        <v>No hay ejecución</v>
      </c>
      <c r="X344" s="105" t="str">
        <f t="shared" si="58"/>
        <v>NA</v>
      </c>
      <c r="Y344" s="166"/>
      <c r="Z344" s="159">
        <f t="shared" si="59"/>
        <v>0</v>
      </c>
      <c r="AA344" s="159"/>
      <c r="AB344" s="100" t="str">
        <f t="shared" si="60"/>
        <v>No hay ejecución</v>
      </c>
      <c r="AC344" s="105" t="str">
        <f t="shared" si="61"/>
        <v>NA</v>
      </c>
      <c r="AD344" s="166"/>
      <c r="AE344" s="65">
        <f t="shared" si="62"/>
        <v>0</v>
      </c>
      <c r="AF344" s="100" t="str">
        <f t="shared" si="63"/>
        <v>No hay Programación</v>
      </c>
      <c r="AG344" s="105" t="str">
        <f t="shared" si="64"/>
        <v>De acuerdo a lo programado</v>
      </c>
      <c r="AH344" s="166"/>
      <c r="AI344" s="65" t="s">
        <v>172</v>
      </c>
      <c r="AJ344" s="105" t="s">
        <v>172</v>
      </c>
    </row>
    <row r="345" spans="1:36" ht="37.049999999999997" customHeight="1">
      <c r="A345" s="63">
        <v>330</v>
      </c>
      <c r="B345" s="162">
        <v>0</v>
      </c>
      <c r="C345" s="162">
        <v>0</v>
      </c>
      <c r="D345" s="162">
        <v>0</v>
      </c>
      <c r="E345" s="162">
        <v>0</v>
      </c>
      <c r="F345" s="162">
        <v>21</v>
      </c>
      <c r="G345" s="231" t="s">
        <v>2846</v>
      </c>
      <c r="H345" s="164" t="s">
        <v>7161</v>
      </c>
      <c r="I345" s="231" t="s">
        <v>20</v>
      </c>
      <c r="J345" s="231" t="s">
        <v>353</v>
      </c>
      <c r="K345" s="231" t="s">
        <v>172</v>
      </c>
      <c r="L345" s="165" t="s">
        <v>3807</v>
      </c>
      <c r="M345" s="165" t="s">
        <v>6800</v>
      </c>
      <c r="N345" s="64">
        <v>1</v>
      </c>
      <c r="O345" s="64">
        <v>0</v>
      </c>
      <c r="P345" s="64">
        <v>0</v>
      </c>
      <c r="Q345" s="64">
        <v>0</v>
      </c>
      <c r="R345" s="64">
        <f t="shared" si="55"/>
        <v>1</v>
      </c>
      <c r="S345" s="105" t="s">
        <v>7160</v>
      </c>
      <c r="T345" s="166" t="s">
        <v>172</v>
      </c>
      <c r="U345" s="159">
        <f t="shared" si="56"/>
        <v>1</v>
      </c>
      <c r="V345" s="273">
        <v>1</v>
      </c>
      <c r="W345" s="100">
        <f t="shared" si="57"/>
        <v>1</v>
      </c>
      <c r="X345" s="105" t="str">
        <f t="shared" si="58"/>
        <v>De acuerdo a lo programado</v>
      </c>
      <c r="Y345" s="166"/>
      <c r="Z345" s="159">
        <f t="shared" si="59"/>
        <v>0</v>
      </c>
      <c r="AA345" s="159"/>
      <c r="AB345" s="100" t="str">
        <f t="shared" si="60"/>
        <v>No hay ejecución</v>
      </c>
      <c r="AC345" s="105" t="str">
        <f t="shared" si="61"/>
        <v>NA</v>
      </c>
      <c r="AD345" s="166"/>
      <c r="AE345" s="65">
        <f t="shared" si="62"/>
        <v>1</v>
      </c>
      <c r="AF345" s="100">
        <f t="shared" si="63"/>
        <v>1</v>
      </c>
      <c r="AG345" s="105" t="str">
        <f t="shared" si="64"/>
        <v>De acuerdo a lo programado</v>
      </c>
      <c r="AH345" s="166"/>
      <c r="AI345" s="65" t="s">
        <v>172</v>
      </c>
      <c r="AJ345" s="105" t="s">
        <v>172</v>
      </c>
    </row>
    <row r="346" spans="1:36" ht="37.049999999999997" customHeight="1">
      <c r="A346" s="63">
        <v>331</v>
      </c>
      <c r="B346" s="162">
        <v>0</v>
      </c>
      <c r="C346" s="162">
        <v>0</v>
      </c>
      <c r="D346" s="162">
        <v>0</v>
      </c>
      <c r="E346" s="162">
        <v>0</v>
      </c>
      <c r="F346" s="162">
        <v>21</v>
      </c>
      <c r="G346" s="231" t="s">
        <v>2846</v>
      </c>
      <c r="H346" s="164" t="s">
        <v>7166</v>
      </c>
      <c r="I346" s="231" t="s">
        <v>20</v>
      </c>
      <c r="J346" s="231" t="s">
        <v>353</v>
      </c>
      <c r="K346" s="231" t="s">
        <v>172</v>
      </c>
      <c r="L346" s="165" t="s">
        <v>3807</v>
      </c>
      <c r="M346" s="165" t="s">
        <v>6800</v>
      </c>
      <c r="N346" s="64">
        <v>2</v>
      </c>
      <c r="O346" s="64">
        <v>1</v>
      </c>
      <c r="P346" s="64">
        <v>1</v>
      </c>
      <c r="Q346" s="64">
        <v>1</v>
      </c>
      <c r="R346" s="64">
        <f t="shared" si="55"/>
        <v>5</v>
      </c>
      <c r="S346" s="105" t="s">
        <v>7160</v>
      </c>
      <c r="T346" s="166" t="s">
        <v>172</v>
      </c>
      <c r="U346" s="159">
        <f t="shared" si="56"/>
        <v>3</v>
      </c>
      <c r="V346" s="273">
        <v>1</v>
      </c>
      <c r="W346" s="100">
        <f t="shared" si="57"/>
        <v>0.33333333333333331</v>
      </c>
      <c r="X346" s="105" t="str">
        <f t="shared" si="58"/>
        <v>En Riesgo de no Cumplimiento</v>
      </c>
      <c r="Y346" s="166" t="s">
        <v>7171</v>
      </c>
      <c r="Z346" s="159">
        <f t="shared" si="59"/>
        <v>2</v>
      </c>
      <c r="AA346" s="159"/>
      <c r="AB346" s="100" t="str">
        <f t="shared" si="60"/>
        <v>No hay ejecución</v>
      </c>
      <c r="AC346" s="105" t="str">
        <f t="shared" si="61"/>
        <v>NA</v>
      </c>
      <c r="AD346" s="166"/>
      <c r="AE346" s="65">
        <f t="shared" si="62"/>
        <v>1</v>
      </c>
      <c r="AF346" s="100">
        <f t="shared" si="63"/>
        <v>0.2</v>
      </c>
      <c r="AG346" s="105" t="str">
        <f t="shared" si="64"/>
        <v>Incumplimiento</v>
      </c>
      <c r="AH346" s="166"/>
      <c r="AI346" s="65" t="s">
        <v>172</v>
      </c>
      <c r="AJ346" s="105" t="s">
        <v>172</v>
      </c>
    </row>
    <row r="347" spans="1:36" ht="37.049999999999997" customHeight="1">
      <c r="A347" s="63">
        <v>332</v>
      </c>
      <c r="B347" s="162">
        <v>0</v>
      </c>
      <c r="C347" s="162">
        <v>0</v>
      </c>
      <c r="D347" s="162">
        <v>0</v>
      </c>
      <c r="E347" s="162">
        <v>0</v>
      </c>
      <c r="F347" s="162">
        <v>21</v>
      </c>
      <c r="G347" s="231" t="s">
        <v>2846</v>
      </c>
      <c r="H347" s="164" t="s">
        <v>7167</v>
      </c>
      <c r="I347" s="231" t="s">
        <v>20</v>
      </c>
      <c r="J347" s="231" t="s">
        <v>353</v>
      </c>
      <c r="K347" s="231" t="s">
        <v>172</v>
      </c>
      <c r="L347" s="165" t="s">
        <v>3807</v>
      </c>
      <c r="M347" s="165" t="s">
        <v>6800</v>
      </c>
      <c r="N347" s="64">
        <v>2</v>
      </c>
      <c r="O347" s="64">
        <v>1</v>
      </c>
      <c r="P347" s="64">
        <v>1</v>
      </c>
      <c r="Q347" s="64">
        <v>1</v>
      </c>
      <c r="R347" s="64">
        <f t="shared" si="55"/>
        <v>5</v>
      </c>
      <c r="S347" s="105" t="s">
        <v>7160</v>
      </c>
      <c r="T347" s="166" t="s">
        <v>172</v>
      </c>
      <c r="U347" s="159">
        <f t="shared" si="56"/>
        <v>3</v>
      </c>
      <c r="V347" s="273">
        <v>3</v>
      </c>
      <c r="W347" s="100">
        <f t="shared" si="57"/>
        <v>1</v>
      </c>
      <c r="X347" s="105" t="str">
        <f t="shared" si="58"/>
        <v>De acuerdo a lo programado</v>
      </c>
      <c r="Y347" s="166"/>
      <c r="Z347" s="159">
        <f t="shared" si="59"/>
        <v>2</v>
      </c>
      <c r="AA347" s="159"/>
      <c r="AB347" s="100" t="str">
        <f t="shared" si="60"/>
        <v>No hay ejecución</v>
      </c>
      <c r="AC347" s="105" t="str">
        <f t="shared" si="61"/>
        <v>NA</v>
      </c>
      <c r="AD347" s="166"/>
      <c r="AE347" s="65">
        <f t="shared" si="62"/>
        <v>3</v>
      </c>
      <c r="AF347" s="100">
        <f t="shared" si="63"/>
        <v>0.6</v>
      </c>
      <c r="AG347" s="105" t="str">
        <f t="shared" si="64"/>
        <v>Incumplimiento</v>
      </c>
      <c r="AH347" s="166"/>
      <c r="AI347" s="65" t="s">
        <v>172</v>
      </c>
      <c r="AJ347" s="105" t="s">
        <v>172</v>
      </c>
    </row>
    <row r="348" spans="1:36" ht="37.049999999999997" customHeight="1">
      <c r="A348" s="63">
        <v>333</v>
      </c>
      <c r="B348" s="162">
        <v>0</v>
      </c>
      <c r="C348" s="162">
        <v>0</v>
      </c>
      <c r="D348" s="162">
        <v>0</v>
      </c>
      <c r="E348" s="162">
        <v>0</v>
      </c>
      <c r="F348" s="162">
        <v>21</v>
      </c>
      <c r="G348" s="231" t="s">
        <v>2846</v>
      </c>
      <c r="H348" s="164" t="s">
        <v>7168</v>
      </c>
      <c r="I348" s="231" t="s">
        <v>18</v>
      </c>
      <c r="J348" s="231" t="s">
        <v>353</v>
      </c>
      <c r="K348" s="231" t="s">
        <v>172</v>
      </c>
      <c r="L348" s="165" t="s">
        <v>3807</v>
      </c>
      <c r="M348" s="165" t="s">
        <v>6800</v>
      </c>
      <c r="N348" s="64">
        <v>2</v>
      </c>
      <c r="O348" s="64">
        <v>1</v>
      </c>
      <c r="P348" s="64">
        <v>1</v>
      </c>
      <c r="Q348" s="64">
        <v>1</v>
      </c>
      <c r="R348" s="64">
        <f t="shared" si="55"/>
        <v>5</v>
      </c>
      <c r="S348" s="105" t="s">
        <v>7160</v>
      </c>
      <c r="T348" s="166" t="s">
        <v>172</v>
      </c>
      <c r="U348" s="159">
        <f t="shared" si="56"/>
        <v>3</v>
      </c>
      <c r="V348" s="273">
        <v>3</v>
      </c>
      <c r="W348" s="100">
        <f t="shared" si="57"/>
        <v>1</v>
      </c>
      <c r="X348" s="105" t="str">
        <f t="shared" si="58"/>
        <v>De acuerdo a lo programado</v>
      </c>
      <c r="Y348" s="166"/>
      <c r="Z348" s="159">
        <f t="shared" si="59"/>
        <v>2</v>
      </c>
      <c r="AA348" s="159"/>
      <c r="AB348" s="100" t="str">
        <f t="shared" si="60"/>
        <v>No hay ejecución</v>
      </c>
      <c r="AC348" s="105" t="str">
        <f t="shared" si="61"/>
        <v>NA</v>
      </c>
      <c r="AD348" s="166"/>
      <c r="AE348" s="65">
        <f t="shared" si="62"/>
        <v>3</v>
      </c>
      <c r="AF348" s="100">
        <f t="shared" si="63"/>
        <v>0.6</v>
      </c>
      <c r="AG348" s="105" t="str">
        <f t="shared" si="64"/>
        <v>Incumplimiento</v>
      </c>
      <c r="AH348" s="166"/>
      <c r="AI348" s="65" t="s">
        <v>172</v>
      </c>
      <c r="AJ348" s="105" t="s">
        <v>172</v>
      </c>
    </row>
    <row r="349" spans="1:36" ht="37.049999999999997" customHeight="1">
      <c r="A349" s="63">
        <v>334</v>
      </c>
      <c r="B349" s="162">
        <v>0</v>
      </c>
      <c r="C349" s="162">
        <v>0</v>
      </c>
      <c r="D349" s="162">
        <v>0</v>
      </c>
      <c r="E349" s="162">
        <v>0</v>
      </c>
      <c r="F349" s="162">
        <v>21</v>
      </c>
      <c r="G349" s="231" t="s">
        <v>2846</v>
      </c>
      <c r="H349" s="164" t="s">
        <v>7169</v>
      </c>
      <c r="I349" s="231" t="s">
        <v>20</v>
      </c>
      <c r="J349" s="231" t="s">
        <v>353</v>
      </c>
      <c r="K349" s="231" t="s">
        <v>172</v>
      </c>
      <c r="L349" s="165" t="s">
        <v>3807</v>
      </c>
      <c r="M349" s="165" t="s">
        <v>6800</v>
      </c>
      <c r="N349" s="64">
        <v>1</v>
      </c>
      <c r="O349" s="64">
        <v>0</v>
      </c>
      <c r="P349" s="64">
        <v>1</v>
      </c>
      <c r="Q349" s="64">
        <v>0</v>
      </c>
      <c r="R349" s="64">
        <f t="shared" si="55"/>
        <v>2</v>
      </c>
      <c r="S349" s="105" t="s">
        <v>7160</v>
      </c>
      <c r="T349" s="166" t="s">
        <v>172</v>
      </c>
      <c r="U349" s="159">
        <f t="shared" si="56"/>
        <v>1</v>
      </c>
      <c r="V349" s="273">
        <v>3</v>
      </c>
      <c r="W349" s="100">
        <f t="shared" si="57"/>
        <v>3</v>
      </c>
      <c r="X349" s="105" t="str">
        <f t="shared" si="58"/>
        <v>De acuerdo a lo programado</v>
      </c>
      <c r="Y349" s="166"/>
      <c r="Z349" s="159">
        <f t="shared" si="59"/>
        <v>1</v>
      </c>
      <c r="AA349" s="159"/>
      <c r="AB349" s="100" t="str">
        <f t="shared" si="60"/>
        <v>No hay ejecución</v>
      </c>
      <c r="AC349" s="105" t="str">
        <f t="shared" si="61"/>
        <v>NA</v>
      </c>
      <c r="AD349" s="166"/>
      <c r="AE349" s="65">
        <f t="shared" si="62"/>
        <v>3</v>
      </c>
      <c r="AF349" s="100">
        <f t="shared" si="63"/>
        <v>1.5</v>
      </c>
      <c r="AG349" s="105" t="str">
        <f t="shared" si="64"/>
        <v>De acuerdo a lo programado</v>
      </c>
      <c r="AH349" s="166"/>
      <c r="AI349" s="65" t="s">
        <v>172</v>
      </c>
      <c r="AJ349" s="105" t="s">
        <v>172</v>
      </c>
    </row>
    <row r="350" spans="1:36" ht="37.049999999999997" customHeight="1">
      <c r="A350" s="63">
        <v>335</v>
      </c>
      <c r="B350" s="162">
        <v>0</v>
      </c>
      <c r="C350" s="162">
        <v>0</v>
      </c>
      <c r="D350" s="162">
        <v>0</v>
      </c>
      <c r="E350" s="162">
        <v>0</v>
      </c>
      <c r="F350" s="162">
        <v>21</v>
      </c>
      <c r="G350" s="231" t="s">
        <v>2846</v>
      </c>
      <c r="H350" s="164" t="s">
        <v>7172</v>
      </c>
      <c r="I350" s="231" t="s">
        <v>20</v>
      </c>
      <c r="J350" s="231" t="s">
        <v>353</v>
      </c>
      <c r="K350" s="231" t="s">
        <v>172</v>
      </c>
      <c r="L350" s="165" t="s">
        <v>3807</v>
      </c>
      <c r="M350" s="165" t="s">
        <v>6800</v>
      </c>
      <c r="N350" s="64">
        <v>1</v>
      </c>
      <c r="O350" s="64">
        <v>0</v>
      </c>
      <c r="P350" s="64">
        <v>1</v>
      </c>
      <c r="Q350" s="64">
        <v>0</v>
      </c>
      <c r="R350" s="64">
        <f t="shared" si="55"/>
        <v>2</v>
      </c>
      <c r="S350" s="105" t="s">
        <v>7160</v>
      </c>
      <c r="T350" s="166" t="s">
        <v>172</v>
      </c>
      <c r="U350" s="159">
        <f t="shared" si="56"/>
        <v>1</v>
      </c>
      <c r="V350" s="273">
        <v>2</v>
      </c>
      <c r="W350" s="100">
        <f t="shared" si="57"/>
        <v>2</v>
      </c>
      <c r="X350" s="105" t="str">
        <f t="shared" si="58"/>
        <v>De acuerdo a lo programado</v>
      </c>
      <c r="Y350" s="166"/>
      <c r="Z350" s="159">
        <f t="shared" si="59"/>
        <v>1</v>
      </c>
      <c r="AA350" s="159"/>
      <c r="AB350" s="100" t="str">
        <f t="shared" si="60"/>
        <v>No hay ejecución</v>
      </c>
      <c r="AC350" s="105" t="str">
        <f t="shared" si="61"/>
        <v>NA</v>
      </c>
      <c r="AD350" s="166"/>
      <c r="AE350" s="65">
        <f t="shared" si="62"/>
        <v>2</v>
      </c>
      <c r="AF350" s="100">
        <f t="shared" si="63"/>
        <v>1</v>
      </c>
      <c r="AG350" s="105" t="str">
        <f t="shared" si="64"/>
        <v>De acuerdo a lo programado</v>
      </c>
      <c r="AH350" s="166"/>
      <c r="AI350" s="65" t="s">
        <v>172</v>
      </c>
      <c r="AJ350" s="105" t="s">
        <v>172</v>
      </c>
    </row>
    <row r="351" spans="1:36" ht="47.25" customHeight="1" thickTop="1" thickBot="1">
      <c r="A351" s="63">
        <v>336</v>
      </c>
      <c r="B351" s="162">
        <v>0</v>
      </c>
      <c r="C351" s="162">
        <v>0</v>
      </c>
      <c r="D351" s="162">
        <v>0</v>
      </c>
      <c r="E351" s="162">
        <v>0</v>
      </c>
      <c r="F351" s="162">
        <v>21</v>
      </c>
      <c r="G351" s="231" t="s">
        <v>2846</v>
      </c>
      <c r="H351" s="164" t="s">
        <v>7173</v>
      </c>
      <c r="I351" s="231" t="s">
        <v>20</v>
      </c>
      <c r="J351" s="231" t="s">
        <v>353</v>
      </c>
      <c r="K351" s="231" t="s">
        <v>172</v>
      </c>
      <c r="L351" s="165" t="s">
        <v>642</v>
      </c>
      <c r="M351" s="165" t="s">
        <v>674</v>
      </c>
      <c r="N351" s="64">
        <v>0</v>
      </c>
      <c r="O351" s="64">
        <v>0</v>
      </c>
      <c r="P351" s="64">
        <v>2</v>
      </c>
      <c r="Q351" s="64">
        <v>0</v>
      </c>
      <c r="R351" s="64">
        <f t="shared" si="55"/>
        <v>2</v>
      </c>
      <c r="S351" s="105" t="s">
        <v>7160</v>
      </c>
      <c r="T351" s="166" t="s">
        <v>172</v>
      </c>
      <c r="U351" s="159">
        <f t="shared" si="56"/>
        <v>0</v>
      </c>
      <c r="V351" s="273"/>
      <c r="W351" s="100" t="str">
        <f t="shared" si="57"/>
        <v>No hay ejecución</v>
      </c>
      <c r="X351" s="105" t="str">
        <f t="shared" si="58"/>
        <v>NA</v>
      </c>
      <c r="Y351" s="166"/>
      <c r="Z351" s="159">
        <f t="shared" si="59"/>
        <v>2</v>
      </c>
      <c r="AA351" s="159"/>
      <c r="AB351" s="100" t="str">
        <f t="shared" si="60"/>
        <v>No hay ejecución</v>
      </c>
      <c r="AC351" s="105" t="str">
        <f t="shared" si="61"/>
        <v>NA</v>
      </c>
      <c r="AD351" s="166"/>
      <c r="AE351" s="65">
        <f t="shared" si="62"/>
        <v>0</v>
      </c>
      <c r="AF351" s="100" t="str">
        <f t="shared" si="63"/>
        <v>No hay Programación</v>
      </c>
      <c r="AG351" s="105" t="str">
        <f t="shared" si="64"/>
        <v>De acuerdo a lo programado</v>
      </c>
      <c r="AH351" s="166"/>
      <c r="AI351" s="65" t="s">
        <v>172</v>
      </c>
      <c r="AJ351" s="105" t="s">
        <v>172</v>
      </c>
    </row>
    <row r="352" spans="1:36" ht="37.049999999999997" customHeight="1" thickTop="1" thickBot="1">
      <c r="A352" s="63">
        <v>337</v>
      </c>
      <c r="B352" s="162">
        <v>0</v>
      </c>
      <c r="C352" s="162">
        <v>0</v>
      </c>
      <c r="D352" s="162">
        <v>0</v>
      </c>
      <c r="E352" s="162">
        <v>0</v>
      </c>
      <c r="F352" s="162">
        <v>21</v>
      </c>
      <c r="G352" s="231" t="s">
        <v>2846</v>
      </c>
      <c r="H352" s="164" t="s">
        <v>7174</v>
      </c>
      <c r="I352" s="231" t="s">
        <v>20</v>
      </c>
      <c r="J352" s="231" t="s">
        <v>353</v>
      </c>
      <c r="K352" s="231" t="s">
        <v>172</v>
      </c>
      <c r="L352" s="165" t="s">
        <v>642</v>
      </c>
      <c r="M352" s="165" t="s">
        <v>674</v>
      </c>
      <c r="N352" s="64">
        <v>0</v>
      </c>
      <c r="O352" s="64">
        <v>0</v>
      </c>
      <c r="P352" s="64">
        <v>1</v>
      </c>
      <c r="Q352" s="64">
        <v>0</v>
      </c>
      <c r="R352" s="64">
        <f t="shared" si="55"/>
        <v>1</v>
      </c>
      <c r="S352" s="105" t="s">
        <v>7160</v>
      </c>
      <c r="T352" s="166" t="s">
        <v>172</v>
      </c>
      <c r="U352" s="159">
        <f t="shared" si="56"/>
        <v>0</v>
      </c>
      <c r="V352" s="273"/>
      <c r="W352" s="100" t="str">
        <f t="shared" si="57"/>
        <v>No hay ejecución</v>
      </c>
      <c r="X352" s="105" t="str">
        <f t="shared" si="58"/>
        <v>NA</v>
      </c>
      <c r="Y352" s="166"/>
      <c r="Z352" s="159">
        <f t="shared" si="59"/>
        <v>1</v>
      </c>
      <c r="AA352" s="159"/>
      <c r="AB352" s="100" t="str">
        <f t="shared" si="60"/>
        <v>No hay ejecución</v>
      </c>
      <c r="AC352" s="105" t="str">
        <f t="shared" si="61"/>
        <v>NA</v>
      </c>
      <c r="AD352" s="166"/>
      <c r="AE352" s="65">
        <f t="shared" si="62"/>
        <v>0</v>
      </c>
      <c r="AF352" s="100" t="str">
        <f t="shared" si="63"/>
        <v>No hay Programación</v>
      </c>
      <c r="AG352" s="105" t="str">
        <f t="shared" si="64"/>
        <v>De acuerdo a lo programado</v>
      </c>
      <c r="AH352" s="166"/>
      <c r="AI352" s="65" t="s">
        <v>172</v>
      </c>
      <c r="AJ352" s="105" t="s">
        <v>172</v>
      </c>
    </row>
    <row r="353" spans="1:36" ht="37.049999999999997" customHeight="1" thickTop="1" thickBot="1">
      <c r="A353" s="63">
        <v>338</v>
      </c>
      <c r="B353" s="162">
        <v>0</v>
      </c>
      <c r="C353" s="162">
        <v>0</v>
      </c>
      <c r="D353" s="162">
        <v>0</v>
      </c>
      <c r="E353" s="162">
        <v>0</v>
      </c>
      <c r="F353" s="162">
        <v>21</v>
      </c>
      <c r="G353" s="231" t="s">
        <v>2846</v>
      </c>
      <c r="H353" s="164" t="s">
        <v>7175</v>
      </c>
      <c r="I353" s="231" t="s">
        <v>20</v>
      </c>
      <c r="J353" s="231" t="s">
        <v>353</v>
      </c>
      <c r="K353" s="231" t="s">
        <v>172</v>
      </c>
      <c r="L353" s="165" t="s">
        <v>642</v>
      </c>
      <c r="M353" s="165" t="s">
        <v>674</v>
      </c>
      <c r="N353" s="64">
        <v>0</v>
      </c>
      <c r="O353" s="64">
        <v>0</v>
      </c>
      <c r="P353" s="64">
        <v>2</v>
      </c>
      <c r="Q353" s="64">
        <v>0</v>
      </c>
      <c r="R353" s="64">
        <f t="shared" si="55"/>
        <v>2</v>
      </c>
      <c r="S353" s="105" t="s">
        <v>7160</v>
      </c>
      <c r="T353" s="166" t="s">
        <v>172</v>
      </c>
      <c r="U353" s="159">
        <f t="shared" si="56"/>
        <v>0</v>
      </c>
      <c r="V353" s="273"/>
      <c r="W353" s="100" t="str">
        <f t="shared" si="57"/>
        <v>No hay ejecución</v>
      </c>
      <c r="X353" s="105" t="str">
        <f t="shared" si="58"/>
        <v>NA</v>
      </c>
      <c r="Y353" s="166"/>
      <c r="Z353" s="159">
        <f t="shared" si="59"/>
        <v>2</v>
      </c>
      <c r="AA353" s="159"/>
      <c r="AB353" s="100" t="str">
        <f t="shared" si="60"/>
        <v>No hay ejecución</v>
      </c>
      <c r="AC353" s="105" t="str">
        <f t="shared" si="61"/>
        <v>NA</v>
      </c>
      <c r="AD353" s="166"/>
      <c r="AE353" s="65">
        <f t="shared" si="62"/>
        <v>0</v>
      </c>
      <c r="AF353" s="100" t="str">
        <f t="shared" si="63"/>
        <v>No hay Programación</v>
      </c>
      <c r="AG353" s="105" t="str">
        <f t="shared" si="64"/>
        <v>De acuerdo a lo programado</v>
      </c>
      <c r="AH353" s="166"/>
      <c r="AI353" s="65" t="s">
        <v>172</v>
      </c>
      <c r="AJ353" s="105" t="s">
        <v>172</v>
      </c>
    </row>
    <row r="354" spans="1:36" ht="37.049999999999997" customHeight="1" thickTop="1" thickBot="1">
      <c r="A354" s="63">
        <v>339</v>
      </c>
      <c r="B354" s="162">
        <v>0</v>
      </c>
      <c r="C354" s="162">
        <v>0</v>
      </c>
      <c r="D354" s="162">
        <v>0</v>
      </c>
      <c r="E354" s="162">
        <v>0</v>
      </c>
      <c r="F354" s="162">
        <v>21</v>
      </c>
      <c r="G354" s="231" t="s">
        <v>2846</v>
      </c>
      <c r="H354" s="164" t="s">
        <v>7176</v>
      </c>
      <c r="I354" s="231" t="s">
        <v>18</v>
      </c>
      <c r="J354" s="231" t="s">
        <v>353</v>
      </c>
      <c r="K354" s="231" t="s">
        <v>172</v>
      </c>
      <c r="L354" s="165" t="s">
        <v>642</v>
      </c>
      <c r="M354" s="165" t="s">
        <v>6793</v>
      </c>
      <c r="N354" s="64">
        <v>0</v>
      </c>
      <c r="O354" s="64">
        <v>0</v>
      </c>
      <c r="P354" s="64">
        <v>2</v>
      </c>
      <c r="Q354" s="64">
        <v>0</v>
      </c>
      <c r="R354" s="64">
        <f t="shared" si="55"/>
        <v>2</v>
      </c>
      <c r="S354" s="105" t="s">
        <v>7160</v>
      </c>
      <c r="T354" s="166" t="s">
        <v>172</v>
      </c>
      <c r="U354" s="159">
        <f t="shared" si="56"/>
        <v>0</v>
      </c>
      <c r="V354" s="273"/>
      <c r="W354" s="100" t="str">
        <f t="shared" si="57"/>
        <v>No hay ejecución</v>
      </c>
      <c r="X354" s="105" t="str">
        <f t="shared" si="58"/>
        <v>NA</v>
      </c>
      <c r="Y354" s="166"/>
      <c r="Z354" s="159">
        <f t="shared" si="59"/>
        <v>2</v>
      </c>
      <c r="AA354" s="159"/>
      <c r="AB354" s="100" t="str">
        <f t="shared" si="60"/>
        <v>No hay ejecución</v>
      </c>
      <c r="AC354" s="105" t="str">
        <f t="shared" si="61"/>
        <v>NA</v>
      </c>
      <c r="AD354" s="166"/>
      <c r="AE354" s="65">
        <f t="shared" si="62"/>
        <v>0</v>
      </c>
      <c r="AF354" s="100" t="str">
        <f t="shared" si="63"/>
        <v>No hay Programación</v>
      </c>
      <c r="AG354" s="105" t="str">
        <f t="shared" si="64"/>
        <v>De acuerdo a lo programado</v>
      </c>
      <c r="AH354" s="166"/>
      <c r="AI354" s="65" t="s">
        <v>172</v>
      </c>
      <c r="AJ354" s="105" t="s">
        <v>172</v>
      </c>
    </row>
    <row r="355" spans="1:36" ht="37.049999999999997" customHeight="1" thickTop="1" thickBot="1">
      <c r="A355" s="63">
        <v>340</v>
      </c>
      <c r="B355" s="162">
        <v>0</v>
      </c>
      <c r="C355" s="162">
        <v>0</v>
      </c>
      <c r="D355" s="162">
        <v>0</v>
      </c>
      <c r="E355" s="162">
        <v>0</v>
      </c>
      <c r="F355" s="162">
        <v>21</v>
      </c>
      <c r="G355" s="231" t="s">
        <v>2846</v>
      </c>
      <c r="H355" s="164" t="s">
        <v>7177</v>
      </c>
      <c r="I355" s="231" t="s">
        <v>20</v>
      </c>
      <c r="J355" s="231" t="s">
        <v>353</v>
      </c>
      <c r="K355" s="231" t="s">
        <v>172</v>
      </c>
      <c r="L355" s="165" t="s">
        <v>3807</v>
      </c>
      <c r="M355" s="165" t="s">
        <v>6800</v>
      </c>
      <c r="N355" s="64">
        <v>0</v>
      </c>
      <c r="O355" s="64">
        <v>0</v>
      </c>
      <c r="P355" s="64">
        <v>10</v>
      </c>
      <c r="Q355" s="64">
        <v>0</v>
      </c>
      <c r="R355" s="64">
        <f t="shared" si="55"/>
        <v>10</v>
      </c>
      <c r="S355" s="105" t="s">
        <v>7160</v>
      </c>
      <c r="T355" s="166" t="s">
        <v>172</v>
      </c>
      <c r="U355" s="159">
        <f t="shared" si="56"/>
        <v>0</v>
      </c>
      <c r="V355" s="273"/>
      <c r="W355" s="100" t="str">
        <f t="shared" si="57"/>
        <v>No hay ejecución</v>
      </c>
      <c r="X355" s="105" t="str">
        <f t="shared" si="58"/>
        <v>NA</v>
      </c>
      <c r="Y355" s="166"/>
      <c r="Z355" s="159">
        <f t="shared" si="59"/>
        <v>10</v>
      </c>
      <c r="AA355" s="159"/>
      <c r="AB355" s="100" t="str">
        <f t="shared" si="60"/>
        <v>No hay ejecución</v>
      </c>
      <c r="AC355" s="105" t="str">
        <f t="shared" si="61"/>
        <v>NA</v>
      </c>
      <c r="AD355" s="166"/>
      <c r="AE355" s="65">
        <f t="shared" si="62"/>
        <v>0</v>
      </c>
      <c r="AF355" s="100" t="str">
        <f t="shared" si="63"/>
        <v>No hay Programación</v>
      </c>
      <c r="AG355" s="105" t="str">
        <f t="shared" si="64"/>
        <v>De acuerdo a lo programado</v>
      </c>
      <c r="AH355" s="166"/>
      <c r="AI355" s="65" t="s">
        <v>172</v>
      </c>
      <c r="AJ355" s="105" t="s">
        <v>172</v>
      </c>
    </row>
    <row r="356" spans="1:36" ht="37.049999999999997" customHeight="1" thickTop="1" thickBot="1">
      <c r="A356" s="63">
        <v>341</v>
      </c>
      <c r="B356" s="162">
        <v>0</v>
      </c>
      <c r="C356" s="162">
        <v>0</v>
      </c>
      <c r="D356" s="162">
        <v>0</v>
      </c>
      <c r="E356" s="162">
        <v>0</v>
      </c>
      <c r="F356" s="162">
        <v>21</v>
      </c>
      <c r="G356" s="231" t="s">
        <v>2846</v>
      </c>
      <c r="H356" s="164" t="s">
        <v>7178</v>
      </c>
      <c r="I356" s="231" t="s">
        <v>20</v>
      </c>
      <c r="J356" s="231" t="s">
        <v>353</v>
      </c>
      <c r="K356" s="231" t="s">
        <v>172</v>
      </c>
      <c r="L356" s="165" t="s">
        <v>3807</v>
      </c>
      <c r="M356" s="165" t="s">
        <v>6800</v>
      </c>
      <c r="N356" s="64">
        <v>0</v>
      </c>
      <c r="O356" s="64">
        <v>0</v>
      </c>
      <c r="P356" s="64">
        <v>10</v>
      </c>
      <c r="Q356" s="64">
        <v>0</v>
      </c>
      <c r="R356" s="64">
        <f t="shared" si="55"/>
        <v>10</v>
      </c>
      <c r="S356" s="105" t="s">
        <v>7160</v>
      </c>
      <c r="T356" s="166" t="s">
        <v>172</v>
      </c>
      <c r="U356" s="159">
        <f t="shared" si="56"/>
        <v>0</v>
      </c>
      <c r="V356" s="273"/>
      <c r="W356" s="100" t="str">
        <f t="shared" si="57"/>
        <v>No hay ejecución</v>
      </c>
      <c r="X356" s="105" t="str">
        <f t="shared" si="58"/>
        <v>NA</v>
      </c>
      <c r="Y356" s="166"/>
      <c r="Z356" s="159">
        <f t="shared" si="59"/>
        <v>10</v>
      </c>
      <c r="AA356" s="159"/>
      <c r="AB356" s="100" t="str">
        <f t="shared" si="60"/>
        <v>No hay ejecución</v>
      </c>
      <c r="AC356" s="105" t="str">
        <f t="shared" si="61"/>
        <v>NA</v>
      </c>
      <c r="AD356" s="166"/>
      <c r="AE356" s="65">
        <f t="shared" si="62"/>
        <v>0</v>
      </c>
      <c r="AF356" s="100" t="str">
        <f t="shared" si="63"/>
        <v>No hay Programación</v>
      </c>
      <c r="AG356" s="105" t="str">
        <f t="shared" si="64"/>
        <v>De acuerdo a lo programado</v>
      </c>
      <c r="AH356" s="166"/>
      <c r="AI356" s="65" t="s">
        <v>172</v>
      </c>
      <c r="AJ356" s="105" t="s">
        <v>172</v>
      </c>
    </row>
    <row r="357" spans="1:36" ht="37.049999999999997" customHeight="1" thickTop="1" thickBot="1">
      <c r="A357" s="63">
        <v>342</v>
      </c>
      <c r="B357" s="162">
        <v>0</v>
      </c>
      <c r="C357" s="162">
        <v>0</v>
      </c>
      <c r="D357" s="162">
        <v>0</v>
      </c>
      <c r="E357" s="162">
        <v>0</v>
      </c>
      <c r="F357" s="162">
        <v>21</v>
      </c>
      <c r="G357" s="231" t="s">
        <v>2846</v>
      </c>
      <c r="H357" s="164" t="s">
        <v>7179</v>
      </c>
      <c r="I357" s="231" t="s">
        <v>18</v>
      </c>
      <c r="J357" s="231" t="s">
        <v>353</v>
      </c>
      <c r="K357" s="231" t="s">
        <v>172</v>
      </c>
      <c r="L357" s="165" t="s">
        <v>3807</v>
      </c>
      <c r="M357" s="165" t="s">
        <v>6800</v>
      </c>
      <c r="N357" s="64">
        <v>0</v>
      </c>
      <c r="O357" s="64">
        <v>0</v>
      </c>
      <c r="P357" s="64">
        <v>10</v>
      </c>
      <c r="Q357" s="64">
        <v>0</v>
      </c>
      <c r="R357" s="64">
        <f t="shared" si="55"/>
        <v>10</v>
      </c>
      <c r="S357" s="105" t="s">
        <v>7160</v>
      </c>
      <c r="T357" s="166" t="s">
        <v>172</v>
      </c>
      <c r="U357" s="159">
        <f t="shared" si="56"/>
        <v>0</v>
      </c>
      <c r="V357" s="273"/>
      <c r="W357" s="100" t="str">
        <f t="shared" si="57"/>
        <v>No hay ejecución</v>
      </c>
      <c r="X357" s="105" t="str">
        <f t="shared" si="58"/>
        <v>NA</v>
      </c>
      <c r="Y357" s="166"/>
      <c r="Z357" s="159">
        <f t="shared" si="59"/>
        <v>10</v>
      </c>
      <c r="AA357" s="159"/>
      <c r="AB357" s="100" t="str">
        <f t="shared" si="60"/>
        <v>No hay ejecución</v>
      </c>
      <c r="AC357" s="105" t="str">
        <f t="shared" si="61"/>
        <v>NA</v>
      </c>
      <c r="AD357" s="166"/>
      <c r="AE357" s="65">
        <f t="shared" si="62"/>
        <v>0</v>
      </c>
      <c r="AF357" s="100" t="str">
        <f t="shared" si="63"/>
        <v>No hay Programación</v>
      </c>
      <c r="AG357" s="105" t="str">
        <f t="shared" si="64"/>
        <v>De acuerdo a lo programado</v>
      </c>
      <c r="AH357" s="166"/>
      <c r="AI357" s="65" t="s">
        <v>172</v>
      </c>
      <c r="AJ357" s="105" t="s">
        <v>172</v>
      </c>
    </row>
    <row r="358" spans="1:36" ht="37.049999999999997" customHeight="1" thickTop="1" thickBot="1">
      <c r="A358" s="63">
        <v>343</v>
      </c>
      <c r="B358" s="162">
        <v>0</v>
      </c>
      <c r="C358" s="162">
        <v>0</v>
      </c>
      <c r="D358" s="162">
        <v>0</v>
      </c>
      <c r="E358" s="162">
        <v>0</v>
      </c>
      <c r="F358" s="162">
        <v>21</v>
      </c>
      <c r="G358" s="231" t="s">
        <v>2846</v>
      </c>
      <c r="H358" s="164" t="s">
        <v>7180</v>
      </c>
      <c r="I358" s="231" t="s">
        <v>20</v>
      </c>
      <c r="J358" s="231" t="s">
        <v>353</v>
      </c>
      <c r="K358" s="231" t="s">
        <v>172</v>
      </c>
      <c r="L358" s="165" t="s">
        <v>3807</v>
      </c>
      <c r="M358" s="165" t="s">
        <v>6800</v>
      </c>
      <c r="N358" s="64">
        <v>0</v>
      </c>
      <c r="O358" s="64">
        <v>0</v>
      </c>
      <c r="P358" s="64">
        <v>0</v>
      </c>
      <c r="Q358" s="64">
        <v>1</v>
      </c>
      <c r="R358" s="64">
        <f t="shared" si="55"/>
        <v>1</v>
      </c>
      <c r="S358" s="105" t="s">
        <v>7160</v>
      </c>
      <c r="T358" s="166" t="s">
        <v>172</v>
      </c>
      <c r="U358" s="159">
        <f t="shared" si="56"/>
        <v>0</v>
      </c>
      <c r="V358" s="273"/>
      <c r="W358" s="100" t="str">
        <f t="shared" si="57"/>
        <v>No hay ejecución</v>
      </c>
      <c r="X358" s="105" t="str">
        <f t="shared" si="58"/>
        <v>NA</v>
      </c>
      <c r="Y358" s="166"/>
      <c r="Z358" s="159">
        <f t="shared" si="59"/>
        <v>1</v>
      </c>
      <c r="AA358" s="159"/>
      <c r="AB358" s="100" t="str">
        <f t="shared" si="60"/>
        <v>No hay ejecución</v>
      </c>
      <c r="AC358" s="105" t="str">
        <f t="shared" si="61"/>
        <v>NA</v>
      </c>
      <c r="AD358" s="166"/>
      <c r="AE358" s="65">
        <f t="shared" si="62"/>
        <v>0</v>
      </c>
      <c r="AF358" s="100" t="str">
        <f t="shared" si="63"/>
        <v>No hay Programación</v>
      </c>
      <c r="AG358" s="105" t="str">
        <f t="shared" si="64"/>
        <v>De acuerdo a lo programado</v>
      </c>
      <c r="AH358" s="166"/>
      <c r="AI358" s="65" t="s">
        <v>172</v>
      </c>
      <c r="AJ358" s="105" t="s">
        <v>172</v>
      </c>
    </row>
    <row r="359" spans="1:36" ht="37.049999999999997" customHeight="1" thickTop="1" thickBot="1">
      <c r="A359" s="63">
        <v>344</v>
      </c>
      <c r="B359" s="162">
        <v>0</v>
      </c>
      <c r="C359" s="162">
        <v>0</v>
      </c>
      <c r="D359" s="162">
        <v>0</v>
      </c>
      <c r="E359" s="162">
        <v>0</v>
      </c>
      <c r="F359" s="162">
        <v>21</v>
      </c>
      <c r="G359" s="231" t="s">
        <v>2846</v>
      </c>
      <c r="H359" s="164" t="s">
        <v>7181</v>
      </c>
      <c r="I359" s="231" t="s">
        <v>20</v>
      </c>
      <c r="J359" s="231" t="s">
        <v>353</v>
      </c>
      <c r="K359" s="231" t="s">
        <v>172</v>
      </c>
      <c r="L359" s="165" t="s">
        <v>3807</v>
      </c>
      <c r="M359" s="165" t="s">
        <v>6800</v>
      </c>
      <c r="N359" s="64">
        <v>0</v>
      </c>
      <c r="O359" s="64">
        <v>0</v>
      </c>
      <c r="P359" s="64">
        <v>0</v>
      </c>
      <c r="Q359" s="64">
        <v>1</v>
      </c>
      <c r="R359" s="64">
        <f t="shared" si="55"/>
        <v>1</v>
      </c>
      <c r="S359" s="105" t="s">
        <v>7160</v>
      </c>
      <c r="T359" s="166" t="s">
        <v>172</v>
      </c>
      <c r="U359" s="159">
        <f t="shared" si="56"/>
        <v>0</v>
      </c>
      <c r="V359" s="273"/>
      <c r="W359" s="100" t="str">
        <f t="shared" si="57"/>
        <v>No hay ejecución</v>
      </c>
      <c r="X359" s="105" t="str">
        <f t="shared" si="58"/>
        <v>NA</v>
      </c>
      <c r="Y359" s="166"/>
      <c r="Z359" s="159">
        <f t="shared" si="59"/>
        <v>1</v>
      </c>
      <c r="AA359" s="159"/>
      <c r="AB359" s="100" t="str">
        <f t="shared" si="60"/>
        <v>No hay ejecución</v>
      </c>
      <c r="AC359" s="105" t="str">
        <f t="shared" si="61"/>
        <v>NA</v>
      </c>
      <c r="AD359" s="166"/>
      <c r="AE359" s="65">
        <f t="shared" si="62"/>
        <v>0</v>
      </c>
      <c r="AF359" s="100" t="str">
        <f t="shared" si="63"/>
        <v>No hay Programación</v>
      </c>
      <c r="AG359" s="105" t="str">
        <f t="shared" si="64"/>
        <v>De acuerdo a lo programado</v>
      </c>
      <c r="AH359" s="166"/>
      <c r="AI359" s="65" t="s">
        <v>172</v>
      </c>
      <c r="AJ359" s="105" t="s">
        <v>172</v>
      </c>
    </row>
    <row r="360" spans="1:36" ht="71.55" customHeight="1">
      <c r="A360" s="63">
        <v>345</v>
      </c>
      <c r="B360" s="162">
        <v>0</v>
      </c>
      <c r="C360" s="162">
        <v>0</v>
      </c>
      <c r="D360" s="162">
        <v>0</v>
      </c>
      <c r="E360" s="162">
        <v>0</v>
      </c>
      <c r="F360" s="162">
        <v>21</v>
      </c>
      <c r="G360" s="231" t="s">
        <v>2846</v>
      </c>
      <c r="H360" s="164" t="s">
        <v>7182</v>
      </c>
      <c r="I360" s="231" t="s">
        <v>20</v>
      </c>
      <c r="J360" s="231" t="s">
        <v>172</v>
      </c>
      <c r="K360" s="231" t="s">
        <v>172</v>
      </c>
      <c r="L360" s="165" t="s">
        <v>3807</v>
      </c>
      <c r="M360" s="165" t="s">
        <v>636</v>
      </c>
      <c r="N360" s="64">
        <v>3</v>
      </c>
      <c r="O360" s="64">
        <v>3</v>
      </c>
      <c r="P360" s="64">
        <v>3</v>
      </c>
      <c r="Q360" s="64">
        <v>3</v>
      </c>
      <c r="R360" s="64">
        <f t="shared" si="55"/>
        <v>12</v>
      </c>
      <c r="S360" s="105" t="s">
        <v>6824</v>
      </c>
      <c r="T360" s="166" t="s">
        <v>7183</v>
      </c>
      <c r="U360" s="159">
        <f t="shared" si="56"/>
        <v>6</v>
      </c>
      <c r="V360" s="273">
        <v>3</v>
      </c>
      <c r="W360" s="100">
        <f t="shared" si="57"/>
        <v>0.5</v>
      </c>
      <c r="X360" s="105" t="str">
        <f t="shared" si="58"/>
        <v>En Riesgo de no Cumplimiento</v>
      </c>
      <c r="Y360" s="166" t="s">
        <v>7184</v>
      </c>
      <c r="Z360" s="159">
        <f t="shared" si="59"/>
        <v>6</v>
      </c>
      <c r="AA360" s="159"/>
      <c r="AB360" s="100" t="str">
        <f t="shared" si="60"/>
        <v>No hay ejecución</v>
      </c>
      <c r="AC360" s="105" t="str">
        <f t="shared" si="61"/>
        <v>NA</v>
      </c>
      <c r="AD360" s="166"/>
      <c r="AE360" s="65">
        <f t="shared" si="62"/>
        <v>3</v>
      </c>
      <c r="AF360" s="100">
        <f t="shared" si="63"/>
        <v>0.25</v>
      </c>
      <c r="AG360" s="105" t="str">
        <f t="shared" si="64"/>
        <v>Incumplimiento</v>
      </c>
      <c r="AH360" s="166"/>
      <c r="AI360" s="65" t="s">
        <v>172</v>
      </c>
      <c r="AJ360" s="105" t="s">
        <v>172</v>
      </c>
    </row>
    <row r="361" spans="1:36" ht="16.5" customHeight="1" thickTop="1">
      <c r="A361" s="597" t="s">
        <v>802</v>
      </c>
      <c r="B361" s="597"/>
      <c r="C361" s="597"/>
      <c r="D361" s="597"/>
      <c r="E361" s="597"/>
      <c r="F361" s="597"/>
      <c r="G361" s="597"/>
      <c r="H361" s="597"/>
      <c r="I361" s="597"/>
      <c r="J361" s="597"/>
      <c r="K361" s="597"/>
      <c r="L361" s="597"/>
      <c r="M361" s="597"/>
      <c r="N361" s="597"/>
      <c r="O361" s="597"/>
      <c r="P361" s="597"/>
      <c r="Q361" s="597"/>
      <c r="R361" s="597"/>
      <c r="S361" s="597"/>
      <c r="T361" s="598"/>
      <c r="U361" s="272"/>
      <c r="V361" s="272"/>
      <c r="W361" s="272"/>
      <c r="X361" s="272"/>
      <c r="Y361" s="272"/>
      <c r="Z361" s="272"/>
      <c r="AA361" s="272"/>
      <c r="AB361" s="272"/>
      <c r="AC361" s="272"/>
      <c r="AD361" s="272"/>
      <c r="AE361" s="272"/>
      <c r="AF361" s="272"/>
      <c r="AG361" s="272"/>
      <c r="AH361" s="272"/>
      <c r="AI361" s="600"/>
      <c r="AJ361" s="600"/>
    </row>
    <row r="362" spans="1:36" ht="12" customHeight="1" thickBot="1">
      <c r="A362" s="63">
        <f>A360+1</f>
        <v>346</v>
      </c>
      <c r="B362" s="162"/>
      <c r="C362" s="162"/>
      <c r="D362" s="162"/>
      <c r="E362" s="162"/>
      <c r="F362" s="162"/>
      <c r="G362" s="218"/>
      <c r="H362" s="218"/>
      <c r="I362" s="218"/>
      <c r="J362" s="218"/>
      <c r="K362" s="218"/>
      <c r="L362" s="274"/>
      <c r="M362" s="274"/>
      <c r="N362" s="148"/>
      <c r="O362" s="148"/>
      <c r="P362" s="148"/>
      <c r="Q362" s="148"/>
      <c r="R362" s="65">
        <f t="shared" ref="R362" si="65">N362+O362+P362+Q362</f>
        <v>0</v>
      </c>
      <c r="S362" s="148"/>
      <c r="T362" s="221"/>
      <c r="U362" s="221"/>
      <c r="V362" s="221"/>
      <c r="W362" s="221"/>
      <c r="X362" s="221"/>
      <c r="Y362" s="221"/>
      <c r="Z362" s="221"/>
      <c r="AA362" s="221"/>
      <c r="AB362" s="221"/>
      <c r="AC362" s="221"/>
      <c r="AD362" s="221"/>
      <c r="AE362" s="221"/>
      <c r="AF362" s="221"/>
      <c r="AG362" s="221"/>
      <c r="AH362" s="221"/>
      <c r="AI362" s="275"/>
      <c r="AJ362" s="275"/>
    </row>
    <row r="363" spans="1:36" ht="10.8" thickTop="1" thickBot="1">
      <c r="A363" s="66"/>
      <c r="B363" s="66"/>
      <c r="C363" s="66"/>
      <c r="D363" s="66"/>
      <c r="E363" s="66"/>
      <c r="F363" s="66"/>
      <c r="G363" s="66"/>
      <c r="H363" s="66"/>
      <c r="I363" s="66"/>
      <c r="J363" s="66"/>
      <c r="K363" s="66"/>
      <c r="L363" s="67"/>
      <c r="M363" s="67"/>
      <c r="N363" s="68"/>
      <c r="O363" s="68"/>
      <c r="P363" s="68"/>
      <c r="Q363" s="68"/>
      <c r="R363" s="68"/>
      <c r="S363" s="68"/>
      <c r="T363" s="68"/>
      <c r="U363" s="74"/>
      <c r="V363" s="74"/>
      <c r="W363" s="74"/>
      <c r="X363" s="74"/>
      <c r="Y363" s="74"/>
      <c r="Z363" s="74"/>
      <c r="AA363" s="74"/>
      <c r="AB363" s="74"/>
      <c r="AC363" s="74"/>
      <c r="AD363" s="74"/>
      <c r="AE363" s="74"/>
      <c r="AF363" s="74"/>
      <c r="AG363" s="74"/>
      <c r="AH363" s="74"/>
    </row>
    <row r="364" spans="1:36" ht="10.5" customHeight="1" thickTop="1" thickBot="1">
      <c r="A364" s="586" t="s">
        <v>726</v>
      </c>
      <c r="B364" s="587"/>
      <c r="C364" s="587"/>
      <c r="D364" s="587"/>
      <c r="E364" s="587"/>
      <c r="F364" s="587"/>
      <c r="G364" s="276" t="s">
        <v>6824</v>
      </c>
      <c r="H364" s="66"/>
      <c r="I364" s="66"/>
      <c r="J364" s="66"/>
      <c r="K364" s="66"/>
      <c r="L364" s="69"/>
      <c r="M364" s="69"/>
      <c r="N364" s="68"/>
      <c r="O364" s="68"/>
      <c r="P364" s="68"/>
      <c r="Q364" s="68"/>
      <c r="R364" s="68"/>
      <c r="S364" s="68"/>
      <c r="T364" s="68"/>
      <c r="U364" s="74"/>
      <c r="V364" s="74"/>
      <c r="W364" s="74"/>
      <c r="X364" s="74"/>
      <c r="Y364" s="74"/>
      <c r="Z364" s="74"/>
      <c r="AA364" s="74"/>
      <c r="AB364" s="74"/>
      <c r="AC364" s="74"/>
      <c r="AD364" s="74"/>
      <c r="AE364" s="74"/>
      <c r="AF364" s="74"/>
      <c r="AG364" s="74"/>
      <c r="AH364" s="74"/>
    </row>
    <row r="365" spans="1:36" ht="10.8" thickTop="1" thickBot="1">
      <c r="A365" s="70"/>
      <c r="B365" s="70"/>
      <c r="C365" s="70"/>
      <c r="D365" s="70"/>
      <c r="E365" s="70"/>
      <c r="F365" s="70"/>
      <c r="G365" s="71"/>
      <c r="H365" s="66"/>
      <c r="I365" s="66"/>
      <c r="J365" s="66"/>
      <c r="K365" s="66"/>
      <c r="L365" s="69"/>
      <c r="M365" s="69"/>
      <c r="N365" s="68"/>
      <c r="O365" s="68"/>
      <c r="P365" s="68"/>
      <c r="Q365" s="68"/>
      <c r="R365" s="68"/>
      <c r="S365" s="68"/>
      <c r="T365" s="68"/>
      <c r="U365" s="74"/>
      <c r="V365" s="74"/>
      <c r="W365" s="74"/>
      <c r="X365" s="74"/>
      <c r="Y365" s="74"/>
      <c r="Z365" s="74"/>
      <c r="AA365" s="74"/>
      <c r="AB365" s="74"/>
      <c r="AC365" s="74"/>
      <c r="AD365" s="74"/>
      <c r="AE365" s="74"/>
      <c r="AF365" s="74"/>
      <c r="AG365" s="74"/>
      <c r="AH365" s="74"/>
    </row>
    <row r="366" spans="1:36" ht="13.05" customHeight="1" thickTop="1" thickBot="1">
      <c r="A366" s="588" t="s">
        <v>728</v>
      </c>
      <c r="B366" s="589"/>
      <c r="C366" s="589"/>
      <c r="D366" s="589"/>
      <c r="E366" s="589"/>
      <c r="F366" s="589"/>
      <c r="G366" s="225" t="s">
        <v>7714</v>
      </c>
      <c r="H366" s="66"/>
      <c r="I366" s="66"/>
      <c r="J366" s="66"/>
      <c r="K366" s="66"/>
      <c r="L366" s="69"/>
      <c r="M366" s="69"/>
      <c r="N366" s="68"/>
      <c r="O366" s="68"/>
      <c r="P366" s="68"/>
      <c r="Q366" s="68"/>
      <c r="R366" s="68"/>
      <c r="S366" s="68"/>
      <c r="T366" s="68"/>
      <c r="U366" s="74"/>
      <c r="V366" s="74"/>
      <c r="W366" s="74"/>
      <c r="X366" s="74"/>
      <c r="Y366" s="74"/>
      <c r="Z366" s="74"/>
      <c r="AA366" s="74"/>
      <c r="AB366" s="74"/>
      <c r="AC366" s="74"/>
      <c r="AD366" s="74"/>
      <c r="AE366" s="74"/>
      <c r="AF366" s="74"/>
      <c r="AG366" s="74"/>
      <c r="AH366" s="74"/>
    </row>
    <row r="367" spans="1:36" ht="10.8" thickTop="1" thickBot="1">
      <c r="A367" s="73"/>
      <c r="B367" s="73"/>
      <c r="C367" s="73"/>
      <c r="D367" s="73"/>
      <c r="E367" s="73"/>
      <c r="F367" s="72"/>
      <c r="G367" s="74"/>
      <c r="H367" s="66"/>
      <c r="I367" s="66"/>
      <c r="J367" s="66"/>
      <c r="K367" s="66"/>
      <c r="L367" s="69"/>
      <c r="M367" s="69"/>
      <c r="N367" s="68"/>
      <c r="O367" s="68"/>
      <c r="P367" s="68"/>
      <c r="Q367" s="68"/>
      <c r="R367" s="68"/>
      <c r="S367" s="68"/>
      <c r="T367" s="68"/>
      <c r="U367" s="74"/>
      <c r="V367" s="74"/>
      <c r="W367" s="74"/>
      <c r="X367" s="74"/>
      <c r="Y367" s="74"/>
      <c r="Z367" s="74"/>
      <c r="AA367" s="74"/>
      <c r="AB367" s="74"/>
      <c r="AC367" s="74"/>
      <c r="AD367" s="74"/>
      <c r="AE367" s="74"/>
      <c r="AF367" s="74"/>
      <c r="AG367" s="74"/>
      <c r="AH367" s="74"/>
    </row>
    <row r="368" spans="1:36" ht="10.8" thickTop="1" thickBot="1">
      <c r="A368" s="75" t="s">
        <v>729</v>
      </c>
      <c r="B368" s="66"/>
      <c r="C368" s="66"/>
      <c r="D368" s="76"/>
      <c r="E368" s="66"/>
      <c r="F368" s="66"/>
      <c r="G368" s="66"/>
      <c r="H368" s="66"/>
      <c r="I368" s="66"/>
      <c r="J368" s="66"/>
      <c r="K368" s="66"/>
      <c r="L368" s="69"/>
      <c r="M368" s="69"/>
      <c r="N368" s="68"/>
      <c r="O368" s="68"/>
      <c r="P368" s="68"/>
      <c r="Q368" s="68"/>
      <c r="R368" s="68"/>
      <c r="S368" s="68"/>
      <c r="T368" s="68"/>
      <c r="U368" s="74"/>
      <c r="V368" s="74"/>
      <c r="W368" s="74"/>
      <c r="X368" s="74"/>
      <c r="Y368" s="74"/>
      <c r="Z368" s="74"/>
      <c r="AA368" s="74"/>
      <c r="AB368" s="74"/>
      <c r="AC368" s="74"/>
      <c r="AD368" s="74"/>
      <c r="AE368" s="74"/>
      <c r="AF368" s="74"/>
      <c r="AG368" s="74"/>
      <c r="AH368" s="74"/>
    </row>
    <row r="369" spans="1:34" ht="13.05" customHeight="1" thickTop="1" thickBot="1">
      <c r="A369" s="87">
        <v>1</v>
      </c>
      <c r="B369" s="66" t="s">
        <v>730</v>
      </c>
      <c r="C369" s="66"/>
      <c r="D369" s="76"/>
      <c r="E369" s="66"/>
      <c r="F369" s="66"/>
      <c r="G369" s="66"/>
      <c r="H369" s="66"/>
      <c r="I369" s="66"/>
      <c r="J369" s="66"/>
      <c r="K369" s="66"/>
      <c r="L369" s="69"/>
      <c r="M369" s="69"/>
      <c r="N369" s="68"/>
      <c r="O369" s="68"/>
      <c r="P369" s="68"/>
      <c r="Q369" s="68"/>
      <c r="R369" s="68"/>
      <c r="S369" s="68"/>
      <c r="T369" s="68"/>
      <c r="U369" s="74"/>
      <c r="V369" s="74"/>
      <c r="W369" s="74"/>
      <c r="X369" s="74"/>
      <c r="Y369" s="74"/>
      <c r="Z369" s="74"/>
      <c r="AA369" s="74"/>
      <c r="AB369" s="74"/>
      <c r="AC369" s="74"/>
      <c r="AD369" s="74"/>
      <c r="AE369" s="74"/>
      <c r="AF369" s="74"/>
      <c r="AG369" s="74"/>
      <c r="AH369" s="74"/>
    </row>
    <row r="370" spans="1:34" ht="13.05" customHeight="1" thickTop="1" thickBot="1">
      <c r="A370" s="87">
        <v>2</v>
      </c>
      <c r="B370" s="66" t="s">
        <v>731</v>
      </c>
      <c r="C370" s="66"/>
      <c r="D370" s="76"/>
      <c r="E370" s="66"/>
      <c r="F370" s="66"/>
      <c r="G370" s="66"/>
      <c r="H370" s="66"/>
      <c r="I370" s="66"/>
      <c r="J370" s="66"/>
      <c r="K370" s="66"/>
      <c r="L370" s="69"/>
      <c r="M370" s="69"/>
      <c r="N370" s="68"/>
      <c r="O370" s="68"/>
      <c r="P370" s="68"/>
      <c r="Q370" s="68"/>
      <c r="R370" s="68"/>
      <c r="S370" s="68"/>
      <c r="T370" s="68"/>
      <c r="U370" s="74"/>
      <c r="V370" s="74"/>
      <c r="W370" s="74"/>
      <c r="X370" s="74"/>
      <c r="Y370" s="74"/>
      <c r="Z370" s="74"/>
      <c r="AA370" s="74"/>
      <c r="AB370" s="74"/>
      <c r="AC370" s="74"/>
      <c r="AD370" s="74"/>
      <c r="AE370" s="74"/>
      <c r="AF370" s="74"/>
      <c r="AG370" s="74"/>
      <c r="AH370" s="74"/>
    </row>
    <row r="371" spans="1:34" ht="13.05" customHeight="1" thickTop="1" thickBot="1">
      <c r="A371" s="87">
        <v>3</v>
      </c>
      <c r="B371" s="66" t="s">
        <v>732</v>
      </c>
      <c r="C371" s="66"/>
      <c r="D371" s="76"/>
      <c r="E371" s="66"/>
      <c r="F371" s="66"/>
      <c r="G371" s="66"/>
      <c r="H371" s="66"/>
      <c r="I371" s="66"/>
      <c r="J371" s="66"/>
      <c r="K371" s="66"/>
      <c r="N371" s="68"/>
      <c r="O371" s="68"/>
      <c r="P371" s="68"/>
      <c r="Q371" s="68"/>
      <c r="R371" s="68"/>
      <c r="S371" s="68"/>
      <c r="T371" s="68"/>
      <c r="U371" s="74"/>
      <c r="V371" s="74"/>
      <c r="W371" s="74"/>
      <c r="X371" s="74"/>
      <c r="Y371" s="74"/>
      <c r="Z371" s="74"/>
      <c r="AA371" s="74"/>
      <c r="AB371" s="74"/>
      <c r="AC371" s="74"/>
      <c r="AD371" s="74"/>
      <c r="AE371" s="74"/>
      <c r="AF371" s="74"/>
      <c r="AG371" s="74"/>
      <c r="AH371" s="74"/>
    </row>
    <row r="372" spans="1:34" ht="13.05" customHeight="1" thickTop="1" thickBot="1">
      <c r="A372" s="87">
        <v>4</v>
      </c>
      <c r="B372" s="66" t="s">
        <v>733</v>
      </c>
      <c r="C372" s="66"/>
      <c r="D372" s="77"/>
      <c r="E372" s="66"/>
      <c r="F372" s="66"/>
      <c r="G372" s="66"/>
      <c r="H372" s="66"/>
      <c r="I372" s="66"/>
      <c r="J372" s="66"/>
      <c r="K372" s="66"/>
      <c r="L372" s="78"/>
      <c r="M372" s="78"/>
      <c r="N372" s="68"/>
      <c r="O372" s="68"/>
      <c r="P372" s="68"/>
      <c r="Q372" s="68"/>
      <c r="R372" s="68"/>
      <c r="S372" s="68"/>
      <c r="T372" s="68"/>
      <c r="U372" s="74"/>
      <c r="V372" s="74"/>
      <c r="W372" s="74"/>
      <c r="X372" s="74"/>
      <c r="Y372" s="74"/>
      <c r="Z372" s="74"/>
      <c r="AA372" s="74"/>
      <c r="AB372" s="74"/>
      <c r="AC372" s="74"/>
      <c r="AD372" s="74"/>
      <c r="AE372" s="74"/>
      <c r="AF372" s="74"/>
      <c r="AG372" s="74"/>
      <c r="AH372" s="74"/>
    </row>
    <row r="373" spans="1:34" ht="13.05" customHeight="1" thickTop="1" thickBot="1">
      <c r="A373" s="87">
        <v>5</v>
      </c>
      <c r="B373" s="66" t="s">
        <v>734</v>
      </c>
      <c r="C373" s="66"/>
      <c r="D373" s="77"/>
      <c r="E373" s="66"/>
      <c r="F373" s="66"/>
      <c r="G373" s="66"/>
      <c r="H373" s="66"/>
      <c r="I373" s="66"/>
      <c r="J373" s="66"/>
      <c r="K373" s="66"/>
      <c r="L373" s="67"/>
      <c r="M373" s="67"/>
      <c r="N373" s="68"/>
      <c r="O373" s="68"/>
      <c r="P373" s="68"/>
      <c r="Q373" s="68"/>
      <c r="R373" s="68"/>
      <c r="S373" s="68"/>
      <c r="T373" s="68"/>
      <c r="U373" s="74"/>
      <c r="V373" s="74"/>
      <c r="W373" s="74"/>
      <c r="X373" s="74"/>
      <c r="Y373" s="74"/>
      <c r="Z373" s="74"/>
      <c r="AA373" s="74"/>
      <c r="AB373" s="74"/>
      <c r="AC373" s="74"/>
      <c r="AD373" s="74"/>
      <c r="AE373" s="74"/>
      <c r="AF373" s="74"/>
      <c r="AG373" s="74"/>
      <c r="AH373" s="74"/>
    </row>
    <row r="374" spans="1:34" ht="13.05" customHeight="1" thickTop="1" thickBot="1">
      <c r="A374" s="87">
        <v>6</v>
      </c>
      <c r="B374" s="66" t="s">
        <v>735</v>
      </c>
      <c r="C374" s="66"/>
      <c r="D374" s="77"/>
      <c r="E374" s="66"/>
      <c r="F374" s="66"/>
      <c r="G374" s="66"/>
      <c r="H374" s="66"/>
      <c r="I374" s="66"/>
      <c r="J374" s="66"/>
      <c r="K374" s="66"/>
      <c r="L374" s="67"/>
      <c r="M374" s="67"/>
      <c r="N374" s="68"/>
      <c r="O374" s="68"/>
      <c r="P374" s="68"/>
      <c r="Q374" s="68"/>
      <c r="R374" s="68"/>
      <c r="S374" s="68"/>
      <c r="T374" s="68"/>
      <c r="U374" s="74"/>
      <c r="V374" s="74"/>
      <c r="W374" s="74"/>
      <c r="X374" s="74"/>
      <c r="Y374" s="74"/>
      <c r="Z374" s="74"/>
      <c r="AA374" s="74"/>
      <c r="AB374" s="74"/>
      <c r="AC374" s="74"/>
      <c r="AD374" s="74"/>
      <c r="AE374" s="74"/>
      <c r="AF374" s="74"/>
      <c r="AG374" s="74"/>
      <c r="AH374" s="74"/>
    </row>
    <row r="375" spans="1:34" ht="13.05" customHeight="1" thickTop="1">
      <c r="A375" s="87">
        <v>7</v>
      </c>
      <c r="B375" s="66" t="s">
        <v>736</v>
      </c>
      <c r="C375" s="66"/>
      <c r="D375" s="77"/>
      <c r="E375" s="66"/>
      <c r="F375" s="66"/>
      <c r="G375" s="66"/>
      <c r="H375" s="66"/>
      <c r="I375" s="66"/>
      <c r="J375" s="66"/>
      <c r="K375" s="66"/>
      <c r="L375" s="69"/>
      <c r="M375" s="69"/>
      <c r="N375" s="74"/>
      <c r="O375" s="74"/>
      <c r="P375" s="74"/>
      <c r="Q375" s="74"/>
      <c r="R375" s="74"/>
      <c r="S375" s="74"/>
      <c r="T375" s="74"/>
      <c r="U375" s="74"/>
      <c r="V375" s="74"/>
      <c r="W375" s="74"/>
      <c r="X375" s="74"/>
      <c r="Y375" s="74"/>
      <c r="Z375" s="74"/>
      <c r="AA375" s="74"/>
      <c r="AB375" s="74"/>
      <c r="AC375" s="74"/>
      <c r="AD375" s="74"/>
      <c r="AE375" s="74"/>
      <c r="AF375" s="74"/>
      <c r="AG375" s="74"/>
      <c r="AH375" s="74"/>
    </row>
    <row r="376" spans="1:34" ht="13.05" customHeight="1">
      <c r="A376" s="87">
        <v>8</v>
      </c>
      <c r="B376" s="78" t="s">
        <v>737</v>
      </c>
      <c r="C376" s="66"/>
      <c r="D376" s="77"/>
      <c r="E376" s="66"/>
      <c r="F376" s="66"/>
      <c r="G376" s="66"/>
      <c r="H376" s="66"/>
      <c r="I376" s="66"/>
      <c r="J376" s="66"/>
      <c r="K376" s="66"/>
      <c r="L376" s="69"/>
      <c r="M376" s="69"/>
      <c r="N376" s="74"/>
      <c r="O376" s="74"/>
      <c r="P376" s="74"/>
      <c r="Q376" s="74"/>
      <c r="R376" s="74"/>
      <c r="S376" s="74"/>
      <c r="T376" s="74"/>
      <c r="U376" s="74"/>
      <c r="V376" s="74"/>
      <c r="W376" s="74"/>
      <c r="X376" s="74"/>
      <c r="Y376" s="74"/>
      <c r="Z376" s="74"/>
      <c r="AA376" s="74"/>
      <c r="AB376" s="74"/>
      <c r="AC376" s="74"/>
      <c r="AD376" s="74"/>
      <c r="AE376" s="74"/>
      <c r="AF376" s="74"/>
      <c r="AG376" s="74"/>
      <c r="AH376" s="74"/>
    </row>
    <row r="377" spans="1:34" ht="13.05" customHeight="1">
      <c r="A377" s="87">
        <v>9</v>
      </c>
      <c r="B377" s="66" t="s">
        <v>738</v>
      </c>
      <c r="E377" s="66"/>
      <c r="F377" s="66"/>
      <c r="G377" s="66"/>
      <c r="H377" s="66"/>
      <c r="I377" s="66"/>
      <c r="J377" s="66"/>
      <c r="K377" s="66"/>
      <c r="L377" s="69"/>
      <c r="M377" s="69"/>
      <c r="N377" s="74"/>
      <c r="O377" s="74"/>
      <c r="P377" s="74"/>
      <c r="Q377" s="74"/>
      <c r="R377" s="74"/>
      <c r="S377" s="74"/>
      <c r="T377" s="74"/>
      <c r="U377" s="74"/>
      <c r="V377" s="74"/>
      <c r="W377" s="74"/>
      <c r="X377" s="74"/>
      <c r="Y377" s="74"/>
      <c r="Z377" s="74"/>
      <c r="AA377" s="74"/>
      <c r="AB377" s="74"/>
      <c r="AC377" s="74"/>
      <c r="AD377" s="74"/>
      <c r="AE377" s="74"/>
      <c r="AF377" s="74"/>
      <c r="AG377" s="74"/>
      <c r="AH377" s="74"/>
    </row>
    <row r="378" spans="1:34" ht="13.05" customHeight="1">
      <c r="A378" s="87">
        <v>10</v>
      </c>
      <c r="B378" s="66" t="s">
        <v>739</v>
      </c>
      <c r="E378" s="66"/>
      <c r="F378" s="66"/>
      <c r="G378" s="66"/>
      <c r="H378" s="66"/>
      <c r="I378" s="66"/>
      <c r="J378" s="66"/>
      <c r="K378" s="66"/>
      <c r="L378" s="69"/>
      <c r="M378" s="69"/>
      <c r="N378" s="74"/>
      <c r="O378" s="74"/>
      <c r="P378" s="74"/>
      <c r="Q378" s="74"/>
      <c r="R378" s="74"/>
      <c r="S378" s="74"/>
      <c r="T378" s="74"/>
      <c r="U378" s="74"/>
      <c r="V378" s="74"/>
      <c r="W378" s="74"/>
      <c r="X378" s="74"/>
      <c r="Y378" s="74"/>
      <c r="Z378" s="74"/>
      <c r="AA378" s="74"/>
      <c r="AB378" s="74"/>
      <c r="AC378" s="74"/>
      <c r="AD378" s="74"/>
      <c r="AE378" s="74"/>
      <c r="AF378" s="74"/>
      <c r="AG378" s="74"/>
      <c r="AH378" s="74"/>
    </row>
    <row r="379" spans="1:34" ht="13.05" customHeight="1">
      <c r="A379" s="87">
        <v>11</v>
      </c>
      <c r="B379" s="90" t="s">
        <v>740</v>
      </c>
      <c r="C379" s="87"/>
      <c r="D379" s="66"/>
      <c r="F379" s="66"/>
      <c r="G379" s="66"/>
      <c r="H379" s="66"/>
      <c r="I379" s="66"/>
      <c r="J379" s="66"/>
      <c r="K379" s="66"/>
      <c r="L379" s="69"/>
      <c r="M379" s="69"/>
      <c r="N379" s="74"/>
      <c r="O379" s="74"/>
      <c r="P379" s="74"/>
      <c r="Q379" s="74"/>
      <c r="R379" s="74"/>
      <c r="S379" s="74"/>
      <c r="T379" s="74"/>
      <c r="U379" s="74"/>
      <c r="V379" s="74"/>
      <c r="W379" s="74"/>
      <c r="X379" s="74"/>
      <c r="Y379" s="74"/>
      <c r="Z379" s="74"/>
      <c r="AA379" s="74"/>
      <c r="AB379" s="74"/>
      <c r="AC379" s="74"/>
      <c r="AD379" s="74"/>
      <c r="AE379" s="74"/>
      <c r="AF379" s="74"/>
      <c r="AG379" s="74"/>
      <c r="AH379" s="74"/>
    </row>
    <row r="380" spans="1:34" ht="13.05" customHeight="1">
      <c r="A380" s="87">
        <v>12</v>
      </c>
      <c r="B380" s="90" t="s">
        <v>741</v>
      </c>
      <c r="C380" s="87"/>
      <c r="D380" s="66"/>
      <c r="E380" s="66"/>
      <c r="F380" s="66"/>
      <c r="G380" s="66"/>
      <c r="H380" s="66"/>
      <c r="I380" s="66"/>
      <c r="J380" s="66"/>
      <c r="K380" s="66"/>
      <c r="L380" s="69"/>
      <c r="M380" s="69"/>
      <c r="N380" s="74"/>
      <c r="O380" s="74"/>
      <c r="P380" s="74"/>
      <c r="Q380" s="74"/>
      <c r="R380" s="74"/>
      <c r="S380" s="74"/>
      <c r="T380" s="74"/>
      <c r="U380" s="74"/>
      <c r="V380" s="74"/>
      <c r="W380" s="74"/>
      <c r="X380" s="74"/>
      <c r="Y380" s="74"/>
      <c r="Z380" s="74"/>
      <c r="AA380" s="74"/>
      <c r="AB380" s="74"/>
      <c r="AC380" s="74"/>
      <c r="AD380" s="74"/>
      <c r="AE380" s="74"/>
      <c r="AF380" s="74"/>
      <c r="AG380" s="74"/>
      <c r="AH380" s="74"/>
    </row>
    <row r="381" spans="1:34" ht="13.05" customHeight="1">
      <c r="A381" s="87">
        <v>13</v>
      </c>
      <c r="B381" s="90" t="s">
        <v>742</v>
      </c>
      <c r="C381" s="87"/>
      <c r="D381" s="66"/>
      <c r="E381" s="66"/>
      <c r="F381" s="66"/>
      <c r="G381" s="66"/>
      <c r="H381" s="66"/>
      <c r="I381" s="66"/>
      <c r="J381" s="66"/>
      <c r="K381" s="66"/>
      <c r="L381" s="69"/>
      <c r="M381" s="69"/>
      <c r="N381" s="74"/>
      <c r="O381" s="74"/>
      <c r="P381" s="74"/>
      <c r="Q381" s="74"/>
      <c r="R381" s="74"/>
      <c r="S381" s="74"/>
      <c r="T381" s="74"/>
      <c r="U381" s="74"/>
      <c r="V381" s="74"/>
      <c r="W381" s="74"/>
      <c r="X381" s="74"/>
      <c r="Y381" s="74"/>
      <c r="Z381" s="74"/>
      <c r="AA381" s="74"/>
      <c r="AB381" s="74"/>
      <c r="AC381" s="74"/>
      <c r="AD381" s="74"/>
      <c r="AE381" s="74"/>
      <c r="AF381" s="74"/>
      <c r="AG381" s="74"/>
      <c r="AH381" s="74"/>
    </row>
    <row r="382" spans="1:34" ht="13.05" customHeight="1">
      <c r="A382" s="87">
        <v>14</v>
      </c>
      <c r="B382" s="66" t="s">
        <v>743</v>
      </c>
      <c r="C382" s="87"/>
      <c r="D382" s="66"/>
      <c r="E382" s="66"/>
      <c r="F382" s="66"/>
      <c r="G382" s="66"/>
      <c r="H382" s="66"/>
      <c r="I382" s="66"/>
      <c r="J382" s="66"/>
      <c r="K382" s="66"/>
      <c r="L382" s="69"/>
      <c r="M382" s="69"/>
      <c r="N382" s="74"/>
      <c r="O382" s="74"/>
      <c r="P382" s="74"/>
      <c r="Q382" s="74"/>
      <c r="R382" s="74"/>
      <c r="S382" s="74"/>
      <c r="T382" s="74"/>
      <c r="U382" s="74"/>
      <c r="V382" s="74"/>
      <c r="W382" s="74"/>
      <c r="X382" s="74"/>
      <c r="Y382" s="74"/>
      <c r="Z382" s="74"/>
      <c r="AA382" s="74"/>
      <c r="AB382" s="74"/>
      <c r="AC382" s="74"/>
      <c r="AD382" s="74"/>
      <c r="AE382" s="74"/>
      <c r="AF382" s="74"/>
      <c r="AG382" s="74"/>
      <c r="AH382" s="74"/>
    </row>
    <row r="383" spans="1:34" ht="13.05" customHeight="1">
      <c r="A383" s="87">
        <v>15</v>
      </c>
      <c r="B383" s="90" t="s">
        <v>744</v>
      </c>
      <c r="C383" s="87"/>
      <c r="D383" s="66"/>
      <c r="E383" s="66"/>
      <c r="F383" s="66"/>
      <c r="G383" s="66"/>
      <c r="H383" s="66"/>
      <c r="I383" s="66"/>
      <c r="J383" s="66"/>
      <c r="K383" s="66"/>
      <c r="L383" s="69"/>
      <c r="M383" s="69"/>
      <c r="N383" s="74"/>
      <c r="O383" s="74"/>
      <c r="P383" s="74"/>
      <c r="Q383" s="74"/>
      <c r="R383" s="74"/>
      <c r="S383" s="74"/>
      <c r="T383" s="74"/>
      <c r="U383" s="74"/>
      <c r="V383" s="74"/>
      <c r="W383" s="74"/>
      <c r="X383" s="74"/>
      <c r="Y383" s="74"/>
      <c r="Z383" s="74"/>
      <c r="AA383" s="74"/>
      <c r="AB383" s="74"/>
      <c r="AC383" s="74"/>
      <c r="AD383" s="74"/>
      <c r="AE383" s="74"/>
      <c r="AF383" s="74"/>
      <c r="AG383" s="74"/>
      <c r="AH383" s="74"/>
    </row>
    <row r="384" spans="1:34" ht="13.05" customHeight="1">
      <c r="A384" s="87">
        <v>16</v>
      </c>
      <c r="B384" s="90" t="s">
        <v>745</v>
      </c>
      <c r="C384" s="87"/>
      <c r="D384" s="66"/>
      <c r="E384" s="66"/>
      <c r="F384" s="66"/>
      <c r="G384" s="66"/>
      <c r="H384" s="66"/>
      <c r="I384" s="66"/>
      <c r="J384" s="66"/>
      <c r="K384" s="66"/>
      <c r="L384" s="69"/>
      <c r="M384" s="69"/>
      <c r="N384" s="74"/>
      <c r="O384" s="74"/>
      <c r="P384" s="74"/>
      <c r="Q384" s="74"/>
      <c r="R384" s="74"/>
      <c r="S384" s="74"/>
      <c r="T384" s="74"/>
      <c r="U384" s="74"/>
      <c r="V384" s="74"/>
      <c r="W384" s="74"/>
      <c r="X384" s="74"/>
      <c r="Y384" s="74"/>
      <c r="Z384" s="74"/>
      <c r="AA384" s="74"/>
      <c r="AB384" s="74"/>
      <c r="AC384" s="74"/>
      <c r="AD384" s="74"/>
      <c r="AE384" s="74"/>
      <c r="AF384" s="74"/>
      <c r="AG384" s="74"/>
      <c r="AH384" s="74"/>
    </row>
    <row r="385" spans="1:34" ht="10.199999999999999" thickBot="1">
      <c r="A385" s="78"/>
      <c r="C385" s="78"/>
      <c r="D385" s="78"/>
      <c r="E385" s="78"/>
      <c r="F385" s="78"/>
      <c r="G385" s="78"/>
      <c r="H385" s="78"/>
      <c r="I385" s="78"/>
      <c r="J385" s="78"/>
      <c r="K385" s="78"/>
      <c r="L385" s="79"/>
      <c r="M385" s="79"/>
      <c r="N385" s="79"/>
      <c r="O385" s="79"/>
      <c r="P385" s="79"/>
      <c r="Q385" s="79"/>
      <c r="R385" s="79"/>
      <c r="S385" s="79"/>
      <c r="T385" s="79"/>
      <c r="U385" s="161"/>
      <c r="V385" s="161"/>
      <c r="W385" s="161"/>
      <c r="X385" s="161"/>
      <c r="Y385" s="161"/>
      <c r="Z385" s="161"/>
      <c r="AA385" s="161"/>
      <c r="AB385" s="161"/>
      <c r="AC385" s="161"/>
      <c r="AD385" s="161"/>
      <c r="AE385" s="161"/>
      <c r="AF385" s="161"/>
      <c r="AG385" s="161"/>
      <c r="AH385" s="161"/>
    </row>
    <row r="386" spans="1:34" ht="10.199999999999999" thickTop="1">
      <c r="C386" s="80"/>
      <c r="D386" s="80"/>
      <c r="E386" s="80"/>
    </row>
    <row r="387" spans="1:34">
      <c r="A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row>
    <row r="388" spans="1:34" s="78" customFormat="1"/>
    <row r="389" spans="1:34" s="78" customFormat="1" ht="9.75" customHeight="1"/>
    <row r="390" spans="1:34" s="78" customFormat="1"/>
    <row r="391" spans="1:34" s="78" customFormat="1" ht="9"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row>
    <row r="392" spans="1:34" s="78" customForma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row>
    <row r="393" spans="1:34" s="78" customForma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row>
    <row r="394" spans="1:34" s="78" customForma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row>
    <row r="395" spans="1:34" s="78" customForma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row>
    <row r="396" spans="1:34" s="78" customForma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row>
    <row r="397" spans="1:34" s="78" customForma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row>
    <row r="398" spans="1:34" s="78" customForma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row>
    <row r="399" spans="1:34" s="78" customForma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row>
    <row r="400" spans="1:34" s="78" customForma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row>
  </sheetData>
  <sheetProtection algorithmName="SHA-512" hashValue="jsnpAMvPSMEKsBwozVP0+5MQN8FoQ0/mjtmhQsobnCxmGXhv70FpzFFCGRwL5WBefVgjXfcVZBqCnE6NV5HhXA==" saltValue="4Ap2lV5BKuYfSZ7EvsueaA==" spinCount="100000" sheet="1" objects="1" scenarios="1" formatColumns="0" formatRows="0" autoFilter="0"/>
  <mergeCells count="46">
    <mergeCell ref="A361:T361"/>
    <mergeCell ref="AI361:AJ361"/>
    <mergeCell ref="A364:F364"/>
    <mergeCell ref="A366:F366"/>
    <mergeCell ref="AI14:AI15"/>
    <mergeCell ref="AJ14:AJ15"/>
    <mergeCell ref="AE14:AE15"/>
    <mergeCell ref="AF14:AF15"/>
    <mergeCell ref="AG14:AG15"/>
    <mergeCell ref="AH14:AH15"/>
    <mergeCell ref="N14:Q14"/>
    <mergeCell ref="V14:V15"/>
    <mergeCell ref="W14:W15"/>
    <mergeCell ref="X14:X15"/>
    <mergeCell ref="Y14:Y15"/>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L14:L15"/>
    <mergeCell ref="M14:M15"/>
    <mergeCell ref="A7:F7"/>
    <mergeCell ref="A8:F8"/>
    <mergeCell ref="A9:F9"/>
    <mergeCell ref="A10:F10"/>
    <mergeCell ref="A12:A15"/>
    <mergeCell ref="B12:F12"/>
    <mergeCell ref="U12:AD12"/>
    <mergeCell ref="AE12:AH13"/>
    <mergeCell ref="U13:U15"/>
    <mergeCell ref="V13:Y13"/>
    <mergeCell ref="Z13:Z15"/>
    <mergeCell ref="AA13:AD13"/>
    <mergeCell ref="AA14:AA15"/>
    <mergeCell ref="AB14:AB15"/>
    <mergeCell ref="AC14:AC1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A6F9C-3FCA-7D43-AA13-DA5EBCD1EF3E}">
  <dimension ref="A1:AJ492"/>
  <sheetViews>
    <sheetView showGridLines="0" zoomScaleNormal="100" workbookViewId="0"/>
  </sheetViews>
  <sheetFormatPr baseColWidth="10" defaultColWidth="11.44140625" defaultRowHeight="13.8"/>
  <cols>
    <col min="1" max="1" width="4" style="59" customWidth="1"/>
    <col min="2" max="6" width="4.6640625" style="59" customWidth="1"/>
    <col min="7" max="7" width="22.6640625" style="379" customWidth="1"/>
    <col min="8" max="8" width="27" style="59" customWidth="1"/>
    <col min="9" max="9" width="14.33203125" style="59" customWidth="1"/>
    <col min="10" max="10" width="17" style="379" customWidth="1"/>
    <col min="11" max="11" width="6.6640625" style="142" customWidth="1"/>
    <col min="12" max="12" width="22.6640625" style="143" customWidth="1"/>
    <col min="13" max="13" width="16.44140625" style="143" customWidth="1"/>
    <col min="14" max="14" width="4.6640625" style="59" customWidth="1"/>
    <col min="15" max="15" width="5.6640625" style="59" customWidth="1"/>
    <col min="16" max="16" width="5.33203125" style="59" customWidth="1"/>
    <col min="17" max="17" width="4.6640625" style="59" customWidth="1"/>
    <col min="18" max="18" width="8.6640625" style="432" bestFit="1" customWidth="1"/>
    <col min="19" max="19" width="14.44140625" style="379" customWidth="1"/>
    <col min="20" max="20" width="16.6640625" style="59" customWidth="1"/>
    <col min="21" max="21" width="12.44140625" style="59" customWidth="1"/>
    <col min="22" max="22" width="9" style="59" customWidth="1"/>
    <col min="23" max="23" width="11.109375" style="59" customWidth="1"/>
    <col min="24" max="24" width="10.6640625" style="59" bestFit="1" customWidth="1"/>
    <col min="25" max="25" width="23.109375" style="59" customWidth="1"/>
    <col min="26" max="26" width="16.6640625" style="59" customWidth="1"/>
    <col min="27" max="30" width="10.77734375" style="59" customWidth="1"/>
    <col min="31" max="35" width="12.44140625" style="59" customWidth="1"/>
    <col min="36" max="36" width="13.6640625" style="59" customWidth="1"/>
    <col min="37" max="16384" width="11.44140625" style="59"/>
  </cols>
  <sheetData>
    <row r="1" spans="1:36" ht="12">
      <c r="A1" s="58" t="s">
        <v>589</v>
      </c>
      <c r="B1" s="401"/>
      <c r="C1" s="401"/>
      <c r="D1" s="401"/>
      <c r="E1" s="401"/>
      <c r="F1" s="401"/>
      <c r="G1" s="402"/>
      <c r="H1" s="401"/>
      <c r="I1" s="401"/>
      <c r="J1" s="402"/>
      <c r="K1" s="403"/>
      <c r="L1" s="404"/>
      <c r="M1" s="404"/>
      <c r="N1" s="401"/>
      <c r="O1" s="401"/>
      <c r="P1" s="401"/>
      <c r="Q1" s="401"/>
      <c r="R1" s="405"/>
      <c r="S1" s="402"/>
      <c r="T1" s="401"/>
      <c r="U1" s="401"/>
      <c r="V1" s="401"/>
      <c r="W1" s="401"/>
      <c r="X1" s="401"/>
      <c r="Y1" s="401"/>
      <c r="Z1" s="401"/>
      <c r="AA1" s="401"/>
      <c r="AB1" s="401"/>
      <c r="AC1" s="401"/>
      <c r="AD1" s="401"/>
      <c r="AE1" s="401"/>
      <c r="AF1" s="401"/>
      <c r="AG1" s="401"/>
      <c r="AH1" s="401"/>
      <c r="AI1" s="401"/>
      <c r="AJ1" s="401"/>
    </row>
    <row r="2" spans="1:36" ht="12">
      <c r="A2" s="401" t="s">
        <v>590</v>
      </c>
      <c r="B2" s="401"/>
      <c r="C2" s="401"/>
      <c r="D2" s="401"/>
      <c r="E2" s="401"/>
      <c r="F2" s="401"/>
      <c r="G2" s="402"/>
      <c r="H2" s="401"/>
      <c r="I2" s="401"/>
      <c r="J2" s="402"/>
      <c r="K2" s="403"/>
      <c r="L2" s="404"/>
      <c r="M2" s="404"/>
      <c r="N2" s="401"/>
      <c r="O2" s="401"/>
      <c r="P2" s="401"/>
      <c r="Q2" s="401"/>
      <c r="R2" s="405"/>
      <c r="S2" s="402"/>
      <c r="T2" s="401"/>
      <c r="U2" s="401"/>
      <c r="V2" s="401"/>
      <c r="W2" s="401"/>
      <c r="X2" s="401"/>
      <c r="Y2" s="401"/>
      <c r="Z2" s="401"/>
      <c r="AA2" s="401"/>
      <c r="AB2" s="401"/>
      <c r="AC2" s="401"/>
      <c r="AD2" s="401"/>
      <c r="AE2" s="401"/>
      <c r="AF2" s="401"/>
      <c r="AG2" s="401"/>
      <c r="AH2" s="401"/>
      <c r="AI2" s="401"/>
      <c r="AJ2" s="401"/>
    </row>
    <row r="3" spans="1:36" ht="10.050000000000001" customHeight="1">
      <c r="A3" s="401"/>
      <c r="B3" s="401"/>
      <c r="C3" s="401"/>
      <c r="D3" s="401"/>
      <c r="E3" s="401"/>
      <c r="F3" s="401"/>
      <c r="G3" s="402"/>
      <c r="H3" s="401"/>
      <c r="I3" s="401"/>
      <c r="J3" s="402"/>
      <c r="K3" s="403"/>
      <c r="L3" s="404"/>
      <c r="M3" s="404"/>
      <c r="N3" s="401"/>
      <c r="O3" s="401"/>
      <c r="P3" s="401"/>
      <c r="Q3" s="401"/>
      <c r="R3" s="405"/>
      <c r="S3" s="402"/>
      <c r="T3" s="401"/>
      <c r="U3" s="401"/>
      <c r="V3" s="401"/>
      <c r="W3" s="401"/>
      <c r="X3" s="401"/>
      <c r="Y3" s="401"/>
      <c r="Z3" s="401"/>
      <c r="AA3" s="401"/>
      <c r="AB3" s="401"/>
      <c r="AC3" s="401"/>
      <c r="AD3" s="401"/>
      <c r="AE3" s="401"/>
      <c r="AF3" s="401"/>
      <c r="AG3" s="401"/>
      <c r="AH3" s="401"/>
      <c r="AI3" s="401"/>
      <c r="AJ3" s="401"/>
    </row>
    <row r="4" spans="1:36" ht="10.050000000000001" customHeight="1">
      <c r="A4" s="401"/>
      <c r="B4" s="401"/>
      <c r="C4" s="401"/>
      <c r="D4" s="401"/>
      <c r="E4" s="401"/>
      <c r="F4" s="401"/>
      <c r="G4" s="402"/>
      <c r="H4" s="401"/>
      <c r="I4" s="401"/>
      <c r="J4" s="402"/>
      <c r="K4" s="403"/>
      <c r="L4" s="404"/>
      <c r="M4" s="404"/>
      <c r="N4" s="401"/>
      <c r="O4" s="401"/>
      <c r="P4" s="401"/>
      <c r="Q4" s="401"/>
      <c r="R4" s="405"/>
      <c r="S4" s="402"/>
      <c r="T4" s="401"/>
      <c r="U4" s="401"/>
      <c r="V4" s="401"/>
      <c r="W4" s="401"/>
      <c r="X4" s="401"/>
      <c r="Y4" s="401"/>
      <c r="Z4" s="401"/>
      <c r="AA4" s="401"/>
      <c r="AB4" s="401"/>
      <c r="AC4" s="401"/>
      <c r="AD4" s="401"/>
      <c r="AE4" s="401"/>
      <c r="AF4" s="401"/>
      <c r="AG4" s="401"/>
      <c r="AH4" s="401"/>
      <c r="AI4" s="401"/>
      <c r="AJ4" s="401"/>
    </row>
    <row r="5" spans="1:36" ht="12">
      <c r="A5" s="401" t="s">
        <v>591</v>
      </c>
      <c r="B5" s="401"/>
      <c r="C5" s="401"/>
      <c r="D5" s="401"/>
      <c r="E5" s="401"/>
      <c r="F5" s="401"/>
      <c r="G5" s="402"/>
      <c r="H5" s="401"/>
      <c r="I5" s="401"/>
      <c r="J5" s="402"/>
      <c r="K5" s="403"/>
      <c r="L5" s="404"/>
      <c r="M5" s="404"/>
      <c r="N5" s="401"/>
      <c r="O5" s="401"/>
      <c r="P5" s="401"/>
      <c r="Q5" s="401"/>
      <c r="R5" s="405"/>
      <c r="S5" s="402"/>
      <c r="T5" s="401"/>
      <c r="U5" s="401"/>
      <c r="V5" s="401"/>
      <c r="W5" s="401"/>
      <c r="X5" s="401"/>
      <c r="Y5" s="401"/>
      <c r="Z5" s="401"/>
      <c r="AA5" s="401"/>
      <c r="AB5" s="401"/>
      <c r="AC5" s="401"/>
      <c r="AD5" s="401"/>
      <c r="AE5" s="401"/>
      <c r="AF5" s="401"/>
      <c r="AG5" s="401"/>
      <c r="AH5" s="401"/>
      <c r="AI5" s="401"/>
      <c r="AJ5" s="401"/>
    </row>
    <row r="6" spans="1:36" ht="10.050000000000001" customHeight="1">
      <c r="A6" s="401"/>
      <c r="B6" s="401"/>
      <c r="C6" s="401"/>
      <c r="D6" s="401"/>
      <c r="E6" s="401"/>
      <c r="F6" s="401"/>
      <c r="G6" s="402"/>
      <c r="H6" s="401"/>
      <c r="I6" s="401"/>
      <c r="J6" s="402"/>
      <c r="K6" s="403"/>
      <c r="L6" s="404"/>
      <c r="M6" s="404"/>
      <c r="N6" s="401"/>
      <c r="O6" s="401"/>
      <c r="P6" s="401"/>
      <c r="Q6" s="401"/>
      <c r="R6" s="405"/>
      <c r="S6" s="402"/>
      <c r="T6" s="401"/>
      <c r="U6" s="401"/>
      <c r="V6" s="401"/>
      <c r="W6" s="401"/>
      <c r="X6" s="401"/>
      <c r="Y6" s="401"/>
      <c r="Z6" s="401"/>
      <c r="AA6" s="401"/>
      <c r="AB6" s="401"/>
      <c r="AC6" s="401"/>
      <c r="AD6" s="401"/>
      <c r="AE6" s="401"/>
      <c r="AF6" s="401"/>
      <c r="AG6" s="401"/>
      <c r="AH6" s="401"/>
      <c r="AI6" s="401"/>
      <c r="AJ6" s="401"/>
    </row>
    <row r="7" spans="1:36" ht="12">
      <c r="A7" s="694" t="s">
        <v>592</v>
      </c>
      <c r="B7" s="695"/>
      <c r="C7" s="695"/>
      <c r="D7" s="695"/>
      <c r="E7" s="695"/>
      <c r="F7" s="695"/>
      <c r="G7" s="406">
        <v>2022</v>
      </c>
      <c r="H7" s="401"/>
      <c r="I7" s="401"/>
      <c r="J7" s="402"/>
      <c r="K7" s="403"/>
      <c r="L7" s="404"/>
      <c r="M7" s="404"/>
      <c r="N7" s="401"/>
      <c r="O7" s="401"/>
      <c r="P7" s="401"/>
      <c r="Q7" s="401"/>
      <c r="R7" s="405"/>
      <c r="S7" s="402"/>
      <c r="T7" s="401"/>
      <c r="U7" s="401"/>
      <c r="V7" s="401"/>
      <c r="W7" s="401"/>
      <c r="X7" s="401"/>
      <c r="Y7" s="401"/>
      <c r="Z7" s="401"/>
      <c r="AA7" s="401"/>
      <c r="AB7" s="401"/>
      <c r="AC7" s="401"/>
      <c r="AD7" s="401"/>
      <c r="AE7" s="401"/>
      <c r="AF7" s="401"/>
      <c r="AG7" s="401"/>
      <c r="AH7" s="401"/>
      <c r="AI7" s="401"/>
      <c r="AJ7" s="401"/>
    </row>
    <row r="8" spans="1:36" ht="12">
      <c r="A8" s="694" t="s">
        <v>593</v>
      </c>
      <c r="B8" s="695"/>
      <c r="C8" s="695"/>
      <c r="D8" s="695"/>
      <c r="E8" s="695"/>
      <c r="F8" s="695"/>
      <c r="G8" s="406" t="s">
        <v>2262</v>
      </c>
      <c r="H8" s="401"/>
      <c r="I8" s="401"/>
      <c r="J8" s="402"/>
      <c r="K8" s="403"/>
      <c r="L8" s="404"/>
      <c r="M8" s="404"/>
      <c r="N8" s="401"/>
      <c r="O8" s="401"/>
      <c r="P8" s="401"/>
      <c r="Q8" s="401"/>
      <c r="R8" s="405"/>
      <c r="S8" s="402"/>
      <c r="T8" s="401"/>
      <c r="U8" s="401"/>
      <c r="V8" s="401"/>
      <c r="W8" s="401"/>
      <c r="X8" s="401"/>
      <c r="Y8" s="401"/>
      <c r="Z8" s="401"/>
      <c r="AA8" s="401"/>
      <c r="AB8" s="401"/>
      <c r="AC8" s="401"/>
      <c r="AD8" s="401"/>
      <c r="AE8" s="401"/>
      <c r="AF8" s="401"/>
      <c r="AG8" s="401"/>
      <c r="AH8" s="401"/>
      <c r="AI8" s="401"/>
      <c r="AJ8" s="401"/>
    </row>
    <row r="9" spans="1:36" ht="12">
      <c r="A9" s="694" t="s">
        <v>3760</v>
      </c>
      <c r="B9" s="695"/>
      <c r="C9" s="695"/>
      <c r="D9" s="695"/>
      <c r="E9" s="695"/>
      <c r="F9" s="695"/>
      <c r="G9" s="406" t="s">
        <v>7185</v>
      </c>
      <c r="H9" s="401"/>
      <c r="I9" s="401"/>
      <c r="J9" s="402"/>
      <c r="K9" s="403"/>
      <c r="L9" s="404"/>
      <c r="M9" s="404"/>
      <c r="N9" s="401"/>
      <c r="O9" s="401"/>
      <c r="P9" s="401"/>
      <c r="Q9" s="401"/>
      <c r="R9" s="405"/>
      <c r="S9" s="402"/>
      <c r="T9" s="401"/>
      <c r="U9" s="401"/>
      <c r="V9" s="401"/>
      <c r="W9" s="401"/>
      <c r="X9" s="401"/>
      <c r="Y9" s="401"/>
      <c r="Z9" s="401"/>
      <c r="AA9" s="401"/>
      <c r="AB9" s="401"/>
      <c r="AC9" s="401"/>
      <c r="AD9" s="401"/>
      <c r="AE9" s="401"/>
      <c r="AF9" s="401"/>
      <c r="AG9" s="401"/>
      <c r="AH9" s="401"/>
      <c r="AI9" s="401"/>
      <c r="AJ9" s="401"/>
    </row>
    <row r="10" spans="1:36" ht="12">
      <c r="A10" s="694" t="s">
        <v>596</v>
      </c>
      <c r="B10" s="695"/>
      <c r="C10" s="695"/>
      <c r="D10" s="695"/>
      <c r="E10" s="695"/>
      <c r="F10" s="695"/>
      <c r="G10" s="406" t="s">
        <v>172</v>
      </c>
      <c r="H10" s="401"/>
      <c r="I10" s="401"/>
      <c r="J10" s="402"/>
      <c r="K10" s="403"/>
      <c r="L10" s="404"/>
      <c r="M10" s="404"/>
      <c r="N10" s="401"/>
      <c r="O10" s="401"/>
      <c r="P10" s="401"/>
      <c r="Q10" s="401"/>
      <c r="R10" s="405"/>
      <c r="S10" s="402"/>
      <c r="T10" s="401"/>
      <c r="U10" s="401"/>
      <c r="V10" s="401"/>
      <c r="W10" s="401"/>
      <c r="X10" s="401"/>
      <c r="Y10" s="401"/>
      <c r="Z10" s="401"/>
      <c r="AA10" s="401"/>
      <c r="AB10" s="401"/>
      <c r="AC10" s="401"/>
      <c r="AD10" s="401"/>
      <c r="AE10" s="401"/>
      <c r="AF10" s="401"/>
      <c r="AG10" s="401"/>
      <c r="AH10" s="401"/>
      <c r="AI10" s="401"/>
      <c r="AJ10" s="401"/>
    </row>
    <row r="11" spans="1:36" ht="5.25" customHeight="1">
      <c r="A11" s="401"/>
      <c r="B11" s="401"/>
      <c r="C11" s="401"/>
      <c r="D11" s="401"/>
      <c r="E11" s="401"/>
      <c r="F11" s="401"/>
      <c r="G11" s="402"/>
      <c r="H11" s="401"/>
      <c r="I11" s="401"/>
      <c r="J11" s="402"/>
      <c r="K11" s="403"/>
      <c r="L11" s="404"/>
      <c r="M11" s="404"/>
      <c r="N11" s="401"/>
      <c r="O11" s="401"/>
      <c r="P11" s="401"/>
      <c r="Q11" s="401"/>
      <c r="R11" s="405"/>
      <c r="S11" s="402"/>
      <c r="T11" s="401"/>
      <c r="U11" s="401"/>
      <c r="V11" s="401"/>
      <c r="W11" s="401"/>
      <c r="X11" s="401"/>
      <c r="Y11" s="401"/>
      <c r="Z11" s="401"/>
      <c r="AA11" s="401"/>
      <c r="AB11" s="401"/>
      <c r="AC11" s="401"/>
      <c r="AD11" s="401"/>
      <c r="AE11" s="401"/>
      <c r="AF11" s="401"/>
      <c r="AG11" s="401"/>
      <c r="AH11" s="401"/>
      <c r="AI11" s="401"/>
      <c r="AJ11" s="401"/>
    </row>
    <row r="12" spans="1:36" ht="24" customHeight="1">
      <c r="A12" s="564" t="s">
        <v>30</v>
      </c>
      <c r="B12" s="567" t="s">
        <v>2860</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2861</v>
      </c>
      <c r="AJ12" s="574"/>
    </row>
    <row r="13" spans="1:36" ht="35.549999999999997" customHeight="1">
      <c r="A13" s="565"/>
      <c r="B13" s="577" t="s">
        <v>2862</v>
      </c>
      <c r="C13" s="577" t="s">
        <v>2863</v>
      </c>
      <c r="D13" s="577" t="s">
        <v>2864</v>
      </c>
      <c r="E13" s="577" t="s">
        <v>2865</v>
      </c>
      <c r="F13" s="577" t="s">
        <v>2866</v>
      </c>
      <c r="G13" s="578" t="s">
        <v>2867</v>
      </c>
      <c r="H13" s="581" t="s">
        <v>2868</v>
      </c>
      <c r="I13" s="581" t="s">
        <v>2869</v>
      </c>
      <c r="J13" s="581"/>
      <c r="K13" s="581"/>
      <c r="L13" s="582" t="s">
        <v>611</v>
      </c>
      <c r="M13" s="583"/>
      <c r="N13" s="583"/>
      <c r="O13" s="583"/>
      <c r="P13" s="583"/>
      <c r="Q13" s="583"/>
      <c r="R13" s="584"/>
      <c r="S13" s="578" t="s">
        <v>2870</v>
      </c>
      <c r="T13" s="578" t="s">
        <v>2871</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2872</v>
      </c>
      <c r="M14" s="578" t="s">
        <v>2873</v>
      </c>
      <c r="N14" s="581" t="s">
        <v>2874</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693"/>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37.049999999999997" customHeight="1" thickBot="1">
      <c r="A16" s="232">
        <v>1</v>
      </c>
      <c r="B16" s="233" t="s">
        <v>400</v>
      </c>
      <c r="C16" s="233" t="s">
        <v>41</v>
      </c>
      <c r="D16" s="233">
        <v>0</v>
      </c>
      <c r="E16" s="233" t="s">
        <v>66</v>
      </c>
      <c r="F16" s="233">
        <v>19</v>
      </c>
      <c r="G16" s="231" t="s">
        <v>428</v>
      </c>
      <c r="H16" s="165" t="s">
        <v>7186</v>
      </c>
      <c r="I16" s="231" t="s">
        <v>20</v>
      </c>
      <c r="J16" s="231" t="s">
        <v>141</v>
      </c>
      <c r="K16" s="231">
        <v>2</v>
      </c>
      <c r="L16" s="165" t="s">
        <v>2201</v>
      </c>
      <c r="M16" s="165" t="s">
        <v>3764</v>
      </c>
      <c r="N16" s="64">
        <v>38</v>
      </c>
      <c r="O16" s="64">
        <v>0</v>
      </c>
      <c r="P16" s="64">
        <v>0</v>
      </c>
      <c r="Q16" s="64">
        <v>0</v>
      </c>
      <c r="R16" s="64">
        <f>SUM(N16:Q16)</f>
        <v>38</v>
      </c>
      <c r="S16" s="105" t="s">
        <v>7187</v>
      </c>
      <c r="T16" s="105" t="s">
        <v>172</v>
      </c>
      <c r="U16" s="159">
        <f>N16+O16</f>
        <v>38</v>
      </c>
      <c r="V16" s="273">
        <v>37</v>
      </c>
      <c r="W16" s="100">
        <f>IF(V16="","No hay ejecución",IF(AND(U16&gt;0), V16/U16,"No hay Programación"))</f>
        <v>0.97368421052631582</v>
      </c>
      <c r="X16" s="105" t="str">
        <f>IF(W16="No hay ejecución","NA",IF(W16&gt;=90%,"De acuerdo a lo programado",IF(W16&gt;=70%,"Atraso Leve",IF(W16&lt;70%,"En Riesgo de no Cumplimiento"))))</f>
        <v>De acuerdo a lo programado</v>
      </c>
      <c r="Y16" s="166" t="s">
        <v>7188</v>
      </c>
      <c r="Z16" s="159">
        <f>P16+Q16</f>
        <v>0</v>
      </c>
      <c r="AA16" s="159"/>
      <c r="AB16" s="100" t="str">
        <f>IF(AA16="","No hay ejecución",IF(AND(Z16&gt;0), AA16/Z16,"No hay Programación"))</f>
        <v>No hay ejecución</v>
      </c>
      <c r="AC16" s="105" t="str">
        <f>IF(AB16="No hay ejecución","NA",IF(AB16&gt;=90%,"De acuerdo a lo programado",IF(AB16&gt;=70%,"Atraso Leve",IF(AB16&lt;70%,"En Riesgo de no Cumplimiento"))))</f>
        <v>NA</v>
      </c>
      <c r="AD16" s="166"/>
      <c r="AE16" s="65">
        <f>V16+AA16</f>
        <v>37</v>
      </c>
      <c r="AF16" s="100">
        <f>IF(AE16="","No hay ejecución",IF(AND(AE16&gt;0), AE16/R16,"No hay Programación"))</f>
        <v>0.97368421052631582</v>
      </c>
      <c r="AG16" s="105" t="str">
        <f>IF(AF16="No hay ejecución","NA",IF(AF16&gt;=90%,"De acuerdo a lo programado",IF(AF16&gt;=70%,"Atraso Leve",IF(AF16&lt;70%,"Incumplimiento"))))</f>
        <v>De acuerdo a lo programado</v>
      </c>
      <c r="AH16" s="166"/>
      <c r="AI16" s="100" t="s">
        <v>502</v>
      </c>
      <c r="AJ16" s="100" t="s">
        <v>502</v>
      </c>
    </row>
    <row r="17" spans="1:36" ht="37.049999999999997" customHeight="1" thickTop="1" thickBot="1">
      <c r="A17" s="232">
        <v>2</v>
      </c>
      <c r="B17" s="233" t="s">
        <v>400</v>
      </c>
      <c r="C17" s="233" t="s">
        <v>41</v>
      </c>
      <c r="D17" s="233">
        <v>0</v>
      </c>
      <c r="E17" s="233" t="s">
        <v>66</v>
      </c>
      <c r="F17" s="233">
        <v>19</v>
      </c>
      <c r="G17" s="231" t="s">
        <v>428</v>
      </c>
      <c r="H17" s="165" t="s">
        <v>7189</v>
      </c>
      <c r="I17" s="231" t="s">
        <v>20</v>
      </c>
      <c r="J17" s="231" t="s">
        <v>141</v>
      </c>
      <c r="K17" s="231">
        <v>2</v>
      </c>
      <c r="L17" s="165" t="s">
        <v>2205</v>
      </c>
      <c r="M17" s="165" t="s">
        <v>3764</v>
      </c>
      <c r="N17" s="64">
        <v>1</v>
      </c>
      <c r="O17" s="64">
        <v>0</v>
      </c>
      <c r="P17" s="64">
        <v>0</v>
      </c>
      <c r="Q17" s="64">
        <v>0</v>
      </c>
      <c r="R17" s="64">
        <f t="shared" ref="R17:R80" si="0">SUM(N17:Q17)</f>
        <v>1</v>
      </c>
      <c r="S17" s="105" t="s">
        <v>7190</v>
      </c>
      <c r="T17" s="105" t="s">
        <v>172</v>
      </c>
      <c r="U17" s="159">
        <f t="shared" ref="U17:U80" si="1">N17+O17</f>
        <v>1</v>
      </c>
      <c r="V17" s="273">
        <v>1</v>
      </c>
      <c r="W17" s="100">
        <f t="shared" ref="W17:W62" si="2">IF(V17="","No hay ejecución",IF(AND(U17&gt;0), V17/U17,"No hay Programación"))</f>
        <v>1</v>
      </c>
      <c r="X17" s="105" t="str">
        <f t="shared" ref="X17:X80" si="3">IF(W17="No hay ejecución","NA",IF(W17&gt;=90%,"De acuerdo a lo programado",IF(W17&gt;=70%,"Atraso Leve",IF(W17&lt;70%,"En Riesgo de no Cumplimiento"))))</f>
        <v>De acuerdo a lo programado</v>
      </c>
      <c r="Y17" s="166" t="s">
        <v>7693</v>
      </c>
      <c r="Z17" s="159">
        <f t="shared" ref="Z17:Z80" si="4">P17+Q17</f>
        <v>0</v>
      </c>
      <c r="AA17" s="159"/>
      <c r="AB17" s="100" t="str">
        <f t="shared" ref="AB17:AB19" si="5">IF(AA17="","No hay ejecución",IF(AND(Z17&gt;0), AA17/Z17,"No hay Programación"))</f>
        <v>No hay ejecución</v>
      </c>
      <c r="AC17" s="105" t="str">
        <f t="shared" ref="AC17:AC80" si="6">IF(AB17="No hay ejecución","NA",IF(AB17&gt;=90%,"De acuerdo a lo programado",IF(AB17&gt;=70%,"Atraso Leve",IF(AB17&lt;70%,"En Riesgo de no Cumplimiento"))))</f>
        <v>NA</v>
      </c>
      <c r="AD17" s="166"/>
      <c r="AE17" s="65">
        <f t="shared" ref="AE17:AE19" si="7">V17+AA17</f>
        <v>1</v>
      </c>
      <c r="AF17" s="100">
        <f t="shared" ref="AF17:AF19" si="8">IF(AE17="","No hay ejecución",IF(AND(AE17&gt;0), AE17/R17,"No hay Programación"))</f>
        <v>1</v>
      </c>
      <c r="AG17" s="105" t="str">
        <f t="shared" ref="AG17:AG80" si="9">IF(AF17="No hay ejecución","NA",IF(AF17&gt;=90%,"De acuerdo a lo programado",IF(AF17&gt;=70%,"Atraso Leve",IF(AF17&lt;70%,"Incumplimiento"))))</f>
        <v>De acuerdo a lo programado</v>
      </c>
      <c r="AH17" s="166"/>
      <c r="AI17" s="100" t="s">
        <v>502</v>
      </c>
      <c r="AJ17" s="100" t="s">
        <v>502</v>
      </c>
    </row>
    <row r="18" spans="1:36" ht="37.049999999999997" customHeight="1" thickTop="1" thickBot="1">
      <c r="A18" s="232">
        <v>3</v>
      </c>
      <c r="B18" s="233" t="s">
        <v>400</v>
      </c>
      <c r="C18" s="233" t="s">
        <v>41</v>
      </c>
      <c r="D18" s="233">
        <v>0</v>
      </c>
      <c r="E18" s="233" t="s">
        <v>66</v>
      </c>
      <c r="F18" s="233">
        <v>19</v>
      </c>
      <c r="G18" s="231" t="s">
        <v>428</v>
      </c>
      <c r="H18" s="165" t="s">
        <v>7191</v>
      </c>
      <c r="I18" s="231" t="s">
        <v>20</v>
      </c>
      <c r="J18" s="231" t="s">
        <v>141</v>
      </c>
      <c r="K18" s="231">
        <v>2</v>
      </c>
      <c r="L18" s="165" t="s">
        <v>2209</v>
      </c>
      <c r="M18" s="165" t="s">
        <v>3764</v>
      </c>
      <c r="N18" s="64">
        <v>40</v>
      </c>
      <c r="O18" s="64">
        <v>0</v>
      </c>
      <c r="P18" s="64">
        <v>0</v>
      </c>
      <c r="Q18" s="64">
        <v>0</v>
      </c>
      <c r="R18" s="64">
        <f t="shared" si="0"/>
        <v>40</v>
      </c>
      <c r="S18" s="105" t="s">
        <v>7192</v>
      </c>
      <c r="T18" s="105" t="s">
        <v>172</v>
      </c>
      <c r="U18" s="159">
        <f t="shared" si="1"/>
        <v>40</v>
      </c>
      <c r="V18" s="273">
        <v>39</v>
      </c>
      <c r="W18" s="100">
        <f t="shared" si="2"/>
        <v>0.97499999999999998</v>
      </c>
      <c r="X18" s="105" t="str">
        <f t="shared" si="3"/>
        <v>De acuerdo a lo programado</v>
      </c>
      <c r="Y18" s="166" t="s">
        <v>7692</v>
      </c>
      <c r="Z18" s="159">
        <f t="shared" si="4"/>
        <v>0</v>
      </c>
      <c r="AA18" s="159"/>
      <c r="AB18" s="100" t="str">
        <f t="shared" si="5"/>
        <v>No hay ejecución</v>
      </c>
      <c r="AC18" s="105" t="str">
        <f t="shared" si="6"/>
        <v>NA</v>
      </c>
      <c r="AD18" s="166"/>
      <c r="AE18" s="65">
        <f t="shared" si="7"/>
        <v>39</v>
      </c>
      <c r="AF18" s="100">
        <f t="shared" si="8"/>
        <v>0.97499999999999998</v>
      </c>
      <c r="AG18" s="105" t="str">
        <f t="shared" si="9"/>
        <v>De acuerdo a lo programado</v>
      </c>
      <c r="AH18" s="166"/>
      <c r="AI18" s="100" t="s">
        <v>502</v>
      </c>
      <c r="AJ18" s="100" t="s">
        <v>502</v>
      </c>
    </row>
    <row r="19" spans="1:36" ht="37.049999999999997" customHeight="1" thickTop="1" thickBot="1">
      <c r="A19" s="232">
        <v>4</v>
      </c>
      <c r="B19" s="233" t="s">
        <v>400</v>
      </c>
      <c r="C19" s="233" t="s">
        <v>41</v>
      </c>
      <c r="D19" s="233">
        <v>0</v>
      </c>
      <c r="E19" s="233" t="s">
        <v>66</v>
      </c>
      <c r="F19" s="233">
        <v>19</v>
      </c>
      <c r="G19" s="231" t="s">
        <v>428</v>
      </c>
      <c r="H19" s="165" t="s">
        <v>7193</v>
      </c>
      <c r="I19" s="231" t="s">
        <v>20</v>
      </c>
      <c r="J19" s="231" t="s">
        <v>141</v>
      </c>
      <c r="K19" s="231">
        <v>2</v>
      </c>
      <c r="L19" s="165" t="s">
        <v>3769</v>
      </c>
      <c r="M19" s="165" t="s">
        <v>3764</v>
      </c>
      <c r="N19" s="64">
        <v>40</v>
      </c>
      <c r="O19" s="64">
        <v>0</v>
      </c>
      <c r="P19" s="64">
        <v>0</v>
      </c>
      <c r="Q19" s="64">
        <v>0</v>
      </c>
      <c r="R19" s="64">
        <f t="shared" si="0"/>
        <v>40</v>
      </c>
      <c r="S19" s="105" t="s">
        <v>7192</v>
      </c>
      <c r="T19" s="105" t="s">
        <v>172</v>
      </c>
      <c r="U19" s="159">
        <f t="shared" si="1"/>
        <v>40</v>
      </c>
      <c r="V19" s="273">
        <v>39</v>
      </c>
      <c r="W19" s="100">
        <f t="shared" si="2"/>
        <v>0.97499999999999998</v>
      </c>
      <c r="X19" s="105" t="str">
        <f t="shared" si="3"/>
        <v>De acuerdo a lo programado</v>
      </c>
      <c r="Y19" s="166" t="s">
        <v>7692</v>
      </c>
      <c r="Z19" s="159">
        <f t="shared" si="4"/>
        <v>0</v>
      </c>
      <c r="AA19" s="159"/>
      <c r="AB19" s="100" t="str">
        <f t="shared" si="5"/>
        <v>No hay ejecución</v>
      </c>
      <c r="AC19" s="105" t="str">
        <f t="shared" si="6"/>
        <v>NA</v>
      </c>
      <c r="AD19" s="166"/>
      <c r="AE19" s="65">
        <f t="shared" si="7"/>
        <v>39</v>
      </c>
      <c r="AF19" s="100">
        <f t="shared" si="8"/>
        <v>0.97499999999999998</v>
      </c>
      <c r="AG19" s="105" t="str">
        <f t="shared" si="9"/>
        <v>De acuerdo a lo programado</v>
      </c>
      <c r="AH19" s="166"/>
      <c r="AI19" s="100" t="s">
        <v>502</v>
      </c>
      <c r="AJ19" s="100" t="s">
        <v>502</v>
      </c>
    </row>
    <row r="20" spans="1:36" ht="37.049999999999997" customHeight="1" thickTop="1" thickBot="1">
      <c r="A20" s="232">
        <v>5</v>
      </c>
      <c r="B20" s="233" t="s">
        <v>400</v>
      </c>
      <c r="C20" s="233" t="s">
        <v>41</v>
      </c>
      <c r="D20" s="233">
        <v>0</v>
      </c>
      <c r="E20" s="233" t="s">
        <v>66</v>
      </c>
      <c r="F20" s="233">
        <v>19</v>
      </c>
      <c r="G20" s="231" t="s">
        <v>491</v>
      </c>
      <c r="H20" s="165" t="s">
        <v>7194</v>
      </c>
      <c r="I20" s="231" t="s">
        <v>20</v>
      </c>
      <c r="J20" s="231" t="s">
        <v>141</v>
      </c>
      <c r="K20" s="231">
        <v>2</v>
      </c>
      <c r="L20" s="165" t="s">
        <v>2214</v>
      </c>
      <c r="M20" s="165" t="s">
        <v>2215</v>
      </c>
      <c r="N20" s="64">
        <v>80</v>
      </c>
      <c r="O20" s="64">
        <v>55</v>
      </c>
      <c r="P20" s="64">
        <v>53</v>
      </c>
      <c r="Q20" s="64">
        <v>52</v>
      </c>
      <c r="R20" s="64">
        <f t="shared" si="0"/>
        <v>240</v>
      </c>
      <c r="S20" s="105" t="s">
        <v>7192</v>
      </c>
      <c r="T20" s="105" t="s">
        <v>172</v>
      </c>
      <c r="U20" s="159">
        <f t="shared" si="1"/>
        <v>135</v>
      </c>
      <c r="V20" s="273">
        <v>135</v>
      </c>
      <c r="W20" s="100">
        <f t="shared" si="2"/>
        <v>1</v>
      </c>
      <c r="X20" s="105" t="str">
        <f t="shared" si="3"/>
        <v>De acuerdo a lo programado</v>
      </c>
      <c r="Y20" s="105" t="s">
        <v>172</v>
      </c>
      <c r="Z20" s="159">
        <f t="shared" si="4"/>
        <v>105</v>
      </c>
      <c r="AA20" s="159"/>
      <c r="AB20" s="100" t="str">
        <f t="shared" ref="AB20:AB83" si="10">IF(AA20="","No hay ejecución",IF(AND(Z20&gt;0), AA20/Z20,"No hay Programación"))</f>
        <v>No hay ejecución</v>
      </c>
      <c r="AC20" s="105" t="str">
        <f t="shared" si="6"/>
        <v>NA</v>
      </c>
      <c r="AD20" s="166"/>
      <c r="AE20" s="65">
        <f t="shared" ref="AE20:AE83" si="11">V20+AA20</f>
        <v>135</v>
      </c>
      <c r="AF20" s="100">
        <f t="shared" ref="AF20:AF83" si="12">IF(AE20="","No hay ejecución",IF(AND(AE20&gt;0), AE20/R20,"No hay Programación"))</f>
        <v>0.5625</v>
      </c>
      <c r="AG20" s="105" t="str">
        <f t="shared" si="9"/>
        <v>Incumplimiento</v>
      </c>
      <c r="AH20" s="166"/>
      <c r="AI20" s="100" t="s">
        <v>502</v>
      </c>
      <c r="AJ20" s="100" t="s">
        <v>502</v>
      </c>
    </row>
    <row r="21" spans="1:36" ht="37.049999999999997" customHeight="1" thickTop="1" thickBot="1">
      <c r="A21" s="232">
        <v>6</v>
      </c>
      <c r="B21" s="233" t="s">
        <v>400</v>
      </c>
      <c r="C21" s="233" t="s">
        <v>41</v>
      </c>
      <c r="D21" s="233">
        <v>0</v>
      </c>
      <c r="E21" s="233" t="s">
        <v>66</v>
      </c>
      <c r="F21" s="233">
        <v>19</v>
      </c>
      <c r="G21" s="231" t="s">
        <v>491</v>
      </c>
      <c r="H21" s="165" t="s">
        <v>7195</v>
      </c>
      <c r="I21" s="231" t="s">
        <v>18</v>
      </c>
      <c r="J21" s="231" t="s">
        <v>141</v>
      </c>
      <c r="K21" s="231">
        <v>7</v>
      </c>
      <c r="L21" s="165" t="s">
        <v>3778</v>
      </c>
      <c r="M21" s="165" t="s">
        <v>643</v>
      </c>
      <c r="N21" s="64">
        <v>0</v>
      </c>
      <c r="O21" s="64">
        <v>1</v>
      </c>
      <c r="P21" s="64">
        <v>0</v>
      </c>
      <c r="Q21" s="64">
        <v>0</v>
      </c>
      <c r="R21" s="64">
        <f t="shared" si="0"/>
        <v>1</v>
      </c>
      <c r="S21" s="105" t="s">
        <v>7196</v>
      </c>
      <c r="T21" s="105" t="s">
        <v>172</v>
      </c>
      <c r="U21" s="159">
        <f t="shared" si="1"/>
        <v>1</v>
      </c>
      <c r="V21" s="273">
        <v>1</v>
      </c>
      <c r="W21" s="100">
        <f t="shared" si="2"/>
        <v>1</v>
      </c>
      <c r="X21" s="105" t="str">
        <f t="shared" si="3"/>
        <v>De acuerdo a lo programado</v>
      </c>
      <c r="Y21" s="166" t="s">
        <v>7694</v>
      </c>
      <c r="Z21" s="159">
        <f t="shared" si="4"/>
        <v>0</v>
      </c>
      <c r="AA21" s="159"/>
      <c r="AB21" s="100" t="str">
        <f t="shared" si="10"/>
        <v>No hay ejecución</v>
      </c>
      <c r="AC21" s="105" t="str">
        <f t="shared" si="6"/>
        <v>NA</v>
      </c>
      <c r="AD21" s="166"/>
      <c r="AE21" s="65">
        <f t="shared" si="11"/>
        <v>1</v>
      </c>
      <c r="AF21" s="100">
        <f t="shared" si="12"/>
        <v>1</v>
      </c>
      <c r="AG21" s="105" t="str">
        <f t="shared" si="9"/>
        <v>De acuerdo a lo programado</v>
      </c>
      <c r="AH21" s="166"/>
      <c r="AI21" s="100" t="s">
        <v>502</v>
      </c>
      <c r="AJ21" s="100" t="s">
        <v>502</v>
      </c>
    </row>
    <row r="22" spans="1:36" ht="37.049999999999997" customHeight="1" thickTop="1" thickBot="1">
      <c r="A22" s="232">
        <v>7</v>
      </c>
      <c r="B22" s="233" t="s">
        <v>400</v>
      </c>
      <c r="C22" s="233" t="s">
        <v>41</v>
      </c>
      <c r="D22" s="233">
        <v>0</v>
      </c>
      <c r="E22" s="233" t="s">
        <v>66</v>
      </c>
      <c r="F22" s="233">
        <v>19</v>
      </c>
      <c r="G22" s="231" t="s">
        <v>491</v>
      </c>
      <c r="H22" s="165" t="s">
        <v>7197</v>
      </c>
      <c r="I22" s="231" t="s">
        <v>18</v>
      </c>
      <c r="J22" s="231" t="s">
        <v>141</v>
      </c>
      <c r="K22" s="231">
        <v>7</v>
      </c>
      <c r="L22" s="165" t="s">
        <v>685</v>
      </c>
      <c r="M22" s="165" t="s">
        <v>643</v>
      </c>
      <c r="N22" s="64">
        <v>0</v>
      </c>
      <c r="O22" s="64">
        <v>1</v>
      </c>
      <c r="P22" s="64">
        <v>2</v>
      </c>
      <c r="Q22" s="64">
        <v>0</v>
      </c>
      <c r="R22" s="64">
        <f t="shared" si="0"/>
        <v>3</v>
      </c>
      <c r="S22" s="105" t="s">
        <v>7198</v>
      </c>
      <c r="T22" s="105" t="s">
        <v>172</v>
      </c>
      <c r="U22" s="159">
        <f t="shared" si="1"/>
        <v>1</v>
      </c>
      <c r="V22" s="273">
        <v>1</v>
      </c>
      <c r="W22" s="100">
        <f t="shared" si="2"/>
        <v>1</v>
      </c>
      <c r="X22" s="105" t="str">
        <f t="shared" si="3"/>
        <v>De acuerdo a lo programado</v>
      </c>
      <c r="Y22" s="166" t="s">
        <v>7695</v>
      </c>
      <c r="Z22" s="159">
        <f t="shared" si="4"/>
        <v>2</v>
      </c>
      <c r="AA22" s="159"/>
      <c r="AB22" s="100" t="str">
        <f t="shared" si="10"/>
        <v>No hay ejecución</v>
      </c>
      <c r="AC22" s="105" t="str">
        <f t="shared" si="6"/>
        <v>NA</v>
      </c>
      <c r="AD22" s="166"/>
      <c r="AE22" s="65">
        <f t="shared" si="11"/>
        <v>1</v>
      </c>
      <c r="AF22" s="100">
        <f t="shared" si="12"/>
        <v>0.33333333333333331</v>
      </c>
      <c r="AG22" s="105" t="str">
        <f t="shared" si="9"/>
        <v>Incumplimiento</v>
      </c>
      <c r="AH22" s="166"/>
      <c r="AI22" s="100" t="s">
        <v>502</v>
      </c>
      <c r="AJ22" s="100" t="s">
        <v>502</v>
      </c>
    </row>
    <row r="23" spans="1:36" ht="37.049999999999997" customHeight="1" thickTop="1" thickBot="1">
      <c r="A23" s="232">
        <v>8</v>
      </c>
      <c r="B23" s="233" t="s">
        <v>400</v>
      </c>
      <c r="C23" s="233" t="s">
        <v>41</v>
      </c>
      <c r="D23" s="233">
        <v>0</v>
      </c>
      <c r="E23" s="233" t="s">
        <v>66</v>
      </c>
      <c r="F23" s="233">
        <v>19</v>
      </c>
      <c r="G23" s="231" t="s">
        <v>491</v>
      </c>
      <c r="H23" s="165" t="s">
        <v>7199</v>
      </c>
      <c r="I23" s="231" t="s">
        <v>18</v>
      </c>
      <c r="J23" s="231" t="s">
        <v>141</v>
      </c>
      <c r="K23" s="231">
        <v>7</v>
      </c>
      <c r="L23" s="165" t="s">
        <v>3834</v>
      </c>
      <c r="M23" s="165" t="s">
        <v>643</v>
      </c>
      <c r="N23" s="64">
        <v>0</v>
      </c>
      <c r="O23" s="64">
        <v>2</v>
      </c>
      <c r="P23" s="64">
        <v>0</v>
      </c>
      <c r="Q23" s="64">
        <v>0</v>
      </c>
      <c r="R23" s="64">
        <f t="shared" si="0"/>
        <v>2</v>
      </c>
      <c r="S23" s="105" t="s">
        <v>7200</v>
      </c>
      <c r="T23" s="105" t="s">
        <v>172</v>
      </c>
      <c r="U23" s="159">
        <f t="shared" si="1"/>
        <v>2</v>
      </c>
      <c r="V23" s="273">
        <v>0</v>
      </c>
      <c r="W23" s="100">
        <f t="shared" si="2"/>
        <v>0</v>
      </c>
      <c r="X23" s="105" t="str">
        <f t="shared" si="3"/>
        <v>En Riesgo de no Cumplimiento</v>
      </c>
      <c r="Y23" s="166" t="s">
        <v>7695</v>
      </c>
      <c r="Z23" s="159">
        <f t="shared" si="4"/>
        <v>0</v>
      </c>
      <c r="AA23" s="159"/>
      <c r="AB23" s="100" t="str">
        <f t="shared" si="10"/>
        <v>No hay ejecución</v>
      </c>
      <c r="AC23" s="105" t="str">
        <f t="shared" si="6"/>
        <v>NA</v>
      </c>
      <c r="AD23" s="166"/>
      <c r="AE23" s="65">
        <f t="shared" si="11"/>
        <v>0</v>
      </c>
      <c r="AF23" s="100" t="str">
        <f t="shared" si="12"/>
        <v>No hay Programación</v>
      </c>
      <c r="AG23" s="105" t="str">
        <f t="shared" si="9"/>
        <v>De acuerdo a lo programado</v>
      </c>
      <c r="AH23" s="166"/>
      <c r="AI23" s="100" t="s">
        <v>502</v>
      </c>
      <c r="AJ23" s="100" t="s">
        <v>502</v>
      </c>
    </row>
    <row r="24" spans="1:36" ht="37.049999999999997" customHeight="1" thickTop="1" thickBot="1">
      <c r="A24" s="232">
        <v>9</v>
      </c>
      <c r="B24" s="233" t="s">
        <v>400</v>
      </c>
      <c r="C24" s="233" t="s">
        <v>41</v>
      </c>
      <c r="D24" s="233">
        <v>0</v>
      </c>
      <c r="E24" s="233" t="s">
        <v>66</v>
      </c>
      <c r="F24" s="233">
        <v>19</v>
      </c>
      <c r="G24" s="231" t="s">
        <v>491</v>
      </c>
      <c r="H24" s="165" t="s">
        <v>7201</v>
      </c>
      <c r="I24" s="231" t="s">
        <v>18</v>
      </c>
      <c r="J24" s="231" t="s">
        <v>141</v>
      </c>
      <c r="K24" s="231">
        <v>7</v>
      </c>
      <c r="L24" s="165" t="s">
        <v>3834</v>
      </c>
      <c r="M24" s="165" t="s">
        <v>643</v>
      </c>
      <c r="N24" s="64">
        <v>0</v>
      </c>
      <c r="O24" s="64">
        <v>1</v>
      </c>
      <c r="P24" s="64">
        <v>1</v>
      </c>
      <c r="Q24" s="64">
        <v>1</v>
      </c>
      <c r="R24" s="64">
        <f t="shared" si="0"/>
        <v>3</v>
      </c>
      <c r="S24" s="105" t="s">
        <v>7202</v>
      </c>
      <c r="T24" s="105" t="s">
        <v>172</v>
      </c>
      <c r="U24" s="159">
        <f t="shared" si="1"/>
        <v>1</v>
      </c>
      <c r="V24" s="273">
        <v>2</v>
      </c>
      <c r="W24" s="100">
        <f t="shared" si="2"/>
        <v>2</v>
      </c>
      <c r="X24" s="105" t="str">
        <f t="shared" si="3"/>
        <v>De acuerdo a lo programado</v>
      </c>
      <c r="Y24" s="166" t="s">
        <v>7696</v>
      </c>
      <c r="Z24" s="159">
        <f t="shared" si="4"/>
        <v>2</v>
      </c>
      <c r="AA24" s="159"/>
      <c r="AB24" s="100" t="str">
        <f t="shared" si="10"/>
        <v>No hay ejecución</v>
      </c>
      <c r="AC24" s="105" t="str">
        <f t="shared" si="6"/>
        <v>NA</v>
      </c>
      <c r="AD24" s="166"/>
      <c r="AE24" s="65">
        <f t="shared" si="11"/>
        <v>2</v>
      </c>
      <c r="AF24" s="100">
        <f t="shared" si="12"/>
        <v>0.66666666666666663</v>
      </c>
      <c r="AG24" s="105" t="str">
        <f t="shared" si="9"/>
        <v>Incumplimiento</v>
      </c>
      <c r="AH24" s="166"/>
      <c r="AI24" s="100" t="s">
        <v>502</v>
      </c>
      <c r="AJ24" s="100" t="s">
        <v>502</v>
      </c>
    </row>
    <row r="25" spans="1:36" ht="37.049999999999997" customHeight="1" thickTop="1" thickBot="1">
      <c r="A25" s="232">
        <v>10</v>
      </c>
      <c r="B25" s="233" t="s">
        <v>400</v>
      </c>
      <c r="C25" s="233" t="s">
        <v>41</v>
      </c>
      <c r="D25" s="233">
        <v>0</v>
      </c>
      <c r="E25" s="233" t="s">
        <v>66</v>
      </c>
      <c r="F25" s="233">
        <v>19</v>
      </c>
      <c r="G25" s="231" t="s">
        <v>491</v>
      </c>
      <c r="H25" s="165" t="s">
        <v>7203</v>
      </c>
      <c r="I25" s="231" t="s">
        <v>18</v>
      </c>
      <c r="J25" s="231" t="s">
        <v>141</v>
      </c>
      <c r="K25" s="231">
        <v>7</v>
      </c>
      <c r="L25" s="165" t="s">
        <v>3778</v>
      </c>
      <c r="M25" s="165" t="s">
        <v>643</v>
      </c>
      <c r="N25" s="64">
        <v>0</v>
      </c>
      <c r="O25" s="64">
        <v>1</v>
      </c>
      <c r="P25" s="64">
        <v>1</v>
      </c>
      <c r="Q25" s="64">
        <v>1</v>
      </c>
      <c r="R25" s="64">
        <f t="shared" si="0"/>
        <v>3</v>
      </c>
      <c r="S25" s="105" t="s">
        <v>7204</v>
      </c>
      <c r="T25" s="105" t="s">
        <v>172</v>
      </c>
      <c r="U25" s="159">
        <f t="shared" si="1"/>
        <v>1</v>
      </c>
      <c r="V25" s="273">
        <v>2</v>
      </c>
      <c r="W25" s="100">
        <f t="shared" si="2"/>
        <v>2</v>
      </c>
      <c r="X25" s="105" t="str">
        <f t="shared" si="3"/>
        <v>De acuerdo a lo programado</v>
      </c>
      <c r="Y25" s="166" t="s">
        <v>7696</v>
      </c>
      <c r="Z25" s="159">
        <f t="shared" si="4"/>
        <v>2</v>
      </c>
      <c r="AA25" s="159"/>
      <c r="AB25" s="100" t="str">
        <f t="shared" si="10"/>
        <v>No hay ejecución</v>
      </c>
      <c r="AC25" s="105" t="str">
        <f t="shared" si="6"/>
        <v>NA</v>
      </c>
      <c r="AD25" s="166"/>
      <c r="AE25" s="65">
        <f t="shared" si="11"/>
        <v>2</v>
      </c>
      <c r="AF25" s="100">
        <f t="shared" si="12"/>
        <v>0.66666666666666663</v>
      </c>
      <c r="AG25" s="105" t="str">
        <f t="shared" si="9"/>
        <v>Incumplimiento</v>
      </c>
      <c r="AH25" s="166"/>
      <c r="AI25" s="100" t="s">
        <v>502</v>
      </c>
      <c r="AJ25" s="100" t="s">
        <v>502</v>
      </c>
    </row>
    <row r="26" spans="1:36" ht="37.049999999999997" customHeight="1" thickTop="1" thickBot="1">
      <c r="A26" s="232">
        <v>11</v>
      </c>
      <c r="B26" s="233" t="s">
        <v>400</v>
      </c>
      <c r="C26" s="233" t="s">
        <v>41</v>
      </c>
      <c r="D26" s="233">
        <v>0</v>
      </c>
      <c r="E26" s="233" t="s">
        <v>66</v>
      </c>
      <c r="F26" s="233">
        <v>19</v>
      </c>
      <c r="G26" s="231" t="s">
        <v>491</v>
      </c>
      <c r="H26" s="165" t="s">
        <v>7206</v>
      </c>
      <c r="I26" s="231" t="s">
        <v>18</v>
      </c>
      <c r="J26" s="231" t="s">
        <v>141</v>
      </c>
      <c r="K26" s="231">
        <v>7</v>
      </c>
      <c r="L26" s="165" t="s">
        <v>3778</v>
      </c>
      <c r="M26" s="165" t="s">
        <v>643</v>
      </c>
      <c r="N26" s="64">
        <v>0</v>
      </c>
      <c r="O26" s="64">
        <v>1</v>
      </c>
      <c r="P26" s="64">
        <v>2</v>
      </c>
      <c r="Q26" s="64">
        <v>0</v>
      </c>
      <c r="R26" s="64">
        <f t="shared" si="0"/>
        <v>3</v>
      </c>
      <c r="S26" s="105" t="s">
        <v>7646</v>
      </c>
      <c r="T26" s="105" t="s">
        <v>172</v>
      </c>
      <c r="U26" s="159">
        <f t="shared" si="1"/>
        <v>1</v>
      </c>
      <c r="V26" s="273">
        <v>1</v>
      </c>
      <c r="W26" s="100">
        <f t="shared" si="2"/>
        <v>1</v>
      </c>
      <c r="X26" s="105" t="str">
        <f t="shared" si="3"/>
        <v>De acuerdo a lo programado</v>
      </c>
      <c r="Y26" s="105" t="s">
        <v>172</v>
      </c>
      <c r="Z26" s="159">
        <f t="shared" si="4"/>
        <v>2</v>
      </c>
      <c r="AA26" s="159"/>
      <c r="AB26" s="100" t="str">
        <f t="shared" si="10"/>
        <v>No hay ejecución</v>
      </c>
      <c r="AC26" s="105" t="str">
        <f t="shared" si="6"/>
        <v>NA</v>
      </c>
      <c r="AD26" s="166"/>
      <c r="AE26" s="65">
        <f t="shared" si="11"/>
        <v>1</v>
      </c>
      <c r="AF26" s="100">
        <f t="shared" si="12"/>
        <v>0.33333333333333331</v>
      </c>
      <c r="AG26" s="105" t="str">
        <f t="shared" si="9"/>
        <v>Incumplimiento</v>
      </c>
      <c r="AH26" s="166"/>
      <c r="AI26" s="100" t="s">
        <v>502</v>
      </c>
      <c r="AJ26" s="100" t="s">
        <v>502</v>
      </c>
    </row>
    <row r="27" spans="1:36" ht="37.049999999999997" customHeight="1" thickTop="1" thickBot="1">
      <c r="A27" s="232">
        <v>12</v>
      </c>
      <c r="B27" s="233" t="s">
        <v>400</v>
      </c>
      <c r="C27" s="233" t="s">
        <v>41</v>
      </c>
      <c r="D27" s="233">
        <v>0</v>
      </c>
      <c r="E27" s="233" t="s">
        <v>66</v>
      </c>
      <c r="F27" s="233">
        <v>19</v>
      </c>
      <c r="G27" s="231" t="s">
        <v>491</v>
      </c>
      <c r="H27" s="165" t="s">
        <v>7207</v>
      </c>
      <c r="I27" s="231" t="s">
        <v>18</v>
      </c>
      <c r="J27" s="231" t="s">
        <v>141</v>
      </c>
      <c r="K27" s="231">
        <v>7</v>
      </c>
      <c r="L27" s="165" t="s">
        <v>3834</v>
      </c>
      <c r="M27" s="165" t="s">
        <v>643</v>
      </c>
      <c r="N27" s="64">
        <v>1</v>
      </c>
      <c r="O27" s="64">
        <v>2</v>
      </c>
      <c r="P27" s="64">
        <v>2</v>
      </c>
      <c r="Q27" s="64">
        <v>0</v>
      </c>
      <c r="R27" s="64">
        <f t="shared" si="0"/>
        <v>5</v>
      </c>
      <c r="S27" s="105" t="s">
        <v>7647</v>
      </c>
      <c r="T27" s="105" t="s">
        <v>172</v>
      </c>
      <c r="U27" s="159">
        <f t="shared" si="1"/>
        <v>3</v>
      </c>
      <c r="V27" s="273">
        <v>2</v>
      </c>
      <c r="W27" s="100">
        <f t="shared" si="2"/>
        <v>0.66666666666666663</v>
      </c>
      <c r="X27" s="105" t="str">
        <f t="shared" si="3"/>
        <v>En Riesgo de no Cumplimiento</v>
      </c>
      <c r="Y27" s="105" t="s">
        <v>172</v>
      </c>
      <c r="Z27" s="159">
        <f t="shared" si="4"/>
        <v>2</v>
      </c>
      <c r="AA27" s="159"/>
      <c r="AB27" s="100" t="str">
        <f t="shared" si="10"/>
        <v>No hay ejecución</v>
      </c>
      <c r="AC27" s="105" t="str">
        <f t="shared" si="6"/>
        <v>NA</v>
      </c>
      <c r="AD27" s="166"/>
      <c r="AE27" s="65">
        <f t="shared" si="11"/>
        <v>2</v>
      </c>
      <c r="AF27" s="100">
        <f t="shared" si="12"/>
        <v>0.4</v>
      </c>
      <c r="AG27" s="105" t="str">
        <f t="shared" si="9"/>
        <v>Incumplimiento</v>
      </c>
      <c r="AH27" s="166"/>
      <c r="AI27" s="100" t="s">
        <v>502</v>
      </c>
      <c r="AJ27" s="100" t="s">
        <v>502</v>
      </c>
    </row>
    <row r="28" spans="1:36" ht="37.049999999999997" customHeight="1" thickTop="1" thickBot="1">
      <c r="A28" s="232">
        <v>13</v>
      </c>
      <c r="B28" s="233" t="s">
        <v>400</v>
      </c>
      <c r="C28" s="233" t="s">
        <v>41</v>
      </c>
      <c r="D28" s="233">
        <v>0</v>
      </c>
      <c r="E28" s="233" t="s">
        <v>66</v>
      </c>
      <c r="F28" s="233">
        <v>19</v>
      </c>
      <c r="G28" s="231" t="s">
        <v>491</v>
      </c>
      <c r="H28" s="165" t="s">
        <v>7209</v>
      </c>
      <c r="I28" s="231" t="s">
        <v>18</v>
      </c>
      <c r="J28" s="231" t="s">
        <v>141</v>
      </c>
      <c r="K28" s="231">
        <v>7</v>
      </c>
      <c r="L28" s="165" t="s">
        <v>3778</v>
      </c>
      <c r="M28" s="165" t="s">
        <v>643</v>
      </c>
      <c r="N28" s="64">
        <v>0</v>
      </c>
      <c r="O28" s="64">
        <v>1</v>
      </c>
      <c r="P28" s="64">
        <v>0</v>
      </c>
      <c r="Q28" s="64">
        <v>0</v>
      </c>
      <c r="R28" s="64">
        <f t="shared" si="0"/>
        <v>1</v>
      </c>
      <c r="S28" s="105" t="s">
        <v>7648</v>
      </c>
      <c r="T28" s="105" t="s">
        <v>172</v>
      </c>
      <c r="U28" s="159">
        <f t="shared" si="1"/>
        <v>1</v>
      </c>
      <c r="V28" s="273">
        <v>1</v>
      </c>
      <c r="W28" s="100">
        <f t="shared" si="2"/>
        <v>1</v>
      </c>
      <c r="X28" s="105" t="str">
        <f t="shared" si="3"/>
        <v>De acuerdo a lo programado</v>
      </c>
      <c r="Y28" s="105" t="s">
        <v>172</v>
      </c>
      <c r="Z28" s="159">
        <f t="shared" si="4"/>
        <v>0</v>
      </c>
      <c r="AA28" s="159"/>
      <c r="AB28" s="100" t="str">
        <f t="shared" si="10"/>
        <v>No hay ejecución</v>
      </c>
      <c r="AC28" s="105" t="str">
        <f t="shared" si="6"/>
        <v>NA</v>
      </c>
      <c r="AD28" s="166"/>
      <c r="AE28" s="65">
        <f t="shared" si="11"/>
        <v>1</v>
      </c>
      <c r="AF28" s="100">
        <f t="shared" si="12"/>
        <v>1</v>
      </c>
      <c r="AG28" s="105" t="str">
        <f t="shared" si="9"/>
        <v>De acuerdo a lo programado</v>
      </c>
      <c r="AH28" s="166"/>
      <c r="AI28" s="100" t="s">
        <v>502</v>
      </c>
      <c r="AJ28" s="100" t="s">
        <v>502</v>
      </c>
    </row>
    <row r="29" spans="1:36" ht="37.049999999999997" customHeight="1" thickTop="1" thickBot="1">
      <c r="A29" s="232">
        <v>14</v>
      </c>
      <c r="B29" s="233" t="s">
        <v>400</v>
      </c>
      <c r="C29" s="233" t="s">
        <v>41</v>
      </c>
      <c r="D29" s="233">
        <v>0</v>
      </c>
      <c r="E29" s="233" t="s">
        <v>66</v>
      </c>
      <c r="F29" s="233">
        <v>19</v>
      </c>
      <c r="G29" s="231" t="s">
        <v>491</v>
      </c>
      <c r="H29" s="165" t="s">
        <v>7210</v>
      </c>
      <c r="I29" s="231" t="s">
        <v>18</v>
      </c>
      <c r="J29" s="231" t="s">
        <v>141</v>
      </c>
      <c r="K29" s="231">
        <v>7</v>
      </c>
      <c r="L29" s="165" t="s">
        <v>3778</v>
      </c>
      <c r="M29" s="165" t="s">
        <v>643</v>
      </c>
      <c r="N29" s="64">
        <v>0</v>
      </c>
      <c r="O29" s="64">
        <v>0</v>
      </c>
      <c r="P29" s="64">
        <v>1</v>
      </c>
      <c r="Q29" s="64">
        <v>0</v>
      </c>
      <c r="R29" s="64">
        <f t="shared" si="0"/>
        <v>1</v>
      </c>
      <c r="S29" s="105" t="s">
        <v>7211</v>
      </c>
      <c r="T29" s="105" t="s">
        <v>172</v>
      </c>
      <c r="U29" s="159">
        <f t="shared" si="1"/>
        <v>0</v>
      </c>
      <c r="V29" s="273">
        <v>0</v>
      </c>
      <c r="W29" s="100" t="str">
        <f t="shared" si="2"/>
        <v>No hay Programación</v>
      </c>
      <c r="X29" s="105" t="str">
        <f t="shared" si="3"/>
        <v>De acuerdo a lo programado</v>
      </c>
      <c r="Y29" s="105" t="s">
        <v>172</v>
      </c>
      <c r="Z29" s="159">
        <f t="shared" si="4"/>
        <v>1</v>
      </c>
      <c r="AA29" s="159"/>
      <c r="AB29" s="100" t="str">
        <f t="shared" si="10"/>
        <v>No hay ejecución</v>
      </c>
      <c r="AC29" s="105" t="str">
        <f t="shared" si="6"/>
        <v>NA</v>
      </c>
      <c r="AD29" s="166"/>
      <c r="AE29" s="65">
        <f t="shared" si="11"/>
        <v>0</v>
      </c>
      <c r="AF29" s="100" t="str">
        <f t="shared" si="12"/>
        <v>No hay Programación</v>
      </c>
      <c r="AG29" s="105" t="str">
        <f t="shared" si="9"/>
        <v>De acuerdo a lo programado</v>
      </c>
      <c r="AH29" s="166"/>
      <c r="AI29" s="100" t="s">
        <v>502</v>
      </c>
      <c r="AJ29" s="100" t="s">
        <v>502</v>
      </c>
    </row>
    <row r="30" spans="1:36" ht="37.049999999999997" customHeight="1" thickTop="1" thickBot="1">
      <c r="A30" s="232">
        <v>15</v>
      </c>
      <c r="B30" s="233" t="s">
        <v>400</v>
      </c>
      <c r="C30" s="233" t="s">
        <v>41</v>
      </c>
      <c r="D30" s="233">
        <v>0</v>
      </c>
      <c r="E30" s="233" t="s">
        <v>66</v>
      </c>
      <c r="F30" s="233">
        <v>19</v>
      </c>
      <c r="G30" s="231" t="s">
        <v>491</v>
      </c>
      <c r="H30" s="165" t="s">
        <v>7212</v>
      </c>
      <c r="I30" s="231" t="s">
        <v>18</v>
      </c>
      <c r="J30" s="231" t="s">
        <v>141</v>
      </c>
      <c r="K30" s="231">
        <v>7</v>
      </c>
      <c r="L30" s="165" t="s">
        <v>3778</v>
      </c>
      <c r="M30" s="165" t="s">
        <v>643</v>
      </c>
      <c r="N30" s="64">
        <v>0</v>
      </c>
      <c r="O30" s="64">
        <v>0</v>
      </c>
      <c r="P30" s="64">
        <v>3</v>
      </c>
      <c r="Q30" s="64">
        <v>0</v>
      </c>
      <c r="R30" s="64">
        <f t="shared" si="0"/>
        <v>3</v>
      </c>
      <c r="S30" s="105" t="s">
        <v>7649</v>
      </c>
      <c r="T30" s="105" t="s">
        <v>172</v>
      </c>
      <c r="U30" s="159">
        <f t="shared" si="1"/>
        <v>0</v>
      </c>
      <c r="V30" s="273">
        <v>0</v>
      </c>
      <c r="W30" s="100" t="str">
        <f t="shared" si="2"/>
        <v>No hay Programación</v>
      </c>
      <c r="X30" s="105" t="str">
        <f t="shared" si="3"/>
        <v>De acuerdo a lo programado</v>
      </c>
      <c r="Y30" s="105" t="s">
        <v>172</v>
      </c>
      <c r="Z30" s="159">
        <f t="shared" si="4"/>
        <v>3</v>
      </c>
      <c r="AA30" s="159"/>
      <c r="AB30" s="100" t="str">
        <f t="shared" si="10"/>
        <v>No hay ejecución</v>
      </c>
      <c r="AC30" s="105" t="str">
        <f t="shared" si="6"/>
        <v>NA</v>
      </c>
      <c r="AD30" s="166"/>
      <c r="AE30" s="65">
        <f t="shared" si="11"/>
        <v>0</v>
      </c>
      <c r="AF30" s="100" t="str">
        <f t="shared" si="12"/>
        <v>No hay Programación</v>
      </c>
      <c r="AG30" s="105" t="str">
        <f t="shared" si="9"/>
        <v>De acuerdo a lo programado</v>
      </c>
      <c r="AH30" s="166"/>
      <c r="AI30" s="100" t="s">
        <v>502</v>
      </c>
      <c r="AJ30" s="100" t="s">
        <v>502</v>
      </c>
    </row>
    <row r="31" spans="1:36" ht="37.049999999999997" customHeight="1" thickTop="1" thickBot="1">
      <c r="A31" s="232">
        <v>16</v>
      </c>
      <c r="B31" s="233" t="s">
        <v>400</v>
      </c>
      <c r="C31" s="233" t="s">
        <v>41</v>
      </c>
      <c r="D31" s="233">
        <v>0</v>
      </c>
      <c r="E31" s="233" t="s">
        <v>66</v>
      </c>
      <c r="F31" s="233">
        <v>19</v>
      </c>
      <c r="G31" s="231" t="s">
        <v>491</v>
      </c>
      <c r="H31" s="165" t="s">
        <v>7212</v>
      </c>
      <c r="I31" s="231" t="s">
        <v>18</v>
      </c>
      <c r="J31" s="231" t="s">
        <v>141</v>
      </c>
      <c r="K31" s="231">
        <v>7</v>
      </c>
      <c r="L31" s="165" t="s">
        <v>3834</v>
      </c>
      <c r="M31" s="165" t="s">
        <v>643</v>
      </c>
      <c r="N31" s="64">
        <v>0</v>
      </c>
      <c r="O31" s="64">
        <v>0</v>
      </c>
      <c r="P31" s="64">
        <v>3</v>
      </c>
      <c r="Q31" s="64">
        <v>0</v>
      </c>
      <c r="R31" s="64">
        <f t="shared" si="0"/>
        <v>3</v>
      </c>
      <c r="S31" s="105" t="s">
        <v>7649</v>
      </c>
      <c r="T31" s="105" t="s">
        <v>172</v>
      </c>
      <c r="U31" s="159">
        <f t="shared" si="1"/>
        <v>0</v>
      </c>
      <c r="V31" s="273">
        <v>0</v>
      </c>
      <c r="W31" s="100" t="str">
        <f t="shared" si="2"/>
        <v>No hay Programación</v>
      </c>
      <c r="X31" s="105" t="str">
        <f t="shared" si="3"/>
        <v>De acuerdo a lo programado</v>
      </c>
      <c r="Y31" s="105" t="s">
        <v>172</v>
      </c>
      <c r="Z31" s="159">
        <f t="shared" si="4"/>
        <v>3</v>
      </c>
      <c r="AA31" s="159"/>
      <c r="AB31" s="100" t="str">
        <f t="shared" si="10"/>
        <v>No hay ejecución</v>
      </c>
      <c r="AC31" s="105" t="str">
        <f t="shared" si="6"/>
        <v>NA</v>
      </c>
      <c r="AD31" s="166"/>
      <c r="AE31" s="65">
        <f t="shared" si="11"/>
        <v>0</v>
      </c>
      <c r="AF31" s="100" t="str">
        <f t="shared" si="12"/>
        <v>No hay Programación</v>
      </c>
      <c r="AG31" s="105" t="str">
        <f t="shared" si="9"/>
        <v>De acuerdo a lo programado</v>
      </c>
      <c r="AH31" s="166"/>
      <c r="AI31" s="100" t="s">
        <v>502</v>
      </c>
      <c r="AJ31" s="100" t="s">
        <v>502</v>
      </c>
    </row>
    <row r="32" spans="1:36" ht="37.049999999999997" customHeight="1" thickTop="1" thickBot="1">
      <c r="A32" s="232">
        <v>17</v>
      </c>
      <c r="B32" s="233" t="s">
        <v>400</v>
      </c>
      <c r="C32" s="233" t="s">
        <v>41</v>
      </c>
      <c r="D32" s="233">
        <v>0</v>
      </c>
      <c r="E32" s="233" t="s">
        <v>66</v>
      </c>
      <c r="F32" s="233">
        <v>19</v>
      </c>
      <c r="G32" s="231" t="s">
        <v>491</v>
      </c>
      <c r="H32" s="165" t="s">
        <v>7214</v>
      </c>
      <c r="I32" s="231" t="s">
        <v>18</v>
      </c>
      <c r="J32" s="231" t="s">
        <v>141</v>
      </c>
      <c r="K32" s="231">
        <v>7</v>
      </c>
      <c r="L32" s="165" t="s">
        <v>3778</v>
      </c>
      <c r="M32" s="165" t="s">
        <v>643</v>
      </c>
      <c r="N32" s="64">
        <v>1</v>
      </c>
      <c r="O32" s="64">
        <v>0</v>
      </c>
      <c r="P32" s="64">
        <v>0</v>
      </c>
      <c r="Q32" s="64">
        <v>0</v>
      </c>
      <c r="R32" s="64">
        <f t="shared" si="0"/>
        <v>1</v>
      </c>
      <c r="S32" s="105" t="s">
        <v>7205</v>
      </c>
      <c r="T32" s="105" t="s">
        <v>172</v>
      </c>
      <c r="U32" s="159">
        <f t="shared" si="1"/>
        <v>1</v>
      </c>
      <c r="V32" s="273">
        <v>1</v>
      </c>
      <c r="W32" s="100">
        <f t="shared" si="2"/>
        <v>1</v>
      </c>
      <c r="X32" s="105" t="str">
        <f t="shared" si="3"/>
        <v>De acuerdo a lo programado</v>
      </c>
      <c r="Y32" s="105" t="s">
        <v>172</v>
      </c>
      <c r="Z32" s="159">
        <f t="shared" si="4"/>
        <v>0</v>
      </c>
      <c r="AA32" s="159"/>
      <c r="AB32" s="100" t="str">
        <f t="shared" si="10"/>
        <v>No hay ejecución</v>
      </c>
      <c r="AC32" s="105" t="str">
        <f t="shared" si="6"/>
        <v>NA</v>
      </c>
      <c r="AD32" s="166"/>
      <c r="AE32" s="65">
        <f t="shared" si="11"/>
        <v>1</v>
      </c>
      <c r="AF32" s="100">
        <f t="shared" si="12"/>
        <v>1</v>
      </c>
      <c r="AG32" s="105" t="str">
        <f t="shared" si="9"/>
        <v>De acuerdo a lo programado</v>
      </c>
      <c r="AH32" s="166"/>
      <c r="AI32" s="100" t="s">
        <v>502</v>
      </c>
      <c r="AJ32" s="100" t="s">
        <v>502</v>
      </c>
    </row>
    <row r="33" spans="1:36" ht="37.049999999999997" customHeight="1" thickTop="1" thickBot="1">
      <c r="A33" s="232">
        <v>18</v>
      </c>
      <c r="B33" s="233" t="s">
        <v>400</v>
      </c>
      <c r="C33" s="233" t="s">
        <v>41</v>
      </c>
      <c r="D33" s="233">
        <v>0</v>
      </c>
      <c r="E33" s="233" t="s">
        <v>66</v>
      </c>
      <c r="F33" s="233">
        <v>19</v>
      </c>
      <c r="G33" s="231" t="s">
        <v>491</v>
      </c>
      <c r="H33" s="165" t="s">
        <v>7214</v>
      </c>
      <c r="I33" s="231" t="s">
        <v>18</v>
      </c>
      <c r="J33" s="231" t="s">
        <v>141</v>
      </c>
      <c r="K33" s="231">
        <v>7</v>
      </c>
      <c r="L33" s="165" t="s">
        <v>685</v>
      </c>
      <c r="M33" s="165" t="s">
        <v>643</v>
      </c>
      <c r="N33" s="64">
        <v>1</v>
      </c>
      <c r="O33" s="64">
        <v>0</v>
      </c>
      <c r="P33" s="64">
        <v>0</v>
      </c>
      <c r="Q33" s="64">
        <v>0</v>
      </c>
      <c r="R33" s="64">
        <f t="shared" si="0"/>
        <v>1</v>
      </c>
      <c r="S33" s="105" t="s">
        <v>7205</v>
      </c>
      <c r="T33" s="105" t="s">
        <v>172</v>
      </c>
      <c r="U33" s="159">
        <f t="shared" si="1"/>
        <v>1</v>
      </c>
      <c r="V33" s="273"/>
      <c r="W33" s="100" t="str">
        <f t="shared" si="2"/>
        <v>No hay ejecución</v>
      </c>
      <c r="X33" s="105" t="str">
        <f t="shared" si="3"/>
        <v>NA</v>
      </c>
      <c r="Y33" s="105" t="s">
        <v>172</v>
      </c>
      <c r="Z33" s="159">
        <f t="shared" si="4"/>
        <v>0</v>
      </c>
      <c r="AA33" s="159"/>
      <c r="AB33" s="100" t="str">
        <f t="shared" si="10"/>
        <v>No hay ejecución</v>
      </c>
      <c r="AC33" s="105" t="str">
        <f t="shared" si="6"/>
        <v>NA</v>
      </c>
      <c r="AD33" s="166"/>
      <c r="AE33" s="65">
        <f t="shared" si="11"/>
        <v>0</v>
      </c>
      <c r="AF33" s="100" t="str">
        <f t="shared" si="12"/>
        <v>No hay Programación</v>
      </c>
      <c r="AG33" s="105" t="str">
        <f t="shared" si="9"/>
        <v>De acuerdo a lo programado</v>
      </c>
      <c r="AH33" s="166"/>
      <c r="AI33" s="100" t="s">
        <v>502</v>
      </c>
      <c r="AJ33" s="100" t="s">
        <v>502</v>
      </c>
    </row>
    <row r="34" spans="1:36" ht="37.049999999999997" customHeight="1" thickTop="1" thickBot="1">
      <c r="A34" s="232">
        <v>19</v>
      </c>
      <c r="B34" s="233" t="s">
        <v>400</v>
      </c>
      <c r="C34" s="233" t="s">
        <v>41</v>
      </c>
      <c r="D34" s="233">
        <v>0</v>
      </c>
      <c r="E34" s="233" t="s">
        <v>66</v>
      </c>
      <c r="F34" s="233">
        <v>19</v>
      </c>
      <c r="G34" s="231" t="s">
        <v>491</v>
      </c>
      <c r="H34" s="165" t="s">
        <v>7214</v>
      </c>
      <c r="I34" s="231" t="s">
        <v>18</v>
      </c>
      <c r="J34" s="231" t="s">
        <v>141</v>
      </c>
      <c r="K34" s="231">
        <v>7</v>
      </c>
      <c r="L34" s="165" t="s">
        <v>3834</v>
      </c>
      <c r="M34" s="165" t="s">
        <v>643</v>
      </c>
      <c r="N34" s="64">
        <v>1</v>
      </c>
      <c r="O34" s="64">
        <v>0</v>
      </c>
      <c r="P34" s="64">
        <v>0</v>
      </c>
      <c r="Q34" s="64">
        <v>0</v>
      </c>
      <c r="R34" s="64">
        <f t="shared" si="0"/>
        <v>1</v>
      </c>
      <c r="S34" s="105" t="s">
        <v>7205</v>
      </c>
      <c r="T34" s="105" t="s">
        <v>172</v>
      </c>
      <c r="U34" s="159">
        <f t="shared" si="1"/>
        <v>1</v>
      </c>
      <c r="V34" s="273">
        <v>1</v>
      </c>
      <c r="W34" s="100">
        <f t="shared" si="2"/>
        <v>1</v>
      </c>
      <c r="X34" s="105" t="str">
        <f t="shared" si="3"/>
        <v>De acuerdo a lo programado</v>
      </c>
      <c r="Y34" s="105" t="s">
        <v>172</v>
      </c>
      <c r="Z34" s="159">
        <f t="shared" si="4"/>
        <v>0</v>
      </c>
      <c r="AA34" s="159"/>
      <c r="AB34" s="100" t="str">
        <f t="shared" si="10"/>
        <v>No hay ejecución</v>
      </c>
      <c r="AC34" s="105" t="str">
        <f t="shared" si="6"/>
        <v>NA</v>
      </c>
      <c r="AD34" s="166"/>
      <c r="AE34" s="65">
        <f t="shared" si="11"/>
        <v>1</v>
      </c>
      <c r="AF34" s="100">
        <f t="shared" si="12"/>
        <v>1</v>
      </c>
      <c r="AG34" s="105" t="str">
        <f t="shared" si="9"/>
        <v>De acuerdo a lo programado</v>
      </c>
      <c r="AH34" s="166"/>
      <c r="AI34" s="100" t="s">
        <v>502</v>
      </c>
      <c r="AJ34" s="100" t="s">
        <v>502</v>
      </c>
    </row>
    <row r="35" spans="1:36" ht="37.049999999999997" customHeight="1" thickTop="1" thickBot="1">
      <c r="A35" s="232">
        <v>20</v>
      </c>
      <c r="B35" s="233" t="s">
        <v>400</v>
      </c>
      <c r="C35" s="233" t="s">
        <v>41</v>
      </c>
      <c r="D35" s="233">
        <v>0</v>
      </c>
      <c r="E35" s="233" t="s">
        <v>66</v>
      </c>
      <c r="F35" s="233">
        <v>19</v>
      </c>
      <c r="G35" s="231" t="s">
        <v>439</v>
      </c>
      <c r="H35" s="165" t="s">
        <v>7215</v>
      </c>
      <c r="I35" s="231" t="s">
        <v>18</v>
      </c>
      <c r="J35" s="231" t="s">
        <v>141</v>
      </c>
      <c r="K35" s="231">
        <v>7</v>
      </c>
      <c r="L35" s="165" t="s">
        <v>3778</v>
      </c>
      <c r="M35" s="165" t="s">
        <v>643</v>
      </c>
      <c r="N35" s="64">
        <v>0</v>
      </c>
      <c r="O35" s="64">
        <v>1</v>
      </c>
      <c r="P35" s="64">
        <v>0</v>
      </c>
      <c r="Q35" s="64">
        <v>0</v>
      </c>
      <c r="R35" s="64">
        <f t="shared" si="0"/>
        <v>1</v>
      </c>
      <c r="S35" s="105" t="s">
        <v>7216</v>
      </c>
      <c r="T35" s="105" t="s">
        <v>172</v>
      </c>
      <c r="U35" s="159">
        <f t="shared" si="1"/>
        <v>1</v>
      </c>
      <c r="V35" s="273">
        <v>1</v>
      </c>
      <c r="W35" s="100">
        <f t="shared" si="2"/>
        <v>1</v>
      </c>
      <c r="X35" s="105" t="str">
        <f t="shared" si="3"/>
        <v>De acuerdo a lo programado</v>
      </c>
      <c r="Y35" s="105" t="s">
        <v>172</v>
      </c>
      <c r="Z35" s="159">
        <f t="shared" si="4"/>
        <v>0</v>
      </c>
      <c r="AA35" s="159"/>
      <c r="AB35" s="100" t="str">
        <f t="shared" si="10"/>
        <v>No hay ejecución</v>
      </c>
      <c r="AC35" s="105" t="str">
        <f t="shared" si="6"/>
        <v>NA</v>
      </c>
      <c r="AD35" s="166"/>
      <c r="AE35" s="65">
        <f t="shared" si="11"/>
        <v>1</v>
      </c>
      <c r="AF35" s="100">
        <f t="shared" si="12"/>
        <v>1</v>
      </c>
      <c r="AG35" s="105" t="str">
        <f t="shared" si="9"/>
        <v>De acuerdo a lo programado</v>
      </c>
      <c r="AH35" s="166"/>
      <c r="AI35" s="100" t="s">
        <v>502</v>
      </c>
      <c r="AJ35" s="100" t="s">
        <v>502</v>
      </c>
    </row>
    <row r="36" spans="1:36" ht="37.049999999999997" customHeight="1" thickTop="1" thickBot="1">
      <c r="A36" s="232">
        <v>21</v>
      </c>
      <c r="B36" s="233" t="s">
        <v>400</v>
      </c>
      <c r="C36" s="233" t="s">
        <v>41</v>
      </c>
      <c r="D36" s="233">
        <v>0</v>
      </c>
      <c r="E36" s="233" t="s">
        <v>66</v>
      </c>
      <c r="F36" s="233">
        <v>19</v>
      </c>
      <c r="G36" s="231" t="s">
        <v>491</v>
      </c>
      <c r="H36" s="165" t="s">
        <v>7217</v>
      </c>
      <c r="I36" s="231" t="s">
        <v>18</v>
      </c>
      <c r="J36" s="231" t="s">
        <v>141</v>
      </c>
      <c r="K36" s="231">
        <v>7</v>
      </c>
      <c r="L36" s="165" t="s">
        <v>3778</v>
      </c>
      <c r="M36" s="165" t="s">
        <v>643</v>
      </c>
      <c r="N36" s="64">
        <v>0</v>
      </c>
      <c r="O36" s="64">
        <v>1</v>
      </c>
      <c r="P36" s="64">
        <v>0</v>
      </c>
      <c r="Q36" s="64">
        <v>0</v>
      </c>
      <c r="R36" s="64">
        <f t="shared" si="0"/>
        <v>1</v>
      </c>
      <c r="S36" s="105" t="s">
        <v>7216</v>
      </c>
      <c r="T36" s="105" t="s">
        <v>172</v>
      </c>
      <c r="U36" s="159">
        <f t="shared" si="1"/>
        <v>1</v>
      </c>
      <c r="V36" s="273">
        <v>0</v>
      </c>
      <c r="W36" s="100">
        <f t="shared" si="2"/>
        <v>0</v>
      </c>
      <c r="X36" s="105" t="str">
        <f t="shared" si="3"/>
        <v>En Riesgo de no Cumplimiento</v>
      </c>
      <c r="Y36" s="166" t="s">
        <v>7697</v>
      </c>
      <c r="Z36" s="159">
        <f t="shared" si="4"/>
        <v>0</v>
      </c>
      <c r="AA36" s="159"/>
      <c r="AB36" s="100" t="str">
        <f t="shared" si="10"/>
        <v>No hay ejecución</v>
      </c>
      <c r="AC36" s="105" t="str">
        <f t="shared" si="6"/>
        <v>NA</v>
      </c>
      <c r="AD36" s="166"/>
      <c r="AE36" s="65">
        <f t="shared" si="11"/>
        <v>0</v>
      </c>
      <c r="AF36" s="100" t="str">
        <f t="shared" si="12"/>
        <v>No hay Programación</v>
      </c>
      <c r="AG36" s="105" t="str">
        <f t="shared" si="9"/>
        <v>De acuerdo a lo programado</v>
      </c>
      <c r="AH36" s="166"/>
      <c r="AI36" s="100" t="s">
        <v>502</v>
      </c>
      <c r="AJ36" s="100" t="s">
        <v>502</v>
      </c>
    </row>
    <row r="37" spans="1:36" ht="37.049999999999997" customHeight="1" thickTop="1" thickBot="1">
      <c r="A37" s="232">
        <v>22</v>
      </c>
      <c r="B37" s="233" t="s">
        <v>400</v>
      </c>
      <c r="C37" s="233" t="s">
        <v>41</v>
      </c>
      <c r="D37" s="233">
        <v>0</v>
      </c>
      <c r="E37" s="233" t="s">
        <v>66</v>
      </c>
      <c r="F37" s="233">
        <v>19</v>
      </c>
      <c r="G37" s="231" t="s">
        <v>491</v>
      </c>
      <c r="H37" s="165" t="s">
        <v>7218</v>
      </c>
      <c r="I37" s="231" t="s">
        <v>18</v>
      </c>
      <c r="J37" s="231" t="s">
        <v>141</v>
      </c>
      <c r="K37" s="231">
        <v>7</v>
      </c>
      <c r="L37" s="165" t="s">
        <v>3778</v>
      </c>
      <c r="M37" s="165" t="s">
        <v>643</v>
      </c>
      <c r="N37" s="64">
        <v>1</v>
      </c>
      <c r="O37" s="64">
        <v>0</v>
      </c>
      <c r="P37" s="64">
        <v>0</v>
      </c>
      <c r="Q37" s="64">
        <v>0</v>
      </c>
      <c r="R37" s="64">
        <f t="shared" si="0"/>
        <v>1</v>
      </c>
      <c r="S37" s="105" t="s">
        <v>7219</v>
      </c>
      <c r="T37" s="105" t="s">
        <v>172</v>
      </c>
      <c r="U37" s="159">
        <f t="shared" si="1"/>
        <v>1</v>
      </c>
      <c r="V37" s="273">
        <v>1</v>
      </c>
      <c r="W37" s="100">
        <f t="shared" si="2"/>
        <v>1</v>
      </c>
      <c r="X37" s="105" t="str">
        <f t="shared" si="3"/>
        <v>De acuerdo a lo programado</v>
      </c>
      <c r="Y37" s="105" t="s">
        <v>172</v>
      </c>
      <c r="Z37" s="159">
        <f t="shared" si="4"/>
        <v>0</v>
      </c>
      <c r="AA37" s="159"/>
      <c r="AB37" s="100" t="str">
        <f t="shared" si="10"/>
        <v>No hay ejecución</v>
      </c>
      <c r="AC37" s="105" t="str">
        <f t="shared" si="6"/>
        <v>NA</v>
      </c>
      <c r="AD37" s="166"/>
      <c r="AE37" s="65">
        <f t="shared" si="11"/>
        <v>1</v>
      </c>
      <c r="AF37" s="100">
        <f t="shared" si="12"/>
        <v>1</v>
      </c>
      <c r="AG37" s="105" t="str">
        <f t="shared" si="9"/>
        <v>De acuerdo a lo programado</v>
      </c>
      <c r="AH37" s="166"/>
      <c r="AI37" s="100" t="s">
        <v>502</v>
      </c>
      <c r="AJ37" s="100" t="s">
        <v>502</v>
      </c>
    </row>
    <row r="38" spans="1:36" ht="37.049999999999997" customHeight="1" thickTop="1" thickBot="1">
      <c r="A38" s="232">
        <v>23</v>
      </c>
      <c r="B38" s="233" t="s">
        <v>400</v>
      </c>
      <c r="C38" s="233" t="s">
        <v>41</v>
      </c>
      <c r="D38" s="233">
        <v>0</v>
      </c>
      <c r="E38" s="233" t="s">
        <v>66</v>
      </c>
      <c r="F38" s="233">
        <v>19</v>
      </c>
      <c r="G38" s="231" t="s">
        <v>491</v>
      </c>
      <c r="H38" s="165" t="s">
        <v>7218</v>
      </c>
      <c r="I38" s="231" t="s">
        <v>18</v>
      </c>
      <c r="J38" s="231" t="s">
        <v>141</v>
      </c>
      <c r="K38" s="231">
        <v>8</v>
      </c>
      <c r="L38" s="165" t="s">
        <v>7220</v>
      </c>
      <c r="M38" s="165" t="s">
        <v>643</v>
      </c>
      <c r="N38" s="64">
        <v>1</v>
      </c>
      <c r="O38" s="64">
        <v>0</v>
      </c>
      <c r="P38" s="64">
        <v>0</v>
      </c>
      <c r="Q38" s="64">
        <v>0</v>
      </c>
      <c r="R38" s="64">
        <f t="shared" si="0"/>
        <v>1</v>
      </c>
      <c r="S38" s="105" t="s">
        <v>7219</v>
      </c>
      <c r="T38" s="105" t="s">
        <v>172</v>
      </c>
      <c r="U38" s="159">
        <f t="shared" si="1"/>
        <v>1</v>
      </c>
      <c r="V38" s="273">
        <v>1</v>
      </c>
      <c r="W38" s="100">
        <f t="shared" si="2"/>
        <v>1</v>
      </c>
      <c r="X38" s="105" t="str">
        <f t="shared" si="3"/>
        <v>De acuerdo a lo programado</v>
      </c>
      <c r="Y38" s="105" t="s">
        <v>172</v>
      </c>
      <c r="Z38" s="159">
        <f t="shared" si="4"/>
        <v>0</v>
      </c>
      <c r="AA38" s="159"/>
      <c r="AB38" s="100" t="str">
        <f t="shared" si="10"/>
        <v>No hay ejecución</v>
      </c>
      <c r="AC38" s="105" t="str">
        <f t="shared" si="6"/>
        <v>NA</v>
      </c>
      <c r="AD38" s="166"/>
      <c r="AE38" s="65">
        <f t="shared" si="11"/>
        <v>1</v>
      </c>
      <c r="AF38" s="100">
        <f t="shared" si="12"/>
        <v>1</v>
      </c>
      <c r="AG38" s="105" t="str">
        <f t="shared" si="9"/>
        <v>De acuerdo a lo programado</v>
      </c>
      <c r="AH38" s="166"/>
      <c r="AI38" s="100" t="s">
        <v>502</v>
      </c>
      <c r="AJ38" s="100" t="s">
        <v>502</v>
      </c>
    </row>
    <row r="39" spans="1:36" ht="37.049999999999997" customHeight="1" thickTop="1" thickBot="1">
      <c r="A39" s="232">
        <v>24</v>
      </c>
      <c r="B39" s="233" t="s">
        <v>400</v>
      </c>
      <c r="C39" s="233" t="s">
        <v>41</v>
      </c>
      <c r="D39" s="233">
        <v>0</v>
      </c>
      <c r="E39" s="233" t="s">
        <v>66</v>
      </c>
      <c r="F39" s="233">
        <v>19</v>
      </c>
      <c r="G39" s="231" t="s">
        <v>513</v>
      </c>
      <c r="H39" s="165" t="s">
        <v>7222</v>
      </c>
      <c r="I39" s="231" t="s">
        <v>345</v>
      </c>
      <c r="J39" s="231" t="s">
        <v>141</v>
      </c>
      <c r="K39" s="231">
        <v>13</v>
      </c>
      <c r="L39" s="165" t="s">
        <v>2201</v>
      </c>
      <c r="M39" s="165" t="s">
        <v>3764</v>
      </c>
      <c r="N39" s="64">
        <v>0</v>
      </c>
      <c r="O39" s="64">
        <v>0</v>
      </c>
      <c r="P39" s="64">
        <v>0</v>
      </c>
      <c r="Q39" s="64">
        <v>1</v>
      </c>
      <c r="R39" s="64">
        <f t="shared" si="0"/>
        <v>1</v>
      </c>
      <c r="S39" s="105" t="s">
        <v>7216</v>
      </c>
      <c r="T39" s="105" t="s">
        <v>172</v>
      </c>
      <c r="U39" s="159">
        <f t="shared" si="1"/>
        <v>0</v>
      </c>
      <c r="V39" s="273">
        <v>0</v>
      </c>
      <c r="W39" s="100" t="str">
        <f t="shared" si="2"/>
        <v>No hay Programación</v>
      </c>
      <c r="X39" s="105" t="str">
        <f t="shared" si="3"/>
        <v>De acuerdo a lo programado</v>
      </c>
      <c r="Y39" s="105" t="s">
        <v>172</v>
      </c>
      <c r="Z39" s="159">
        <f t="shared" si="4"/>
        <v>1</v>
      </c>
      <c r="AA39" s="159"/>
      <c r="AB39" s="100" t="str">
        <f t="shared" si="10"/>
        <v>No hay ejecución</v>
      </c>
      <c r="AC39" s="105" t="str">
        <f t="shared" si="6"/>
        <v>NA</v>
      </c>
      <c r="AD39" s="166"/>
      <c r="AE39" s="65">
        <f t="shared" si="11"/>
        <v>0</v>
      </c>
      <c r="AF39" s="100" t="str">
        <f t="shared" si="12"/>
        <v>No hay Programación</v>
      </c>
      <c r="AG39" s="105" t="str">
        <f t="shared" si="9"/>
        <v>De acuerdo a lo programado</v>
      </c>
      <c r="AH39" s="166"/>
      <c r="AI39" s="100" t="s">
        <v>502</v>
      </c>
      <c r="AJ39" s="100" t="s">
        <v>502</v>
      </c>
    </row>
    <row r="40" spans="1:36" ht="37.049999999999997" customHeight="1" thickTop="1" thickBot="1">
      <c r="A40" s="232">
        <v>25</v>
      </c>
      <c r="B40" s="233" t="s">
        <v>400</v>
      </c>
      <c r="C40" s="233" t="s">
        <v>41</v>
      </c>
      <c r="D40" s="233">
        <v>0</v>
      </c>
      <c r="E40" s="233" t="s">
        <v>66</v>
      </c>
      <c r="F40" s="233">
        <v>19</v>
      </c>
      <c r="G40" s="231" t="s">
        <v>513</v>
      </c>
      <c r="H40" s="165" t="s">
        <v>7223</v>
      </c>
      <c r="I40" s="231" t="s">
        <v>345</v>
      </c>
      <c r="J40" s="231" t="s">
        <v>141</v>
      </c>
      <c r="K40" s="231">
        <v>13</v>
      </c>
      <c r="L40" s="165" t="s">
        <v>2201</v>
      </c>
      <c r="M40" s="165" t="s">
        <v>636</v>
      </c>
      <c r="N40" s="64">
        <v>6</v>
      </c>
      <c r="O40" s="64">
        <v>0</v>
      </c>
      <c r="P40" s="64">
        <v>0</v>
      </c>
      <c r="Q40" s="64">
        <v>9</v>
      </c>
      <c r="R40" s="64">
        <f t="shared" si="0"/>
        <v>15</v>
      </c>
      <c r="S40" s="105" t="s">
        <v>7224</v>
      </c>
      <c r="T40" s="105" t="s">
        <v>172</v>
      </c>
      <c r="U40" s="159">
        <f t="shared" si="1"/>
        <v>6</v>
      </c>
      <c r="V40" s="273">
        <v>6</v>
      </c>
      <c r="W40" s="100">
        <f t="shared" si="2"/>
        <v>1</v>
      </c>
      <c r="X40" s="105" t="str">
        <f t="shared" si="3"/>
        <v>De acuerdo a lo programado</v>
      </c>
      <c r="Y40" s="105" t="s">
        <v>172</v>
      </c>
      <c r="Z40" s="159">
        <f t="shared" si="4"/>
        <v>9</v>
      </c>
      <c r="AA40" s="159"/>
      <c r="AB40" s="100" t="str">
        <f t="shared" si="10"/>
        <v>No hay ejecución</v>
      </c>
      <c r="AC40" s="105" t="str">
        <f t="shared" si="6"/>
        <v>NA</v>
      </c>
      <c r="AD40" s="166"/>
      <c r="AE40" s="65">
        <f t="shared" si="11"/>
        <v>6</v>
      </c>
      <c r="AF40" s="100">
        <f t="shared" si="12"/>
        <v>0.4</v>
      </c>
      <c r="AG40" s="105" t="str">
        <f t="shared" si="9"/>
        <v>Incumplimiento</v>
      </c>
      <c r="AH40" s="166"/>
      <c r="AI40" s="100" t="s">
        <v>502</v>
      </c>
      <c r="AJ40" s="100" t="s">
        <v>502</v>
      </c>
    </row>
    <row r="41" spans="1:36" ht="37.049999999999997" customHeight="1" thickTop="1" thickBot="1">
      <c r="A41" s="232">
        <v>26</v>
      </c>
      <c r="B41" s="233" t="s">
        <v>400</v>
      </c>
      <c r="C41" s="233" t="s">
        <v>41</v>
      </c>
      <c r="D41" s="233">
        <v>0</v>
      </c>
      <c r="E41" s="233" t="s">
        <v>66</v>
      </c>
      <c r="F41" s="233">
        <v>19</v>
      </c>
      <c r="G41" s="231" t="s">
        <v>513</v>
      </c>
      <c r="H41" s="165" t="s">
        <v>7225</v>
      </c>
      <c r="I41" s="231" t="s">
        <v>345</v>
      </c>
      <c r="J41" s="231" t="s">
        <v>141</v>
      </c>
      <c r="K41" s="231">
        <v>13</v>
      </c>
      <c r="L41" s="165" t="s">
        <v>3807</v>
      </c>
      <c r="M41" s="165" t="s">
        <v>636</v>
      </c>
      <c r="N41" s="64">
        <v>0</v>
      </c>
      <c r="O41" s="64">
        <v>0</v>
      </c>
      <c r="P41" s="64">
        <v>0</v>
      </c>
      <c r="Q41" s="64">
        <v>2</v>
      </c>
      <c r="R41" s="64">
        <f t="shared" si="0"/>
        <v>2</v>
      </c>
      <c r="S41" s="105" t="s">
        <v>7226</v>
      </c>
      <c r="T41" s="105" t="s">
        <v>172</v>
      </c>
      <c r="U41" s="159">
        <f t="shared" si="1"/>
        <v>0</v>
      </c>
      <c r="V41" s="273">
        <v>0</v>
      </c>
      <c r="W41" s="100" t="str">
        <f t="shared" si="2"/>
        <v>No hay Programación</v>
      </c>
      <c r="X41" s="105" t="str">
        <f t="shared" si="3"/>
        <v>De acuerdo a lo programado</v>
      </c>
      <c r="Y41" s="105" t="s">
        <v>172</v>
      </c>
      <c r="Z41" s="159">
        <f t="shared" si="4"/>
        <v>2</v>
      </c>
      <c r="AA41" s="159"/>
      <c r="AB41" s="100" t="str">
        <f t="shared" si="10"/>
        <v>No hay ejecución</v>
      </c>
      <c r="AC41" s="105" t="str">
        <f t="shared" si="6"/>
        <v>NA</v>
      </c>
      <c r="AD41" s="166"/>
      <c r="AE41" s="65">
        <f t="shared" si="11"/>
        <v>0</v>
      </c>
      <c r="AF41" s="100" t="str">
        <f t="shared" si="12"/>
        <v>No hay Programación</v>
      </c>
      <c r="AG41" s="105" t="str">
        <f t="shared" si="9"/>
        <v>De acuerdo a lo programado</v>
      </c>
      <c r="AH41" s="166"/>
      <c r="AI41" s="100" t="s">
        <v>502</v>
      </c>
      <c r="AJ41" s="100" t="s">
        <v>502</v>
      </c>
    </row>
    <row r="42" spans="1:36" ht="37.049999999999997" customHeight="1" thickTop="1" thickBot="1">
      <c r="A42" s="232">
        <v>27</v>
      </c>
      <c r="B42" s="233" t="s">
        <v>400</v>
      </c>
      <c r="C42" s="233">
        <v>0</v>
      </c>
      <c r="D42" s="233">
        <v>0</v>
      </c>
      <c r="E42" s="233" t="s">
        <v>66</v>
      </c>
      <c r="F42" s="233">
        <v>19</v>
      </c>
      <c r="G42" s="231" t="s">
        <v>428</v>
      </c>
      <c r="H42" s="165" t="s">
        <v>7227</v>
      </c>
      <c r="I42" s="231" t="s">
        <v>345</v>
      </c>
      <c r="J42" s="231" t="s">
        <v>141</v>
      </c>
      <c r="K42" s="231">
        <v>13</v>
      </c>
      <c r="L42" s="165" t="s">
        <v>640</v>
      </c>
      <c r="M42" s="165" t="s">
        <v>636</v>
      </c>
      <c r="N42" s="64">
        <v>0</v>
      </c>
      <c r="O42" s="64">
        <v>0</v>
      </c>
      <c r="P42" s="64">
        <v>0</v>
      </c>
      <c r="Q42" s="64">
        <v>8</v>
      </c>
      <c r="R42" s="64">
        <f t="shared" si="0"/>
        <v>8</v>
      </c>
      <c r="S42" s="105" t="s">
        <v>7228</v>
      </c>
      <c r="T42" s="105" t="s">
        <v>172</v>
      </c>
      <c r="U42" s="159">
        <f t="shared" si="1"/>
        <v>0</v>
      </c>
      <c r="V42" s="273">
        <v>0</v>
      </c>
      <c r="W42" s="100" t="str">
        <f t="shared" si="2"/>
        <v>No hay Programación</v>
      </c>
      <c r="X42" s="105" t="str">
        <f t="shared" si="3"/>
        <v>De acuerdo a lo programado</v>
      </c>
      <c r="Y42" s="105" t="s">
        <v>172</v>
      </c>
      <c r="Z42" s="159">
        <f t="shared" si="4"/>
        <v>8</v>
      </c>
      <c r="AA42" s="159"/>
      <c r="AB42" s="100" t="str">
        <f t="shared" si="10"/>
        <v>No hay ejecución</v>
      </c>
      <c r="AC42" s="105" t="str">
        <f t="shared" si="6"/>
        <v>NA</v>
      </c>
      <c r="AD42" s="166"/>
      <c r="AE42" s="65">
        <f t="shared" si="11"/>
        <v>0</v>
      </c>
      <c r="AF42" s="100" t="str">
        <f t="shared" si="12"/>
        <v>No hay Programación</v>
      </c>
      <c r="AG42" s="105" t="str">
        <f t="shared" si="9"/>
        <v>De acuerdo a lo programado</v>
      </c>
      <c r="AH42" s="166"/>
      <c r="AI42" s="100" t="s">
        <v>502</v>
      </c>
      <c r="AJ42" s="100" t="s">
        <v>502</v>
      </c>
    </row>
    <row r="43" spans="1:36" ht="37.049999999999997" customHeight="1" thickTop="1" thickBot="1">
      <c r="A43" s="232">
        <v>28</v>
      </c>
      <c r="B43" s="233" t="s">
        <v>403</v>
      </c>
      <c r="C43" s="233" t="s">
        <v>46</v>
      </c>
      <c r="D43" s="233" t="s">
        <v>123</v>
      </c>
      <c r="E43" s="233" t="s">
        <v>147</v>
      </c>
      <c r="F43" s="233">
        <v>18</v>
      </c>
      <c r="G43" s="231" t="s">
        <v>428</v>
      </c>
      <c r="H43" s="165" t="s">
        <v>3784</v>
      </c>
      <c r="I43" s="231" t="s">
        <v>20</v>
      </c>
      <c r="J43" s="231" t="s">
        <v>336</v>
      </c>
      <c r="K43" s="231">
        <v>4</v>
      </c>
      <c r="L43" s="165" t="s">
        <v>2201</v>
      </c>
      <c r="M43" s="165" t="s">
        <v>3764</v>
      </c>
      <c r="N43" s="64">
        <v>172</v>
      </c>
      <c r="O43" s="64">
        <v>0</v>
      </c>
      <c r="P43" s="64">
        <v>0</v>
      </c>
      <c r="Q43" s="64">
        <v>0</v>
      </c>
      <c r="R43" s="64">
        <f t="shared" si="0"/>
        <v>172</v>
      </c>
      <c r="S43" s="105" t="s">
        <v>7224</v>
      </c>
      <c r="T43" s="105" t="s">
        <v>172</v>
      </c>
      <c r="U43" s="159">
        <f t="shared" si="1"/>
        <v>172</v>
      </c>
      <c r="V43" s="273">
        <v>172</v>
      </c>
      <c r="W43" s="100">
        <f t="shared" si="2"/>
        <v>1</v>
      </c>
      <c r="X43" s="105" t="str">
        <f t="shared" si="3"/>
        <v>De acuerdo a lo programado</v>
      </c>
      <c r="Y43" s="105" t="s">
        <v>172</v>
      </c>
      <c r="Z43" s="159">
        <f t="shared" si="4"/>
        <v>0</v>
      </c>
      <c r="AA43" s="159"/>
      <c r="AB43" s="100" t="str">
        <f t="shared" si="10"/>
        <v>No hay ejecución</v>
      </c>
      <c r="AC43" s="105" t="str">
        <f t="shared" si="6"/>
        <v>NA</v>
      </c>
      <c r="AD43" s="166"/>
      <c r="AE43" s="65">
        <f t="shared" si="11"/>
        <v>172</v>
      </c>
      <c r="AF43" s="100">
        <f t="shared" si="12"/>
        <v>1</v>
      </c>
      <c r="AG43" s="105" t="str">
        <f t="shared" si="9"/>
        <v>De acuerdo a lo programado</v>
      </c>
      <c r="AH43" s="166"/>
      <c r="AI43" s="100" t="s">
        <v>502</v>
      </c>
      <c r="AJ43" s="100" t="s">
        <v>502</v>
      </c>
    </row>
    <row r="44" spans="1:36" ht="37.049999999999997" customHeight="1" thickTop="1" thickBot="1">
      <c r="A44" s="232">
        <v>29</v>
      </c>
      <c r="B44" s="233" t="s">
        <v>403</v>
      </c>
      <c r="C44" s="233" t="s">
        <v>46</v>
      </c>
      <c r="D44" s="233" t="s">
        <v>123</v>
      </c>
      <c r="E44" s="233" t="s">
        <v>147</v>
      </c>
      <c r="F44" s="233">
        <v>18</v>
      </c>
      <c r="G44" s="231" t="s">
        <v>428</v>
      </c>
      <c r="H44" s="165" t="s">
        <v>7229</v>
      </c>
      <c r="I44" s="231" t="s">
        <v>20</v>
      </c>
      <c r="J44" s="231" t="s">
        <v>336</v>
      </c>
      <c r="K44" s="231">
        <v>4</v>
      </c>
      <c r="L44" s="165" t="s">
        <v>2209</v>
      </c>
      <c r="M44" s="165" t="s">
        <v>3764</v>
      </c>
      <c r="N44" s="64">
        <v>172</v>
      </c>
      <c r="O44" s="64">
        <v>0</v>
      </c>
      <c r="P44" s="64">
        <v>0</v>
      </c>
      <c r="Q44" s="64">
        <v>0</v>
      </c>
      <c r="R44" s="64">
        <f t="shared" si="0"/>
        <v>172</v>
      </c>
      <c r="S44" s="105" t="s">
        <v>7224</v>
      </c>
      <c r="T44" s="105" t="s">
        <v>172</v>
      </c>
      <c r="U44" s="159">
        <f t="shared" si="1"/>
        <v>172</v>
      </c>
      <c r="V44" s="273">
        <v>172</v>
      </c>
      <c r="W44" s="100">
        <f t="shared" si="2"/>
        <v>1</v>
      </c>
      <c r="X44" s="105" t="str">
        <f t="shared" si="3"/>
        <v>De acuerdo a lo programado</v>
      </c>
      <c r="Y44" s="105" t="s">
        <v>172</v>
      </c>
      <c r="Z44" s="159">
        <f t="shared" si="4"/>
        <v>0</v>
      </c>
      <c r="AA44" s="159"/>
      <c r="AB44" s="100" t="str">
        <f t="shared" si="10"/>
        <v>No hay ejecución</v>
      </c>
      <c r="AC44" s="105" t="str">
        <f t="shared" si="6"/>
        <v>NA</v>
      </c>
      <c r="AD44" s="166"/>
      <c r="AE44" s="65">
        <f t="shared" si="11"/>
        <v>172</v>
      </c>
      <c r="AF44" s="100">
        <f t="shared" si="12"/>
        <v>1</v>
      </c>
      <c r="AG44" s="105" t="str">
        <f t="shared" si="9"/>
        <v>De acuerdo a lo programado</v>
      </c>
      <c r="AH44" s="166"/>
      <c r="AI44" s="100" t="s">
        <v>502</v>
      </c>
      <c r="AJ44" s="100" t="s">
        <v>502</v>
      </c>
    </row>
    <row r="45" spans="1:36" ht="37.049999999999997" customHeight="1" thickTop="1" thickBot="1">
      <c r="A45" s="232">
        <v>30</v>
      </c>
      <c r="B45" s="233" t="s">
        <v>403</v>
      </c>
      <c r="C45" s="233" t="s">
        <v>46</v>
      </c>
      <c r="D45" s="233" t="s">
        <v>123</v>
      </c>
      <c r="E45" s="233" t="s">
        <v>147</v>
      </c>
      <c r="F45" s="233">
        <v>18</v>
      </c>
      <c r="G45" s="231" t="s">
        <v>428</v>
      </c>
      <c r="H45" s="165" t="s">
        <v>7230</v>
      </c>
      <c r="I45" s="231" t="s">
        <v>20</v>
      </c>
      <c r="J45" s="231" t="s">
        <v>336</v>
      </c>
      <c r="K45" s="231">
        <v>4</v>
      </c>
      <c r="L45" s="165" t="s">
        <v>3769</v>
      </c>
      <c r="M45" s="165" t="s">
        <v>3764</v>
      </c>
      <c r="N45" s="64">
        <v>172</v>
      </c>
      <c r="O45" s="64">
        <v>0</v>
      </c>
      <c r="P45" s="64">
        <v>0</v>
      </c>
      <c r="Q45" s="64">
        <v>0</v>
      </c>
      <c r="R45" s="64">
        <f t="shared" si="0"/>
        <v>172</v>
      </c>
      <c r="S45" s="105" t="s">
        <v>7224</v>
      </c>
      <c r="T45" s="105" t="s">
        <v>172</v>
      </c>
      <c r="U45" s="159">
        <f t="shared" si="1"/>
        <v>172</v>
      </c>
      <c r="V45" s="273">
        <v>172</v>
      </c>
      <c r="W45" s="100">
        <f t="shared" si="2"/>
        <v>1</v>
      </c>
      <c r="X45" s="105" t="str">
        <f t="shared" si="3"/>
        <v>De acuerdo a lo programado</v>
      </c>
      <c r="Y45" s="105" t="s">
        <v>172</v>
      </c>
      <c r="Z45" s="159">
        <f t="shared" si="4"/>
        <v>0</v>
      </c>
      <c r="AA45" s="159"/>
      <c r="AB45" s="100" t="str">
        <f t="shared" si="10"/>
        <v>No hay ejecución</v>
      </c>
      <c r="AC45" s="105" t="str">
        <f t="shared" si="6"/>
        <v>NA</v>
      </c>
      <c r="AD45" s="166"/>
      <c r="AE45" s="65">
        <f t="shared" si="11"/>
        <v>172</v>
      </c>
      <c r="AF45" s="100">
        <f t="shared" si="12"/>
        <v>1</v>
      </c>
      <c r="AG45" s="105" t="str">
        <f t="shared" si="9"/>
        <v>De acuerdo a lo programado</v>
      </c>
      <c r="AH45" s="166"/>
      <c r="AI45" s="100" t="s">
        <v>502</v>
      </c>
      <c r="AJ45" s="100" t="s">
        <v>502</v>
      </c>
    </row>
    <row r="46" spans="1:36" ht="37.049999999999997" customHeight="1" thickTop="1" thickBot="1">
      <c r="A46" s="232">
        <v>31</v>
      </c>
      <c r="B46" s="233" t="s">
        <v>403</v>
      </c>
      <c r="C46" s="233" t="s">
        <v>46</v>
      </c>
      <c r="D46" s="233" t="s">
        <v>123</v>
      </c>
      <c r="E46" s="233" t="s">
        <v>147</v>
      </c>
      <c r="F46" s="233">
        <v>18</v>
      </c>
      <c r="G46" s="231" t="s">
        <v>428</v>
      </c>
      <c r="H46" s="165" t="s">
        <v>7231</v>
      </c>
      <c r="I46" s="231" t="s">
        <v>20</v>
      </c>
      <c r="J46" s="231" t="s">
        <v>336</v>
      </c>
      <c r="K46" s="231">
        <v>4</v>
      </c>
      <c r="L46" s="165" t="s">
        <v>2214</v>
      </c>
      <c r="M46" s="165" t="s">
        <v>2215</v>
      </c>
      <c r="N46" s="64">
        <v>344</v>
      </c>
      <c r="O46" s="64">
        <v>231</v>
      </c>
      <c r="P46" s="64">
        <v>229</v>
      </c>
      <c r="Q46" s="64">
        <v>228</v>
      </c>
      <c r="R46" s="64">
        <f t="shared" si="0"/>
        <v>1032</v>
      </c>
      <c r="S46" s="105" t="s">
        <v>7224</v>
      </c>
      <c r="T46" s="105" t="s">
        <v>172</v>
      </c>
      <c r="U46" s="159">
        <f t="shared" si="1"/>
        <v>575</v>
      </c>
      <c r="V46" s="273">
        <v>545</v>
      </c>
      <c r="W46" s="100">
        <f t="shared" si="2"/>
        <v>0.94782608695652171</v>
      </c>
      <c r="X46" s="105" t="str">
        <f t="shared" si="3"/>
        <v>De acuerdo a lo programado</v>
      </c>
      <c r="Y46" s="105" t="s">
        <v>172</v>
      </c>
      <c r="Z46" s="159">
        <f t="shared" si="4"/>
        <v>457</v>
      </c>
      <c r="AA46" s="159"/>
      <c r="AB46" s="100" t="str">
        <f t="shared" si="10"/>
        <v>No hay ejecución</v>
      </c>
      <c r="AC46" s="105" t="str">
        <f t="shared" si="6"/>
        <v>NA</v>
      </c>
      <c r="AD46" s="166"/>
      <c r="AE46" s="65">
        <f t="shared" si="11"/>
        <v>545</v>
      </c>
      <c r="AF46" s="100">
        <f t="shared" si="12"/>
        <v>0.5281007751937985</v>
      </c>
      <c r="AG46" s="105" t="str">
        <f t="shared" si="9"/>
        <v>Incumplimiento</v>
      </c>
      <c r="AH46" s="166"/>
      <c r="AI46" s="100" t="s">
        <v>502</v>
      </c>
      <c r="AJ46" s="100" t="s">
        <v>502</v>
      </c>
    </row>
    <row r="47" spans="1:36" ht="37.049999999999997" customHeight="1" thickTop="1" thickBot="1">
      <c r="A47" s="232">
        <v>32</v>
      </c>
      <c r="B47" s="233" t="s">
        <v>403</v>
      </c>
      <c r="C47" s="233" t="s">
        <v>46</v>
      </c>
      <c r="D47" s="233" t="s">
        <v>123</v>
      </c>
      <c r="E47" s="233" t="s">
        <v>147</v>
      </c>
      <c r="F47" s="233">
        <v>18</v>
      </c>
      <c r="G47" s="231" t="s">
        <v>422</v>
      </c>
      <c r="H47" s="165" t="s">
        <v>3787</v>
      </c>
      <c r="I47" s="231" t="s">
        <v>18</v>
      </c>
      <c r="J47" s="231" t="s">
        <v>336</v>
      </c>
      <c r="K47" s="231">
        <v>9</v>
      </c>
      <c r="L47" s="165" t="s">
        <v>3778</v>
      </c>
      <c r="M47" s="165" t="s">
        <v>643</v>
      </c>
      <c r="N47" s="64">
        <v>0</v>
      </c>
      <c r="O47" s="64">
        <v>3</v>
      </c>
      <c r="P47" s="64">
        <v>2</v>
      </c>
      <c r="Q47" s="64">
        <v>0</v>
      </c>
      <c r="R47" s="64">
        <f t="shared" si="0"/>
        <v>5</v>
      </c>
      <c r="S47" s="105" t="s">
        <v>7232</v>
      </c>
      <c r="T47" s="105" t="s">
        <v>7233</v>
      </c>
      <c r="U47" s="159">
        <f t="shared" si="1"/>
        <v>3</v>
      </c>
      <c r="V47" s="273">
        <v>2</v>
      </c>
      <c r="W47" s="100">
        <f t="shared" si="2"/>
        <v>0.66666666666666663</v>
      </c>
      <c r="X47" s="105" t="str">
        <f t="shared" si="3"/>
        <v>En Riesgo de no Cumplimiento</v>
      </c>
      <c r="Y47" s="166" t="s">
        <v>7698</v>
      </c>
      <c r="Z47" s="159">
        <f t="shared" si="4"/>
        <v>2</v>
      </c>
      <c r="AA47" s="159"/>
      <c r="AB47" s="100" t="str">
        <f t="shared" si="10"/>
        <v>No hay ejecución</v>
      </c>
      <c r="AC47" s="105" t="str">
        <f t="shared" si="6"/>
        <v>NA</v>
      </c>
      <c r="AD47" s="166"/>
      <c r="AE47" s="65">
        <f t="shared" si="11"/>
        <v>2</v>
      </c>
      <c r="AF47" s="100">
        <f t="shared" si="12"/>
        <v>0.4</v>
      </c>
      <c r="AG47" s="105" t="str">
        <f t="shared" si="9"/>
        <v>Incumplimiento</v>
      </c>
      <c r="AH47" s="166"/>
      <c r="AI47" s="100" t="s">
        <v>502</v>
      </c>
      <c r="AJ47" s="100" t="s">
        <v>502</v>
      </c>
    </row>
    <row r="48" spans="1:36" ht="37.049999999999997" customHeight="1" thickTop="1" thickBot="1">
      <c r="A48" s="232">
        <v>33</v>
      </c>
      <c r="B48" s="233" t="s">
        <v>403</v>
      </c>
      <c r="C48" s="233" t="s">
        <v>46</v>
      </c>
      <c r="D48" s="233" t="s">
        <v>123</v>
      </c>
      <c r="E48" s="233" t="s">
        <v>147</v>
      </c>
      <c r="F48" s="233">
        <v>18</v>
      </c>
      <c r="G48" s="231" t="s">
        <v>422</v>
      </c>
      <c r="H48" s="165" t="s">
        <v>3788</v>
      </c>
      <c r="I48" s="231" t="s">
        <v>18</v>
      </c>
      <c r="J48" s="231" t="s">
        <v>336</v>
      </c>
      <c r="K48" s="231">
        <v>9</v>
      </c>
      <c r="L48" s="165" t="s">
        <v>3778</v>
      </c>
      <c r="M48" s="165" t="s">
        <v>643</v>
      </c>
      <c r="N48" s="64">
        <v>0</v>
      </c>
      <c r="O48" s="64">
        <v>0</v>
      </c>
      <c r="P48" s="64">
        <v>1</v>
      </c>
      <c r="Q48" s="64">
        <v>0</v>
      </c>
      <c r="R48" s="64">
        <f t="shared" si="0"/>
        <v>1</v>
      </c>
      <c r="S48" s="105" t="s">
        <v>7205</v>
      </c>
      <c r="T48" s="105" t="s">
        <v>172</v>
      </c>
      <c r="U48" s="159">
        <f t="shared" si="1"/>
        <v>0</v>
      </c>
      <c r="V48" s="273">
        <v>0</v>
      </c>
      <c r="W48" s="100" t="str">
        <f t="shared" si="2"/>
        <v>No hay Programación</v>
      </c>
      <c r="X48" s="105" t="str">
        <f t="shared" si="3"/>
        <v>De acuerdo a lo programado</v>
      </c>
      <c r="Y48" s="105" t="s">
        <v>172</v>
      </c>
      <c r="Z48" s="159">
        <f t="shared" si="4"/>
        <v>1</v>
      </c>
      <c r="AA48" s="159"/>
      <c r="AB48" s="100" t="str">
        <f t="shared" si="10"/>
        <v>No hay ejecución</v>
      </c>
      <c r="AC48" s="105" t="str">
        <f t="shared" si="6"/>
        <v>NA</v>
      </c>
      <c r="AD48" s="166"/>
      <c r="AE48" s="65">
        <f t="shared" si="11"/>
        <v>0</v>
      </c>
      <c r="AF48" s="100" t="str">
        <f t="shared" si="12"/>
        <v>No hay Programación</v>
      </c>
      <c r="AG48" s="105" t="str">
        <f t="shared" si="9"/>
        <v>De acuerdo a lo programado</v>
      </c>
      <c r="AH48" s="166"/>
      <c r="AI48" s="100" t="s">
        <v>502</v>
      </c>
      <c r="AJ48" s="100" t="s">
        <v>502</v>
      </c>
    </row>
    <row r="49" spans="1:36" ht="37.049999999999997" customHeight="1" thickTop="1" thickBot="1">
      <c r="A49" s="232">
        <v>34</v>
      </c>
      <c r="B49" s="233" t="s">
        <v>403</v>
      </c>
      <c r="C49" s="233" t="s">
        <v>46</v>
      </c>
      <c r="D49" s="233" t="s">
        <v>123</v>
      </c>
      <c r="E49" s="233" t="s">
        <v>147</v>
      </c>
      <c r="F49" s="233">
        <v>18</v>
      </c>
      <c r="G49" s="231" t="s">
        <v>422</v>
      </c>
      <c r="H49" s="165" t="s">
        <v>3788</v>
      </c>
      <c r="I49" s="231" t="s">
        <v>18</v>
      </c>
      <c r="J49" s="231" t="s">
        <v>336</v>
      </c>
      <c r="K49" s="231">
        <v>9</v>
      </c>
      <c r="L49" s="165" t="s">
        <v>3834</v>
      </c>
      <c r="M49" s="165" t="s">
        <v>643</v>
      </c>
      <c r="N49" s="64">
        <v>0</v>
      </c>
      <c r="O49" s="64">
        <v>1</v>
      </c>
      <c r="P49" s="64">
        <v>1</v>
      </c>
      <c r="Q49" s="64">
        <v>0</v>
      </c>
      <c r="R49" s="64">
        <f t="shared" si="0"/>
        <v>2</v>
      </c>
      <c r="S49" s="105" t="s">
        <v>7234</v>
      </c>
      <c r="T49" s="105" t="s">
        <v>172</v>
      </c>
      <c r="U49" s="159">
        <f t="shared" si="1"/>
        <v>1</v>
      </c>
      <c r="V49" s="273">
        <v>1</v>
      </c>
      <c r="W49" s="100">
        <f t="shared" si="2"/>
        <v>1</v>
      </c>
      <c r="X49" s="105" t="str">
        <f t="shared" si="3"/>
        <v>De acuerdo a lo programado</v>
      </c>
      <c r="Y49" s="105" t="s">
        <v>172</v>
      </c>
      <c r="Z49" s="159">
        <f t="shared" si="4"/>
        <v>1</v>
      </c>
      <c r="AA49" s="159"/>
      <c r="AB49" s="100" t="str">
        <f t="shared" si="10"/>
        <v>No hay ejecución</v>
      </c>
      <c r="AC49" s="105" t="str">
        <f t="shared" si="6"/>
        <v>NA</v>
      </c>
      <c r="AD49" s="166"/>
      <c r="AE49" s="65">
        <f t="shared" si="11"/>
        <v>1</v>
      </c>
      <c r="AF49" s="100">
        <f t="shared" si="12"/>
        <v>0.5</v>
      </c>
      <c r="AG49" s="105" t="str">
        <f t="shared" si="9"/>
        <v>Incumplimiento</v>
      </c>
      <c r="AH49" s="166"/>
      <c r="AI49" s="100" t="s">
        <v>502</v>
      </c>
      <c r="AJ49" s="100" t="s">
        <v>502</v>
      </c>
    </row>
    <row r="50" spans="1:36" ht="37.049999999999997" customHeight="1" thickTop="1" thickBot="1">
      <c r="A50" s="232">
        <v>35</v>
      </c>
      <c r="B50" s="233" t="s">
        <v>403</v>
      </c>
      <c r="C50" s="233" t="s">
        <v>46</v>
      </c>
      <c r="D50" s="233" t="s">
        <v>123</v>
      </c>
      <c r="E50" s="233" t="s">
        <v>147</v>
      </c>
      <c r="F50" s="233">
        <v>18</v>
      </c>
      <c r="G50" s="231" t="s">
        <v>422</v>
      </c>
      <c r="H50" s="165" t="s">
        <v>3789</v>
      </c>
      <c r="I50" s="231" t="s">
        <v>18</v>
      </c>
      <c r="J50" s="231" t="s">
        <v>336</v>
      </c>
      <c r="K50" s="231">
        <v>9</v>
      </c>
      <c r="L50" s="165" t="s">
        <v>2247</v>
      </c>
      <c r="M50" s="165" t="s">
        <v>643</v>
      </c>
      <c r="N50" s="64">
        <v>0</v>
      </c>
      <c r="O50" s="64">
        <v>1</v>
      </c>
      <c r="P50" s="64">
        <v>1</v>
      </c>
      <c r="Q50" s="64">
        <v>0</v>
      </c>
      <c r="R50" s="64">
        <f t="shared" si="0"/>
        <v>2</v>
      </c>
      <c r="S50" s="105" t="s">
        <v>7234</v>
      </c>
      <c r="T50" s="105" t="s">
        <v>172</v>
      </c>
      <c r="U50" s="159">
        <f t="shared" si="1"/>
        <v>1</v>
      </c>
      <c r="V50" s="273">
        <v>1</v>
      </c>
      <c r="W50" s="100">
        <f t="shared" si="2"/>
        <v>1</v>
      </c>
      <c r="X50" s="105" t="str">
        <f t="shared" si="3"/>
        <v>De acuerdo a lo programado</v>
      </c>
      <c r="Y50" s="105" t="s">
        <v>172</v>
      </c>
      <c r="Z50" s="159">
        <f t="shared" si="4"/>
        <v>1</v>
      </c>
      <c r="AA50" s="159"/>
      <c r="AB50" s="100" t="str">
        <f t="shared" si="10"/>
        <v>No hay ejecución</v>
      </c>
      <c r="AC50" s="105" t="str">
        <f t="shared" si="6"/>
        <v>NA</v>
      </c>
      <c r="AD50" s="166"/>
      <c r="AE50" s="65">
        <f t="shared" si="11"/>
        <v>1</v>
      </c>
      <c r="AF50" s="100">
        <f t="shared" si="12"/>
        <v>0.5</v>
      </c>
      <c r="AG50" s="105" t="str">
        <f t="shared" si="9"/>
        <v>Incumplimiento</v>
      </c>
      <c r="AH50" s="166"/>
      <c r="AI50" s="100" t="s">
        <v>502</v>
      </c>
      <c r="AJ50" s="100" t="s">
        <v>502</v>
      </c>
    </row>
    <row r="51" spans="1:36" ht="37.049999999999997" customHeight="1" thickTop="1" thickBot="1">
      <c r="A51" s="232">
        <v>36</v>
      </c>
      <c r="B51" s="233" t="s">
        <v>403</v>
      </c>
      <c r="C51" s="233" t="s">
        <v>46</v>
      </c>
      <c r="D51" s="233" t="s">
        <v>123</v>
      </c>
      <c r="E51" s="233" t="s">
        <v>147</v>
      </c>
      <c r="F51" s="233">
        <v>18</v>
      </c>
      <c r="G51" s="231" t="s">
        <v>422</v>
      </c>
      <c r="H51" s="165" t="s">
        <v>3791</v>
      </c>
      <c r="I51" s="231" t="s">
        <v>18</v>
      </c>
      <c r="J51" s="231" t="s">
        <v>336</v>
      </c>
      <c r="K51" s="231">
        <v>9</v>
      </c>
      <c r="L51" s="165" t="s">
        <v>3778</v>
      </c>
      <c r="M51" s="165" t="s">
        <v>643</v>
      </c>
      <c r="N51" s="64">
        <v>0</v>
      </c>
      <c r="O51" s="64">
        <v>1</v>
      </c>
      <c r="P51" s="64">
        <v>2</v>
      </c>
      <c r="Q51" s="64">
        <v>0</v>
      </c>
      <c r="R51" s="64">
        <f t="shared" si="0"/>
        <v>3</v>
      </c>
      <c r="S51" s="105" t="s">
        <v>7235</v>
      </c>
      <c r="T51" s="105" t="s">
        <v>172</v>
      </c>
      <c r="U51" s="159">
        <f t="shared" si="1"/>
        <v>1</v>
      </c>
      <c r="V51" s="273">
        <v>0</v>
      </c>
      <c r="W51" s="100">
        <f t="shared" si="2"/>
        <v>0</v>
      </c>
      <c r="X51" s="105" t="str">
        <f t="shared" si="3"/>
        <v>En Riesgo de no Cumplimiento</v>
      </c>
      <c r="Y51" s="166" t="s">
        <v>7699</v>
      </c>
      <c r="Z51" s="159">
        <f t="shared" si="4"/>
        <v>2</v>
      </c>
      <c r="AA51" s="159"/>
      <c r="AB51" s="100" t="str">
        <f t="shared" si="10"/>
        <v>No hay ejecución</v>
      </c>
      <c r="AC51" s="105" t="str">
        <f t="shared" si="6"/>
        <v>NA</v>
      </c>
      <c r="AD51" s="166"/>
      <c r="AE51" s="65">
        <f t="shared" si="11"/>
        <v>0</v>
      </c>
      <c r="AF51" s="100" t="str">
        <f t="shared" si="12"/>
        <v>No hay Programación</v>
      </c>
      <c r="AG51" s="105" t="str">
        <f t="shared" si="9"/>
        <v>De acuerdo a lo programado</v>
      </c>
      <c r="AH51" s="166"/>
      <c r="AI51" s="100" t="s">
        <v>502</v>
      </c>
      <c r="AJ51" s="100" t="s">
        <v>502</v>
      </c>
    </row>
    <row r="52" spans="1:36" ht="37.049999999999997" customHeight="1" thickTop="1" thickBot="1">
      <c r="A52" s="232">
        <v>37</v>
      </c>
      <c r="B52" s="233" t="s">
        <v>403</v>
      </c>
      <c r="C52" s="233" t="s">
        <v>46</v>
      </c>
      <c r="D52" s="233" t="s">
        <v>123</v>
      </c>
      <c r="E52" s="233" t="s">
        <v>147</v>
      </c>
      <c r="F52" s="233">
        <v>18</v>
      </c>
      <c r="G52" s="231" t="s">
        <v>422</v>
      </c>
      <c r="H52" s="165" t="s">
        <v>3792</v>
      </c>
      <c r="I52" s="231" t="s">
        <v>18</v>
      </c>
      <c r="J52" s="231" t="s">
        <v>336</v>
      </c>
      <c r="K52" s="231">
        <v>9</v>
      </c>
      <c r="L52" s="165" t="s">
        <v>3778</v>
      </c>
      <c r="M52" s="165" t="s">
        <v>643</v>
      </c>
      <c r="N52" s="64">
        <v>0</v>
      </c>
      <c r="O52" s="64">
        <v>1</v>
      </c>
      <c r="P52" s="64">
        <v>1</v>
      </c>
      <c r="Q52" s="64">
        <v>0</v>
      </c>
      <c r="R52" s="64">
        <f t="shared" si="0"/>
        <v>2</v>
      </c>
      <c r="S52" s="105" t="s">
        <v>7237</v>
      </c>
      <c r="T52" s="105" t="s">
        <v>172</v>
      </c>
      <c r="U52" s="159">
        <f t="shared" si="1"/>
        <v>1</v>
      </c>
      <c r="V52" s="273">
        <v>1</v>
      </c>
      <c r="W52" s="100">
        <f t="shared" si="2"/>
        <v>1</v>
      </c>
      <c r="X52" s="105" t="str">
        <f t="shared" si="3"/>
        <v>De acuerdo a lo programado</v>
      </c>
      <c r="Y52" s="166" t="s">
        <v>7699</v>
      </c>
      <c r="Z52" s="159">
        <f t="shared" si="4"/>
        <v>1</v>
      </c>
      <c r="AA52" s="159"/>
      <c r="AB52" s="100" t="str">
        <f t="shared" si="10"/>
        <v>No hay ejecución</v>
      </c>
      <c r="AC52" s="105" t="str">
        <f t="shared" si="6"/>
        <v>NA</v>
      </c>
      <c r="AD52" s="166"/>
      <c r="AE52" s="65">
        <f t="shared" si="11"/>
        <v>1</v>
      </c>
      <c r="AF52" s="100">
        <f t="shared" si="12"/>
        <v>0.5</v>
      </c>
      <c r="AG52" s="105" t="str">
        <f t="shared" si="9"/>
        <v>Incumplimiento</v>
      </c>
      <c r="AH52" s="166"/>
      <c r="AI52" s="100" t="s">
        <v>502</v>
      </c>
      <c r="AJ52" s="100" t="s">
        <v>502</v>
      </c>
    </row>
    <row r="53" spans="1:36" ht="37.049999999999997" customHeight="1" thickTop="1" thickBot="1">
      <c r="A53" s="232">
        <v>38</v>
      </c>
      <c r="B53" s="233" t="s">
        <v>403</v>
      </c>
      <c r="C53" s="233" t="s">
        <v>46</v>
      </c>
      <c r="D53" s="233" t="s">
        <v>123</v>
      </c>
      <c r="E53" s="233" t="s">
        <v>147</v>
      </c>
      <c r="F53" s="233">
        <v>18</v>
      </c>
      <c r="G53" s="231" t="s">
        <v>422</v>
      </c>
      <c r="H53" s="165" t="s">
        <v>3792</v>
      </c>
      <c r="I53" s="231" t="s">
        <v>18</v>
      </c>
      <c r="J53" s="231" t="s">
        <v>336</v>
      </c>
      <c r="K53" s="231">
        <v>9</v>
      </c>
      <c r="L53" s="165" t="s">
        <v>3834</v>
      </c>
      <c r="M53" s="165" t="s">
        <v>643</v>
      </c>
      <c r="N53" s="64">
        <v>0</v>
      </c>
      <c r="O53" s="64">
        <v>0</v>
      </c>
      <c r="P53" s="64">
        <v>1</v>
      </c>
      <c r="Q53" s="64">
        <v>0</v>
      </c>
      <c r="R53" s="64">
        <f t="shared" si="0"/>
        <v>1</v>
      </c>
      <c r="S53" s="105" t="s">
        <v>7205</v>
      </c>
      <c r="T53" s="105" t="s">
        <v>172</v>
      </c>
      <c r="U53" s="159">
        <f t="shared" si="1"/>
        <v>0</v>
      </c>
      <c r="V53" s="273">
        <v>0</v>
      </c>
      <c r="W53" s="100" t="str">
        <f t="shared" si="2"/>
        <v>No hay Programación</v>
      </c>
      <c r="X53" s="105" t="str">
        <f t="shared" si="3"/>
        <v>De acuerdo a lo programado</v>
      </c>
      <c r="Y53" s="105" t="s">
        <v>172</v>
      </c>
      <c r="Z53" s="159">
        <f t="shared" si="4"/>
        <v>1</v>
      </c>
      <c r="AA53" s="159"/>
      <c r="AB53" s="100" t="str">
        <f t="shared" si="10"/>
        <v>No hay ejecución</v>
      </c>
      <c r="AC53" s="105" t="str">
        <f t="shared" si="6"/>
        <v>NA</v>
      </c>
      <c r="AD53" s="166"/>
      <c r="AE53" s="65">
        <f t="shared" si="11"/>
        <v>0</v>
      </c>
      <c r="AF53" s="100" t="str">
        <f t="shared" si="12"/>
        <v>No hay Programación</v>
      </c>
      <c r="AG53" s="105" t="str">
        <f t="shared" si="9"/>
        <v>De acuerdo a lo programado</v>
      </c>
      <c r="AH53" s="166"/>
      <c r="AI53" s="100" t="s">
        <v>502</v>
      </c>
      <c r="AJ53" s="100" t="s">
        <v>502</v>
      </c>
    </row>
    <row r="54" spans="1:36" ht="37.049999999999997" customHeight="1" thickTop="1" thickBot="1">
      <c r="A54" s="232">
        <v>39</v>
      </c>
      <c r="B54" s="233" t="s">
        <v>403</v>
      </c>
      <c r="C54" s="233" t="s">
        <v>46</v>
      </c>
      <c r="D54" s="233" t="s">
        <v>123</v>
      </c>
      <c r="E54" s="233" t="s">
        <v>147</v>
      </c>
      <c r="F54" s="233">
        <v>18</v>
      </c>
      <c r="G54" s="231" t="s">
        <v>422</v>
      </c>
      <c r="H54" s="165" t="s">
        <v>3793</v>
      </c>
      <c r="I54" s="231" t="s">
        <v>18</v>
      </c>
      <c r="J54" s="231" t="s">
        <v>336</v>
      </c>
      <c r="K54" s="231">
        <v>9</v>
      </c>
      <c r="L54" s="165" t="s">
        <v>3778</v>
      </c>
      <c r="M54" s="165" t="s">
        <v>643</v>
      </c>
      <c r="N54" s="64">
        <v>0</v>
      </c>
      <c r="O54" s="64">
        <v>2</v>
      </c>
      <c r="P54" s="64">
        <v>2</v>
      </c>
      <c r="Q54" s="64">
        <v>0</v>
      </c>
      <c r="R54" s="64">
        <f t="shared" si="0"/>
        <v>4</v>
      </c>
      <c r="S54" s="105" t="s">
        <v>7238</v>
      </c>
      <c r="T54" s="105" t="s">
        <v>7233</v>
      </c>
      <c r="U54" s="159">
        <f t="shared" si="1"/>
        <v>2</v>
      </c>
      <c r="V54" s="273">
        <v>0</v>
      </c>
      <c r="W54" s="100">
        <f t="shared" si="2"/>
        <v>0</v>
      </c>
      <c r="X54" s="105" t="str">
        <f t="shared" si="3"/>
        <v>En Riesgo de no Cumplimiento</v>
      </c>
      <c r="Y54" s="166" t="s">
        <v>7236</v>
      </c>
      <c r="Z54" s="159">
        <f t="shared" si="4"/>
        <v>2</v>
      </c>
      <c r="AA54" s="159"/>
      <c r="AB54" s="100" t="str">
        <f t="shared" si="10"/>
        <v>No hay ejecución</v>
      </c>
      <c r="AC54" s="105" t="str">
        <f t="shared" si="6"/>
        <v>NA</v>
      </c>
      <c r="AD54" s="166"/>
      <c r="AE54" s="65">
        <f t="shared" si="11"/>
        <v>0</v>
      </c>
      <c r="AF54" s="100" t="str">
        <f t="shared" si="12"/>
        <v>No hay Programación</v>
      </c>
      <c r="AG54" s="105" t="str">
        <f t="shared" si="9"/>
        <v>De acuerdo a lo programado</v>
      </c>
      <c r="AH54" s="166"/>
      <c r="AI54" s="100" t="s">
        <v>502</v>
      </c>
      <c r="AJ54" s="100" t="s">
        <v>502</v>
      </c>
    </row>
    <row r="55" spans="1:36" ht="37.049999999999997" customHeight="1" thickTop="1" thickBot="1">
      <c r="A55" s="232">
        <v>40</v>
      </c>
      <c r="B55" s="233" t="s">
        <v>403</v>
      </c>
      <c r="C55" s="233" t="s">
        <v>46</v>
      </c>
      <c r="D55" s="233" t="s">
        <v>123</v>
      </c>
      <c r="E55" s="233" t="s">
        <v>147</v>
      </c>
      <c r="F55" s="233">
        <v>18</v>
      </c>
      <c r="G55" s="231" t="s">
        <v>422</v>
      </c>
      <c r="H55" s="165" t="s">
        <v>3793</v>
      </c>
      <c r="I55" s="231" t="s">
        <v>18</v>
      </c>
      <c r="J55" s="231" t="s">
        <v>336</v>
      </c>
      <c r="K55" s="231">
        <v>9</v>
      </c>
      <c r="L55" s="165" t="s">
        <v>3834</v>
      </c>
      <c r="M55" s="165" t="s">
        <v>643</v>
      </c>
      <c r="N55" s="64">
        <v>0</v>
      </c>
      <c r="O55" s="64">
        <v>1</v>
      </c>
      <c r="P55" s="64">
        <v>1</v>
      </c>
      <c r="Q55" s="64">
        <v>0</v>
      </c>
      <c r="R55" s="64">
        <f t="shared" si="0"/>
        <v>2</v>
      </c>
      <c r="S55" s="105" t="s">
        <v>7239</v>
      </c>
      <c r="T55" s="105" t="s">
        <v>172</v>
      </c>
      <c r="U55" s="159">
        <f t="shared" si="1"/>
        <v>1</v>
      </c>
      <c r="V55" s="273">
        <v>0</v>
      </c>
      <c r="W55" s="100">
        <f t="shared" si="2"/>
        <v>0</v>
      </c>
      <c r="X55" s="105" t="str">
        <f t="shared" si="3"/>
        <v>En Riesgo de no Cumplimiento</v>
      </c>
      <c r="Y55" s="105" t="s">
        <v>172</v>
      </c>
      <c r="Z55" s="159">
        <f t="shared" si="4"/>
        <v>1</v>
      </c>
      <c r="AA55" s="159"/>
      <c r="AB55" s="100" t="str">
        <f t="shared" si="10"/>
        <v>No hay ejecución</v>
      </c>
      <c r="AC55" s="105" t="str">
        <f t="shared" si="6"/>
        <v>NA</v>
      </c>
      <c r="AD55" s="166"/>
      <c r="AE55" s="65">
        <f t="shared" si="11"/>
        <v>0</v>
      </c>
      <c r="AF55" s="100" t="str">
        <f t="shared" si="12"/>
        <v>No hay Programación</v>
      </c>
      <c r="AG55" s="105" t="str">
        <f t="shared" si="9"/>
        <v>De acuerdo a lo programado</v>
      </c>
      <c r="AH55" s="166"/>
      <c r="AI55" s="100" t="s">
        <v>502</v>
      </c>
      <c r="AJ55" s="100" t="s">
        <v>502</v>
      </c>
    </row>
    <row r="56" spans="1:36" ht="37.049999999999997" customHeight="1" thickTop="1" thickBot="1">
      <c r="A56" s="232">
        <v>41</v>
      </c>
      <c r="B56" s="233"/>
      <c r="C56" s="233"/>
      <c r="D56" s="233"/>
      <c r="E56" s="233"/>
      <c r="F56" s="233"/>
      <c r="G56" s="231"/>
      <c r="H56" s="165" t="s">
        <v>3793</v>
      </c>
      <c r="I56" s="231"/>
      <c r="J56" s="231"/>
      <c r="K56" s="231"/>
      <c r="L56" s="165" t="s">
        <v>7650</v>
      </c>
      <c r="M56" s="165" t="s">
        <v>643</v>
      </c>
      <c r="N56" s="64">
        <v>0</v>
      </c>
      <c r="O56" s="64">
        <v>0</v>
      </c>
      <c r="P56" s="64">
        <v>1</v>
      </c>
      <c r="Q56" s="64">
        <v>0</v>
      </c>
      <c r="R56" s="64">
        <f t="shared" si="0"/>
        <v>1</v>
      </c>
      <c r="S56" s="105" t="s">
        <v>7196</v>
      </c>
      <c r="T56" s="105"/>
      <c r="U56" s="159">
        <f t="shared" si="1"/>
        <v>0</v>
      </c>
      <c r="V56" s="273"/>
      <c r="W56" s="100" t="str">
        <f t="shared" si="2"/>
        <v>No hay ejecución</v>
      </c>
      <c r="X56" s="105" t="str">
        <f t="shared" si="3"/>
        <v>NA</v>
      </c>
      <c r="Y56" s="105" t="s">
        <v>172</v>
      </c>
      <c r="Z56" s="159">
        <f t="shared" si="4"/>
        <v>1</v>
      </c>
      <c r="AA56" s="159"/>
      <c r="AB56" s="100" t="str">
        <f t="shared" si="10"/>
        <v>No hay ejecución</v>
      </c>
      <c r="AC56" s="105" t="str">
        <f t="shared" si="6"/>
        <v>NA</v>
      </c>
      <c r="AD56" s="166"/>
      <c r="AE56" s="65">
        <f t="shared" si="11"/>
        <v>0</v>
      </c>
      <c r="AF56" s="100" t="str">
        <f t="shared" si="12"/>
        <v>No hay Programación</v>
      </c>
      <c r="AG56" s="105" t="str">
        <f t="shared" si="9"/>
        <v>De acuerdo a lo programado</v>
      </c>
      <c r="AH56" s="166"/>
      <c r="AI56" s="100" t="s">
        <v>502</v>
      </c>
      <c r="AJ56" s="100" t="s">
        <v>502</v>
      </c>
    </row>
    <row r="57" spans="1:36" ht="37.049999999999997" customHeight="1" thickTop="1" thickBot="1">
      <c r="A57" s="232">
        <v>42</v>
      </c>
      <c r="B57" s="233" t="s">
        <v>403</v>
      </c>
      <c r="C57" s="233" t="s">
        <v>46</v>
      </c>
      <c r="D57" s="233" t="s">
        <v>123</v>
      </c>
      <c r="E57" s="233" t="s">
        <v>147</v>
      </c>
      <c r="F57" s="233">
        <v>18</v>
      </c>
      <c r="G57" s="231" t="s">
        <v>422</v>
      </c>
      <c r="H57" s="165" t="s">
        <v>3795</v>
      </c>
      <c r="I57" s="231" t="s">
        <v>18</v>
      </c>
      <c r="J57" s="231" t="s">
        <v>336</v>
      </c>
      <c r="K57" s="231">
        <v>9</v>
      </c>
      <c r="L57" s="165" t="s">
        <v>3778</v>
      </c>
      <c r="M57" s="165" t="s">
        <v>643</v>
      </c>
      <c r="N57" s="64">
        <v>1</v>
      </c>
      <c r="O57" s="64">
        <v>0</v>
      </c>
      <c r="P57" s="64">
        <v>2</v>
      </c>
      <c r="Q57" s="64">
        <v>0</v>
      </c>
      <c r="R57" s="64">
        <f t="shared" si="0"/>
        <v>3</v>
      </c>
      <c r="S57" s="105" t="s">
        <v>7651</v>
      </c>
      <c r="T57" s="105" t="s">
        <v>172</v>
      </c>
      <c r="U57" s="159">
        <f t="shared" si="1"/>
        <v>1</v>
      </c>
      <c r="V57" s="273">
        <v>1</v>
      </c>
      <c r="W57" s="100">
        <f t="shared" si="2"/>
        <v>1</v>
      </c>
      <c r="X57" s="105" t="str">
        <f t="shared" si="3"/>
        <v>De acuerdo a lo programado</v>
      </c>
      <c r="Y57" s="105" t="s">
        <v>172</v>
      </c>
      <c r="Z57" s="159">
        <f t="shared" si="4"/>
        <v>2</v>
      </c>
      <c r="AA57" s="159"/>
      <c r="AB57" s="100" t="str">
        <f t="shared" si="10"/>
        <v>No hay ejecución</v>
      </c>
      <c r="AC57" s="105" t="str">
        <f t="shared" si="6"/>
        <v>NA</v>
      </c>
      <c r="AD57" s="166"/>
      <c r="AE57" s="65">
        <f t="shared" si="11"/>
        <v>1</v>
      </c>
      <c r="AF57" s="100">
        <f t="shared" si="12"/>
        <v>0.33333333333333331</v>
      </c>
      <c r="AG57" s="105" t="str">
        <f t="shared" si="9"/>
        <v>Incumplimiento</v>
      </c>
      <c r="AH57" s="166"/>
      <c r="AI57" s="100" t="s">
        <v>502</v>
      </c>
      <c r="AJ57" s="100" t="s">
        <v>502</v>
      </c>
    </row>
    <row r="58" spans="1:36" ht="37.049999999999997" customHeight="1" thickTop="1" thickBot="1">
      <c r="A58" s="232">
        <v>43</v>
      </c>
      <c r="B58" s="233" t="s">
        <v>403</v>
      </c>
      <c r="C58" s="233" t="s">
        <v>46</v>
      </c>
      <c r="D58" s="233" t="s">
        <v>123</v>
      </c>
      <c r="E58" s="233" t="s">
        <v>147</v>
      </c>
      <c r="F58" s="233">
        <v>18</v>
      </c>
      <c r="G58" s="231" t="s">
        <v>422</v>
      </c>
      <c r="H58" s="165" t="s">
        <v>7240</v>
      </c>
      <c r="I58" s="231" t="s">
        <v>18</v>
      </c>
      <c r="J58" s="231" t="s">
        <v>336</v>
      </c>
      <c r="K58" s="231">
        <v>9</v>
      </c>
      <c r="L58" s="165" t="s">
        <v>3778</v>
      </c>
      <c r="M58" s="165" t="s">
        <v>643</v>
      </c>
      <c r="N58" s="64">
        <v>0</v>
      </c>
      <c r="O58" s="64">
        <v>0</v>
      </c>
      <c r="P58" s="64">
        <v>1</v>
      </c>
      <c r="Q58" s="64">
        <v>0</v>
      </c>
      <c r="R58" s="64">
        <f t="shared" si="0"/>
        <v>1</v>
      </c>
      <c r="S58" s="105" t="s">
        <v>7205</v>
      </c>
      <c r="T58" s="105" t="s">
        <v>172</v>
      </c>
      <c r="U58" s="159">
        <f t="shared" si="1"/>
        <v>0</v>
      </c>
      <c r="V58" s="273">
        <v>1</v>
      </c>
      <c r="W58" s="100" t="str">
        <f t="shared" si="2"/>
        <v>No hay Programación</v>
      </c>
      <c r="X58" s="105" t="str">
        <f t="shared" si="3"/>
        <v>De acuerdo a lo programado</v>
      </c>
      <c r="Y58" s="105" t="s">
        <v>172</v>
      </c>
      <c r="Z58" s="159">
        <f t="shared" si="4"/>
        <v>1</v>
      </c>
      <c r="AA58" s="159"/>
      <c r="AB58" s="100" t="str">
        <f t="shared" si="10"/>
        <v>No hay ejecución</v>
      </c>
      <c r="AC58" s="105" t="str">
        <f t="shared" si="6"/>
        <v>NA</v>
      </c>
      <c r="AD58" s="166"/>
      <c r="AE58" s="65">
        <f t="shared" si="11"/>
        <v>1</v>
      </c>
      <c r="AF58" s="100">
        <f t="shared" si="12"/>
        <v>1</v>
      </c>
      <c r="AG58" s="105" t="str">
        <f t="shared" si="9"/>
        <v>De acuerdo a lo programado</v>
      </c>
      <c r="AH58" s="166"/>
      <c r="AI58" s="100" t="s">
        <v>502</v>
      </c>
      <c r="AJ58" s="100" t="s">
        <v>502</v>
      </c>
    </row>
    <row r="59" spans="1:36" ht="37.049999999999997" customHeight="1" thickTop="1" thickBot="1">
      <c r="A59" s="232">
        <v>44</v>
      </c>
      <c r="B59" s="233" t="s">
        <v>403</v>
      </c>
      <c r="C59" s="233" t="s">
        <v>46</v>
      </c>
      <c r="D59" s="233" t="s">
        <v>123</v>
      </c>
      <c r="E59" s="233" t="s">
        <v>147</v>
      </c>
      <c r="F59" s="233">
        <v>18</v>
      </c>
      <c r="G59" s="231" t="s">
        <v>422</v>
      </c>
      <c r="H59" s="165" t="s">
        <v>7241</v>
      </c>
      <c r="I59" s="231" t="s">
        <v>18</v>
      </c>
      <c r="J59" s="231" t="s">
        <v>336</v>
      </c>
      <c r="K59" s="231">
        <v>9</v>
      </c>
      <c r="L59" s="165" t="s">
        <v>3778</v>
      </c>
      <c r="M59" s="165" t="s">
        <v>643</v>
      </c>
      <c r="N59" s="64">
        <v>0</v>
      </c>
      <c r="O59" s="64">
        <v>1</v>
      </c>
      <c r="P59" s="64">
        <v>0</v>
      </c>
      <c r="Q59" s="64">
        <v>0</v>
      </c>
      <c r="R59" s="64">
        <f t="shared" si="0"/>
        <v>1</v>
      </c>
      <c r="S59" s="105" t="s">
        <v>7205</v>
      </c>
      <c r="T59" s="105" t="s">
        <v>172</v>
      </c>
      <c r="U59" s="159">
        <f t="shared" si="1"/>
        <v>1</v>
      </c>
      <c r="V59" s="273">
        <v>1</v>
      </c>
      <c r="W59" s="100">
        <f t="shared" si="2"/>
        <v>1</v>
      </c>
      <c r="X59" s="105" t="str">
        <f t="shared" si="3"/>
        <v>De acuerdo a lo programado</v>
      </c>
      <c r="Y59" s="105" t="s">
        <v>172</v>
      </c>
      <c r="Z59" s="159">
        <f t="shared" si="4"/>
        <v>0</v>
      </c>
      <c r="AA59" s="159"/>
      <c r="AB59" s="100" t="str">
        <f t="shared" si="10"/>
        <v>No hay ejecución</v>
      </c>
      <c r="AC59" s="105" t="str">
        <f t="shared" si="6"/>
        <v>NA</v>
      </c>
      <c r="AD59" s="166"/>
      <c r="AE59" s="65">
        <f t="shared" si="11"/>
        <v>1</v>
      </c>
      <c r="AF59" s="100">
        <f t="shared" si="12"/>
        <v>1</v>
      </c>
      <c r="AG59" s="105" t="str">
        <f t="shared" si="9"/>
        <v>De acuerdo a lo programado</v>
      </c>
      <c r="AH59" s="166"/>
      <c r="AI59" s="100" t="s">
        <v>502</v>
      </c>
      <c r="AJ59" s="100" t="s">
        <v>502</v>
      </c>
    </row>
    <row r="60" spans="1:36" ht="37.049999999999997" customHeight="1" thickTop="1" thickBot="1">
      <c r="A60" s="232">
        <v>45</v>
      </c>
      <c r="B60" s="233" t="s">
        <v>403</v>
      </c>
      <c r="C60" s="233" t="s">
        <v>46</v>
      </c>
      <c r="D60" s="233" t="s">
        <v>123</v>
      </c>
      <c r="E60" s="233" t="s">
        <v>147</v>
      </c>
      <c r="F60" s="233">
        <v>18</v>
      </c>
      <c r="G60" s="231" t="s">
        <v>422</v>
      </c>
      <c r="H60" s="165" t="s">
        <v>7241</v>
      </c>
      <c r="I60" s="231" t="s">
        <v>18</v>
      </c>
      <c r="J60" s="231" t="s">
        <v>336</v>
      </c>
      <c r="K60" s="231">
        <v>9</v>
      </c>
      <c r="L60" s="165" t="s">
        <v>3834</v>
      </c>
      <c r="M60" s="165" t="s">
        <v>643</v>
      </c>
      <c r="N60" s="64">
        <v>0</v>
      </c>
      <c r="O60" s="64">
        <v>1</v>
      </c>
      <c r="P60" s="64">
        <v>0</v>
      </c>
      <c r="Q60" s="64">
        <v>0</v>
      </c>
      <c r="R60" s="64">
        <f t="shared" si="0"/>
        <v>1</v>
      </c>
      <c r="S60" s="105" t="s">
        <v>7205</v>
      </c>
      <c r="T60" s="105" t="s">
        <v>172</v>
      </c>
      <c r="U60" s="159">
        <f t="shared" si="1"/>
        <v>1</v>
      </c>
      <c r="V60" s="273">
        <v>1</v>
      </c>
      <c r="W60" s="100">
        <f t="shared" si="2"/>
        <v>1</v>
      </c>
      <c r="X60" s="105" t="str">
        <f t="shared" si="3"/>
        <v>De acuerdo a lo programado</v>
      </c>
      <c r="Y60" s="105" t="s">
        <v>172</v>
      </c>
      <c r="Z60" s="159">
        <f t="shared" si="4"/>
        <v>0</v>
      </c>
      <c r="AA60" s="159"/>
      <c r="AB60" s="100" t="str">
        <f t="shared" si="10"/>
        <v>No hay ejecución</v>
      </c>
      <c r="AC60" s="105" t="str">
        <f t="shared" si="6"/>
        <v>NA</v>
      </c>
      <c r="AD60" s="166"/>
      <c r="AE60" s="65">
        <f t="shared" si="11"/>
        <v>1</v>
      </c>
      <c r="AF60" s="100">
        <f t="shared" si="12"/>
        <v>1</v>
      </c>
      <c r="AG60" s="105" t="str">
        <f t="shared" si="9"/>
        <v>De acuerdo a lo programado</v>
      </c>
      <c r="AH60" s="166"/>
      <c r="AI60" s="100" t="s">
        <v>502</v>
      </c>
      <c r="AJ60" s="100" t="s">
        <v>502</v>
      </c>
    </row>
    <row r="61" spans="1:36" ht="37.049999999999997" customHeight="1" thickTop="1" thickBot="1">
      <c r="A61" s="232">
        <v>46</v>
      </c>
      <c r="B61" s="233" t="s">
        <v>403</v>
      </c>
      <c r="C61" s="233">
        <v>0</v>
      </c>
      <c r="D61" s="233">
        <v>0</v>
      </c>
      <c r="E61" s="233" t="s">
        <v>41</v>
      </c>
      <c r="F61" s="233">
        <v>18</v>
      </c>
      <c r="G61" s="231" t="s">
        <v>422</v>
      </c>
      <c r="H61" s="165" t="s">
        <v>7242</v>
      </c>
      <c r="I61" s="231" t="s">
        <v>18</v>
      </c>
      <c r="J61" s="231" t="s">
        <v>336</v>
      </c>
      <c r="K61" s="231">
        <v>9</v>
      </c>
      <c r="L61" s="165" t="s">
        <v>3834</v>
      </c>
      <c r="M61" s="165" t="s">
        <v>643</v>
      </c>
      <c r="N61" s="64">
        <v>0</v>
      </c>
      <c r="O61" s="64">
        <v>0</v>
      </c>
      <c r="P61" s="64">
        <v>1</v>
      </c>
      <c r="Q61" s="64">
        <v>0</v>
      </c>
      <c r="R61" s="64">
        <f t="shared" si="0"/>
        <v>1</v>
      </c>
      <c r="S61" s="105" t="s">
        <v>7205</v>
      </c>
      <c r="T61" s="105" t="s">
        <v>172</v>
      </c>
      <c r="U61" s="159">
        <f t="shared" si="1"/>
        <v>0</v>
      </c>
      <c r="V61" s="273">
        <v>0</v>
      </c>
      <c r="W61" s="100" t="str">
        <f t="shared" si="2"/>
        <v>No hay Programación</v>
      </c>
      <c r="X61" s="105" t="str">
        <f t="shared" si="3"/>
        <v>De acuerdo a lo programado</v>
      </c>
      <c r="Y61" s="105" t="s">
        <v>172</v>
      </c>
      <c r="Z61" s="159">
        <f t="shared" si="4"/>
        <v>1</v>
      </c>
      <c r="AA61" s="159"/>
      <c r="AB61" s="100" t="str">
        <f t="shared" si="10"/>
        <v>No hay ejecución</v>
      </c>
      <c r="AC61" s="105" t="str">
        <f t="shared" si="6"/>
        <v>NA</v>
      </c>
      <c r="AD61" s="166"/>
      <c r="AE61" s="65">
        <f t="shared" si="11"/>
        <v>0</v>
      </c>
      <c r="AF61" s="100" t="str">
        <f t="shared" si="12"/>
        <v>No hay Programación</v>
      </c>
      <c r="AG61" s="105" t="str">
        <f t="shared" si="9"/>
        <v>De acuerdo a lo programado</v>
      </c>
      <c r="AH61" s="166"/>
      <c r="AI61" s="100" t="s">
        <v>502</v>
      </c>
      <c r="AJ61" s="100" t="s">
        <v>502</v>
      </c>
    </row>
    <row r="62" spans="1:36" ht="37.049999999999997" customHeight="1" thickTop="1" thickBot="1">
      <c r="A62" s="232">
        <v>47</v>
      </c>
      <c r="B62" s="233" t="s">
        <v>403</v>
      </c>
      <c r="C62" s="233">
        <v>0</v>
      </c>
      <c r="D62" s="233">
        <v>0</v>
      </c>
      <c r="E62" s="233" t="s">
        <v>41</v>
      </c>
      <c r="F62" s="233">
        <v>18</v>
      </c>
      <c r="G62" s="231" t="s">
        <v>422</v>
      </c>
      <c r="H62" s="165" t="s">
        <v>7243</v>
      </c>
      <c r="I62" s="231" t="s">
        <v>18</v>
      </c>
      <c r="J62" s="231" t="s">
        <v>336</v>
      </c>
      <c r="K62" s="231">
        <v>10</v>
      </c>
      <c r="L62" s="165" t="s">
        <v>3778</v>
      </c>
      <c r="M62" s="165" t="s">
        <v>643</v>
      </c>
      <c r="N62" s="64">
        <v>1</v>
      </c>
      <c r="O62" s="64">
        <v>0</v>
      </c>
      <c r="P62" s="64">
        <v>0</v>
      </c>
      <c r="Q62" s="64">
        <v>0</v>
      </c>
      <c r="R62" s="64">
        <f t="shared" si="0"/>
        <v>1</v>
      </c>
      <c r="S62" s="105" t="s">
        <v>7208</v>
      </c>
      <c r="T62" s="105" t="s">
        <v>172</v>
      </c>
      <c r="U62" s="159">
        <f t="shared" si="1"/>
        <v>1</v>
      </c>
      <c r="V62" s="273">
        <v>1</v>
      </c>
      <c r="W62" s="100">
        <f t="shared" si="2"/>
        <v>1</v>
      </c>
      <c r="X62" s="105" t="str">
        <f t="shared" si="3"/>
        <v>De acuerdo a lo programado</v>
      </c>
      <c r="Y62" s="105" t="s">
        <v>172</v>
      </c>
      <c r="Z62" s="159">
        <f t="shared" si="4"/>
        <v>0</v>
      </c>
      <c r="AA62" s="159"/>
      <c r="AB62" s="100" t="str">
        <f t="shared" si="10"/>
        <v>No hay ejecución</v>
      </c>
      <c r="AC62" s="105" t="str">
        <f t="shared" si="6"/>
        <v>NA</v>
      </c>
      <c r="AD62" s="166"/>
      <c r="AE62" s="65">
        <f t="shared" si="11"/>
        <v>1</v>
      </c>
      <c r="AF62" s="100">
        <f t="shared" si="12"/>
        <v>1</v>
      </c>
      <c r="AG62" s="105" t="str">
        <f t="shared" si="9"/>
        <v>De acuerdo a lo programado</v>
      </c>
      <c r="AH62" s="166"/>
      <c r="AI62" s="100" t="s">
        <v>502</v>
      </c>
      <c r="AJ62" s="100" t="s">
        <v>502</v>
      </c>
    </row>
    <row r="63" spans="1:36" ht="37.049999999999997" customHeight="1" thickTop="1" thickBot="1">
      <c r="A63" s="232">
        <v>48</v>
      </c>
      <c r="B63" s="233" t="s">
        <v>403</v>
      </c>
      <c r="C63" s="233">
        <v>0</v>
      </c>
      <c r="D63" s="233">
        <v>0</v>
      </c>
      <c r="E63" s="233" t="s">
        <v>41</v>
      </c>
      <c r="F63" s="233">
        <v>18</v>
      </c>
      <c r="G63" s="231" t="s">
        <v>422</v>
      </c>
      <c r="H63" s="165" t="s">
        <v>7652</v>
      </c>
      <c r="I63" s="231" t="s">
        <v>18</v>
      </c>
      <c r="J63" s="231" t="s">
        <v>336</v>
      </c>
      <c r="K63" s="231">
        <v>10</v>
      </c>
      <c r="L63" s="165" t="s">
        <v>3778</v>
      </c>
      <c r="M63" s="165" t="s">
        <v>643</v>
      </c>
      <c r="N63" s="64">
        <v>0</v>
      </c>
      <c r="O63" s="64">
        <v>0</v>
      </c>
      <c r="P63" s="64">
        <v>0</v>
      </c>
      <c r="Q63" s="64">
        <v>1</v>
      </c>
      <c r="R63" s="64">
        <f t="shared" si="0"/>
        <v>1</v>
      </c>
      <c r="S63" s="105"/>
      <c r="T63" s="105"/>
      <c r="U63" s="159">
        <f t="shared" si="1"/>
        <v>0</v>
      </c>
      <c r="V63" s="273"/>
      <c r="W63" s="100" t="str">
        <f t="shared" ref="W63:W126" si="13">IF(V63="","No hay ejecución",IF(AND(U63&gt;0), V63/U63,"No hay Programación"))</f>
        <v>No hay ejecución</v>
      </c>
      <c r="X63" s="105" t="str">
        <f t="shared" si="3"/>
        <v>NA</v>
      </c>
      <c r="Y63" s="105" t="s">
        <v>172</v>
      </c>
      <c r="Z63" s="159">
        <f t="shared" si="4"/>
        <v>1</v>
      </c>
      <c r="AA63" s="159"/>
      <c r="AB63" s="100" t="str">
        <f t="shared" si="10"/>
        <v>No hay ejecución</v>
      </c>
      <c r="AC63" s="105" t="str">
        <f t="shared" si="6"/>
        <v>NA</v>
      </c>
      <c r="AD63" s="166"/>
      <c r="AE63" s="65">
        <f t="shared" si="11"/>
        <v>0</v>
      </c>
      <c r="AF63" s="100" t="str">
        <f t="shared" si="12"/>
        <v>No hay Programación</v>
      </c>
      <c r="AG63" s="105" t="str">
        <f t="shared" si="9"/>
        <v>De acuerdo a lo programado</v>
      </c>
      <c r="AH63" s="166"/>
      <c r="AI63" s="100" t="s">
        <v>502</v>
      </c>
      <c r="AJ63" s="100" t="s">
        <v>502</v>
      </c>
    </row>
    <row r="64" spans="1:36" ht="37.049999999999997" customHeight="1" thickTop="1" thickBot="1">
      <c r="A64" s="232">
        <v>49</v>
      </c>
      <c r="B64" s="233" t="s">
        <v>403</v>
      </c>
      <c r="C64" s="233">
        <v>0</v>
      </c>
      <c r="D64" s="233">
        <v>0</v>
      </c>
      <c r="E64" s="233" t="s">
        <v>41</v>
      </c>
      <c r="F64" s="233">
        <v>18</v>
      </c>
      <c r="G64" s="231" t="s">
        <v>422</v>
      </c>
      <c r="H64" s="165" t="s">
        <v>7653</v>
      </c>
      <c r="I64" s="231" t="s">
        <v>18</v>
      </c>
      <c r="J64" s="231" t="s">
        <v>336</v>
      </c>
      <c r="K64" s="231">
        <v>10</v>
      </c>
      <c r="L64" s="165" t="s">
        <v>3778</v>
      </c>
      <c r="M64" s="165" t="s">
        <v>643</v>
      </c>
      <c r="N64" s="64">
        <v>0</v>
      </c>
      <c r="O64" s="64">
        <v>0</v>
      </c>
      <c r="P64" s="64">
        <v>0</v>
      </c>
      <c r="Q64" s="64">
        <v>1</v>
      </c>
      <c r="R64" s="64">
        <f t="shared" si="0"/>
        <v>1</v>
      </c>
      <c r="S64" s="105"/>
      <c r="T64" s="105"/>
      <c r="U64" s="159">
        <f t="shared" si="1"/>
        <v>0</v>
      </c>
      <c r="V64" s="273"/>
      <c r="W64" s="100" t="str">
        <f t="shared" si="13"/>
        <v>No hay ejecución</v>
      </c>
      <c r="X64" s="105" t="str">
        <f t="shared" si="3"/>
        <v>NA</v>
      </c>
      <c r="Y64" s="105" t="s">
        <v>172</v>
      </c>
      <c r="Z64" s="159">
        <f t="shared" si="4"/>
        <v>1</v>
      </c>
      <c r="AA64" s="159"/>
      <c r="AB64" s="100" t="str">
        <f t="shared" si="10"/>
        <v>No hay ejecución</v>
      </c>
      <c r="AC64" s="105" t="str">
        <f t="shared" si="6"/>
        <v>NA</v>
      </c>
      <c r="AD64" s="166"/>
      <c r="AE64" s="65">
        <f t="shared" si="11"/>
        <v>0</v>
      </c>
      <c r="AF64" s="100" t="str">
        <f t="shared" si="12"/>
        <v>No hay Programación</v>
      </c>
      <c r="AG64" s="105" t="str">
        <f t="shared" si="9"/>
        <v>De acuerdo a lo programado</v>
      </c>
      <c r="AH64" s="166"/>
      <c r="AI64" s="100" t="s">
        <v>502</v>
      </c>
      <c r="AJ64" s="100" t="s">
        <v>502</v>
      </c>
    </row>
    <row r="65" spans="1:36" ht="37.049999999999997" customHeight="1" thickTop="1" thickBot="1">
      <c r="A65" s="232">
        <v>50</v>
      </c>
      <c r="B65" s="233" t="s">
        <v>403</v>
      </c>
      <c r="C65" s="233">
        <v>0</v>
      </c>
      <c r="D65" s="233">
        <v>0</v>
      </c>
      <c r="E65" s="233" t="s">
        <v>41</v>
      </c>
      <c r="F65" s="233">
        <v>18</v>
      </c>
      <c r="G65" s="231" t="s">
        <v>422</v>
      </c>
      <c r="H65" s="165" t="s">
        <v>7654</v>
      </c>
      <c r="I65" s="231" t="s">
        <v>18</v>
      </c>
      <c r="J65" s="231" t="s">
        <v>336</v>
      </c>
      <c r="K65" s="231">
        <v>10</v>
      </c>
      <c r="L65" s="165" t="s">
        <v>3778</v>
      </c>
      <c r="M65" s="165" t="s">
        <v>643</v>
      </c>
      <c r="N65" s="64">
        <v>0</v>
      </c>
      <c r="O65" s="64">
        <v>0</v>
      </c>
      <c r="P65" s="64">
        <v>0</v>
      </c>
      <c r="Q65" s="64">
        <v>1</v>
      </c>
      <c r="R65" s="64">
        <f t="shared" si="0"/>
        <v>1</v>
      </c>
      <c r="S65" s="105"/>
      <c r="T65" s="105"/>
      <c r="U65" s="159">
        <f t="shared" si="1"/>
        <v>0</v>
      </c>
      <c r="V65" s="273"/>
      <c r="W65" s="100" t="str">
        <f t="shared" si="13"/>
        <v>No hay ejecución</v>
      </c>
      <c r="X65" s="105" t="str">
        <f t="shared" si="3"/>
        <v>NA</v>
      </c>
      <c r="Y65" s="105" t="s">
        <v>172</v>
      </c>
      <c r="Z65" s="159">
        <f t="shared" si="4"/>
        <v>1</v>
      </c>
      <c r="AA65" s="159"/>
      <c r="AB65" s="100" t="str">
        <f t="shared" si="10"/>
        <v>No hay ejecución</v>
      </c>
      <c r="AC65" s="105" t="str">
        <f t="shared" si="6"/>
        <v>NA</v>
      </c>
      <c r="AD65" s="166"/>
      <c r="AE65" s="65">
        <f t="shared" si="11"/>
        <v>0</v>
      </c>
      <c r="AF65" s="100" t="str">
        <f t="shared" si="12"/>
        <v>No hay Programación</v>
      </c>
      <c r="AG65" s="105" t="str">
        <f t="shared" si="9"/>
        <v>De acuerdo a lo programado</v>
      </c>
      <c r="AH65" s="166"/>
      <c r="AI65" s="100" t="s">
        <v>502</v>
      </c>
      <c r="AJ65" s="100" t="s">
        <v>502</v>
      </c>
    </row>
    <row r="66" spans="1:36" ht="37.049999999999997" customHeight="1" thickTop="1" thickBot="1">
      <c r="A66" s="232">
        <v>51</v>
      </c>
      <c r="B66" s="233" t="s">
        <v>403</v>
      </c>
      <c r="C66" s="233">
        <v>0</v>
      </c>
      <c r="D66" s="233">
        <v>0</v>
      </c>
      <c r="E66" s="233" t="s">
        <v>41</v>
      </c>
      <c r="F66" s="233">
        <v>18</v>
      </c>
      <c r="G66" s="231" t="s">
        <v>422</v>
      </c>
      <c r="H66" s="165" t="s">
        <v>7655</v>
      </c>
      <c r="I66" s="231" t="s">
        <v>18</v>
      </c>
      <c r="J66" s="231" t="s">
        <v>336</v>
      </c>
      <c r="K66" s="231">
        <v>10</v>
      </c>
      <c r="L66" s="165" t="s">
        <v>3778</v>
      </c>
      <c r="M66" s="165" t="s">
        <v>643</v>
      </c>
      <c r="N66" s="64">
        <v>0</v>
      </c>
      <c r="O66" s="64">
        <v>0</v>
      </c>
      <c r="P66" s="64">
        <v>0</v>
      </c>
      <c r="Q66" s="64">
        <v>1</v>
      </c>
      <c r="R66" s="64">
        <f t="shared" si="0"/>
        <v>1</v>
      </c>
      <c r="S66" s="105"/>
      <c r="T66" s="105"/>
      <c r="U66" s="159">
        <f t="shared" si="1"/>
        <v>0</v>
      </c>
      <c r="V66" s="273"/>
      <c r="W66" s="100" t="str">
        <f t="shared" si="13"/>
        <v>No hay ejecución</v>
      </c>
      <c r="X66" s="105" t="str">
        <f t="shared" si="3"/>
        <v>NA</v>
      </c>
      <c r="Y66" s="105" t="s">
        <v>172</v>
      </c>
      <c r="Z66" s="159">
        <f t="shared" si="4"/>
        <v>1</v>
      </c>
      <c r="AA66" s="159"/>
      <c r="AB66" s="100" t="str">
        <f t="shared" si="10"/>
        <v>No hay ejecución</v>
      </c>
      <c r="AC66" s="105" t="str">
        <f t="shared" si="6"/>
        <v>NA</v>
      </c>
      <c r="AD66" s="166"/>
      <c r="AE66" s="65">
        <f t="shared" si="11"/>
        <v>0</v>
      </c>
      <c r="AF66" s="100" t="str">
        <f t="shared" si="12"/>
        <v>No hay Programación</v>
      </c>
      <c r="AG66" s="105" t="str">
        <f t="shared" si="9"/>
        <v>De acuerdo a lo programado</v>
      </c>
      <c r="AH66" s="166"/>
      <c r="AI66" s="100" t="s">
        <v>502</v>
      </c>
      <c r="AJ66" s="100" t="s">
        <v>502</v>
      </c>
    </row>
    <row r="67" spans="1:36" ht="37.049999999999997" customHeight="1" thickTop="1" thickBot="1">
      <c r="A67" s="232">
        <v>52</v>
      </c>
      <c r="B67" s="233" t="s">
        <v>403</v>
      </c>
      <c r="C67" s="233">
        <v>0</v>
      </c>
      <c r="D67" s="233">
        <v>0</v>
      </c>
      <c r="E67" s="233" t="s">
        <v>41</v>
      </c>
      <c r="F67" s="233">
        <v>18</v>
      </c>
      <c r="G67" s="231" t="s">
        <v>422</v>
      </c>
      <c r="H67" s="165" t="s">
        <v>7656</v>
      </c>
      <c r="I67" s="231" t="s">
        <v>18</v>
      </c>
      <c r="J67" s="231" t="s">
        <v>336</v>
      </c>
      <c r="K67" s="231">
        <v>10</v>
      </c>
      <c r="L67" s="165" t="s">
        <v>3778</v>
      </c>
      <c r="M67" s="165" t="s">
        <v>643</v>
      </c>
      <c r="N67" s="64">
        <v>0</v>
      </c>
      <c r="O67" s="64">
        <v>0</v>
      </c>
      <c r="P67" s="64">
        <v>0</v>
      </c>
      <c r="Q67" s="64">
        <v>1</v>
      </c>
      <c r="R67" s="64">
        <f t="shared" si="0"/>
        <v>1</v>
      </c>
      <c r="S67" s="105"/>
      <c r="T67" s="105"/>
      <c r="U67" s="159">
        <f t="shared" si="1"/>
        <v>0</v>
      </c>
      <c r="V67" s="273"/>
      <c r="W67" s="100" t="str">
        <f t="shared" si="13"/>
        <v>No hay ejecución</v>
      </c>
      <c r="X67" s="105" t="str">
        <f t="shared" si="3"/>
        <v>NA</v>
      </c>
      <c r="Y67" s="105" t="s">
        <v>172</v>
      </c>
      <c r="Z67" s="159">
        <f t="shared" si="4"/>
        <v>1</v>
      </c>
      <c r="AA67" s="159"/>
      <c r="AB67" s="100" t="str">
        <f t="shared" si="10"/>
        <v>No hay ejecución</v>
      </c>
      <c r="AC67" s="105" t="str">
        <f t="shared" si="6"/>
        <v>NA</v>
      </c>
      <c r="AD67" s="166"/>
      <c r="AE67" s="65">
        <f t="shared" si="11"/>
        <v>0</v>
      </c>
      <c r="AF67" s="100" t="str">
        <f t="shared" si="12"/>
        <v>No hay Programación</v>
      </c>
      <c r="AG67" s="105" t="str">
        <f t="shared" si="9"/>
        <v>De acuerdo a lo programado</v>
      </c>
      <c r="AH67" s="166"/>
      <c r="AI67" s="100" t="s">
        <v>502</v>
      </c>
      <c r="AJ67" s="100" t="s">
        <v>502</v>
      </c>
    </row>
    <row r="68" spans="1:36" ht="37.049999999999997" customHeight="1" thickTop="1" thickBot="1">
      <c r="A68" s="232">
        <v>53</v>
      </c>
      <c r="B68" s="233" t="s">
        <v>403</v>
      </c>
      <c r="C68" s="233">
        <v>0</v>
      </c>
      <c r="D68" s="233">
        <v>0</v>
      </c>
      <c r="E68" s="233" t="s">
        <v>41</v>
      </c>
      <c r="F68" s="233">
        <v>18</v>
      </c>
      <c r="G68" s="231" t="s">
        <v>422</v>
      </c>
      <c r="H68" s="165" t="s">
        <v>7657</v>
      </c>
      <c r="I68" s="231" t="s">
        <v>18</v>
      </c>
      <c r="J68" s="231" t="s">
        <v>336</v>
      </c>
      <c r="K68" s="231">
        <v>10</v>
      </c>
      <c r="L68" s="165" t="s">
        <v>3778</v>
      </c>
      <c r="M68" s="165" t="s">
        <v>643</v>
      </c>
      <c r="N68" s="64">
        <v>0</v>
      </c>
      <c r="O68" s="64">
        <v>0</v>
      </c>
      <c r="P68" s="64">
        <v>0</v>
      </c>
      <c r="Q68" s="64">
        <v>1</v>
      </c>
      <c r="R68" s="64">
        <f t="shared" si="0"/>
        <v>1</v>
      </c>
      <c r="S68" s="105"/>
      <c r="T68" s="105"/>
      <c r="U68" s="159">
        <f t="shared" si="1"/>
        <v>0</v>
      </c>
      <c r="V68" s="273"/>
      <c r="W68" s="100" t="str">
        <f t="shared" si="13"/>
        <v>No hay ejecución</v>
      </c>
      <c r="X68" s="105" t="str">
        <f t="shared" si="3"/>
        <v>NA</v>
      </c>
      <c r="Y68" s="105" t="s">
        <v>172</v>
      </c>
      <c r="Z68" s="159">
        <f t="shared" si="4"/>
        <v>1</v>
      </c>
      <c r="AA68" s="159"/>
      <c r="AB68" s="100" t="str">
        <f t="shared" si="10"/>
        <v>No hay ejecución</v>
      </c>
      <c r="AC68" s="105" t="str">
        <f t="shared" si="6"/>
        <v>NA</v>
      </c>
      <c r="AD68" s="166"/>
      <c r="AE68" s="65">
        <f t="shared" si="11"/>
        <v>0</v>
      </c>
      <c r="AF68" s="100" t="str">
        <f t="shared" si="12"/>
        <v>No hay Programación</v>
      </c>
      <c r="AG68" s="105" t="str">
        <f t="shared" si="9"/>
        <v>De acuerdo a lo programado</v>
      </c>
      <c r="AH68" s="166"/>
      <c r="AI68" s="100" t="s">
        <v>502</v>
      </c>
      <c r="AJ68" s="100" t="s">
        <v>502</v>
      </c>
    </row>
    <row r="69" spans="1:36" ht="37.049999999999997" customHeight="1" thickTop="1" thickBot="1">
      <c r="A69" s="232">
        <v>54</v>
      </c>
      <c r="B69" s="233" t="s">
        <v>403</v>
      </c>
      <c r="C69" s="233">
        <v>0</v>
      </c>
      <c r="D69" s="233">
        <v>0</v>
      </c>
      <c r="E69" s="233" t="s">
        <v>41</v>
      </c>
      <c r="F69" s="233">
        <v>18</v>
      </c>
      <c r="G69" s="231" t="s">
        <v>422</v>
      </c>
      <c r="H69" s="165" t="s">
        <v>7227</v>
      </c>
      <c r="I69" s="231" t="s">
        <v>345</v>
      </c>
      <c r="J69" s="231" t="s">
        <v>336</v>
      </c>
      <c r="K69" s="231">
        <v>15</v>
      </c>
      <c r="L69" s="165" t="s">
        <v>640</v>
      </c>
      <c r="M69" s="165" t="s">
        <v>636</v>
      </c>
      <c r="N69" s="64">
        <v>0</v>
      </c>
      <c r="O69" s="64">
        <v>0</v>
      </c>
      <c r="P69" s="64">
        <v>0</v>
      </c>
      <c r="Q69" s="64">
        <v>18</v>
      </c>
      <c r="R69" s="64">
        <f t="shared" si="0"/>
        <v>18</v>
      </c>
      <c r="S69" s="105" t="s">
        <v>7224</v>
      </c>
      <c r="T69" s="105" t="s">
        <v>172</v>
      </c>
      <c r="U69" s="159">
        <f t="shared" si="1"/>
        <v>0</v>
      </c>
      <c r="V69" s="273">
        <v>0</v>
      </c>
      <c r="W69" s="100" t="str">
        <f t="shared" si="13"/>
        <v>No hay Programación</v>
      </c>
      <c r="X69" s="105" t="str">
        <f t="shared" si="3"/>
        <v>De acuerdo a lo programado</v>
      </c>
      <c r="Y69" s="105" t="s">
        <v>172</v>
      </c>
      <c r="Z69" s="159">
        <f t="shared" si="4"/>
        <v>18</v>
      </c>
      <c r="AA69" s="159"/>
      <c r="AB69" s="100" t="str">
        <f t="shared" si="10"/>
        <v>No hay ejecución</v>
      </c>
      <c r="AC69" s="105" t="str">
        <f t="shared" si="6"/>
        <v>NA</v>
      </c>
      <c r="AD69" s="166"/>
      <c r="AE69" s="65">
        <f t="shared" si="11"/>
        <v>0</v>
      </c>
      <c r="AF69" s="100" t="str">
        <f t="shared" si="12"/>
        <v>No hay Programación</v>
      </c>
      <c r="AG69" s="105" t="str">
        <f t="shared" si="9"/>
        <v>De acuerdo a lo programado</v>
      </c>
      <c r="AH69" s="166"/>
      <c r="AI69" s="100" t="s">
        <v>502</v>
      </c>
      <c r="AJ69" s="100" t="s">
        <v>502</v>
      </c>
    </row>
    <row r="70" spans="1:36" ht="37.049999999999997" customHeight="1" thickTop="1" thickBot="1">
      <c r="A70" s="232">
        <v>55</v>
      </c>
      <c r="B70" s="233" t="s">
        <v>403</v>
      </c>
      <c r="C70" s="233" t="s">
        <v>51</v>
      </c>
      <c r="D70" s="233" t="s">
        <v>123</v>
      </c>
      <c r="E70" s="233" t="s">
        <v>151</v>
      </c>
      <c r="F70" s="233">
        <v>18</v>
      </c>
      <c r="G70" s="231" t="s">
        <v>422</v>
      </c>
      <c r="H70" s="165" t="s">
        <v>7244</v>
      </c>
      <c r="I70" s="231" t="s">
        <v>345</v>
      </c>
      <c r="J70" s="231" t="s">
        <v>336</v>
      </c>
      <c r="K70" s="231">
        <v>15</v>
      </c>
      <c r="L70" s="165" t="s">
        <v>3832</v>
      </c>
      <c r="M70" s="165" t="s">
        <v>3764</v>
      </c>
      <c r="N70" s="64">
        <v>0</v>
      </c>
      <c r="O70" s="64">
        <v>0</v>
      </c>
      <c r="P70" s="64">
        <v>0</v>
      </c>
      <c r="Q70" s="64">
        <v>20</v>
      </c>
      <c r="R70" s="64">
        <f t="shared" si="0"/>
        <v>20</v>
      </c>
      <c r="S70" s="105" t="s">
        <v>7245</v>
      </c>
      <c r="T70" s="105" t="s">
        <v>172</v>
      </c>
      <c r="U70" s="159">
        <f t="shared" si="1"/>
        <v>0</v>
      </c>
      <c r="V70" s="273">
        <v>0</v>
      </c>
      <c r="W70" s="100" t="str">
        <f t="shared" si="13"/>
        <v>No hay Programación</v>
      </c>
      <c r="X70" s="105" t="str">
        <f t="shared" si="3"/>
        <v>De acuerdo a lo programado</v>
      </c>
      <c r="Y70" s="105" t="s">
        <v>172</v>
      </c>
      <c r="Z70" s="159">
        <f t="shared" si="4"/>
        <v>20</v>
      </c>
      <c r="AA70" s="159"/>
      <c r="AB70" s="100" t="str">
        <f t="shared" si="10"/>
        <v>No hay ejecución</v>
      </c>
      <c r="AC70" s="105" t="str">
        <f t="shared" si="6"/>
        <v>NA</v>
      </c>
      <c r="AD70" s="166"/>
      <c r="AE70" s="65">
        <f t="shared" si="11"/>
        <v>0</v>
      </c>
      <c r="AF70" s="100" t="str">
        <f t="shared" si="12"/>
        <v>No hay Programación</v>
      </c>
      <c r="AG70" s="105" t="str">
        <f t="shared" si="9"/>
        <v>De acuerdo a lo programado</v>
      </c>
      <c r="AH70" s="166"/>
      <c r="AI70" s="100" t="s">
        <v>502</v>
      </c>
      <c r="AJ70" s="100" t="s">
        <v>502</v>
      </c>
    </row>
    <row r="71" spans="1:36" ht="37.049999999999997" customHeight="1" thickTop="1" thickBot="1">
      <c r="A71" s="232">
        <v>56</v>
      </c>
      <c r="B71" s="233" t="s">
        <v>403</v>
      </c>
      <c r="C71" s="233" t="s">
        <v>51</v>
      </c>
      <c r="D71" s="233" t="s">
        <v>123</v>
      </c>
      <c r="E71" s="233" t="s">
        <v>151</v>
      </c>
      <c r="F71" s="233">
        <v>18</v>
      </c>
      <c r="G71" s="231" t="s">
        <v>422</v>
      </c>
      <c r="H71" s="165" t="s">
        <v>3803</v>
      </c>
      <c r="I71" s="231" t="s">
        <v>345</v>
      </c>
      <c r="J71" s="231" t="s">
        <v>336</v>
      </c>
      <c r="K71" s="231">
        <v>15</v>
      </c>
      <c r="L71" s="165" t="s">
        <v>3807</v>
      </c>
      <c r="M71" s="165" t="s">
        <v>3764</v>
      </c>
      <c r="N71" s="64">
        <v>0</v>
      </c>
      <c r="O71" s="64">
        <v>0</v>
      </c>
      <c r="P71" s="64">
        <v>0</v>
      </c>
      <c r="Q71" s="64">
        <v>20</v>
      </c>
      <c r="R71" s="64">
        <f t="shared" si="0"/>
        <v>20</v>
      </c>
      <c r="S71" s="105" t="s">
        <v>7245</v>
      </c>
      <c r="T71" s="105" t="s">
        <v>172</v>
      </c>
      <c r="U71" s="159">
        <f t="shared" si="1"/>
        <v>0</v>
      </c>
      <c r="V71" s="273">
        <v>0</v>
      </c>
      <c r="W71" s="100" t="str">
        <f t="shared" si="13"/>
        <v>No hay Programación</v>
      </c>
      <c r="X71" s="105" t="str">
        <f t="shared" si="3"/>
        <v>De acuerdo a lo programado</v>
      </c>
      <c r="Y71" s="105" t="s">
        <v>172</v>
      </c>
      <c r="Z71" s="159">
        <f t="shared" si="4"/>
        <v>20</v>
      </c>
      <c r="AA71" s="159"/>
      <c r="AB71" s="100" t="str">
        <f t="shared" si="10"/>
        <v>No hay ejecución</v>
      </c>
      <c r="AC71" s="105" t="str">
        <f t="shared" si="6"/>
        <v>NA</v>
      </c>
      <c r="AD71" s="166"/>
      <c r="AE71" s="65">
        <f t="shared" si="11"/>
        <v>0</v>
      </c>
      <c r="AF71" s="100" t="str">
        <f t="shared" si="12"/>
        <v>No hay Programación</v>
      </c>
      <c r="AG71" s="105" t="str">
        <f t="shared" si="9"/>
        <v>De acuerdo a lo programado</v>
      </c>
      <c r="AH71" s="166"/>
      <c r="AI71" s="100" t="s">
        <v>502</v>
      </c>
      <c r="AJ71" s="100" t="s">
        <v>502</v>
      </c>
    </row>
    <row r="72" spans="1:36" ht="37.049999999999997" customHeight="1" thickTop="1" thickBot="1">
      <c r="A72" s="232">
        <v>57</v>
      </c>
      <c r="B72" s="233" t="s">
        <v>403</v>
      </c>
      <c r="C72" s="233" t="s">
        <v>51</v>
      </c>
      <c r="D72" s="233" t="s">
        <v>123</v>
      </c>
      <c r="E72" s="233" t="s">
        <v>151</v>
      </c>
      <c r="F72" s="233">
        <v>18</v>
      </c>
      <c r="G72" s="231" t="s">
        <v>422</v>
      </c>
      <c r="H72" s="165" t="s">
        <v>3804</v>
      </c>
      <c r="I72" s="231" t="s">
        <v>345</v>
      </c>
      <c r="J72" s="231" t="s">
        <v>336</v>
      </c>
      <c r="K72" s="231">
        <v>15</v>
      </c>
      <c r="L72" s="165" t="s">
        <v>3807</v>
      </c>
      <c r="M72" s="165" t="s">
        <v>3764</v>
      </c>
      <c r="N72" s="64">
        <v>0</v>
      </c>
      <c r="O72" s="64">
        <v>0</v>
      </c>
      <c r="P72" s="64">
        <v>0</v>
      </c>
      <c r="Q72" s="64">
        <v>20</v>
      </c>
      <c r="R72" s="64">
        <f t="shared" si="0"/>
        <v>20</v>
      </c>
      <c r="S72" s="105" t="s">
        <v>7245</v>
      </c>
      <c r="T72" s="105" t="s">
        <v>172</v>
      </c>
      <c r="U72" s="159">
        <f t="shared" si="1"/>
        <v>0</v>
      </c>
      <c r="V72" s="273">
        <v>0</v>
      </c>
      <c r="W72" s="100" t="str">
        <f t="shared" si="13"/>
        <v>No hay Programación</v>
      </c>
      <c r="X72" s="105" t="str">
        <f t="shared" si="3"/>
        <v>De acuerdo a lo programado</v>
      </c>
      <c r="Y72" s="105" t="s">
        <v>172</v>
      </c>
      <c r="Z72" s="159">
        <f t="shared" si="4"/>
        <v>20</v>
      </c>
      <c r="AA72" s="159"/>
      <c r="AB72" s="100" t="str">
        <f t="shared" si="10"/>
        <v>No hay ejecución</v>
      </c>
      <c r="AC72" s="105" t="str">
        <f t="shared" si="6"/>
        <v>NA</v>
      </c>
      <c r="AD72" s="166"/>
      <c r="AE72" s="65">
        <f t="shared" si="11"/>
        <v>0</v>
      </c>
      <c r="AF72" s="100" t="str">
        <f t="shared" si="12"/>
        <v>No hay Programación</v>
      </c>
      <c r="AG72" s="105" t="str">
        <f t="shared" si="9"/>
        <v>De acuerdo a lo programado</v>
      </c>
      <c r="AH72" s="166"/>
      <c r="AI72" s="100" t="s">
        <v>502</v>
      </c>
      <c r="AJ72" s="100" t="s">
        <v>502</v>
      </c>
    </row>
    <row r="73" spans="1:36" ht="37.049999999999997" customHeight="1" thickTop="1" thickBot="1">
      <c r="A73" s="232">
        <v>58</v>
      </c>
      <c r="B73" s="233" t="s">
        <v>400</v>
      </c>
      <c r="C73" s="233">
        <v>0</v>
      </c>
      <c r="D73" s="233">
        <v>0</v>
      </c>
      <c r="E73" s="233" t="s">
        <v>41</v>
      </c>
      <c r="F73" s="233">
        <v>18</v>
      </c>
      <c r="G73" s="231" t="s">
        <v>428</v>
      </c>
      <c r="H73" s="165" t="s">
        <v>7246</v>
      </c>
      <c r="I73" s="231" t="s">
        <v>20</v>
      </c>
      <c r="J73" s="231" t="s">
        <v>129</v>
      </c>
      <c r="K73" s="231">
        <v>1</v>
      </c>
      <c r="L73" s="165" t="s">
        <v>2201</v>
      </c>
      <c r="M73" s="165" t="s">
        <v>3764</v>
      </c>
      <c r="N73" s="64">
        <v>61</v>
      </c>
      <c r="O73" s="64">
        <v>0</v>
      </c>
      <c r="P73" s="64">
        <v>0</v>
      </c>
      <c r="Q73" s="64">
        <v>0</v>
      </c>
      <c r="R73" s="64">
        <f t="shared" si="0"/>
        <v>61</v>
      </c>
      <c r="S73" s="105" t="s">
        <v>7247</v>
      </c>
      <c r="T73" s="105" t="s">
        <v>172</v>
      </c>
      <c r="U73" s="159">
        <f t="shared" si="1"/>
        <v>61</v>
      </c>
      <c r="V73" s="273">
        <v>70</v>
      </c>
      <c r="W73" s="100">
        <f t="shared" si="13"/>
        <v>1.1475409836065573</v>
      </c>
      <c r="X73" s="105" t="str">
        <f t="shared" si="3"/>
        <v>De acuerdo a lo programado</v>
      </c>
      <c r="Y73" s="105" t="s">
        <v>172</v>
      </c>
      <c r="Z73" s="159">
        <f t="shared" si="4"/>
        <v>0</v>
      </c>
      <c r="AA73" s="159"/>
      <c r="AB73" s="100" t="str">
        <f t="shared" si="10"/>
        <v>No hay ejecución</v>
      </c>
      <c r="AC73" s="105" t="str">
        <f t="shared" si="6"/>
        <v>NA</v>
      </c>
      <c r="AD73" s="166"/>
      <c r="AE73" s="65">
        <f t="shared" si="11"/>
        <v>70</v>
      </c>
      <c r="AF73" s="100">
        <f t="shared" si="12"/>
        <v>1.1475409836065573</v>
      </c>
      <c r="AG73" s="105" t="str">
        <f t="shared" si="9"/>
        <v>De acuerdo a lo programado</v>
      </c>
      <c r="AH73" s="166"/>
      <c r="AI73" s="100" t="s">
        <v>502</v>
      </c>
      <c r="AJ73" s="100" t="s">
        <v>502</v>
      </c>
    </row>
    <row r="74" spans="1:36" ht="37.049999999999997" customHeight="1" thickTop="1" thickBot="1">
      <c r="A74" s="232">
        <v>59</v>
      </c>
      <c r="B74" s="233" t="s">
        <v>400</v>
      </c>
      <c r="C74" s="233">
        <v>0</v>
      </c>
      <c r="D74" s="233">
        <v>0</v>
      </c>
      <c r="E74" s="233" t="s">
        <v>41</v>
      </c>
      <c r="F74" s="233">
        <v>18</v>
      </c>
      <c r="G74" s="231" t="s">
        <v>428</v>
      </c>
      <c r="H74" s="165" t="s">
        <v>7248</v>
      </c>
      <c r="I74" s="231" t="s">
        <v>20</v>
      </c>
      <c r="J74" s="231" t="s">
        <v>129</v>
      </c>
      <c r="K74" s="231">
        <v>1</v>
      </c>
      <c r="L74" s="165" t="s">
        <v>2201</v>
      </c>
      <c r="M74" s="165" t="s">
        <v>3764</v>
      </c>
      <c r="N74" s="64">
        <v>101</v>
      </c>
      <c r="O74" s="64">
        <v>0</v>
      </c>
      <c r="P74" s="64">
        <v>0</v>
      </c>
      <c r="Q74" s="64">
        <v>0</v>
      </c>
      <c r="R74" s="64">
        <f t="shared" si="0"/>
        <v>101</v>
      </c>
      <c r="S74" s="105" t="s">
        <v>7224</v>
      </c>
      <c r="T74" s="105" t="s">
        <v>172</v>
      </c>
      <c r="U74" s="159">
        <f t="shared" si="1"/>
        <v>101</v>
      </c>
      <c r="V74" s="273">
        <v>100</v>
      </c>
      <c r="W74" s="100">
        <f t="shared" si="13"/>
        <v>0.99009900990099009</v>
      </c>
      <c r="X74" s="105" t="str">
        <f t="shared" si="3"/>
        <v>De acuerdo a lo programado</v>
      </c>
      <c r="Y74" s="105" t="s">
        <v>172</v>
      </c>
      <c r="Z74" s="159">
        <f t="shared" si="4"/>
        <v>0</v>
      </c>
      <c r="AA74" s="159"/>
      <c r="AB74" s="100" t="str">
        <f t="shared" si="10"/>
        <v>No hay ejecución</v>
      </c>
      <c r="AC74" s="105" t="str">
        <f t="shared" si="6"/>
        <v>NA</v>
      </c>
      <c r="AD74" s="166"/>
      <c r="AE74" s="65">
        <f t="shared" si="11"/>
        <v>100</v>
      </c>
      <c r="AF74" s="100">
        <f t="shared" si="12"/>
        <v>0.99009900990099009</v>
      </c>
      <c r="AG74" s="105" t="str">
        <f t="shared" si="9"/>
        <v>De acuerdo a lo programado</v>
      </c>
      <c r="AH74" s="166"/>
      <c r="AI74" s="100" t="s">
        <v>502</v>
      </c>
      <c r="AJ74" s="100" t="s">
        <v>502</v>
      </c>
    </row>
    <row r="75" spans="1:36" ht="37.049999999999997" customHeight="1" thickTop="1" thickBot="1">
      <c r="A75" s="232">
        <v>60</v>
      </c>
      <c r="B75" s="233" t="s">
        <v>400</v>
      </c>
      <c r="C75" s="233">
        <v>0</v>
      </c>
      <c r="D75" s="233">
        <v>0</v>
      </c>
      <c r="E75" s="233" t="s">
        <v>41</v>
      </c>
      <c r="F75" s="233">
        <v>18</v>
      </c>
      <c r="G75" s="231" t="s">
        <v>428</v>
      </c>
      <c r="H75" s="165" t="s">
        <v>7249</v>
      </c>
      <c r="I75" s="231" t="s">
        <v>20</v>
      </c>
      <c r="J75" s="231" t="s">
        <v>129</v>
      </c>
      <c r="K75" s="231">
        <v>1</v>
      </c>
      <c r="L75" s="165" t="s">
        <v>2201</v>
      </c>
      <c r="M75" s="165" t="s">
        <v>3764</v>
      </c>
      <c r="N75" s="64">
        <v>170</v>
      </c>
      <c r="O75" s="64">
        <v>0</v>
      </c>
      <c r="P75" s="64">
        <v>0</v>
      </c>
      <c r="Q75" s="64">
        <v>0</v>
      </c>
      <c r="R75" s="64">
        <f t="shared" si="0"/>
        <v>170</v>
      </c>
      <c r="S75" s="105" t="s">
        <v>7224</v>
      </c>
      <c r="T75" s="105" t="s">
        <v>172</v>
      </c>
      <c r="U75" s="159">
        <f t="shared" si="1"/>
        <v>170</v>
      </c>
      <c r="V75" s="273">
        <v>170</v>
      </c>
      <c r="W75" s="100">
        <f t="shared" si="13"/>
        <v>1</v>
      </c>
      <c r="X75" s="105" t="str">
        <f t="shared" si="3"/>
        <v>De acuerdo a lo programado</v>
      </c>
      <c r="Y75" s="105" t="s">
        <v>172</v>
      </c>
      <c r="Z75" s="159">
        <f t="shared" si="4"/>
        <v>0</v>
      </c>
      <c r="AA75" s="159"/>
      <c r="AB75" s="100" t="str">
        <f t="shared" si="10"/>
        <v>No hay ejecución</v>
      </c>
      <c r="AC75" s="105" t="str">
        <f t="shared" si="6"/>
        <v>NA</v>
      </c>
      <c r="AD75" s="166"/>
      <c r="AE75" s="65">
        <f t="shared" si="11"/>
        <v>170</v>
      </c>
      <c r="AF75" s="100">
        <f t="shared" si="12"/>
        <v>1</v>
      </c>
      <c r="AG75" s="105" t="str">
        <f t="shared" si="9"/>
        <v>De acuerdo a lo programado</v>
      </c>
      <c r="AH75" s="166"/>
      <c r="AI75" s="100" t="s">
        <v>502</v>
      </c>
      <c r="AJ75" s="100" t="s">
        <v>502</v>
      </c>
    </row>
    <row r="76" spans="1:36" ht="37.049999999999997" customHeight="1" thickTop="1" thickBot="1">
      <c r="A76" s="232">
        <v>61</v>
      </c>
      <c r="B76" s="233" t="s">
        <v>400</v>
      </c>
      <c r="C76" s="233">
        <v>0</v>
      </c>
      <c r="D76" s="233">
        <v>0</v>
      </c>
      <c r="E76" s="233" t="s">
        <v>41</v>
      </c>
      <c r="F76" s="233">
        <v>18</v>
      </c>
      <c r="G76" s="231" t="s">
        <v>428</v>
      </c>
      <c r="H76" s="165" t="s">
        <v>7250</v>
      </c>
      <c r="I76" s="231" t="s">
        <v>20</v>
      </c>
      <c r="J76" s="231" t="s">
        <v>129</v>
      </c>
      <c r="K76" s="231">
        <v>1</v>
      </c>
      <c r="L76" s="165" t="s">
        <v>2209</v>
      </c>
      <c r="M76" s="165" t="s">
        <v>3764</v>
      </c>
      <c r="N76" s="64">
        <v>170</v>
      </c>
      <c r="O76" s="64">
        <v>0</v>
      </c>
      <c r="P76" s="64">
        <v>0</v>
      </c>
      <c r="Q76" s="64">
        <v>0</v>
      </c>
      <c r="R76" s="64">
        <f t="shared" si="0"/>
        <v>170</v>
      </c>
      <c r="S76" s="105" t="s">
        <v>7224</v>
      </c>
      <c r="T76" s="105" t="s">
        <v>172</v>
      </c>
      <c r="U76" s="159">
        <f t="shared" si="1"/>
        <v>170</v>
      </c>
      <c r="V76" s="273">
        <v>169</v>
      </c>
      <c r="W76" s="100">
        <f t="shared" si="13"/>
        <v>0.99411764705882355</v>
      </c>
      <c r="X76" s="105" t="str">
        <f t="shared" si="3"/>
        <v>De acuerdo a lo programado</v>
      </c>
      <c r="Y76" s="105" t="s">
        <v>172</v>
      </c>
      <c r="Z76" s="159">
        <f t="shared" si="4"/>
        <v>0</v>
      </c>
      <c r="AA76" s="159"/>
      <c r="AB76" s="100" t="str">
        <f t="shared" si="10"/>
        <v>No hay ejecución</v>
      </c>
      <c r="AC76" s="105" t="str">
        <f t="shared" si="6"/>
        <v>NA</v>
      </c>
      <c r="AD76" s="166"/>
      <c r="AE76" s="65">
        <f t="shared" si="11"/>
        <v>169</v>
      </c>
      <c r="AF76" s="100">
        <f t="shared" si="12"/>
        <v>0.99411764705882355</v>
      </c>
      <c r="AG76" s="105" t="str">
        <f t="shared" si="9"/>
        <v>De acuerdo a lo programado</v>
      </c>
      <c r="AH76" s="166"/>
      <c r="AI76" s="100" t="s">
        <v>502</v>
      </c>
      <c r="AJ76" s="100" t="s">
        <v>502</v>
      </c>
    </row>
    <row r="77" spans="1:36" ht="37.049999999999997" customHeight="1" thickTop="1" thickBot="1">
      <c r="A77" s="232">
        <v>62</v>
      </c>
      <c r="B77" s="233" t="s">
        <v>400</v>
      </c>
      <c r="C77" s="233">
        <v>0</v>
      </c>
      <c r="D77" s="233">
        <v>0</v>
      </c>
      <c r="E77" s="233" t="s">
        <v>41</v>
      </c>
      <c r="F77" s="233">
        <v>18</v>
      </c>
      <c r="G77" s="231" t="s">
        <v>428</v>
      </c>
      <c r="H77" s="165" t="s">
        <v>7251</v>
      </c>
      <c r="I77" s="231" t="s">
        <v>20</v>
      </c>
      <c r="J77" s="231" t="s">
        <v>129</v>
      </c>
      <c r="K77" s="231">
        <v>1</v>
      </c>
      <c r="L77" s="165" t="s">
        <v>3769</v>
      </c>
      <c r="M77" s="165" t="s">
        <v>3764</v>
      </c>
      <c r="N77" s="64">
        <v>170</v>
      </c>
      <c r="O77" s="64">
        <v>0</v>
      </c>
      <c r="P77" s="64">
        <v>0</v>
      </c>
      <c r="Q77" s="64">
        <v>0</v>
      </c>
      <c r="R77" s="64">
        <f t="shared" si="0"/>
        <v>170</v>
      </c>
      <c r="S77" s="105" t="s">
        <v>7224</v>
      </c>
      <c r="T77" s="105" t="s">
        <v>172</v>
      </c>
      <c r="U77" s="159">
        <f t="shared" si="1"/>
        <v>170</v>
      </c>
      <c r="V77" s="273">
        <v>169</v>
      </c>
      <c r="W77" s="100">
        <f t="shared" si="13"/>
        <v>0.99411764705882355</v>
      </c>
      <c r="X77" s="105" t="str">
        <f t="shared" si="3"/>
        <v>De acuerdo a lo programado</v>
      </c>
      <c r="Y77" s="105" t="s">
        <v>172</v>
      </c>
      <c r="Z77" s="159">
        <f t="shared" si="4"/>
        <v>0</v>
      </c>
      <c r="AA77" s="159"/>
      <c r="AB77" s="100" t="str">
        <f t="shared" si="10"/>
        <v>No hay ejecución</v>
      </c>
      <c r="AC77" s="105" t="str">
        <f t="shared" si="6"/>
        <v>NA</v>
      </c>
      <c r="AD77" s="166"/>
      <c r="AE77" s="65">
        <f t="shared" si="11"/>
        <v>169</v>
      </c>
      <c r="AF77" s="100">
        <f t="shared" si="12"/>
        <v>0.99411764705882355</v>
      </c>
      <c r="AG77" s="105" t="str">
        <f t="shared" si="9"/>
        <v>De acuerdo a lo programado</v>
      </c>
      <c r="AH77" s="166"/>
      <c r="AI77" s="100" t="s">
        <v>502</v>
      </c>
      <c r="AJ77" s="100" t="s">
        <v>502</v>
      </c>
    </row>
    <row r="78" spans="1:36" ht="37.049999999999997" customHeight="1" thickTop="1" thickBot="1">
      <c r="A78" s="232">
        <v>63</v>
      </c>
      <c r="B78" s="233" t="s">
        <v>400</v>
      </c>
      <c r="C78" s="233">
        <v>0</v>
      </c>
      <c r="D78" s="233">
        <v>0</v>
      </c>
      <c r="E78" s="233" t="s">
        <v>46</v>
      </c>
      <c r="F78" s="233">
        <v>19</v>
      </c>
      <c r="G78" s="231" t="s">
        <v>428</v>
      </c>
      <c r="H78" s="165" t="s">
        <v>7252</v>
      </c>
      <c r="I78" s="231" t="s">
        <v>20</v>
      </c>
      <c r="J78" s="231" t="s">
        <v>129</v>
      </c>
      <c r="K78" s="231">
        <v>1</v>
      </c>
      <c r="L78" s="165" t="s">
        <v>2214</v>
      </c>
      <c r="M78" s="165" t="s">
        <v>2215</v>
      </c>
      <c r="N78" s="64">
        <v>340</v>
      </c>
      <c r="O78" s="64">
        <v>217</v>
      </c>
      <c r="P78" s="64">
        <v>217</v>
      </c>
      <c r="Q78" s="64">
        <v>214</v>
      </c>
      <c r="R78" s="64">
        <f t="shared" si="0"/>
        <v>988</v>
      </c>
      <c r="S78" s="105" t="s">
        <v>7224</v>
      </c>
      <c r="T78" s="105" t="s">
        <v>172</v>
      </c>
      <c r="U78" s="159">
        <f t="shared" si="1"/>
        <v>557</v>
      </c>
      <c r="V78" s="273">
        <v>639</v>
      </c>
      <c r="W78" s="100">
        <f t="shared" si="13"/>
        <v>1.1472172351885099</v>
      </c>
      <c r="X78" s="105" t="str">
        <f t="shared" si="3"/>
        <v>De acuerdo a lo programado</v>
      </c>
      <c r="Y78" s="166" t="s">
        <v>7700</v>
      </c>
      <c r="Z78" s="159">
        <f t="shared" si="4"/>
        <v>431</v>
      </c>
      <c r="AA78" s="159"/>
      <c r="AB78" s="100" t="str">
        <f t="shared" si="10"/>
        <v>No hay ejecución</v>
      </c>
      <c r="AC78" s="105" t="str">
        <f t="shared" si="6"/>
        <v>NA</v>
      </c>
      <c r="AD78" s="166"/>
      <c r="AE78" s="65">
        <f t="shared" si="11"/>
        <v>639</v>
      </c>
      <c r="AF78" s="100">
        <f t="shared" si="12"/>
        <v>0.64676113360323884</v>
      </c>
      <c r="AG78" s="105" t="str">
        <f t="shared" si="9"/>
        <v>Incumplimiento</v>
      </c>
      <c r="AH78" s="166"/>
      <c r="AI78" s="100" t="s">
        <v>502</v>
      </c>
      <c r="AJ78" s="100" t="s">
        <v>502</v>
      </c>
    </row>
    <row r="79" spans="1:36" ht="37.049999999999997" customHeight="1" thickTop="1" thickBot="1">
      <c r="A79" s="232">
        <v>64</v>
      </c>
      <c r="B79" s="233" t="s">
        <v>400</v>
      </c>
      <c r="C79" s="233">
        <v>0</v>
      </c>
      <c r="D79" s="233" t="s">
        <v>72</v>
      </c>
      <c r="E79" s="233" t="s">
        <v>46</v>
      </c>
      <c r="F79" s="233">
        <v>19</v>
      </c>
      <c r="G79" s="231" t="s">
        <v>428</v>
      </c>
      <c r="H79" s="165" t="s">
        <v>7253</v>
      </c>
      <c r="I79" s="231" t="s">
        <v>20</v>
      </c>
      <c r="J79" s="231" t="s">
        <v>129</v>
      </c>
      <c r="K79" s="231">
        <v>1</v>
      </c>
      <c r="L79" s="165" t="s">
        <v>2201</v>
      </c>
      <c r="M79" s="165" t="s">
        <v>3764</v>
      </c>
      <c r="N79" s="64">
        <v>100</v>
      </c>
      <c r="O79" s="64">
        <v>0</v>
      </c>
      <c r="P79" s="64">
        <v>0</v>
      </c>
      <c r="Q79" s="64">
        <v>0</v>
      </c>
      <c r="R79" s="64">
        <f t="shared" si="0"/>
        <v>100</v>
      </c>
      <c r="S79" s="105" t="s">
        <v>7254</v>
      </c>
      <c r="T79" s="105" t="s">
        <v>172</v>
      </c>
      <c r="U79" s="159">
        <f t="shared" si="1"/>
        <v>100</v>
      </c>
      <c r="V79" s="273">
        <v>100</v>
      </c>
      <c r="W79" s="100">
        <f t="shared" si="13"/>
        <v>1</v>
      </c>
      <c r="X79" s="105" t="str">
        <f t="shared" si="3"/>
        <v>De acuerdo a lo programado</v>
      </c>
      <c r="Y79" s="105" t="s">
        <v>172</v>
      </c>
      <c r="Z79" s="159">
        <f t="shared" si="4"/>
        <v>0</v>
      </c>
      <c r="AA79" s="159"/>
      <c r="AB79" s="100" t="str">
        <f t="shared" si="10"/>
        <v>No hay ejecución</v>
      </c>
      <c r="AC79" s="105" t="str">
        <f t="shared" si="6"/>
        <v>NA</v>
      </c>
      <c r="AD79" s="166"/>
      <c r="AE79" s="65">
        <f t="shared" si="11"/>
        <v>100</v>
      </c>
      <c r="AF79" s="100">
        <f t="shared" si="12"/>
        <v>1</v>
      </c>
      <c r="AG79" s="105" t="str">
        <f t="shared" si="9"/>
        <v>De acuerdo a lo programado</v>
      </c>
      <c r="AH79" s="166"/>
      <c r="AI79" s="100" t="s">
        <v>502</v>
      </c>
      <c r="AJ79" s="100" t="s">
        <v>502</v>
      </c>
    </row>
    <row r="80" spans="1:36" ht="37.049999999999997" customHeight="1" thickTop="1" thickBot="1">
      <c r="A80" s="232">
        <v>65</v>
      </c>
      <c r="B80" s="233" t="s">
        <v>400</v>
      </c>
      <c r="C80" s="233">
        <v>0</v>
      </c>
      <c r="D80" s="233" t="s">
        <v>72</v>
      </c>
      <c r="E80" s="233" t="s">
        <v>46</v>
      </c>
      <c r="F80" s="233">
        <v>19</v>
      </c>
      <c r="G80" s="231" t="s">
        <v>428</v>
      </c>
      <c r="H80" s="165" t="s">
        <v>7255</v>
      </c>
      <c r="I80" s="231" t="s">
        <v>20</v>
      </c>
      <c r="J80" s="231" t="s">
        <v>129</v>
      </c>
      <c r="K80" s="231">
        <v>1</v>
      </c>
      <c r="L80" s="165" t="s">
        <v>2214</v>
      </c>
      <c r="M80" s="165" t="s">
        <v>2215</v>
      </c>
      <c r="N80" s="64">
        <v>60</v>
      </c>
      <c r="O80" s="64">
        <v>20</v>
      </c>
      <c r="P80" s="64">
        <v>20</v>
      </c>
      <c r="Q80" s="64">
        <v>20</v>
      </c>
      <c r="R80" s="64">
        <f t="shared" si="0"/>
        <v>120</v>
      </c>
      <c r="S80" s="105" t="s">
        <v>7256</v>
      </c>
      <c r="T80" s="105" t="s">
        <v>172</v>
      </c>
      <c r="U80" s="159">
        <f t="shared" si="1"/>
        <v>80</v>
      </c>
      <c r="V80" s="273">
        <v>48</v>
      </c>
      <c r="W80" s="100">
        <f t="shared" si="13"/>
        <v>0.6</v>
      </c>
      <c r="X80" s="105" t="str">
        <f t="shared" si="3"/>
        <v>En Riesgo de no Cumplimiento</v>
      </c>
      <c r="Y80" s="105" t="s">
        <v>172</v>
      </c>
      <c r="Z80" s="159">
        <f t="shared" si="4"/>
        <v>40</v>
      </c>
      <c r="AA80" s="159"/>
      <c r="AB80" s="100" t="str">
        <f t="shared" si="10"/>
        <v>No hay ejecución</v>
      </c>
      <c r="AC80" s="105" t="str">
        <f t="shared" si="6"/>
        <v>NA</v>
      </c>
      <c r="AD80" s="166"/>
      <c r="AE80" s="65">
        <f t="shared" si="11"/>
        <v>48</v>
      </c>
      <c r="AF80" s="100">
        <f t="shared" si="12"/>
        <v>0.4</v>
      </c>
      <c r="AG80" s="105" t="str">
        <f t="shared" si="9"/>
        <v>Incumplimiento</v>
      </c>
      <c r="AH80" s="166"/>
      <c r="AI80" s="100" t="s">
        <v>502</v>
      </c>
      <c r="AJ80" s="100" t="s">
        <v>502</v>
      </c>
    </row>
    <row r="81" spans="1:36" ht="37.049999999999997" customHeight="1" thickTop="1" thickBot="1">
      <c r="A81" s="232">
        <v>66</v>
      </c>
      <c r="B81" s="233" t="s">
        <v>400</v>
      </c>
      <c r="C81" s="233">
        <v>0</v>
      </c>
      <c r="D81" s="233" t="s">
        <v>72</v>
      </c>
      <c r="E81" s="233" t="s">
        <v>46</v>
      </c>
      <c r="F81" s="233">
        <v>19</v>
      </c>
      <c r="G81" s="231" t="s">
        <v>428</v>
      </c>
      <c r="H81" s="165" t="s">
        <v>7658</v>
      </c>
      <c r="I81" s="231" t="s">
        <v>20</v>
      </c>
      <c r="J81" s="231" t="s">
        <v>129</v>
      </c>
      <c r="K81" s="231">
        <v>1</v>
      </c>
      <c r="L81" s="165" t="s">
        <v>640</v>
      </c>
      <c r="M81" s="165" t="s">
        <v>636</v>
      </c>
      <c r="N81" s="64">
        <v>0</v>
      </c>
      <c r="O81" s="64">
        <v>0</v>
      </c>
      <c r="P81" s="64">
        <v>0</v>
      </c>
      <c r="Q81" s="64">
        <v>3</v>
      </c>
      <c r="R81" s="64">
        <f t="shared" ref="R81:R144" si="14">SUM(N81:Q81)</f>
        <v>3</v>
      </c>
      <c r="S81" s="105" t="s">
        <v>7659</v>
      </c>
      <c r="T81" s="105"/>
      <c r="U81" s="159">
        <f t="shared" ref="U81:U144" si="15">N81+O81</f>
        <v>0</v>
      </c>
      <c r="V81" s="273"/>
      <c r="W81" s="100" t="str">
        <f t="shared" si="13"/>
        <v>No hay ejecución</v>
      </c>
      <c r="X81" s="105" t="str">
        <f t="shared" ref="X81:X144" si="16">IF(W81="No hay ejecución","NA",IF(W81&gt;=90%,"De acuerdo a lo programado",IF(W81&gt;=70%,"Atraso Leve",IF(W81&lt;70%,"En Riesgo de no Cumplimiento"))))</f>
        <v>NA</v>
      </c>
      <c r="Y81" s="105" t="s">
        <v>172</v>
      </c>
      <c r="Z81" s="159">
        <f t="shared" ref="Z81:Z144" si="17">P81+Q81</f>
        <v>3</v>
      </c>
      <c r="AA81" s="159"/>
      <c r="AB81" s="100" t="str">
        <f t="shared" si="10"/>
        <v>No hay ejecución</v>
      </c>
      <c r="AC81" s="105" t="str">
        <f t="shared" ref="AC81:AC144" si="18">IF(AB81="No hay ejecución","NA",IF(AB81&gt;=90%,"De acuerdo a lo programado",IF(AB81&gt;=70%,"Atraso Leve",IF(AB81&lt;70%,"En Riesgo de no Cumplimiento"))))</f>
        <v>NA</v>
      </c>
      <c r="AD81" s="166"/>
      <c r="AE81" s="65">
        <f t="shared" si="11"/>
        <v>0</v>
      </c>
      <c r="AF81" s="100" t="str">
        <f t="shared" si="12"/>
        <v>No hay Programación</v>
      </c>
      <c r="AG81" s="105" t="str">
        <f t="shared" ref="AG81:AG144" si="19">IF(AF81="No hay ejecución","NA",IF(AF81&gt;=90%,"De acuerdo a lo programado",IF(AF81&gt;=70%,"Atraso Leve",IF(AF81&lt;70%,"Incumplimiento"))))</f>
        <v>De acuerdo a lo programado</v>
      </c>
      <c r="AH81" s="166"/>
      <c r="AI81" s="100" t="s">
        <v>502</v>
      </c>
      <c r="AJ81" s="100" t="s">
        <v>502</v>
      </c>
    </row>
    <row r="82" spans="1:36" ht="37.049999999999997" customHeight="1" thickTop="1" thickBot="1">
      <c r="A82" s="232">
        <v>67</v>
      </c>
      <c r="B82" s="233" t="s">
        <v>400</v>
      </c>
      <c r="C82" s="233">
        <v>0</v>
      </c>
      <c r="D82" s="233">
        <v>0</v>
      </c>
      <c r="E82" s="233">
        <v>0</v>
      </c>
      <c r="F82" s="233">
        <v>19</v>
      </c>
      <c r="G82" s="231" t="s">
        <v>428</v>
      </c>
      <c r="H82" s="165" t="s">
        <v>7257</v>
      </c>
      <c r="I82" s="231" t="s">
        <v>20</v>
      </c>
      <c r="J82" s="231" t="s">
        <v>129</v>
      </c>
      <c r="K82" s="231">
        <v>1</v>
      </c>
      <c r="L82" s="165" t="s">
        <v>2214</v>
      </c>
      <c r="M82" s="165" t="s">
        <v>2215</v>
      </c>
      <c r="N82" s="64">
        <v>4</v>
      </c>
      <c r="O82" s="64">
        <v>4</v>
      </c>
      <c r="P82" s="64">
        <v>4</v>
      </c>
      <c r="Q82" s="64">
        <v>3</v>
      </c>
      <c r="R82" s="64">
        <f t="shared" si="14"/>
        <v>15</v>
      </c>
      <c r="S82" s="105" t="s">
        <v>7258</v>
      </c>
      <c r="T82" s="105" t="s">
        <v>172</v>
      </c>
      <c r="U82" s="159">
        <f t="shared" si="15"/>
        <v>8</v>
      </c>
      <c r="V82" s="273">
        <v>7</v>
      </c>
      <c r="W82" s="100">
        <f t="shared" si="13"/>
        <v>0.875</v>
      </c>
      <c r="X82" s="105" t="str">
        <f t="shared" si="16"/>
        <v>Atraso Leve</v>
      </c>
      <c r="Y82" s="105" t="s">
        <v>172</v>
      </c>
      <c r="Z82" s="159">
        <f t="shared" si="17"/>
        <v>7</v>
      </c>
      <c r="AA82" s="159"/>
      <c r="AB82" s="100" t="str">
        <f t="shared" si="10"/>
        <v>No hay ejecución</v>
      </c>
      <c r="AC82" s="105" t="str">
        <f t="shared" si="18"/>
        <v>NA</v>
      </c>
      <c r="AD82" s="166"/>
      <c r="AE82" s="65">
        <f t="shared" si="11"/>
        <v>7</v>
      </c>
      <c r="AF82" s="100">
        <f t="shared" si="12"/>
        <v>0.46666666666666667</v>
      </c>
      <c r="AG82" s="105" t="str">
        <f t="shared" si="19"/>
        <v>Incumplimiento</v>
      </c>
      <c r="AH82" s="166"/>
      <c r="AI82" s="100" t="s">
        <v>502</v>
      </c>
      <c r="AJ82" s="100" t="s">
        <v>502</v>
      </c>
    </row>
    <row r="83" spans="1:36" ht="37.049999999999997" customHeight="1" thickTop="1" thickBot="1">
      <c r="A83" s="232">
        <v>68</v>
      </c>
      <c r="B83" s="233" t="s">
        <v>400</v>
      </c>
      <c r="C83" s="233">
        <v>0</v>
      </c>
      <c r="D83" s="233">
        <v>0</v>
      </c>
      <c r="E83" s="233">
        <v>0</v>
      </c>
      <c r="F83" s="233">
        <v>19</v>
      </c>
      <c r="G83" s="231" t="s">
        <v>428</v>
      </c>
      <c r="H83" s="165" t="s">
        <v>7257</v>
      </c>
      <c r="I83" s="231" t="s">
        <v>20</v>
      </c>
      <c r="J83" s="231" t="s">
        <v>129</v>
      </c>
      <c r="K83" s="231">
        <v>1</v>
      </c>
      <c r="L83" s="165" t="s">
        <v>4022</v>
      </c>
      <c r="M83" s="165" t="s">
        <v>643</v>
      </c>
      <c r="N83" s="64">
        <v>1</v>
      </c>
      <c r="O83" s="64">
        <v>0</v>
      </c>
      <c r="P83" s="64">
        <v>0</v>
      </c>
      <c r="Q83" s="64">
        <v>0</v>
      </c>
      <c r="R83" s="64">
        <f t="shared" si="14"/>
        <v>1</v>
      </c>
      <c r="S83" s="105" t="s">
        <v>7259</v>
      </c>
      <c r="T83" s="105" t="s">
        <v>7260</v>
      </c>
      <c r="U83" s="159">
        <f t="shared" si="15"/>
        <v>1</v>
      </c>
      <c r="V83" s="273">
        <v>1</v>
      </c>
      <c r="W83" s="100">
        <f t="shared" si="13"/>
        <v>1</v>
      </c>
      <c r="X83" s="105" t="str">
        <f t="shared" si="16"/>
        <v>De acuerdo a lo programado</v>
      </c>
      <c r="Y83" s="105" t="s">
        <v>172</v>
      </c>
      <c r="Z83" s="159">
        <f t="shared" si="17"/>
        <v>0</v>
      </c>
      <c r="AA83" s="159"/>
      <c r="AB83" s="100" t="str">
        <f t="shared" si="10"/>
        <v>No hay ejecución</v>
      </c>
      <c r="AC83" s="105" t="str">
        <f t="shared" si="18"/>
        <v>NA</v>
      </c>
      <c r="AD83" s="166"/>
      <c r="AE83" s="65">
        <f t="shared" si="11"/>
        <v>1</v>
      </c>
      <c r="AF83" s="100">
        <f t="shared" si="12"/>
        <v>1</v>
      </c>
      <c r="AG83" s="105" t="str">
        <f t="shared" si="19"/>
        <v>De acuerdo a lo programado</v>
      </c>
      <c r="AH83" s="166"/>
      <c r="AI83" s="100" t="s">
        <v>502</v>
      </c>
      <c r="AJ83" s="100" t="s">
        <v>502</v>
      </c>
    </row>
    <row r="84" spans="1:36" ht="37.049999999999997" customHeight="1" thickTop="1" thickBot="1">
      <c r="A84" s="232">
        <v>69</v>
      </c>
      <c r="B84" s="233" t="s">
        <v>400</v>
      </c>
      <c r="C84" s="233">
        <v>0</v>
      </c>
      <c r="D84" s="233">
        <v>0</v>
      </c>
      <c r="E84" s="233">
        <v>0</v>
      </c>
      <c r="F84" s="233">
        <v>19</v>
      </c>
      <c r="G84" s="231" t="s">
        <v>428</v>
      </c>
      <c r="H84" s="165" t="s">
        <v>7257</v>
      </c>
      <c r="I84" s="231" t="s">
        <v>20</v>
      </c>
      <c r="J84" s="231" t="s">
        <v>129</v>
      </c>
      <c r="K84" s="231">
        <v>1</v>
      </c>
      <c r="L84" s="165" t="s">
        <v>685</v>
      </c>
      <c r="M84" s="165" t="s">
        <v>643</v>
      </c>
      <c r="N84" s="64">
        <v>4</v>
      </c>
      <c r="O84" s="64">
        <v>0</v>
      </c>
      <c r="P84" s="64">
        <v>0</v>
      </c>
      <c r="Q84" s="64">
        <v>0</v>
      </c>
      <c r="R84" s="64">
        <f t="shared" si="14"/>
        <v>4</v>
      </c>
      <c r="S84" s="105" t="s">
        <v>7259</v>
      </c>
      <c r="T84" s="105" t="s">
        <v>172</v>
      </c>
      <c r="U84" s="159">
        <f t="shared" si="15"/>
        <v>4</v>
      </c>
      <c r="V84" s="273">
        <v>4</v>
      </c>
      <c r="W84" s="100">
        <f t="shared" si="13"/>
        <v>1</v>
      </c>
      <c r="X84" s="105" t="str">
        <f t="shared" si="16"/>
        <v>De acuerdo a lo programado</v>
      </c>
      <c r="Y84" s="105" t="s">
        <v>172</v>
      </c>
      <c r="Z84" s="159">
        <f t="shared" si="17"/>
        <v>0</v>
      </c>
      <c r="AA84" s="159"/>
      <c r="AB84" s="100" t="str">
        <f t="shared" ref="AB84:AB147" si="20">IF(AA84="","No hay ejecución",IF(AND(Z84&gt;0), AA84/Z84,"No hay Programación"))</f>
        <v>No hay ejecución</v>
      </c>
      <c r="AC84" s="105" t="str">
        <f t="shared" si="18"/>
        <v>NA</v>
      </c>
      <c r="AD84" s="166"/>
      <c r="AE84" s="65">
        <f t="shared" ref="AE84:AE147" si="21">V84+AA84</f>
        <v>4</v>
      </c>
      <c r="AF84" s="100">
        <f t="shared" ref="AF84:AF147" si="22">IF(AE84="","No hay ejecución",IF(AND(AE84&gt;0), AE84/R84,"No hay Programación"))</f>
        <v>1</v>
      </c>
      <c r="AG84" s="105" t="str">
        <f t="shared" si="19"/>
        <v>De acuerdo a lo programado</v>
      </c>
      <c r="AH84" s="166"/>
      <c r="AI84" s="100" t="s">
        <v>502</v>
      </c>
      <c r="AJ84" s="100" t="s">
        <v>502</v>
      </c>
    </row>
    <row r="85" spans="1:36" ht="37.049999999999997" customHeight="1" thickTop="1" thickBot="1">
      <c r="A85" s="232">
        <v>70</v>
      </c>
      <c r="B85" s="233" t="s">
        <v>400</v>
      </c>
      <c r="C85" s="233">
        <v>0</v>
      </c>
      <c r="D85" s="233">
        <v>0</v>
      </c>
      <c r="E85" s="233" t="s">
        <v>41</v>
      </c>
      <c r="F85" s="233">
        <v>18</v>
      </c>
      <c r="G85" s="231" t="s">
        <v>491</v>
      </c>
      <c r="H85" s="165" t="s">
        <v>6857</v>
      </c>
      <c r="I85" s="231" t="s">
        <v>18</v>
      </c>
      <c r="J85" s="231" t="s">
        <v>129</v>
      </c>
      <c r="K85" s="231">
        <v>6</v>
      </c>
      <c r="L85" s="165" t="s">
        <v>3778</v>
      </c>
      <c r="M85" s="165" t="s">
        <v>643</v>
      </c>
      <c r="N85" s="64">
        <v>1</v>
      </c>
      <c r="O85" s="64">
        <v>0</v>
      </c>
      <c r="P85" s="64">
        <v>1</v>
      </c>
      <c r="Q85" s="64">
        <v>0</v>
      </c>
      <c r="R85" s="64">
        <f t="shared" si="14"/>
        <v>2</v>
      </c>
      <c r="S85" s="105" t="s">
        <v>7261</v>
      </c>
      <c r="T85" s="105" t="s">
        <v>172</v>
      </c>
      <c r="U85" s="159">
        <f t="shared" si="15"/>
        <v>1</v>
      </c>
      <c r="V85" s="273">
        <v>1</v>
      </c>
      <c r="W85" s="100">
        <f t="shared" si="13"/>
        <v>1</v>
      </c>
      <c r="X85" s="105" t="str">
        <f t="shared" si="16"/>
        <v>De acuerdo a lo programado</v>
      </c>
      <c r="Y85" s="105" t="s">
        <v>172</v>
      </c>
      <c r="Z85" s="159">
        <f t="shared" si="17"/>
        <v>1</v>
      </c>
      <c r="AA85" s="159"/>
      <c r="AB85" s="100" t="str">
        <f t="shared" si="20"/>
        <v>No hay ejecución</v>
      </c>
      <c r="AC85" s="105" t="str">
        <f t="shared" si="18"/>
        <v>NA</v>
      </c>
      <c r="AD85" s="166"/>
      <c r="AE85" s="65">
        <f t="shared" si="21"/>
        <v>1</v>
      </c>
      <c r="AF85" s="100">
        <f t="shared" si="22"/>
        <v>0.5</v>
      </c>
      <c r="AG85" s="105" t="str">
        <f t="shared" si="19"/>
        <v>Incumplimiento</v>
      </c>
      <c r="AH85" s="166"/>
      <c r="AI85" s="100" t="s">
        <v>502</v>
      </c>
      <c r="AJ85" s="100" t="s">
        <v>502</v>
      </c>
    </row>
    <row r="86" spans="1:36" ht="37.049999999999997" customHeight="1" thickTop="1" thickBot="1">
      <c r="A86" s="232">
        <v>71</v>
      </c>
      <c r="B86" s="233" t="s">
        <v>400</v>
      </c>
      <c r="C86" s="233">
        <v>0</v>
      </c>
      <c r="D86" s="233">
        <v>0</v>
      </c>
      <c r="E86" s="233" t="s">
        <v>41</v>
      </c>
      <c r="F86" s="233">
        <v>18</v>
      </c>
      <c r="G86" s="231" t="s">
        <v>491</v>
      </c>
      <c r="H86" s="165" t="s">
        <v>7262</v>
      </c>
      <c r="I86" s="231" t="s">
        <v>18</v>
      </c>
      <c r="J86" s="231" t="s">
        <v>129</v>
      </c>
      <c r="K86" s="231">
        <v>6</v>
      </c>
      <c r="L86" s="165" t="s">
        <v>3778</v>
      </c>
      <c r="M86" s="165" t="s">
        <v>643</v>
      </c>
      <c r="N86" s="64">
        <v>0</v>
      </c>
      <c r="O86" s="64">
        <v>1</v>
      </c>
      <c r="P86" s="64">
        <v>2</v>
      </c>
      <c r="Q86" s="64">
        <v>2</v>
      </c>
      <c r="R86" s="64">
        <f t="shared" si="14"/>
        <v>5</v>
      </c>
      <c r="S86" s="105" t="s">
        <v>7660</v>
      </c>
      <c r="T86" s="105" t="s">
        <v>172</v>
      </c>
      <c r="U86" s="159">
        <f t="shared" si="15"/>
        <v>1</v>
      </c>
      <c r="V86" s="273">
        <v>0</v>
      </c>
      <c r="W86" s="100">
        <f t="shared" si="13"/>
        <v>0</v>
      </c>
      <c r="X86" s="105" t="str">
        <f t="shared" si="16"/>
        <v>En Riesgo de no Cumplimiento</v>
      </c>
      <c r="Y86" s="105" t="s">
        <v>172</v>
      </c>
      <c r="Z86" s="159">
        <f t="shared" si="17"/>
        <v>4</v>
      </c>
      <c r="AA86" s="159"/>
      <c r="AB86" s="100" t="str">
        <f t="shared" si="20"/>
        <v>No hay ejecución</v>
      </c>
      <c r="AC86" s="105" t="str">
        <f t="shared" si="18"/>
        <v>NA</v>
      </c>
      <c r="AD86" s="166"/>
      <c r="AE86" s="65">
        <f t="shared" si="21"/>
        <v>0</v>
      </c>
      <c r="AF86" s="100" t="str">
        <f t="shared" si="22"/>
        <v>No hay Programación</v>
      </c>
      <c r="AG86" s="105" t="str">
        <f t="shared" si="19"/>
        <v>De acuerdo a lo programado</v>
      </c>
      <c r="AH86" s="166"/>
      <c r="AI86" s="100" t="s">
        <v>502</v>
      </c>
      <c r="AJ86" s="100" t="s">
        <v>502</v>
      </c>
    </row>
    <row r="87" spans="1:36" ht="37.049999999999997" customHeight="1" thickTop="1" thickBot="1">
      <c r="A87" s="232">
        <v>72</v>
      </c>
      <c r="B87" s="233" t="s">
        <v>400</v>
      </c>
      <c r="C87" s="233">
        <v>0</v>
      </c>
      <c r="D87" s="233">
        <v>0</v>
      </c>
      <c r="E87" s="233" t="s">
        <v>41</v>
      </c>
      <c r="F87" s="233">
        <v>18</v>
      </c>
      <c r="G87" s="231" t="s">
        <v>491</v>
      </c>
      <c r="H87" s="165" t="s">
        <v>7262</v>
      </c>
      <c r="I87" s="231" t="s">
        <v>18</v>
      </c>
      <c r="J87" s="231" t="s">
        <v>129</v>
      </c>
      <c r="K87" s="231">
        <v>6</v>
      </c>
      <c r="L87" s="165" t="s">
        <v>7661</v>
      </c>
      <c r="M87" s="165" t="s">
        <v>643</v>
      </c>
      <c r="N87" s="64">
        <v>0</v>
      </c>
      <c r="O87" s="64">
        <v>0</v>
      </c>
      <c r="P87" s="64">
        <v>0</v>
      </c>
      <c r="Q87" s="64">
        <v>1</v>
      </c>
      <c r="R87" s="64">
        <f t="shared" si="14"/>
        <v>1</v>
      </c>
      <c r="S87" s="105" t="s">
        <v>7196</v>
      </c>
      <c r="T87" s="105"/>
      <c r="U87" s="159">
        <f t="shared" si="15"/>
        <v>0</v>
      </c>
      <c r="V87" s="273"/>
      <c r="W87" s="100" t="str">
        <f t="shared" si="13"/>
        <v>No hay ejecución</v>
      </c>
      <c r="X87" s="105" t="str">
        <f t="shared" si="16"/>
        <v>NA</v>
      </c>
      <c r="Y87" s="105" t="s">
        <v>172</v>
      </c>
      <c r="Z87" s="159">
        <f t="shared" si="17"/>
        <v>1</v>
      </c>
      <c r="AA87" s="159"/>
      <c r="AB87" s="100" t="str">
        <f t="shared" si="20"/>
        <v>No hay ejecución</v>
      </c>
      <c r="AC87" s="105" t="str">
        <f t="shared" si="18"/>
        <v>NA</v>
      </c>
      <c r="AD87" s="166"/>
      <c r="AE87" s="65">
        <f t="shared" si="21"/>
        <v>0</v>
      </c>
      <c r="AF87" s="100" t="str">
        <f t="shared" si="22"/>
        <v>No hay Programación</v>
      </c>
      <c r="AG87" s="105" t="str">
        <f t="shared" si="19"/>
        <v>De acuerdo a lo programado</v>
      </c>
      <c r="AH87" s="166"/>
      <c r="AI87" s="100" t="s">
        <v>502</v>
      </c>
      <c r="AJ87" s="100" t="s">
        <v>502</v>
      </c>
    </row>
    <row r="88" spans="1:36" ht="37.049999999999997" customHeight="1" thickTop="1" thickBot="1">
      <c r="A88" s="232">
        <v>73</v>
      </c>
      <c r="B88" s="233" t="s">
        <v>400</v>
      </c>
      <c r="C88" s="233">
        <v>0</v>
      </c>
      <c r="D88" s="233">
        <v>0</v>
      </c>
      <c r="E88" s="233" t="s">
        <v>41</v>
      </c>
      <c r="F88" s="233">
        <v>18</v>
      </c>
      <c r="G88" s="231" t="s">
        <v>491</v>
      </c>
      <c r="H88" s="165" t="s">
        <v>6863</v>
      </c>
      <c r="I88" s="231" t="s">
        <v>18</v>
      </c>
      <c r="J88" s="231" t="s">
        <v>129</v>
      </c>
      <c r="K88" s="231">
        <v>6</v>
      </c>
      <c r="L88" s="165" t="s">
        <v>3778</v>
      </c>
      <c r="M88" s="165" t="s">
        <v>643</v>
      </c>
      <c r="N88" s="64">
        <v>1</v>
      </c>
      <c r="O88" s="64">
        <v>0</v>
      </c>
      <c r="P88" s="64">
        <v>0</v>
      </c>
      <c r="Q88" s="64">
        <v>0</v>
      </c>
      <c r="R88" s="64">
        <f t="shared" si="14"/>
        <v>1</v>
      </c>
      <c r="S88" s="105" t="s">
        <v>7221</v>
      </c>
      <c r="T88" s="105" t="s">
        <v>172</v>
      </c>
      <c r="U88" s="159">
        <f t="shared" si="15"/>
        <v>1</v>
      </c>
      <c r="V88" s="273">
        <v>1</v>
      </c>
      <c r="W88" s="100">
        <f t="shared" si="13"/>
        <v>1</v>
      </c>
      <c r="X88" s="105" t="str">
        <f t="shared" si="16"/>
        <v>De acuerdo a lo programado</v>
      </c>
      <c r="Y88" s="105" t="s">
        <v>172</v>
      </c>
      <c r="Z88" s="159">
        <f t="shared" si="17"/>
        <v>0</v>
      </c>
      <c r="AA88" s="159"/>
      <c r="AB88" s="100" t="str">
        <f t="shared" si="20"/>
        <v>No hay ejecución</v>
      </c>
      <c r="AC88" s="105" t="str">
        <f t="shared" si="18"/>
        <v>NA</v>
      </c>
      <c r="AD88" s="166"/>
      <c r="AE88" s="65">
        <f t="shared" si="21"/>
        <v>1</v>
      </c>
      <c r="AF88" s="100">
        <f t="shared" si="22"/>
        <v>1</v>
      </c>
      <c r="AG88" s="105" t="str">
        <f t="shared" si="19"/>
        <v>De acuerdo a lo programado</v>
      </c>
      <c r="AH88" s="166"/>
      <c r="AI88" s="100" t="s">
        <v>502</v>
      </c>
      <c r="AJ88" s="100" t="s">
        <v>502</v>
      </c>
    </row>
    <row r="89" spans="1:36" ht="37.049999999999997" customHeight="1" thickTop="1" thickBot="1">
      <c r="A89" s="232">
        <v>74</v>
      </c>
      <c r="B89" s="233" t="s">
        <v>400</v>
      </c>
      <c r="C89" s="233">
        <v>0</v>
      </c>
      <c r="D89" s="233">
        <v>0</v>
      </c>
      <c r="E89" s="233" t="s">
        <v>41</v>
      </c>
      <c r="F89" s="233">
        <v>18</v>
      </c>
      <c r="G89" s="231" t="s">
        <v>491</v>
      </c>
      <c r="H89" s="165" t="s">
        <v>6876</v>
      </c>
      <c r="I89" s="231" t="s">
        <v>18</v>
      </c>
      <c r="J89" s="231" t="s">
        <v>129</v>
      </c>
      <c r="K89" s="231">
        <v>6</v>
      </c>
      <c r="L89" s="165" t="s">
        <v>3778</v>
      </c>
      <c r="M89" s="165" t="s">
        <v>643</v>
      </c>
      <c r="N89" s="64">
        <v>0</v>
      </c>
      <c r="O89" s="64">
        <v>1</v>
      </c>
      <c r="P89" s="64">
        <v>0</v>
      </c>
      <c r="Q89" s="64">
        <v>0</v>
      </c>
      <c r="R89" s="64">
        <f t="shared" si="14"/>
        <v>1</v>
      </c>
      <c r="S89" s="105" t="s">
        <v>7221</v>
      </c>
      <c r="T89" s="105" t="s">
        <v>172</v>
      </c>
      <c r="U89" s="159">
        <f t="shared" si="15"/>
        <v>1</v>
      </c>
      <c r="V89" s="273">
        <v>1</v>
      </c>
      <c r="W89" s="100">
        <f t="shared" si="13"/>
        <v>1</v>
      </c>
      <c r="X89" s="105" t="str">
        <f t="shared" si="16"/>
        <v>De acuerdo a lo programado</v>
      </c>
      <c r="Y89" s="166" t="s">
        <v>7701</v>
      </c>
      <c r="Z89" s="159">
        <f t="shared" si="17"/>
        <v>0</v>
      </c>
      <c r="AA89" s="159"/>
      <c r="AB89" s="100" t="str">
        <f t="shared" si="20"/>
        <v>No hay ejecución</v>
      </c>
      <c r="AC89" s="105" t="str">
        <f t="shared" si="18"/>
        <v>NA</v>
      </c>
      <c r="AD89" s="166"/>
      <c r="AE89" s="65">
        <f t="shared" si="21"/>
        <v>1</v>
      </c>
      <c r="AF89" s="100">
        <f t="shared" si="22"/>
        <v>1</v>
      </c>
      <c r="AG89" s="105" t="str">
        <f t="shared" si="19"/>
        <v>De acuerdo a lo programado</v>
      </c>
      <c r="AH89" s="166"/>
      <c r="AI89" s="100" t="s">
        <v>502</v>
      </c>
      <c r="AJ89" s="100" t="s">
        <v>502</v>
      </c>
    </row>
    <row r="90" spans="1:36" ht="37.049999999999997" customHeight="1" thickTop="1" thickBot="1">
      <c r="A90" s="232">
        <v>75</v>
      </c>
      <c r="B90" s="233" t="s">
        <v>400</v>
      </c>
      <c r="C90" s="233">
        <v>0</v>
      </c>
      <c r="D90" s="233">
        <v>0</v>
      </c>
      <c r="E90" s="233" t="s">
        <v>41</v>
      </c>
      <c r="F90" s="233">
        <v>18</v>
      </c>
      <c r="G90" s="231" t="s">
        <v>491</v>
      </c>
      <c r="H90" s="165" t="s">
        <v>6876</v>
      </c>
      <c r="I90" s="231" t="s">
        <v>18</v>
      </c>
      <c r="J90" s="231" t="s">
        <v>129</v>
      </c>
      <c r="K90" s="231">
        <v>6</v>
      </c>
      <c r="L90" s="165" t="s">
        <v>7661</v>
      </c>
      <c r="M90" s="165" t="s">
        <v>643</v>
      </c>
      <c r="N90" s="64">
        <v>0</v>
      </c>
      <c r="O90" s="64">
        <v>0</v>
      </c>
      <c r="P90" s="64">
        <v>0</v>
      </c>
      <c r="Q90" s="64">
        <v>1</v>
      </c>
      <c r="R90" s="64">
        <f t="shared" si="14"/>
        <v>1</v>
      </c>
      <c r="S90" s="105" t="s">
        <v>7662</v>
      </c>
      <c r="T90" s="105"/>
      <c r="U90" s="159">
        <f t="shared" si="15"/>
        <v>0</v>
      </c>
      <c r="V90" s="273"/>
      <c r="W90" s="100" t="str">
        <f t="shared" si="13"/>
        <v>No hay ejecución</v>
      </c>
      <c r="X90" s="105" t="str">
        <f t="shared" si="16"/>
        <v>NA</v>
      </c>
      <c r="Y90" s="105" t="s">
        <v>172</v>
      </c>
      <c r="Z90" s="159">
        <f t="shared" si="17"/>
        <v>1</v>
      </c>
      <c r="AA90" s="159"/>
      <c r="AB90" s="100" t="str">
        <f t="shared" si="20"/>
        <v>No hay ejecución</v>
      </c>
      <c r="AC90" s="105" t="str">
        <f t="shared" si="18"/>
        <v>NA</v>
      </c>
      <c r="AD90" s="166"/>
      <c r="AE90" s="65">
        <f t="shared" si="21"/>
        <v>0</v>
      </c>
      <c r="AF90" s="100" t="str">
        <f t="shared" si="22"/>
        <v>No hay Programación</v>
      </c>
      <c r="AG90" s="105" t="str">
        <f t="shared" si="19"/>
        <v>De acuerdo a lo programado</v>
      </c>
      <c r="AH90" s="166"/>
      <c r="AI90" s="100" t="s">
        <v>502</v>
      </c>
      <c r="AJ90" s="100" t="s">
        <v>502</v>
      </c>
    </row>
    <row r="91" spans="1:36" ht="37.049999999999997" customHeight="1" thickTop="1" thickBot="1">
      <c r="A91" s="232">
        <v>76</v>
      </c>
      <c r="B91" s="233" t="s">
        <v>400</v>
      </c>
      <c r="C91" s="233">
        <v>0</v>
      </c>
      <c r="D91" s="233">
        <v>0</v>
      </c>
      <c r="E91" s="233" t="s">
        <v>41</v>
      </c>
      <c r="F91" s="233">
        <v>18</v>
      </c>
      <c r="G91" s="231" t="s">
        <v>491</v>
      </c>
      <c r="H91" s="165" t="s">
        <v>6878</v>
      </c>
      <c r="I91" s="231" t="s">
        <v>18</v>
      </c>
      <c r="J91" s="231" t="s">
        <v>129</v>
      </c>
      <c r="K91" s="231">
        <v>6</v>
      </c>
      <c r="L91" s="165" t="s">
        <v>3778</v>
      </c>
      <c r="M91" s="165" t="s">
        <v>643</v>
      </c>
      <c r="N91" s="64">
        <v>0</v>
      </c>
      <c r="O91" s="64">
        <v>0</v>
      </c>
      <c r="P91" s="64">
        <v>1</v>
      </c>
      <c r="Q91" s="64">
        <v>0</v>
      </c>
      <c r="R91" s="64">
        <f t="shared" si="14"/>
        <v>1</v>
      </c>
      <c r="S91" s="105" t="s">
        <v>7208</v>
      </c>
      <c r="T91" s="105" t="s">
        <v>172</v>
      </c>
      <c r="U91" s="159">
        <f t="shared" si="15"/>
        <v>0</v>
      </c>
      <c r="V91" s="273">
        <v>1</v>
      </c>
      <c r="W91" s="100" t="str">
        <f t="shared" si="13"/>
        <v>No hay Programación</v>
      </c>
      <c r="X91" s="105" t="str">
        <f t="shared" si="16"/>
        <v>De acuerdo a lo programado</v>
      </c>
      <c r="Y91" s="105" t="s">
        <v>172</v>
      </c>
      <c r="Z91" s="159">
        <f t="shared" si="17"/>
        <v>1</v>
      </c>
      <c r="AA91" s="159"/>
      <c r="AB91" s="100" t="str">
        <f t="shared" si="20"/>
        <v>No hay ejecución</v>
      </c>
      <c r="AC91" s="105" t="str">
        <f t="shared" si="18"/>
        <v>NA</v>
      </c>
      <c r="AD91" s="166"/>
      <c r="AE91" s="65">
        <f t="shared" si="21"/>
        <v>1</v>
      </c>
      <c r="AF91" s="100">
        <f t="shared" si="22"/>
        <v>1</v>
      </c>
      <c r="AG91" s="105" t="str">
        <f t="shared" si="19"/>
        <v>De acuerdo a lo programado</v>
      </c>
      <c r="AH91" s="166"/>
      <c r="AI91" s="100" t="s">
        <v>502</v>
      </c>
      <c r="AJ91" s="100" t="s">
        <v>502</v>
      </c>
    </row>
    <row r="92" spans="1:36" ht="37.049999999999997" customHeight="1" thickTop="1" thickBot="1">
      <c r="A92" s="232">
        <v>77</v>
      </c>
      <c r="B92" s="233" t="s">
        <v>400</v>
      </c>
      <c r="C92" s="233">
        <v>0</v>
      </c>
      <c r="D92" s="233">
        <v>0</v>
      </c>
      <c r="E92" s="233" t="s">
        <v>41</v>
      </c>
      <c r="F92" s="233">
        <v>18</v>
      </c>
      <c r="G92" s="231" t="s">
        <v>442</v>
      </c>
      <c r="H92" s="165" t="s">
        <v>6888</v>
      </c>
      <c r="I92" s="231" t="s">
        <v>18</v>
      </c>
      <c r="J92" s="231" t="s">
        <v>129</v>
      </c>
      <c r="K92" s="231">
        <v>6</v>
      </c>
      <c r="L92" s="165" t="s">
        <v>3778</v>
      </c>
      <c r="M92" s="165" t="s">
        <v>643</v>
      </c>
      <c r="N92" s="64">
        <v>0</v>
      </c>
      <c r="O92" s="64">
        <v>1</v>
      </c>
      <c r="P92" s="64">
        <v>1</v>
      </c>
      <c r="Q92" s="64">
        <v>0</v>
      </c>
      <c r="R92" s="64">
        <f t="shared" si="14"/>
        <v>2</v>
      </c>
      <c r="S92" s="105" t="s">
        <v>7211</v>
      </c>
      <c r="T92" s="105" t="s">
        <v>172</v>
      </c>
      <c r="U92" s="159">
        <f t="shared" si="15"/>
        <v>1</v>
      </c>
      <c r="V92" s="273">
        <v>1</v>
      </c>
      <c r="W92" s="100">
        <f t="shared" si="13"/>
        <v>1</v>
      </c>
      <c r="X92" s="105" t="str">
        <f t="shared" si="16"/>
        <v>De acuerdo a lo programado</v>
      </c>
      <c r="Y92" s="166" t="s">
        <v>7681</v>
      </c>
      <c r="Z92" s="159">
        <f t="shared" si="17"/>
        <v>1</v>
      </c>
      <c r="AA92" s="159"/>
      <c r="AB92" s="100" t="str">
        <f t="shared" si="20"/>
        <v>No hay ejecución</v>
      </c>
      <c r="AC92" s="105" t="str">
        <f t="shared" si="18"/>
        <v>NA</v>
      </c>
      <c r="AD92" s="166"/>
      <c r="AE92" s="65">
        <f t="shared" si="21"/>
        <v>1</v>
      </c>
      <c r="AF92" s="100">
        <f t="shared" si="22"/>
        <v>0.5</v>
      </c>
      <c r="AG92" s="105" t="str">
        <f t="shared" si="19"/>
        <v>Incumplimiento</v>
      </c>
      <c r="AH92" s="166"/>
      <c r="AI92" s="100" t="s">
        <v>502</v>
      </c>
      <c r="AJ92" s="100" t="s">
        <v>502</v>
      </c>
    </row>
    <row r="93" spans="1:36" ht="37.049999999999997" customHeight="1" thickTop="1" thickBot="1">
      <c r="A93" s="232">
        <v>78</v>
      </c>
      <c r="B93" s="233" t="s">
        <v>400</v>
      </c>
      <c r="C93" s="233">
        <v>0</v>
      </c>
      <c r="D93" s="233">
        <v>0</v>
      </c>
      <c r="E93" s="233" t="s">
        <v>41</v>
      </c>
      <c r="F93" s="233">
        <v>18</v>
      </c>
      <c r="G93" s="231" t="s">
        <v>425</v>
      </c>
      <c r="H93" s="165" t="s">
        <v>6892</v>
      </c>
      <c r="I93" s="231" t="s">
        <v>18</v>
      </c>
      <c r="J93" s="231" t="s">
        <v>129</v>
      </c>
      <c r="K93" s="231">
        <v>6</v>
      </c>
      <c r="L93" s="165" t="s">
        <v>2233</v>
      </c>
      <c r="M93" s="165" t="s">
        <v>643</v>
      </c>
      <c r="N93" s="64">
        <v>0</v>
      </c>
      <c r="O93" s="64">
        <v>0</v>
      </c>
      <c r="P93" s="64">
        <v>0</v>
      </c>
      <c r="Q93" s="64">
        <v>1</v>
      </c>
      <c r="R93" s="64">
        <f t="shared" si="14"/>
        <v>1</v>
      </c>
      <c r="S93" s="105" t="s">
        <v>7211</v>
      </c>
      <c r="T93" s="105" t="s">
        <v>172</v>
      </c>
      <c r="U93" s="159">
        <f t="shared" si="15"/>
        <v>0</v>
      </c>
      <c r="V93" s="273">
        <v>0</v>
      </c>
      <c r="W93" s="100" t="str">
        <f t="shared" si="13"/>
        <v>No hay Programación</v>
      </c>
      <c r="X93" s="105" t="str">
        <f t="shared" si="16"/>
        <v>De acuerdo a lo programado</v>
      </c>
      <c r="Y93" s="105" t="s">
        <v>172</v>
      </c>
      <c r="Z93" s="159">
        <f t="shared" si="17"/>
        <v>1</v>
      </c>
      <c r="AA93" s="159"/>
      <c r="AB93" s="100" t="str">
        <f t="shared" si="20"/>
        <v>No hay ejecución</v>
      </c>
      <c r="AC93" s="105" t="str">
        <f t="shared" si="18"/>
        <v>NA</v>
      </c>
      <c r="AD93" s="166"/>
      <c r="AE93" s="65">
        <f t="shared" si="21"/>
        <v>0</v>
      </c>
      <c r="AF93" s="100" t="str">
        <f t="shared" si="22"/>
        <v>No hay Programación</v>
      </c>
      <c r="AG93" s="105" t="str">
        <f t="shared" si="19"/>
        <v>De acuerdo a lo programado</v>
      </c>
      <c r="AH93" s="166"/>
      <c r="AI93" s="100" t="s">
        <v>502</v>
      </c>
      <c r="AJ93" s="100" t="s">
        <v>502</v>
      </c>
    </row>
    <row r="94" spans="1:36" ht="37.049999999999997" customHeight="1" thickTop="1" thickBot="1">
      <c r="A94" s="232">
        <v>79</v>
      </c>
      <c r="B94" s="233" t="s">
        <v>400</v>
      </c>
      <c r="C94" s="233">
        <v>0</v>
      </c>
      <c r="D94" s="233">
        <v>0</v>
      </c>
      <c r="E94" s="233" t="s">
        <v>41</v>
      </c>
      <c r="F94" s="233">
        <v>18</v>
      </c>
      <c r="G94" s="231" t="s">
        <v>425</v>
      </c>
      <c r="H94" s="165" t="s">
        <v>6894</v>
      </c>
      <c r="I94" s="231" t="s">
        <v>18</v>
      </c>
      <c r="J94" s="231" t="s">
        <v>129</v>
      </c>
      <c r="K94" s="231">
        <v>6</v>
      </c>
      <c r="L94" s="165" t="s">
        <v>3834</v>
      </c>
      <c r="M94" s="165" t="s">
        <v>643</v>
      </c>
      <c r="N94" s="64">
        <v>0</v>
      </c>
      <c r="O94" s="64">
        <v>1</v>
      </c>
      <c r="P94" s="64">
        <v>0</v>
      </c>
      <c r="Q94" s="64">
        <v>0</v>
      </c>
      <c r="R94" s="64">
        <f t="shared" si="14"/>
        <v>1</v>
      </c>
      <c r="S94" s="105" t="s">
        <v>7221</v>
      </c>
      <c r="T94" s="105" t="s">
        <v>172</v>
      </c>
      <c r="U94" s="159">
        <f t="shared" si="15"/>
        <v>1</v>
      </c>
      <c r="V94" s="273">
        <v>0</v>
      </c>
      <c r="W94" s="100">
        <f t="shared" si="13"/>
        <v>0</v>
      </c>
      <c r="X94" s="105" t="str">
        <f t="shared" si="16"/>
        <v>En Riesgo de no Cumplimiento</v>
      </c>
      <c r="Y94" s="105" t="s">
        <v>172</v>
      </c>
      <c r="Z94" s="159">
        <f t="shared" si="17"/>
        <v>0</v>
      </c>
      <c r="AA94" s="159"/>
      <c r="AB94" s="100" t="str">
        <f t="shared" si="20"/>
        <v>No hay ejecución</v>
      </c>
      <c r="AC94" s="105" t="str">
        <f t="shared" si="18"/>
        <v>NA</v>
      </c>
      <c r="AD94" s="166"/>
      <c r="AE94" s="65">
        <f t="shared" si="21"/>
        <v>0</v>
      </c>
      <c r="AF94" s="100" t="str">
        <f t="shared" si="22"/>
        <v>No hay Programación</v>
      </c>
      <c r="AG94" s="105" t="str">
        <f t="shared" si="19"/>
        <v>De acuerdo a lo programado</v>
      </c>
      <c r="AH94" s="166"/>
      <c r="AI94" s="100" t="s">
        <v>502</v>
      </c>
      <c r="AJ94" s="100" t="s">
        <v>502</v>
      </c>
    </row>
    <row r="95" spans="1:36" ht="37.049999999999997" customHeight="1" thickTop="1" thickBot="1">
      <c r="A95" s="232">
        <v>80</v>
      </c>
      <c r="B95" s="233" t="s">
        <v>400</v>
      </c>
      <c r="C95" s="233">
        <v>0</v>
      </c>
      <c r="D95" s="233">
        <v>0</v>
      </c>
      <c r="E95" s="233" t="s">
        <v>41</v>
      </c>
      <c r="F95" s="233">
        <v>18</v>
      </c>
      <c r="G95" s="231" t="s">
        <v>491</v>
      </c>
      <c r="H95" s="165" t="s">
        <v>6900</v>
      </c>
      <c r="I95" s="231" t="s">
        <v>18</v>
      </c>
      <c r="J95" s="231" t="s">
        <v>129</v>
      </c>
      <c r="K95" s="231">
        <v>6</v>
      </c>
      <c r="L95" s="165" t="s">
        <v>2214</v>
      </c>
      <c r="M95" s="165" t="s">
        <v>2215</v>
      </c>
      <c r="N95" s="64">
        <v>2</v>
      </c>
      <c r="O95" s="64">
        <v>1</v>
      </c>
      <c r="P95" s="64">
        <v>3</v>
      </c>
      <c r="Q95" s="64">
        <v>1</v>
      </c>
      <c r="R95" s="64">
        <f t="shared" si="14"/>
        <v>7</v>
      </c>
      <c r="S95" s="105" t="s">
        <v>7221</v>
      </c>
      <c r="T95" s="105" t="s">
        <v>172</v>
      </c>
      <c r="U95" s="159">
        <f t="shared" si="15"/>
        <v>3</v>
      </c>
      <c r="V95" s="273">
        <v>3</v>
      </c>
      <c r="W95" s="100">
        <f t="shared" si="13"/>
        <v>1</v>
      </c>
      <c r="X95" s="105" t="str">
        <f t="shared" si="16"/>
        <v>De acuerdo a lo programado</v>
      </c>
      <c r="Y95" s="105" t="s">
        <v>172</v>
      </c>
      <c r="Z95" s="159">
        <f t="shared" si="17"/>
        <v>4</v>
      </c>
      <c r="AA95" s="159"/>
      <c r="AB95" s="100" t="str">
        <f t="shared" si="20"/>
        <v>No hay ejecución</v>
      </c>
      <c r="AC95" s="105" t="str">
        <f t="shared" si="18"/>
        <v>NA</v>
      </c>
      <c r="AD95" s="166"/>
      <c r="AE95" s="65">
        <f t="shared" si="21"/>
        <v>3</v>
      </c>
      <c r="AF95" s="100">
        <f t="shared" si="22"/>
        <v>0.42857142857142855</v>
      </c>
      <c r="AG95" s="105" t="str">
        <f t="shared" si="19"/>
        <v>Incumplimiento</v>
      </c>
      <c r="AH95" s="166"/>
      <c r="AI95" s="100" t="s">
        <v>502</v>
      </c>
      <c r="AJ95" s="100" t="s">
        <v>502</v>
      </c>
    </row>
    <row r="96" spans="1:36" ht="37.049999999999997" customHeight="1" thickTop="1" thickBot="1">
      <c r="A96" s="232">
        <v>81</v>
      </c>
      <c r="B96" s="233" t="s">
        <v>400</v>
      </c>
      <c r="C96" s="233">
        <v>0</v>
      </c>
      <c r="D96" s="233">
        <v>0</v>
      </c>
      <c r="E96" s="233" t="s">
        <v>41</v>
      </c>
      <c r="F96" s="233">
        <v>18</v>
      </c>
      <c r="G96" s="231" t="s">
        <v>436</v>
      </c>
      <c r="H96" s="165" t="s">
        <v>6916</v>
      </c>
      <c r="I96" s="231" t="s">
        <v>18</v>
      </c>
      <c r="J96" s="231" t="s">
        <v>129</v>
      </c>
      <c r="K96" s="231">
        <v>6</v>
      </c>
      <c r="L96" s="165" t="s">
        <v>3778</v>
      </c>
      <c r="M96" s="165" t="s">
        <v>643</v>
      </c>
      <c r="N96" s="64">
        <v>0</v>
      </c>
      <c r="O96" s="64">
        <v>0</v>
      </c>
      <c r="P96" s="64">
        <v>1</v>
      </c>
      <c r="Q96" s="64">
        <v>0</v>
      </c>
      <c r="R96" s="64">
        <f t="shared" si="14"/>
        <v>1</v>
      </c>
      <c r="S96" s="105" t="s">
        <v>7221</v>
      </c>
      <c r="T96" s="105" t="s">
        <v>172</v>
      </c>
      <c r="U96" s="159">
        <f t="shared" si="15"/>
        <v>0</v>
      </c>
      <c r="V96" s="273">
        <v>0</v>
      </c>
      <c r="W96" s="100" t="str">
        <f t="shared" si="13"/>
        <v>No hay Programación</v>
      </c>
      <c r="X96" s="105" t="str">
        <f t="shared" si="16"/>
        <v>De acuerdo a lo programado</v>
      </c>
      <c r="Y96" s="105" t="s">
        <v>172</v>
      </c>
      <c r="Z96" s="159">
        <f t="shared" si="17"/>
        <v>1</v>
      </c>
      <c r="AA96" s="159"/>
      <c r="AB96" s="100" t="str">
        <f t="shared" si="20"/>
        <v>No hay ejecución</v>
      </c>
      <c r="AC96" s="105" t="str">
        <f t="shared" si="18"/>
        <v>NA</v>
      </c>
      <c r="AD96" s="166"/>
      <c r="AE96" s="65">
        <f t="shared" si="21"/>
        <v>0</v>
      </c>
      <c r="AF96" s="100" t="str">
        <f t="shared" si="22"/>
        <v>No hay Programación</v>
      </c>
      <c r="AG96" s="105" t="str">
        <f t="shared" si="19"/>
        <v>De acuerdo a lo programado</v>
      </c>
      <c r="AH96" s="166"/>
      <c r="AI96" s="100" t="s">
        <v>502</v>
      </c>
      <c r="AJ96" s="100" t="s">
        <v>502</v>
      </c>
    </row>
    <row r="97" spans="1:36" ht="37.049999999999997" customHeight="1" thickTop="1" thickBot="1">
      <c r="A97" s="232">
        <v>82</v>
      </c>
      <c r="B97" s="233" t="s">
        <v>400</v>
      </c>
      <c r="C97" s="233">
        <v>0</v>
      </c>
      <c r="D97" s="233">
        <v>0</v>
      </c>
      <c r="E97" s="233" t="s">
        <v>41</v>
      </c>
      <c r="F97" s="233">
        <v>18</v>
      </c>
      <c r="G97" s="231" t="s">
        <v>436</v>
      </c>
      <c r="H97" s="165" t="s">
        <v>6922</v>
      </c>
      <c r="I97" s="231" t="s">
        <v>18</v>
      </c>
      <c r="J97" s="231" t="s">
        <v>129</v>
      </c>
      <c r="K97" s="231">
        <v>6</v>
      </c>
      <c r="L97" s="165" t="s">
        <v>2247</v>
      </c>
      <c r="M97" s="165" t="s">
        <v>643</v>
      </c>
      <c r="N97" s="64">
        <v>0</v>
      </c>
      <c r="O97" s="64">
        <v>1</v>
      </c>
      <c r="P97" s="64">
        <v>0</v>
      </c>
      <c r="Q97" s="64">
        <v>0</v>
      </c>
      <c r="R97" s="64">
        <f t="shared" si="14"/>
        <v>1</v>
      </c>
      <c r="S97" s="105" t="s">
        <v>7221</v>
      </c>
      <c r="T97" s="105" t="s">
        <v>172</v>
      </c>
      <c r="U97" s="159">
        <f t="shared" si="15"/>
        <v>1</v>
      </c>
      <c r="V97" s="273">
        <v>0</v>
      </c>
      <c r="W97" s="100">
        <f t="shared" si="13"/>
        <v>0</v>
      </c>
      <c r="X97" s="105" t="str">
        <f t="shared" si="16"/>
        <v>En Riesgo de no Cumplimiento</v>
      </c>
      <c r="Y97" s="166" t="s">
        <v>7682</v>
      </c>
      <c r="Z97" s="159">
        <f t="shared" si="17"/>
        <v>0</v>
      </c>
      <c r="AA97" s="159"/>
      <c r="AB97" s="100" t="str">
        <f t="shared" si="20"/>
        <v>No hay ejecución</v>
      </c>
      <c r="AC97" s="105" t="str">
        <f t="shared" si="18"/>
        <v>NA</v>
      </c>
      <c r="AD97" s="166"/>
      <c r="AE97" s="65">
        <f t="shared" si="21"/>
        <v>0</v>
      </c>
      <c r="AF97" s="100" t="str">
        <f t="shared" si="22"/>
        <v>No hay Programación</v>
      </c>
      <c r="AG97" s="105" t="str">
        <f t="shared" si="19"/>
        <v>De acuerdo a lo programado</v>
      </c>
      <c r="AH97" s="166"/>
      <c r="AI97" s="100" t="s">
        <v>502</v>
      </c>
      <c r="AJ97" s="100" t="s">
        <v>502</v>
      </c>
    </row>
    <row r="98" spans="1:36" ht="37.049999999999997" customHeight="1" thickTop="1" thickBot="1">
      <c r="A98" s="232">
        <v>83</v>
      </c>
      <c r="B98" s="233" t="s">
        <v>400</v>
      </c>
      <c r="C98" s="233">
        <v>0</v>
      </c>
      <c r="D98" s="233">
        <v>0</v>
      </c>
      <c r="E98" s="233" t="s">
        <v>41</v>
      </c>
      <c r="F98" s="233">
        <v>18</v>
      </c>
      <c r="G98" s="231" t="s">
        <v>436</v>
      </c>
      <c r="H98" s="165" t="s">
        <v>7263</v>
      </c>
      <c r="I98" s="231" t="s">
        <v>18</v>
      </c>
      <c r="J98" s="231" t="s">
        <v>129</v>
      </c>
      <c r="K98" s="231">
        <v>6</v>
      </c>
      <c r="L98" s="165" t="s">
        <v>3778</v>
      </c>
      <c r="M98" s="165" t="s">
        <v>643</v>
      </c>
      <c r="N98" s="64">
        <v>0</v>
      </c>
      <c r="O98" s="64">
        <v>0</v>
      </c>
      <c r="P98" s="64">
        <v>1</v>
      </c>
      <c r="Q98" s="64">
        <v>0</v>
      </c>
      <c r="R98" s="64">
        <f t="shared" si="14"/>
        <v>1</v>
      </c>
      <c r="S98" s="105" t="s">
        <v>7208</v>
      </c>
      <c r="T98" s="105" t="s">
        <v>172</v>
      </c>
      <c r="U98" s="159">
        <f t="shared" si="15"/>
        <v>0</v>
      </c>
      <c r="V98" s="273">
        <v>0</v>
      </c>
      <c r="W98" s="100" t="str">
        <f t="shared" si="13"/>
        <v>No hay Programación</v>
      </c>
      <c r="X98" s="105" t="str">
        <f t="shared" si="16"/>
        <v>De acuerdo a lo programado</v>
      </c>
      <c r="Y98" s="166" t="s">
        <v>172</v>
      </c>
      <c r="Z98" s="159">
        <f t="shared" si="17"/>
        <v>1</v>
      </c>
      <c r="AA98" s="159"/>
      <c r="AB98" s="100" t="str">
        <f t="shared" si="20"/>
        <v>No hay ejecución</v>
      </c>
      <c r="AC98" s="105" t="str">
        <f t="shared" si="18"/>
        <v>NA</v>
      </c>
      <c r="AD98" s="166"/>
      <c r="AE98" s="65">
        <f t="shared" si="21"/>
        <v>0</v>
      </c>
      <c r="AF98" s="100" t="str">
        <f t="shared" si="22"/>
        <v>No hay Programación</v>
      </c>
      <c r="AG98" s="105" t="str">
        <f t="shared" si="19"/>
        <v>De acuerdo a lo programado</v>
      </c>
      <c r="AH98" s="166"/>
      <c r="AI98" s="100" t="s">
        <v>502</v>
      </c>
      <c r="AJ98" s="100" t="s">
        <v>502</v>
      </c>
    </row>
    <row r="99" spans="1:36" ht="37.049999999999997" customHeight="1" thickTop="1" thickBot="1">
      <c r="A99" s="232">
        <v>84</v>
      </c>
      <c r="B99" s="233" t="s">
        <v>400</v>
      </c>
      <c r="C99" s="233">
        <v>0</v>
      </c>
      <c r="D99" s="233">
        <v>0</v>
      </c>
      <c r="E99" s="233" t="s">
        <v>41</v>
      </c>
      <c r="F99" s="233">
        <v>18</v>
      </c>
      <c r="G99" s="231" t="s">
        <v>510</v>
      </c>
      <c r="H99" s="165" t="s">
        <v>7264</v>
      </c>
      <c r="I99" s="231" t="s">
        <v>18</v>
      </c>
      <c r="J99" s="231" t="s">
        <v>129</v>
      </c>
      <c r="K99" s="231">
        <v>6</v>
      </c>
      <c r="L99" s="165" t="s">
        <v>3778</v>
      </c>
      <c r="M99" s="165" t="s">
        <v>643</v>
      </c>
      <c r="N99" s="64">
        <v>0</v>
      </c>
      <c r="O99" s="64">
        <v>1</v>
      </c>
      <c r="P99" s="64">
        <v>1</v>
      </c>
      <c r="Q99" s="64">
        <v>0</v>
      </c>
      <c r="R99" s="64">
        <f t="shared" si="14"/>
        <v>2</v>
      </c>
      <c r="S99" s="105" t="s">
        <v>7663</v>
      </c>
      <c r="T99" s="105" t="s">
        <v>172</v>
      </c>
      <c r="U99" s="159">
        <f t="shared" si="15"/>
        <v>1</v>
      </c>
      <c r="V99" s="273">
        <v>2</v>
      </c>
      <c r="W99" s="100">
        <f t="shared" si="13"/>
        <v>2</v>
      </c>
      <c r="X99" s="105" t="str">
        <f t="shared" si="16"/>
        <v>De acuerdo a lo programado</v>
      </c>
      <c r="Y99" s="166" t="s">
        <v>7696</v>
      </c>
      <c r="Z99" s="159">
        <f t="shared" si="17"/>
        <v>1</v>
      </c>
      <c r="AA99" s="159"/>
      <c r="AB99" s="100" t="str">
        <f t="shared" si="20"/>
        <v>No hay ejecución</v>
      </c>
      <c r="AC99" s="105" t="str">
        <f t="shared" si="18"/>
        <v>NA</v>
      </c>
      <c r="AD99" s="166"/>
      <c r="AE99" s="65">
        <f t="shared" si="21"/>
        <v>2</v>
      </c>
      <c r="AF99" s="100">
        <f t="shared" si="22"/>
        <v>1</v>
      </c>
      <c r="AG99" s="105" t="str">
        <f t="shared" si="19"/>
        <v>De acuerdo a lo programado</v>
      </c>
      <c r="AH99" s="166"/>
      <c r="AI99" s="100" t="s">
        <v>502</v>
      </c>
      <c r="AJ99" s="100" t="s">
        <v>502</v>
      </c>
    </row>
    <row r="100" spans="1:36" ht="37.049999999999997" customHeight="1" thickTop="1" thickBot="1">
      <c r="A100" s="232">
        <v>85</v>
      </c>
      <c r="B100" s="233" t="s">
        <v>400</v>
      </c>
      <c r="C100" s="233">
        <v>0</v>
      </c>
      <c r="D100" s="233">
        <v>0</v>
      </c>
      <c r="E100" s="233" t="s">
        <v>41</v>
      </c>
      <c r="F100" s="233">
        <v>18</v>
      </c>
      <c r="G100" s="231" t="s">
        <v>510</v>
      </c>
      <c r="H100" s="165" t="s">
        <v>7264</v>
      </c>
      <c r="I100" s="231" t="s">
        <v>18</v>
      </c>
      <c r="J100" s="231" t="s">
        <v>129</v>
      </c>
      <c r="K100" s="231">
        <v>6</v>
      </c>
      <c r="L100" s="165" t="s">
        <v>7664</v>
      </c>
      <c r="M100" s="165" t="s">
        <v>643</v>
      </c>
      <c r="N100" s="64">
        <v>0</v>
      </c>
      <c r="O100" s="64">
        <v>0</v>
      </c>
      <c r="P100" s="64">
        <v>1</v>
      </c>
      <c r="Q100" s="64">
        <v>0</v>
      </c>
      <c r="R100" s="64">
        <f t="shared" si="14"/>
        <v>1</v>
      </c>
      <c r="S100" s="105" t="s">
        <v>7663</v>
      </c>
      <c r="T100" s="105"/>
      <c r="U100" s="159">
        <f t="shared" si="15"/>
        <v>0</v>
      </c>
      <c r="V100" s="273"/>
      <c r="W100" s="100" t="str">
        <f t="shared" si="13"/>
        <v>No hay ejecución</v>
      </c>
      <c r="X100" s="105" t="str">
        <f t="shared" si="16"/>
        <v>NA</v>
      </c>
      <c r="Y100" s="105" t="s">
        <v>172</v>
      </c>
      <c r="Z100" s="159">
        <f t="shared" si="17"/>
        <v>1</v>
      </c>
      <c r="AA100" s="159"/>
      <c r="AB100" s="100" t="str">
        <f t="shared" si="20"/>
        <v>No hay ejecución</v>
      </c>
      <c r="AC100" s="105" t="str">
        <f t="shared" si="18"/>
        <v>NA</v>
      </c>
      <c r="AD100" s="166"/>
      <c r="AE100" s="65">
        <f t="shared" si="21"/>
        <v>0</v>
      </c>
      <c r="AF100" s="100" t="str">
        <f t="shared" si="22"/>
        <v>No hay Programación</v>
      </c>
      <c r="AG100" s="105" t="str">
        <f t="shared" si="19"/>
        <v>De acuerdo a lo programado</v>
      </c>
      <c r="AH100" s="166"/>
      <c r="AI100" s="100" t="s">
        <v>502</v>
      </c>
      <c r="AJ100" s="100" t="s">
        <v>502</v>
      </c>
    </row>
    <row r="101" spans="1:36" ht="37.049999999999997" customHeight="1" thickTop="1" thickBot="1">
      <c r="A101" s="232">
        <v>86</v>
      </c>
      <c r="B101" s="233" t="s">
        <v>400</v>
      </c>
      <c r="C101" s="233">
        <v>0</v>
      </c>
      <c r="D101" s="233">
        <v>0</v>
      </c>
      <c r="E101" s="233" t="s">
        <v>41</v>
      </c>
      <c r="F101" s="233">
        <v>18</v>
      </c>
      <c r="G101" s="231" t="s">
        <v>439</v>
      </c>
      <c r="H101" s="165" t="s">
        <v>7265</v>
      </c>
      <c r="I101" s="231" t="s">
        <v>18</v>
      </c>
      <c r="J101" s="231" t="s">
        <v>129</v>
      </c>
      <c r="K101" s="231">
        <v>6</v>
      </c>
      <c r="L101" s="165" t="s">
        <v>3778</v>
      </c>
      <c r="M101" s="165" t="s">
        <v>643</v>
      </c>
      <c r="N101" s="64">
        <v>0</v>
      </c>
      <c r="O101" s="64">
        <v>0</v>
      </c>
      <c r="P101" s="64">
        <v>1</v>
      </c>
      <c r="Q101" s="64">
        <v>0</v>
      </c>
      <c r="R101" s="64">
        <f t="shared" si="14"/>
        <v>1</v>
      </c>
      <c r="S101" s="105" t="s">
        <v>7216</v>
      </c>
      <c r="T101" s="105" t="s">
        <v>172</v>
      </c>
      <c r="U101" s="159">
        <f t="shared" si="15"/>
        <v>0</v>
      </c>
      <c r="V101" s="273">
        <v>0</v>
      </c>
      <c r="W101" s="100" t="str">
        <f t="shared" si="13"/>
        <v>No hay Programación</v>
      </c>
      <c r="X101" s="105" t="str">
        <f t="shared" si="16"/>
        <v>De acuerdo a lo programado</v>
      </c>
      <c r="Y101" s="105" t="s">
        <v>172</v>
      </c>
      <c r="Z101" s="159">
        <f t="shared" si="17"/>
        <v>1</v>
      </c>
      <c r="AA101" s="159"/>
      <c r="AB101" s="100" t="str">
        <f t="shared" si="20"/>
        <v>No hay ejecución</v>
      </c>
      <c r="AC101" s="105" t="str">
        <f t="shared" si="18"/>
        <v>NA</v>
      </c>
      <c r="AD101" s="166"/>
      <c r="AE101" s="65">
        <f t="shared" si="21"/>
        <v>0</v>
      </c>
      <c r="AF101" s="100" t="str">
        <f t="shared" si="22"/>
        <v>No hay Programación</v>
      </c>
      <c r="AG101" s="105" t="str">
        <f t="shared" si="19"/>
        <v>De acuerdo a lo programado</v>
      </c>
      <c r="AH101" s="166"/>
      <c r="AI101" s="100" t="s">
        <v>502</v>
      </c>
      <c r="AJ101" s="100" t="s">
        <v>502</v>
      </c>
    </row>
    <row r="102" spans="1:36" ht="37.049999999999997" customHeight="1" thickTop="1" thickBot="1">
      <c r="A102" s="232">
        <v>87</v>
      </c>
      <c r="B102" s="233" t="s">
        <v>3954</v>
      </c>
      <c r="C102" s="233">
        <v>0</v>
      </c>
      <c r="D102" s="233">
        <v>0</v>
      </c>
      <c r="E102" s="233" t="s">
        <v>46</v>
      </c>
      <c r="F102" s="233">
        <v>19</v>
      </c>
      <c r="G102" s="231" t="s">
        <v>439</v>
      </c>
      <c r="H102" s="165" t="s">
        <v>7265</v>
      </c>
      <c r="I102" s="231" t="s">
        <v>18</v>
      </c>
      <c r="J102" s="231" t="s">
        <v>129</v>
      </c>
      <c r="K102" s="231">
        <v>6</v>
      </c>
      <c r="L102" s="165" t="s">
        <v>3834</v>
      </c>
      <c r="M102" s="165" t="s">
        <v>643</v>
      </c>
      <c r="N102" s="64">
        <v>0</v>
      </c>
      <c r="O102" s="64">
        <v>0</v>
      </c>
      <c r="P102" s="64">
        <v>1</v>
      </c>
      <c r="Q102" s="64">
        <v>0</v>
      </c>
      <c r="R102" s="64">
        <f t="shared" si="14"/>
        <v>1</v>
      </c>
      <c r="S102" s="105" t="s">
        <v>7216</v>
      </c>
      <c r="T102" s="105" t="s">
        <v>172</v>
      </c>
      <c r="U102" s="159">
        <f t="shared" si="15"/>
        <v>0</v>
      </c>
      <c r="V102" s="273">
        <v>0</v>
      </c>
      <c r="W102" s="100" t="str">
        <f t="shared" si="13"/>
        <v>No hay Programación</v>
      </c>
      <c r="X102" s="105" t="str">
        <f t="shared" si="16"/>
        <v>De acuerdo a lo programado</v>
      </c>
      <c r="Y102" s="105" t="s">
        <v>172</v>
      </c>
      <c r="Z102" s="159">
        <f t="shared" si="17"/>
        <v>1</v>
      </c>
      <c r="AA102" s="159"/>
      <c r="AB102" s="100" t="str">
        <f t="shared" si="20"/>
        <v>No hay ejecución</v>
      </c>
      <c r="AC102" s="105" t="str">
        <f t="shared" si="18"/>
        <v>NA</v>
      </c>
      <c r="AD102" s="166"/>
      <c r="AE102" s="65">
        <f t="shared" si="21"/>
        <v>0</v>
      </c>
      <c r="AF102" s="100" t="str">
        <f t="shared" si="22"/>
        <v>No hay Programación</v>
      </c>
      <c r="AG102" s="105" t="str">
        <f t="shared" si="19"/>
        <v>De acuerdo a lo programado</v>
      </c>
      <c r="AH102" s="166"/>
      <c r="AI102" s="100" t="s">
        <v>502</v>
      </c>
      <c r="AJ102" s="100" t="s">
        <v>502</v>
      </c>
    </row>
    <row r="103" spans="1:36" ht="37.049999999999997" customHeight="1" thickTop="1" thickBot="1">
      <c r="A103" s="232">
        <v>88</v>
      </c>
      <c r="B103" s="233" t="s">
        <v>400</v>
      </c>
      <c r="C103" s="233">
        <v>0</v>
      </c>
      <c r="D103" s="233">
        <v>0</v>
      </c>
      <c r="E103" s="233" t="s">
        <v>41</v>
      </c>
      <c r="F103" s="233">
        <v>18</v>
      </c>
      <c r="G103" s="231" t="s">
        <v>439</v>
      </c>
      <c r="H103" s="165" t="s">
        <v>7215</v>
      </c>
      <c r="I103" s="231" t="s">
        <v>18</v>
      </c>
      <c r="J103" s="231" t="s">
        <v>129</v>
      </c>
      <c r="K103" s="231">
        <v>6</v>
      </c>
      <c r="L103" s="165" t="s">
        <v>3778</v>
      </c>
      <c r="M103" s="165" t="s">
        <v>643</v>
      </c>
      <c r="N103" s="64">
        <v>1</v>
      </c>
      <c r="O103" s="64">
        <v>2</v>
      </c>
      <c r="P103" s="64">
        <v>0</v>
      </c>
      <c r="Q103" s="64">
        <v>3</v>
      </c>
      <c r="R103" s="64">
        <f t="shared" si="14"/>
        <v>6</v>
      </c>
      <c r="S103" s="105" t="s">
        <v>7665</v>
      </c>
      <c r="T103" s="105" t="s">
        <v>172</v>
      </c>
      <c r="U103" s="159">
        <f t="shared" si="15"/>
        <v>3</v>
      </c>
      <c r="V103" s="273">
        <v>4</v>
      </c>
      <c r="W103" s="100">
        <f t="shared" si="13"/>
        <v>1.3333333333333333</v>
      </c>
      <c r="X103" s="105" t="str">
        <f t="shared" si="16"/>
        <v>De acuerdo a lo programado</v>
      </c>
      <c r="Y103" s="166" t="s">
        <v>7702</v>
      </c>
      <c r="Z103" s="159">
        <f t="shared" si="17"/>
        <v>3</v>
      </c>
      <c r="AA103" s="159"/>
      <c r="AB103" s="100" t="str">
        <f t="shared" si="20"/>
        <v>No hay ejecución</v>
      </c>
      <c r="AC103" s="105" t="str">
        <f t="shared" si="18"/>
        <v>NA</v>
      </c>
      <c r="AD103" s="166"/>
      <c r="AE103" s="65">
        <f t="shared" si="21"/>
        <v>4</v>
      </c>
      <c r="AF103" s="100">
        <f t="shared" si="22"/>
        <v>0.66666666666666663</v>
      </c>
      <c r="AG103" s="105" t="str">
        <f t="shared" si="19"/>
        <v>Incumplimiento</v>
      </c>
      <c r="AH103" s="166"/>
      <c r="AI103" s="100" t="s">
        <v>502</v>
      </c>
      <c r="AJ103" s="100" t="s">
        <v>502</v>
      </c>
    </row>
    <row r="104" spans="1:36" ht="37.049999999999997" customHeight="1" thickTop="1" thickBot="1">
      <c r="A104" s="232">
        <v>89</v>
      </c>
      <c r="B104" s="233" t="s">
        <v>400</v>
      </c>
      <c r="C104" s="233">
        <v>0</v>
      </c>
      <c r="D104" s="233">
        <v>0</v>
      </c>
      <c r="E104" s="233" t="s">
        <v>41</v>
      </c>
      <c r="F104" s="233">
        <v>18</v>
      </c>
      <c r="G104" s="231" t="s">
        <v>439</v>
      </c>
      <c r="H104" s="165" t="s">
        <v>7266</v>
      </c>
      <c r="I104" s="231" t="s">
        <v>18</v>
      </c>
      <c r="J104" s="231" t="s">
        <v>129</v>
      </c>
      <c r="K104" s="231">
        <v>6</v>
      </c>
      <c r="L104" s="165" t="s">
        <v>3778</v>
      </c>
      <c r="M104" s="165" t="s">
        <v>643</v>
      </c>
      <c r="N104" s="64">
        <v>0</v>
      </c>
      <c r="O104" s="64">
        <v>2</v>
      </c>
      <c r="P104" s="64">
        <v>2</v>
      </c>
      <c r="Q104" s="64">
        <v>1</v>
      </c>
      <c r="R104" s="64">
        <f t="shared" si="14"/>
        <v>5</v>
      </c>
      <c r="S104" s="105" t="s">
        <v>7666</v>
      </c>
      <c r="T104" s="105" t="s">
        <v>172</v>
      </c>
      <c r="U104" s="159">
        <f t="shared" si="15"/>
        <v>2</v>
      </c>
      <c r="V104" s="273">
        <v>0</v>
      </c>
      <c r="W104" s="100">
        <f t="shared" si="13"/>
        <v>0</v>
      </c>
      <c r="X104" s="105" t="str">
        <f t="shared" si="16"/>
        <v>En Riesgo de no Cumplimiento</v>
      </c>
      <c r="Y104" s="105" t="s">
        <v>172</v>
      </c>
      <c r="Z104" s="159">
        <f t="shared" si="17"/>
        <v>3</v>
      </c>
      <c r="AA104" s="159"/>
      <c r="AB104" s="100" t="str">
        <f t="shared" si="20"/>
        <v>No hay ejecución</v>
      </c>
      <c r="AC104" s="105" t="str">
        <f t="shared" si="18"/>
        <v>NA</v>
      </c>
      <c r="AD104" s="166"/>
      <c r="AE104" s="65">
        <f t="shared" si="21"/>
        <v>0</v>
      </c>
      <c r="AF104" s="100" t="str">
        <f t="shared" si="22"/>
        <v>No hay Programación</v>
      </c>
      <c r="AG104" s="105" t="str">
        <f t="shared" si="19"/>
        <v>De acuerdo a lo programado</v>
      </c>
      <c r="AH104" s="166"/>
      <c r="AI104" s="100" t="s">
        <v>502</v>
      </c>
      <c r="AJ104" s="100" t="s">
        <v>502</v>
      </c>
    </row>
    <row r="105" spans="1:36" ht="37.049999999999997" customHeight="1" thickTop="1" thickBot="1">
      <c r="A105" s="232">
        <v>90</v>
      </c>
      <c r="B105" s="233" t="s">
        <v>400</v>
      </c>
      <c r="C105" s="233">
        <v>0</v>
      </c>
      <c r="D105" s="233">
        <v>0</v>
      </c>
      <c r="E105" s="233" t="s">
        <v>41</v>
      </c>
      <c r="F105" s="233">
        <v>18</v>
      </c>
      <c r="G105" s="231" t="s">
        <v>464</v>
      </c>
      <c r="H105" s="165" t="s">
        <v>7267</v>
      </c>
      <c r="I105" s="231" t="s">
        <v>18</v>
      </c>
      <c r="J105" s="231" t="s">
        <v>129</v>
      </c>
      <c r="K105" s="231">
        <v>6</v>
      </c>
      <c r="L105" s="165" t="s">
        <v>3778</v>
      </c>
      <c r="M105" s="165" t="s">
        <v>643</v>
      </c>
      <c r="N105" s="64">
        <v>1</v>
      </c>
      <c r="O105" s="64">
        <v>1</v>
      </c>
      <c r="P105" s="64">
        <v>0</v>
      </c>
      <c r="Q105" s="64">
        <v>0</v>
      </c>
      <c r="R105" s="64">
        <f t="shared" si="14"/>
        <v>2</v>
      </c>
      <c r="S105" s="105" t="s">
        <v>7667</v>
      </c>
      <c r="T105" s="105" t="s">
        <v>172</v>
      </c>
      <c r="U105" s="159">
        <f t="shared" si="15"/>
        <v>2</v>
      </c>
      <c r="V105" s="273">
        <v>1</v>
      </c>
      <c r="W105" s="100">
        <f t="shared" si="13"/>
        <v>0.5</v>
      </c>
      <c r="X105" s="105" t="str">
        <f t="shared" si="16"/>
        <v>En Riesgo de no Cumplimiento</v>
      </c>
      <c r="Y105" s="166" t="s">
        <v>7703</v>
      </c>
      <c r="Z105" s="159">
        <f t="shared" si="17"/>
        <v>0</v>
      </c>
      <c r="AA105" s="159"/>
      <c r="AB105" s="100" t="str">
        <f t="shared" si="20"/>
        <v>No hay ejecución</v>
      </c>
      <c r="AC105" s="105" t="str">
        <f t="shared" si="18"/>
        <v>NA</v>
      </c>
      <c r="AD105" s="166"/>
      <c r="AE105" s="65">
        <f t="shared" si="21"/>
        <v>1</v>
      </c>
      <c r="AF105" s="100">
        <f t="shared" si="22"/>
        <v>0.5</v>
      </c>
      <c r="AG105" s="105" t="str">
        <f t="shared" si="19"/>
        <v>Incumplimiento</v>
      </c>
      <c r="AH105" s="166"/>
      <c r="AI105" s="100" t="s">
        <v>502</v>
      </c>
      <c r="AJ105" s="100" t="s">
        <v>502</v>
      </c>
    </row>
    <row r="106" spans="1:36" ht="37.049999999999997" customHeight="1" thickTop="1" thickBot="1">
      <c r="A106" s="232">
        <v>91</v>
      </c>
      <c r="B106" s="233" t="s">
        <v>400</v>
      </c>
      <c r="C106" s="233">
        <v>0</v>
      </c>
      <c r="D106" s="233">
        <v>0</v>
      </c>
      <c r="E106" s="233" t="s">
        <v>41</v>
      </c>
      <c r="F106" s="233">
        <v>18</v>
      </c>
      <c r="G106" s="231" t="s">
        <v>510</v>
      </c>
      <c r="H106" s="165" t="s">
        <v>7268</v>
      </c>
      <c r="I106" s="231" t="s">
        <v>18</v>
      </c>
      <c r="J106" s="231" t="s">
        <v>129</v>
      </c>
      <c r="K106" s="231">
        <v>7</v>
      </c>
      <c r="L106" s="165" t="s">
        <v>3778</v>
      </c>
      <c r="M106" s="165" t="s">
        <v>643</v>
      </c>
      <c r="N106" s="64">
        <v>1</v>
      </c>
      <c r="O106" s="64">
        <v>0</v>
      </c>
      <c r="P106" s="64">
        <v>0</v>
      </c>
      <c r="Q106" s="64">
        <v>0</v>
      </c>
      <c r="R106" s="64">
        <f t="shared" si="14"/>
        <v>1</v>
      </c>
      <c r="S106" s="105" t="s">
        <v>7205</v>
      </c>
      <c r="T106" s="105" t="s">
        <v>172</v>
      </c>
      <c r="U106" s="159">
        <f t="shared" si="15"/>
        <v>1</v>
      </c>
      <c r="V106" s="273">
        <v>1</v>
      </c>
      <c r="W106" s="100">
        <f t="shared" si="13"/>
        <v>1</v>
      </c>
      <c r="X106" s="105" t="str">
        <f t="shared" si="16"/>
        <v>De acuerdo a lo programado</v>
      </c>
      <c r="Y106" s="105" t="s">
        <v>172</v>
      </c>
      <c r="Z106" s="159">
        <f t="shared" si="17"/>
        <v>0</v>
      </c>
      <c r="AA106" s="159"/>
      <c r="AB106" s="100" t="str">
        <f t="shared" si="20"/>
        <v>No hay ejecución</v>
      </c>
      <c r="AC106" s="105" t="str">
        <f t="shared" si="18"/>
        <v>NA</v>
      </c>
      <c r="AD106" s="166"/>
      <c r="AE106" s="65">
        <f t="shared" si="21"/>
        <v>1</v>
      </c>
      <c r="AF106" s="100">
        <f t="shared" si="22"/>
        <v>1</v>
      </c>
      <c r="AG106" s="105" t="str">
        <f t="shared" si="19"/>
        <v>De acuerdo a lo programado</v>
      </c>
      <c r="AH106" s="166"/>
      <c r="AI106" s="100" t="s">
        <v>502</v>
      </c>
      <c r="AJ106" s="100" t="s">
        <v>502</v>
      </c>
    </row>
    <row r="107" spans="1:36" ht="37.049999999999997" customHeight="1" thickTop="1" thickBot="1">
      <c r="A107" s="232">
        <v>92</v>
      </c>
      <c r="B107" s="233" t="s">
        <v>400</v>
      </c>
      <c r="C107" s="233">
        <v>0</v>
      </c>
      <c r="D107" s="233">
        <v>0</v>
      </c>
      <c r="E107" s="233" t="s">
        <v>41</v>
      </c>
      <c r="F107" s="233">
        <v>18</v>
      </c>
      <c r="G107" s="231" t="s">
        <v>510</v>
      </c>
      <c r="H107" s="165" t="s">
        <v>7269</v>
      </c>
      <c r="I107" s="231" t="s">
        <v>18</v>
      </c>
      <c r="J107" s="231" t="s">
        <v>129</v>
      </c>
      <c r="K107" s="231">
        <v>7</v>
      </c>
      <c r="L107" s="165" t="s">
        <v>3834</v>
      </c>
      <c r="M107" s="165" t="s">
        <v>643</v>
      </c>
      <c r="N107" s="64">
        <v>2</v>
      </c>
      <c r="O107" s="64">
        <v>0</v>
      </c>
      <c r="P107" s="64">
        <v>1</v>
      </c>
      <c r="Q107" s="64">
        <v>0</v>
      </c>
      <c r="R107" s="64">
        <f t="shared" si="14"/>
        <v>3</v>
      </c>
      <c r="S107" s="105" t="s">
        <v>7668</v>
      </c>
      <c r="T107" s="105" t="s">
        <v>172</v>
      </c>
      <c r="U107" s="159">
        <f t="shared" si="15"/>
        <v>2</v>
      </c>
      <c r="V107" s="273">
        <v>1</v>
      </c>
      <c r="W107" s="100">
        <f t="shared" si="13"/>
        <v>0.5</v>
      </c>
      <c r="X107" s="105" t="str">
        <f t="shared" si="16"/>
        <v>En Riesgo de no Cumplimiento</v>
      </c>
      <c r="Y107" s="166" t="s">
        <v>7703</v>
      </c>
      <c r="Z107" s="159">
        <f t="shared" si="17"/>
        <v>1</v>
      </c>
      <c r="AA107" s="159"/>
      <c r="AB107" s="100" t="str">
        <f t="shared" si="20"/>
        <v>No hay ejecución</v>
      </c>
      <c r="AC107" s="105" t="str">
        <f t="shared" si="18"/>
        <v>NA</v>
      </c>
      <c r="AD107" s="166"/>
      <c r="AE107" s="65">
        <f t="shared" si="21"/>
        <v>1</v>
      </c>
      <c r="AF107" s="100">
        <f t="shared" si="22"/>
        <v>0.33333333333333331</v>
      </c>
      <c r="AG107" s="105" t="str">
        <f t="shared" si="19"/>
        <v>Incumplimiento</v>
      </c>
      <c r="AH107" s="166"/>
      <c r="AI107" s="100" t="s">
        <v>502</v>
      </c>
      <c r="AJ107" s="100" t="s">
        <v>502</v>
      </c>
    </row>
    <row r="108" spans="1:36" ht="37.049999999999997" customHeight="1" thickTop="1" thickBot="1">
      <c r="A108" s="232">
        <v>93</v>
      </c>
      <c r="B108" s="233" t="s">
        <v>400</v>
      </c>
      <c r="C108" s="233">
        <v>0</v>
      </c>
      <c r="D108" s="233">
        <v>0</v>
      </c>
      <c r="E108" s="233" t="s">
        <v>41</v>
      </c>
      <c r="F108" s="233">
        <v>18</v>
      </c>
      <c r="G108" s="231" t="s">
        <v>491</v>
      </c>
      <c r="H108" s="165" t="s">
        <v>7270</v>
      </c>
      <c r="I108" s="231" t="s">
        <v>18</v>
      </c>
      <c r="J108" s="231" t="s">
        <v>129</v>
      </c>
      <c r="K108" s="231">
        <v>7</v>
      </c>
      <c r="L108" s="165" t="s">
        <v>3834</v>
      </c>
      <c r="M108" s="165" t="s">
        <v>643</v>
      </c>
      <c r="N108" s="64">
        <v>1</v>
      </c>
      <c r="O108" s="64">
        <v>0</v>
      </c>
      <c r="P108" s="64">
        <v>0</v>
      </c>
      <c r="Q108" s="64">
        <v>0</v>
      </c>
      <c r="R108" s="64">
        <f t="shared" si="14"/>
        <v>1</v>
      </c>
      <c r="S108" s="105" t="s">
        <v>7208</v>
      </c>
      <c r="T108" s="105"/>
      <c r="U108" s="159">
        <f t="shared" si="15"/>
        <v>1</v>
      </c>
      <c r="V108" s="273">
        <v>1</v>
      </c>
      <c r="W108" s="100">
        <f t="shared" si="13"/>
        <v>1</v>
      </c>
      <c r="X108" s="105" t="str">
        <f t="shared" si="16"/>
        <v>De acuerdo a lo programado</v>
      </c>
      <c r="Y108" s="105" t="s">
        <v>172</v>
      </c>
      <c r="Z108" s="159">
        <f t="shared" si="17"/>
        <v>0</v>
      </c>
      <c r="AA108" s="159"/>
      <c r="AB108" s="100" t="str">
        <f t="shared" si="20"/>
        <v>No hay ejecución</v>
      </c>
      <c r="AC108" s="105" t="str">
        <f t="shared" si="18"/>
        <v>NA</v>
      </c>
      <c r="AD108" s="166"/>
      <c r="AE108" s="65">
        <f t="shared" si="21"/>
        <v>1</v>
      </c>
      <c r="AF108" s="100">
        <f t="shared" si="22"/>
        <v>1</v>
      </c>
      <c r="AG108" s="105" t="str">
        <f t="shared" si="19"/>
        <v>De acuerdo a lo programado</v>
      </c>
      <c r="AH108" s="166"/>
      <c r="AI108" s="100" t="s">
        <v>502</v>
      </c>
      <c r="AJ108" s="100" t="s">
        <v>502</v>
      </c>
    </row>
    <row r="109" spans="1:36" ht="37.049999999999997" customHeight="1" thickTop="1" thickBot="1">
      <c r="A109" s="232">
        <v>94</v>
      </c>
      <c r="B109" s="233" t="s">
        <v>400</v>
      </c>
      <c r="C109" s="233">
        <v>0</v>
      </c>
      <c r="D109" s="233">
        <v>0</v>
      </c>
      <c r="E109" s="233" t="s">
        <v>41</v>
      </c>
      <c r="F109" s="233">
        <v>18</v>
      </c>
      <c r="G109" s="231" t="s">
        <v>491</v>
      </c>
      <c r="H109" s="165" t="s">
        <v>7669</v>
      </c>
      <c r="I109" s="231" t="s">
        <v>18</v>
      </c>
      <c r="J109" s="231" t="s">
        <v>129</v>
      </c>
      <c r="K109" s="231">
        <v>8</v>
      </c>
      <c r="L109" s="165" t="s">
        <v>3834</v>
      </c>
      <c r="M109" s="165" t="s">
        <v>643</v>
      </c>
      <c r="N109" s="64">
        <v>0</v>
      </c>
      <c r="O109" s="64">
        <v>0</v>
      </c>
      <c r="P109" s="64">
        <v>0</v>
      </c>
      <c r="Q109" s="64">
        <v>1</v>
      </c>
      <c r="R109" s="64">
        <f t="shared" si="14"/>
        <v>1</v>
      </c>
      <c r="S109" s="105" t="s">
        <v>7208</v>
      </c>
      <c r="T109" s="105"/>
      <c r="U109" s="159">
        <f t="shared" si="15"/>
        <v>0</v>
      </c>
      <c r="V109" s="273"/>
      <c r="W109" s="100" t="str">
        <f t="shared" si="13"/>
        <v>No hay ejecución</v>
      </c>
      <c r="X109" s="105" t="str">
        <f t="shared" si="16"/>
        <v>NA</v>
      </c>
      <c r="Y109" s="105" t="s">
        <v>172</v>
      </c>
      <c r="Z109" s="159">
        <f t="shared" si="17"/>
        <v>1</v>
      </c>
      <c r="AA109" s="159"/>
      <c r="AB109" s="100" t="str">
        <f t="shared" si="20"/>
        <v>No hay ejecución</v>
      </c>
      <c r="AC109" s="105" t="str">
        <f t="shared" si="18"/>
        <v>NA</v>
      </c>
      <c r="AD109" s="166"/>
      <c r="AE109" s="65">
        <f t="shared" si="21"/>
        <v>0</v>
      </c>
      <c r="AF109" s="100" t="str">
        <f t="shared" si="22"/>
        <v>No hay Programación</v>
      </c>
      <c r="AG109" s="105" t="str">
        <f t="shared" si="19"/>
        <v>De acuerdo a lo programado</v>
      </c>
      <c r="AH109" s="166"/>
      <c r="AI109" s="100" t="s">
        <v>502</v>
      </c>
      <c r="AJ109" s="100" t="s">
        <v>502</v>
      </c>
    </row>
    <row r="110" spans="1:36" ht="37.049999999999997" customHeight="1" thickTop="1" thickBot="1">
      <c r="A110" s="232">
        <v>95</v>
      </c>
      <c r="B110" s="233" t="s">
        <v>400</v>
      </c>
      <c r="C110" s="233">
        <v>0</v>
      </c>
      <c r="D110" s="233">
        <v>0</v>
      </c>
      <c r="E110" s="233" t="s">
        <v>41</v>
      </c>
      <c r="F110" s="233">
        <v>18</v>
      </c>
      <c r="G110" s="231" t="s">
        <v>491</v>
      </c>
      <c r="H110" s="165" t="s">
        <v>7670</v>
      </c>
      <c r="I110" s="231" t="s">
        <v>18</v>
      </c>
      <c r="J110" s="231" t="s">
        <v>129</v>
      </c>
      <c r="K110" s="231">
        <v>8</v>
      </c>
      <c r="L110" s="165" t="s">
        <v>3778</v>
      </c>
      <c r="M110" s="165" t="s">
        <v>643</v>
      </c>
      <c r="N110" s="64">
        <v>0</v>
      </c>
      <c r="O110" s="64">
        <v>0</v>
      </c>
      <c r="P110" s="64">
        <v>0</v>
      </c>
      <c r="Q110" s="64">
        <v>1</v>
      </c>
      <c r="R110" s="64">
        <f t="shared" si="14"/>
        <v>1</v>
      </c>
      <c r="S110" s="105" t="s">
        <v>7208</v>
      </c>
      <c r="T110" s="105"/>
      <c r="U110" s="159">
        <f t="shared" si="15"/>
        <v>0</v>
      </c>
      <c r="V110" s="273"/>
      <c r="W110" s="100" t="str">
        <f t="shared" si="13"/>
        <v>No hay ejecución</v>
      </c>
      <c r="X110" s="105" t="str">
        <f t="shared" si="16"/>
        <v>NA</v>
      </c>
      <c r="Y110" s="105" t="s">
        <v>172</v>
      </c>
      <c r="Z110" s="159">
        <f t="shared" si="17"/>
        <v>1</v>
      </c>
      <c r="AA110" s="159"/>
      <c r="AB110" s="100" t="str">
        <f t="shared" si="20"/>
        <v>No hay ejecución</v>
      </c>
      <c r="AC110" s="105" t="str">
        <f t="shared" si="18"/>
        <v>NA</v>
      </c>
      <c r="AD110" s="166"/>
      <c r="AE110" s="65">
        <f t="shared" si="21"/>
        <v>0</v>
      </c>
      <c r="AF110" s="100" t="str">
        <f t="shared" si="22"/>
        <v>No hay Programación</v>
      </c>
      <c r="AG110" s="105" t="str">
        <f t="shared" si="19"/>
        <v>De acuerdo a lo programado</v>
      </c>
      <c r="AH110" s="166"/>
      <c r="AI110" s="100" t="s">
        <v>502</v>
      </c>
      <c r="AJ110" s="100" t="s">
        <v>502</v>
      </c>
    </row>
    <row r="111" spans="1:36" ht="37.049999999999997" customHeight="1" thickTop="1" thickBot="1">
      <c r="A111" s="232">
        <v>96</v>
      </c>
      <c r="B111" s="233" t="s">
        <v>400</v>
      </c>
      <c r="C111" s="233">
        <v>0</v>
      </c>
      <c r="D111" s="233">
        <v>0</v>
      </c>
      <c r="E111" s="233" t="s">
        <v>41</v>
      </c>
      <c r="F111" s="233">
        <v>18</v>
      </c>
      <c r="G111" s="231" t="s">
        <v>428</v>
      </c>
      <c r="H111" s="165" t="s">
        <v>7227</v>
      </c>
      <c r="I111" s="231" t="s">
        <v>345</v>
      </c>
      <c r="J111" s="231" t="s">
        <v>129</v>
      </c>
      <c r="K111" s="231">
        <v>11</v>
      </c>
      <c r="L111" s="165" t="s">
        <v>640</v>
      </c>
      <c r="M111" s="165" t="s">
        <v>636</v>
      </c>
      <c r="N111" s="64">
        <v>0</v>
      </c>
      <c r="O111" s="64">
        <v>0</v>
      </c>
      <c r="P111" s="64">
        <v>0</v>
      </c>
      <c r="Q111" s="64">
        <v>28</v>
      </c>
      <c r="R111" s="64">
        <f t="shared" si="14"/>
        <v>28</v>
      </c>
      <c r="S111" s="105" t="s">
        <v>7271</v>
      </c>
      <c r="T111" s="105" t="s">
        <v>172</v>
      </c>
      <c r="U111" s="159">
        <f t="shared" si="15"/>
        <v>0</v>
      </c>
      <c r="V111" s="273">
        <v>0</v>
      </c>
      <c r="W111" s="100" t="str">
        <f t="shared" si="13"/>
        <v>No hay Programación</v>
      </c>
      <c r="X111" s="105" t="str">
        <f t="shared" si="16"/>
        <v>De acuerdo a lo programado</v>
      </c>
      <c r="Y111" s="105" t="s">
        <v>172</v>
      </c>
      <c r="Z111" s="159">
        <f t="shared" si="17"/>
        <v>28</v>
      </c>
      <c r="AA111" s="159"/>
      <c r="AB111" s="100" t="str">
        <f t="shared" si="20"/>
        <v>No hay ejecución</v>
      </c>
      <c r="AC111" s="105" t="str">
        <f t="shared" si="18"/>
        <v>NA</v>
      </c>
      <c r="AD111" s="166"/>
      <c r="AE111" s="65">
        <f t="shared" si="21"/>
        <v>0</v>
      </c>
      <c r="AF111" s="100" t="str">
        <f t="shared" si="22"/>
        <v>No hay Programación</v>
      </c>
      <c r="AG111" s="105" t="str">
        <f t="shared" si="19"/>
        <v>De acuerdo a lo programado</v>
      </c>
      <c r="AH111" s="166"/>
      <c r="AI111" s="100" t="s">
        <v>502</v>
      </c>
      <c r="AJ111" s="100" t="s">
        <v>502</v>
      </c>
    </row>
    <row r="112" spans="1:36" ht="37.049999999999997" customHeight="1" thickTop="1" thickBot="1">
      <c r="A112" s="232">
        <v>97</v>
      </c>
      <c r="B112" s="233" t="s">
        <v>400</v>
      </c>
      <c r="C112" s="233">
        <v>0</v>
      </c>
      <c r="D112" s="233">
        <v>0</v>
      </c>
      <c r="E112" s="233" t="s">
        <v>41</v>
      </c>
      <c r="F112" s="233">
        <v>18</v>
      </c>
      <c r="G112" s="231" t="s">
        <v>428</v>
      </c>
      <c r="H112" s="165" t="s">
        <v>7272</v>
      </c>
      <c r="I112" s="231" t="s">
        <v>345</v>
      </c>
      <c r="J112" s="231" t="s">
        <v>129</v>
      </c>
      <c r="K112" s="231">
        <v>12</v>
      </c>
      <c r="L112" s="165" t="s">
        <v>2201</v>
      </c>
      <c r="M112" s="165" t="s">
        <v>4499</v>
      </c>
      <c r="N112" s="64">
        <v>0</v>
      </c>
      <c r="O112" s="64">
        <v>0</v>
      </c>
      <c r="P112" s="64">
        <v>0</v>
      </c>
      <c r="Q112" s="64">
        <v>12</v>
      </c>
      <c r="R112" s="64">
        <f t="shared" si="14"/>
        <v>12</v>
      </c>
      <c r="S112" s="105" t="s">
        <v>7273</v>
      </c>
      <c r="T112" s="105" t="s">
        <v>7274</v>
      </c>
      <c r="U112" s="159">
        <f t="shared" si="15"/>
        <v>0</v>
      </c>
      <c r="V112" s="273">
        <v>0</v>
      </c>
      <c r="W112" s="100" t="str">
        <f t="shared" si="13"/>
        <v>No hay Programación</v>
      </c>
      <c r="X112" s="105" t="str">
        <f t="shared" si="16"/>
        <v>De acuerdo a lo programado</v>
      </c>
      <c r="Y112" s="105" t="s">
        <v>172</v>
      </c>
      <c r="Z112" s="159">
        <f t="shared" si="17"/>
        <v>12</v>
      </c>
      <c r="AA112" s="159"/>
      <c r="AB112" s="100" t="str">
        <f t="shared" si="20"/>
        <v>No hay ejecución</v>
      </c>
      <c r="AC112" s="105" t="str">
        <f t="shared" si="18"/>
        <v>NA</v>
      </c>
      <c r="AD112" s="166"/>
      <c r="AE112" s="65">
        <f t="shared" si="21"/>
        <v>0</v>
      </c>
      <c r="AF112" s="100" t="str">
        <f t="shared" si="22"/>
        <v>No hay Programación</v>
      </c>
      <c r="AG112" s="105" t="str">
        <f t="shared" si="19"/>
        <v>De acuerdo a lo programado</v>
      </c>
      <c r="AH112" s="166"/>
      <c r="AI112" s="100" t="s">
        <v>502</v>
      </c>
      <c r="AJ112" s="100" t="s">
        <v>502</v>
      </c>
    </row>
    <row r="113" spans="1:36" ht="37.049999999999997" customHeight="1" thickTop="1" thickBot="1">
      <c r="A113" s="232">
        <v>98</v>
      </c>
      <c r="B113" s="233" t="s">
        <v>400</v>
      </c>
      <c r="C113" s="233">
        <v>0</v>
      </c>
      <c r="D113" s="233">
        <v>0</v>
      </c>
      <c r="E113" s="233" t="s">
        <v>41</v>
      </c>
      <c r="F113" s="233">
        <v>18</v>
      </c>
      <c r="G113" s="231" t="s">
        <v>428</v>
      </c>
      <c r="H113" s="165" t="s">
        <v>7275</v>
      </c>
      <c r="I113" s="231" t="s">
        <v>345</v>
      </c>
      <c r="J113" s="231" t="s">
        <v>129</v>
      </c>
      <c r="K113" s="231">
        <v>12</v>
      </c>
      <c r="L113" s="165" t="s">
        <v>664</v>
      </c>
      <c r="M113" s="165" t="s">
        <v>4499</v>
      </c>
      <c r="N113" s="64">
        <v>0</v>
      </c>
      <c r="O113" s="64">
        <v>0</v>
      </c>
      <c r="P113" s="64">
        <v>0</v>
      </c>
      <c r="Q113" s="64">
        <v>3</v>
      </c>
      <c r="R113" s="64">
        <f t="shared" si="14"/>
        <v>3</v>
      </c>
      <c r="S113" s="105" t="s">
        <v>7221</v>
      </c>
      <c r="T113" s="105" t="s">
        <v>172</v>
      </c>
      <c r="U113" s="159">
        <f t="shared" si="15"/>
        <v>0</v>
      </c>
      <c r="V113" s="273">
        <v>0</v>
      </c>
      <c r="W113" s="100" t="str">
        <f t="shared" si="13"/>
        <v>No hay Programación</v>
      </c>
      <c r="X113" s="105" t="str">
        <f t="shared" si="16"/>
        <v>De acuerdo a lo programado</v>
      </c>
      <c r="Y113" s="105" t="s">
        <v>172</v>
      </c>
      <c r="Z113" s="159">
        <f t="shared" si="17"/>
        <v>3</v>
      </c>
      <c r="AA113" s="159"/>
      <c r="AB113" s="100" t="str">
        <f t="shared" si="20"/>
        <v>No hay ejecución</v>
      </c>
      <c r="AC113" s="105" t="str">
        <f t="shared" si="18"/>
        <v>NA</v>
      </c>
      <c r="AD113" s="166"/>
      <c r="AE113" s="65">
        <f t="shared" si="21"/>
        <v>0</v>
      </c>
      <c r="AF113" s="100" t="str">
        <f t="shared" si="22"/>
        <v>No hay Programación</v>
      </c>
      <c r="AG113" s="105" t="str">
        <f t="shared" si="19"/>
        <v>De acuerdo a lo programado</v>
      </c>
      <c r="AH113" s="166"/>
      <c r="AI113" s="100" t="s">
        <v>502</v>
      </c>
      <c r="AJ113" s="100" t="s">
        <v>502</v>
      </c>
    </row>
    <row r="114" spans="1:36" ht="37.049999999999997" customHeight="1" thickTop="1" thickBot="1">
      <c r="A114" s="232">
        <v>99</v>
      </c>
      <c r="B114" s="233" t="s">
        <v>400</v>
      </c>
      <c r="C114" s="233">
        <v>0</v>
      </c>
      <c r="D114" s="233">
        <v>0</v>
      </c>
      <c r="E114" s="233" t="s">
        <v>41</v>
      </c>
      <c r="F114" s="233">
        <v>18</v>
      </c>
      <c r="G114" s="231" t="s">
        <v>547</v>
      </c>
      <c r="H114" s="165" t="s">
        <v>7276</v>
      </c>
      <c r="I114" s="231" t="s">
        <v>20</v>
      </c>
      <c r="J114" s="231" t="s">
        <v>129</v>
      </c>
      <c r="K114" s="231">
        <v>2</v>
      </c>
      <c r="L114" s="165" t="s">
        <v>2201</v>
      </c>
      <c r="M114" s="165" t="s">
        <v>3764</v>
      </c>
      <c r="N114" s="64">
        <v>36</v>
      </c>
      <c r="O114" s="64">
        <v>0</v>
      </c>
      <c r="P114" s="64">
        <v>0</v>
      </c>
      <c r="Q114" s="64">
        <v>0</v>
      </c>
      <c r="R114" s="64">
        <f t="shared" si="14"/>
        <v>36</v>
      </c>
      <c r="S114" s="105" t="s">
        <v>7271</v>
      </c>
      <c r="T114" s="105" t="s">
        <v>7277</v>
      </c>
      <c r="U114" s="159">
        <f t="shared" si="15"/>
        <v>36</v>
      </c>
      <c r="V114" s="273">
        <v>36</v>
      </c>
      <c r="W114" s="100">
        <f t="shared" si="13"/>
        <v>1</v>
      </c>
      <c r="X114" s="105" t="str">
        <f t="shared" si="16"/>
        <v>De acuerdo a lo programado</v>
      </c>
      <c r="Y114" s="105" t="s">
        <v>172</v>
      </c>
      <c r="Z114" s="159">
        <f t="shared" si="17"/>
        <v>0</v>
      </c>
      <c r="AA114" s="159"/>
      <c r="AB114" s="100" t="str">
        <f t="shared" si="20"/>
        <v>No hay ejecución</v>
      </c>
      <c r="AC114" s="105" t="str">
        <f t="shared" si="18"/>
        <v>NA</v>
      </c>
      <c r="AD114" s="166"/>
      <c r="AE114" s="65">
        <f t="shared" si="21"/>
        <v>36</v>
      </c>
      <c r="AF114" s="100">
        <f t="shared" si="22"/>
        <v>1</v>
      </c>
      <c r="AG114" s="105" t="str">
        <f t="shared" si="19"/>
        <v>De acuerdo a lo programado</v>
      </c>
      <c r="AH114" s="166"/>
      <c r="AI114" s="100" t="s">
        <v>502</v>
      </c>
      <c r="AJ114" s="100" t="s">
        <v>502</v>
      </c>
    </row>
    <row r="115" spans="1:36" ht="37.049999999999997" customHeight="1" thickTop="1" thickBot="1">
      <c r="A115" s="232">
        <v>100</v>
      </c>
      <c r="B115" s="233" t="s">
        <v>400</v>
      </c>
      <c r="C115" s="233">
        <v>0</v>
      </c>
      <c r="D115" s="233">
        <v>0</v>
      </c>
      <c r="E115" s="233" t="s">
        <v>41</v>
      </c>
      <c r="F115" s="233">
        <v>18</v>
      </c>
      <c r="G115" s="231" t="s">
        <v>547</v>
      </c>
      <c r="H115" s="165" t="s">
        <v>7278</v>
      </c>
      <c r="I115" s="231" t="s">
        <v>20</v>
      </c>
      <c r="J115" s="231" t="s">
        <v>129</v>
      </c>
      <c r="K115" s="231">
        <v>2</v>
      </c>
      <c r="L115" s="165" t="s">
        <v>2209</v>
      </c>
      <c r="M115" s="165" t="s">
        <v>3764</v>
      </c>
      <c r="N115" s="64">
        <v>36</v>
      </c>
      <c r="O115" s="64">
        <v>0</v>
      </c>
      <c r="P115" s="64">
        <v>0</v>
      </c>
      <c r="Q115" s="64">
        <v>0</v>
      </c>
      <c r="R115" s="64">
        <f t="shared" si="14"/>
        <v>36</v>
      </c>
      <c r="S115" s="105" t="s">
        <v>7271</v>
      </c>
      <c r="T115" s="105" t="s">
        <v>172</v>
      </c>
      <c r="U115" s="159">
        <f t="shared" si="15"/>
        <v>36</v>
      </c>
      <c r="V115" s="273">
        <v>36</v>
      </c>
      <c r="W115" s="100">
        <f t="shared" si="13"/>
        <v>1</v>
      </c>
      <c r="X115" s="105" t="str">
        <f t="shared" si="16"/>
        <v>De acuerdo a lo programado</v>
      </c>
      <c r="Y115" s="105" t="s">
        <v>172</v>
      </c>
      <c r="Z115" s="159">
        <f t="shared" si="17"/>
        <v>0</v>
      </c>
      <c r="AA115" s="159"/>
      <c r="AB115" s="100" t="str">
        <f t="shared" si="20"/>
        <v>No hay ejecución</v>
      </c>
      <c r="AC115" s="105" t="str">
        <f t="shared" si="18"/>
        <v>NA</v>
      </c>
      <c r="AD115" s="166"/>
      <c r="AE115" s="65">
        <f t="shared" si="21"/>
        <v>36</v>
      </c>
      <c r="AF115" s="100">
        <f t="shared" si="22"/>
        <v>1</v>
      </c>
      <c r="AG115" s="105" t="str">
        <f t="shared" si="19"/>
        <v>De acuerdo a lo programado</v>
      </c>
      <c r="AH115" s="166"/>
      <c r="AI115" s="100" t="s">
        <v>502</v>
      </c>
      <c r="AJ115" s="100" t="s">
        <v>502</v>
      </c>
    </row>
    <row r="116" spans="1:36" ht="37.049999999999997" customHeight="1" thickTop="1" thickBot="1">
      <c r="A116" s="232">
        <v>101</v>
      </c>
      <c r="B116" s="233" t="s">
        <v>400</v>
      </c>
      <c r="C116" s="233">
        <v>0</v>
      </c>
      <c r="D116" s="233">
        <v>0</v>
      </c>
      <c r="E116" s="233" t="s">
        <v>41</v>
      </c>
      <c r="F116" s="233">
        <v>18</v>
      </c>
      <c r="G116" s="231" t="s">
        <v>547</v>
      </c>
      <c r="H116" s="165" t="s">
        <v>7230</v>
      </c>
      <c r="I116" s="231" t="s">
        <v>20</v>
      </c>
      <c r="J116" s="231" t="s">
        <v>129</v>
      </c>
      <c r="K116" s="231">
        <v>2</v>
      </c>
      <c r="L116" s="165" t="s">
        <v>3769</v>
      </c>
      <c r="M116" s="165" t="s">
        <v>3764</v>
      </c>
      <c r="N116" s="64">
        <v>36</v>
      </c>
      <c r="O116" s="64">
        <v>0</v>
      </c>
      <c r="P116" s="64">
        <v>0</v>
      </c>
      <c r="Q116" s="64">
        <v>0</v>
      </c>
      <c r="R116" s="64">
        <f t="shared" si="14"/>
        <v>36</v>
      </c>
      <c r="S116" s="105" t="s">
        <v>7271</v>
      </c>
      <c r="T116" s="105" t="s">
        <v>172</v>
      </c>
      <c r="U116" s="159">
        <f t="shared" si="15"/>
        <v>36</v>
      </c>
      <c r="V116" s="273">
        <v>36</v>
      </c>
      <c r="W116" s="100">
        <f t="shared" si="13"/>
        <v>1</v>
      </c>
      <c r="X116" s="105" t="str">
        <f t="shared" si="16"/>
        <v>De acuerdo a lo programado</v>
      </c>
      <c r="Y116" s="105" t="s">
        <v>172</v>
      </c>
      <c r="Z116" s="159">
        <f t="shared" si="17"/>
        <v>0</v>
      </c>
      <c r="AA116" s="159"/>
      <c r="AB116" s="100" t="str">
        <f t="shared" si="20"/>
        <v>No hay ejecución</v>
      </c>
      <c r="AC116" s="105" t="str">
        <f t="shared" si="18"/>
        <v>NA</v>
      </c>
      <c r="AD116" s="166"/>
      <c r="AE116" s="65">
        <f t="shared" si="21"/>
        <v>36</v>
      </c>
      <c r="AF116" s="100">
        <f t="shared" si="22"/>
        <v>1</v>
      </c>
      <c r="AG116" s="105" t="str">
        <f t="shared" si="19"/>
        <v>De acuerdo a lo programado</v>
      </c>
      <c r="AH116" s="166"/>
      <c r="AI116" s="100" t="s">
        <v>502</v>
      </c>
      <c r="AJ116" s="100" t="s">
        <v>502</v>
      </c>
    </row>
    <row r="117" spans="1:36" ht="37.049999999999997" customHeight="1" thickTop="1" thickBot="1">
      <c r="A117" s="232">
        <v>102</v>
      </c>
      <c r="B117" s="233" t="s">
        <v>400</v>
      </c>
      <c r="C117" s="233">
        <v>0</v>
      </c>
      <c r="D117" s="233">
        <v>0</v>
      </c>
      <c r="E117" s="233" t="s">
        <v>41</v>
      </c>
      <c r="F117" s="233">
        <v>18</v>
      </c>
      <c r="G117" s="231" t="s">
        <v>547</v>
      </c>
      <c r="H117" s="165" t="s">
        <v>7279</v>
      </c>
      <c r="I117" s="231" t="s">
        <v>20</v>
      </c>
      <c r="J117" s="231" t="s">
        <v>129</v>
      </c>
      <c r="K117" s="231">
        <v>2</v>
      </c>
      <c r="L117" s="165" t="s">
        <v>2214</v>
      </c>
      <c r="M117" s="165" t="s">
        <v>2215</v>
      </c>
      <c r="N117" s="64">
        <v>72</v>
      </c>
      <c r="O117" s="64">
        <v>48</v>
      </c>
      <c r="P117" s="64">
        <v>44</v>
      </c>
      <c r="Q117" s="64">
        <v>40</v>
      </c>
      <c r="R117" s="64">
        <f t="shared" si="14"/>
        <v>204</v>
      </c>
      <c r="S117" s="105" t="s">
        <v>7271</v>
      </c>
      <c r="T117" s="105" t="s">
        <v>172</v>
      </c>
      <c r="U117" s="159">
        <f t="shared" si="15"/>
        <v>120</v>
      </c>
      <c r="V117" s="273">
        <v>120</v>
      </c>
      <c r="W117" s="100">
        <f t="shared" si="13"/>
        <v>1</v>
      </c>
      <c r="X117" s="105" t="str">
        <f t="shared" si="16"/>
        <v>De acuerdo a lo programado</v>
      </c>
      <c r="Y117" s="105" t="s">
        <v>172</v>
      </c>
      <c r="Z117" s="159">
        <f t="shared" si="17"/>
        <v>84</v>
      </c>
      <c r="AA117" s="159"/>
      <c r="AB117" s="100" t="str">
        <f t="shared" si="20"/>
        <v>No hay ejecución</v>
      </c>
      <c r="AC117" s="105" t="str">
        <f t="shared" si="18"/>
        <v>NA</v>
      </c>
      <c r="AD117" s="166"/>
      <c r="AE117" s="65">
        <f t="shared" si="21"/>
        <v>120</v>
      </c>
      <c r="AF117" s="100">
        <f t="shared" si="22"/>
        <v>0.58823529411764708</v>
      </c>
      <c r="AG117" s="105" t="str">
        <f t="shared" si="19"/>
        <v>Incumplimiento</v>
      </c>
      <c r="AH117" s="166"/>
      <c r="AI117" s="100" t="s">
        <v>502</v>
      </c>
      <c r="AJ117" s="100" t="s">
        <v>502</v>
      </c>
    </row>
    <row r="118" spans="1:36" ht="37.049999999999997" customHeight="1" thickTop="1" thickBot="1">
      <c r="A118" s="232">
        <v>103</v>
      </c>
      <c r="B118" s="233" t="s">
        <v>400</v>
      </c>
      <c r="C118" s="233">
        <v>0</v>
      </c>
      <c r="D118" s="233">
        <v>0</v>
      </c>
      <c r="E118" s="233" t="s">
        <v>41</v>
      </c>
      <c r="F118" s="233">
        <v>18</v>
      </c>
      <c r="G118" s="231" t="s">
        <v>547</v>
      </c>
      <c r="H118" s="165" t="s">
        <v>7280</v>
      </c>
      <c r="I118" s="231" t="s">
        <v>18</v>
      </c>
      <c r="J118" s="231" t="s">
        <v>129</v>
      </c>
      <c r="K118" s="231">
        <v>12</v>
      </c>
      <c r="L118" s="165" t="s">
        <v>3778</v>
      </c>
      <c r="M118" s="165" t="s">
        <v>643</v>
      </c>
      <c r="N118" s="64">
        <v>1</v>
      </c>
      <c r="O118" s="64">
        <v>3</v>
      </c>
      <c r="P118" s="64">
        <v>4</v>
      </c>
      <c r="Q118" s="64">
        <v>2</v>
      </c>
      <c r="R118" s="64">
        <f t="shared" si="14"/>
        <v>10</v>
      </c>
      <c r="S118" s="105" t="s">
        <v>7271</v>
      </c>
      <c r="T118" s="105" t="s">
        <v>7281</v>
      </c>
      <c r="U118" s="159">
        <f t="shared" si="15"/>
        <v>4</v>
      </c>
      <c r="V118" s="273">
        <v>2</v>
      </c>
      <c r="W118" s="100">
        <f t="shared" si="13"/>
        <v>0.5</v>
      </c>
      <c r="X118" s="105" t="str">
        <f t="shared" si="16"/>
        <v>En Riesgo de no Cumplimiento</v>
      </c>
      <c r="Y118" s="166" t="s">
        <v>7683</v>
      </c>
      <c r="Z118" s="159">
        <f t="shared" si="17"/>
        <v>6</v>
      </c>
      <c r="AA118" s="159"/>
      <c r="AB118" s="100" t="str">
        <f t="shared" si="20"/>
        <v>No hay ejecución</v>
      </c>
      <c r="AC118" s="105" t="str">
        <f t="shared" si="18"/>
        <v>NA</v>
      </c>
      <c r="AD118" s="166"/>
      <c r="AE118" s="65">
        <f t="shared" si="21"/>
        <v>2</v>
      </c>
      <c r="AF118" s="100">
        <f t="shared" si="22"/>
        <v>0.2</v>
      </c>
      <c r="AG118" s="105" t="str">
        <f t="shared" si="19"/>
        <v>Incumplimiento</v>
      </c>
      <c r="AH118" s="166"/>
      <c r="AI118" s="100" t="s">
        <v>502</v>
      </c>
      <c r="AJ118" s="100" t="s">
        <v>502</v>
      </c>
    </row>
    <row r="119" spans="1:36" ht="37.049999999999997" customHeight="1" thickTop="1" thickBot="1">
      <c r="A119" s="232">
        <v>104</v>
      </c>
      <c r="B119" s="233" t="s">
        <v>400</v>
      </c>
      <c r="C119" s="233">
        <v>0</v>
      </c>
      <c r="D119" s="233">
        <v>0</v>
      </c>
      <c r="E119" s="233" t="s">
        <v>41</v>
      </c>
      <c r="F119" s="233">
        <v>18</v>
      </c>
      <c r="G119" s="231" t="s">
        <v>547</v>
      </c>
      <c r="H119" s="165" t="s">
        <v>7280</v>
      </c>
      <c r="I119" s="231" t="s">
        <v>18</v>
      </c>
      <c r="J119" s="231" t="s">
        <v>129</v>
      </c>
      <c r="K119" s="231">
        <v>12</v>
      </c>
      <c r="L119" s="165" t="s">
        <v>3834</v>
      </c>
      <c r="M119" s="165" t="s">
        <v>643</v>
      </c>
      <c r="N119" s="64">
        <v>0</v>
      </c>
      <c r="O119" s="64">
        <v>2</v>
      </c>
      <c r="P119" s="64">
        <v>0</v>
      </c>
      <c r="Q119" s="64">
        <v>0</v>
      </c>
      <c r="R119" s="64">
        <f t="shared" si="14"/>
        <v>2</v>
      </c>
      <c r="S119" s="105" t="s">
        <v>7271</v>
      </c>
      <c r="T119" s="105" t="s">
        <v>7282</v>
      </c>
      <c r="U119" s="159">
        <f t="shared" si="15"/>
        <v>2</v>
      </c>
      <c r="V119" s="273">
        <v>0</v>
      </c>
      <c r="W119" s="100">
        <f t="shared" si="13"/>
        <v>0</v>
      </c>
      <c r="X119" s="105" t="str">
        <f t="shared" si="16"/>
        <v>En Riesgo de no Cumplimiento</v>
      </c>
      <c r="Y119" s="166" t="s">
        <v>7683</v>
      </c>
      <c r="Z119" s="159">
        <f t="shared" si="17"/>
        <v>0</v>
      </c>
      <c r="AA119" s="159"/>
      <c r="AB119" s="100" t="str">
        <f t="shared" si="20"/>
        <v>No hay ejecución</v>
      </c>
      <c r="AC119" s="105" t="str">
        <f t="shared" si="18"/>
        <v>NA</v>
      </c>
      <c r="AD119" s="166"/>
      <c r="AE119" s="65">
        <f t="shared" si="21"/>
        <v>0</v>
      </c>
      <c r="AF119" s="100" t="str">
        <f t="shared" si="22"/>
        <v>No hay Programación</v>
      </c>
      <c r="AG119" s="105" t="str">
        <f t="shared" si="19"/>
        <v>De acuerdo a lo programado</v>
      </c>
      <c r="AH119" s="166"/>
      <c r="AI119" s="100" t="s">
        <v>502</v>
      </c>
      <c r="AJ119" s="100" t="s">
        <v>502</v>
      </c>
    </row>
    <row r="120" spans="1:36" ht="37.049999999999997" customHeight="1" thickTop="1" thickBot="1">
      <c r="A120" s="232">
        <v>105</v>
      </c>
      <c r="B120" s="233" t="s">
        <v>400</v>
      </c>
      <c r="C120" s="233">
        <v>0</v>
      </c>
      <c r="D120" s="233">
        <v>0</v>
      </c>
      <c r="E120" s="233" t="s">
        <v>41</v>
      </c>
      <c r="F120" s="233">
        <v>18</v>
      </c>
      <c r="G120" s="231" t="s">
        <v>547</v>
      </c>
      <c r="H120" s="165" t="s">
        <v>7283</v>
      </c>
      <c r="I120" s="231" t="s">
        <v>18</v>
      </c>
      <c r="J120" s="231" t="s">
        <v>129</v>
      </c>
      <c r="K120" s="231">
        <v>12</v>
      </c>
      <c r="L120" s="165" t="s">
        <v>3834</v>
      </c>
      <c r="M120" s="165" t="s">
        <v>643</v>
      </c>
      <c r="N120" s="64">
        <v>0</v>
      </c>
      <c r="O120" s="64">
        <v>1</v>
      </c>
      <c r="P120" s="64">
        <v>0</v>
      </c>
      <c r="Q120" s="64">
        <v>0</v>
      </c>
      <c r="R120" s="64">
        <f t="shared" si="14"/>
        <v>1</v>
      </c>
      <c r="S120" s="105" t="s">
        <v>7205</v>
      </c>
      <c r="T120" s="105" t="s">
        <v>172</v>
      </c>
      <c r="U120" s="159">
        <f t="shared" si="15"/>
        <v>1</v>
      </c>
      <c r="V120" s="273">
        <v>1</v>
      </c>
      <c r="W120" s="100">
        <f t="shared" si="13"/>
        <v>1</v>
      </c>
      <c r="X120" s="105" t="str">
        <f t="shared" si="16"/>
        <v>De acuerdo a lo programado</v>
      </c>
      <c r="Y120" s="105" t="s">
        <v>172</v>
      </c>
      <c r="Z120" s="159">
        <f t="shared" si="17"/>
        <v>0</v>
      </c>
      <c r="AA120" s="159"/>
      <c r="AB120" s="100" t="str">
        <f t="shared" si="20"/>
        <v>No hay ejecución</v>
      </c>
      <c r="AC120" s="105" t="str">
        <f t="shared" si="18"/>
        <v>NA</v>
      </c>
      <c r="AD120" s="166"/>
      <c r="AE120" s="65">
        <f t="shared" si="21"/>
        <v>1</v>
      </c>
      <c r="AF120" s="100">
        <f t="shared" si="22"/>
        <v>1</v>
      </c>
      <c r="AG120" s="105" t="str">
        <f t="shared" si="19"/>
        <v>De acuerdo a lo programado</v>
      </c>
      <c r="AH120" s="166"/>
      <c r="AI120" s="100" t="s">
        <v>502</v>
      </c>
      <c r="AJ120" s="100" t="s">
        <v>502</v>
      </c>
    </row>
    <row r="121" spans="1:36" ht="37.049999999999997" customHeight="1" thickTop="1" thickBot="1">
      <c r="A121" s="232">
        <v>106</v>
      </c>
      <c r="B121" s="233" t="s">
        <v>400</v>
      </c>
      <c r="C121" s="233">
        <v>0</v>
      </c>
      <c r="D121" s="233">
        <v>0</v>
      </c>
      <c r="E121" s="233" t="s">
        <v>41</v>
      </c>
      <c r="F121" s="233">
        <v>18</v>
      </c>
      <c r="G121" s="231" t="s">
        <v>547</v>
      </c>
      <c r="H121" s="165" t="s">
        <v>7284</v>
      </c>
      <c r="I121" s="231" t="s">
        <v>18</v>
      </c>
      <c r="J121" s="231" t="s">
        <v>129</v>
      </c>
      <c r="K121" s="231">
        <v>12</v>
      </c>
      <c r="L121" s="165" t="s">
        <v>3778</v>
      </c>
      <c r="M121" s="165" t="s">
        <v>643</v>
      </c>
      <c r="N121" s="64">
        <v>0</v>
      </c>
      <c r="O121" s="64">
        <v>1</v>
      </c>
      <c r="P121" s="64">
        <v>0</v>
      </c>
      <c r="Q121" s="64">
        <v>0</v>
      </c>
      <c r="R121" s="64">
        <f t="shared" si="14"/>
        <v>1</v>
      </c>
      <c r="S121" s="105" t="s">
        <v>7205</v>
      </c>
      <c r="T121" s="105" t="s">
        <v>172</v>
      </c>
      <c r="U121" s="159">
        <f t="shared" si="15"/>
        <v>1</v>
      </c>
      <c r="V121" s="273">
        <v>1</v>
      </c>
      <c r="W121" s="100">
        <f t="shared" si="13"/>
        <v>1</v>
      </c>
      <c r="X121" s="105" t="str">
        <f t="shared" si="16"/>
        <v>De acuerdo a lo programado</v>
      </c>
      <c r="Y121" s="105" t="s">
        <v>172</v>
      </c>
      <c r="Z121" s="159">
        <f t="shared" si="17"/>
        <v>0</v>
      </c>
      <c r="AA121" s="159"/>
      <c r="AB121" s="100" t="str">
        <f t="shared" si="20"/>
        <v>No hay ejecución</v>
      </c>
      <c r="AC121" s="105" t="str">
        <f t="shared" si="18"/>
        <v>NA</v>
      </c>
      <c r="AD121" s="166"/>
      <c r="AE121" s="65">
        <f t="shared" si="21"/>
        <v>1</v>
      </c>
      <c r="AF121" s="100">
        <f t="shared" si="22"/>
        <v>1</v>
      </c>
      <c r="AG121" s="105" t="str">
        <f t="shared" si="19"/>
        <v>De acuerdo a lo programado</v>
      </c>
      <c r="AH121" s="166"/>
      <c r="AI121" s="100" t="s">
        <v>502</v>
      </c>
      <c r="AJ121" s="100" t="s">
        <v>502</v>
      </c>
    </row>
    <row r="122" spans="1:36" ht="37.049999999999997" customHeight="1" thickTop="1" thickBot="1">
      <c r="A122" s="232">
        <v>107</v>
      </c>
      <c r="B122" s="233" t="s">
        <v>400</v>
      </c>
      <c r="C122" s="233">
        <v>0</v>
      </c>
      <c r="D122" s="233">
        <v>0</v>
      </c>
      <c r="E122" s="233" t="s">
        <v>41</v>
      </c>
      <c r="F122" s="233">
        <v>18</v>
      </c>
      <c r="G122" s="231" t="s">
        <v>547</v>
      </c>
      <c r="H122" s="165" t="s">
        <v>7285</v>
      </c>
      <c r="I122" s="231" t="s">
        <v>18</v>
      </c>
      <c r="J122" s="231" t="s">
        <v>129</v>
      </c>
      <c r="K122" s="231">
        <v>12</v>
      </c>
      <c r="L122" s="165" t="s">
        <v>3778</v>
      </c>
      <c r="M122" s="165" t="s">
        <v>643</v>
      </c>
      <c r="N122" s="64">
        <v>0</v>
      </c>
      <c r="O122" s="64">
        <v>1</v>
      </c>
      <c r="P122" s="64">
        <v>0</v>
      </c>
      <c r="Q122" s="64">
        <v>0</v>
      </c>
      <c r="R122" s="64">
        <f t="shared" si="14"/>
        <v>1</v>
      </c>
      <c r="S122" s="105" t="s">
        <v>7205</v>
      </c>
      <c r="T122" s="105" t="s">
        <v>172</v>
      </c>
      <c r="U122" s="159">
        <f t="shared" si="15"/>
        <v>1</v>
      </c>
      <c r="V122" s="273">
        <v>0</v>
      </c>
      <c r="W122" s="100">
        <f t="shared" si="13"/>
        <v>0</v>
      </c>
      <c r="X122" s="105" t="str">
        <f t="shared" si="16"/>
        <v>En Riesgo de no Cumplimiento</v>
      </c>
      <c r="Y122" s="105" t="s">
        <v>172</v>
      </c>
      <c r="Z122" s="159">
        <f t="shared" si="17"/>
        <v>0</v>
      </c>
      <c r="AA122" s="159"/>
      <c r="AB122" s="100" t="str">
        <f t="shared" si="20"/>
        <v>No hay ejecución</v>
      </c>
      <c r="AC122" s="105" t="str">
        <f t="shared" si="18"/>
        <v>NA</v>
      </c>
      <c r="AD122" s="166"/>
      <c r="AE122" s="65">
        <f t="shared" si="21"/>
        <v>0</v>
      </c>
      <c r="AF122" s="100" t="str">
        <f t="shared" si="22"/>
        <v>No hay Programación</v>
      </c>
      <c r="AG122" s="105" t="str">
        <f t="shared" si="19"/>
        <v>De acuerdo a lo programado</v>
      </c>
      <c r="AH122" s="166"/>
      <c r="AI122" s="100" t="s">
        <v>502</v>
      </c>
      <c r="AJ122" s="100" t="s">
        <v>502</v>
      </c>
    </row>
    <row r="123" spans="1:36" ht="37.049999999999997" customHeight="1" thickTop="1" thickBot="1">
      <c r="A123" s="232">
        <v>108</v>
      </c>
      <c r="B123" s="233" t="s">
        <v>400</v>
      </c>
      <c r="C123" s="233">
        <v>0</v>
      </c>
      <c r="D123" s="233">
        <v>0</v>
      </c>
      <c r="E123" s="233" t="s">
        <v>41</v>
      </c>
      <c r="F123" s="233">
        <v>18</v>
      </c>
      <c r="G123" s="231" t="s">
        <v>547</v>
      </c>
      <c r="H123" s="165" t="s">
        <v>7286</v>
      </c>
      <c r="I123" s="231" t="s">
        <v>18</v>
      </c>
      <c r="J123" s="231" t="s">
        <v>129</v>
      </c>
      <c r="K123" s="231">
        <v>12</v>
      </c>
      <c r="L123" s="165" t="s">
        <v>3778</v>
      </c>
      <c r="M123" s="165" t="s">
        <v>643</v>
      </c>
      <c r="N123" s="64">
        <v>0</v>
      </c>
      <c r="O123" s="64">
        <v>1</v>
      </c>
      <c r="P123" s="64">
        <v>0</v>
      </c>
      <c r="Q123" s="64">
        <v>0</v>
      </c>
      <c r="R123" s="64">
        <f t="shared" si="14"/>
        <v>1</v>
      </c>
      <c r="S123" s="105" t="s">
        <v>7205</v>
      </c>
      <c r="T123" s="105" t="s">
        <v>172</v>
      </c>
      <c r="U123" s="159">
        <f t="shared" si="15"/>
        <v>1</v>
      </c>
      <c r="V123" s="273">
        <v>0</v>
      </c>
      <c r="W123" s="100">
        <f t="shared" si="13"/>
        <v>0</v>
      </c>
      <c r="X123" s="105" t="str">
        <f t="shared" si="16"/>
        <v>En Riesgo de no Cumplimiento</v>
      </c>
      <c r="Y123" s="105" t="s">
        <v>172</v>
      </c>
      <c r="Z123" s="159">
        <f t="shared" si="17"/>
        <v>0</v>
      </c>
      <c r="AA123" s="159"/>
      <c r="AB123" s="100" t="str">
        <f t="shared" si="20"/>
        <v>No hay ejecución</v>
      </c>
      <c r="AC123" s="105" t="str">
        <f t="shared" si="18"/>
        <v>NA</v>
      </c>
      <c r="AD123" s="166"/>
      <c r="AE123" s="65">
        <f t="shared" si="21"/>
        <v>0</v>
      </c>
      <c r="AF123" s="100" t="str">
        <f t="shared" si="22"/>
        <v>No hay Programación</v>
      </c>
      <c r="AG123" s="105" t="str">
        <f t="shared" si="19"/>
        <v>De acuerdo a lo programado</v>
      </c>
      <c r="AH123" s="166"/>
      <c r="AI123" s="100" t="s">
        <v>502</v>
      </c>
      <c r="AJ123" s="100" t="s">
        <v>502</v>
      </c>
    </row>
    <row r="124" spans="1:36" ht="37.049999999999997" customHeight="1" thickTop="1" thickBot="1">
      <c r="A124" s="232">
        <v>109</v>
      </c>
      <c r="B124" s="233" t="s">
        <v>400</v>
      </c>
      <c r="C124" s="233">
        <v>0</v>
      </c>
      <c r="D124" s="233">
        <v>0</v>
      </c>
      <c r="E124" s="233" t="s">
        <v>41</v>
      </c>
      <c r="F124" s="233">
        <v>18</v>
      </c>
      <c r="G124" s="231" t="s">
        <v>547</v>
      </c>
      <c r="H124" s="165" t="s">
        <v>7286</v>
      </c>
      <c r="I124" s="231" t="s">
        <v>18</v>
      </c>
      <c r="J124" s="231" t="s">
        <v>129</v>
      </c>
      <c r="K124" s="231">
        <v>12</v>
      </c>
      <c r="L124" s="165" t="s">
        <v>3834</v>
      </c>
      <c r="M124" s="165" t="s">
        <v>643</v>
      </c>
      <c r="N124" s="64">
        <v>0</v>
      </c>
      <c r="O124" s="64">
        <v>1</v>
      </c>
      <c r="P124" s="64">
        <v>0</v>
      </c>
      <c r="Q124" s="64">
        <v>0</v>
      </c>
      <c r="R124" s="64">
        <f t="shared" si="14"/>
        <v>1</v>
      </c>
      <c r="S124" s="105" t="s">
        <v>7205</v>
      </c>
      <c r="T124" s="105" t="s">
        <v>172</v>
      </c>
      <c r="U124" s="159">
        <f t="shared" si="15"/>
        <v>1</v>
      </c>
      <c r="V124" s="273">
        <v>0</v>
      </c>
      <c r="W124" s="100">
        <f t="shared" si="13"/>
        <v>0</v>
      </c>
      <c r="X124" s="105" t="str">
        <f t="shared" si="16"/>
        <v>En Riesgo de no Cumplimiento</v>
      </c>
      <c r="Y124" s="105" t="s">
        <v>172</v>
      </c>
      <c r="Z124" s="159">
        <f t="shared" si="17"/>
        <v>0</v>
      </c>
      <c r="AA124" s="159"/>
      <c r="AB124" s="100" t="str">
        <f t="shared" si="20"/>
        <v>No hay ejecución</v>
      </c>
      <c r="AC124" s="105" t="str">
        <f t="shared" si="18"/>
        <v>NA</v>
      </c>
      <c r="AD124" s="166"/>
      <c r="AE124" s="65">
        <f t="shared" si="21"/>
        <v>0</v>
      </c>
      <c r="AF124" s="100" t="str">
        <f t="shared" si="22"/>
        <v>No hay Programación</v>
      </c>
      <c r="AG124" s="105" t="str">
        <f t="shared" si="19"/>
        <v>De acuerdo a lo programado</v>
      </c>
      <c r="AH124" s="166"/>
      <c r="AI124" s="100" t="s">
        <v>502</v>
      </c>
      <c r="AJ124" s="100" t="s">
        <v>502</v>
      </c>
    </row>
    <row r="125" spans="1:36" ht="37.049999999999997" customHeight="1" thickTop="1" thickBot="1">
      <c r="A125" s="232">
        <v>110</v>
      </c>
      <c r="B125" s="233" t="s">
        <v>400</v>
      </c>
      <c r="C125" s="233">
        <v>0</v>
      </c>
      <c r="D125" s="233">
        <v>0</v>
      </c>
      <c r="E125" s="233" t="s">
        <v>41</v>
      </c>
      <c r="F125" s="233">
        <v>18</v>
      </c>
      <c r="G125" s="231" t="s">
        <v>547</v>
      </c>
      <c r="H125" s="165" t="s">
        <v>7287</v>
      </c>
      <c r="I125" s="231" t="s">
        <v>345</v>
      </c>
      <c r="J125" s="231" t="s">
        <v>129</v>
      </c>
      <c r="K125" s="231">
        <v>2</v>
      </c>
      <c r="L125" s="165" t="s">
        <v>640</v>
      </c>
      <c r="M125" s="165" t="s">
        <v>636</v>
      </c>
      <c r="N125" s="64">
        <v>0</v>
      </c>
      <c r="O125" s="64">
        <v>5</v>
      </c>
      <c r="P125" s="64">
        <v>10</v>
      </c>
      <c r="Q125" s="64">
        <v>2</v>
      </c>
      <c r="R125" s="64">
        <f t="shared" si="14"/>
        <v>17</v>
      </c>
      <c r="S125" s="105" t="s">
        <v>7271</v>
      </c>
      <c r="T125" s="105" t="s">
        <v>172</v>
      </c>
      <c r="U125" s="159">
        <f t="shared" si="15"/>
        <v>5</v>
      </c>
      <c r="V125" s="273">
        <v>3</v>
      </c>
      <c r="W125" s="100">
        <f t="shared" si="13"/>
        <v>0.6</v>
      </c>
      <c r="X125" s="105" t="str">
        <f t="shared" si="16"/>
        <v>En Riesgo de no Cumplimiento</v>
      </c>
      <c r="Y125" s="105" t="s">
        <v>172</v>
      </c>
      <c r="Z125" s="159">
        <f t="shared" si="17"/>
        <v>12</v>
      </c>
      <c r="AA125" s="159"/>
      <c r="AB125" s="100" t="str">
        <f t="shared" si="20"/>
        <v>No hay ejecución</v>
      </c>
      <c r="AC125" s="105" t="str">
        <f t="shared" si="18"/>
        <v>NA</v>
      </c>
      <c r="AD125" s="166"/>
      <c r="AE125" s="65">
        <f t="shared" si="21"/>
        <v>3</v>
      </c>
      <c r="AF125" s="100">
        <f t="shared" si="22"/>
        <v>0.17647058823529413</v>
      </c>
      <c r="AG125" s="105" t="str">
        <f t="shared" si="19"/>
        <v>Incumplimiento</v>
      </c>
      <c r="AH125" s="166"/>
      <c r="AI125" s="100" t="s">
        <v>502</v>
      </c>
      <c r="AJ125" s="100" t="s">
        <v>502</v>
      </c>
    </row>
    <row r="126" spans="1:36" ht="37.049999999999997" customHeight="1" thickTop="1" thickBot="1">
      <c r="A126" s="232">
        <v>111</v>
      </c>
      <c r="B126" s="233" t="s">
        <v>400</v>
      </c>
      <c r="C126" s="233">
        <v>0</v>
      </c>
      <c r="D126" s="233">
        <v>0</v>
      </c>
      <c r="E126" s="233" t="s">
        <v>41</v>
      </c>
      <c r="F126" s="233">
        <v>18</v>
      </c>
      <c r="G126" s="231" t="s">
        <v>547</v>
      </c>
      <c r="H126" s="165" t="s">
        <v>7288</v>
      </c>
      <c r="I126" s="231" t="s">
        <v>345</v>
      </c>
      <c r="J126" s="231" t="s">
        <v>129</v>
      </c>
      <c r="K126" s="231">
        <v>2</v>
      </c>
      <c r="L126" s="165" t="s">
        <v>640</v>
      </c>
      <c r="M126" s="165" t="s">
        <v>636</v>
      </c>
      <c r="N126" s="64">
        <v>27</v>
      </c>
      <c r="O126" s="64">
        <v>0</v>
      </c>
      <c r="P126" s="64">
        <v>0</v>
      </c>
      <c r="Q126" s="64">
        <v>0</v>
      </c>
      <c r="R126" s="64">
        <f t="shared" si="14"/>
        <v>27</v>
      </c>
      <c r="S126" s="105" t="s">
        <v>7271</v>
      </c>
      <c r="T126" s="105" t="s">
        <v>172</v>
      </c>
      <c r="U126" s="159">
        <f t="shared" si="15"/>
        <v>27</v>
      </c>
      <c r="V126" s="273">
        <v>27</v>
      </c>
      <c r="W126" s="100">
        <f t="shared" si="13"/>
        <v>1</v>
      </c>
      <c r="X126" s="105" t="str">
        <f t="shared" si="16"/>
        <v>De acuerdo a lo programado</v>
      </c>
      <c r="Y126" s="105" t="s">
        <v>172</v>
      </c>
      <c r="Z126" s="159">
        <f t="shared" si="17"/>
        <v>0</v>
      </c>
      <c r="AA126" s="159"/>
      <c r="AB126" s="100" t="str">
        <f t="shared" si="20"/>
        <v>No hay ejecución</v>
      </c>
      <c r="AC126" s="105" t="str">
        <f t="shared" si="18"/>
        <v>NA</v>
      </c>
      <c r="AD126" s="166"/>
      <c r="AE126" s="65">
        <f t="shared" si="21"/>
        <v>27</v>
      </c>
      <c r="AF126" s="100">
        <f t="shared" si="22"/>
        <v>1</v>
      </c>
      <c r="AG126" s="105" t="str">
        <f t="shared" si="19"/>
        <v>De acuerdo a lo programado</v>
      </c>
      <c r="AH126" s="166"/>
      <c r="AI126" s="100" t="s">
        <v>502</v>
      </c>
      <c r="AJ126" s="100" t="s">
        <v>502</v>
      </c>
    </row>
    <row r="127" spans="1:36" ht="37.049999999999997" customHeight="1" thickTop="1" thickBot="1">
      <c r="A127" s="232">
        <v>112</v>
      </c>
      <c r="B127" s="233" t="s">
        <v>400</v>
      </c>
      <c r="C127" s="233">
        <v>0</v>
      </c>
      <c r="D127" s="233">
        <v>0</v>
      </c>
      <c r="E127" s="233" t="s">
        <v>41</v>
      </c>
      <c r="F127" s="233">
        <v>18</v>
      </c>
      <c r="G127" s="231" t="s">
        <v>547</v>
      </c>
      <c r="H127" s="165" t="s">
        <v>7289</v>
      </c>
      <c r="I127" s="231" t="s">
        <v>345</v>
      </c>
      <c r="J127" s="231" t="s">
        <v>129</v>
      </c>
      <c r="K127" s="231">
        <v>2</v>
      </c>
      <c r="L127" s="165" t="s">
        <v>3807</v>
      </c>
      <c r="M127" s="165" t="s">
        <v>7290</v>
      </c>
      <c r="N127" s="64">
        <v>0</v>
      </c>
      <c r="O127" s="64">
        <v>2</v>
      </c>
      <c r="P127" s="64">
        <v>3</v>
      </c>
      <c r="Q127" s="64">
        <v>1</v>
      </c>
      <c r="R127" s="64">
        <f t="shared" si="14"/>
        <v>6</v>
      </c>
      <c r="S127" s="105" t="s">
        <v>7271</v>
      </c>
      <c r="T127" s="105" t="s">
        <v>172</v>
      </c>
      <c r="U127" s="159">
        <f t="shared" si="15"/>
        <v>2</v>
      </c>
      <c r="V127" s="273">
        <v>0</v>
      </c>
      <c r="W127" s="100">
        <f t="shared" ref="W127:W190" si="23">IF(V127="","No hay ejecución",IF(AND(U127&gt;0), V127/U127,"No hay Programación"))</f>
        <v>0</v>
      </c>
      <c r="X127" s="105" t="str">
        <f t="shared" si="16"/>
        <v>En Riesgo de no Cumplimiento</v>
      </c>
      <c r="Y127" s="105" t="s">
        <v>172</v>
      </c>
      <c r="Z127" s="159">
        <f t="shared" si="17"/>
        <v>4</v>
      </c>
      <c r="AA127" s="159"/>
      <c r="AB127" s="100" t="str">
        <f t="shared" si="20"/>
        <v>No hay ejecución</v>
      </c>
      <c r="AC127" s="105" t="str">
        <f t="shared" si="18"/>
        <v>NA</v>
      </c>
      <c r="AD127" s="166"/>
      <c r="AE127" s="65">
        <f t="shared" si="21"/>
        <v>0</v>
      </c>
      <c r="AF127" s="100" t="str">
        <f t="shared" si="22"/>
        <v>No hay Programación</v>
      </c>
      <c r="AG127" s="105" t="str">
        <f t="shared" si="19"/>
        <v>De acuerdo a lo programado</v>
      </c>
      <c r="AH127" s="166"/>
      <c r="AI127" s="100" t="s">
        <v>502</v>
      </c>
      <c r="AJ127" s="100" t="s">
        <v>502</v>
      </c>
    </row>
    <row r="128" spans="1:36" ht="37.049999999999997" customHeight="1" thickTop="1" thickBot="1">
      <c r="A128" s="232">
        <v>113</v>
      </c>
      <c r="B128" s="233" t="s">
        <v>400</v>
      </c>
      <c r="C128" s="233">
        <v>0</v>
      </c>
      <c r="D128" s="233">
        <v>0</v>
      </c>
      <c r="E128" s="233" t="s">
        <v>41</v>
      </c>
      <c r="F128" s="233">
        <v>18</v>
      </c>
      <c r="G128" s="231" t="s">
        <v>547</v>
      </c>
      <c r="H128" s="165" t="s">
        <v>7671</v>
      </c>
      <c r="I128" s="231" t="s">
        <v>345</v>
      </c>
      <c r="J128" s="231" t="s">
        <v>129</v>
      </c>
      <c r="K128" s="231">
        <v>2</v>
      </c>
      <c r="L128" s="165" t="s">
        <v>7672</v>
      </c>
      <c r="M128" s="165" t="s">
        <v>7673</v>
      </c>
      <c r="N128" s="64">
        <v>0</v>
      </c>
      <c r="O128" s="64">
        <v>0</v>
      </c>
      <c r="P128" s="64">
        <v>2</v>
      </c>
      <c r="Q128" s="64">
        <v>0</v>
      </c>
      <c r="R128" s="64">
        <f t="shared" si="14"/>
        <v>2</v>
      </c>
      <c r="S128" s="105" t="s">
        <v>7196</v>
      </c>
      <c r="T128" s="105"/>
      <c r="U128" s="159">
        <f t="shared" si="15"/>
        <v>0</v>
      </c>
      <c r="V128" s="273"/>
      <c r="W128" s="100" t="str">
        <f t="shared" si="23"/>
        <v>No hay ejecución</v>
      </c>
      <c r="X128" s="105" t="str">
        <f t="shared" si="16"/>
        <v>NA</v>
      </c>
      <c r="Y128" s="105" t="s">
        <v>172</v>
      </c>
      <c r="Z128" s="159">
        <f t="shared" si="17"/>
        <v>2</v>
      </c>
      <c r="AA128" s="159"/>
      <c r="AB128" s="100" t="str">
        <f t="shared" si="20"/>
        <v>No hay ejecución</v>
      </c>
      <c r="AC128" s="105" t="str">
        <f t="shared" si="18"/>
        <v>NA</v>
      </c>
      <c r="AD128" s="166"/>
      <c r="AE128" s="65">
        <f t="shared" si="21"/>
        <v>0</v>
      </c>
      <c r="AF128" s="100" t="str">
        <f t="shared" si="22"/>
        <v>No hay Programación</v>
      </c>
      <c r="AG128" s="105" t="str">
        <f t="shared" si="19"/>
        <v>De acuerdo a lo programado</v>
      </c>
      <c r="AH128" s="166"/>
      <c r="AI128" s="100" t="s">
        <v>502</v>
      </c>
      <c r="AJ128" s="100" t="s">
        <v>502</v>
      </c>
    </row>
    <row r="129" spans="1:36" ht="37.049999999999997" customHeight="1" thickTop="1" thickBot="1">
      <c r="A129" s="232">
        <v>114</v>
      </c>
      <c r="B129" s="233" t="s">
        <v>400</v>
      </c>
      <c r="C129" s="233">
        <v>0</v>
      </c>
      <c r="D129" s="233">
        <v>0</v>
      </c>
      <c r="E129" s="233" t="s">
        <v>41</v>
      </c>
      <c r="F129" s="233">
        <v>18</v>
      </c>
      <c r="G129" s="231" t="s">
        <v>428</v>
      </c>
      <c r="H129" s="165" t="s">
        <v>7227</v>
      </c>
      <c r="I129" s="231" t="s">
        <v>345</v>
      </c>
      <c r="J129" s="231" t="s">
        <v>129</v>
      </c>
      <c r="K129" s="231">
        <v>11</v>
      </c>
      <c r="L129" s="165" t="s">
        <v>640</v>
      </c>
      <c r="M129" s="165" t="s">
        <v>636</v>
      </c>
      <c r="N129" s="64">
        <v>0</v>
      </c>
      <c r="O129" s="64">
        <v>0</v>
      </c>
      <c r="P129" s="64">
        <v>0</v>
      </c>
      <c r="Q129" s="64">
        <v>6</v>
      </c>
      <c r="R129" s="64">
        <f t="shared" si="14"/>
        <v>6</v>
      </c>
      <c r="S129" s="105" t="s">
        <v>7271</v>
      </c>
      <c r="T129" s="105" t="s">
        <v>172</v>
      </c>
      <c r="U129" s="159">
        <f t="shared" si="15"/>
        <v>0</v>
      </c>
      <c r="V129" s="273">
        <v>0</v>
      </c>
      <c r="W129" s="100" t="str">
        <f t="shared" si="23"/>
        <v>No hay Programación</v>
      </c>
      <c r="X129" s="105" t="str">
        <f t="shared" si="16"/>
        <v>De acuerdo a lo programado</v>
      </c>
      <c r="Y129" s="105" t="s">
        <v>172</v>
      </c>
      <c r="Z129" s="159">
        <f t="shared" si="17"/>
        <v>6</v>
      </c>
      <c r="AA129" s="159"/>
      <c r="AB129" s="100" t="str">
        <f t="shared" si="20"/>
        <v>No hay ejecución</v>
      </c>
      <c r="AC129" s="105" t="str">
        <f t="shared" si="18"/>
        <v>NA</v>
      </c>
      <c r="AD129" s="166"/>
      <c r="AE129" s="65">
        <f t="shared" si="21"/>
        <v>0</v>
      </c>
      <c r="AF129" s="100" t="str">
        <f t="shared" si="22"/>
        <v>No hay Programación</v>
      </c>
      <c r="AG129" s="105" t="str">
        <f t="shared" si="19"/>
        <v>De acuerdo a lo programado</v>
      </c>
      <c r="AH129" s="166"/>
      <c r="AI129" s="100" t="s">
        <v>502</v>
      </c>
      <c r="AJ129" s="100" t="s">
        <v>502</v>
      </c>
    </row>
    <row r="130" spans="1:36" ht="37.049999999999997" customHeight="1" thickTop="1" thickBot="1">
      <c r="A130" s="232">
        <v>115</v>
      </c>
      <c r="B130" s="233" t="s">
        <v>400</v>
      </c>
      <c r="C130" s="233">
        <v>0</v>
      </c>
      <c r="D130" s="233">
        <v>0</v>
      </c>
      <c r="E130" s="233" t="s">
        <v>41</v>
      </c>
      <c r="F130" s="233">
        <v>18</v>
      </c>
      <c r="G130" s="231" t="s">
        <v>550</v>
      </c>
      <c r="H130" s="165" t="s">
        <v>7291</v>
      </c>
      <c r="I130" s="231" t="s">
        <v>20</v>
      </c>
      <c r="J130" s="231" t="s">
        <v>129</v>
      </c>
      <c r="K130" s="231">
        <v>2</v>
      </c>
      <c r="L130" s="165" t="s">
        <v>2201</v>
      </c>
      <c r="M130" s="165" t="s">
        <v>3764</v>
      </c>
      <c r="N130" s="64">
        <v>19</v>
      </c>
      <c r="O130" s="64">
        <v>0</v>
      </c>
      <c r="P130" s="64">
        <v>0</v>
      </c>
      <c r="Q130" s="64">
        <v>0</v>
      </c>
      <c r="R130" s="64">
        <f t="shared" si="14"/>
        <v>19</v>
      </c>
      <c r="S130" s="105" t="s">
        <v>7292</v>
      </c>
      <c r="T130" s="105" t="s">
        <v>172</v>
      </c>
      <c r="U130" s="159">
        <f t="shared" si="15"/>
        <v>19</v>
      </c>
      <c r="V130" s="273">
        <v>19</v>
      </c>
      <c r="W130" s="100">
        <f t="shared" si="23"/>
        <v>1</v>
      </c>
      <c r="X130" s="105" t="str">
        <f t="shared" si="16"/>
        <v>De acuerdo a lo programado</v>
      </c>
      <c r="Y130" s="105" t="s">
        <v>172</v>
      </c>
      <c r="Z130" s="159">
        <f t="shared" si="17"/>
        <v>0</v>
      </c>
      <c r="AA130" s="159"/>
      <c r="AB130" s="100" t="str">
        <f t="shared" si="20"/>
        <v>No hay ejecución</v>
      </c>
      <c r="AC130" s="105" t="str">
        <f t="shared" si="18"/>
        <v>NA</v>
      </c>
      <c r="AD130" s="166"/>
      <c r="AE130" s="65">
        <f t="shared" si="21"/>
        <v>19</v>
      </c>
      <c r="AF130" s="100">
        <f t="shared" si="22"/>
        <v>1</v>
      </c>
      <c r="AG130" s="105" t="str">
        <f t="shared" si="19"/>
        <v>De acuerdo a lo programado</v>
      </c>
      <c r="AH130" s="166"/>
      <c r="AI130" s="100" t="s">
        <v>502</v>
      </c>
      <c r="AJ130" s="100" t="s">
        <v>502</v>
      </c>
    </row>
    <row r="131" spans="1:36" ht="37.049999999999997" customHeight="1" thickTop="1" thickBot="1">
      <c r="A131" s="232">
        <v>116</v>
      </c>
      <c r="B131" s="233" t="s">
        <v>400</v>
      </c>
      <c r="C131" s="233">
        <v>0</v>
      </c>
      <c r="D131" s="233">
        <v>0</v>
      </c>
      <c r="E131" s="233" t="s">
        <v>41</v>
      </c>
      <c r="F131" s="233">
        <v>18</v>
      </c>
      <c r="G131" s="231" t="s">
        <v>550</v>
      </c>
      <c r="H131" s="165" t="s">
        <v>7229</v>
      </c>
      <c r="I131" s="231" t="s">
        <v>20</v>
      </c>
      <c r="J131" s="231" t="s">
        <v>129</v>
      </c>
      <c r="K131" s="231">
        <v>2</v>
      </c>
      <c r="L131" s="165" t="s">
        <v>2209</v>
      </c>
      <c r="M131" s="165" t="s">
        <v>3764</v>
      </c>
      <c r="N131" s="64">
        <v>19</v>
      </c>
      <c r="O131" s="64">
        <v>0</v>
      </c>
      <c r="P131" s="64">
        <v>0</v>
      </c>
      <c r="Q131" s="64">
        <v>0</v>
      </c>
      <c r="R131" s="64">
        <f t="shared" si="14"/>
        <v>19</v>
      </c>
      <c r="S131" s="105" t="s">
        <v>7292</v>
      </c>
      <c r="T131" s="105" t="s">
        <v>172</v>
      </c>
      <c r="U131" s="159">
        <f t="shared" si="15"/>
        <v>19</v>
      </c>
      <c r="V131" s="273">
        <v>19</v>
      </c>
      <c r="W131" s="100">
        <f t="shared" si="23"/>
        <v>1</v>
      </c>
      <c r="X131" s="105" t="str">
        <f t="shared" si="16"/>
        <v>De acuerdo a lo programado</v>
      </c>
      <c r="Y131" s="105" t="s">
        <v>172</v>
      </c>
      <c r="Z131" s="159">
        <f t="shared" si="17"/>
        <v>0</v>
      </c>
      <c r="AA131" s="159"/>
      <c r="AB131" s="100" t="str">
        <f t="shared" si="20"/>
        <v>No hay ejecución</v>
      </c>
      <c r="AC131" s="105" t="str">
        <f t="shared" si="18"/>
        <v>NA</v>
      </c>
      <c r="AD131" s="166"/>
      <c r="AE131" s="65">
        <f t="shared" si="21"/>
        <v>19</v>
      </c>
      <c r="AF131" s="100">
        <f t="shared" si="22"/>
        <v>1</v>
      </c>
      <c r="AG131" s="105" t="str">
        <f t="shared" si="19"/>
        <v>De acuerdo a lo programado</v>
      </c>
      <c r="AH131" s="166"/>
      <c r="AI131" s="100" t="s">
        <v>502</v>
      </c>
      <c r="AJ131" s="100" t="s">
        <v>502</v>
      </c>
    </row>
    <row r="132" spans="1:36" ht="37.049999999999997" customHeight="1" thickTop="1" thickBot="1">
      <c r="A132" s="232">
        <v>117</v>
      </c>
      <c r="B132" s="233" t="s">
        <v>400</v>
      </c>
      <c r="C132" s="233">
        <v>0</v>
      </c>
      <c r="D132" s="233">
        <v>0</v>
      </c>
      <c r="E132" s="233" t="s">
        <v>41</v>
      </c>
      <c r="F132" s="233">
        <v>18</v>
      </c>
      <c r="G132" s="231" t="s">
        <v>550</v>
      </c>
      <c r="H132" s="165" t="s">
        <v>7230</v>
      </c>
      <c r="I132" s="231" t="s">
        <v>20</v>
      </c>
      <c r="J132" s="231" t="s">
        <v>129</v>
      </c>
      <c r="K132" s="231">
        <v>2</v>
      </c>
      <c r="L132" s="165" t="s">
        <v>3769</v>
      </c>
      <c r="M132" s="165" t="s">
        <v>3764</v>
      </c>
      <c r="N132" s="64">
        <v>19</v>
      </c>
      <c r="O132" s="64">
        <v>0</v>
      </c>
      <c r="P132" s="64">
        <v>0</v>
      </c>
      <c r="Q132" s="64">
        <v>0</v>
      </c>
      <c r="R132" s="64">
        <f t="shared" si="14"/>
        <v>19</v>
      </c>
      <c r="S132" s="105" t="s">
        <v>7292</v>
      </c>
      <c r="T132" s="105" t="s">
        <v>172</v>
      </c>
      <c r="U132" s="159">
        <f t="shared" si="15"/>
        <v>19</v>
      </c>
      <c r="V132" s="273">
        <v>19</v>
      </c>
      <c r="W132" s="100">
        <f t="shared" si="23"/>
        <v>1</v>
      </c>
      <c r="X132" s="105" t="str">
        <f t="shared" si="16"/>
        <v>De acuerdo a lo programado</v>
      </c>
      <c r="Y132" s="105" t="s">
        <v>172</v>
      </c>
      <c r="Z132" s="159">
        <f t="shared" si="17"/>
        <v>0</v>
      </c>
      <c r="AA132" s="159"/>
      <c r="AB132" s="100" t="str">
        <f t="shared" si="20"/>
        <v>No hay ejecución</v>
      </c>
      <c r="AC132" s="105" t="str">
        <f t="shared" si="18"/>
        <v>NA</v>
      </c>
      <c r="AD132" s="166"/>
      <c r="AE132" s="65">
        <f t="shared" si="21"/>
        <v>19</v>
      </c>
      <c r="AF132" s="100">
        <f t="shared" si="22"/>
        <v>1</v>
      </c>
      <c r="AG132" s="105" t="str">
        <f t="shared" si="19"/>
        <v>De acuerdo a lo programado</v>
      </c>
      <c r="AH132" s="166"/>
      <c r="AI132" s="100" t="s">
        <v>502</v>
      </c>
      <c r="AJ132" s="100" t="s">
        <v>502</v>
      </c>
    </row>
    <row r="133" spans="1:36" ht="37.049999999999997" customHeight="1" thickTop="1" thickBot="1">
      <c r="A133" s="232">
        <v>118</v>
      </c>
      <c r="B133" s="233" t="s">
        <v>400</v>
      </c>
      <c r="C133" s="233">
        <v>0</v>
      </c>
      <c r="D133" s="233">
        <v>0</v>
      </c>
      <c r="E133" s="233" t="s">
        <v>41</v>
      </c>
      <c r="F133" s="233">
        <v>18</v>
      </c>
      <c r="G133" s="231" t="s">
        <v>550</v>
      </c>
      <c r="H133" s="165" t="s">
        <v>7293</v>
      </c>
      <c r="I133" s="231" t="s">
        <v>20</v>
      </c>
      <c r="J133" s="231" t="s">
        <v>129</v>
      </c>
      <c r="K133" s="231">
        <v>2</v>
      </c>
      <c r="L133" s="165" t="s">
        <v>2214</v>
      </c>
      <c r="M133" s="165" t="s">
        <v>2215</v>
      </c>
      <c r="N133" s="64">
        <v>38</v>
      </c>
      <c r="O133" s="64">
        <v>19</v>
      </c>
      <c r="P133" s="64">
        <v>19</v>
      </c>
      <c r="Q133" s="64">
        <v>19</v>
      </c>
      <c r="R133" s="64">
        <f t="shared" si="14"/>
        <v>95</v>
      </c>
      <c r="S133" s="105" t="s">
        <v>7292</v>
      </c>
      <c r="T133" s="105" t="s">
        <v>172</v>
      </c>
      <c r="U133" s="159">
        <f t="shared" si="15"/>
        <v>57</v>
      </c>
      <c r="V133" s="273">
        <v>61</v>
      </c>
      <c r="W133" s="100">
        <f t="shared" si="23"/>
        <v>1.0701754385964912</v>
      </c>
      <c r="X133" s="105" t="str">
        <f t="shared" si="16"/>
        <v>De acuerdo a lo programado</v>
      </c>
      <c r="Y133" s="105" t="s">
        <v>172</v>
      </c>
      <c r="Z133" s="159">
        <f t="shared" si="17"/>
        <v>38</v>
      </c>
      <c r="AA133" s="159"/>
      <c r="AB133" s="100" t="str">
        <f t="shared" si="20"/>
        <v>No hay ejecución</v>
      </c>
      <c r="AC133" s="105" t="str">
        <f t="shared" si="18"/>
        <v>NA</v>
      </c>
      <c r="AD133" s="166"/>
      <c r="AE133" s="65">
        <f t="shared" si="21"/>
        <v>61</v>
      </c>
      <c r="AF133" s="100">
        <f t="shared" si="22"/>
        <v>0.64210526315789473</v>
      </c>
      <c r="AG133" s="105" t="str">
        <f t="shared" si="19"/>
        <v>Incumplimiento</v>
      </c>
      <c r="AH133" s="166"/>
      <c r="AI133" s="100" t="s">
        <v>502</v>
      </c>
      <c r="AJ133" s="100" t="s">
        <v>502</v>
      </c>
    </row>
    <row r="134" spans="1:36" ht="37.049999999999997" customHeight="1" thickTop="1" thickBot="1">
      <c r="A134" s="232">
        <v>119</v>
      </c>
      <c r="B134" s="233" t="s">
        <v>400</v>
      </c>
      <c r="C134" s="233">
        <v>0</v>
      </c>
      <c r="D134" s="233">
        <v>0</v>
      </c>
      <c r="E134" s="233" t="s">
        <v>41</v>
      </c>
      <c r="F134" s="233">
        <v>18</v>
      </c>
      <c r="G134" s="231" t="s">
        <v>550</v>
      </c>
      <c r="H134" s="165" t="s">
        <v>7294</v>
      </c>
      <c r="I134" s="231" t="s">
        <v>18</v>
      </c>
      <c r="J134" s="231" t="s">
        <v>129</v>
      </c>
      <c r="K134" s="231">
        <v>11</v>
      </c>
      <c r="L134" s="165" t="s">
        <v>3778</v>
      </c>
      <c r="M134" s="165" t="s">
        <v>643</v>
      </c>
      <c r="N134" s="64">
        <v>1</v>
      </c>
      <c r="O134" s="64">
        <v>1</v>
      </c>
      <c r="P134" s="64">
        <v>1</v>
      </c>
      <c r="Q134" s="64">
        <v>0</v>
      </c>
      <c r="R134" s="64">
        <f t="shared" si="14"/>
        <v>3</v>
      </c>
      <c r="S134" s="105" t="s">
        <v>7196</v>
      </c>
      <c r="T134" s="105"/>
      <c r="U134" s="159">
        <f t="shared" si="15"/>
        <v>2</v>
      </c>
      <c r="V134" s="273">
        <v>0</v>
      </c>
      <c r="W134" s="100">
        <f t="shared" si="23"/>
        <v>0</v>
      </c>
      <c r="X134" s="105" t="str">
        <f t="shared" si="16"/>
        <v>En Riesgo de no Cumplimiento</v>
      </c>
      <c r="Y134" s="166" t="s">
        <v>7704</v>
      </c>
      <c r="Z134" s="159">
        <f t="shared" si="17"/>
        <v>1</v>
      </c>
      <c r="AA134" s="159"/>
      <c r="AB134" s="100" t="str">
        <f t="shared" si="20"/>
        <v>No hay ejecución</v>
      </c>
      <c r="AC134" s="105" t="str">
        <f t="shared" si="18"/>
        <v>NA</v>
      </c>
      <c r="AD134" s="166"/>
      <c r="AE134" s="65">
        <f t="shared" si="21"/>
        <v>0</v>
      </c>
      <c r="AF134" s="100" t="str">
        <f t="shared" si="22"/>
        <v>No hay Programación</v>
      </c>
      <c r="AG134" s="105" t="str">
        <f t="shared" si="19"/>
        <v>De acuerdo a lo programado</v>
      </c>
      <c r="AH134" s="166"/>
      <c r="AI134" s="100" t="s">
        <v>502</v>
      </c>
      <c r="AJ134" s="100" t="s">
        <v>502</v>
      </c>
    </row>
    <row r="135" spans="1:36" ht="37.049999999999997" customHeight="1" thickTop="1" thickBot="1">
      <c r="A135" s="232">
        <v>120</v>
      </c>
      <c r="B135" s="233" t="s">
        <v>400</v>
      </c>
      <c r="C135" s="233">
        <v>0</v>
      </c>
      <c r="D135" s="233">
        <v>0</v>
      </c>
      <c r="E135" s="233" t="s">
        <v>41</v>
      </c>
      <c r="F135" s="233">
        <v>18</v>
      </c>
      <c r="G135" s="231" t="s">
        <v>550</v>
      </c>
      <c r="H135" s="165" t="s">
        <v>7294</v>
      </c>
      <c r="I135" s="231" t="s">
        <v>18</v>
      </c>
      <c r="J135" s="231" t="s">
        <v>129</v>
      </c>
      <c r="K135" s="231">
        <v>11</v>
      </c>
      <c r="L135" s="165" t="s">
        <v>3834</v>
      </c>
      <c r="M135" s="165" t="s">
        <v>643</v>
      </c>
      <c r="N135" s="64">
        <v>0</v>
      </c>
      <c r="O135" s="64">
        <v>1</v>
      </c>
      <c r="P135" s="64">
        <v>0</v>
      </c>
      <c r="Q135" s="64">
        <v>0</v>
      </c>
      <c r="R135" s="64">
        <f t="shared" si="14"/>
        <v>1</v>
      </c>
      <c r="S135" s="105" t="s">
        <v>7196</v>
      </c>
      <c r="T135" s="105" t="s">
        <v>7295</v>
      </c>
      <c r="U135" s="159">
        <f t="shared" si="15"/>
        <v>1</v>
      </c>
      <c r="V135" s="273">
        <v>0</v>
      </c>
      <c r="W135" s="100">
        <f t="shared" si="23"/>
        <v>0</v>
      </c>
      <c r="X135" s="105" t="str">
        <f t="shared" si="16"/>
        <v>En Riesgo de no Cumplimiento</v>
      </c>
      <c r="Y135" s="105" t="s">
        <v>172</v>
      </c>
      <c r="Z135" s="159">
        <f t="shared" si="17"/>
        <v>0</v>
      </c>
      <c r="AA135" s="159"/>
      <c r="AB135" s="100" t="str">
        <f t="shared" si="20"/>
        <v>No hay ejecución</v>
      </c>
      <c r="AC135" s="105" t="str">
        <f t="shared" si="18"/>
        <v>NA</v>
      </c>
      <c r="AD135" s="166"/>
      <c r="AE135" s="65">
        <f t="shared" si="21"/>
        <v>0</v>
      </c>
      <c r="AF135" s="100" t="str">
        <f t="shared" si="22"/>
        <v>No hay Programación</v>
      </c>
      <c r="AG135" s="105" t="str">
        <f t="shared" si="19"/>
        <v>De acuerdo a lo programado</v>
      </c>
      <c r="AH135" s="166"/>
      <c r="AI135" s="100" t="s">
        <v>502</v>
      </c>
      <c r="AJ135" s="100" t="s">
        <v>502</v>
      </c>
    </row>
    <row r="136" spans="1:36" ht="37.049999999999997" customHeight="1" thickTop="1" thickBot="1">
      <c r="A136" s="232">
        <v>121</v>
      </c>
      <c r="B136" s="233" t="s">
        <v>400</v>
      </c>
      <c r="C136" s="233">
        <v>0</v>
      </c>
      <c r="D136" s="233">
        <v>0</v>
      </c>
      <c r="E136" s="233" t="s">
        <v>41</v>
      </c>
      <c r="F136" s="233">
        <v>18</v>
      </c>
      <c r="G136" s="231" t="s">
        <v>550</v>
      </c>
      <c r="H136" s="165" t="s">
        <v>7294</v>
      </c>
      <c r="I136" s="231" t="s">
        <v>18</v>
      </c>
      <c r="J136" s="231" t="s">
        <v>129</v>
      </c>
      <c r="K136" s="231">
        <v>11</v>
      </c>
      <c r="L136" s="165" t="s">
        <v>3906</v>
      </c>
      <c r="M136" s="165" t="s">
        <v>2215</v>
      </c>
      <c r="N136" s="64">
        <v>0</v>
      </c>
      <c r="O136" s="64">
        <v>1</v>
      </c>
      <c r="P136" s="64">
        <v>0</v>
      </c>
      <c r="Q136" s="64">
        <v>0</v>
      </c>
      <c r="R136" s="64">
        <f t="shared" si="14"/>
        <v>1</v>
      </c>
      <c r="S136" s="105" t="s">
        <v>7196</v>
      </c>
      <c r="T136" s="105" t="s">
        <v>7296</v>
      </c>
      <c r="U136" s="159">
        <f t="shared" si="15"/>
        <v>1</v>
      </c>
      <c r="V136" s="273">
        <v>0</v>
      </c>
      <c r="W136" s="100">
        <f t="shared" si="23"/>
        <v>0</v>
      </c>
      <c r="X136" s="105" t="str">
        <f t="shared" si="16"/>
        <v>En Riesgo de no Cumplimiento</v>
      </c>
      <c r="Y136" s="105" t="s">
        <v>172</v>
      </c>
      <c r="Z136" s="159">
        <f t="shared" si="17"/>
        <v>0</v>
      </c>
      <c r="AA136" s="159"/>
      <c r="AB136" s="100" t="str">
        <f t="shared" si="20"/>
        <v>No hay ejecución</v>
      </c>
      <c r="AC136" s="105" t="str">
        <f t="shared" si="18"/>
        <v>NA</v>
      </c>
      <c r="AD136" s="166"/>
      <c r="AE136" s="65">
        <f t="shared" si="21"/>
        <v>0</v>
      </c>
      <c r="AF136" s="100" t="str">
        <f t="shared" si="22"/>
        <v>No hay Programación</v>
      </c>
      <c r="AG136" s="105" t="str">
        <f t="shared" si="19"/>
        <v>De acuerdo a lo programado</v>
      </c>
      <c r="AH136" s="166"/>
      <c r="AI136" s="100" t="s">
        <v>502</v>
      </c>
      <c r="AJ136" s="100" t="s">
        <v>502</v>
      </c>
    </row>
    <row r="137" spans="1:36" ht="37.049999999999997" customHeight="1" thickTop="1" thickBot="1">
      <c r="A137" s="232">
        <v>122</v>
      </c>
      <c r="B137" s="233" t="s">
        <v>403</v>
      </c>
      <c r="C137" s="233">
        <v>0</v>
      </c>
      <c r="D137" s="233">
        <v>0</v>
      </c>
      <c r="E137" s="233" t="s">
        <v>72</v>
      </c>
      <c r="F137" s="233">
        <v>20</v>
      </c>
      <c r="G137" s="231" t="s">
        <v>428</v>
      </c>
      <c r="H137" s="165" t="s">
        <v>7297</v>
      </c>
      <c r="I137" s="231" t="s">
        <v>20</v>
      </c>
      <c r="J137" s="231" t="s">
        <v>334</v>
      </c>
      <c r="K137" s="231">
        <v>3</v>
      </c>
      <c r="L137" s="165" t="s">
        <v>2201</v>
      </c>
      <c r="M137" s="165" t="s">
        <v>4499</v>
      </c>
      <c r="N137" s="64">
        <v>172</v>
      </c>
      <c r="O137" s="64">
        <v>0</v>
      </c>
      <c r="P137" s="64">
        <v>0</v>
      </c>
      <c r="Q137" s="64">
        <v>0</v>
      </c>
      <c r="R137" s="64">
        <f t="shared" si="14"/>
        <v>172</v>
      </c>
      <c r="S137" s="105" t="s">
        <v>7298</v>
      </c>
      <c r="T137" s="105" t="s">
        <v>7299</v>
      </c>
      <c r="U137" s="159">
        <f t="shared" si="15"/>
        <v>172</v>
      </c>
      <c r="V137" s="273">
        <v>172</v>
      </c>
      <c r="W137" s="100">
        <f t="shared" si="23"/>
        <v>1</v>
      </c>
      <c r="X137" s="105" t="str">
        <f t="shared" si="16"/>
        <v>De acuerdo a lo programado</v>
      </c>
      <c r="Y137" s="105" t="s">
        <v>172</v>
      </c>
      <c r="Z137" s="159">
        <f t="shared" si="17"/>
        <v>0</v>
      </c>
      <c r="AA137" s="159"/>
      <c r="AB137" s="100" t="str">
        <f t="shared" si="20"/>
        <v>No hay ejecución</v>
      </c>
      <c r="AC137" s="105" t="str">
        <f t="shared" si="18"/>
        <v>NA</v>
      </c>
      <c r="AD137" s="166"/>
      <c r="AE137" s="65">
        <f t="shared" si="21"/>
        <v>172</v>
      </c>
      <c r="AF137" s="100">
        <f t="shared" si="22"/>
        <v>1</v>
      </c>
      <c r="AG137" s="105" t="str">
        <f t="shared" si="19"/>
        <v>De acuerdo a lo programado</v>
      </c>
      <c r="AH137" s="166"/>
      <c r="AI137" s="100" t="s">
        <v>502</v>
      </c>
      <c r="AJ137" s="100" t="s">
        <v>502</v>
      </c>
    </row>
    <row r="138" spans="1:36" ht="37.049999999999997" customHeight="1" thickTop="1" thickBot="1">
      <c r="A138" s="232">
        <v>123</v>
      </c>
      <c r="B138" s="233" t="s">
        <v>403</v>
      </c>
      <c r="C138" s="233">
        <v>0</v>
      </c>
      <c r="D138" s="233">
        <v>0</v>
      </c>
      <c r="E138" s="233" t="s">
        <v>72</v>
      </c>
      <c r="F138" s="233">
        <v>20</v>
      </c>
      <c r="G138" s="231" t="s">
        <v>422</v>
      </c>
      <c r="H138" s="165" t="s">
        <v>7300</v>
      </c>
      <c r="I138" s="231" t="s">
        <v>20</v>
      </c>
      <c r="J138" s="231" t="s">
        <v>334</v>
      </c>
      <c r="K138" s="231">
        <v>3</v>
      </c>
      <c r="L138" s="165" t="s">
        <v>640</v>
      </c>
      <c r="M138" s="165" t="s">
        <v>636</v>
      </c>
      <c r="N138" s="64">
        <v>172</v>
      </c>
      <c r="O138" s="64">
        <v>0</v>
      </c>
      <c r="P138" s="64">
        <v>0</v>
      </c>
      <c r="Q138" s="64">
        <v>0</v>
      </c>
      <c r="R138" s="64">
        <f t="shared" si="14"/>
        <v>172</v>
      </c>
      <c r="S138" s="105" t="s">
        <v>7298</v>
      </c>
      <c r="T138" s="105" t="s">
        <v>7299</v>
      </c>
      <c r="U138" s="159">
        <f t="shared" si="15"/>
        <v>172</v>
      </c>
      <c r="V138" s="273">
        <v>172</v>
      </c>
      <c r="W138" s="100">
        <f t="shared" si="23"/>
        <v>1</v>
      </c>
      <c r="X138" s="105" t="str">
        <f t="shared" si="16"/>
        <v>De acuerdo a lo programado</v>
      </c>
      <c r="Y138" s="105" t="s">
        <v>172</v>
      </c>
      <c r="Z138" s="159">
        <f t="shared" si="17"/>
        <v>0</v>
      </c>
      <c r="AA138" s="159"/>
      <c r="AB138" s="100" t="str">
        <f t="shared" si="20"/>
        <v>No hay ejecución</v>
      </c>
      <c r="AC138" s="105" t="str">
        <f t="shared" si="18"/>
        <v>NA</v>
      </c>
      <c r="AD138" s="166"/>
      <c r="AE138" s="65">
        <f t="shared" si="21"/>
        <v>172</v>
      </c>
      <c r="AF138" s="100">
        <f t="shared" si="22"/>
        <v>1</v>
      </c>
      <c r="AG138" s="105" t="str">
        <f t="shared" si="19"/>
        <v>De acuerdo a lo programado</v>
      </c>
      <c r="AH138" s="166"/>
      <c r="AI138" s="100" t="s">
        <v>502</v>
      </c>
      <c r="AJ138" s="100" t="s">
        <v>502</v>
      </c>
    </row>
    <row r="139" spans="1:36" ht="37.049999999999997" customHeight="1" thickTop="1" thickBot="1">
      <c r="A139" s="232">
        <v>124</v>
      </c>
      <c r="B139" s="233" t="s">
        <v>388</v>
      </c>
      <c r="C139" s="233">
        <v>0</v>
      </c>
      <c r="D139" s="233" t="s">
        <v>99</v>
      </c>
      <c r="E139" s="233" t="s">
        <v>78</v>
      </c>
      <c r="F139" s="233">
        <v>17</v>
      </c>
      <c r="G139" s="231" t="s">
        <v>428</v>
      </c>
      <c r="H139" s="165" t="s">
        <v>7301</v>
      </c>
      <c r="I139" s="231" t="s">
        <v>20</v>
      </c>
      <c r="J139" s="231" t="s">
        <v>338</v>
      </c>
      <c r="K139" s="231">
        <v>5</v>
      </c>
      <c r="L139" s="165" t="s">
        <v>2205</v>
      </c>
      <c r="M139" s="165" t="s">
        <v>4499</v>
      </c>
      <c r="N139" s="64">
        <v>23</v>
      </c>
      <c r="O139" s="64">
        <v>0</v>
      </c>
      <c r="P139" s="64">
        <v>0</v>
      </c>
      <c r="Q139" s="64">
        <v>0</v>
      </c>
      <c r="R139" s="64">
        <f t="shared" si="14"/>
        <v>23</v>
      </c>
      <c r="S139" s="105" t="s">
        <v>7302</v>
      </c>
      <c r="T139" s="105" t="s">
        <v>7303</v>
      </c>
      <c r="U139" s="159">
        <f t="shared" si="15"/>
        <v>23</v>
      </c>
      <c r="V139" s="273">
        <v>23</v>
      </c>
      <c r="W139" s="100">
        <f t="shared" si="23"/>
        <v>1</v>
      </c>
      <c r="X139" s="105" t="str">
        <f t="shared" si="16"/>
        <v>De acuerdo a lo programado</v>
      </c>
      <c r="Y139" s="105" t="s">
        <v>172</v>
      </c>
      <c r="Z139" s="159">
        <f t="shared" si="17"/>
        <v>0</v>
      </c>
      <c r="AA139" s="159"/>
      <c r="AB139" s="100" t="str">
        <f t="shared" si="20"/>
        <v>No hay ejecución</v>
      </c>
      <c r="AC139" s="105" t="str">
        <f t="shared" si="18"/>
        <v>NA</v>
      </c>
      <c r="AD139" s="166"/>
      <c r="AE139" s="65">
        <f t="shared" si="21"/>
        <v>23</v>
      </c>
      <c r="AF139" s="100">
        <f t="shared" si="22"/>
        <v>1</v>
      </c>
      <c r="AG139" s="105" t="str">
        <f t="shared" si="19"/>
        <v>De acuerdo a lo programado</v>
      </c>
      <c r="AH139" s="166"/>
      <c r="AI139" s="100" t="s">
        <v>502</v>
      </c>
      <c r="AJ139" s="100" t="s">
        <v>502</v>
      </c>
    </row>
    <row r="140" spans="1:36" ht="37.049999999999997" customHeight="1" thickTop="1" thickBot="1">
      <c r="A140" s="232">
        <v>125</v>
      </c>
      <c r="B140" s="233" t="s">
        <v>388</v>
      </c>
      <c r="C140" s="233">
        <v>0</v>
      </c>
      <c r="D140" s="233" t="s">
        <v>99</v>
      </c>
      <c r="E140" s="233" t="s">
        <v>78</v>
      </c>
      <c r="F140" s="233">
        <v>17</v>
      </c>
      <c r="G140" s="231" t="s">
        <v>428</v>
      </c>
      <c r="H140" s="165" t="s">
        <v>7304</v>
      </c>
      <c r="I140" s="231" t="s">
        <v>20</v>
      </c>
      <c r="J140" s="231" t="s">
        <v>338</v>
      </c>
      <c r="K140" s="231">
        <v>5</v>
      </c>
      <c r="L140" s="165" t="s">
        <v>2205</v>
      </c>
      <c r="M140" s="165" t="s">
        <v>4499</v>
      </c>
      <c r="N140" s="64">
        <v>6</v>
      </c>
      <c r="O140" s="64">
        <v>0</v>
      </c>
      <c r="P140" s="64">
        <v>0</v>
      </c>
      <c r="Q140" s="64">
        <v>0</v>
      </c>
      <c r="R140" s="64">
        <f t="shared" si="14"/>
        <v>6</v>
      </c>
      <c r="S140" s="105" t="s">
        <v>7302</v>
      </c>
      <c r="T140" s="105" t="s">
        <v>7305</v>
      </c>
      <c r="U140" s="159">
        <f t="shared" si="15"/>
        <v>6</v>
      </c>
      <c r="V140" s="273">
        <v>6</v>
      </c>
      <c r="W140" s="100">
        <f t="shared" si="23"/>
        <v>1</v>
      </c>
      <c r="X140" s="105" t="str">
        <f t="shared" si="16"/>
        <v>De acuerdo a lo programado</v>
      </c>
      <c r="Y140" s="105" t="s">
        <v>172</v>
      </c>
      <c r="Z140" s="159">
        <f t="shared" si="17"/>
        <v>0</v>
      </c>
      <c r="AA140" s="159"/>
      <c r="AB140" s="100" t="str">
        <f t="shared" si="20"/>
        <v>No hay ejecución</v>
      </c>
      <c r="AC140" s="105" t="str">
        <f t="shared" si="18"/>
        <v>NA</v>
      </c>
      <c r="AD140" s="166"/>
      <c r="AE140" s="65">
        <f t="shared" si="21"/>
        <v>6</v>
      </c>
      <c r="AF140" s="100">
        <f t="shared" si="22"/>
        <v>1</v>
      </c>
      <c r="AG140" s="105" t="str">
        <f t="shared" si="19"/>
        <v>De acuerdo a lo programado</v>
      </c>
      <c r="AH140" s="166"/>
      <c r="AI140" s="100" t="s">
        <v>502</v>
      </c>
      <c r="AJ140" s="100" t="s">
        <v>502</v>
      </c>
    </row>
    <row r="141" spans="1:36" ht="37.049999999999997" customHeight="1" thickTop="1" thickBot="1">
      <c r="A141" s="232">
        <v>126</v>
      </c>
      <c r="B141" s="233" t="s">
        <v>388</v>
      </c>
      <c r="C141" s="233">
        <v>0</v>
      </c>
      <c r="D141" s="233" t="s">
        <v>99</v>
      </c>
      <c r="E141" s="233" t="s">
        <v>78</v>
      </c>
      <c r="F141" s="233">
        <v>17</v>
      </c>
      <c r="G141" s="231" t="s">
        <v>428</v>
      </c>
      <c r="H141" s="165" t="s">
        <v>7306</v>
      </c>
      <c r="I141" s="231" t="s">
        <v>20</v>
      </c>
      <c r="J141" s="231" t="s">
        <v>338</v>
      </c>
      <c r="K141" s="231">
        <v>5</v>
      </c>
      <c r="L141" s="165" t="s">
        <v>2209</v>
      </c>
      <c r="M141" s="165" t="s">
        <v>4499</v>
      </c>
      <c r="N141" s="64">
        <v>23</v>
      </c>
      <c r="O141" s="64">
        <v>0</v>
      </c>
      <c r="P141" s="64">
        <v>0</v>
      </c>
      <c r="Q141" s="64">
        <v>0</v>
      </c>
      <c r="R141" s="64">
        <f t="shared" si="14"/>
        <v>23</v>
      </c>
      <c r="S141" s="105" t="s">
        <v>7302</v>
      </c>
      <c r="T141" s="105" t="s">
        <v>172</v>
      </c>
      <c r="U141" s="159">
        <f t="shared" si="15"/>
        <v>23</v>
      </c>
      <c r="V141" s="273">
        <v>23</v>
      </c>
      <c r="W141" s="100">
        <f t="shared" si="23"/>
        <v>1</v>
      </c>
      <c r="X141" s="105" t="str">
        <f t="shared" si="16"/>
        <v>De acuerdo a lo programado</v>
      </c>
      <c r="Y141" s="105" t="s">
        <v>172</v>
      </c>
      <c r="Z141" s="159">
        <f t="shared" si="17"/>
        <v>0</v>
      </c>
      <c r="AA141" s="159"/>
      <c r="AB141" s="100" t="str">
        <f t="shared" si="20"/>
        <v>No hay ejecución</v>
      </c>
      <c r="AC141" s="105" t="str">
        <f t="shared" si="18"/>
        <v>NA</v>
      </c>
      <c r="AD141" s="166"/>
      <c r="AE141" s="65">
        <f t="shared" si="21"/>
        <v>23</v>
      </c>
      <c r="AF141" s="100">
        <f t="shared" si="22"/>
        <v>1</v>
      </c>
      <c r="AG141" s="105" t="str">
        <f t="shared" si="19"/>
        <v>De acuerdo a lo programado</v>
      </c>
      <c r="AH141" s="166"/>
      <c r="AI141" s="100" t="s">
        <v>502</v>
      </c>
      <c r="AJ141" s="100" t="s">
        <v>502</v>
      </c>
    </row>
    <row r="142" spans="1:36" ht="37.049999999999997" customHeight="1" thickTop="1" thickBot="1">
      <c r="A142" s="232">
        <v>127</v>
      </c>
      <c r="B142" s="233" t="s">
        <v>388</v>
      </c>
      <c r="C142" s="233">
        <v>0</v>
      </c>
      <c r="D142" s="233" t="s">
        <v>99</v>
      </c>
      <c r="E142" s="233" t="s">
        <v>78</v>
      </c>
      <c r="F142" s="233">
        <v>17</v>
      </c>
      <c r="G142" s="231" t="s">
        <v>428</v>
      </c>
      <c r="H142" s="165" t="s">
        <v>7307</v>
      </c>
      <c r="I142" s="231" t="s">
        <v>20</v>
      </c>
      <c r="J142" s="231" t="s">
        <v>338</v>
      </c>
      <c r="K142" s="231">
        <v>5</v>
      </c>
      <c r="L142" s="165" t="s">
        <v>3769</v>
      </c>
      <c r="M142" s="165" t="s">
        <v>4499</v>
      </c>
      <c r="N142" s="64">
        <v>23</v>
      </c>
      <c r="O142" s="64">
        <v>0</v>
      </c>
      <c r="P142" s="64">
        <v>0</v>
      </c>
      <c r="Q142" s="64">
        <v>0</v>
      </c>
      <c r="R142" s="64">
        <f t="shared" si="14"/>
        <v>23</v>
      </c>
      <c r="S142" s="105" t="s">
        <v>7302</v>
      </c>
      <c r="T142" s="105" t="s">
        <v>172</v>
      </c>
      <c r="U142" s="159">
        <f t="shared" si="15"/>
        <v>23</v>
      </c>
      <c r="V142" s="273">
        <v>23</v>
      </c>
      <c r="W142" s="100">
        <f t="shared" si="23"/>
        <v>1</v>
      </c>
      <c r="X142" s="105" t="str">
        <f t="shared" si="16"/>
        <v>De acuerdo a lo programado</v>
      </c>
      <c r="Y142" s="105" t="s">
        <v>172</v>
      </c>
      <c r="Z142" s="159">
        <f t="shared" si="17"/>
        <v>0</v>
      </c>
      <c r="AA142" s="159"/>
      <c r="AB142" s="100" t="str">
        <f t="shared" si="20"/>
        <v>No hay ejecución</v>
      </c>
      <c r="AC142" s="105" t="str">
        <f t="shared" si="18"/>
        <v>NA</v>
      </c>
      <c r="AD142" s="166"/>
      <c r="AE142" s="65">
        <f t="shared" si="21"/>
        <v>23</v>
      </c>
      <c r="AF142" s="100">
        <f t="shared" si="22"/>
        <v>1</v>
      </c>
      <c r="AG142" s="105" t="str">
        <f t="shared" si="19"/>
        <v>De acuerdo a lo programado</v>
      </c>
      <c r="AH142" s="166"/>
      <c r="AI142" s="100" t="s">
        <v>502</v>
      </c>
      <c r="AJ142" s="100" t="s">
        <v>502</v>
      </c>
    </row>
    <row r="143" spans="1:36" ht="37.049999999999997" customHeight="1" thickTop="1" thickBot="1">
      <c r="A143" s="232">
        <v>128</v>
      </c>
      <c r="B143" s="233" t="s">
        <v>388</v>
      </c>
      <c r="C143" s="233">
        <v>0</v>
      </c>
      <c r="D143" s="233" t="s">
        <v>99</v>
      </c>
      <c r="E143" s="233" t="s">
        <v>78</v>
      </c>
      <c r="F143" s="233">
        <v>17</v>
      </c>
      <c r="G143" s="231" t="s">
        <v>428</v>
      </c>
      <c r="H143" s="165" t="s">
        <v>7308</v>
      </c>
      <c r="I143" s="231" t="s">
        <v>20</v>
      </c>
      <c r="J143" s="231" t="s">
        <v>338</v>
      </c>
      <c r="K143" s="231">
        <v>5</v>
      </c>
      <c r="L143" s="165" t="s">
        <v>640</v>
      </c>
      <c r="M143" s="165" t="s">
        <v>4499</v>
      </c>
      <c r="N143" s="64">
        <v>23</v>
      </c>
      <c r="O143" s="64">
        <v>0</v>
      </c>
      <c r="P143" s="64">
        <v>0</v>
      </c>
      <c r="Q143" s="64">
        <v>0</v>
      </c>
      <c r="R143" s="64">
        <f t="shared" si="14"/>
        <v>23</v>
      </c>
      <c r="S143" s="105" t="s">
        <v>7302</v>
      </c>
      <c r="T143" s="105" t="s">
        <v>172</v>
      </c>
      <c r="U143" s="159">
        <f t="shared" si="15"/>
        <v>23</v>
      </c>
      <c r="V143" s="273">
        <v>23</v>
      </c>
      <c r="W143" s="100">
        <f t="shared" si="23"/>
        <v>1</v>
      </c>
      <c r="X143" s="105" t="str">
        <f t="shared" si="16"/>
        <v>De acuerdo a lo programado</v>
      </c>
      <c r="Y143" s="105" t="s">
        <v>172</v>
      </c>
      <c r="Z143" s="159">
        <f t="shared" si="17"/>
        <v>0</v>
      </c>
      <c r="AA143" s="159"/>
      <c r="AB143" s="100" t="str">
        <f t="shared" si="20"/>
        <v>No hay ejecución</v>
      </c>
      <c r="AC143" s="105" t="str">
        <f t="shared" si="18"/>
        <v>NA</v>
      </c>
      <c r="AD143" s="166"/>
      <c r="AE143" s="65">
        <f t="shared" si="21"/>
        <v>23</v>
      </c>
      <c r="AF143" s="100">
        <f t="shared" si="22"/>
        <v>1</v>
      </c>
      <c r="AG143" s="105" t="str">
        <f t="shared" si="19"/>
        <v>De acuerdo a lo programado</v>
      </c>
      <c r="AH143" s="166"/>
      <c r="AI143" s="100" t="s">
        <v>502</v>
      </c>
      <c r="AJ143" s="100" t="s">
        <v>502</v>
      </c>
    </row>
    <row r="144" spans="1:36" ht="37.049999999999997" customHeight="1" thickTop="1" thickBot="1">
      <c r="A144" s="232">
        <v>129</v>
      </c>
      <c r="B144" s="233" t="s">
        <v>388</v>
      </c>
      <c r="C144" s="233">
        <v>0</v>
      </c>
      <c r="D144" s="233" t="s">
        <v>99</v>
      </c>
      <c r="E144" s="233" t="s">
        <v>78</v>
      </c>
      <c r="F144" s="233">
        <v>17</v>
      </c>
      <c r="G144" s="231" t="s">
        <v>541</v>
      </c>
      <c r="H144" s="165" t="s">
        <v>7309</v>
      </c>
      <c r="I144" s="231" t="s">
        <v>18</v>
      </c>
      <c r="J144" s="231" t="s">
        <v>338</v>
      </c>
      <c r="K144" s="231">
        <v>10</v>
      </c>
      <c r="L144" s="165" t="s">
        <v>3778</v>
      </c>
      <c r="M144" s="165" t="s">
        <v>643</v>
      </c>
      <c r="N144" s="64">
        <v>0</v>
      </c>
      <c r="O144" s="64">
        <v>3</v>
      </c>
      <c r="P144" s="64">
        <v>3</v>
      </c>
      <c r="Q144" s="64">
        <v>2</v>
      </c>
      <c r="R144" s="64">
        <f t="shared" si="14"/>
        <v>8</v>
      </c>
      <c r="S144" s="105" t="s">
        <v>7674</v>
      </c>
      <c r="T144" s="105" t="s">
        <v>7310</v>
      </c>
      <c r="U144" s="159">
        <f t="shared" si="15"/>
        <v>3</v>
      </c>
      <c r="V144" s="273">
        <v>1</v>
      </c>
      <c r="W144" s="100">
        <f t="shared" si="23"/>
        <v>0.33333333333333331</v>
      </c>
      <c r="X144" s="105" t="str">
        <f t="shared" si="16"/>
        <v>En Riesgo de no Cumplimiento</v>
      </c>
      <c r="Y144" s="105" t="s">
        <v>172</v>
      </c>
      <c r="Z144" s="159">
        <f t="shared" si="17"/>
        <v>5</v>
      </c>
      <c r="AA144" s="159"/>
      <c r="AB144" s="100" t="str">
        <f t="shared" si="20"/>
        <v>No hay ejecución</v>
      </c>
      <c r="AC144" s="105" t="str">
        <f t="shared" si="18"/>
        <v>NA</v>
      </c>
      <c r="AD144" s="166"/>
      <c r="AE144" s="65">
        <f t="shared" si="21"/>
        <v>1</v>
      </c>
      <c r="AF144" s="100">
        <f t="shared" si="22"/>
        <v>0.125</v>
      </c>
      <c r="AG144" s="105" t="str">
        <f t="shared" si="19"/>
        <v>Incumplimiento</v>
      </c>
      <c r="AH144" s="166"/>
      <c r="AI144" s="100" t="s">
        <v>502</v>
      </c>
      <c r="AJ144" s="100" t="s">
        <v>502</v>
      </c>
    </row>
    <row r="145" spans="1:36" ht="37.049999999999997" customHeight="1" thickTop="1" thickBot="1">
      <c r="A145" s="232">
        <v>130</v>
      </c>
      <c r="B145" s="233" t="s">
        <v>388</v>
      </c>
      <c r="C145" s="233">
        <v>0</v>
      </c>
      <c r="D145" s="233" t="s">
        <v>99</v>
      </c>
      <c r="E145" s="233" t="s">
        <v>78</v>
      </c>
      <c r="F145" s="233">
        <v>17</v>
      </c>
      <c r="G145" s="231" t="s">
        <v>541</v>
      </c>
      <c r="H145" s="165" t="s">
        <v>7311</v>
      </c>
      <c r="I145" s="231" t="s">
        <v>18</v>
      </c>
      <c r="J145" s="231" t="s">
        <v>338</v>
      </c>
      <c r="K145" s="231">
        <v>10</v>
      </c>
      <c r="L145" s="165" t="s">
        <v>3778</v>
      </c>
      <c r="M145" s="165" t="s">
        <v>643</v>
      </c>
      <c r="N145" s="64">
        <v>0</v>
      </c>
      <c r="O145" s="64">
        <v>1</v>
      </c>
      <c r="P145" s="64">
        <v>0</v>
      </c>
      <c r="Q145" s="64">
        <v>0</v>
      </c>
      <c r="R145" s="64">
        <f t="shared" ref="R145:R208" si="24">SUM(N145:Q145)</f>
        <v>1</v>
      </c>
      <c r="S145" s="105" t="s">
        <v>7205</v>
      </c>
      <c r="T145" s="105" t="s">
        <v>7312</v>
      </c>
      <c r="U145" s="159">
        <f t="shared" ref="U145:U208" si="25">N145+O145</f>
        <v>1</v>
      </c>
      <c r="V145" s="273">
        <v>0</v>
      </c>
      <c r="W145" s="100">
        <f t="shared" si="23"/>
        <v>0</v>
      </c>
      <c r="X145" s="105" t="str">
        <f t="shared" ref="X145:X208" si="26">IF(W145="No hay ejecución","NA",IF(W145&gt;=90%,"De acuerdo a lo programado",IF(W145&gt;=70%,"Atraso Leve",IF(W145&lt;70%,"En Riesgo de no Cumplimiento"))))</f>
        <v>En Riesgo de no Cumplimiento</v>
      </c>
      <c r="Y145" s="105" t="s">
        <v>172</v>
      </c>
      <c r="Z145" s="159">
        <f t="shared" ref="Z145:Z208" si="27">P145+Q145</f>
        <v>0</v>
      </c>
      <c r="AA145" s="159"/>
      <c r="AB145" s="100" t="str">
        <f t="shared" si="20"/>
        <v>No hay ejecución</v>
      </c>
      <c r="AC145" s="105" t="str">
        <f t="shared" ref="AC145:AC208" si="28">IF(AB145="No hay ejecución","NA",IF(AB145&gt;=90%,"De acuerdo a lo programado",IF(AB145&gt;=70%,"Atraso Leve",IF(AB145&lt;70%,"En Riesgo de no Cumplimiento"))))</f>
        <v>NA</v>
      </c>
      <c r="AD145" s="166"/>
      <c r="AE145" s="65">
        <f t="shared" si="21"/>
        <v>0</v>
      </c>
      <c r="AF145" s="100" t="str">
        <f t="shared" si="22"/>
        <v>No hay Programación</v>
      </c>
      <c r="AG145" s="105" t="str">
        <f t="shared" ref="AG145:AG208" si="29">IF(AF145="No hay ejecución","NA",IF(AF145&gt;=90%,"De acuerdo a lo programado",IF(AF145&gt;=70%,"Atraso Leve",IF(AF145&lt;70%,"Incumplimiento"))))</f>
        <v>De acuerdo a lo programado</v>
      </c>
      <c r="AH145" s="166"/>
      <c r="AI145" s="100" t="s">
        <v>502</v>
      </c>
      <c r="AJ145" s="100" t="s">
        <v>502</v>
      </c>
    </row>
    <row r="146" spans="1:36" ht="37.049999999999997" customHeight="1" thickTop="1" thickBot="1">
      <c r="A146" s="232">
        <v>131</v>
      </c>
      <c r="B146" s="233" t="s">
        <v>388</v>
      </c>
      <c r="C146" s="233">
        <v>0</v>
      </c>
      <c r="D146" s="233" t="s">
        <v>99</v>
      </c>
      <c r="E146" s="233" t="s">
        <v>78</v>
      </c>
      <c r="F146" s="233">
        <v>17</v>
      </c>
      <c r="G146" s="231" t="s">
        <v>541</v>
      </c>
      <c r="H146" s="165" t="s">
        <v>7311</v>
      </c>
      <c r="I146" s="231" t="s">
        <v>18</v>
      </c>
      <c r="J146" s="231" t="s">
        <v>338</v>
      </c>
      <c r="K146" s="231">
        <v>10</v>
      </c>
      <c r="L146" s="165" t="s">
        <v>642</v>
      </c>
      <c r="M146" s="165" t="s">
        <v>643</v>
      </c>
      <c r="N146" s="64">
        <v>0</v>
      </c>
      <c r="O146" s="64">
        <v>1</v>
      </c>
      <c r="P146" s="64">
        <v>1</v>
      </c>
      <c r="Q146" s="64">
        <v>0</v>
      </c>
      <c r="R146" s="64">
        <f t="shared" si="24"/>
        <v>2</v>
      </c>
      <c r="S146" s="105" t="s">
        <v>7675</v>
      </c>
      <c r="T146" s="105" t="s">
        <v>172</v>
      </c>
      <c r="U146" s="159">
        <f t="shared" si="25"/>
        <v>1</v>
      </c>
      <c r="V146" s="273">
        <v>3</v>
      </c>
      <c r="W146" s="100">
        <f t="shared" si="23"/>
        <v>3</v>
      </c>
      <c r="X146" s="105" t="str">
        <f t="shared" si="26"/>
        <v>De acuerdo a lo programado</v>
      </c>
      <c r="Y146" s="166" t="s">
        <v>7705</v>
      </c>
      <c r="Z146" s="159">
        <f t="shared" si="27"/>
        <v>1</v>
      </c>
      <c r="AA146" s="159"/>
      <c r="AB146" s="100" t="str">
        <f t="shared" si="20"/>
        <v>No hay ejecución</v>
      </c>
      <c r="AC146" s="105" t="str">
        <f t="shared" si="28"/>
        <v>NA</v>
      </c>
      <c r="AD146" s="166"/>
      <c r="AE146" s="65">
        <f t="shared" si="21"/>
        <v>3</v>
      </c>
      <c r="AF146" s="100">
        <f t="shared" si="22"/>
        <v>1.5</v>
      </c>
      <c r="AG146" s="105" t="str">
        <f t="shared" si="29"/>
        <v>De acuerdo a lo programado</v>
      </c>
      <c r="AH146" s="166"/>
      <c r="AI146" s="100" t="s">
        <v>502</v>
      </c>
      <c r="AJ146" s="100" t="s">
        <v>502</v>
      </c>
    </row>
    <row r="147" spans="1:36" ht="37.049999999999997" customHeight="1" thickTop="1" thickBot="1">
      <c r="A147" s="232">
        <v>132</v>
      </c>
      <c r="B147" s="233" t="s">
        <v>388</v>
      </c>
      <c r="C147" s="233">
        <v>0</v>
      </c>
      <c r="D147" s="233" t="s">
        <v>99</v>
      </c>
      <c r="E147" s="233" t="s">
        <v>78</v>
      </c>
      <c r="F147" s="233">
        <v>17</v>
      </c>
      <c r="G147" s="231" t="s">
        <v>541</v>
      </c>
      <c r="H147" s="165" t="s">
        <v>7313</v>
      </c>
      <c r="I147" s="231" t="s">
        <v>18</v>
      </c>
      <c r="J147" s="231" t="s">
        <v>338</v>
      </c>
      <c r="K147" s="231">
        <v>10</v>
      </c>
      <c r="L147" s="165" t="s">
        <v>664</v>
      </c>
      <c r="M147" s="165" t="s">
        <v>636</v>
      </c>
      <c r="N147" s="64">
        <v>0</v>
      </c>
      <c r="O147" s="64">
        <v>0</v>
      </c>
      <c r="P147" s="64">
        <v>1</v>
      </c>
      <c r="Q147" s="64">
        <v>3</v>
      </c>
      <c r="R147" s="64">
        <f t="shared" si="24"/>
        <v>4</v>
      </c>
      <c r="S147" s="105" t="s">
        <v>7314</v>
      </c>
      <c r="T147" s="105" t="s">
        <v>7315</v>
      </c>
      <c r="U147" s="159">
        <f t="shared" si="25"/>
        <v>0</v>
      </c>
      <c r="V147" s="273">
        <v>0</v>
      </c>
      <c r="W147" s="100" t="str">
        <f t="shared" si="23"/>
        <v>No hay Programación</v>
      </c>
      <c r="X147" s="105" t="str">
        <f t="shared" si="26"/>
        <v>De acuerdo a lo programado</v>
      </c>
      <c r="Y147" s="105" t="s">
        <v>172</v>
      </c>
      <c r="Z147" s="159">
        <f t="shared" si="27"/>
        <v>4</v>
      </c>
      <c r="AA147" s="159"/>
      <c r="AB147" s="100" t="str">
        <f t="shared" si="20"/>
        <v>No hay ejecución</v>
      </c>
      <c r="AC147" s="105" t="str">
        <f t="shared" si="28"/>
        <v>NA</v>
      </c>
      <c r="AD147" s="166"/>
      <c r="AE147" s="65">
        <f t="shared" si="21"/>
        <v>0</v>
      </c>
      <c r="AF147" s="100" t="str">
        <f t="shared" si="22"/>
        <v>No hay Programación</v>
      </c>
      <c r="AG147" s="105" t="str">
        <f t="shared" si="29"/>
        <v>De acuerdo a lo programado</v>
      </c>
      <c r="AH147" s="166"/>
      <c r="AI147" s="100" t="s">
        <v>502</v>
      </c>
      <c r="AJ147" s="100" t="s">
        <v>502</v>
      </c>
    </row>
    <row r="148" spans="1:36" ht="37.049999999999997" customHeight="1" thickTop="1" thickBot="1">
      <c r="A148" s="232">
        <v>133</v>
      </c>
      <c r="B148" s="233" t="s">
        <v>388</v>
      </c>
      <c r="C148" s="233">
        <v>0</v>
      </c>
      <c r="D148" s="233" t="s">
        <v>99</v>
      </c>
      <c r="E148" s="233" t="s">
        <v>78</v>
      </c>
      <c r="F148" s="233">
        <v>17</v>
      </c>
      <c r="G148" s="231" t="s">
        <v>541</v>
      </c>
      <c r="H148" s="165" t="s">
        <v>7316</v>
      </c>
      <c r="I148" s="231" t="s">
        <v>18</v>
      </c>
      <c r="J148" s="231" t="s">
        <v>338</v>
      </c>
      <c r="K148" s="231">
        <v>10</v>
      </c>
      <c r="L148" s="165" t="s">
        <v>3778</v>
      </c>
      <c r="M148" s="165" t="s">
        <v>643</v>
      </c>
      <c r="N148" s="64">
        <v>0</v>
      </c>
      <c r="O148" s="64">
        <v>2</v>
      </c>
      <c r="P148" s="64">
        <v>1</v>
      </c>
      <c r="Q148" s="64">
        <v>4</v>
      </c>
      <c r="R148" s="64">
        <f t="shared" si="24"/>
        <v>7</v>
      </c>
      <c r="S148" s="105" t="s">
        <v>7676</v>
      </c>
      <c r="T148" s="105" t="s">
        <v>7317</v>
      </c>
      <c r="U148" s="159">
        <f t="shared" si="25"/>
        <v>2</v>
      </c>
      <c r="V148" s="273">
        <v>2</v>
      </c>
      <c r="W148" s="100">
        <f t="shared" si="23"/>
        <v>1</v>
      </c>
      <c r="X148" s="105" t="str">
        <f t="shared" si="26"/>
        <v>De acuerdo a lo programado</v>
      </c>
      <c r="Y148" s="105" t="s">
        <v>172</v>
      </c>
      <c r="Z148" s="159">
        <f t="shared" si="27"/>
        <v>5</v>
      </c>
      <c r="AA148" s="159"/>
      <c r="AB148" s="100" t="str">
        <f t="shared" ref="AB148:AB211" si="30">IF(AA148="","No hay ejecución",IF(AND(Z148&gt;0), AA148/Z148,"No hay Programación"))</f>
        <v>No hay ejecución</v>
      </c>
      <c r="AC148" s="105" t="str">
        <f t="shared" si="28"/>
        <v>NA</v>
      </c>
      <c r="AD148" s="166"/>
      <c r="AE148" s="65">
        <f t="shared" ref="AE148:AE211" si="31">V148+AA148</f>
        <v>2</v>
      </c>
      <c r="AF148" s="100">
        <f t="shared" ref="AF148:AF211" si="32">IF(AE148="","No hay ejecución",IF(AND(AE148&gt;0), AE148/R148,"No hay Programación"))</f>
        <v>0.2857142857142857</v>
      </c>
      <c r="AG148" s="105" t="str">
        <f t="shared" si="29"/>
        <v>Incumplimiento</v>
      </c>
      <c r="AH148" s="166"/>
      <c r="AI148" s="100" t="s">
        <v>502</v>
      </c>
      <c r="AJ148" s="100" t="s">
        <v>502</v>
      </c>
    </row>
    <row r="149" spans="1:36" ht="37.049999999999997" customHeight="1" thickTop="1" thickBot="1">
      <c r="A149" s="232">
        <v>134</v>
      </c>
      <c r="B149" s="233" t="s">
        <v>388</v>
      </c>
      <c r="C149" s="233">
        <v>0</v>
      </c>
      <c r="D149" s="233" t="s">
        <v>99</v>
      </c>
      <c r="E149" s="233" t="s">
        <v>78</v>
      </c>
      <c r="F149" s="233">
        <v>17</v>
      </c>
      <c r="G149" s="231" t="s">
        <v>541</v>
      </c>
      <c r="H149" s="165" t="s">
        <v>7316</v>
      </c>
      <c r="I149" s="231" t="s">
        <v>18</v>
      </c>
      <c r="J149" s="231" t="s">
        <v>338</v>
      </c>
      <c r="K149" s="231">
        <v>10</v>
      </c>
      <c r="L149" s="165" t="s">
        <v>2214</v>
      </c>
      <c r="M149" s="165" t="s">
        <v>2215</v>
      </c>
      <c r="N149" s="64">
        <v>2</v>
      </c>
      <c r="O149" s="64">
        <v>4</v>
      </c>
      <c r="P149" s="64">
        <v>4</v>
      </c>
      <c r="Q149" s="64">
        <v>5</v>
      </c>
      <c r="R149" s="64">
        <f t="shared" si="24"/>
        <v>15</v>
      </c>
      <c r="S149" s="105" t="s">
        <v>7318</v>
      </c>
      <c r="T149" s="105" t="s">
        <v>7319</v>
      </c>
      <c r="U149" s="159">
        <f t="shared" si="25"/>
        <v>6</v>
      </c>
      <c r="V149" s="273">
        <v>16</v>
      </c>
      <c r="W149" s="100">
        <f t="shared" si="23"/>
        <v>2.6666666666666665</v>
      </c>
      <c r="X149" s="105" t="str">
        <f t="shared" si="26"/>
        <v>De acuerdo a lo programado</v>
      </c>
      <c r="Y149" s="105" t="s">
        <v>172</v>
      </c>
      <c r="Z149" s="159">
        <f t="shared" si="27"/>
        <v>9</v>
      </c>
      <c r="AA149" s="159"/>
      <c r="AB149" s="100" t="str">
        <f t="shared" si="30"/>
        <v>No hay ejecución</v>
      </c>
      <c r="AC149" s="105" t="str">
        <f t="shared" si="28"/>
        <v>NA</v>
      </c>
      <c r="AD149" s="166"/>
      <c r="AE149" s="65">
        <f t="shared" si="31"/>
        <v>16</v>
      </c>
      <c r="AF149" s="100">
        <f t="shared" si="32"/>
        <v>1.0666666666666667</v>
      </c>
      <c r="AG149" s="105" t="str">
        <f t="shared" si="29"/>
        <v>De acuerdo a lo programado</v>
      </c>
      <c r="AH149" s="166"/>
      <c r="AI149" s="100" t="s">
        <v>502</v>
      </c>
      <c r="AJ149" s="100" t="s">
        <v>502</v>
      </c>
    </row>
    <row r="150" spans="1:36" ht="37.049999999999997" customHeight="1" thickTop="1" thickBot="1">
      <c r="A150" s="232">
        <v>135</v>
      </c>
      <c r="B150" s="233" t="s">
        <v>388</v>
      </c>
      <c r="C150" s="233">
        <v>0</v>
      </c>
      <c r="D150" s="233" t="s">
        <v>99</v>
      </c>
      <c r="E150" s="233" t="s">
        <v>78</v>
      </c>
      <c r="F150" s="233">
        <v>17</v>
      </c>
      <c r="G150" s="231" t="s">
        <v>541</v>
      </c>
      <c r="H150" s="165" t="s">
        <v>7316</v>
      </c>
      <c r="I150" s="231" t="s">
        <v>18</v>
      </c>
      <c r="J150" s="231" t="s">
        <v>338</v>
      </c>
      <c r="K150" s="231">
        <v>10</v>
      </c>
      <c r="L150" s="165" t="s">
        <v>642</v>
      </c>
      <c r="M150" s="165" t="s">
        <v>674</v>
      </c>
      <c r="N150" s="64">
        <v>0</v>
      </c>
      <c r="O150" s="64">
        <v>1</v>
      </c>
      <c r="P150" s="64">
        <v>1</v>
      </c>
      <c r="Q150" s="64">
        <v>1</v>
      </c>
      <c r="R150" s="64">
        <f t="shared" si="24"/>
        <v>3</v>
      </c>
      <c r="S150" s="105" t="s">
        <v>7205</v>
      </c>
      <c r="T150" s="105" t="s">
        <v>172</v>
      </c>
      <c r="U150" s="159">
        <f t="shared" si="25"/>
        <v>1</v>
      </c>
      <c r="V150" s="273">
        <v>3</v>
      </c>
      <c r="W150" s="100">
        <f t="shared" si="23"/>
        <v>3</v>
      </c>
      <c r="X150" s="105" t="str">
        <f t="shared" si="26"/>
        <v>De acuerdo a lo programado</v>
      </c>
      <c r="Y150" s="166" t="s">
        <v>7705</v>
      </c>
      <c r="Z150" s="159">
        <f t="shared" si="27"/>
        <v>2</v>
      </c>
      <c r="AA150" s="159"/>
      <c r="AB150" s="100" t="str">
        <f t="shared" si="30"/>
        <v>No hay ejecución</v>
      </c>
      <c r="AC150" s="105" t="str">
        <f t="shared" si="28"/>
        <v>NA</v>
      </c>
      <c r="AD150" s="166"/>
      <c r="AE150" s="65">
        <f t="shared" si="31"/>
        <v>3</v>
      </c>
      <c r="AF150" s="100">
        <f t="shared" si="32"/>
        <v>1</v>
      </c>
      <c r="AG150" s="105" t="str">
        <f t="shared" si="29"/>
        <v>De acuerdo a lo programado</v>
      </c>
      <c r="AH150" s="166"/>
      <c r="AI150" s="100" t="s">
        <v>502</v>
      </c>
      <c r="AJ150" s="100" t="s">
        <v>502</v>
      </c>
    </row>
    <row r="151" spans="1:36" ht="37.049999999999997" customHeight="1" thickTop="1" thickBot="1">
      <c r="A151" s="232">
        <v>136</v>
      </c>
      <c r="B151" s="233" t="s">
        <v>388</v>
      </c>
      <c r="C151" s="233">
        <v>0</v>
      </c>
      <c r="D151" s="233" t="s">
        <v>99</v>
      </c>
      <c r="E151" s="233" t="s">
        <v>78</v>
      </c>
      <c r="F151" s="233">
        <v>17</v>
      </c>
      <c r="G151" s="231" t="s">
        <v>541</v>
      </c>
      <c r="H151" s="165" t="s">
        <v>7316</v>
      </c>
      <c r="I151" s="231" t="s">
        <v>18</v>
      </c>
      <c r="J151" s="231" t="s">
        <v>338</v>
      </c>
      <c r="K151" s="231">
        <v>10</v>
      </c>
      <c r="L151" s="165" t="s">
        <v>3906</v>
      </c>
      <c r="M151" s="165" t="s">
        <v>2215</v>
      </c>
      <c r="N151" s="64">
        <v>1</v>
      </c>
      <c r="O151" s="64">
        <v>1</v>
      </c>
      <c r="P151" s="64">
        <v>1</v>
      </c>
      <c r="Q151" s="64">
        <v>1</v>
      </c>
      <c r="R151" s="64">
        <f t="shared" si="24"/>
        <v>4</v>
      </c>
      <c r="S151" s="105" t="s">
        <v>7216</v>
      </c>
      <c r="T151" s="105" t="s">
        <v>7315</v>
      </c>
      <c r="U151" s="159">
        <f t="shared" si="25"/>
        <v>2</v>
      </c>
      <c r="V151" s="273">
        <v>0</v>
      </c>
      <c r="W151" s="100">
        <f t="shared" si="23"/>
        <v>0</v>
      </c>
      <c r="X151" s="105" t="str">
        <f t="shared" si="26"/>
        <v>En Riesgo de no Cumplimiento</v>
      </c>
      <c r="Y151" s="105" t="s">
        <v>172</v>
      </c>
      <c r="Z151" s="159">
        <f t="shared" si="27"/>
        <v>2</v>
      </c>
      <c r="AA151" s="159"/>
      <c r="AB151" s="100" t="str">
        <f t="shared" si="30"/>
        <v>No hay ejecución</v>
      </c>
      <c r="AC151" s="105" t="str">
        <f t="shared" si="28"/>
        <v>NA</v>
      </c>
      <c r="AD151" s="166"/>
      <c r="AE151" s="65">
        <f t="shared" si="31"/>
        <v>0</v>
      </c>
      <c r="AF151" s="100" t="str">
        <f t="shared" si="32"/>
        <v>No hay Programación</v>
      </c>
      <c r="AG151" s="105" t="str">
        <f t="shared" si="29"/>
        <v>De acuerdo a lo programado</v>
      </c>
      <c r="AH151" s="166"/>
      <c r="AI151" s="100" t="s">
        <v>502</v>
      </c>
      <c r="AJ151" s="100" t="s">
        <v>502</v>
      </c>
    </row>
    <row r="152" spans="1:36" ht="37.049999999999997" customHeight="1" thickTop="1" thickBot="1">
      <c r="A152" s="232">
        <v>137</v>
      </c>
      <c r="B152" s="233" t="s">
        <v>388</v>
      </c>
      <c r="C152" s="233">
        <v>0</v>
      </c>
      <c r="D152" s="233" t="s">
        <v>99</v>
      </c>
      <c r="E152" s="233" t="s">
        <v>78</v>
      </c>
      <c r="F152" s="233">
        <v>17</v>
      </c>
      <c r="G152" s="231" t="s">
        <v>541</v>
      </c>
      <c r="H152" s="165" t="s">
        <v>7316</v>
      </c>
      <c r="I152" s="231" t="s">
        <v>18</v>
      </c>
      <c r="J152" s="231" t="s">
        <v>338</v>
      </c>
      <c r="K152" s="231">
        <v>10</v>
      </c>
      <c r="L152" s="165" t="s">
        <v>640</v>
      </c>
      <c r="M152" s="165" t="s">
        <v>636</v>
      </c>
      <c r="N152" s="64">
        <v>0</v>
      </c>
      <c r="O152" s="64">
        <v>0</v>
      </c>
      <c r="P152" s="64">
        <v>0</v>
      </c>
      <c r="Q152" s="64">
        <v>1</v>
      </c>
      <c r="R152" s="64">
        <f t="shared" si="24"/>
        <v>1</v>
      </c>
      <c r="S152" s="105" t="s">
        <v>7196</v>
      </c>
      <c r="T152" s="105" t="s">
        <v>7320</v>
      </c>
      <c r="U152" s="159">
        <f t="shared" si="25"/>
        <v>0</v>
      </c>
      <c r="V152" s="273">
        <v>0</v>
      </c>
      <c r="W152" s="100" t="str">
        <f t="shared" si="23"/>
        <v>No hay Programación</v>
      </c>
      <c r="X152" s="105" t="str">
        <f t="shared" si="26"/>
        <v>De acuerdo a lo programado</v>
      </c>
      <c r="Y152" s="105" t="s">
        <v>172</v>
      </c>
      <c r="Z152" s="159">
        <f t="shared" si="27"/>
        <v>1</v>
      </c>
      <c r="AA152" s="159"/>
      <c r="AB152" s="100" t="str">
        <f t="shared" si="30"/>
        <v>No hay ejecución</v>
      </c>
      <c r="AC152" s="105" t="str">
        <f t="shared" si="28"/>
        <v>NA</v>
      </c>
      <c r="AD152" s="166"/>
      <c r="AE152" s="65">
        <f t="shared" si="31"/>
        <v>0</v>
      </c>
      <c r="AF152" s="100" t="str">
        <f t="shared" si="32"/>
        <v>No hay Programación</v>
      </c>
      <c r="AG152" s="105" t="str">
        <f t="shared" si="29"/>
        <v>De acuerdo a lo programado</v>
      </c>
      <c r="AH152" s="166"/>
      <c r="AI152" s="100" t="s">
        <v>502</v>
      </c>
      <c r="AJ152" s="100" t="s">
        <v>502</v>
      </c>
    </row>
    <row r="153" spans="1:36" ht="37.049999999999997" customHeight="1" thickTop="1" thickBot="1">
      <c r="A153" s="232">
        <v>138</v>
      </c>
      <c r="B153" s="233" t="s">
        <v>388</v>
      </c>
      <c r="C153" s="233">
        <v>0</v>
      </c>
      <c r="D153" s="233" t="s">
        <v>99</v>
      </c>
      <c r="E153" s="233" t="s">
        <v>78</v>
      </c>
      <c r="F153" s="233">
        <v>17</v>
      </c>
      <c r="G153" s="231" t="s">
        <v>541</v>
      </c>
      <c r="H153" s="165" t="s">
        <v>7321</v>
      </c>
      <c r="I153" s="231" t="s">
        <v>18</v>
      </c>
      <c r="J153" s="231" t="s">
        <v>338</v>
      </c>
      <c r="K153" s="231">
        <v>10</v>
      </c>
      <c r="L153" s="165" t="s">
        <v>640</v>
      </c>
      <c r="M153" s="165" t="s">
        <v>636</v>
      </c>
      <c r="N153" s="64">
        <v>0</v>
      </c>
      <c r="O153" s="64">
        <v>0</v>
      </c>
      <c r="P153" s="64">
        <v>0</v>
      </c>
      <c r="Q153" s="64">
        <v>1</v>
      </c>
      <c r="R153" s="64">
        <f t="shared" si="24"/>
        <v>1</v>
      </c>
      <c r="S153" s="105" t="s">
        <v>7211</v>
      </c>
      <c r="T153" s="105" t="s">
        <v>172</v>
      </c>
      <c r="U153" s="159">
        <f t="shared" si="25"/>
        <v>0</v>
      </c>
      <c r="V153" s="273">
        <v>0</v>
      </c>
      <c r="W153" s="100" t="str">
        <f t="shared" si="23"/>
        <v>No hay Programación</v>
      </c>
      <c r="X153" s="105" t="str">
        <f t="shared" si="26"/>
        <v>De acuerdo a lo programado</v>
      </c>
      <c r="Y153" s="105" t="s">
        <v>172</v>
      </c>
      <c r="Z153" s="159">
        <f t="shared" si="27"/>
        <v>1</v>
      </c>
      <c r="AA153" s="159"/>
      <c r="AB153" s="100" t="str">
        <f t="shared" si="30"/>
        <v>No hay ejecución</v>
      </c>
      <c r="AC153" s="105" t="str">
        <f t="shared" si="28"/>
        <v>NA</v>
      </c>
      <c r="AD153" s="166"/>
      <c r="AE153" s="65">
        <f t="shared" si="31"/>
        <v>0</v>
      </c>
      <c r="AF153" s="100" t="str">
        <f t="shared" si="32"/>
        <v>No hay Programación</v>
      </c>
      <c r="AG153" s="105" t="str">
        <f t="shared" si="29"/>
        <v>De acuerdo a lo programado</v>
      </c>
      <c r="AH153" s="166"/>
      <c r="AI153" s="100" t="s">
        <v>502</v>
      </c>
      <c r="AJ153" s="100" t="s">
        <v>502</v>
      </c>
    </row>
    <row r="154" spans="1:36" ht="37.049999999999997" customHeight="1" thickTop="1" thickBot="1">
      <c r="A154" s="232">
        <v>139</v>
      </c>
      <c r="B154" s="233" t="s">
        <v>388</v>
      </c>
      <c r="C154" s="233">
        <v>0</v>
      </c>
      <c r="D154" s="233" t="s">
        <v>99</v>
      </c>
      <c r="E154" s="233" t="s">
        <v>78</v>
      </c>
      <c r="F154" s="233">
        <v>17</v>
      </c>
      <c r="G154" s="231" t="s">
        <v>541</v>
      </c>
      <c r="H154" s="165" t="s">
        <v>7677</v>
      </c>
      <c r="I154" s="231" t="s">
        <v>18</v>
      </c>
      <c r="J154" s="231" t="s">
        <v>338</v>
      </c>
      <c r="K154" s="231">
        <v>10</v>
      </c>
      <c r="L154" s="165" t="s">
        <v>7678</v>
      </c>
      <c r="M154" s="165" t="s">
        <v>643</v>
      </c>
      <c r="N154" s="64">
        <v>0</v>
      </c>
      <c r="O154" s="64">
        <v>0</v>
      </c>
      <c r="P154" s="64">
        <v>5</v>
      </c>
      <c r="Q154" s="64">
        <v>1</v>
      </c>
      <c r="R154" s="64">
        <f t="shared" si="24"/>
        <v>6</v>
      </c>
      <c r="S154" s="105" t="s">
        <v>7196</v>
      </c>
      <c r="T154" s="105"/>
      <c r="U154" s="159">
        <f t="shared" si="25"/>
        <v>0</v>
      </c>
      <c r="V154" s="273"/>
      <c r="W154" s="100" t="str">
        <f t="shared" si="23"/>
        <v>No hay ejecución</v>
      </c>
      <c r="X154" s="105" t="str">
        <f t="shared" si="26"/>
        <v>NA</v>
      </c>
      <c r="Y154" s="105" t="s">
        <v>172</v>
      </c>
      <c r="Z154" s="159">
        <f t="shared" si="27"/>
        <v>6</v>
      </c>
      <c r="AA154" s="159"/>
      <c r="AB154" s="100" t="str">
        <f t="shared" si="30"/>
        <v>No hay ejecución</v>
      </c>
      <c r="AC154" s="105" t="str">
        <f t="shared" si="28"/>
        <v>NA</v>
      </c>
      <c r="AD154" s="166"/>
      <c r="AE154" s="65">
        <f t="shared" si="31"/>
        <v>0</v>
      </c>
      <c r="AF154" s="100" t="str">
        <f t="shared" si="32"/>
        <v>No hay Programación</v>
      </c>
      <c r="AG154" s="105" t="str">
        <f t="shared" si="29"/>
        <v>De acuerdo a lo programado</v>
      </c>
      <c r="AH154" s="166"/>
      <c r="AI154" s="100" t="s">
        <v>502</v>
      </c>
      <c r="AJ154" s="100" t="s">
        <v>502</v>
      </c>
    </row>
    <row r="155" spans="1:36" ht="37.049999999999997" customHeight="1" thickTop="1" thickBot="1">
      <c r="A155" s="232">
        <v>140</v>
      </c>
      <c r="B155" s="233" t="s">
        <v>388</v>
      </c>
      <c r="C155" s="233">
        <v>0</v>
      </c>
      <c r="D155" s="233" t="s">
        <v>99</v>
      </c>
      <c r="E155" s="233" t="s">
        <v>78</v>
      </c>
      <c r="F155" s="233">
        <v>17</v>
      </c>
      <c r="G155" s="231" t="s">
        <v>541</v>
      </c>
      <c r="H155" s="165" t="s">
        <v>7679</v>
      </c>
      <c r="I155" s="231" t="s">
        <v>18</v>
      </c>
      <c r="J155" s="231" t="s">
        <v>338</v>
      </c>
      <c r="K155" s="231">
        <v>10</v>
      </c>
      <c r="L155" s="165" t="s">
        <v>7678</v>
      </c>
      <c r="M155" s="165" t="s">
        <v>643</v>
      </c>
      <c r="N155" s="64">
        <v>0</v>
      </c>
      <c r="O155" s="64">
        <v>0</v>
      </c>
      <c r="P155" s="64">
        <v>1</v>
      </c>
      <c r="Q155" s="64">
        <v>1</v>
      </c>
      <c r="R155" s="64">
        <f t="shared" si="24"/>
        <v>2</v>
      </c>
      <c r="S155" s="105" t="s">
        <v>7196</v>
      </c>
      <c r="T155" s="105" t="s">
        <v>7680</v>
      </c>
      <c r="U155" s="159">
        <f t="shared" si="25"/>
        <v>0</v>
      </c>
      <c r="V155" s="273"/>
      <c r="W155" s="100" t="str">
        <f t="shared" si="23"/>
        <v>No hay ejecución</v>
      </c>
      <c r="X155" s="105" t="str">
        <f t="shared" si="26"/>
        <v>NA</v>
      </c>
      <c r="Y155" s="105" t="s">
        <v>172</v>
      </c>
      <c r="Z155" s="159">
        <f t="shared" si="27"/>
        <v>2</v>
      </c>
      <c r="AA155" s="159"/>
      <c r="AB155" s="100" t="str">
        <f t="shared" si="30"/>
        <v>No hay ejecución</v>
      </c>
      <c r="AC155" s="105" t="str">
        <f t="shared" si="28"/>
        <v>NA</v>
      </c>
      <c r="AD155" s="166"/>
      <c r="AE155" s="65">
        <f t="shared" si="31"/>
        <v>0</v>
      </c>
      <c r="AF155" s="100" t="str">
        <f t="shared" si="32"/>
        <v>No hay Programación</v>
      </c>
      <c r="AG155" s="105" t="str">
        <f t="shared" si="29"/>
        <v>De acuerdo a lo programado</v>
      </c>
      <c r="AH155" s="166"/>
      <c r="AI155" s="100" t="s">
        <v>502</v>
      </c>
      <c r="AJ155" s="100" t="s">
        <v>502</v>
      </c>
    </row>
    <row r="156" spans="1:36" ht="37.049999999999997" customHeight="1" thickTop="1" thickBot="1">
      <c r="A156" s="232">
        <v>141</v>
      </c>
      <c r="B156" s="233" t="s">
        <v>388</v>
      </c>
      <c r="C156" s="233">
        <v>0</v>
      </c>
      <c r="D156" s="233" t="s">
        <v>99</v>
      </c>
      <c r="E156" s="233" t="s">
        <v>78</v>
      </c>
      <c r="F156" s="233">
        <v>17</v>
      </c>
      <c r="G156" s="231" t="s">
        <v>541</v>
      </c>
      <c r="H156" s="165" t="s">
        <v>7322</v>
      </c>
      <c r="I156" s="231" t="s">
        <v>18</v>
      </c>
      <c r="J156" s="231" t="s">
        <v>338</v>
      </c>
      <c r="K156" s="231">
        <v>10</v>
      </c>
      <c r="L156" s="165" t="s">
        <v>640</v>
      </c>
      <c r="M156" s="165" t="s">
        <v>636</v>
      </c>
      <c r="N156" s="64">
        <v>0</v>
      </c>
      <c r="O156" s="64">
        <v>0</v>
      </c>
      <c r="P156" s="64">
        <v>0</v>
      </c>
      <c r="Q156" s="64">
        <v>4</v>
      </c>
      <c r="R156" s="64">
        <f t="shared" si="24"/>
        <v>4</v>
      </c>
      <c r="S156" s="105" t="s">
        <v>7323</v>
      </c>
      <c r="T156" s="105" t="s">
        <v>7324</v>
      </c>
      <c r="U156" s="159">
        <f t="shared" si="25"/>
        <v>0</v>
      </c>
      <c r="V156" s="273">
        <v>0</v>
      </c>
      <c r="W156" s="100" t="str">
        <f t="shared" si="23"/>
        <v>No hay Programación</v>
      </c>
      <c r="X156" s="105" t="str">
        <f t="shared" si="26"/>
        <v>De acuerdo a lo programado</v>
      </c>
      <c r="Y156" s="105" t="s">
        <v>172</v>
      </c>
      <c r="Z156" s="159">
        <f t="shared" si="27"/>
        <v>4</v>
      </c>
      <c r="AA156" s="159"/>
      <c r="AB156" s="100" t="str">
        <f t="shared" si="30"/>
        <v>No hay ejecución</v>
      </c>
      <c r="AC156" s="105" t="str">
        <f t="shared" si="28"/>
        <v>NA</v>
      </c>
      <c r="AD156" s="166"/>
      <c r="AE156" s="65">
        <f t="shared" si="31"/>
        <v>0</v>
      </c>
      <c r="AF156" s="100" t="str">
        <f t="shared" si="32"/>
        <v>No hay Programación</v>
      </c>
      <c r="AG156" s="105" t="str">
        <f t="shared" si="29"/>
        <v>De acuerdo a lo programado</v>
      </c>
      <c r="AH156" s="166"/>
      <c r="AI156" s="100" t="s">
        <v>502</v>
      </c>
      <c r="AJ156" s="100" t="s">
        <v>502</v>
      </c>
    </row>
    <row r="157" spans="1:36" ht="37.049999999999997" customHeight="1" thickTop="1" thickBot="1">
      <c r="A157" s="232">
        <v>142</v>
      </c>
      <c r="B157" s="233" t="s">
        <v>388</v>
      </c>
      <c r="C157" s="233">
        <v>0</v>
      </c>
      <c r="D157" s="233" t="s">
        <v>99</v>
      </c>
      <c r="E157" s="233" t="s">
        <v>78</v>
      </c>
      <c r="F157" s="233">
        <v>17</v>
      </c>
      <c r="G157" s="231" t="s">
        <v>541</v>
      </c>
      <c r="H157" s="165" t="s">
        <v>7325</v>
      </c>
      <c r="I157" s="231" t="s">
        <v>18</v>
      </c>
      <c r="J157" s="231" t="s">
        <v>338</v>
      </c>
      <c r="K157" s="231">
        <v>10</v>
      </c>
      <c r="L157" s="165" t="s">
        <v>2205</v>
      </c>
      <c r="M157" s="165" t="s">
        <v>4499</v>
      </c>
      <c r="N157" s="64">
        <v>3</v>
      </c>
      <c r="O157" s="64">
        <v>3</v>
      </c>
      <c r="P157" s="64">
        <v>0</v>
      </c>
      <c r="Q157" s="64">
        <v>0</v>
      </c>
      <c r="R157" s="64">
        <f t="shared" si="24"/>
        <v>6</v>
      </c>
      <c r="S157" s="105" t="s">
        <v>7326</v>
      </c>
      <c r="T157" s="105" t="s">
        <v>172</v>
      </c>
      <c r="U157" s="159">
        <f t="shared" si="25"/>
        <v>6</v>
      </c>
      <c r="V157" s="273">
        <v>2</v>
      </c>
      <c r="W157" s="100">
        <f t="shared" si="23"/>
        <v>0.33333333333333331</v>
      </c>
      <c r="X157" s="105" t="str">
        <f t="shared" si="26"/>
        <v>En Riesgo de no Cumplimiento</v>
      </c>
      <c r="Y157" s="105" t="s">
        <v>172</v>
      </c>
      <c r="Z157" s="159">
        <f t="shared" si="27"/>
        <v>0</v>
      </c>
      <c r="AA157" s="159"/>
      <c r="AB157" s="100" t="str">
        <f t="shared" si="30"/>
        <v>No hay ejecución</v>
      </c>
      <c r="AC157" s="105" t="str">
        <f t="shared" si="28"/>
        <v>NA</v>
      </c>
      <c r="AD157" s="166"/>
      <c r="AE157" s="65">
        <f t="shared" si="31"/>
        <v>2</v>
      </c>
      <c r="AF157" s="100">
        <f t="shared" si="32"/>
        <v>0.33333333333333331</v>
      </c>
      <c r="AG157" s="105" t="str">
        <f t="shared" si="29"/>
        <v>Incumplimiento</v>
      </c>
      <c r="AH157" s="166"/>
      <c r="AI157" s="100" t="s">
        <v>502</v>
      </c>
      <c r="AJ157" s="100" t="s">
        <v>502</v>
      </c>
    </row>
    <row r="158" spans="1:36" ht="37.049999999999997" customHeight="1" thickTop="1" thickBot="1">
      <c r="A158" s="232">
        <v>143</v>
      </c>
      <c r="B158" s="233" t="s">
        <v>388</v>
      </c>
      <c r="C158" s="233">
        <v>0</v>
      </c>
      <c r="D158" s="233" t="s">
        <v>99</v>
      </c>
      <c r="E158" s="233" t="s">
        <v>78</v>
      </c>
      <c r="F158" s="233">
        <v>17</v>
      </c>
      <c r="G158" s="231" t="s">
        <v>541</v>
      </c>
      <c r="H158" s="165" t="s">
        <v>7325</v>
      </c>
      <c r="I158" s="231" t="s">
        <v>18</v>
      </c>
      <c r="J158" s="231" t="s">
        <v>338</v>
      </c>
      <c r="K158" s="231">
        <v>10</v>
      </c>
      <c r="L158" s="165" t="s">
        <v>3778</v>
      </c>
      <c r="M158" s="165" t="s">
        <v>643</v>
      </c>
      <c r="N158" s="64">
        <v>0</v>
      </c>
      <c r="O158" s="64">
        <v>3</v>
      </c>
      <c r="P158" s="64">
        <v>2</v>
      </c>
      <c r="Q158" s="64">
        <v>0</v>
      </c>
      <c r="R158" s="64">
        <f t="shared" si="24"/>
        <v>5</v>
      </c>
      <c r="S158" s="105" t="s">
        <v>7234</v>
      </c>
      <c r="T158" s="105" t="s">
        <v>7327</v>
      </c>
      <c r="U158" s="159">
        <f t="shared" si="25"/>
        <v>3</v>
      </c>
      <c r="V158" s="273">
        <v>0</v>
      </c>
      <c r="W158" s="100">
        <f t="shared" si="23"/>
        <v>0</v>
      </c>
      <c r="X158" s="105" t="str">
        <f t="shared" si="26"/>
        <v>En Riesgo de no Cumplimiento</v>
      </c>
      <c r="Y158" s="105" t="s">
        <v>172</v>
      </c>
      <c r="Z158" s="159">
        <f t="shared" si="27"/>
        <v>2</v>
      </c>
      <c r="AA158" s="159"/>
      <c r="AB158" s="100" t="str">
        <f t="shared" si="30"/>
        <v>No hay ejecución</v>
      </c>
      <c r="AC158" s="105" t="str">
        <f t="shared" si="28"/>
        <v>NA</v>
      </c>
      <c r="AD158" s="166"/>
      <c r="AE158" s="65">
        <f t="shared" si="31"/>
        <v>0</v>
      </c>
      <c r="AF158" s="100" t="str">
        <f t="shared" si="32"/>
        <v>No hay Programación</v>
      </c>
      <c r="AG158" s="105" t="str">
        <f t="shared" si="29"/>
        <v>De acuerdo a lo programado</v>
      </c>
      <c r="AH158" s="166"/>
      <c r="AI158" s="100" t="s">
        <v>502</v>
      </c>
      <c r="AJ158" s="100" t="s">
        <v>502</v>
      </c>
    </row>
    <row r="159" spans="1:36" ht="37.049999999999997" customHeight="1" thickTop="1" thickBot="1">
      <c r="A159" s="232">
        <v>144</v>
      </c>
      <c r="B159" s="233" t="s">
        <v>388</v>
      </c>
      <c r="C159" s="233">
        <v>0</v>
      </c>
      <c r="D159" s="233" t="s">
        <v>99</v>
      </c>
      <c r="E159" s="233" t="s">
        <v>78</v>
      </c>
      <c r="F159" s="233">
        <v>17</v>
      </c>
      <c r="G159" s="231" t="s">
        <v>541</v>
      </c>
      <c r="H159" s="165" t="s">
        <v>7325</v>
      </c>
      <c r="I159" s="231" t="s">
        <v>18</v>
      </c>
      <c r="J159" s="231" t="s">
        <v>338</v>
      </c>
      <c r="K159" s="231">
        <v>10</v>
      </c>
      <c r="L159" s="165" t="s">
        <v>685</v>
      </c>
      <c r="M159" s="165" t="s">
        <v>643</v>
      </c>
      <c r="N159" s="64">
        <v>0</v>
      </c>
      <c r="O159" s="64">
        <v>2</v>
      </c>
      <c r="P159" s="64">
        <v>2</v>
      </c>
      <c r="Q159" s="64">
        <v>1</v>
      </c>
      <c r="R159" s="64">
        <f t="shared" si="24"/>
        <v>5</v>
      </c>
      <c r="S159" s="105" t="s">
        <v>7213</v>
      </c>
      <c r="T159" s="105" t="s">
        <v>7328</v>
      </c>
      <c r="U159" s="159">
        <f t="shared" si="25"/>
        <v>2</v>
      </c>
      <c r="V159" s="273">
        <v>0</v>
      </c>
      <c r="W159" s="100">
        <f t="shared" si="23"/>
        <v>0</v>
      </c>
      <c r="X159" s="105" t="str">
        <f t="shared" si="26"/>
        <v>En Riesgo de no Cumplimiento</v>
      </c>
      <c r="Y159" s="105" t="s">
        <v>172</v>
      </c>
      <c r="Z159" s="159">
        <f t="shared" si="27"/>
        <v>3</v>
      </c>
      <c r="AA159" s="159"/>
      <c r="AB159" s="100" t="str">
        <f t="shared" si="30"/>
        <v>No hay ejecución</v>
      </c>
      <c r="AC159" s="105" t="str">
        <f t="shared" si="28"/>
        <v>NA</v>
      </c>
      <c r="AD159" s="166"/>
      <c r="AE159" s="65">
        <f t="shared" si="31"/>
        <v>0</v>
      </c>
      <c r="AF159" s="100" t="str">
        <f t="shared" si="32"/>
        <v>No hay Programación</v>
      </c>
      <c r="AG159" s="105" t="str">
        <f t="shared" si="29"/>
        <v>De acuerdo a lo programado</v>
      </c>
      <c r="AH159" s="166"/>
      <c r="AI159" s="100" t="s">
        <v>502</v>
      </c>
      <c r="AJ159" s="100" t="s">
        <v>502</v>
      </c>
    </row>
    <row r="160" spans="1:36" ht="37.049999999999997" customHeight="1" thickTop="1" thickBot="1">
      <c r="A160" s="232">
        <v>145</v>
      </c>
      <c r="B160" s="233" t="s">
        <v>388</v>
      </c>
      <c r="C160" s="233">
        <v>0</v>
      </c>
      <c r="D160" s="233" t="s">
        <v>99</v>
      </c>
      <c r="E160" s="233" t="s">
        <v>78</v>
      </c>
      <c r="F160" s="233">
        <v>17</v>
      </c>
      <c r="G160" s="231" t="s">
        <v>541</v>
      </c>
      <c r="H160" s="165" t="s">
        <v>7329</v>
      </c>
      <c r="I160" s="231" t="s">
        <v>18</v>
      </c>
      <c r="J160" s="231" t="s">
        <v>338</v>
      </c>
      <c r="K160" s="231">
        <v>10</v>
      </c>
      <c r="L160" s="165" t="s">
        <v>642</v>
      </c>
      <c r="M160" s="165" t="s">
        <v>643</v>
      </c>
      <c r="N160" s="64">
        <v>0</v>
      </c>
      <c r="O160" s="64">
        <v>3</v>
      </c>
      <c r="P160" s="64">
        <v>1</v>
      </c>
      <c r="Q160" s="64">
        <v>0</v>
      </c>
      <c r="R160" s="64">
        <f t="shared" si="24"/>
        <v>4</v>
      </c>
      <c r="S160" s="105" t="s">
        <v>7330</v>
      </c>
      <c r="T160" s="105" t="s">
        <v>7331</v>
      </c>
      <c r="U160" s="159">
        <f t="shared" si="25"/>
        <v>3</v>
      </c>
      <c r="V160" s="273">
        <v>1</v>
      </c>
      <c r="W160" s="100">
        <f t="shared" si="23"/>
        <v>0.33333333333333331</v>
      </c>
      <c r="X160" s="105" t="str">
        <f t="shared" si="26"/>
        <v>En Riesgo de no Cumplimiento</v>
      </c>
      <c r="Y160" s="105" t="s">
        <v>172</v>
      </c>
      <c r="Z160" s="159">
        <f t="shared" si="27"/>
        <v>1</v>
      </c>
      <c r="AA160" s="159"/>
      <c r="AB160" s="100" t="str">
        <f t="shared" si="30"/>
        <v>No hay ejecución</v>
      </c>
      <c r="AC160" s="105" t="str">
        <f t="shared" si="28"/>
        <v>NA</v>
      </c>
      <c r="AD160" s="166"/>
      <c r="AE160" s="65">
        <f t="shared" si="31"/>
        <v>1</v>
      </c>
      <c r="AF160" s="100">
        <f t="shared" si="32"/>
        <v>0.25</v>
      </c>
      <c r="AG160" s="105" t="str">
        <f t="shared" si="29"/>
        <v>Incumplimiento</v>
      </c>
      <c r="AH160" s="166"/>
      <c r="AI160" s="100" t="s">
        <v>502</v>
      </c>
      <c r="AJ160" s="100" t="s">
        <v>502</v>
      </c>
    </row>
    <row r="161" spans="1:36" ht="37.049999999999997" customHeight="1" thickTop="1" thickBot="1">
      <c r="A161" s="232">
        <v>146</v>
      </c>
      <c r="B161" s="233" t="s">
        <v>388</v>
      </c>
      <c r="C161" s="233">
        <v>0</v>
      </c>
      <c r="D161" s="233" t="s">
        <v>99</v>
      </c>
      <c r="E161" s="233" t="s">
        <v>78</v>
      </c>
      <c r="F161" s="233">
        <v>17</v>
      </c>
      <c r="G161" s="231" t="s">
        <v>541</v>
      </c>
      <c r="H161" s="165" t="s">
        <v>7332</v>
      </c>
      <c r="I161" s="231" t="s">
        <v>345</v>
      </c>
      <c r="J161" s="231" t="s">
        <v>338</v>
      </c>
      <c r="K161" s="231">
        <v>16</v>
      </c>
      <c r="L161" s="165" t="s">
        <v>2205</v>
      </c>
      <c r="M161" s="165" t="s">
        <v>4499</v>
      </c>
      <c r="N161" s="64">
        <v>1</v>
      </c>
      <c r="O161" s="64">
        <v>0</v>
      </c>
      <c r="P161" s="64">
        <v>0</v>
      </c>
      <c r="Q161" s="64">
        <v>1</v>
      </c>
      <c r="R161" s="64">
        <f t="shared" si="24"/>
        <v>2</v>
      </c>
      <c r="S161" s="105" t="s">
        <v>7208</v>
      </c>
      <c r="T161" s="105" t="s">
        <v>172</v>
      </c>
      <c r="U161" s="159">
        <f t="shared" si="25"/>
        <v>1</v>
      </c>
      <c r="V161" s="273">
        <v>1</v>
      </c>
      <c r="W161" s="100">
        <f t="shared" si="23"/>
        <v>1</v>
      </c>
      <c r="X161" s="105" t="str">
        <f t="shared" si="26"/>
        <v>De acuerdo a lo programado</v>
      </c>
      <c r="Y161" s="105" t="s">
        <v>172</v>
      </c>
      <c r="Z161" s="159">
        <f t="shared" si="27"/>
        <v>1</v>
      </c>
      <c r="AA161" s="159"/>
      <c r="AB161" s="100" t="str">
        <f t="shared" si="30"/>
        <v>No hay ejecución</v>
      </c>
      <c r="AC161" s="105" t="str">
        <f t="shared" si="28"/>
        <v>NA</v>
      </c>
      <c r="AD161" s="166"/>
      <c r="AE161" s="65">
        <f t="shared" si="31"/>
        <v>1</v>
      </c>
      <c r="AF161" s="100">
        <f t="shared" si="32"/>
        <v>0.5</v>
      </c>
      <c r="AG161" s="105" t="str">
        <f t="shared" si="29"/>
        <v>Incumplimiento</v>
      </c>
      <c r="AH161" s="166"/>
      <c r="AI161" s="100" t="s">
        <v>502</v>
      </c>
      <c r="AJ161" s="100" t="s">
        <v>502</v>
      </c>
    </row>
    <row r="162" spans="1:36" ht="37.049999999999997" customHeight="1" thickTop="1" thickBot="1">
      <c r="A162" s="232">
        <v>147</v>
      </c>
      <c r="B162" s="233" t="s">
        <v>388</v>
      </c>
      <c r="C162" s="233">
        <v>0</v>
      </c>
      <c r="D162" s="233" t="s">
        <v>99</v>
      </c>
      <c r="E162" s="233" t="s">
        <v>78</v>
      </c>
      <c r="F162" s="233">
        <v>17</v>
      </c>
      <c r="G162" s="231" t="s">
        <v>541</v>
      </c>
      <c r="H162" s="165" t="s">
        <v>7333</v>
      </c>
      <c r="I162" s="231" t="s">
        <v>345</v>
      </c>
      <c r="J162" s="231" t="s">
        <v>338</v>
      </c>
      <c r="K162" s="231">
        <v>16</v>
      </c>
      <c r="L162" s="165" t="s">
        <v>3807</v>
      </c>
      <c r="M162" s="165" t="s">
        <v>636</v>
      </c>
      <c r="N162" s="64">
        <v>0</v>
      </c>
      <c r="O162" s="64">
        <v>0</v>
      </c>
      <c r="P162" s="64">
        <v>0</v>
      </c>
      <c r="Q162" s="64">
        <v>5</v>
      </c>
      <c r="R162" s="64">
        <f t="shared" si="24"/>
        <v>5</v>
      </c>
      <c r="S162" s="105" t="s">
        <v>7334</v>
      </c>
      <c r="T162" s="105" t="s">
        <v>7335</v>
      </c>
      <c r="U162" s="159">
        <f t="shared" si="25"/>
        <v>0</v>
      </c>
      <c r="V162" s="273">
        <v>0</v>
      </c>
      <c r="W162" s="100" t="str">
        <f t="shared" si="23"/>
        <v>No hay Programación</v>
      </c>
      <c r="X162" s="105" t="str">
        <f t="shared" si="26"/>
        <v>De acuerdo a lo programado</v>
      </c>
      <c r="Y162" s="105" t="s">
        <v>172</v>
      </c>
      <c r="Z162" s="159">
        <f t="shared" si="27"/>
        <v>5</v>
      </c>
      <c r="AA162" s="159"/>
      <c r="AB162" s="100" t="str">
        <f t="shared" si="30"/>
        <v>No hay ejecución</v>
      </c>
      <c r="AC162" s="105" t="str">
        <f t="shared" si="28"/>
        <v>NA</v>
      </c>
      <c r="AD162" s="166"/>
      <c r="AE162" s="65">
        <f t="shared" si="31"/>
        <v>0</v>
      </c>
      <c r="AF162" s="100" t="str">
        <f t="shared" si="32"/>
        <v>No hay Programación</v>
      </c>
      <c r="AG162" s="105" t="str">
        <f t="shared" si="29"/>
        <v>De acuerdo a lo programado</v>
      </c>
      <c r="AH162" s="166"/>
      <c r="AI162" s="100" t="s">
        <v>502</v>
      </c>
      <c r="AJ162" s="100" t="s">
        <v>502</v>
      </c>
    </row>
    <row r="163" spans="1:36" ht="37.049999999999997" customHeight="1" thickTop="1" thickBot="1">
      <c r="A163" s="232">
        <v>148</v>
      </c>
      <c r="B163" s="233" t="s">
        <v>388</v>
      </c>
      <c r="C163" s="233">
        <v>0</v>
      </c>
      <c r="D163" s="233" t="s">
        <v>99</v>
      </c>
      <c r="E163" s="233" t="s">
        <v>78</v>
      </c>
      <c r="F163" s="233">
        <v>17</v>
      </c>
      <c r="G163" s="231" t="s">
        <v>541</v>
      </c>
      <c r="H163" s="165" t="s">
        <v>7336</v>
      </c>
      <c r="I163" s="231" t="s">
        <v>18</v>
      </c>
      <c r="J163" s="231" t="s">
        <v>338</v>
      </c>
      <c r="K163" s="231">
        <v>10</v>
      </c>
      <c r="L163" s="165" t="s">
        <v>7337</v>
      </c>
      <c r="M163" s="165" t="s">
        <v>7338</v>
      </c>
      <c r="N163" s="64">
        <v>0</v>
      </c>
      <c r="O163" s="64">
        <v>3</v>
      </c>
      <c r="P163" s="64">
        <v>1</v>
      </c>
      <c r="Q163" s="64">
        <v>6</v>
      </c>
      <c r="R163" s="64">
        <f t="shared" si="24"/>
        <v>10</v>
      </c>
      <c r="S163" s="105" t="s">
        <v>7208</v>
      </c>
      <c r="T163" s="105" t="s">
        <v>172</v>
      </c>
      <c r="U163" s="159">
        <f t="shared" si="25"/>
        <v>3</v>
      </c>
      <c r="V163" s="273">
        <v>1</v>
      </c>
      <c r="W163" s="100">
        <f t="shared" si="23"/>
        <v>0.33333333333333331</v>
      </c>
      <c r="X163" s="105" t="str">
        <f t="shared" si="26"/>
        <v>En Riesgo de no Cumplimiento</v>
      </c>
      <c r="Y163" s="166" t="s">
        <v>7706</v>
      </c>
      <c r="Z163" s="159">
        <f t="shared" si="27"/>
        <v>7</v>
      </c>
      <c r="AA163" s="159"/>
      <c r="AB163" s="100" t="str">
        <f t="shared" si="30"/>
        <v>No hay ejecución</v>
      </c>
      <c r="AC163" s="105" t="str">
        <f t="shared" si="28"/>
        <v>NA</v>
      </c>
      <c r="AD163" s="166"/>
      <c r="AE163" s="65">
        <f t="shared" si="31"/>
        <v>1</v>
      </c>
      <c r="AF163" s="100">
        <f t="shared" si="32"/>
        <v>0.1</v>
      </c>
      <c r="AG163" s="105" t="str">
        <f t="shared" si="29"/>
        <v>Incumplimiento</v>
      </c>
      <c r="AH163" s="166"/>
      <c r="AI163" s="100" t="s">
        <v>502</v>
      </c>
      <c r="AJ163" s="100" t="s">
        <v>502</v>
      </c>
    </row>
    <row r="164" spans="1:36" ht="37.049999999999997" customHeight="1" thickTop="1" thickBot="1">
      <c r="A164" s="232">
        <v>149</v>
      </c>
      <c r="B164" s="233" t="s">
        <v>388</v>
      </c>
      <c r="C164" s="233">
        <v>0</v>
      </c>
      <c r="D164" s="233" t="s">
        <v>99</v>
      </c>
      <c r="E164" s="233" t="s">
        <v>78</v>
      </c>
      <c r="F164" s="233">
        <v>17</v>
      </c>
      <c r="G164" s="231" t="s">
        <v>541</v>
      </c>
      <c r="H164" s="165" t="s">
        <v>7227</v>
      </c>
      <c r="I164" s="231" t="s">
        <v>345</v>
      </c>
      <c r="J164" s="231" t="s">
        <v>338</v>
      </c>
      <c r="K164" s="231">
        <v>16</v>
      </c>
      <c r="L164" s="165" t="s">
        <v>640</v>
      </c>
      <c r="M164" s="165" t="s">
        <v>636</v>
      </c>
      <c r="N164" s="64">
        <v>0</v>
      </c>
      <c r="O164" s="64">
        <v>0</v>
      </c>
      <c r="P164" s="64">
        <v>0</v>
      </c>
      <c r="Q164" s="64">
        <v>6</v>
      </c>
      <c r="R164" s="64">
        <f t="shared" si="24"/>
        <v>6</v>
      </c>
      <c r="S164" s="105" t="s">
        <v>7339</v>
      </c>
      <c r="T164" s="105" t="s">
        <v>172</v>
      </c>
      <c r="U164" s="159">
        <f t="shared" si="25"/>
        <v>0</v>
      </c>
      <c r="V164" s="273">
        <v>0</v>
      </c>
      <c r="W164" s="100" t="str">
        <f t="shared" si="23"/>
        <v>No hay Programación</v>
      </c>
      <c r="X164" s="105" t="str">
        <f t="shared" si="26"/>
        <v>De acuerdo a lo programado</v>
      </c>
      <c r="Y164" s="105" t="s">
        <v>172</v>
      </c>
      <c r="Z164" s="159">
        <f t="shared" si="27"/>
        <v>6</v>
      </c>
      <c r="AA164" s="159"/>
      <c r="AB164" s="100" t="str">
        <f t="shared" si="30"/>
        <v>No hay ejecución</v>
      </c>
      <c r="AC164" s="105" t="str">
        <f t="shared" si="28"/>
        <v>NA</v>
      </c>
      <c r="AD164" s="166"/>
      <c r="AE164" s="65">
        <f t="shared" si="31"/>
        <v>0</v>
      </c>
      <c r="AF164" s="100" t="str">
        <f t="shared" si="32"/>
        <v>No hay Programación</v>
      </c>
      <c r="AG164" s="105" t="str">
        <f t="shared" si="29"/>
        <v>De acuerdo a lo programado</v>
      </c>
      <c r="AH164" s="166"/>
      <c r="AI164" s="100" t="s">
        <v>502</v>
      </c>
      <c r="AJ164" s="100" t="s">
        <v>502</v>
      </c>
    </row>
    <row r="165" spans="1:36" ht="37.049999999999997" customHeight="1" thickTop="1" thickBot="1">
      <c r="A165" s="232">
        <v>150</v>
      </c>
      <c r="B165" s="233" t="s">
        <v>388</v>
      </c>
      <c r="C165" s="233">
        <v>0</v>
      </c>
      <c r="D165" s="233" t="s">
        <v>99</v>
      </c>
      <c r="E165" s="233" t="s">
        <v>78</v>
      </c>
      <c r="F165" s="233">
        <v>17</v>
      </c>
      <c r="G165" s="231" t="s">
        <v>541</v>
      </c>
      <c r="H165" s="165" t="s">
        <v>7340</v>
      </c>
      <c r="I165" s="231" t="s">
        <v>18</v>
      </c>
      <c r="J165" s="231" t="s">
        <v>338</v>
      </c>
      <c r="K165" s="231">
        <v>9</v>
      </c>
      <c r="L165" s="165" t="s">
        <v>664</v>
      </c>
      <c r="M165" s="165" t="s">
        <v>4499</v>
      </c>
      <c r="N165" s="64">
        <v>56</v>
      </c>
      <c r="O165" s="64">
        <v>0</v>
      </c>
      <c r="P165" s="64">
        <v>0</v>
      </c>
      <c r="Q165" s="64">
        <v>0</v>
      </c>
      <c r="R165" s="64">
        <f t="shared" si="24"/>
        <v>56</v>
      </c>
      <c r="S165" s="105" t="s">
        <v>7341</v>
      </c>
      <c r="T165" s="105" t="s">
        <v>7342</v>
      </c>
      <c r="U165" s="159">
        <f t="shared" si="25"/>
        <v>56</v>
      </c>
      <c r="V165" s="273">
        <v>56</v>
      </c>
      <c r="W165" s="100">
        <f t="shared" si="23"/>
        <v>1</v>
      </c>
      <c r="X165" s="105" t="str">
        <f t="shared" si="26"/>
        <v>De acuerdo a lo programado</v>
      </c>
      <c r="Y165" s="105" t="s">
        <v>172</v>
      </c>
      <c r="Z165" s="159">
        <f t="shared" si="27"/>
        <v>0</v>
      </c>
      <c r="AA165" s="159"/>
      <c r="AB165" s="100" t="str">
        <f t="shared" si="30"/>
        <v>No hay ejecución</v>
      </c>
      <c r="AC165" s="105" t="str">
        <f t="shared" si="28"/>
        <v>NA</v>
      </c>
      <c r="AD165" s="166"/>
      <c r="AE165" s="65">
        <f t="shared" si="31"/>
        <v>56</v>
      </c>
      <c r="AF165" s="100">
        <f t="shared" si="32"/>
        <v>1</v>
      </c>
      <c r="AG165" s="105" t="str">
        <f t="shared" si="29"/>
        <v>De acuerdo a lo programado</v>
      </c>
      <c r="AH165" s="166"/>
      <c r="AI165" s="100" t="s">
        <v>502</v>
      </c>
      <c r="AJ165" s="100" t="s">
        <v>502</v>
      </c>
    </row>
    <row r="166" spans="1:36" ht="37.049999999999997" customHeight="1" thickTop="1" thickBot="1">
      <c r="A166" s="232">
        <v>151</v>
      </c>
      <c r="B166" s="233" t="s">
        <v>388</v>
      </c>
      <c r="C166" s="233">
        <v>0</v>
      </c>
      <c r="D166" s="233" t="s">
        <v>99</v>
      </c>
      <c r="E166" s="233" t="s">
        <v>78</v>
      </c>
      <c r="F166" s="233">
        <v>17</v>
      </c>
      <c r="G166" s="231" t="s">
        <v>541</v>
      </c>
      <c r="H166" s="165" t="s">
        <v>6995</v>
      </c>
      <c r="I166" s="231" t="s">
        <v>18</v>
      </c>
      <c r="J166" s="231" t="s">
        <v>338</v>
      </c>
      <c r="K166" s="231">
        <v>10</v>
      </c>
      <c r="L166" s="165" t="s">
        <v>2214</v>
      </c>
      <c r="M166" s="165" t="s">
        <v>2215</v>
      </c>
      <c r="N166" s="64">
        <v>23</v>
      </c>
      <c r="O166" s="64">
        <v>56</v>
      </c>
      <c r="P166" s="64">
        <v>33</v>
      </c>
      <c r="Q166" s="64">
        <v>0</v>
      </c>
      <c r="R166" s="64">
        <f t="shared" si="24"/>
        <v>112</v>
      </c>
      <c r="S166" s="105" t="s">
        <v>7343</v>
      </c>
      <c r="T166" s="105" t="s">
        <v>172</v>
      </c>
      <c r="U166" s="159">
        <f t="shared" si="25"/>
        <v>79</v>
      </c>
      <c r="V166" s="273">
        <v>66</v>
      </c>
      <c r="W166" s="100">
        <f t="shared" si="23"/>
        <v>0.83544303797468356</v>
      </c>
      <c r="X166" s="105" t="str">
        <f t="shared" si="26"/>
        <v>Atraso Leve</v>
      </c>
      <c r="Y166" s="105" t="s">
        <v>172</v>
      </c>
      <c r="Z166" s="159">
        <f t="shared" si="27"/>
        <v>33</v>
      </c>
      <c r="AA166" s="159"/>
      <c r="AB166" s="100" t="str">
        <f t="shared" si="30"/>
        <v>No hay ejecución</v>
      </c>
      <c r="AC166" s="105" t="str">
        <f t="shared" si="28"/>
        <v>NA</v>
      </c>
      <c r="AD166" s="166"/>
      <c r="AE166" s="65">
        <f t="shared" si="31"/>
        <v>66</v>
      </c>
      <c r="AF166" s="100">
        <f t="shared" si="32"/>
        <v>0.5892857142857143</v>
      </c>
      <c r="AG166" s="105" t="str">
        <f t="shared" si="29"/>
        <v>Incumplimiento</v>
      </c>
      <c r="AH166" s="166"/>
      <c r="AI166" s="100" t="s">
        <v>502</v>
      </c>
      <c r="AJ166" s="100" t="s">
        <v>502</v>
      </c>
    </row>
    <row r="167" spans="1:36" ht="37.049999999999997" customHeight="1" thickTop="1" thickBot="1">
      <c r="A167" s="232">
        <v>152</v>
      </c>
      <c r="B167" s="233" t="s">
        <v>388</v>
      </c>
      <c r="C167" s="233">
        <v>0</v>
      </c>
      <c r="D167" s="233" t="s">
        <v>99</v>
      </c>
      <c r="E167" s="233" t="s">
        <v>78</v>
      </c>
      <c r="F167" s="233">
        <v>17</v>
      </c>
      <c r="G167" s="231" t="s">
        <v>541</v>
      </c>
      <c r="H167" s="165" t="s">
        <v>6215</v>
      </c>
      <c r="I167" s="231" t="s">
        <v>345</v>
      </c>
      <c r="J167" s="231" t="s">
        <v>338</v>
      </c>
      <c r="K167" s="231">
        <v>16</v>
      </c>
      <c r="L167" s="165" t="s">
        <v>640</v>
      </c>
      <c r="M167" s="165" t="s">
        <v>636</v>
      </c>
      <c r="N167" s="64">
        <v>0</v>
      </c>
      <c r="O167" s="64">
        <v>0</v>
      </c>
      <c r="P167" s="64">
        <v>1</v>
      </c>
      <c r="Q167" s="64">
        <v>5</v>
      </c>
      <c r="R167" s="64">
        <f t="shared" si="24"/>
        <v>6</v>
      </c>
      <c r="S167" s="105" t="s">
        <v>7343</v>
      </c>
      <c r="T167" s="105" t="s">
        <v>172</v>
      </c>
      <c r="U167" s="159">
        <f t="shared" si="25"/>
        <v>0</v>
      </c>
      <c r="V167" s="273">
        <v>0</v>
      </c>
      <c r="W167" s="100" t="str">
        <f t="shared" si="23"/>
        <v>No hay Programación</v>
      </c>
      <c r="X167" s="105" t="str">
        <f t="shared" si="26"/>
        <v>De acuerdo a lo programado</v>
      </c>
      <c r="Y167" s="105" t="s">
        <v>172</v>
      </c>
      <c r="Z167" s="159">
        <f t="shared" si="27"/>
        <v>6</v>
      </c>
      <c r="AA167" s="159"/>
      <c r="AB167" s="100" t="str">
        <f t="shared" si="30"/>
        <v>No hay ejecución</v>
      </c>
      <c r="AC167" s="105" t="str">
        <f t="shared" si="28"/>
        <v>NA</v>
      </c>
      <c r="AD167" s="166"/>
      <c r="AE167" s="65">
        <f t="shared" si="31"/>
        <v>0</v>
      </c>
      <c r="AF167" s="100" t="str">
        <f t="shared" si="32"/>
        <v>No hay Programación</v>
      </c>
      <c r="AG167" s="105" t="str">
        <f t="shared" si="29"/>
        <v>De acuerdo a lo programado</v>
      </c>
      <c r="AH167" s="166"/>
      <c r="AI167" s="100" t="s">
        <v>502</v>
      </c>
      <c r="AJ167" s="100" t="s">
        <v>502</v>
      </c>
    </row>
    <row r="168" spans="1:36" ht="37.049999999999997" customHeight="1" thickTop="1" thickBot="1">
      <c r="A168" s="232">
        <v>153</v>
      </c>
      <c r="B168" s="233" t="s">
        <v>388</v>
      </c>
      <c r="C168" s="233">
        <v>0</v>
      </c>
      <c r="D168" s="233">
        <v>0</v>
      </c>
      <c r="E168" s="233">
        <v>0</v>
      </c>
      <c r="F168" s="233">
        <v>22</v>
      </c>
      <c r="G168" s="231" t="s">
        <v>2846</v>
      </c>
      <c r="H168" s="165" t="s">
        <v>7344</v>
      </c>
      <c r="I168" s="231" t="s">
        <v>20</v>
      </c>
      <c r="J168" s="231" t="s">
        <v>172</v>
      </c>
      <c r="K168" s="231" t="s">
        <v>172</v>
      </c>
      <c r="L168" s="165" t="s">
        <v>640</v>
      </c>
      <c r="M168" s="165" t="s">
        <v>636</v>
      </c>
      <c r="N168" s="64">
        <v>0</v>
      </c>
      <c r="O168" s="64">
        <v>6</v>
      </c>
      <c r="P168" s="64">
        <v>6</v>
      </c>
      <c r="Q168" s="64">
        <v>6</v>
      </c>
      <c r="R168" s="64">
        <f t="shared" si="24"/>
        <v>18</v>
      </c>
      <c r="S168" s="105" t="s">
        <v>7345</v>
      </c>
      <c r="T168" s="105" t="s">
        <v>172</v>
      </c>
      <c r="U168" s="159">
        <f t="shared" si="25"/>
        <v>6</v>
      </c>
      <c r="V168" s="273">
        <v>6</v>
      </c>
      <c r="W168" s="100">
        <f t="shared" si="23"/>
        <v>1</v>
      </c>
      <c r="X168" s="105" t="str">
        <f t="shared" si="26"/>
        <v>De acuerdo a lo programado</v>
      </c>
      <c r="Y168" s="105" t="s">
        <v>172</v>
      </c>
      <c r="Z168" s="159">
        <f t="shared" si="27"/>
        <v>12</v>
      </c>
      <c r="AA168" s="159"/>
      <c r="AB168" s="100" t="str">
        <f t="shared" si="30"/>
        <v>No hay ejecución</v>
      </c>
      <c r="AC168" s="105" t="str">
        <f t="shared" si="28"/>
        <v>NA</v>
      </c>
      <c r="AD168" s="166"/>
      <c r="AE168" s="65">
        <f t="shared" si="31"/>
        <v>6</v>
      </c>
      <c r="AF168" s="100">
        <f t="shared" si="32"/>
        <v>0.33333333333333331</v>
      </c>
      <c r="AG168" s="105" t="str">
        <f t="shared" si="29"/>
        <v>Incumplimiento</v>
      </c>
      <c r="AH168" s="166"/>
      <c r="AI168" s="100" t="s">
        <v>502</v>
      </c>
      <c r="AJ168" s="100" t="s">
        <v>502</v>
      </c>
    </row>
    <row r="169" spans="1:36" ht="37.049999999999997" customHeight="1" thickTop="1" thickBot="1">
      <c r="A169" s="232">
        <v>154</v>
      </c>
      <c r="B169" s="233" t="s">
        <v>388</v>
      </c>
      <c r="C169" s="233">
        <v>0</v>
      </c>
      <c r="D169" s="233">
        <v>0</v>
      </c>
      <c r="E169" s="233">
        <v>0</v>
      </c>
      <c r="F169" s="233">
        <v>22</v>
      </c>
      <c r="G169" s="231" t="s">
        <v>2846</v>
      </c>
      <c r="H169" s="165" t="s">
        <v>4065</v>
      </c>
      <c r="I169" s="231" t="s">
        <v>20</v>
      </c>
      <c r="J169" s="231" t="s">
        <v>351</v>
      </c>
      <c r="K169" s="231">
        <v>19</v>
      </c>
      <c r="L169" s="165" t="s">
        <v>640</v>
      </c>
      <c r="M169" s="165" t="s">
        <v>3764</v>
      </c>
      <c r="N169" s="64">
        <v>65</v>
      </c>
      <c r="O169" s="64">
        <v>125</v>
      </c>
      <c r="P169" s="64">
        <v>65</v>
      </c>
      <c r="Q169" s="64">
        <v>125</v>
      </c>
      <c r="R169" s="64">
        <f t="shared" si="24"/>
        <v>380</v>
      </c>
      <c r="S169" s="105" t="s">
        <v>7345</v>
      </c>
      <c r="T169" s="105" t="s">
        <v>172</v>
      </c>
      <c r="U169" s="159">
        <f t="shared" si="25"/>
        <v>190</v>
      </c>
      <c r="V169" s="273">
        <v>539</v>
      </c>
      <c r="W169" s="100">
        <f t="shared" si="23"/>
        <v>2.8368421052631581</v>
      </c>
      <c r="X169" s="105" t="str">
        <f t="shared" si="26"/>
        <v>De acuerdo a lo programado</v>
      </c>
      <c r="Y169" s="105" t="s">
        <v>172</v>
      </c>
      <c r="Z169" s="159">
        <f t="shared" si="27"/>
        <v>190</v>
      </c>
      <c r="AA169" s="159"/>
      <c r="AB169" s="100" t="str">
        <f t="shared" si="30"/>
        <v>No hay ejecución</v>
      </c>
      <c r="AC169" s="105" t="str">
        <f t="shared" si="28"/>
        <v>NA</v>
      </c>
      <c r="AD169" s="166"/>
      <c r="AE169" s="65">
        <f t="shared" si="31"/>
        <v>539</v>
      </c>
      <c r="AF169" s="100">
        <f t="shared" si="32"/>
        <v>1.418421052631579</v>
      </c>
      <c r="AG169" s="105" t="str">
        <f t="shared" si="29"/>
        <v>De acuerdo a lo programado</v>
      </c>
      <c r="AH169" s="166"/>
      <c r="AI169" s="100" t="s">
        <v>502</v>
      </c>
      <c r="AJ169" s="100" t="s">
        <v>502</v>
      </c>
    </row>
    <row r="170" spans="1:36" ht="37.049999999999997" customHeight="1" thickTop="1" thickBot="1">
      <c r="A170" s="232">
        <v>155</v>
      </c>
      <c r="B170" s="233" t="s">
        <v>388</v>
      </c>
      <c r="C170" s="233">
        <v>0</v>
      </c>
      <c r="D170" s="233">
        <v>0</v>
      </c>
      <c r="E170" s="233">
        <v>0</v>
      </c>
      <c r="F170" s="233">
        <v>22</v>
      </c>
      <c r="G170" s="231" t="s">
        <v>2846</v>
      </c>
      <c r="H170" s="165" t="s">
        <v>7346</v>
      </c>
      <c r="I170" s="231" t="s">
        <v>20</v>
      </c>
      <c r="J170" s="231" t="s">
        <v>351</v>
      </c>
      <c r="K170" s="231">
        <v>19</v>
      </c>
      <c r="L170" s="165" t="s">
        <v>3763</v>
      </c>
      <c r="M170" s="165" t="s">
        <v>3204</v>
      </c>
      <c r="N170" s="64">
        <v>4</v>
      </c>
      <c r="O170" s="64">
        <v>6</v>
      </c>
      <c r="P170" s="64">
        <v>3</v>
      </c>
      <c r="Q170" s="64">
        <v>2</v>
      </c>
      <c r="R170" s="64">
        <f t="shared" si="24"/>
        <v>15</v>
      </c>
      <c r="S170" s="105" t="s">
        <v>7343</v>
      </c>
      <c r="T170" s="105" t="s">
        <v>172</v>
      </c>
      <c r="U170" s="159">
        <f t="shared" si="25"/>
        <v>10</v>
      </c>
      <c r="V170" s="273">
        <v>10</v>
      </c>
      <c r="W170" s="100">
        <f t="shared" si="23"/>
        <v>1</v>
      </c>
      <c r="X170" s="105" t="str">
        <f t="shared" si="26"/>
        <v>De acuerdo a lo programado</v>
      </c>
      <c r="Y170" s="105" t="s">
        <v>172</v>
      </c>
      <c r="Z170" s="159">
        <f t="shared" si="27"/>
        <v>5</v>
      </c>
      <c r="AA170" s="159"/>
      <c r="AB170" s="100" t="str">
        <f t="shared" si="30"/>
        <v>No hay ejecución</v>
      </c>
      <c r="AC170" s="105" t="str">
        <f t="shared" si="28"/>
        <v>NA</v>
      </c>
      <c r="AD170" s="166"/>
      <c r="AE170" s="65">
        <f t="shared" si="31"/>
        <v>10</v>
      </c>
      <c r="AF170" s="100">
        <f t="shared" si="32"/>
        <v>0.66666666666666663</v>
      </c>
      <c r="AG170" s="105" t="str">
        <f t="shared" si="29"/>
        <v>Incumplimiento</v>
      </c>
      <c r="AH170" s="166"/>
      <c r="AI170" s="100" t="s">
        <v>502</v>
      </c>
      <c r="AJ170" s="100" t="s">
        <v>502</v>
      </c>
    </row>
    <row r="171" spans="1:36" ht="37.049999999999997" customHeight="1" thickTop="1" thickBot="1">
      <c r="A171" s="232">
        <v>156</v>
      </c>
      <c r="B171" s="233" t="s">
        <v>388</v>
      </c>
      <c r="C171" s="233">
        <v>0</v>
      </c>
      <c r="D171" s="233">
        <v>0</v>
      </c>
      <c r="E171" s="233">
        <v>0</v>
      </c>
      <c r="F171" s="233">
        <v>22</v>
      </c>
      <c r="G171" s="231" t="s">
        <v>2846</v>
      </c>
      <c r="H171" s="165" t="s">
        <v>7347</v>
      </c>
      <c r="I171" s="231" t="s">
        <v>20</v>
      </c>
      <c r="J171" s="231" t="s">
        <v>351</v>
      </c>
      <c r="K171" s="231">
        <v>19</v>
      </c>
      <c r="L171" s="165" t="s">
        <v>640</v>
      </c>
      <c r="M171" s="165" t="s">
        <v>3764</v>
      </c>
      <c r="N171" s="64">
        <v>45</v>
      </c>
      <c r="O171" s="64">
        <v>117</v>
      </c>
      <c r="P171" s="64">
        <v>48</v>
      </c>
      <c r="Q171" s="64">
        <v>115</v>
      </c>
      <c r="R171" s="64">
        <f t="shared" si="24"/>
        <v>325</v>
      </c>
      <c r="S171" s="105" t="s">
        <v>7345</v>
      </c>
      <c r="T171" s="105" t="s">
        <v>172</v>
      </c>
      <c r="U171" s="159">
        <f t="shared" si="25"/>
        <v>162</v>
      </c>
      <c r="V171" s="273">
        <v>946</v>
      </c>
      <c r="W171" s="100">
        <f t="shared" si="23"/>
        <v>5.8395061728395063</v>
      </c>
      <c r="X171" s="105" t="str">
        <f t="shared" si="26"/>
        <v>De acuerdo a lo programado</v>
      </c>
      <c r="Y171" s="105" t="s">
        <v>172</v>
      </c>
      <c r="Z171" s="159">
        <f t="shared" si="27"/>
        <v>163</v>
      </c>
      <c r="AA171" s="159"/>
      <c r="AB171" s="100" t="str">
        <f t="shared" si="30"/>
        <v>No hay ejecución</v>
      </c>
      <c r="AC171" s="105" t="str">
        <f t="shared" si="28"/>
        <v>NA</v>
      </c>
      <c r="AD171" s="166"/>
      <c r="AE171" s="65">
        <f t="shared" si="31"/>
        <v>946</v>
      </c>
      <c r="AF171" s="100">
        <f t="shared" si="32"/>
        <v>2.9107692307692306</v>
      </c>
      <c r="AG171" s="105" t="str">
        <f t="shared" si="29"/>
        <v>De acuerdo a lo programado</v>
      </c>
      <c r="AH171" s="166"/>
      <c r="AI171" s="100" t="s">
        <v>502</v>
      </c>
      <c r="AJ171" s="100" t="s">
        <v>502</v>
      </c>
    </row>
    <row r="172" spans="1:36" ht="37.049999999999997" customHeight="1" thickTop="1" thickBot="1">
      <c r="A172" s="232">
        <v>157</v>
      </c>
      <c r="B172" s="233" t="s">
        <v>388</v>
      </c>
      <c r="C172" s="233">
        <v>0</v>
      </c>
      <c r="D172" s="233">
        <v>0</v>
      </c>
      <c r="E172" s="233">
        <v>0</v>
      </c>
      <c r="F172" s="233">
        <v>22</v>
      </c>
      <c r="G172" s="231" t="s">
        <v>571</v>
      </c>
      <c r="H172" s="165" t="s">
        <v>7348</v>
      </c>
      <c r="I172" s="231" t="s">
        <v>20</v>
      </c>
      <c r="J172" s="231" t="s">
        <v>351</v>
      </c>
      <c r="K172" s="231">
        <v>19</v>
      </c>
      <c r="L172" s="165" t="s">
        <v>642</v>
      </c>
      <c r="M172" s="165" t="s">
        <v>3764</v>
      </c>
      <c r="N172" s="64">
        <v>1</v>
      </c>
      <c r="O172" s="64">
        <v>2</v>
      </c>
      <c r="P172" s="64">
        <v>2</v>
      </c>
      <c r="Q172" s="64">
        <v>0</v>
      </c>
      <c r="R172" s="64">
        <f t="shared" si="24"/>
        <v>5</v>
      </c>
      <c r="S172" s="105" t="s">
        <v>7196</v>
      </c>
      <c r="T172" s="105" t="s">
        <v>172</v>
      </c>
      <c r="U172" s="159">
        <f t="shared" si="25"/>
        <v>3</v>
      </c>
      <c r="V172" s="273">
        <v>3</v>
      </c>
      <c r="W172" s="100">
        <f t="shared" si="23"/>
        <v>1</v>
      </c>
      <c r="X172" s="105" t="str">
        <f t="shared" si="26"/>
        <v>De acuerdo a lo programado</v>
      </c>
      <c r="Y172" s="105" t="s">
        <v>172</v>
      </c>
      <c r="Z172" s="159">
        <f t="shared" si="27"/>
        <v>2</v>
      </c>
      <c r="AA172" s="159"/>
      <c r="AB172" s="100" t="str">
        <f t="shared" si="30"/>
        <v>No hay ejecución</v>
      </c>
      <c r="AC172" s="105" t="str">
        <f t="shared" si="28"/>
        <v>NA</v>
      </c>
      <c r="AD172" s="166"/>
      <c r="AE172" s="65">
        <f t="shared" si="31"/>
        <v>3</v>
      </c>
      <c r="AF172" s="100">
        <f t="shared" si="32"/>
        <v>0.6</v>
      </c>
      <c r="AG172" s="105" t="str">
        <f t="shared" si="29"/>
        <v>Incumplimiento</v>
      </c>
      <c r="AH172" s="166"/>
      <c r="AI172" s="100" t="s">
        <v>502</v>
      </c>
      <c r="AJ172" s="100" t="s">
        <v>502</v>
      </c>
    </row>
    <row r="173" spans="1:36" ht="37.049999999999997" customHeight="1" thickTop="1" thickBot="1">
      <c r="A173" s="232">
        <v>158</v>
      </c>
      <c r="B173" s="233" t="s">
        <v>388</v>
      </c>
      <c r="C173" s="233">
        <v>0</v>
      </c>
      <c r="D173" s="233">
        <v>0</v>
      </c>
      <c r="E173" s="233">
        <v>0</v>
      </c>
      <c r="F173" s="233">
        <v>22</v>
      </c>
      <c r="G173" s="231" t="s">
        <v>569</v>
      </c>
      <c r="H173" s="165" t="s">
        <v>4070</v>
      </c>
      <c r="I173" s="231" t="s">
        <v>20</v>
      </c>
      <c r="J173" s="231" t="s">
        <v>351</v>
      </c>
      <c r="K173" s="231">
        <v>19</v>
      </c>
      <c r="L173" s="165" t="s">
        <v>642</v>
      </c>
      <c r="M173" s="165" t="s">
        <v>643</v>
      </c>
      <c r="N173" s="64">
        <v>7</v>
      </c>
      <c r="O173" s="64">
        <v>14</v>
      </c>
      <c r="P173" s="64">
        <v>9</v>
      </c>
      <c r="Q173" s="64">
        <v>14</v>
      </c>
      <c r="R173" s="64">
        <f t="shared" si="24"/>
        <v>44</v>
      </c>
      <c r="S173" s="105" t="s">
        <v>7345</v>
      </c>
      <c r="T173" s="105" t="s">
        <v>172</v>
      </c>
      <c r="U173" s="159">
        <f t="shared" si="25"/>
        <v>21</v>
      </c>
      <c r="V173" s="273">
        <v>18</v>
      </c>
      <c r="W173" s="100">
        <f t="shared" si="23"/>
        <v>0.8571428571428571</v>
      </c>
      <c r="X173" s="105" t="str">
        <f t="shared" si="26"/>
        <v>Atraso Leve</v>
      </c>
      <c r="Y173" s="105" t="s">
        <v>172</v>
      </c>
      <c r="Z173" s="159">
        <f t="shared" si="27"/>
        <v>23</v>
      </c>
      <c r="AA173" s="159"/>
      <c r="AB173" s="100" t="str">
        <f t="shared" si="30"/>
        <v>No hay ejecución</v>
      </c>
      <c r="AC173" s="105" t="str">
        <f t="shared" si="28"/>
        <v>NA</v>
      </c>
      <c r="AD173" s="166"/>
      <c r="AE173" s="65">
        <f t="shared" si="31"/>
        <v>18</v>
      </c>
      <c r="AF173" s="100">
        <f t="shared" si="32"/>
        <v>0.40909090909090912</v>
      </c>
      <c r="AG173" s="105" t="str">
        <f t="shared" si="29"/>
        <v>Incumplimiento</v>
      </c>
      <c r="AH173" s="166"/>
      <c r="AI173" s="100" t="s">
        <v>502</v>
      </c>
      <c r="AJ173" s="100" t="s">
        <v>502</v>
      </c>
    </row>
    <row r="174" spans="1:36" ht="37.049999999999997" customHeight="1" thickTop="1" thickBot="1">
      <c r="A174" s="232">
        <v>159</v>
      </c>
      <c r="B174" s="233" t="s">
        <v>388</v>
      </c>
      <c r="C174" s="233">
        <v>0</v>
      </c>
      <c r="D174" s="233">
        <v>0</v>
      </c>
      <c r="E174" s="233">
        <v>0</v>
      </c>
      <c r="F174" s="233">
        <v>22</v>
      </c>
      <c r="G174" s="231" t="s">
        <v>570</v>
      </c>
      <c r="H174" s="165" t="s">
        <v>7349</v>
      </c>
      <c r="I174" s="231" t="s">
        <v>20</v>
      </c>
      <c r="J174" s="231" t="s">
        <v>351</v>
      </c>
      <c r="K174" s="231">
        <v>19</v>
      </c>
      <c r="L174" s="165" t="s">
        <v>642</v>
      </c>
      <c r="M174" s="165" t="s">
        <v>643</v>
      </c>
      <c r="N174" s="64">
        <v>7</v>
      </c>
      <c r="O174" s="64">
        <v>17</v>
      </c>
      <c r="P174" s="64">
        <v>9</v>
      </c>
      <c r="Q174" s="64">
        <v>17</v>
      </c>
      <c r="R174" s="64">
        <f t="shared" si="24"/>
        <v>50</v>
      </c>
      <c r="S174" s="105" t="s">
        <v>7345</v>
      </c>
      <c r="T174" s="105" t="s">
        <v>172</v>
      </c>
      <c r="U174" s="159">
        <f t="shared" si="25"/>
        <v>24</v>
      </c>
      <c r="V174" s="273">
        <v>12</v>
      </c>
      <c r="W174" s="100">
        <f t="shared" si="23"/>
        <v>0.5</v>
      </c>
      <c r="X174" s="105" t="str">
        <f t="shared" si="26"/>
        <v>En Riesgo de no Cumplimiento</v>
      </c>
      <c r="Y174" s="105" t="s">
        <v>172</v>
      </c>
      <c r="Z174" s="159">
        <f t="shared" si="27"/>
        <v>26</v>
      </c>
      <c r="AA174" s="159"/>
      <c r="AB174" s="100" t="str">
        <f t="shared" si="30"/>
        <v>No hay ejecución</v>
      </c>
      <c r="AC174" s="105" t="str">
        <f t="shared" si="28"/>
        <v>NA</v>
      </c>
      <c r="AD174" s="166"/>
      <c r="AE174" s="65">
        <f t="shared" si="31"/>
        <v>12</v>
      </c>
      <c r="AF174" s="100">
        <f t="shared" si="32"/>
        <v>0.24</v>
      </c>
      <c r="AG174" s="105" t="str">
        <f t="shared" si="29"/>
        <v>Incumplimiento</v>
      </c>
      <c r="AH174" s="166"/>
      <c r="AI174" s="100" t="s">
        <v>502</v>
      </c>
      <c r="AJ174" s="100" t="s">
        <v>502</v>
      </c>
    </row>
    <row r="175" spans="1:36" ht="37.049999999999997" customHeight="1" thickTop="1" thickBot="1">
      <c r="A175" s="232">
        <v>160</v>
      </c>
      <c r="B175" s="233" t="s">
        <v>388</v>
      </c>
      <c r="C175" s="233">
        <v>0</v>
      </c>
      <c r="D175" s="233">
        <v>0</v>
      </c>
      <c r="E175" s="233">
        <v>0</v>
      </c>
      <c r="F175" s="233">
        <v>22</v>
      </c>
      <c r="G175" s="231" t="s">
        <v>569</v>
      </c>
      <c r="H175" s="165" t="s">
        <v>4073</v>
      </c>
      <c r="I175" s="231" t="s">
        <v>20</v>
      </c>
      <c r="J175" s="231" t="s">
        <v>351</v>
      </c>
      <c r="K175" s="231">
        <v>19</v>
      </c>
      <c r="L175" s="165" t="s">
        <v>642</v>
      </c>
      <c r="M175" s="165" t="s">
        <v>643</v>
      </c>
      <c r="N175" s="64">
        <v>2</v>
      </c>
      <c r="O175" s="64">
        <v>2</v>
      </c>
      <c r="P175" s="64">
        <v>2</v>
      </c>
      <c r="Q175" s="64">
        <v>3</v>
      </c>
      <c r="R175" s="64">
        <f t="shared" si="24"/>
        <v>9</v>
      </c>
      <c r="S175" s="105" t="s">
        <v>7350</v>
      </c>
      <c r="T175" s="105" t="s">
        <v>172</v>
      </c>
      <c r="U175" s="159">
        <f t="shared" si="25"/>
        <v>4</v>
      </c>
      <c r="V175" s="273">
        <v>3</v>
      </c>
      <c r="W175" s="100">
        <f t="shared" si="23"/>
        <v>0.75</v>
      </c>
      <c r="X175" s="105" t="str">
        <f t="shared" si="26"/>
        <v>Atraso Leve</v>
      </c>
      <c r="Y175" s="105" t="s">
        <v>172</v>
      </c>
      <c r="Z175" s="159">
        <f t="shared" si="27"/>
        <v>5</v>
      </c>
      <c r="AA175" s="159"/>
      <c r="AB175" s="100" t="str">
        <f t="shared" si="30"/>
        <v>No hay ejecución</v>
      </c>
      <c r="AC175" s="105" t="str">
        <f t="shared" si="28"/>
        <v>NA</v>
      </c>
      <c r="AD175" s="166"/>
      <c r="AE175" s="65">
        <f t="shared" si="31"/>
        <v>3</v>
      </c>
      <c r="AF175" s="100">
        <f t="shared" si="32"/>
        <v>0.33333333333333331</v>
      </c>
      <c r="AG175" s="105" t="str">
        <f t="shared" si="29"/>
        <v>Incumplimiento</v>
      </c>
      <c r="AH175" s="166"/>
      <c r="AI175" s="100" t="s">
        <v>502</v>
      </c>
      <c r="AJ175" s="100" t="s">
        <v>502</v>
      </c>
    </row>
    <row r="176" spans="1:36" ht="37.049999999999997" customHeight="1" thickTop="1" thickBot="1">
      <c r="A176" s="232">
        <v>161</v>
      </c>
      <c r="B176" s="233" t="s">
        <v>388</v>
      </c>
      <c r="C176" s="233">
        <v>0</v>
      </c>
      <c r="D176" s="233">
        <v>0</v>
      </c>
      <c r="E176" s="233">
        <v>0</v>
      </c>
      <c r="F176" s="233">
        <v>22</v>
      </c>
      <c r="G176" s="231" t="s">
        <v>569</v>
      </c>
      <c r="H176" s="165" t="s">
        <v>4076</v>
      </c>
      <c r="I176" s="231" t="s">
        <v>20</v>
      </c>
      <c r="J176" s="231" t="s">
        <v>351</v>
      </c>
      <c r="K176" s="231">
        <v>19</v>
      </c>
      <c r="L176" s="165" t="s">
        <v>642</v>
      </c>
      <c r="M176" s="165" t="s">
        <v>643</v>
      </c>
      <c r="N176" s="64">
        <v>3</v>
      </c>
      <c r="O176" s="64">
        <v>11</v>
      </c>
      <c r="P176" s="64">
        <v>7</v>
      </c>
      <c r="Q176" s="64">
        <v>9</v>
      </c>
      <c r="R176" s="64">
        <f t="shared" si="24"/>
        <v>30</v>
      </c>
      <c r="S176" s="105" t="s">
        <v>7345</v>
      </c>
      <c r="T176" s="105" t="s">
        <v>172</v>
      </c>
      <c r="U176" s="159">
        <f t="shared" si="25"/>
        <v>14</v>
      </c>
      <c r="V176" s="273">
        <v>10</v>
      </c>
      <c r="W176" s="100">
        <f t="shared" si="23"/>
        <v>0.7142857142857143</v>
      </c>
      <c r="X176" s="105" t="str">
        <f t="shared" si="26"/>
        <v>Atraso Leve</v>
      </c>
      <c r="Y176" s="105" t="s">
        <v>172</v>
      </c>
      <c r="Z176" s="159">
        <f t="shared" si="27"/>
        <v>16</v>
      </c>
      <c r="AA176" s="159"/>
      <c r="AB176" s="100" t="str">
        <f t="shared" si="30"/>
        <v>No hay ejecución</v>
      </c>
      <c r="AC176" s="105" t="str">
        <f t="shared" si="28"/>
        <v>NA</v>
      </c>
      <c r="AD176" s="166"/>
      <c r="AE176" s="65">
        <f t="shared" si="31"/>
        <v>10</v>
      </c>
      <c r="AF176" s="100">
        <f t="shared" si="32"/>
        <v>0.33333333333333331</v>
      </c>
      <c r="AG176" s="105" t="str">
        <f t="shared" si="29"/>
        <v>Incumplimiento</v>
      </c>
      <c r="AH176" s="166"/>
      <c r="AI176" s="100" t="s">
        <v>502</v>
      </c>
      <c r="AJ176" s="100" t="s">
        <v>502</v>
      </c>
    </row>
    <row r="177" spans="1:36" ht="37.049999999999997" customHeight="1" thickTop="1" thickBot="1">
      <c r="A177" s="232">
        <v>162</v>
      </c>
      <c r="B177" s="233">
        <v>0</v>
      </c>
      <c r="C177" s="233">
        <v>0</v>
      </c>
      <c r="D177" s="233">
        <v>0</v>
      </c>
      <c r="E177" s="233">
        <v>0</v>
      </c>
      <c r="F177" s="233">
        <v>22</v>
      </c>
      <c r="G177" s="231" t="s">
        <v>2846</v>
      </c>
      <c r="H177" s="165" t="s">
        <v>7351</v>
      </c>
      <c r="I177" s="231" t="s">
        <v>20</v>
      </c>
      <c r="J177" s="231" t="s">
        <v>353</v>
      </c>
      <c r="K177" s="231">
        <v>19</v>
      </c>
      <c r="L177" s="165" t="s">
        <v>3807</v>
      </c>
      <c r="M177" s="165" t="s">
        <v>3764</v>
      </c>
      <c r="N177" s="64">
        <v>3</v>
      </c>
      <c r="O177" s="64">
        <v>3</v>
      </c>
      <c r="P177" s="64">
        <v>2</v>
      </c>
      <c r="Q177" s="64">
        <v>4</v>
      </c>
      <c r="R177" s="64">
        <f t="shared" si="24"/>
        <v>12</v>
      </c>
      <c r="S177" s="105" t="s">
        <v>7352</v>
      </c>
      <c r="T177" s="105" t="s">
        <v>172</v>
      </c>
      <c r="U177" s="159">
        <f t="shared" si="25"/>
        <v>6</v>
      </c>
      <c r="V177" s="273">
        <v>6</v>
      </c>
      <c r="W177" s="100">
        <f t="shared" si="23"/>
        <v>1</v>
      </c>
      <c r="X177" s="105" t="str">
        <f t="shared" si="26"/>
        <v>De acuerdo a lo programado</v>
      </c>
      <c r="Y177" s="105" t="s">
        <v>172</v>
      </c>
      <c r="Z177" s="159">
        <f t="shared" si="27"/>
        <v>6</v>
      </c>
      <c r="AA177" s="159"/>
      <c r="AB177" s="100" t="str">
        <f t="shared" si="30"/>
        <v>No hay ejecución</v>
      </c>
      <c r="AC177" s="105" t="str">
        <f t="shared" si="28"/>
        <v>NA</v>
      </c>
      <c r="AD177" s="166"/>
      <c r="AE177" s="65">
        <f t="shared" si="31"/>
        <v>6</v>
      </c>
      <c r="AF177" s="100">
        <f t="shared" si="32"/>
        <v>0.5</v>
      </c>
      <c r="AG177" s="105" t="str">
        <f t="shared" si="29"/>
        <v>Incumplimiento</v>
      </c>
      <c r="AH177" s="166"/>
      <c r="AI177" s="100" t="s">
        <v>502</v>
      </c>
      <c r="AJ177" s="100" t="s">
        <v>502</v>
      </c>
    </row>
    <row r="178" spans="1:36" ht="37.049999999999997" customHeight="1" thickTop="1" thickBot="1">
      <c r="A178" s="232">
        <v>163</v>
      </c>
      <c r="B178" s="233">
        <v>0</v>
      </c>
      <c r="C178" s="233">
        <v>0</v>
      </c>
      <c r="D178" s="233">
        <v>0</v>
      </c>
      <c r="E178" s="233">
        <v>0</v>
      </c>
      <c r="F178" s="233">
        <v>22</v>
      </c>
      <c r="G178" s="231" t="s">
        <v>2846</v>
      </c>
      <c r="H178" s="165" t="s">
        <v>7353</v>
      </c>
      <c r="I178" s="231" t="s">
        <v>20</v>
      </c>
      <c r="J178" s="231" t="s">
        <v>353</v>
      </c>
      <c r="K178" s="231">
        <v>19</v>
      </c>
      <c r="L178" s="165" t="s">
        <v>3807</v>
      </c>
      <c r="M178" s="165" t="s">
        <v>3764</v>
      </c>
      <c r="N178" s="64">
        <v>3</v>
      </c>
      <c r="O178" s="64">
        <v>3</v>
      </c>
      <c r="P178" s="64">
        <v>2</v>
      </c>
      <c r="Q178" s="64">
        <v>4</v>
      </c>
      <c r="R178" s="64">
        <f t="shared" si="24"/>
        <v>12</v>
      </c>
      <c r="S178" s="105" t="s">
        <v>7345</v>
      </c>
      <c r="T178" s="105" t="s">
        <v>172</v>
      </c>
      <c r="U178" s="159">
        <f t="shared" si="25"/>
        <v>6</v>
      </c>
      <c r="V178" s="273">
        <v>6</v>
      </c>
      <c r="W178" s="100">
        <f t="shared" si="23"/>
        <v>1</v>
      </c>
      <c r="X178" s="105" t="str">
        <f t="shared" si="26"/>
        <v>De acuerdo a lo programado</v>
      </c>
      <c r="Y178" s="105" t="s">
        <v>172</v>
      </c>
      <c r="Z178" s="159">
        <f t="shared" si="27"/>
        <v>6</v>
      </c>
      <c r="AA178" s="159"/>
      <c r="AB178" s="100" t="str">
        <f t="shared" si="30"/>
        <v>No hay ejecución</v>
      </c>
      <c r="AC178" s="105" t="str">
        <f t="shared" si="28"/>
        <v>NA</v>
      </c>
      <c r="AD178" s="166"/>
      <c r="AE178" s="65">
        <f t="shared" si="31"/>
        <v>6</v>
      </c>
      <c r="AF178" s="100">
        <f t="shared" si="32"/>
        <v>0.5</v>
      </c>
      <c r="AG178" s="105" t="str">
        <f t="shared" si="29"/>
        <v>Incumplimiento</v>
      </c>
      <c r="AH178" s="166"/>
      <c r="AI178" s="100" t="s">
        <v>502</v>
      </c>
      <c r="AJ178" s="100" t="s">
        <v>502</v>
      </c>
    </row>
    <row r="179" spans="1:36" ht="37.049999999999997" customHeight="1" thickTop="1" thickBot="1">
      <c r="A179" s="232">
        <v>164</v>
      </c>
      <c r="B179" s="233" t="s">
        <v>388</v>
      </c>
      <c r="C179" s="233">
        <v>0</v>
      </c>
      <c r="D179" s="233">
        <v>0</v>
      </c>
      <c r="E179" s="233">
        <v>0</v>
      </c>
      <c r="F179" s="233">
        <v>22</v>
      </c>
      <c r="G179" s="231" t="s">
        <v>2846</v>
      </c>
      <c r="H179" s="165" t="s">
        <v>5125</v>
      </c>
      <c r="I179" s="231" t="s">
        <v>20</v>
      </c>
      <c r="J179" s="231" t="s">
        <v>351</v>
      </c>
      <c r="K179" s="231">
        <v>19</v>
      </c>
      <c r="L179" s="165" t="s">
        <v>3807</v>
      </c>
      <c r="M179" s="165" t="s">
        <v>3764</v>
      </c>
      <c r="N179" s="64">
        <v>2</v>
      </c>
      <c r="O179" s="64">
        <v>0</v>
      </c>
      <c r="P179" s="64">
        <v>0</v>
      </c>
      <c r="Q179" s="64">
        <v>0</v>
      </c>
      <c r="R179" s="64">
        <f t="shared" si="24"/>
        <v>2</v>
      </c>
      <c r="S179" s="105" t="s">
        <v>7208</v>
      </c>
      <c r="T179" s="105" t="s">
        <v>172</v>
      </c>
      <c r="U179" s="159">
        <f t="shared" si="25"/>
        <v>2</v>
      </c>
      <c r="V179" s="273">
        <v>0</v>
      </c>
      <c r="W179" s="100">
        <f t="shared" si="23"/>
        <v>0</v>
      </c>
      <c r="X179" s="105" t="str">
        <f t="shared" si="26"/>
        <v>En Riesgo de no Cumplimiento</v>
      </c>
      <c r="Y179" s="166" t="s">
        <v>7707</v>
      </c>
      <c r="Z179" s="159">
        <f t="shared" si="27"/>
        <v>0</v>
      </c>
      <c r="AA179" s="159"/>
      <c r="AB179" s="100" t="str">
        <f t="shared" si="30"/>
        <v>No hay ejecución</v>
      </c>
      <c r="AC179" s="105" t="str">
        <f t="shared" si="28"/>
        <v>NA</v>
      </c>
      <c r="AD179" s="166"/>
      <c r="AE179" s="65">
        <f t="shared" si="31"/>
        <v>0</v>
      </c>
      <c r="AF179" s="100" t="str">
        <f t="shared" si="32"/>
        <v>No hay Programación</v>
      </c>
      <c r="AG179" s="105" t="str">
        <f t="shared" si="29"/>
        <v>De acuerdo a lo programado</v>
      </c>
      <c r="AH179" s="166"/>
      <c r="AI179" s="100" t="s">
        <v>502</v>
      </c>
      <c r="AJ179" s="100" t="s">
        <v>502</v>
      </c>
    </row>
    <row r="180" spans="1:36" ht="37.049999999999997" customHeight="1" thickTop="1" thickBot="1">
      <c r="A180" s="232">
        <v>165</v>
      </c>
      <c r="B180" s="233" t="s">
        <v>388</v>
      </c>
      <c r="C180" s="233">
        <v>0</v>
      </c>
      <c r="D180" s="233">
        <v>0</v>
      </c>
      <c r="E180" s="233">
        <v>0</v>
      </c>
      <c r="F180" s="233">
        <v>22</v>
      </c>
      <c r="G180" s="231" t="s">
        <v>2846</v>
      </c>
      <c r="H180" s="165" t="s">
        <v>7354</v>
      </c>
      <c r="I180" s="231" t="s">
        <v>20</v>
      </c>
      <c r="J180" s="231" t="s">
        <v>351</v>
      </c>
      <c r="K180" s="231">
        <v>19</v>
      </c>
      <c r="L180" s="165" t="s">
        <v>7337</v>
      </c>
      <c r="M180" s="165" t="s">
        <v>2248</v>
      </c>
      <c r="N180" s="64">
        <v>3</v>
      </c>
      <c r="O180" s="64">
        <v>13</v>
      </c>
      <c r="P180" s="64">
        <v>9</v>
      </c>
      <c r="Q180" s="64">
        <v>13</v>
      </c>
      <c r="R180" s="64">
        <f t="shared" si="24"/>
        <v>38</v>
      </c>
      <c r="S180" s="105" t="s">
        <v>7345</v>
      </c>
      <c r="T180" s="105" t="s">
        <v>7355</v>
      </c>
      <c r="U180" s="159">
        <f t="shared" si="25"/>
        <v>16</v>
      </c>
      <c r="V180" s="273">
        <v>23</v>
      </c>
      <c r="W180" s="100">
        <f t="shared" si="23"/>
        <v>1.4375</v>
      </c>
      <c r="X180" s="105" t="str">
        <f t="shared" si="26"/>
        <v>De acuerdo a lo programado</v>
      </c>
      <c r="Y180" s="105" t="s">
        <v>172</v>
      </c>
      <c r="Z180" s="159">
        <f t="shared" si="27"/>
        <v>22</v>
      </c>
      <c r="AA180" s="159"/>
      <c r="AB180" s="100" t="str">
        <f t="shared" si="30"/>
        <v>No hay ejecución</v>
      </c>
      <c r="AC180" s="105" t="str">
        <f t="shared" si="28"/>
        <v>NA</v>
      </c>
      <c r="AD180" s="166"/>
      <c r="AE180" s="65">
        <f t="shared" si="31"/>
        <v>23</v>
      </c>
      <c r="AF180" s="100">
        <f t="shared" si="32"/>
        <v>0.60526315789473684</v>
      </c>
      <c r="AG180" s="105" t="str">
        <f t="shared" si="29"/>
        <v>Incumplimiento</v>
      </c>
      <c r="AH180" s="166"/>
      <c r="AI180" s="100" t="s">
        <v>502</v>
      </c>
      <c r="AJ180" s="100" t="s">
        <v>502</v>
      </c>
    </row>
    <row r="181" spans="1:36" ht="37.049999999999997" customHeight="1" thickTop="1" thickBot="1">
      <c r="A181" s="232">
        <v>166</v>
      </c>
      <c r="B181" s="233" t="s">
        <v>388</v>
      </c>
      <c r="C181" s="233">
        <v>0</v>
      </c>
      <c r="D181" s="233">
        <v>0</v>
      </c>
      <c r="E181" s="233">
        <v>0</v>
      </c>
      <c r="F181" s="233">
        <v>22</v>
      </c>
      <c r="G181" s="231" t="s">
        <v>530</v>
      </c>
      <c r="H181" s="165" t="s">
        <v>7356</v>
      </c>
      <c r="I181" s="231" t="s">
        <v>20</v>
      </c>
      <c r="J181" s="231" t="s">
        <v>351</v>
      </c>
      <c r="K181" s="231">
        <v>19</v>
      </c>
      <c r="L181" s="165" t="s">
        <v>3807</v>
      </c>
      <c r="M181" s="165" t="s">
        <v>3498</v>
      </c>
      <c r="N181" s="64">
        <v>15</v>
      </c>
      <c r="O181" s="64">
        <v>52</v>
      </c>
      <c r="P181" s="64">
        <v>15</v>
      </c>
      <c r="Q181" s="64">
        <v>53</v>
      </c>
      <c r="R181" s="64">
        <f t="shared" si="24"/>
        <v>135</v>
      </c>
      <c r="S181" s="105" t="s">
        <v>7345</v>
      </c>
      <c r="T181" s="105" t="s">
        <v>172</v>
      </c>
      <c r="U181" s="159">
        <f t="shared" si="25"/>
        <v>67</v>
      </c>
      <c r="V181" s="273">
        <v>154</v>
      </c>
      <c r="W181" s="100">
        <f t="shared" si="23"/>
        <v>2.2985074626865671</v>
      </c>
      <c r="X181" s="105" t="str">
        <f t="shared" si="26"/>
        <v>De acuerdo a lo programado</v>
      </c>
      <c r="Y181" s="105" t="s">
        <v>172</v>
      </c>
      <c r="Z181" s="159">
        <f t="shared" si="27"/>
        <v>68</v>
      </c>
      <c r="AA181" s="159"/>
      <c r="AB181" s="100" t="str">
        <f t="shared" si="30"/>
        <v>No hay ejecución</v>
      </c>
      <c r="AC181" s="105" t="str">
        <f t="shared" si="28"/>
        <v>NA</v>
      </c>
      <c r="AD181" s="166"/>
      <c r="AE181" s="65">
        <f t="shared" si="31"/>
        <v>154</v>
      </c>
      <c r="AF181" s="100">
        <f t="shared" si="32"/>
        <v>1.1407407407407408</v>
      </c>
      <c r="AG181" s="105" t="str">
        <f t="shared" si="29"/>
        <v>De acuerdo a lo programado</v>
      </c>
      <c r="AH181" s="166"/>
      <c r="AI181" s="100" t="s">
        <v>502</v>
      </c>
      <c r="AJ181" s="100" t="s">
        <v>502</v>
      </c>
    </row>
    <row r="182" spans="1:36" ht="37.049999999999997" customHeight="1" thickTop="1" thickBot="1">
      <c r="A182" s="232">
        <v>167</v>
      </c>
      <c r="B182" s="233" t="s">
        <v>388</v>
      </c>
      <c r="C182" s="233">
        <v>0</v>
      </c>
      <c r="D182" s="233">
        <v>0</v>
      </c>
      <c r="E182" s="233">
        <v>0</v>
      </c>
      <c r="F182" s="233">
        <v>22</v>
      </c>
      <c r="G182" s="231" t="s">
        <v>530</v>
      </c>
      <c r="H182" s="165" t="s">
        <v>7357</v>
      </c>
      <c r="I182" s="231" t="s">
        <v>20</v>
      </c>
      <c r="J182" s="231" t="s">
        <v>351</v>
      </c>
      <c r="K182" s="231">
        <v>19</v>
      </c>
      <c r="L182" s="165" t="s">
        <v>3807</v>
      </c>
      <c r="M182" s="165" t="s">
        <v>2215</v>
      </c>
      <c r="N182" s="64">
        <v>11</v>
      </c>
      <c r="O182" s="64">
        <v>61</v>
      </c>
      <c r="P182" s="64">
        <v>12</v>
      </c>
      <c r="Q182" s="64">
        <v>56</v>
      </c>
      <c r="R182" s="64">
        <f t="shared" si="24"/>
        <v>140</v>
      </c>
      <c r="S182" s="105" t="s">
        <v>7345</v>
      </c>
      <c r="T182" s="105" t="s">
        <v>172</v>
      </c>
      <c r="U182" s="159">
        <f t="shared" si="25"/>
        <v>72</v>
      </c>
      <c r="V182" s="273">
        <v>117</v>
      </c>
      <c r="W182" s="100">
        <f t="shared" si="23"/>
        <v>1.625</v>
      </c>
      <c r="X182" s="105" t="str">
        <f t="shared" si="26"/>
        <v>De acuerdo a lo programado</v>
      </c>
      <c r="Y182" s="105" t="s">
        <v>172</v>
      </c>
      <c r="Z182" s="159">
        <f t="shared" si="27"/>
        <v>68</v>
      </c>
      <c r="AA182" s="159"/>
      <c r="AB182" s="100" t="str">
        <f t="shared" si="30"/>
        <v>No hay ejecución</v>
      </c>
      <c r="AC182" s="105" t="str">
        <f t="shared" si="28"/>
        <v>NA</v>
      </c>
      <c r="AD182" s="166"/>
      <c r="AE182" s="65">
        <f t="shared" si="31"/>
        <v>117</v>
      </c>
      <c r="AF182" s="100">
        <f t="shared" si="32"/>
        <v>0.83571428571428574</v>
      </c>
      <c r="AG182" s="105" t="str">
        <f t="shared" si="29"/>
        <v>Atraso Leve</v>
      </c>
      <c r="AH182" s="166"/>
      <c r="AI182" s="100" t="s">
        <v>502</v>
      </c>
      <c r="AJ182" s="100" t="s">
        <v>502</v>
      </c>
    </row>
    <row r="183" spans="1:36" ht="37.049999999999997" customHeight="1" thickTop="1" thickBot="1">
      <c r="A183" s="232">
        <v>168</v>
      </c>
      <c r="B183" s="233" t="s">
        <v>388</v>
      </c>
      <c r="C183" s="233">
        <v>0</v>
      </c>
      <c r="D183" s="233" t="s">
        <v>41</v>
      </c>
      <c r="E183" s="233">
        <v>0</v>
      </c>
      <c r="F183" s="233">
        <v>22</v>
      </c>
      <c r="G183" s="231" t="s">
        <v>530</v>
      </c>
      <c r="H183" s="165" t="s">
        <v>7358</v>
      </c>
      <c r="I183" s="231" t="s">
        <v>20</v>
      </c>
      <c r="J183" s="231" t="s">
        <v>353</v>
      </c>
      <c r="K183" s="231">
        <v>20</v>
      </c>
      <c r="L183" s="165" t="s">
        <v>640</v>
      </c>
      <c r="M183" s="165" t="s">
        <v>636</v>
      </c>
      <c r="N183" s="64">
        <v>10</v>
      </c>
      <c r="O183" s="64">
        <v>85</v>
      </c>
      <c r="P183" s="64">
        <v>20</v>
      </c>
      <c r="Q183" s="64">
        <v>80</v>
      </c>
      <c r="R183" s="64">
        <f t="shared" si="24"/>
        <v>195</v>
      </c>
      <c r="S183" s="105" t="s">
        <v>7345</v>
      </c>
      <c r="T183" s="105" t="s">
        <v>172</v>
      </c>
      <c r="U183" s="159">
        <f t="shared" si="25"/>
        <v>95</v>
      </c>
      <c r="V183" s="273">
        <v>105</v>
      </c>
      <c r="W183" s="100">
        <f t="shared" si="23"/>
        <v>1.1052631578947369</v>
      </c>
      <c r="X183" s="105" t="str">
        <f t="shared" si="26"/>
        <v>De acuerdo a lo programado</v>
      </c>
      <c r="Y183" s="105" t="s">
        <v>172</v>
      </c>
      <c r="Z183" s="159">
        <f t="shared" si="27"/>
        <v>100</v>
      </c>
      <c r="AA183" s="159"/>
      <c r="AB183" s="100" t="str">
        <f t="shared" si="30"/>
        <v>No hay ejecución</v>
      </c>
      <c r="AC183" s="105" t="str">
        <f t="shared" si="28"/>
        <v>NA</v>
      </c>
      <c r="AD183" s="166"/>
      <c r="AE183" s="65">
        <f t="shared" si="31"/>
        <v>105</v>
      </c>
      <c r="AF183" s="100">
        <f t="shared" si="32"/>
        <v>0.53846153846153844</v>
      </c>
      <c r="AG183" s="105" t="str">
        <f t="shared" si="29"/>
        <v>Incumplimiento</v>
      </c>
      <c r="AH183" s="166"/>
      <c r="AI183" s="100" t="s">
        <v>502</v>
      </c>
      <c r="AJ183" s="100" t="s">
        <v>502</v>
      </c>
    </row>
    <row r="184" spans="1:36" ht="37.049999999999997" customHeight="1" thickTop="1" thickBot="1">
      <c r="A184" s="232">
        <v>169</v>
      </c>
      <c r="B184" s="233" t="s">
        <v>388</v>
      </c>
      <c r="C184" s="233">
        <v>0</v>
      </c>
      <c r="D184" s="233">
        <v>0</v>
      </c>
      <c r="E184" s="233">
        <v>0</v>
      </c>
      <c r="F184" s="233">
        <v>22</v>
      </c>
      <c r="G184" s="231" t="s">
        <v>428</v>
      </c>
      <c r="H184" s="165" t="s">
        <v>7359</v>
      </c>
      <c r="I184" s="231" t="s">
        <v>20</v>
      </c>
      <c r="J184" s="231" t="s">
        <v>353</v>
      </c>
      <c r="K184" s="231">
        <v>20</v>
      </c>
      <c r="L184" s="165" t="s">
        <v>642</v>
      </c>
      <c r="M184" s="165" t="s">
        <v>643</v>
      </c>
      <c r="N184" s="64">
        <v>6</v>
      </c>
      <c r="O184" s="64">
        <v>21</v>
      </c>
      <c r="P184" s="64">
        <v>6</v>
      </c>
      <c r="Q184" s="64">
        <v>21</v>
      </c>
      <c r="R184" s="64">
        <f t="shared" si="24"/>
        <v>54</v>
      </c>
      <c r="S184" s="105" t="s">
        <v>7345</v>
      </c>
      <c r="T184" s="105" t="s">
        <v>172</v>
      </c>
      <c r="U184" s="159">
        <f t="shared" si="25"/>
        <v>27</v>
      </c>
      <c r="V184" s="273">
        <v>25</v>
      </c>
      <c r="W184" s="100">
        <f t="shared" si="23"/>
        <v>0.92592592592592593</v>
      </c>
      <c r="X184" s="105" t="str">
        <f t="shared" si="26"/>
        <v>De acuerdo a lo programado</v>
      </c>
      <c r="Y184" s="105" t="s">
        <v>172</v>
      </c>
      <c r="Z184" s="159">
        <f t="shared" si="27"/>
        <v>27</v>
      </c>
      <c r="AA184" s="159"/>
      <c r="AB184" s="100" t="str">
        <f t="shared" si="30"/>
        <v>No hay ejecución</v>
      </c>
      <c r="AC184" s="105" t="str">
        <f t="shared" si="28"/>
        <v>NA</v>
      </c>
      <c r="AD184" s="166"/>
      <c r="AE184" s="65">
        <f t="shared" si="31"/>
        <v>25</v>
      </c>
      <c r="AF184" s="100">
        <f t="shared" si="32"/>
        <v>0.46296296296296297</v>
      </c>
      <c r="AG184" s="105" t="str">
        <f t="shared" si="29"/>
        <v>Incumplimiento</v>
      </c>
      <c r="AH184" s="166"/>
      <c r="AI184" s="100" t="s">
        <v>502</v>
      </c>
      <c r="AJ184" s="100" t="s">
        <v>502</v>
      </c>
    </row>
    <row r="185" spans="1:36" ht="37.049999999999997" customHeight="1" thickTop="1" thickBot="1">
      <c r="A185" s="232">
        <v>170</v>
      </c>
      <c r="B185" s="233" t="s">
        <v>388</v>
      </c>
      <c r="C185" s="233">
        <v>0</v>
      </c>
      <c r="D185" s="233">
        <v>0</v>
      </c>
      <c r="E185" s="233">
        <v>0</v>
      </c>
      <c r="F185" s="233">
        <v>22</v>
      </c>
      <c r="G185" s="231" t="s">
        <v>510</v>
      </c>
      <c r="H185" s="165" t="s">
        <v>7360</v>
      </c>
      <c r="I185" s="231" t="s">
        <v>20</v>
      </c>
      <c r="J185" s="231" t="s">
        <v>353</v>
      </c>
      <c r="K185" s="231">
        <v>20</v>
      </c>
      <c r="L185" s="165" t="s">
        <v>4084</v>
      </c>
      <c r="M185" s="165" t="s">
        <v>2215</v>
      </c>
      <c r="N185" s="64">
        <v>15</v>
      </c>
      <c r="O185" s="64">
        <v>15</v>
      </c>
      <c r="P185" s="64">
        <v>15</v>
      </c>
      <c r="Q185" s="64">
        <v>15</v>
      </c>
      <c r="R185" s="64">
        <f t="shared" si="24"/>
        <v>60</v>
      </c>
      <c r="S185" s="105" t="s">
        <v>7361</v>
      </c>
      <c r="T185" s="105" t="s">
        <v>172</v>
      </c>
      <c r="U185" s="159">
        <f t="shared" si="25"/>
        <v>30</v>
      </c>
      <c r="V185" s="273">
        <v>23</v>
      </c>
      <c r="W185" s="100">
        <f t="shared" si="23"/>
        <v>0.76666666666666672</v>
      </c>
      <c r="X185" s="105" t="str">
        <f t="shared" si="26"/>
        <v>Atraso Leve</v>
      </c>
      <c r="Y185" s="105" t="s">
        <v>172</v>
      </c>
      <c r="Z185" s="159">
        <f t="shared" si="27"/>
        <v>30</v>
      </c>
      <c r="AA185" s="159"/>
      <c r="AB185" s="100" t="str">
        <f t="shared" si="30"/>
        <v>No hay ejecución</v>
      </c>
      <c r="AC185" s="105" t="str">
        <f t="shared" si="28"/>
        <v>NA</v>
      </c>
      <c r="AD185" s="166"/>
      <c r="AE185" s="65">
        <f t="shared" si="31"/>
        <v>23</v>
      </c>
      <c r="AF185" s="100">
        <f t="shared" si="32"/>
        <v>0.38333333333333336</v>
      </c>
      <c r="AG185" s="105" t="str">
        <f t="shared" si="29"/>
        <v>Incumplimiento</v>
      </c>
      <c r="AH185" s="166"/>
      <c r="AI185" s="100" t="s">
        <v>502</v>
      </c>
      <c r="AJ185" s="100" t="s">
        <v>502</v>
      </c>
    </row>
    <row r="186" spans="1:36" ht="37.049999999999997" customHeight="1" thickTop="1" thickBot="1">
      <c r="A186" s="232">
        <v>171</v>
      </c>
      <c r="B186" s="233" t="s">
        <v>388</v>
      </c>
      <c r="C186" s="233">
        <v>0</v>
      </c>
      <c r="D186" s="233">
        <v>0</v>
      </c>
      <c r="E186" s="233">
        <v>0</v>
      </c>
      <c r="F186" s="233">
        <v>22</v>
      </c>
      <c r="G186" s="231" t="s">
        <v>428</v>
      </c>
      <c r="H186" s="165" t="s">
        <v>7362</v>
      </c>
      <c r="I186" s="231" t="s">
        <v>20</v>
      </c>
      <c r="J186" s="231" t="s">
        <v>353</v>
      </c>
      <c r="K186" s="231">
        <v>20</v>
      </c>
      <c r="L186" s="165" t="s">
        <v>642</v>
      </c>
      <c r="M186" s="165" t="s">
        <v>643</v>
      </c>
      <c r="N186" s="64">
        <v>6</v>
      </c>
      <c r="O186" s="64">
        <v>18</v>
      </c>
      <c r="P186" s="64">
        <v>6</v>
      </c>
      <c r="Q186" s="64">
        <v>18</v>
      </c>
      <c r="R186" s="64">
        <f t="shared" si="24"/>
        <v>48</v>
      </c>
      <c r="S186" s="105" t="s">
        <v>7345</v>
      </c>
      <c r="T186" s="105" t="s">
        <v>172</v>
      </c>
      <c r="U186" s="159">
        <f t="shared" si="25"/>
        <v>24</v>
      </c>
      <c r="V186" s="273">
        <v>19</v>
      </c>
      <c r="W186" s="100">
        <f t="shared" si="23"/>
        <v>0.79166666666666663</v>
      </c>
      <c r="X186" s="105" t="str">
        <f t="shared" si="26"/>
        <v>Atraso Leve</v>
      </c>
      <c r="Y186" s="105" t="s">
        <v>172</v>
      </c>
      <c r="Z186" s="159">
        <f t="shared" si="27"/>
        <v>24</v>
      </c>
      <c r="AA186" s="159"/>
      <c r="AB186" s="100" t="str">
        <f t="shared" si="30"/>
        <v>No hay ejecución</v>
      </c>
      <c r="AC186" s="105" t="str">
        <f t="shared" si="28"/>
        <v>NA</v>
      </c>
      <c r="AD186" s="166"/>
      <c r="AE186" s="65">
        <f t="shared" si="31"/>
        <v>19</v>
      </c>
      <c r="AF186" s="100">
        <f t="shared" si="32"/>
        <v>0.39583333333333331</v>
      </c>
      <c r="AG186" s="105" t="str">
        <f t="shared" si="29"/>
        <v>Incumplimiento</v>
      </c>
      <c r="AH186" s="166"/>
      <c r="AI186" s="100" t="s">
        <v>502</v>
      </c>
      <c r="AJ186" s="100" t="s">
        <v>502</v>
      </c>
    </row>
    <row r="187" spans="1:36" ht="37.049999999999997" customHeight="1" thickTop="1" thickBot="1">
      <c r="A187" s="232">
        <v>172</v>
      </c>
      <c r="B187" s="233">
        <v>0</v>
      </c>
      <c r="C187" s="233">
        <v>0</v>
      </c>
      <c r="D187" s="233">
        <v>0</v>
      </c>
      <c r="E187" s="233">
        <v>0</v>
      </c>
      <c r="F187" s="233">
        <v>22</v>
      </c>
      <c r="G187" s="231" t="s">
        <v>568</v>
      </c>
      <c r="H187" s="165" t="s">
        <v>7363</v>
      </c>
      <c r="I187" s="231" t="s">
        <v>20</v>
      </c>
      <c r="J187" s="231" t="s">
        <v>353</v>
      </c>
      <c r="K187" s="231">
        <v>20</v>
      </c>
      <c r="L187" s="165" t="s">
        <v>642</v>
      </c>
      <c r="M187" s="165" t="s">
        <v>674</v>
      </c>
      <c r="N187" s="64">
        <v>2</v>
      </c>
      <c r="O187" s="64">
        <v>2</v>
      </c>
      <c r="P187" s="64">
        <v>2</v>
      </c>
      <c r="Q187" s="64">
        <v>2</v>
      </c>
      <c r="R187" s="64">
        <f t="shared" si="24"/>
        <v>8</v>
      </c>
      <c r="S187" s="105" t="s">
        <v>7364</v>
      </c>
      <c r="T187" s="105" t="s">
        <v>172</v>
      </c>
      <c r="U187" s="159">
        <f t="shared" si="25"/>
        <v>4</v>
      </c>
      <c r="V187" s="273">
        <v>3</v>
      </c>
      <c r="W187" s="100">
        <f t="shared" si="23"/>
        <v>0.75</v>
      </c>
      <c r="X187" s="105" t="str">
        <f t="shared" si="26"/>
        <v>Atraso Leve</v>
      </c>
      <c r="Y187" s="105" t="s">
        <v>172</v>
      </c>
      <c r="Z187" s="159">
        <f t="shared" si="27"/>
        <v>4</v>
      </c>
      <c r="AA187" s="159"/>
      <c r="AB187" s="100" t="str">
        <f t="shared" si="30"/>
        <v>No hay ejecución</v>
      </c>
      <c r="AC187" s="105" t="str">
        <f t="shared" si="28"/>
        <v>NA</v>
      </c>
      <c r="AD187" s="166"/>
      <c r="AE187" s="65">
        <f t="shared" si="31"/>
        <v>3</v>
      </c>
      <c r="AF187" s="100">
        <f t="shared" si="32"/>
        <v>0.375</v>
      </c>
      <c r="AG187" s="105" t="str">
        <f t="shared" si="29"/>
        <v>Incumplimiento</v>
      </c>
      <c r="AH187" s="166"/>
      <c r="AI187" s="100" t="s">
        <v>502</v>
      </c>
      <c r="AJ187" s="100" t="s">
        <v>502</v>
      </c>
    </row>
    <row r="188" spans="1:36" ht="37.049999999999997" customHeight="1" thickTop="1" thickBot="1">
      <c r="A188" s="232">
        <v>173</v>
      </c>
      <c r="B188" s="233">
        <v>0</v>
      </c>
      <c r="C188" s="233">
        <v>0</v>
      </c>
      <c r="D188" s="233">
        <v>0</v>
      </c>
      <c r="E188" s="233">
        <v>0</v>
      </c>
      <c r="F188" s="233">
        <v>22</v>
      </c>
      <c r="G188" s="231" t="s">
        <v>568</v>
      </c>
      <c r="H188" s="165" t="s">
        <v>7365</v>
      </c>
      <c r="I188" s="231" t="s">
        <v>20</v>
      </c>
      <c r="J188" s="231" t="s">
        <v>353</v>
      </c>
      <c r="K188" s="231">
        <v>20</v>
      </c>
      <c r="L188" s="165" t="s">
        <v>642</v>
      </c>
      <c r="M188" s="165" t="s">
        <v>674</v>
      </c>
      <c r="N188" s="64">
        <v>1</v>
      </c>
      <c r="O188" s="64">
        <v>1</v>
      </c>
      <c r="P188" s="64">
        <v>1</v>
      </c>
      <c r="Q188" s="64">
        <v>1</v>
      </c>
      <c r="R188" s="64">
        <f t="shared" si="24"/>
        <v>4</v>
      </c>
      <c r="S188" s="105" t="s">
        <v>7211</v>
      </c>
      <c r="T188" s="105" t="s">
        <v>172</v>
      </c>
      <c r="U188" s="159">
        <f t="shared" si="25"/>
        <v>2</v>
      </c>
      <c r="V188" s="273">
        <v>1</v>
      </c>
      <c r="W188" s="100">
        <f t="shared" si="23"/>
        <v>0.5</v>
      </c>
      <c r="X188" s="105" t="str">
        <f t="shared" si="26"/>
        <v>En Riesgo de no Cumplimiento</v>
      </c>
      <c r="Y188" s="105" t="s">
        <v>172</v>
      </c>
      <c r="Z188" s="159">
        <f t="shared" si="27"/>
        <v>2</v>
      </c>
      <c r="AA188" s="159"/>
      <c r="AB188" s="100" t="str">
        <f t="shared" si="30"/>
        <v>No hay ejecución</v>
      </c>
      <c r="AC188" s="105" t="str">
        <f t="shared" si="28"/>
        <v>NA</v>
      </c>
      <c r="AD188" s="166"/>
      <c r="AE188" s="65">
        <f t="shared" si="31"/>
        <v>1</v>
      </c>
      <c r="AF188" s="100">
        <f t="shared" si="32"/>
        <v>0.25</v>
      </c>
      <c r="AG188" s="105" t="str">
        <f t="shared" si="29"/>
        <v>Incumplimiento</v>
      </c>
      <c r="AH188" s="166"/>
      <c r="AI188" s="100" t="s">
        <v>502</v>
      </c>
      <c r="AJ188" s="100" t="s">
        <v>502</v>
      </c>
    </row>
    <row r="189" spans="1:36" ht="37.049999999999997" customHeight="1" thickTop="1" thickBot="1">
      <c r="A189" s="232">
        <v>174</v>
      </c>
      <c r="B189" s="233">
        <v>0</v>
      </c>
      <c r="C189" s="233">
        <v>0</v>
      </c>
      <c r="D189" s="233">
        <v>0</v>
      </c>
      <c r="E189" s="233">
        <v>0</v>
      </c>
      <c r="F189" s="233">
        <v>22</v>
      </c>
      <c r="G189" s="231" t="s">
        <v>568</v>
      </c>
      <c r="H189" s="165" t="s">
        <v>7366</v>
      </c>
      <c r="I189" s="231" t="s">
        <v>20</v>
      </c>
      <c r="J189" s="231" t="s">
        <v>353</v>
      </c>
      <c r="K189" s="231">
        <v>20</v>
      </c>
      <c r="L189" s="165" t="s">
        <v>642</v>
      </c>
      <c r="M189" s="165" t="s">
        <v>674</v>
      </c>
      <c r="N189" s="64">
        <v>0</v>
      </c>
      <c r="O189" s="64">
        <v>1</v>
      </c>
      <c r="P189" s="64">
        <v>1</v>
      </c>
      <c r="Q189" s="64">
        <v>1</v>
      </c>
      <c r="R189" s="64">
        <f t="shared" si="24"/>
        <v>3</v>
      </c>
      <c r="S189" s="105" t="s">
        <v>7367</v>
      </c>
      <c r="T189" s="105" t="s">
        <v>172</v>
      </c>
      <c r="U189" s="159">
        <f t="shared" si="25"/>
        <v>1</v>
      </c>
      <c r="V189" s="273">
        <v>0</v>
      </c>
      <c r="W189" s="100">
        <f t="shared" si="23"/>
        <v>0</v>
      </c>
      <c r="X189" s="105" t="str">
        <f t="shared" si="26"/>
        <v>En Riesgo de no Cumplimiento</v>
      </c>
      <c r="Y189" s="105" t="s">
        <v>172</v>
      </c>
      <c r="Z189" s="159">
        <f t="shared" si="27"/>
        <v>2</v>
      </c>
      <c r="AA189" s="159"/>
      <c r="AB189" s="100" t="str">
        <f t="shared" si="30"/>
        <v>No hay ejecución</v>
      </c>
      <c r="AC189" s="105" t="str">
        <f t="shared" si="28"/>
        <v>NA</v>
      </c>
      <c r="AD189" s="166"/>
      <c r="AE189" s="65">
        <f t="shared" si="31"/>
        <v>0</v>
      </c>
      <c r="AF189" s="100" t="str">
        <f t="shared" si="32"/>
        <v>No hay Programación</v>
      </c>
      <c r="AG189" s="105" t="str">
        <f t="shared" si="29"/>
        <v>De acuerdo a lo programado</v>
      </c>
      <c r="AH189" s="166"/>
      <c r="AI189" s="100" t="s">
        <v>502</v>
      </c>
      <c r="AJ189" s="100" t="s">
        <v>502</v>
      </c>
    </row>
    <row r="190" spans="1:36" ht="37.049999999999997" customHeight="1" thickTop="1" thickBot="1">
      <c r="A190" s="232">
        <v>175</v>
      </c>
      <c r="B190" s="233">
        <v>0</v>
      </c>
      <c r="C190" s="233">
        <v>0</v>
      </c>
      <c r="D190" s="233">
        <v>0</v>
      </c>
      <c r="E190" s="233">
        <v>0</v>
      </c>
      <c r="F190" s="233">
        <v>22</v>
      </c>
      <c r="G190" s="231" t="s">
        <v>570</v>
      </c>
      <c r="H190" s="165" t="s">
        <v>7368</v>
      </c>
      <c r="I190" s="231" t="s">
        <v>20</v>
      </c>
      <c r="J190" s="231" t="s">
        <v>351</v>
      </c>
      <c r="K190" s="231">
        <v>20</v>
      </c>
      <c r="L190" s="165" t="s">
        <v>2214</v>
      </c>
      <c r="M190" s="165" t="s">
        <v>2215</v>
      </c>
      <c r="N190" s="64">
        <v>39</v>
      </c>
      <c r="O190" s="64">
        <v>0</v>
      </c>
      <c r="P190" s="64">
        <v>0</v>
      </c>
      <c r="Q190" s="64">
        <v>0</v>
      </c>
      <c r="R190" s="64">
        <f t="shared" si="24"/>
        <v>39</v>
      </c>
      <c r="S190" s="105" t="s">
        <v>7369</v>
      </c>
      <c r="T190" s="105" t="s">
        <v>172</v>
      </c>
      <c r="U190" s="159">
        <f t="shared" si="25"/>
        <v>39</v>
      </c>
      <c r="V190" s="273">
        <v>46</v>
      </c>
      <c r="W190" s="100">
        <f t="shared" si="23"/>
        <v>1.1794871794871795</v>
      </c>
      <c r="X190" s="105" t="str">
        <f t="shared" si="26"/>
        <v>De acuerdo a lo programado</v>
      </c>
      <c r="Y190" s="166" t="s">
        <v>7708</v>
      </c>
      <c r="Z190" s="159">
        <f t="shared" si="27"/>
        <v>0</v>
      </c>
      <c r="AA190" s="159"/>
      <c r="AB190" s="100" t="str">
        <f t="shared" si="30"/>
        <v>No hay ejecución</v>
      </c>
      <c r="AC190" s="105" t="str">
        <f t="shared" si="28"/>
        <v>NA</v>
      </c>
      <c r="AD190" s="166"/>
      <c r="AE190" s="65">
        <f t="shared" si="31"/>
        <v>46</v>
      </c>
      <c r="AF190" s="100">
        <f t="shared" si="32"/>
        <v>1.1794871794871795</v>
      </c>
      <c r="AG190" s="105" t="str">
        <f t="shared" si="29"/>
        <v>De acuerdo a lo programado</v>
      </c>
      <c r="AH190" s="166"/>
      <c r="AI190" s="100" t="s">
        <v>502</v>
      </c>
      <c r="AJ190" s="100" t="s">
        <v>502</v>
      </c>
    </row>
    <row r="191" spans="1:36" ht="37.049999999999997" customHeight="1" thickTop="1" thickBot="1">
      <c r="A191" s="232">
        <v>176</v>
      </c>
      <c r="B191" s="233">
        <v>0</v>
      </c>
      <c r="C191" s="233">
        <v>0</v>
      </c>
      <c r="D191" s="233">
        <v>0</v>
      </c>
      <c r="E191" s="233">
        <v>0</v>
      </c>
      <c r="F191" s="233">
        <v>22</v>
      </c>
      <c r="G191" s="231" t="s">
        <v>570</v>
      </c>
      <c r="H191" s="165" t="s">
        <v>7368</v>
      </c>
      <c r="I191" s="231" t="s">
        <v>20</v>
      </c>
      <c r="J191" s="231" t="s">
        <v>351</v>
      </c>
      <c r="K191" s="231">
        <v>20</v>
      </c>
      <c r="L191" s="165" t="s">
        <v>640</v>
      </c>
      <c r="M191" s="165" t="s">
        <v>636</v>
      </c>
      <c r="N191" s="64">
        <v>2</v>
      </c>
      <c r="O191" s="64">
        <v>0</v>
      </c>
      <c r="P191" s="64">
        <v>0</v>
      </c>
      <c r="Q191" s="64">
        <v>0</v>
      </c>
      <c r="R191" s="64">
        <f t="shared" si="24"/>
        <v>2</v>
      </c>
      <c r="S191" s="105" t="s">
        <v>7211</v>
      </c>
      <c r="T191" s="105" t="s">
        <v>172</v>
      </c>
      <c r="U191" s="159">
        <f t="shared" si="25"/>
        <v>2</v>
      </c>
      <c r="V191" s="273">
        <v>1</v>
      </c>
      <c r="W191" s="100">
        <f t="shared" ref="W191:W254" si="33">IF(V191="","No hay ejecución",IF(AND(U191&gt;0), V191/U191,"No hay Programación"))</f>
        <v>0.5</v>
      </c>
      <c r="X191" s="105" t="str">
        <f t="shared" si="26"/>
        <v>En Riesgo de no Cumplimiento</v>
      </c>
      <c r="Y191" s="105" t="s">
        <v>172</v>
      </c>
      <c r="Z191" s="159">
        <f t="shared" si="27"/>
        <v>0</v>
      </c>
      <c r="AA191" s="159"/>
      <c r="AB191" s="100" t="str">
        <f t="shared" si="30"/>
        <v>No hay ejecución</v>
      </c>
      <c r="AC191" s="105" t="str">
        <f t="shared" si="28"/>
        <v>NA</v>
      </c>
      <c r="AD191" s="166"/>
      <c r="AE191" s="65">
        <f t="shared" si="31"/>
        <v>1</v>
      </c>
      <c r="AF191" s="100">
        <f t="shared" si="32"/>
        <v>0.5</v>
      </c>
      <c r="AG191" s="105" t="str">
        <f t="shared" si="29"/>
        <v>Incumplimiento</v>
      </c>
      <c r="AH191" s="166"/>
      <c r="AI191" s="100" t="s">
        <v>502</v>
      </c>
      <c r="AJ191" s="100" t="s">
        <v>502</v>
      </c>
    </row>
    <row r="192" spans="1:36" ht="37.049999999999997" customHeight="1" thickTop="1" thickBot="1">
      <c r="A192" s="232">
        <v>177</v>
      </c>
      <c r="B192" s="233" t="s">
        <v>388</v>
      </c>
      <c r="C192" s="233">
        <v>0</v>
      </c>
      <c r="D192" s="233">
        <v>0</v>
      </c>
      <c r="E192" s="233">
        <v>0</v>
      </c>
      <c r="F192" s="233">
        <v>22</v>
      </c>
      <c r="G192" s="231" t="s">
        <v>527</v>
      </c>
      <c r="H192" s="165" t="s">
        <v>7370</v>
      </c>
      <c r="I192" s="231" t="s">
        <v>20</v>
      </c>
      <c r="J192" s="231" t="s">
        <v>353</v>
      </c>
      <c r="K192" s="231">
        <v>20</v>
      </c>
      <c r="L192" s="165" t="s">
        <v>640</v>
      </c>
      <c r="M192" s="165" t="s">
        <v>636</v>
      </c>
      <c r="N192" s="64">
        <v>0</v>
      </c>
      <c r="O192" s="64">
        <v>1</v>
      </c>
      <c r="P192" s="64">
        <v>0</v>
      </c>
      <c r="Q192" s="64">
        <v>0</v>
      </c>
      <c r="R192" s="64">
        <f t="shared" si="24"/>
        <v>1</v>
      </c>
      <c r="S192" s="105" t="s">
        <v>7211</v>
      </c>
      <c r="T192" s="105" t="s">
        <v>172</v>
      </c>
      <c r="U192" s="159">
        <f t="shared" si="25"/>
        <v>1</v>
      </c>
      <c r="V192" s="273">
        <v>1</v>
      </c>
      <c r="W192" s="100">
        <f t="shared" si="33"/>
        <v>1</v>
      </c>
      <c r="X192" s="105" t="str">
        <f t="shared" si="26"/>
        <v>De acuerdo a lo programado</v>
      </c>
      <c r="Y192" s="105" t="s">
        <v>172</v>
      </c>
      <c r="Z192" s="159">
        <f t="shared" si="27"/>
        <v>0</v>
      </c>
      <c r="AA192" s="159"/>
      <c r="AB192" s="100" t="str">
        <f t="shared" si="30"/>
        <v>No hay ejecución</v>
      </c>
      <c r="AC192" s="105" t="str">
        <f t="shared" si="28"/>
        <v>NA</v>
      </c>
      <c r="AD192" s="166"/>
      <c r="AE192" s="65">
        <f t="shared" si="31"/>
        <v>1</v>
      </c>
      <c r="AF192" s="100">
        <f t="shared" si="32"/>
        <v>1</v>
      </c>
      <c r="AG192" s="105" t="str">
        <f t="shared" si="29"/>
        <v>De acuerdo a lo programado</v>
      </c>
      <c r="AH192" s="166"/>
      <c r="AI192" s="100" t="s">
        <v>502</v>
      </c>
      <c r="AJ192" s="100" t="s">
        <v>502</v>
      </c>
    </row>
    <row r="193" spans="1:36" ht="37.049999999999997" customHeight="1" thickTop="1" thickBot="1">
      <c r="A193" s="232">
        <v>178</v>
      </c>
      <c r="B193" s="233" t="s">
        <v>388</v>
      </c>
      <c r="C193" s="233">
        <v>0</v>
      </c>
      <c r="D193" s="233">
        <v>0</v>
      </c>
      <c r="E193" s="233">
        <v>0</v>
      </c>
      <c r="F193" s="233">
        <v>22</v>
      </c>
      <c r="G193" s="231" t="s">
        <v>513</v>
      </c>
      <c r="H193" s="165" t="s">
        <v>7371</v>
      </c>
      <c r="I193" s="231" t="s">
        <v>20</v>
      </c>
      <c r="J193" s="231" t="s">
        <v>353</v>
      </c>
      <c r="K193" s="231">
        <v>20</v>
      </c>
      <c r="L193" s="165" t="s">
        <v>3778</v>
      </c>
      <c r="M193" s="165" t="s">
        <v>643</v>
      </c>
      <c r="N193" s="64">
        <v>0</v>
      </c>
      <c r="O193" s="64">
        <v>1</v>
      </c>
      <c r="P193" s="64">
        <v>1</v>
      </c>
      <c r="Q193" s="64">
        <v>0</v>
      </c>
      <c r="R193" s="64">
        <f t="shared" si="24"/>
        <v>2</v>
      </c>
      <c r="S193" s="105" t="s">
        <v>7372</v>
      </c>
      <c r="T193" s="105" t="s">
        <v>172</v>
      </c>
      <c r="U193" s="159">
        <f t="shared" si="25"/>
        <v>1</v>
      </c>
      <c r="V193" s="273">
        <v>0</v>
      </c>
      <c r="W193" s="100">
        <f t="shared" si="33"/>
        <v>0</v>
      </c>
      <c r="X193" s="105" t="str">
        <f t="shared" si="26"/>
        <v>En Riesgo de no Cumplimiento</v>
      </c>
      <c r="Y193" s="105" t="s">
        <v>172</v>
      </c>
      <c r="Z193" s="159">
        <f t="shared" si="27"/>
        <v>1</v>
      </c>
      <c r="AA193" s="159"/>
      <c r="AB193" s="100" t="str">
        <f t="shared" si="30"/>
        <v>No hay ejecución</v>
      </c>
      <c r="AC193" s="105" t="str">
        <f t="shared" si="28"/>
        <v>NA</v>
      </c>
      <c r="AD193" s="166"/>
      <c r="AE193" s="65">
        <f t="shared" si="31"/>
        <v>0</v>
      </c>
      <c r="AF193" s="100" t="str">
        <f t="shared" si="32"/>
        <v>No hay Programación</v>
      </c>
      <c r="AG193" s="105" t="str">
        <f t="shared" si="29"/>
        <v>De acuerdo a lo programado</v>
      </c>
      <c r="AH193" s="166"/>
      <c r="AI193" s="100" t="s">
        <v>502</v>
      </c>
      <c r="AJ193" s="100" t="s">
        <v>502</v>
      </c>
    </row>
    <row r="194" spans="1:36" ht="37.049999999999997" customHeight="1" thickTop="1" thickBot="1">
      <c r="A194" s="232">
        <v>179</v>
      </c>
      <c r="B194" s="233" t="s">
        <v>388</v>
      </c>
      <c r="C194" s="233">
        <v>0</v>
      </c>
      <c r="D194" s="233">
        <v>0</v>
      </c>
      <c r="E194" s="233">
        <v>0</v>
      </c>
      <c r="F194" s="233">
        <v>22</v>
      </c>
      <c r="G194" s="231" t="s">
        <v>513</v>
      </c>
      <c r="H194" s="165" t="s">
        <v>7373</v>
      </c>
      <c r="I194" s="231" t="s">
        <v>20</v>
      </c>
      <c r="J194" s="231" t="s">
        <v>353</v>
      </c>
      <c r="K194" s="231">
        <v>20</v>
      </c>
      <c r="L194" s="165" t="s">
        <v>2214</v>
      </c>
      <c r="M194" s="165" t="s">
        <v>2215</v>
      </c>
      <c r="N194" s="64">
        <v>3</v>
      </c>
      <c r="O194" s="64">
        <v>3</v>
      </c>
      <c r="P194" s="64">
        <v>3</v>
      </c>
      <c r="Q194" s="64">
        <v>3</v>
      </c>
      <c r="R194" s="64">
        <f t="shared" si="24"/>
        <v>12</v>
      </c>
      <c r="S194" s="105" t="s">
        <v>7374</v>
      </c>
      <c r="T194" s="105" t="s">
        <v>172</v>
      </c>
      <c r="U194" s="159">
        <f t="shared" si="25"/>
        <v>6</v>
      </c>
      <c r="V194" s="273">
        <v>0</v>
      </c>
      <c r="W194" s="100">
        <f t="shared" si="33"/>
        <v>0</v>
      </c>
      <c r="X194" s="105" t="str">
        <f t="shared" si="26"/>
        <v>En Riesgo de no Cumplimiento</v>
      </c>
      <c r="Y194" s="166" t="s">
        <v>7684</v>
      </c>
      <c r="Z194" s="159">
        <f t="shared" si="27"/>
        <v>6</v>
      </c>
      <c r="AA194" s="159"/>
      <c r="AB194" s="100" t="str">
        <f t="shared" si="30"/>
        <v>No hay ejecución</v>
      </c>
      <c r="AC194" s="105" t="str">
        <f t="shared" si="28"/>
        <v>NA</v>
      </c>
      <c r="AD194" s="166"/>
      <c r="AE194" s="65">
        <f t="shared" si="31"/>
        <v>0</v>
      </c>
      <c r="AF194" s="100" t="str">
        <f t="shared" si="32"/>
        <v>No hay Programación</v>
      </c>
      <c r="AG194" s="105" t="str">
        <f t="shared" si="29"/>
        <v>De acuerdo a lo programado</v>
      </c>
      <c r="AH194" s="166"/>
      <c r="AI194" s="100" t="s">
        <v>502</v>
      </c>
      <c r="AJ194" s="100" t="s">
        <v>502</v>
      </c>
    </row>
    <row r="195" spans="1:36" ht="37.049999999999997" customHeight="1" thickTop="1" thickBot="1">
      <c r="A195" s="232">
        <v>180</v>
      </c>
      <c r="B195" s="233" t="s">
        <v>388</v>
      </c>
      <c r="C195" s="233">
        <v>0</v>
      </c>
      <c r="D195" s="233">
        <v>0</v>
      </c>
      <c r="E195" s="233">
        <v>0</v>
      </c>
      <c r="F195" s="233">
        <v>22</v>
      </c>
      <c r="G195" s="231" t="s">
        <v>2846</v>
      </c>
      <c r="H195" s="165" t="s">
        <v>7375</v>
      </c>
      <c r="I195" s="231" t="s">
        <v>20</v>
      </c>
      <c r="J195" s="231" t="s">
        <v>353</v>
      </c>
      <c r="K195" s="231">
        <v>20</v>
      </c>
      <c r="L195" s="165" t="s">
        <v>642</v>
      </c>
      <c r="M195" s="165" t="s">
        <v>674</v>
      </c>
      <c r="N195" s="64">
        <v>0</v>
      </c>
      <c r="O195" s="64">
        <v>0</v>
      </c>
      <c r="P195" s="64">
        <v>1</v>
      </c>
      <c r="Q195" s="64">
        <v>0</v>
      </c>
      <c r="R195" s="64">
        <f t="shared" si="24"/>
        <v>1</v>
      </c>
      <c r="S195" s="105" t="s">
        <v>7221</v>
      </c>
      <c r="T195" s="105" t="s">
        <v>172</v>
      </c>
      <c r="U195" s="159">
        <f t="shared" si="25"/>
        <v>0</v>
      </c>
      <c r="V195" s="273">
        <v>0</v>
      </c>
      <c r="W195" s="100" t="str">
        <f t="shared" si="33"/>
        <v>No hay Programación</v>
      </c>
      <c r="X195" s="105" t="str">
        <f t="shared" si="26"/>
        <v>De acuerdo a lo programado</v>
      </c>
      <c r="Y195" s="105" t="s">
        <v>172</v>
      </c>
      <c r="Z195" s="159">
        <f t="shared" si="27"/>
        <v>1</v>
      </c>
      <c r="AA195" s="159"/>
      <c r="AB195" s="100" t="str">
        <f t="shared" si="30"/>
        <v>No hay ejecución</v>
      </c>
      <c r="AC195" s="105" t="str">
        <f t="shared" si="28"/>
        <v>NA</v>
      </c>
      <c r="AD195" s="166"/>
      <c r="AE195" s="65">
        <f t="shared" si="31"/>
        <v>0</v>
      </c>
      <c r="AF195" s="100" t="str">
        <f t="shared" si="32"/>
        <v>No hay Programación</v>
      </c>
      <c r="AG195" s="105" t="str">
        <f t="shared" si="29"/>
        <v>De acuerdo a lo programado</v>
      </c>
      <c r="AH195" s="166"/>
      <c r="AI195" s="100" t="s">
        <v>502</v>
      </c>
      <c r="AJ195" s="100" t="s">
        <v>502</v>
      </c>
    </row>
    <row r="196" spans="1:36" ht="37.049999999999997" customHeight="1" thickTop="1" thickBot="1">
      <c r="A196" s="232">
        <v>181</v>
      </c>
      <c r="B196" s="233" t="s">
        <v>388</v>
      </c>
      <c r="C196" s="233">
        <v>0</v>
      </c>
      <c r="D196" s="233">
        <v>0</v>
      </c>
      <c r="E196" s="233">
        <v>0</v>
      </c>
      <c r="F196" s="233">
        <v>22</v>
      </c>
      <c r="G196" s="231" t="s">
        <v>2846</v>
      </c>
      <c r="H196" s="165" t="s">
        <v>7376</v>
      </c>
      <c r="I196" s="231" t="s">
        <v>20</v>
      </c>
      <c r="J196" s="231" t="s">
        <v>353</v>
      </c>
      <c r="K196" s="231">
        <v>20</v>
      </c>
      <c r="L196" s="165" t="s">
        <v>642</v>
      </c>
      <c r="M196" s="165" t="s">
        <v>674</v>
      </c>
      <c r="N196" s="64">
        <v>1</v>
      </c>
      <c r="O196" s="64">
        <v>1</v>
      </c>
      <c r="P196" s="64">
        <v>1</v>
      </c>
      <c r="Q196" s="64">
        <v>1</v>
      </c>
      <c r="R196" s="64">
        <f t="shared" si="24"/>
        <v>4</v>
      </c>
      <c r="S196" s="105" t="s">
        <v>7216</v>
      </c>
      <c r="T196" s="105" t="s">
        <v>172</v>
      </c>
      <c r="U196" s="159">
        <f t="shared" si="25"/>
        <v>2</v>
      </c>
      <c r="V196" s="273">
        <v>1</v>
      </c>
      <c r="W196" s="100">
        <f t="shared" si="33"/>
        <v>0.5</v>
      </c>
      <c r="X196" s="105" t="str">
        <f t="shared" si="26"/>
        <v>En Riesgo de no Cumplimiento</v>
      </c>
      <c r="Y196" s="166" t="s">
        <v>7709</v>
      </c>
      <c r="Z196" s="159">
        <f t="shared" si="27"/>
        <v>2</v>
      </c>
      <c r="AA196" s="159"/>
      <c r="AB196" s="100" t="str">
        <f t="shared" si="30"/>
        <v>No hay ejecución</v>
      </c>
      <c r="AC196" s="105" t="str">
        <f t="shared" si="28"/>
        <v>NA</v>
      </c>
      <c r="AD196" s="166"/>
      <c r="AE196" s="65">
        <f t="shared" si="31"/>
        <v>1</v>
      </c>
      <c r="AF196" s="100">
        <f t="shared" si="32"/>
        <v>0.25</v>
      </c>
      <c r="AG196" s="105" t="str">
        <f t="shared" si="29"/>
        <v>Incumplimiento</v>
      </c>
      <c r="AH196" s="166"/>
      <c r="AI196" s="100" t="s">
        <v>502</v>
      </c>
      <c r="AJ196" s="100" t="s">
        <v>502</v>
      </c>
    </row>
    <row r="197" spans="1:36" ht="37.049999999999997" customHeight="1" thickTop="1" thickBot="1">
      <c r="A197" s="232">
        <v>182</v>
      </c>
      <c r="B197" s="233">
        <v>0</v>
      </c>
      <c r="C197" s="233">
        <v>0</v>
      </c>
      <c r="D197" s="233">
        <v>0</v>
      </c>
      <c r="E197" s="233">
        <v>0</v>
      </c>
      <c r="F197" s="233">
        <v>21</v>
      </c>
      <c r="G197" s="231" t="s">
        <v>428</v>
      </c>
      <c r="H197" s="165" t="s">
        <v>7377</v>
      </c>
      <c r="I197" s="231" t="s">
        <v>20</v>
      </c>
      <c r="J197" s="231" t="s">
        <v>353</v>
      </c>
      <c r="K197" s="231" t="s">
        <v>172</v>
      </c>
      <c r="L197" s="165" t="s">
        <v>7378</v>
      </c>
      <c r="M197" s="165" t="s">
        <v>2215</v>
      </c>
      <c r="N197" s="64">
        <v>30</v>
      </c>
      <c r="O197" s="64">
        <v>0</v>
      </c>
      <c r="P197" s="64">
        <v>0</v>
      </c>
      <c r="Q197" s="64">
        <v>0</v>
      </c>
      <c r="R197" s="64">
        <f t="shared" si="24"/>
        <v>30</v>
      </c>
      <c r="S197" s="105" t="s">
        <v>7379</v>
      </c>
      <c r="T197" s="105" t="s">
        <v>6676</v>
      </c>
      <c r="U197" s="159">
        <f t="shared" si="25"/>
        <v>30</v>
      </c>
      <c r="V197" s="273">
        <v>30</v>
      </c>
      <c r="W197" s="100">
        <f t="shared" si="33"/>
        <v>1</v>
      </c>
      <c r="X197" s="105" t="str">
        <f t="shared" si="26"/>
        <v>De acuerdo a lo programado</v>
      </c>
      <c r="Y197" s="105" t="s">
        <v>172</v>
      </c>
      <c r="Z197" s="159">
        <f t="shared" si="27"/>
        <v>0</v>
      </c>
      <c r="AA197" s="159"/>
      <c r="AB197" s="100" t="str">
        <f t="shared" si="30"/>
        <v>No hay ejecución</v>
      </c>
      <c r="AC197" s="105" t="str">
        <f t="shared" si="28"/>
        <v>NA</v>
      </c>
      <c r="AD197" s="166"/>
      <c r="AE197" s="65">
        <f t="shared" si="31"/>
        <v>30</v>
      </c>
      <c r="AF197" s="100">
        <f t="shared" si="32"/>
        <v>1</v>
      </c>
      <c r="AG197" s="105" t="str">
        <f t="shared" si="29"/>
        <v>De acuerdo a lo programado</v>
      </c>
      <c r="AH197" s="166"/>
      <c r="AI197" s="100" t="s">
        <v>502</v>
      </c>
      <c r="AJ197" s="100" t="s">
        <v>502</v>
      </c>
    </row>
    <row r="198" spans="1:36" ht="37.049999999999997" customHeight="1" thickTop="1" thickBot="1">
      <c r="A198" s="232">
        <v>183</v>
      </c>
      <c r="B198" s="233">
        <v>0</v>
      </c>
      <c r="C198" s="233">
        <v>0</v>
      </c>
      <c r="D198" s="233">
        <v>0</v>
      </c>
      <c r="E198" s="233">
        <v>0</v>
      </c>
      <c r="F198" s="233">
        <v>21</v>
      </c>
      <c r="G198" s="231" t="s">
        <v>428</v>
      </c>
      <c r="H198" s="165" t="s">
        <v>7377</v>
      </c>
      <c r="I198" s="231" t="s">
        <v>18</v>
      </c>
      <c r="J198" s="231" t="s">
        <v>353</v>
      </c>
      <c r="K198" s="231" t="s">
        <v>172</v>
      </c>
      <c r="L198" s="165" t="s">
        <v>640</v>
      </c>
      <c r="M198" s="165" t="s">
        <v>636</v>
      </c>
      <c r="N198" s="64">
        <v>5</v>
      </c>
      <c r="O198" s="64">
        <v>0</v>
      </c>
      <c r="P198" s="64">
        <v>0</v>
      </c>
      <c r="Q198" s="64">
        <v>0</v>
      </c>
      <c r="R198" s="64">
        <f t="shared" si="24"/>
        <v>5</v>
      </c>
      <c r="S198" s="105" t="s">
        <v>7379</v>
      </c>
      <c r="T198" s="105" t="s">
        <v>7380</v>
      </c>
      <c r="U198" s="159">
        <f t="shared" si="25"/>
        <v>5</v>
      </c>
      <c r="V198" s="273">
        <v>5</v>
      </c>
      <c r="W198" s="100">
        <f t="shared" si="33"/>
        <v>1</v>
      </c>
      <c r="X198" s="105" t="str">
        <f t="shared" si="26"/>
        <v>De acuerdo a lo programado</v>
      </c>
      <c r="Y198" s="105" t="s">
        <v>172</v>
      </c>
      <c r="Z198" s="159">
        <f t="shared" si="27"/>
        <v>0</v>
      </c>
      <c r="AA198" s="159"/>
      <c r="AB198" s="100" t="str">
        <f t="shared" si="30"/>
        <v>No hay ejecución</v>
      </c>
      <c r="AC198" s="105" t="str">
        <f t="shared" si="28"/>
        <v>NA</v>
      </c>
      <c r="AD198" s="166"/>
      <c r="AE198" s="65">
        <f t="shared" si="31"/>
        <v>5</v>
      </c>
      <c r="AF198" s="100">
        <f t="shared" si="32"/>
        <v>1</v>
      </c>
      <c r="AG198" s="105" t="str">
        <f t="shared" si="29"/>
        <v>De acuerdo a lo programado</v>
      </c>
      <c r="AH198" s="166"/>
      <c r="AI198" s="100" t="s">
        <v>502</v>
      </c>
      <c r="AJ198" s="100" t="s">
        <v>502</v>
      </c>
    </row>
    <row r="199" spans="1:36" ht="37.049999999999997" customHeight="1" thickTop="1" thickBot="1">
      <c r="A199" s="232">
        <v>184</v>
      </c>
      <c r="B199" s="233">
        <v>0</v>
      </c>
      <c r="C199" s="233">
        <v>0</v>
      </c>
      <c r="D199" s="233">
        <v>0</v>
      </c>
      <c r="E199" s="233">
        <v>0</v>
      </c>
      <c r="F199" s="233">
        <v>21</v>
      </c>
      <c r="G199" s="231" t="s">
        <v>428</v>
      </c>
      <c r="H199" s="165" t="s">
        <v>7381</v>
      </c>
      <c r="I199" s="231" t="s">
        <v>20</v>
      </c>
      <c r="J199" s="231" t="s">
        <v>353</v>
      </c>
      <c r="K199" s="231" t="s">
        <v>172</v>
      </c>
      <c r="L199" s="165" t="s">
        <v>7378</v>
      </c>
      <c r="M199" s="165" t="s">
        <v>2215</v>
      </c>
      <c r="N199" s="64">
        <v>30</v>
      </c>
      <c r="O199" s="64">
        <v>0</v>
      </c>
      <c r="P199" s="64">
        <v>0</v>
      </c>
      <c r="Q199" s="64">
        <v>0</v>
      </c>
      <c r="R199" s="64">
        <f t="shared" si="24"/>
        <v>30</v>
      </c>
      <c r="S199" s="105" t="s">
        <v>7379</v>
      </c>
      <c r="T199" s="105" t="s">
        <v>7382</v>
      </c>
      <c r="U199" s="159">
        <f t="shared" si="25"/>
        <v>30</v>
      </c>
      <c r="V199" s="273">
        <v>30</v>
      </c>
      <c r="W199" s="100">
        <f t="shared" si="33"/>
        <v>1</v>
      </c>
      <c r="X199" s="105" t="str">
        <f t="shared" si="26"/>
        <v>De acuerdo a lo programado</v>
      </c>
      <c r="Y199" s="105" t="s">
        <v>172</v>
      </c>
      <c r="Z199" s="159">
        <f t="shared" si="27"/>
        <v>0</v>
      </c>
      <c r="AA199" s="159"/>
      <c r="AB199" s="100" t="str">
        <f t="shared" si="30"/>
        <v>No hay ejecución</v>
      </c>
      <c r="AC199" s="105" t="str">
        <f t="shared" si="28"/>
        <v>NA</v>
      </c>
      <c r="AD199" s="166"/>
      <c r="AE199" s="65">
        <f t="shared" si="31"/>
        <v>30</v>
      </c>
      <c r="AF199" s="100">
        <f t="shared" si="32"/>
        <v>1</v>
      </c>
      <c r="AG199" s="105" t="str">
        <f t="shared" si="29"/>
        <v>De acuerdo a lo programado</v>
      </c>
      <c r="AH199" s="166"/>
      <c r="AI199" s="100" t="s">
        <v>502</v>
      </c>
      <c r="AJ199" s="100" t="s">
        <v>502</v>
      </c>
    </row>
    <row r="200" spans="1:36" ht="37.049999999999997" customHeight="1" thickTop="1" thickBot="1">
      <c r="A200" s="232">
        <v>185</v>
      </c>
      <c r="B200" s="233">
        <v>0</v>
      </c>
      <c r="C200" s="233">
        <v>0</v>
      </c>
      <c r="D200" s="233">
        <v>0</v>
      </c>
      <c r="E200" s="233">
        <v>0</v>
      </c>
      <c r="F200" s="233">
        <v>21</v>
      </c>
      <c r="G200" s="231" t="s">
        <v>428</v>
      </c>
      <c r="H200" s="165" t="s">
        <v>7381</v>
      </c>
      <c r="I200" s="231" t="s">
        <v>18</v>
      </c>
      <c r="J200" s="231" t="s">
        <v>353</v>
      </c>
      <c r="K200" s="231" t="s">
        <v>172</v>
      </c>
      <c r="L200" s="165" t="s">
        <v>640</v>
      </c>
      <c r="M200" s="165" t="s">
        <v>636</v>
      </c>
      <c r="N200" s="64">
        <v>5</v>
      </c>
      <c r="O200" s="64">
        <v>0</v>
      </c>
      <c r="P200" s="64">
        <v>0</v>
      </c>
      <c r="Q200" s="64">
        <v>0</v>
      </c>
      <c r="R200" s="64">
        <f t="shared" si="24"/>
        <v>5</v>
      </c>
      <c r="S200" s="105" t="s">
        <v>7379</v>
      </c>
      <c r="T200" s="105" t="s">
        <v>7383</v>
      </c>
      <c r="U200" s="159">
        <f t="shared" si="25"/>
        <v>5</v>
      </c>
      <c r="V200" s="273">
        <v>5</v>
      </c>
      <c r="W200" s="100">
        <f t="shared" si="33"/>
        <v>1</v>
      </c>
      <c r="X200" s="105" t="str">
        <f t="shared" si="26"/>
        <v>De acuerdo a lo programado</v>
      </c>
      <c r="Y200" s="105" t="s">
        <v>172</v>
      </c>
      <c r="Z200" s="159">
        <f t="shared" si="27"/>
        <v>0</v>
      </c>
      <c r="AA200" s="159"/>
      <c r="AB200" s="100" t="str">
        <f t="shared" si="30"/>
        <v>No hay ejecución</v>
      </c>
      <c r="AC200" s="105" t="str">
        <f t="shared" si="28"/>
        <v>NA</v>
      </c>
      <c r="AD200" s="166"/>
      <c r="AE200" s="65">
        <f t="shared" si="31"/>
        <v>5</v>
      </c>
      <c r="AF200" s="100">
        <f t="shared" si="32"/>
        <v>1</v>
      </c>
      <c r="AG200" s="105" t="str">
        <f t="shared" si="29"/>
        <v>De acuerdo a lo programado</v>
      </c>
      <c r="AH200" s="166"/>
      <c r="AI200" s="100" t="s">
        <v>502</v>
      </c>
      <c r="AJ200" s="100" t="s">
        <v>502</v>
      </c>
    </row>
    <row r="201" spans="1:36" ht="37.049999999999997" customHeight="1" thickTop="1" thickBot="1">
      <c r="A201" s="232">
        <v>186</v>
      </c>
      <c r="B201" s="233">
        <v>0</v>
      </c>
      <c r="C201" s="233">
        <v>0</v>
      </c>
      <c r="D201" s="233">
        <v>0</v>
      </c>
      <c r="E201" s="233">
        <v>0</v>
      </c>
      <c r="F201" s="233">
        <v>21</v>
      </c>
      <c r="G201" s="231" t="s">
        <v>428</v>
      </c>
      <c r="H201" s="165" t="s">
        <v>7384</v>
      </c>
      <c r="I201" s="231" t="s">
        <v>20</v>
      </c>
      <c r="J201" s="231" t="s">
        <v>353</v>
      </c>
      <c r="K201" s="231" t="s">
        <v>172</v>
      </c>
      <c r="L201" s="165" t="s">
        <v>2214</v>
      </c>
      <c r="M201" s="165" t="s">
        <v>2215</v>
      </c>
      <c r="N201" s="64">
        <v>8</v>
      </c>
      <c r="O201" s="64">
        <v>73</v>
      </c>
      <c r="P201" s="64">
        <v>77</v>
      </c>
      <c r="Q201" s="64">
        <v>42</v>
      </c>
      <c r="R201" s="64">
        <f t="shared" si="24"/>
        <v>200</v>
      </c>
      <c r="S201" s="105" t="s">
        <v>7379</v>
      </c>
      <c r="T201" s="105" t="s">
        <v>7385</v>
      </c>
      <c r="U201" s="159">
        <f t="shared" si="25"/>
        <v>81</v>
      </c>
      <c r="V201" s="273">
        <v>8</v>
      </c>
      <c r="W201" s="100">
        <f t="shared" si="33"/>
        <v>9.8765432098765427E-2</v>
      </c>
      <c r="X201" s="105" t="str">
        <f t="shared" si="26"/>
        <v>En Riesgo de no Cumplimiento</v>
      </c>
      <c r="Y201" s="105" t="s">
        <v>172</v>
      </c>
      <c r="Z201" s="159">
        <f t="shared" si="27"/>
        <v>119</v>
      </c>
      <c r="AA201" s="159"/>
      <c r="AB201" s="100" t="str">
        <f t="shared" si="30"/>
        <v>No hay ejecución</v>
      </c>
      <c r="AC201" s="105" t="str">
        <f t="shared" si="28"/>
        <v>NA</v>
      </c>
      <c r="AD201" s="166"/>
      <c r="AE201" s="65">
        <f t="shared" si="31"/>
        <v>8</v>
      </c>
      <c r="AF201" s="100">
        <f t="shared" si="32"/>
        <v>0.04</v>
      </c>
      <c r="AG201" s="105" t="str">
        <f t="shared" si="29"/>
        <v>Incumplimiento</v>
      </c>
      <c r="AH201" s="166"/>
      <c r="AI201" s="100" t="s">
        <v>502</v>
      </c>
      <c r="AJ201" s="100" t="s">
        <v>502</v>
      </c>
    </row>
    <row r="202" spans="1:36" ht="37.049999999999997" customHeight="1" thickTop="1" thickBot="1">
      <c r="A202" s="232">
        <v>187</v>
      </c>
      <c r="B202" s="233">
        <v>0</v>
      </c>
      <c r="C202" s="233">
        <v>0</v>
      </c>
      <c r="D202" s="233">
        <v>0</v>
      </c>
      <c r="E202" s="233">
        <v>0</v>
      </c>
      <c r="F202" s="233">
        <v>21</v>
      </c>
      <c r="G202" s="231" t="s">
        <v>428</v>
      </c>
      <c r="H202" s="165" t="s">
        <v>7384</v>
      </c>
      <c r="I202" s="231" t="s">
        <v>18</v>
      </c>
      <c r="J202" s="231" t="s">
        <v>353</v>
      </c>
      <c r="K202" s="231" t="s">
        <v>172</v>
      </c>
      <c r="L202" s="165" t="s">
        <v>640</v>
      </c>
      <c r="M202" s="165" t="s">
        <v>636</v>
      </c>
      <c r="N202" s="64">
        <v>0</v>
      </c>
      <c r="O202" s="64">
        <v>5</v>
      </c>
      <c r="P202" s="64">
        <v>0</v>
      </c>
      <c r="Q202" s="64">
        <v>5</v>
      </c>
      <c r="R202" s="64">
        <f t="shared" si="24"/>
        <v>10</v>
      </c>
      <c r="S202" s="105" t="s">
        <v>7379</v>
      </c>
      <c r="T202" s="105" t="s">
        <v>7386</v>
      </c>
      <c r="U202" s="159">
        <f t="shared" si="25"/>
        <v>5</v>
      </c>
      <c r="V202" s="273">
        <v>0</v>
      </c>
      <c r="W202" s="100">
        <f t="shared" si="33"/>
        <v>0</v>
      </c>
      <c r="X202" s="105" t="str">
        <f t="shared" si="26"/>
        <v>En Riesgo de no Cumplimiento</v>
      </c>
      <c r="Y202" s="105" t="s">
        <v>172</v>
      </c>
      <c r="Z202" s="159">
        <f t="shared" si="27"/>
        <v>5</v>
      </c>
      <c r="AA202" s="159"/>
      <c r="AB202" s="100" t="str">
        <f t="shared" si="30"/>
        <v>No hay ejecución</v>
      </c>
      <c r="AC202" s="105" t="str">
        <f t="shared" si="28"/>
        <v>NA</v>
      </c>
      <c r="AD202" s="166"/>
      <c r="AE202" s="65">
        <f t="shared" si="31"/>
        <v>0</v>
      </c>
      <c r="AF202" s="100" t="str">
        <f t="shared" si="32"/>
        <v>No hay Programación</v>
      </c>
      <c r="AG202" s="105" t="str">
        <f t="shared" si="29"/>
        <v>De acuerdo a lo programado</v>
      </c>
      <c r="AH202" s="166"/>
      <c r="AI202" s="100" t="s">
        <v>502</v>
      </c>
      <c r="AJ202" s="100" t="s">
        <v>502</v>
      </c>
    </row>
    <row r="203" spans="1:36" ht="37.049999999999997" customHeight="1" thickTop="1" thickBot="1">
      <c r="A203" s="232">
        <v>188</v>
      </c>
      <c r="B203" s="233">
        <v>0</v>
      </c>
      <c r="C203" s="233">
        <v>0</v>
      </c>
      <c r="D203" s="233">
        <v>0</v>
      </c>
      <c r="E203" s="233">
        <v>0</v>
      </c>
      <c r="F203" s="233">
        <v>21</v>
      </c>
      <c r="G203" s="231" t="s">
        <v>428</v>
      </c>
      <c r="H203" s="165" t="s">
        <v>7387</v>
      </c>
      <c r="I203" s="231" t="s">
        <v>20</v>
      </c>
      <c r="J203" s="231" t="s">
        <v>353</v>
      </c>
      <c r="K203" s="231" t="s">
        <v>172</v>
      </c>
      <c r="L203" s="165" t="s">
        <v>7378</v>
      </c>
      <c r="M203" s="165" t="s">
        <v>2215</v>
      </c>
      <c r="N203" s="64">
        <v>0</v>
      </c>
      <c r="O203" s="64">
        <v>30</v>
      </c>
      <c r="P203" s="64">
        <v>30</v>
      </c>
      <c r="Q203" s="64">
        <v>0</v>
      </c>
      <c r="R203" s="64">
        <f t="shared" si="24"/>
        <v>60</v>
      </c>
      <c r="S203" s="105" t="s">
        <v>7379</v>
      </c>
      <c r="T203" s="105" t="s">
        <v>7388</v>
      </c>
      <c r="U203" s="159">
        <f t="shared" si="25"/>
        <v>30</v>
      </c>
      <c r="V203" s="273">
        <v>0</v>
      </c>
      <c r="W203" s="100">
        <f t="shared" si="33"/>
        <v>0</v>
      </c>
      <c r="X203" s="105" t="str">
        <f t="shared" si="26"/>
        <v>En Riesgo de no Cumplimiento</v>
      </c>
      <c r="Y203" s="105" t="s">
        <v>172</v>
      </c>
      <c r="Z203" s="159">
        <f t="shared" si="27"/>
        <v>30</v>
      </c>
      <c r="AA203" s="159"/>
      <c r="AB203" s="100" t="str">
        <f t="shared" si="30"/>
        <v>No hay ejecución</v>
      </c>
      <c r="AC203" s="105" t="str">
        <f t="shared" si="28"/>
        <v>NA</v>
      </c>
      <c r="AD203" s="166"/>
      <c r="AE203" s="65">
        <f t="shared" si="31"/>
        <v>0</v>
      </c>
      <c r="AF203" s="100" t="str">
        <f t="shared" si="32"/>
        <v>No hay Programación</v>
      </c>
      <c r="AG203" s="105" t="str">
        <f t="shared" si="29"/>
        <v>De acuerdo a lo programado</v>
      </c>
      <c r="AH203" s="166"/>
      <c r="AI203" s="100" t="s">
        <v>502</v>
      </c>
      <c r="AJ203" s="100" t="s">
        <v>502</v>
      </c>
    </row>
    <row r="204" spans="1:36" ht="37.049999999999997" customHeight="1" thickTop="1" thickBot="1">
      <c r="A204" s="232">
        <v>189</v>
      </c>
      <c r="B204" s="233">
        <v>0</v>
      </c>
      <c r="C204" s="233">
        <v>0</v>
      </c>
      <c r="D204" s="233">
        <v>0</v>
      </c>
      <c r="E204" s="233">
        <v>0</v>
      </c>
      <c r="F204" s="233">
        <v>21</v>
      </c>
      <c r="G204" s="231" t="s">
        <v>428</v>
      </c>
      <c r="H204" s="165" t="s">
        <v>7387</v>
      </c>
      <c r="I204" s="231" t="s">
        <v>18</v>
      </c>
      <c r="J204" s="231" t="s">
        <v>353</v>
      </c>
      <c r="K204" s="231" t="s">
        <v>172</v>
      </c>
      <c r="L204" s="165" t="s">
        <v>640</v>
      </c>
      <c r="M204" s="165" t="s">
        <v>636</v>
      </c>
      <c r="N204" s="64">
        <v>0</v>
      </c>
      <c r="O204" s="64">
        <v>5</v>
      </c>
      <c r="P204" s="64">
        <v>5</v>
      </c>
      <c r="Q204" s="64">
        <v>5</v>
      </c>
      <c r="R204" s="64">
        <f t="shared" si="24"/>
        <v>15</v>
      </c>
      <c r="S204" s="105" t="s">
        <v>7379</v>
      </c>
      <c r="T204" s="105" t="s">
        <v>7389</v>
      </c>
      <c r="U204" s="159">
        <f t="shared" si="25"/>
        <v>5</v>
      </c>
      <c r="V204" s="273">
        <v>0</v>
      </c>
      <c r="W204" s="100">
        <f t="shared" si="33"/>
        <v>0</v>
      </c>
      <c r="X204" s="105" t="str">
        <f t="shared" si="26"/>
        <v>En Riesgo de no Cumplimiento</v>
      </c>
      <c r="Y204" s="105" t="s">
        <v>172</v>
      </c>
      <c r="Z204" s="159">
        <f t="shared" si="27"/>
        <v>10</v>
      </c>
      <c r="AA204" s="159"/>
      <c r="AB204" s="100" t="str">
        <f t="shared" si="30"/>
        <v>No hay ejecución</v>
      </c>
      <c r="AC204" s="105" t="str">
        <f t="shared" si="28"/>
        <v>NA</v>
      </c>
      <c r="AD204" s="166"/>
      <c r="AE204" s="65">
        <f t="shared" si="31"/>
        <v>0</v>
      </c>
      <c r="AF204" s="100" t="str">
        <f t="shared" si="32"/>
        <v>No hay Programación</v>
      </c>
      <c r="AG204" s="105" t="str">
        <f t="shared" si="29"/>
        <v>De acuerdo a lo programado</v>
      </c>
      <c r="AH204" s="166"/>
      <c r="AI204" s="100" t="s">
        <v>502</v>
      </c>
      <c r="AJ204" s="100" t="s">
        <v>502</v>
      </c>
    </row>
    <row r="205" spans="1:36" ht="37.049999999999997" customHeight="1" thickTop="1" thickBot="1">
      <c r="A205" s="232">
        <v>190</v>
      </c>
      <c r="B205" s="233">
        <v>0</v>
      </c>
      <c r="C205" s="233">
        <v>0</v>
      </c>
      <c r="D205" s="233">
        <v>0</v>
      </c>
      <c r="E205" s="233">
        <v>0</v>
      </c>
      <c r="F205" s="233">
        <v>21</v>
      </c>
      <c r="G205" s="231" t="s">
        <v>428</v>
      </c>
      <c r="H205" s="165" t="s">
        <v>7390</v>
      </c>
      <c r="I205" s="231" t="s">
        <v>20</v>
      </c>
      <c r="J205" s="231" t="s">
        <v>353</v>
      </c>
      <c r="K205" s="231" t="s">
        <v>172</v>
      </c>
      <c r="L205" s="165" t="s">
        <v>2214</v>
      </c>
      <c r="M205" s="165" t="s">
        <v>2215</v>
      </c>
      <c r="N205" s="64">
        <v>0</v>
      </c>
      <c r="O205" s="64">
        <v>15</v>
      </c>
      <c r="P205" s="64">
        <v>15</v>
      </c>
      <c r="Q205" s="64">
        <v>0</v>
      </c>
      <c r="R205" s="64">
        <f t="shared" si="24"/>
        <v>30</v>
      </c>
      <c r="S205" s="105" t="s">
        <v>7379</v>
      </c>
      <c r="T205" s="105" t="s">
        <v>7391</v>
      </c>
      <c r="U205" s="159">
        <f t="shared" si="25"/>
        <v>15</v>
      </c>
      <c r="V205" s="273">
        <v>0</v>
      </c>
      <c r="W205" s="100">
        <f t="shared" si="33"/>
        <v>0</v>
      </c>
      <c r="X205" s="105" t="str">
        <f t="shared" si="26"/>
        <v>En Riesgo de no Cumplimiento</v>
      </c>
      <c r="Y205" s="105" t="s">
        <v>172</v>
      </c>
      <c r="Z205" s="159">
        <f t="shared" si="27"/>
        <v>15</v>
      </c>
      <c r="AA205" s="159"/>
      <c r="AB205" s="100" t="str">
        <f t="shared" si="30"/>
        <v>No hay ejecución</v>
      </c>
      <c r="AC205" s="105" t="str">
        <f t="shared" si="28"/>
        <v>NA</v>
      </c>
      <c r="AD205" s="166"/>
      <c r="AE205" s="65">
        <f t="shared" si="31"/>
        <v>0</v>
      </c>
      <c r="AF205" s="100" t="str">
        <f t="shared" si="32"/>
        <v>No hay Programación</v>
      </c>
      <c r="AG205" s="105" t="str">
        <f t="shared" si="29"/>
        <v>De acuerdo a lo programado</v>
      </c>
      <c r="AH205" s="166"/>
      <c r="AI205" s="100" t="s">
        <v>502</v>
      </c>
      <c r="AJ205" s="100" t="s">
        <v>502</v>
      </c>
    </row>
    <row r="206" spans="1:36" ht="37.049999999999997" customHeight="1" thickTop="1" thickBot="1">
      <c r="A206" s="232">
        <v>191</v>
      </c>
      <c r="B206" s="233">
        <v>0</v>
      </c>
      <c r="C206" s="233">
        <v>0</v>
      </c>
      <c r="D206" s="233">
        <v>0</v>
      </c>
      <c r="E206" s="233">
        <v>0</v>
      </c>
      <c r="F206" s="233">
        <v>21</v>
      </c>
      <c r="G206" s="231" t="s">
        <v>428</v>
      </c>
      <c r="H206" s="165" t="s">
        <v>7390</v>
      </c>
      <c r="I206" s="231" t="s">
        <v>18</v>
      </c>
      <c r="J206" s="231" t="s">
        <v>353</v>
      </c>
      <c r="K206" s="231" t="s">
        <v>172</v>
      </c>
      <c r="L206" s="165" t="s">
        <v>640</v>
      </c>
      <c r="M206" s="165" t="s">
        <v>636</v>
      </c>
      <c r="N206" s="64">
        <v>0</v>
      </c>
      <c r="O206" s="64">
        <v>0</v>
      </c>
      <c r="P206" s="64">
        <v>0</v>
      </c>
      <c r="Q206" s="64">
        <v>5</v>
      </c>
      <c r="R206" s="64">
        <f t="shared" si="24"/>
        <v>5</v>
      </c>
      <c r="S206" s="105" t="s">
        <v>7379</v>
      </c>
      <c r="T206" s="105" t="s">
        <v>7392</v>
      </c>
      <c r="U206" s="159">
        <f t="shared" si="25"/>
        <v>0</v>
      </c>
      <c r="V206" s="273">
        <v>0</v>
      </c>
      <c r="W206" s="100" t="str">
        <f t="shared" si="33"/>
        <v>No hay Programación</v>
      </c>
      <c r="X206" s="105" t="str">
        <f t="shared" si="26"/>
        <v>De acuerdo a lo programado</v>
      </c>
      <c r="Y206" s="105" t="s">
        <v>172</v>
      </c>
      <c r="Z206" s="159">
        <f t="shared" si="27"/>
        <v>5</v>
      </c>
      <c r="AA206" s="159"/>
      <c r="AB206" s="100" t="str">
        <f t="shared" si="30"/>
        <v>No hay ejecución</v>
      </c>
      <c r="AC206" s="105" t="str">
        <f t="shared" si="28"/>
        <v>NA</v>
      </c>
      <c r="AD206" s="166"/>
      <c r="AE206" s="65">
        <f t="shared" si="31"/>
        <v>0</v>
      </c>
      <c r="AF206" s="100" t="str">
        <f t="shared" si="32"/>
        <v>No hay Programación</v>
      </c>
      <c r="AG206" s="105" t="str">
        <f t="shared" si="29"/>
        <v>De acuerdo a lo programado</v>
      </c>
      <c r="AH206" s="166"/>
      <c r="AI206" s="100" t="s">
        <v>502</v>
      </c>
      <c r="AJ206" s="100" t="s">
        <v>502</v>
      </c>
    </row>
    <row r="207" spans="1:36" ht="37.049999999999997" customHeight="1" thickTop="1" thickBot="1">
      <c r="A207" s="232">
        <v>192</v>
      </c>
      <c r="B207" s="233">
        <v>0</v>
      </c>
      <c r="C207" s="233">
        <v>0</v>
      </c>
      <c r="D207" s="233">
        <v>0</v>
      </c>
      <c r="E207" s="233">
        <v>0</v>
      </c>
      <c r="F207" s="233">
        <v>21</v>
      </c>
      <c r="G207" s="231" t="s">
        <v>428</v>
      </c>
      <c r="H207" s="165" t="s">
        <v>7393</v>
      </c>
      <c r="I207" s="231" t="s">
        <v>20</v>
      </c>
      <c r="J207" s="231" t="s">
        <v>353</v>
      </c>
      <c r="K207" s="231" t="s">
        <v>172</v>
      </c>
      <c r="L207" s="165" t="s">
        <v>7378</v>
      </c>
      <c r="M207" s="165" t="s">
        <v>2215</v>
      </c>
      <c r="N207" s="64">
        <v>0</v>
      </c>
      <c r="O207" s="64">
        <v>30</v>
      </c>
      <c r="P207" s="64">
        <v>0</v>
      </c>
      <c r="Q207" s="64">
        <v>0</v>
      </c>
      <c r="R207" s="64">
        <f t="shared" si="24"/>
        <v>30</v>
      </c>
      <c r="S207" s="105" t="s">
        <v>7379</v>
      </c>
      <c r="T207" s="105" t="s">
        <v>6690</v>
      </c>
      <c r="U207" s="159">
        <f t="shared" si="25"/>
        <v>30</v>
      </c>
      <c r="V207" s="273">
        <v>0</v>
      </c>
      <c r="W207" s="100">
        <f t="shared" si="33"/>
        <v>0</v>
      </c>
      <c r="X207" s="105" t="str">
        <f t="shared" si="26"/>
        <v>En Riesgo de no Cumplimiento</v>
      </c>
      <c r="Y207" s="166" t="s">
        <v>7685</v>
      </c>
      <c r="Z207" s="159">
        <f t="shared" si="27"/>
        <v>0</v>
      </c>
      <c r="AA207" s="159"/>
      <c r="AB207" s="100" t="str">
        <f t="shared" si="30"/>
        <v>No hay ejecución</v>
      </c>
      <c r="AC207" s="105" t="str">
        <f t="shared" si="28"/>
        <v>NA</v>
      </c>
      <c r="AD207" s="166"/>
      <c r="AE207" s="65">
        <f t="shared" si="31"/>
        <v>0</v>
      </c>
      <c r="AF207" s="100" t="str">
        <f t="shared" si="32"/>
        <v>No hay Programación</v>
      </c>
      <c r="AG207" s="105" t="str">
        <f t="shared" si="29"/>
        <v>De acuerdo a lo programado</v>
      </c>
      <c r="AH207" s="166"/>
      <c r="AI207" s="100" t="s">
        <v>502</v>
      </c>
      <c r="AJ207" s="100" t="s">
        <v>502</v>
      </c>
    </row>
    <row r="208" spans="1:36" ht="37.049999999999997" customHeight="1" thickTop="1" thickBot="1">
      <c r="A208" s="232">
        <v>193</v>
      </c>
      <c r="B208" s="233">
        <v>0</v>
      </c>
      <c r="C208" s="233">
        <v>0</v>
      </c>
      <c r="D208" s="233">
        <v>0</v>
      </c>
      <c r="E208" s="233">
        <v>0</v>
      </c>
      <c r="F208" s="233">
        <v>21</v>
      </c>
      <c r="G208" s="231" t="s">
        <v>428</v>
      </c>
      <c r="H208" s="165" t="s">
        <v>7393</v>
      </c>
      <c r="I208" s="231" t="s">
        <v>18</v>
      </c>
      <c r="J208" s="231" t="s">
        <v>353</v>
      </c>
      <c r="K208" s="231" t="s">
        <v>172</v>
      </c>
      <c r="L208" s="165" t="s">
        <v>640</v>
      </c>
      <c r="M208" s="165" t="s">
        <v>636</v>
      </c>
      <c r="N208" s="64">
        <v>0</v>
      </c>
      <c r="O208" s="64">
        <v>5</v>
      </c>
      <c r="P208" s="64">
        <v>0</v>
      </c>
      <c r="Q208" s="64">
        <v>0</v>
      </c>
      <c r="R208" s="64">
        <f t="shared" si="24"/>
        <v>5</v>
      </c>
      <c r="S208" s="105" t="s">
        <v>7379</v>
      </c>
      <c r="T208" s="105" t="s">
        <v>7394</v>
      </c>
      <c r="U208" s="159">
        <f t="shared" si="25"/>
        <v>5</v>
      </c>
      <c r="V208" s="273">
        <v>0</v>
      </c>
      <c r="W208" s="100">
        <f t="shared" si="33"/>
        <v>0</v>
      </c>
      <c r="X208" s="105" t="str">
        <f t="shared" si="26"/>
        <v>En Riesgo de no Cumplimiento</v>
      </c>
      <c r="Y208" s="166" t="s">
        <v>7685</v>
      </c>
      <c r="Z208" s="159">
        <f t="shared" si="27"/>
        <v>0</v>
      </c>
      <c r="AA208" s="159"/>
      <c r="AB208" s="100" t="str">
        <f t="shared" si="30"/>
        <v>No hay ejecución</v>
      </c>
      <c r="AC208" s="105" t="str">
        <f t="shared" si="28"/>
        <v>NA</v>
      </c>
      <c r="AD208" s="166"/>
      <c r="AE208" s="65">
        <f t="shared" si="31"/>
        <v>0</v>
      </c>
      <c r="AF208" s="100" t="str">
        <f t="shared" si="32"/>
        <v>No hay Programación</v>
      </c>
      <c r="AG208" s="105" t="str">
        <f t="shared" si="29"/>
        <v>De acuerdo a lo programado</v>
      </c>
      <c r="AH208" s="166"/>
      <c r="AI208" s="100" t="s">
        <v>502</v>
      </c>
      <c r="AJ208" s="100" t="s">
        <v>502</v>
      </c>
    </row>
    <row r="209" spans="1:36" ht="37.049999999999997" customHeight="1" thickTop="1" thickBot="1">
      <c r="A209" s="232">
        <v>194</v>
      </c>
      <c r="B209" s="233">
        <v>0</v>
      </c>
      <c r="C209" s="233">
        <v>0</v>
      </c>
      <c r="D209" s="233">
        <v>0</v>
      </c>
      <c r="E209" s="233">
        <v>0</v>
      </c>
      <c r="F209" s="233">
        <v>21</v>
      </c>
      <c r="G209" s="231" t="s">
        <v>428</v>
      </c>
      <c r="H209" s="165" t="s">
        <v>7395</v>
      </c>
      <c r="I209" s="231" t="s">
        <v>18</v>
      </c>
      <c r="J209" s="231" t="s">
        <v>353</v>
      </c>
      <c r="K209" s="231" t="s">
        <v>172</v>
      </c>
      <c r="L209" s="165" t="s">
        <v>3778</v>
      </c>
      <c r="M209" s="165" t="s">
        <v>643</v>
      </c>
      <c r="N209" s="64">
        <v>0</v>
      </c>
      <c r="O209" s="64">
        <v>15</v>
      </c>
      <c r="P209" s="64">
        <v>15</v>
      </c>
      <c r="Q209" s="64">
        <v>10</v>
      </c>
      <c r="R209" s="64">
        <f t="shared" ref="R209:R272" si="34">SUM(N209:Q209)</f>
        <v>40</v>
      </c>
      <c r="S209" s="105" t="s">
        <v>7379</v>
      </c>
      <c r="T209" s="105" t="s">
        <v>7396</v>
      </c>
      <c r="U209" s="159">
        <f t="shared" ref="U209:U272" si="35">N209+O209</f>
        <v>15</v>
      </c>
      <c r="V209" s="273">
        <v>0</v>
      </c>
      <c r="W209" s="100">
        <f t="shared" si="33"/>
        <v>0</v>
      </c>
      <c r="X209" s="105" t="str">
        <f t="shared" ref="X209:X272" si="36">IF(W209="No hay ejecución","NA",IF(W209&gt;=90%,"De acuerdo a lo programado",IF(W209&gt;=70%,"Atraso Leve",IF(W209&lt;70%,"En Riesgo de no Cumplimiento"))))</f>
        <v>En Riesgo de no Cumplimiento</v>
      </c>
      <c r="Y209" s="105" t="s">
        <v>172</v>
      </c>
      <c r="Z209" s="159">
        <f t="shared" ref="Z209:Z272" si="37">P209+Q209</f>
        <v>25</v>
      </c>
      <c r="AA209" s="159"/>
      <c r="AB209" s="100" t="str">
        <f t="shared" si="30"/>
        <v>No hay ejecución</v>
      </c>
      <c r="AC209" s="105" t="str">
        <f t="shared" ref="AC209:AC272" si="38">IF(AB209="No hay ejecución","NA",IF(AB209&gt;=90%,"De acuerdo a lo programado",IF(AB209&gt;=70%,"Atraso Leve",IF(AB209&lt;70%,"En Riesgo de no Cumplimiento"))))</f>
        <v>NA</v>
      </c>
      <c r="AD209" s="166"/>
      <c r="AE209" s="65">
        <f t="shared" si="31"/>
        <v>0</v>
      </c>
      <c r="AF209" s="100" t="str">
        <f t="shared" si="32"/>
        <v>No hay Programación</v>
      </c>
      <c r="AG209" s="105" t="str">
        <f t="shared" ref="AG209:AG272" si="39">IF(AF209="No hay ejecución","NA",IF(AF209&gt;=90%,"De acuerdo a lo programado",IF(AF209&gt;=70%,"Atraso Leve",IF(AF209&lt;70%,"Incumplimiento"))))</f>
        <v>De acuerdo a lo programado</v>
      </c>
      <c r="AH209" s="166"/>
      <c r="AI209" s="100" t="s">
        <v>502</v>
      </c>
      <c r="AJ209" s="100" t="s">
        <v>502</v>
      </c>
    </row>
    <row r="210" spans="1:36" ht="37.049999999999997" customHeight="1" thickTop="1" thickBot="1">
      <c r="A210" s="232">
        <v>195</v>
      </c>
      <c r="B210" s="233">
        <v>0</v>
      </c>
      <c r="C210" s="233">
        <v>0</v>
      </c>
      <c r="D210" s="233">
        <v>0</v>
      </c>
      <c r="E210" s="233">
        <v>0</v>
      </c>
      <c r="F210" s="233">
        <v>21</v>
      </c>
      <c r="G210" s="231" t="s">
        <v>428</v>
      </c>
      <c r="H210" s="165" t="s">
        <v>7395</v>
      </c>
      <c r="I210" s="231" t="s">
        <v>18</v>
      </c>
      <c r="J210" s="231" t="s">
        <v>353</v>
      </c>
      <c r="K210" s="231" t="s">
        <v>172</v>
      </c>
      <c r="L210" s="165" t="s">
        <v>685</v>
      </c>
      <c r="M210" s="165" t="s">
        <v>643</v>
      </c>
      <c r="N210" s="64">
        <v>0</v>
      </c>
      <c r="O210" s="64">
        <v>0</v>
      </c>
      <c r="P210" s="64">
        <v>1</v>
      </c>
      <c r="Q210" s="64">
        <v>0</v>
      </c>
      <c r="R210" s="64">
        <f t="shared" si="34"/>
        <v>1</v>
      </c>
      <c r="S210" s="105" t="s">
        <v>7379</v>
      </c>
      <c r="T210" s="105" t="s">
        <v>7396</v>
      </c>
      <c r="U210" s="159">
        <f t="shared" si="35"/>
        <v>0</v>
      </c>
      <c r="V210" s="273">
        <v>0</v>
      </c>
      <c r="W210" s="100" t="str">
        <f t="shared" si="33"/>
        <v>No hay Programación</v>
      </c>
      <c r="X210" s="105" t="str">
        <f t="shared" si="36"/>
        <v>De acuerdo a lo programado</v>
      </c>
      <c r="Y210" s="105" t="s">
        <v>172</v>
      </c>
      <c r="Z210" s="159">
        <f t="shared" si="37"/>
        <v>1</v>
      </c>
      <c r="AA210" s="159"/>
      <c r="AB210" s="100" t="str">
        <f t="shared" si="30"/>
        <v>No hay ejecución</v>
      </c>
      <c r="AC210" s="105" t="str">
        <f t="shared" si="38"/>
        <v>NA</v>
      </c>
      <c r="AD210" s="166"/>
      <c r="AE210" s="65">
        <f t="shared" si="31"/>
        <v>0</v>
      </c>
      <c r="AF210" s="100" t="str">
        <f t="shared" si="32"/>
        <v>No hay Programación</v>
      </c>
      <c r="AG210" s="105" t="str">
        <f t="shared" si="39"/>
        <v>De acuerdo a lo programado</v>
      </c>
      <c r="AH210" s="166"/>
      <c r="AI210" s="100" t="s">
        <v>502</v>
      </c>
      <c r="AJ210" s="100" t="s">
        <v>502</v>
      </c>
    </row>
    <row r="211" spans="1:36" ht="37.049999999999997" customHeight="1" thickTop="1" thickBot="1">
      <c r="A211" s="232">
        <v>196</v>
      </c>
      <c r="B211" s="233">
        <v>0</v>
      </c>
      <c r="C211" s="233">
        <v>0</v>
      </c>
      <c r="D211" s="233">
        <v>0</v>
      </c>
      <c r="E211" s="233">
        <v>0</v>
      </c>
      <c r="F211" s="233">
        <v>21</v>
      </c>
      <c r="G211" s="231" t="s">
        <v>428</v>
      </c>
      <c r="H211" s="165" t="s">
        <v>7395</v>
      </c>
      <c r="I211" s="231" t="s">
        <v>18</v>
      </c>
      <c r="J211" s="231" t="s">
        <v>353</v>
      </c>
      <c r="K211" s="231" t="s">
        <v>172</v>
      </c>
      <c r="L211" s="165" t="s">
        <v>3834</v>
      </c>
      <c r="M211" s="165" t="s">
        <v>643</v>
      </c>
      <c r="N211" s="64">
        <v>0</v>
      </c>
      <c r="O211" s="64">
        <v>10</v>
      </c>
      <c r="P211" s="64">
        <v>10</v>
      </c>
      <c r="Q211" s="64">
        <v>5</v>
      </c>
      <c r="R211" s="64">
        <f t="shared" si="34"/>
        <v>25</v>
      </c>
      <c r="S211" s="105" t="s">
        <v>7379</v>
      </c>
      <c r="T211" s="105" t="s">
        <v>7396</v>
      </c>
      <c r="U211" s="159">
        <f t="shared" si="35"/>
        <v>10</v>
      </c>
      <c r="V211" s="273">
        <v>0</v>
      </c>
      <c r="W211" s="100">
        <f t="shared" si="33"/>
        <v>0</v>
      </c>
      <c r="X211" s="105" t="str">
        <f t="shared" si="36"/>
        <v>En Riesgo de no Cumplimiento</v>
      </c>
      <c r="Y211" s="105" t="s">
        <v>172</v>
      </c>
      <c r="Z211" s="159">
        <f t="shared" si="37"/>
        <v>15</v>
      </c>
      <c r="AA211" s="159"/>
      <c r="AB211" s="100" t="str">
        <f t="shared" si="30"/>
        <v>No hay ejecución</v>
      </c>
      <c r="AC211" s="105" t="str">
        <f t="shared" si="38"/>
        <v>NA</v>
      </c>
      <c r="AD211" s="166"/>
      <c r="AE211" s="65">
        <f t="shared" si="31"/>
        <v>0</v>
      </c>
      <c r="AF211" s="100" t="str">
        <f t="shared" si="32"/>
        <v>No hay Programación</v>
      </c>
      <c r="AG211" s="105" t="str">
        <f t="shared" si="39"/>
        <v>De acuerdo a lo programado</v>
      </c>
      <c r="AH211" s="166"/>
      <c r="AI211" s="100" t="s">
        <v>502</v>
      </c>
      <c r="AJ211" s="100" t="s">
        <v>502</v>
      </c>
    </row>
    <row r="212" spans="1:36" ht="37.049999999999997" customHeight="1" thickTop="1" thickBot="1">
      <c r="A212" s="232">
        <v>197</v>
      </c>
      <c r="B212" s="233">
        <v>0</v>
      </c>
      <c r="C212" s="233">
        <v>0</v>
      </c>
      <c r="D212" s="233">
        <v>0</v>
      </c>
      <c r="E212" s="233">
        <v>0</v>
      </c>
      <c r="F212" s="233">
        <v>21</v>
      </c>
      <c r="G212" s="231" t="s">
        <v>428</v>
      </c>
      <c r="H212" s="165" t="s">
        <v>7395</v>
      </c>
      <c r="I212" s="231" t="s">
        <v>18</v>
      </c>
      <c r="J212" s="231" t="s">
        <v>353</v>
      </c>
      <c r="K212" s="231" t="s">
        <v>172</v>
      </c>
      <c r="L212" s="165" t="s">
        <v>2233</v>
      </c>
      <c r="M212" s="165" t="s">
        <v>643</v>
      </c>
      <c r="N212" s="64">
        <v>0</v>
      </c>
      <c r="O212" s="64">
        <v>0</v>
      </c>
      <c r="P212" s="64">
        <v>0</v>
      </c>
      <c r="Q212" s="64">
        <v>0</v>
      </c>
      <c r="R212" s="64">
        <f t="shared" si="34"/>
        <v>0</v>
      </c>
      <c r="S212" s="105" t="s">
        <v>7379</v>
      </c>
      <c r="T212" s="105" t="s">
        <v>7396</v>
      </c>
      <c r="U212" s="159">
        <f t="shared" si="35"/>
        <v>0</v>
      </c>
      <c r="V212" s="273">
        <v>0</v>
      </c>
      <c r="W212" s="100" t="str">
        <f t="shared" si="33"/>
        <v>No hay Programación</v>
      </c>
      <c r="X212" s="105" t="str">
        <f t="shared" si="36"/>
        <v>De acuerdo a lo programado</v>
      </c>
      <c r="Y212" s="105" t="s">
        <v>172</v>
      </c>
      <c r="Z212" s="159">
        <f t="shared" si="37"/>
        <v>0</v>
      </c>
      <c r="AA212" s="159"/>
      <c r="AB212" s="100" t="str">
        <f t="shared" ref="AB212:AB275" si="40">IF(AA212="","No hay ejecución",IF(AND(Z212&gt;0), AA212/Z212,"No hay Programación"))</f>
        <v>No hay ejecución</v>
      </c>
      <c r="AC212" s="105" t="str">
        <f t="shared" si="38"/>
        <v>NA</v>
      </c>
      <c r="AD212" s="166"/>
      <c r="AE212" s="65">
        <f t="shared" ref="AE212:AE275" si="41">V212+AA212</f>
        <v>0</v>
      </c>
      <c r="AF212" s="100" t="str">
        <f t="shared" ref="AF212:AF275" si="42">IF(AE212="","No hay ejecución",IF(AND(AE212&gt;0), AE212/R212,"No hay Programación"))</f>
        <v>No hay Programación</v>
      </c>
      <c r="AG212" s="105" t="str">
        <f t="shared" si="39"/>
        <v>De acuerdo a lo programado</v>
      </c>
      <c r="AH212" s="166"/>
      <c r="AI212" s="100" t="s">
        <v>502</v>
      </c>
      <c r="AJ212" s="100" t="s">
        <v>502</v>
      </c>
    </row>
    <row r="213" spans="1:36" ht="37.049999999999997" customHeight="1" thickTop="1" thickBot="1">
      <c r="A213" s="232">
        <v>198</v>
      </c>
      <c r="B213" s="233">
        <v>0</v>
      </c>
      <c r="C213" s="233">
        <v>0</v>
      </c>
      <c r="D213" s="233">
        <v>0</v>
      </c>
      <c r="E213" s="233">
        <v>0</v>
      </c>
      <c r="F213" s="233">
        <v>21</v>
      </c>
      <c r="G213" s="231" t="s">
        <v>428</v>
      </c>
      <c r="H213" s="165" t="s">
        <v>7397</v>
      </c>
      <c r="I213" s="231" t="s">
        <v>20</v>
      </c>
      <c r="J213" s="231" t="s">
        <v>353</v>
      </c>
      <c r="K213" s="231" t="s">
        <v>172</v>
      </c>
      <c r="L213" s="165" t="s">
        <v>7378</v>
      </c>
      <c r="M213" s="165" t="s">
        <v>2215</v>
      </c>
      <c r="N213" s="64">
        <v>0</v>
      </c>
      <c r="O213" s="64">
        <v>0</v>
      </c>
      <c r="P213" s="64">
        <v>0</v>
      </c>
      <c r="Q213" s="64">
        <v>30</v>
      </c>
      <c r="R213" s="64">
        <f t="shared" si="34"/>
        <v>30</v>
      </c>
      <c r="S213" s="105" t="s">
        <v>7379</v>
      </c>
      <c r="T213" s="105" t="s">
        <v>7398</v>
      </c>
      <c r="U213" s="159">
        <f t="shared" si="35"/>
        <v>0</v>
      </c>
      <c r="V213" s="273">
        <v>0</v>
      </c>
      <c r="W213" s="100" t="str">
        <f t="shared" si="33"/>
        <v>No hay Programación</v>
      </c>
      <c r="X213" s="105" t="str">
        <f t="shared" si="36"/>
        <v>De acuerdo a lo programado</v>
      </c>
      <c r="Y213" s="105" t="s">
        <v>172</v>
      </c>
      <c r="Z213" s="159">
        <f t="shared" si="37"/>
        <v>30</v>
      </c>
      <c r="AA213" s="159"/>
      <c r="AB213" s="100" t="str">
        <f t="shared" si="40"/>
        <v>No hay ejecución</v>
      </c>
      <c r="AC213" s="105" t="str">
        <f t="shared" si="38"/>
        <v>NA</v>
      </c>
      <c r="AD213" s="166"/>
      <c r="AE213" s="65">
        <f t="shared" si="41"/>
        <v>0</v>
      </c>
      <c r="AF213" s="100" t="str">
        <f t="shared" si="42"/>
        <v>No hay Programación</v>
      </c>
      <c r="AG213" s="105" t="str">
        <f t="shared" si="39"/>
        <v>De acuerdo a lo programado</v>
      </c>
      <c r="AH213" s="166"/>
      <c r="AI213" s="100" t="s">
        <v>502</v>
      </c>
      <c r="AJ213" s="100" t="s">
        <v>502</v>
      </c>
    </row>
    <row r="214" spans="1:36" ht="37.049999999999997" customHeight="1" thickTop="1" thickBot="1">
      <c r="A214" s="232">
        <v>199</v>
      </c>
      <c r="B214" s="233">
        <v>0</v>
      </c>
      <c r="C214" s="233">
        <v>0</v>
      </c>
      <c r="D214" s="233">
        <v>0</v>
      </c>
      <c r="E214" s="233">
        <v>0</v>
      </c>
      <c r="F214" s="233">
        <v>21</v>
      </c>
      <c r="G214" s="231" t="s">
        <v>428</v>
      </c>
      <c r="H214" s="165" t="s">
        <v>7397</v>
      </c>
      <c r="I214" s="231" t="s">
        <v>18</v>
      </c>
      <c r="J214" s="231" t="s">
        <v>353</v>
      </c>
      <c r="K214" s="231" t="s">
        <v>172</v>
      </c>
      <c r="L214" s="165" t="s">
        <v>640</v>
      </c>
      <c r="M214" s="165" t="s">
        <v>636</v>
      </c>
      <c r="N214" s="64">
        <v>0</v>
      </c>
      <c r="O214" s="64">
        <v>0</v>
      </c>
      <c r="P214" s="64">
        <v>0</v>
      </c>
      <c r="Q214" s="64">
        <v>5</v>
      </c>
      <c r="R214" s="64">
        <f t="shared" si="34"/>
        <v>5</v>
      </c>
      <c r="S214" s="105" t="s">
        <v>7379</v>
      </c>
      <c r="T214" s="105" t="s">
        <v>7399</v>
      </c>
      <c r="U214" s="159">
        <f t="shared" si="35"/>
        <v>0</v>
      </c>
      <c r="V214" s="273">
        <v>0</v>
      </c>
      <c r="W214" s="100" t="str">
        <f t="shared" si="33"/>
        <v>No hay Programación</v>
      </c>
      <c r="X214" s="105" t="str">
        <f t="shared" si="36"/>
        <v>De acuerdo a lo programado</v>
      </c>
      <c r="Y214" s="105" t="s">
        <v>172</v>
      </c>
      <c r="Z214" s="159">
        <f t="shared" si="37"/>
        <v>5</v>
      </c>
      <c r="AA214" s="159"/>
      <c r="AB214" s="100" t="str">
        <f t="shared" si="40"/>
        <v>No hay ejecución</v>
      </c>
      <c r="AC214" s="105" t="str">
        <f t="shared" si="38"/>
        <v>NA</v>
      </c>
      <c r="AD214" s="166"/>
      <c r="AE214" s="65">
        <f t="shared" si="41"/>
        <v>0</v>
      </c>
      <c r="AF214" s="100" t="str">
        <f t="shared" si="42"/>
        <v>No hay Programación</v>
      </c>
      <c r="AG214" s="105" t="str">
        <f t="shared" si="39"/>
        <v>De acuerdo a lo programado</v>
      </c>
      <c r="AH214" s="166"/>
      <c r="AI214" s="100" t="s">
        <v>502</v>
      </c>
      <c r="AJ214" s="100" t="s">
        <v>502</v>
      </c>
    </row>
    <row r="215" spans="1:36" ht="37.049999999999997" customHeight="1" thickTop="1" thickBot="1">
      <c r="A215" s="232">
        <v>200</v>
      </c>
      <c r="B215" s="233">
        <v>0</v>
      </c>
      <c r="C215" s="233">
        <v>0</v>
      </c>
      <c r="D215" s="233">
        <v>0</v>
      </c>
      <c r="E215" s="233">
        <v>0</v>
      </c>
      <c r="F215" s="233">
        <v>21</v>
      </c>
      <c r="G215" s="231" t="s">
        <v>428</v>
      </c>
      <c r="H215" s="165" t="s">
        <v>7400</v>
      </c>
      <c r="I215" s="231" t="s">
        <v>20</v>
      </c>
      <c r="J215" s="231" t="s">
        <v>353</v>
      </c>
      <c r="K215" s="231" t="s">
        <v>172</v>
      </c>
      <c r="L215" s="165" t="s">
        <v>642</v>
      </c>
      <c r="M215" s="165" t="s">
        <v>643</v>
      </c>
      <c r="N215" s="64">
        <v>10</v>
      </c>
      <c r="O215" s="64">
        <v>10</v>
      </c>
      <c r="P215" s="64">
        <v>10</v>
      </c>
      <c r="Q215" s="64">
        <v>10</v>
      </c>
      <c r="R215" s="64">
        <f t="shared" si="34"/>
        <v>40</v>
      </c>
      <c r="S215" s="105" t="s">
        <v>7379</v>
      </c>
      <c r="T215" s="105" t="s">
        <v>7401</v>
      </c>
      <c r="U215" s="159">
        <f t="shared" si="35"/>
        <v>20</v>
      </c>
      <c r="V215" s="273">
        <v>10</v>
      </c>
      <c r="W215" s="100">
        <f t="shared" si="33"/>
        <v>0.5</v>
      </c>
      <c r="X215" s="105" t="str">
        <f t="shared" si="36"/>
        <v>En Riesgo de no Cumplimiento</v>
      </c>
      <c r="Y215" s="105" t="s">
        <v>172</v>
      </c>
      <c r="Z215" s="159">
        <f t="shared" si="37"/>
        <v>20</v>
      </c>
      <c r="AA215" s="159"/>
      <c r="AB215" s="100" t="str">
        <f t="shared" si="40"/>
        <v>No hay ejecución</v>
      </c>
      <c r="AC215" s="105" t="str">
        <f t="shared" si="38"/>
        <v>NA</v>
      </c>
      <c r="AD215" s="166"/>
      <c r="AE215" s="65">
        <f t="shared" si="41"/>
        <v>10</v>
      </c>
      <c r="AF215" s="100">
        <f t="shared" si="42"/>
        <v>0.25</v>
      </c>
      <c r="AG215" s="105" t="str">
        <f t="shared" si="39"/>
        <v>Incumplimiento</v>
      </c>
      <c r="AH215" s="166"/>
      <c r="AI215" s="100" t="s">
        <v>502</v>
      </c>
      <c r="AJ215" s="100" t="s">
        <v>502</v>
      </c>
    </row>
    <row r="216" spans="1:36" ht="37.049999999999997" customHeight="1" thickTop="1" thickBot="1">
      <c r="A216" s="232">
        <v>201</v>
      </c>
      <c r="B216" s="233">
        <v>0</v>
      </c>
      <c r="C216" s="233">
        <v>0</v>
      </c>
      <c r="D216" s="233">
        <v>0</v>
      </c>
      <c r="E216" s="233">
        <v>0</v>
      </c>
      <c r="F216" s="233">
        <v>21</v>
      </c>
      <c r="G216" s="231" t="s">
        <v>428</v>
      </c>
      <c r="H216" s="165" t="s">
        <v>7400</v>
      </c>
      <c r="I216" s="231" t="s">
        <v>18</v>
      </c>
      <c r="J216" s="231" t="s">
        <v>353</v>
      </c>
      <c r="K216" s="231" t="s">
        <v>172</v>
      </c>
      <c r="L216" s="165" t="s">
        <v>642</v>
      </c>
      <c r="M216" s="165" t="s">
        <v>674</v>
      </c>
      <c r="N216" s="64">
        <v>10</v>
      </c>
      <c r="O216" s="64">
        <v>10</v>
      </c>
      <c r="P216" s="64">
        <v>10</v>
      </c>
      <c r="Q216" s="64">
        <v>10</v>
      </c>
      <c r="R216" s="64">
        <f t="shared" si="34"/>
        <v>40</v>
      </c>
      <c r="S216" s="105" t="s">
        <v>7379</v>
      </c>
      <c r="T216" s="105" t="s">
        <v>7401</v>
      </c>
      <c r="U216" s="159">
        <f t="shared" si="35"/>
        <v>20</v>
      </c>
      <c r="V216" s="273">
        <v>10</v>
      </c>
      <c r="W216" s="100">
        <f t="shared" si="33"/>
        <v>0.5</v>
      </c>
      <c r="X216" s="105" t="str">
        <f t="shared" si="36"/>
        <v>En Riesgo de no Cumplimiento</v>
      </c>
      <c r="Y216" s="105" t="s">
        <v>172</v>
      </c>
      <c r="Z216" s="159">
        <f t="shared" si="37"/>
        <v>20</v>
      </c>
      <c r="AA216" s="159"/>
      <c r="AB216" s="100" t="str">
        <f t="shared" si="40"/>
        <v>No hay ejecución</v>
      </c>
      <c r="AC216" s="105" t="str">
        <f t="shared" si="38"/>
        <v>NA</v>
      </c>
      <c r="AD216" s="166"/>
      <c r="AE216" s="65">
        <f t="shared" si="41"/>
        <v>10</v>
      </c>
      <c r="AF216" s="100">
        <f t="shared" si="42"/>
        <v>0.25</v>
      </c>
      <c r="AG216" s="105" t="str">
        <f t="shared" si="39"/>
        <v>Incumplimiento</v>
      </c>
      <c r="AH216" s="166"/>
      <c r="AI216" s="100" t="s">
        <v>502</v>
      </c>
      <c r="AJ216" s="100" t="s">
        <v>502</v>
      </c>
    </row>
    <row r="217" spans="1:36" ht="37.049999999999997" customHeight="1" thickTop="1" thickBot="1">
      <c r="A217" s="232">
        <v>202</v>
      </c>
      <c r="B217" s="233">
        <v>0</v>
      </c>
      <c r="C217" s="233">
        <v>0</v>
      </c>
      <c r="D217" s="233">
        <v>0</v>
      </c>
      <c r="E217" s="233">
        <v>0</v>
      </c>
      <c r="F217" s="233">
        <v>21</v>
      </c>
      <c r="G217" s="231" t="s">
        <v>428</v>
      </c>
      <c r="H217" s="165" t="s">
        <v>7400</v>
      </c>
      <c r="I217" s="231" t="s">
        <v>18</v>
      </c>
      <c r="J217" s="231" t="s">
        <v>353</v>
      </c>
      <c r="K217" s="231" t="s">
        <v>172</v>
      </c>
      <c r="L217" s="165" t="s">
        <v>4143</v>
      </c>
      <c r="M217" s="165" t="s">
        <v>636</v>
      </c>
      <c r="N217" s="64">
        <v>1</v>
      </c>
      <c r="O217" s="64">
        <v>4</v>
      </c>
      <c r="P217" s="64">
        <v>5</v>
      </c>
      <c r="Q217" s="64">
        <v>4</v>
      </c>
      <c r="R217" s="64">
        <f t="shared" si="34"/>
        <v>14</v>
      </c>
      <c r="S217" s="105" t="s">
        <v>7379</v>
      </c>
      <c r="T217" s="105" t="s">
        <v>7401</v>
      </c>
      <c r="U217" s="159">
        <f t="shared" si="35"/>
        <v>5</v>
      </c>
      <c r="V217" s="273">
        <v>1</v>
      </c>
      <c r="W217" s="100">
        <f t="shared" si="33"/>
        <v>0.2</v>
      </c>
      <c r="X217" s="105" t="str">
        <f t="shared" si="36"/>
        <v>En Riesgo de no Cumplimiento</v>
      </c>
      <c r="Y217" s="105" t="s">
        <v>172</v>
      </c>
      <c r="Z217" s="159">
        <f t="shared" si="37"/>
        <v>9</v>
      </c>
      <c r="AA217" s="159"/>
      <c r="AB217" s="100" t="str">
        <f t="shared" si="40"/>
        <v>No hay ejecución</v>
      </c>
      <c r="AC217" s="105" t="str">
        <f t="shared" si="38"/>
        <v>NA</v>
      </c>
      <c r="AD217" s="166"/>
      <c r="AE217" s="65">
        <f t="shared" si="41"/>
        <v>1</v>
      </c>
      <c r="AF217" s="100">
        <f t="shared" si="42"/>
        <v>7.1428571428571425E-2</v>
      </c>
      <c r="AG217" s="105" t="str">
        <f t="shared" si="39"/>
        <v>Incumplimiento</v>
      </c>
      <c r="AH217" s="166"/>
      <c r="AI217" s="100" t="s">
        <v>502</v>
      </c>
      <c r="AJ217" s="100" t="s">
        <v>502</v>
      </c>
    </row>
    <row r="218" spans="1:36" ht="37.049999999999997" customHeight="1" thickTop="1" thickBot="1">
      <c r="A218" s="232">
        <v>203</v>
      </c>
      <c r="B218" s="233">
        <v>0</v>
      </c>
      <c r="C218" s="233">
        <v>0</v>
      </c>
      <c r="D218" s="233">
        <v>0</v>
      </c>
      <c r="E218" s="233">
        <v>0</v>
      </c>
      <c r="F218" s="233">
        <v>21</v>
      </c>
      <c r="G218" s="231" t="s">
        <v>428</v>
      </c>
      <c r="H218" s="165" t="s">
        <v>7400</v>
      </c>
      <c r="I218" s="231" t="s">
        <v>345</v>
      </c>
      <c r="J218" s="231" t="s">
        <v>353</v>
      </c>
      <c r="K218" s="231" t="s">
        <v>172</v>
      </c>
      <c r="L218" s="165" t="s">
        <v>7337</v>
      </c>
      <c r="M218" s="165" t="s">
        <v>7290</v>
      </c>
      <c r="N218" s="64">
        <v>1</v>
      </c>
      <c r="O218" s="64">
        <v>5</v>
      </c>
      <c r="P218" s="64">
        <v>5</v>
      </c>
      <c r="Q218" s="64">
        <v>4</v>
      </c>
      <c r="R218" s="64">
        <f t="shared" si="34"/>
        <v>15</v>
      </c>
      <c r="S218" s="105" t="s">
        <v>7379</v>
      </c>
      <c r="T218" s="105" t="s">
        <v>7401</v>
      </c>
      <c r="U218" s="159">
        <f t="shared" si="35"/>
        <v>6</v>
      </c>
      <c r="V218" s="273">
        <v>0</v>
      </c>
      <c r="W218" s="100">
        <f t="shared" si="33"/>
        <v>0</v>
      </c>
      <c r="X218" s="105" t="str">
        <f t="shared" si="36"/>
        <v>En Riesgo de no Cumplimiento</v>
      </c>
      <c r="Y218" s="166" t="s">
        <v>7686</v>
      </c>
      <c r="Z218" s="159">
        <f t="shared" si="37"/>
        <v>9</v>
      </c>
      <c r="AA218" s="159"/>
      <c r="AB218" s="100" t="str">
        <f t="shared" si="40"/>
        <v>No hay ejecución</v>
      </c>
      <c r="AC218" s="105" t="str">
        <f t="shared" si="38"/>
        <v>NA</v>
      </c>
      <c r="AD218" s="166"/>
      <c r="AE218" s="65">
        <f t="shared" si="41"/>
        <v>0</v>
      </c>
      <c r="AF218" s="100" t="str">
        <f t="shared" si="42"/>
        <v>No hay Programación</v>
      </c>
      <c r="AG218" s="105" t="str">
        <f t="shared" si="39"/>
        <v>De acuerdo a lo programado</v>
      </c>
      <c r="AH218" s="166"/>
      <c r="AI218" s="100" t="s">
        <v>502</v>
      </c>
      <c r="AJ218" s="100" t="s">
        <v>502</v>
      </c>
    </row>
    <row r="219" spans="1:36" ht="37.049999999999997" customHeight="1" thickTop="1" thickBot="1">
      <c r="A219" s="232">
        <v>204</v>
      </c>
      <c r="B219" s="233">
        <v>0</v>
      </c>
      <c r="C219" s="233">
        <v>0</v>
      </c>
      <c r="D219" s="233">
        <v>0</v>
      </c>
      <c r="E219" s="233">
        <v>0</v>
      </c>
      <c r="F219" s="233">
        <v>21</v>
      </c>
      <c r="G219" s="231" t="s">
        <v>428</v>
      </c>
      <c r="H219" s="165" t="s">
        <v>7402</v>
      </c>
      <c r="I219" s="231" t="s">
        <v>18</v>
      </c>
      <c r="J219" s="231" t="s">
        <v>353</v>
      </c>
      <c r="K219" s="231" t="s">
        <v>172</v>
      </c>
      <c r="L219" s="165" t="s">
        <v>3778</v>
      </c>
      <c r="M219" s="165" t="s">
        <v>643</v>
      </c>
      <c r="N219" s="64">
        <v>1</v>
      </c>
      <c r="O219" s="64">
        <v>3</v>
      </c>
      <c r="P219" s="64">
        <v>4</v>
      </c>
      <c r="Q219" s="64">
        <v>2</v>
      </c>
      <c r="R219" s="64">
        <f t="shared" si="34"/>
        <v>10</v>
      </c>
      <c r="S219" s="105" t="s">
        <v>7379</v>
      </c>
      <c r="T219" s="105" t="s">
        <v>6698</v>
      </c>
      <c r="U219" s="159">
        <f t="shared" si="35"/>
        <v>4</v>
      </c>
      <c r="V219" s="273">
        <v>1</v>
      </c>
      <c r="W219" s="100">
        <f t="shared" si="33"/>
        <v>0.25</v>
      </c>
      <c r="X219" s="105" t="str">
        <f t="shared" si="36"/>
        <v>En Riesgo de no Cumplimiento</v>
      </c>
      <c r="Y219" s="105" t="s">
        <v>172</v>
      </c>
      <c r="Z219" s="159">
        <f t="shared" si="37"/>
        <v>6</v>
      </c>
      <c r="AA219" s="159"/>
      <c r="AB219" s="100" t="str">
        <f t="shared" si="40"/>
        <v>No hay ejecución</v>
      </c>
      <c r="AC219" s="105" t="str">
        <f t="shared" si="38"/>
        <v>NA</v>
      </c>
      <c r="AD219" s="166"/>
      <c r="AE219" s="65">
        <f t="shared" si="41"/>
        <v>1</v>
      </c>
      <c r="AF219" s="100">
        <f t="shared" si="42"/>
        <v>0.1</v>
      </c>
      <c r="AG219" s="105" t="str">
        <f t="shared" si="39"/>
        <v>Incumplimiento</v>
      </c>
      <c r="AH219" s="166"/>
      <c r="AI219" s="100" t="s">
        <v>502</v>
      </c>
      <c r="AJ219" s="100" t="s">
        <v>502</v>
      </c>
    </row>
    <row r="220" spans="1:36" ht="37.049999999999997" customHeight="1" thickTop="1" thickBot="1">
      <c r="A220" s="232">
        <v>205</v>
      </c>
      <c r="B220" s="233">
        <v>0</v>
      </c>
      <c r="C220" s="233">
        <v>0</v>
      </c>
      <c r="D220" s="233">
        <v>0</v>
      </c>
      <c r="E220" s="233">
        <v>0</v>
      </c>
      <c r="F220" s="233">
        <v>21</v>
      </c>
      <c r="G220" s="231" t="s">
        <v>428</v>
      </c>
      <c r="H220" s="165" t="s">
        <v>7402</v>
      </c>
      <c r="I220" s="231" t="s">
        <v>18</v>
      </c>
      <c r="J220" s="231" t="s">
        <v>353</v>
      </c>
      <c r="K220" s="231" t="s">
        <v>172</v>
      </c>
      <c r="L220" s="165" t="s">
        <v>2247</v>
      </c>
      <c r="M220" s="165" t="s">
        <v>643</v>
      </c>
      <c r="N220" s="64">
        <v>0</v>
      </c>
      <c r="O220" s="64">
        <v>1</v>
      </c>
      <c r="P220" s="64">
        <v>0</v>
      </c>
      <c r="Q220" s="64">
        <v>1</v>
      </c>
      <c r="R220" s="64">
        <f t="shared" si="34"/>
        <v>2</v>
      </c>
      <c r="S220" s="105" t="s">
        <v>7379</v>
      </c>
      <c r="T220" s="105" t="s">
        <v>6698</v>
      </c>
      <c r="U220" s="159">
        <f t="shared" si="35"/>
        <v>1</v>
      </c>
      <c r="V220" s="273">
        <v>0</v>
      </c>
      <c r="W220" s="100">
        <f t="shared" si="33"/>
        <v>0</v>
      </c>
      <c r="X220" s="105" t="str">
        <f t="shared" si="36"/>
        <v>En Riesgo de no Cumplimiento</v>
      </c>
      <c r="Y220" s="105" t="s">
        <v>172</v>
      </c>
      <c r="Z220" s="159">
        <f t="shared" si="37"/>
        <v>1</v>
      </c>
      <c r="AA220" s="159"/>
      <c r="AB220" s="100" t="str">
        <f t="shared" si="40"/>
        <v>No hay ejecución</v>
      </c>
      <c r="AC220" s="105" t="str">
        <f t="shared" si="38"/>
        <v>NA</v>
      </c>
      <c r="AD220" s="166"/>
      <c r="AE220" s="65">
        <f t="shared" si="41"/>
        <v>0</v>
      </c>
      <c r="AF220" s="100" t="str">
        <f t="shared" si="42"/>
        <v>No hay Programación</v>
      </c>
      <c r="AG220" s="105" t="str">
        <f t="shared" si="39"/>
        <v>De acuerdo a lo programado</v>
      </c>
      <c r="AH220" s="166"/>
      <c r="AI220" s="100" t="s">
        <v>502</v>
      </c>
      <c r="AJ220" s="100" t="s">
        <v>502</v>
      </c>
    </row>
    <row r="221" spans="1:36" ht="37.049999999999997" customHeight="1" thickTop="1" thickBot="1">
      <c r="A221" s="232">
        <v>206</v>
      </c>
      <c r="B221" s="233">
        <v>0</v>
      </c>
      <c r="C221" s="233">
        <v>0</v>
      </c>
      <c r="D221" s="233">
        <v>0</v>
      </c>
      <c r="E221" s="233">
        <v>0</v>
      </c>
      <c r="F221" s="233">
        <v>21</v>
      </c>
      <c r="G221" s="231" t="s">
        <v>428</v>
      </c>
      <c r="H221" s="165" t="s">
        <v>7402</v>
      </c>
      <c r="I221" s="231" t="s">
        <v>18</v>
      </c>
      <c r="J221" s="231" t="s">
        <v>353</v>
      </c>
      <c r="K221" s="231" t="s">
        <v>172</v>
      </c>
      <c r="L221" s="165" t="s">
        <v>685</v>
      </c>
      <c r="M221" s="165" t="s">
        <v>643</v>
      </c>
      <c r="N221" s="64">
        <v>0</v>
      </c>
      <c r="O221" s="64">
        <v>2</v>
      </c>
      <c r="P221" s="64">
        <v>1</v>
      </c>
      <c r="Q221" s="64">
        <v>1</v>
      </c>
      <c r="R221" s="64">
        <f t="shared" si="34"/>
        <v>4</v>
      </c>
      <c r="S221" s="105" t="s">
        <v>7379</v>
      </c>
      <c r="T221" s="105" t="s">
        <v>6698</v>
      </c>
      <c r="U221" s="159">
        <f t="shared" si="35"/>
        <v>2</v>
      </c>
      <c r="V221" s="273">
        <v>0</v>
      </c>
      <c r="W221" s="100">
        <f t="shared" si="33"/>
        <v>0</v>
      </c>
      <c r="X221" s="105" t="str">
        <f t="shared" si="36"/>
        <v>En Riesgo de no Cumplimiento</v>
      </c>
      <c r="Y221" s="105" t="s">
        <v>172</v>
      </c>
      <c r="Z221" s="159">
        <f t="shared" si="37"/>
        <v>2</v>
      </c>
      <c r="AA221" s="159"/>
      <c r="AB221" s="100" t="str">
        <f t="shared" si="40"/>
        <v>No hay ejecución</v>
      </c>
      <c r="AC221" s="105" t="str">
        <f t="shared" si="38"/>
        <v>NA</v>
      </c>
      <c r="AD221" s="166"/>
      <c r="AE221" s="65">
        <f t="shared" si="41"/>
        <v>0</v>
      </c>
      <c r="AF221" s="100" t="str">
        <f t="shared" si="42"/>
        <v>No hay Programación</v>
      </c>
      <c r="AG221" s="105" t="str">
        <f t="shared" si="39"/>
        <v>De acuerdo a lo programado</v>
      </c>
      <c r="AH221" s="166"/>
      <c r="AI221" s="100" t="s">
        <v>502</v>
      </c>
      <c r="AJ221" s="100" t="s">
        <v>502</v>
      </c>
    </row>
    <row r="222" spans="1:36" ht="37.049999999999997" customHeight="1" thickTop="1" thickBot="1">
      <c r="A222" s="232">
        <v>207</v>
      </c>
      <c r="B222" s="233">
        <v>0</v>
      </c>
      <c r="C222" s="233">
        <v>0</v>
      </c>
      <c r="D222" s="233">
        <v>0</v>
      </c>
      <c r="E222" s="233">
        <v>0</v>
      </c>
      <c r="F222" s="233">
        <v>21</v>
      </c>
      <c r="G222" s="231" t="s">
        <v>428</v>
      </c>
      <c r="H222" s="165" t="s">
        <v>7402</v>
      </c>
      <c r="I222" s="231" t="s">
        <v>18</v>
      </c>
      <c r="J222" s="231" t="s">
        <v>353</v>
      </c>
      <c r="K222" s="231" t="s">
        <v>172</v>
      </c>
      <c r="L222" s="165" t="s">
        <v>3834</v>
      </c>
      <c r="M222" s="165" t="s">
        <v>643</v>
      </c>
      <c r="N222" s="64">
        <v>0</v>
      </c>
      <c r="O222" s="64">
        <v>1</v>
      </c>
      <c r="P222" s="64">
        <v>1</v>
      </c>
      <c r="Q222" s="64">
        <v>1</v>
      </c>
      <c r="R222" s="64">
        <f t="shared" si="34"/>
        <v>3</v>
      </c>
      <c r="S222" s="105" t="s">
        <v>7379</v>
      </c>
      <c r="T222" s="105" t="s">
        <v>6698</v>
      </c>
      <c r="U222" s="159">
        <f t="shared" si="35"/>
        <v>1</v>
      </c>
      <c r="V222" s="273">
        <v>0</v>
      </c>
      <c r="W222" s="100">
        <f t="shared" si="33"/>
        <v>0</v>
      </c>
      <c r="X222" s="105" t="str">
        <f t="shared" si="36"/>
        <v>En Riesgo de no Cumplimiento</v>
      </c>
      <c r="Y222" s="105" t="s">
        <v>172</v>
      </c>
      <c r="Z222" s="159">
        <f t="shared" si="37"/>
        <v>2</v>
      </c>
      <c r="AA222" s="159"/>
      <c r="AB222" s="100" t="str">
        <f t="shared" si="40"/>
        <v>No hay ejecución</v>
      </c>
      <c r="AC222" s="105" t="str">
        <f t="shared" si="38"/>
        <v>NA</v>
      </c>
      <c r="AD222" s="166"/>
      <c r="AE222" s="65">
        <f t="shared" si="41"/>
        <v>0</v>
      </c>
      <c r="AF222" s="100" t="str">
        <f t="shared" si="42"/>
        <v>No hay Programación</v>
      </c>
      <c r="AG222" s="105" t="str">
        <f t="shared" si="39"/>
        <v>De acuerdo a lo programado</v>
      </c>
      <c r="AH222" s="166"/>
      <c r="AI222" s="100" t="s">
        <v>502</v>
      </c>
      <c r="AJ222" s="100" t="s">
        <v>502</v>
      </c>
    </row>
    <row r="223" spans="1:36" ht="37.049999999999997" customHeight="1" thickTop="1" thickBot="1">
      <c r="A223" s="232">
        <v>208</v>
      </c>
      <c r="B223" s="233">
        <v>0</v>
      </c>
      <c r="C223" s="233">
        <v>0</v>
      </c>
      <c r="D223" s="233">
        <v>0</v>
      </c>
      <c r="E223" s="233">
        <v>0</v>
      </c>
      <c r="F223" s="233">
        <v>21</v>
      </c>
      <c r="G223" s="231" t="s">
        <v>428</v>
      </c>
      <c r="H223" s="165" t="s">
        <v>7402</v>
      </c>
      <c r="I223" s="231" t="s">
        <v>18</v>
      </c>
      <c r="J223" s="231" t="s">
        <v>353</v>
      </c>
      <c r="K223" s="231" t="s">
        <v>172</v>
      </c>
      <c r="L223" s="165" t="s">
        <v>640</v>
      </c>
      <c r="M223" s="165" t="s">
        <v>636</v>
      </c>
      <c r="N223" s="64">
        <v>0</v>
      </c>
      <c r="O223" s="64">
        <v>5</v>
      </c>
      <c r="P223" s="64">
        <v>0</v>
      </c>
      <c r="Q223" s="64">
        <v>5</v>
      </c>
      <c r="R223" s="64">
        <f t="shared" si="34"/>
        <v>10</v>
      </c>
      <c r="S223" s="105" t="s">
        <v>7379</v>
      </c>
      <c r="T223" s="105" t="s">
        <v>7403</v>
      </c>
      <c r="U223" s="159">
        <f t="shared" si="35"/>
        <v>5</v>
      </c>
      <c r="V223" s="273">
        <v>0</v>
      </c>
      <c r="W223" s="100">
        <f t="shared" si="33"/>
        <v>0</v>
      </c>
      <c r="X223" s="105" t="str">
        <f t="shared" si="36"/>
        <v>En Riesgo de no Cumplimiento</v>
      </c>
      <c r="Y223" s="105" t="s">
        <v>172</v>
      </c>
      <c r="Z223" s="159">
        <f t="shared" si="37"/>
        <v>5</v>
      </c>
      <c r="AA223" s="159"/>
      <c r="AB223" s="100" t="str">
        <f t="shared" si="40"/>
        <v>No hay ejecución</v>
      </c>
      <c r="AC223" s="105" t="str">
        <f t="shared" si="38"/>
        <v>NA</v>
      </c>
      <c r="AD223" s="166"/>
      <c r="AE223" s="65">
        <f t="shared" si="41"/>
        <v>0</v>
      </c>
      <c r="AF223" s="100" t="str">
        <f t="shared" si="42"/>
        <v>No hay Programación</v>
      </c>
      <c r="AG223" s="105" t="str">
        <f t="shared" si="39"/>
        <v>De acuerdo a lo programado</v>
      </c>
      <c r="AH223" s="166"/>
      <c r="AI223" s="100" t="s">
        <v>502</v>
      </c>
      <c r="AJ223" s="100" t="s">
        <v>502</v>
      </c>
    </row>
    <row r="224" spans="1:36" ht="37.049999999999997" customHeight="1" thickTop="1" thickBot="1">
      <c r="A224" s="232">
        <v>209</v>
      </c>
      <c r="B224" s="233">
        <v>0</v>
      </c>
      <c r="C224" s="233">
        <v>0</v>
      </c>
      <c r="D224" s="233">
        <v>0</v>
      </c>
      <c r="E224" s="233">
        <v>0</v>
      </c>
      <c r="F224" s="233">
        <v>21</v>
      </c>
      <c r="G224" s="231" t="s">
        <v>428</v>
      </c>
      <c r="H224" s="165" t="s">
        <v>6699</v>
      </c>
      <c r="I224" s="231" t="s">
        <v>18</v>
      </c>
      <c r="J224" s="231" t="s">
        <v>353</v>
      </c>
      <c r="K224" s="231" t="s">
        <v>172</v>
      </c>
      <c r="L224" s="165" t="s">
        <v>3807</v>
      </c>
      <c r="M224" s="165" t="s">
        <v>3764</v>
      </c>
      <c r="N224" s="64">
        <v>0</v>
      </c>
      <c r="O224" s="64">
        <v>0</v>
      </c>
      <c r="P224" s="64">
        <v>5</v>
      </c>
      <c r="Q224" s="64">
        <v>0</v>
      </c>
      <c r="R224" s="64">
        <f t="shared" si="34"/>
        <v>5</v>
      </c>
      <c r="S224" s="105" t="s">
        <v>7379</v>
      </c>
      <c r="T224" s="105" t="s">
        <v>7404</v>
      </c>
      <c r="U224" s="159">
        <f t="shared" si="35"/>
        <v>0</v>
      </c>
      <c r="V224" s="273">
        <v>0</v>
      </c>
      <c r="W224" s="100" t="str">
        <f t="shared" si="33"/>
        <v>No hay Programación</v>
      </c>
      <c r="X224" s="105" t="str">
        <f t="shared" si="36"/>
        <v>De acuerdo a lo programado</v>
      </c>
      <c r="Y224" s="105" t="s">
        <v>172</v>
      </c>
      <c r="Z224" s="159">
        <f t="shared" si="37"/>
        <v>5</v>
      </c>
      <c r="AA224" s="159"/>
      <c r="AB224" s="100" t="str">
        <f t="shared" si="40"/>
        <v>No hay ejecución</v>
      </c>
      <c r="AC224" s="105" t="str">
        <f t="shared" si="38"/>
        <v>NA</v>
      </c>
      <c r="AD224" s="166"/>
      <c r="AE224" s="65">
        <f t="shared" si="41"/>
        <v>0</v>
      </c>
      <c r="AF224" s="100" t="str">
        <f t="shared" si="42"/>
        <v>No hay Programación</v>
      </c>
      <c r="AG224" s="105" t="str">
        <f t="shared" si="39"/>
        <v>De acuerdo a lo programado</v>
      </c>
      <c r="AH224" s="166"/>
      <c r="AI224" s="100" t="s">
        <v>502</v>
      </c>
      <c r="AJ224" s="100" t="s">
        <v>502</v>
      </c>
    </row>
    <row r="225" spans="1:36" ht="37.049999999999997" customHeight="1" thickTop="1" thickBot="1">
      <c r="A225" s="232">
        <v>210</v>
      </c>
      <c r="B225" s="233">
        <v>0</v>
      </c>
      <c r="C225" s="233">
        <v>0</v>
      </c>
      <c r="D225" s="233">
        <v>0</v>
      </c>
      <c r="E225" s="233">
        <v>0</v>
      </c>
      <c r="F225" s="233">
        <v>21</v>
      </c>
      <c r="G225" s="231" t="s">
        <v>428</v>
      </c>
      <c r="H225" s="165" t="s">
        <v>7405</v>
      </c>
      <c r="I225" s="231" t="s">
        <v>18</v>
      </c>
      <c r="J225" s="231" t="s">
        <v>353</v>
      </c>
      <c r="K225" s="231" t="s">
        <v>172</v>
      </c>
      <c r="L225" s="165" t="s">
        <v>3807</v>
      </c>
      <c r="M225" s="165" t="s">
        <v>3764</v>
      </c>
      <c r="N225" s="64">
        <v>0</v>
      </c>
      <c r="O225" s="64">
        <v>0</v>
      </c>
      <c r="P225" s="64">
        <v>5</v>
      </c>
      <c r="Q225" s="64">
        <v>0</v>
      </c>
      <c r="R225" s="64">
        <f t="shared" si="34"/>
        <v>5</v>
      </c>
      <c r="S225" s="105" t="s">
        <v>7379</v>
      </c>
      <c r="T225" s="105" t="s">
        <v>7406</v>
      </c>
      <c r="U225" s="159">
        <f t="shared" si="35"/>
        <v>0</v>
      </c>
      <c r="V225" s="273">
        <v>0</v>
      </c>
      <c r="W225" s="100" t="str">
        <f t="shared" si="33"/>
        <v>No hay Programación</v>
      </c>
      <c r="X225" s="105" t="str">
        <f t="shared" si="36"/>
        <v>De acuerdo a lo programado</v>
      </c>
      <c r="Y225" s="105" t="s">
        <v>172</v>
      </c>
      <c r="Z225" s="159">
        <f t="shared" si="37"/>
        <v>5</v>
      </c>
      <c r="AA225" s="159"/>
      <c r="AB225" s="100" t="str">
        <f t="shared" si="40"/>
        <v>No hay ejecución</v>
      </c>
      <c r="AC225" s="105" t="str">
        <f t="shared" si="38"/>
        <v>NA</v>
      </c>
      <c r="AD225" s="166"/>
      <c r="AE225" s="65">
        <f t="shared" si="41"/>
        <v>0</v>
      </c>
      <c r="AF225" s="100" t="str">
        <f t="shared" si="42"/>
        <v>No hay Programación</v>
      </c>
      <c r="AG225" s="105" t="str">
        <f t="shared" si="39"/>
        <v>De acuerdo a lo programado</v>
      </c>
      <c r="AH225" s="166"/>
      <c r="AI225" s="100" t="s">
        <v>502</v>
      </c>
      <c r="AJ225" s="100" t="s">
        <v>502</v>
      </c>
    </row>
    <row r="226" spans="1:36" ht="37.049999999999997" customHeight="1" thickTop="1" thickBot="1">
      <c r="A226" s="232">
        <v>211</v>
      </c>
      <c r="B226" s="233">
        <v>0</v>
      </c>
      <c r="C226" s="233">
        <v>0</v>
      </c>
      <c r="D226" s="233">
        <v>0</v>
      </c>
      <c r="E226" s="233">
        <v>0</v>
      </c>
      <c r="F226" s="233">
        <v>21</v>
      </c>
      <c r="G226" s="231" t="s">
        <v>428</v>
      </c>
      <c r="H226" s="165" t="s">
        <v>7407</v>
      </c>
      <c r="I226" s="231" t="s">
        <v>18</v>
      </c>
      <c r="J226" s="231" t="s">
        <v>353</v>
      </c>
      <c r="K226" s="231" t="s">
        <v>172</v>
      </c>
      <c r="L226" s="165" t="s">
        <v>640</v>
      </c>
      <c r="M226" s="165" t="s">
        <v>636</v>
      </c>
      <c r="N226" s="64">
        <v>0</v>
      </c>
      <c r="O226" s="64">
        <v>0</v>
      </c>
      <c r="P226" s="64">
        <v>0</v>
      </c>
      <c r="Q226" s="64">
        <v>5</v>
      </c>
      <c r="R226" s="64">
        <f t="shared" si="34"/>
        <v>5</v>
      </c>
      <c r="S226" s="105" t="s">
        <v>7379</v>
      </c>
      <c r="T226" s="105" t="s">
        <v>7408</v>
      </c>
      <c r="U226" s="159">
        <f t="shared" si="35"/>
        <v>0</v>
      </c>
      <c r="V226" s="273">
        <v>0</v>
      </c>
      <c r="W226" s="100" t="str">
        <f t="shared" si="33"/>
        <v>No hay Programación</v>
      </c>
      <c r="X226" s="105" t="str">
        <f t="shared" si="36"/>
        <v>De acuerdo a lo programado</v>
      </c>
      <c r="Y226" s="105" t="s">
        <v>172</v>
      </c>
      <c r="Z226" s="159">
        <f t="shared" si="37"/>
        <v>5</v>
      </c>
      <c r="AA226" s="159"/>
      <c r="AB226" s="100" t="str">
        <f t="shared" si="40"/>
        <v>No hay ejecución</v>
      </c>
      <c r="AC226" s="105" t="str">
        <f t="shared" si="38"/>
        <v>NA</v>
      </c>
      <c r="AD226" s="166"/>
      <c r="AE226" s="65">
        <f t="shared" si="41"/>
        <v>0</v>
      </c>
      <c r="AF226" s="100" t="str">
        <f t="shared" si="42"/>
        <v>No hay Programación</v>
      </c>
      <c r="AG226" s="105" t="str">
        <f t="shared" si="39"/>
        <v>De acuerdo a lo programado</v>
      </c>
      <c r="AH226" s="166"/>
      <c r="AI226" s="100" t="s">
        <v>502</v>
      </c>
      <c r="AJ226" s="100" t="s">
        <v>502</v>
      </c>
    </row>
    <row r="227" spans="1:36" ht="37.049999999999997" customHeight="1" thickTop="1" thickBot="1">
      <c r="A227" s="232">
        <v>212</v>
      </c>
      <c r="B227" s="233">
        <v>0</v>
      </c>
      <c r="C227" s="233">
        <v>0</v>
      </c>
      <c r="D227" s="233">
        <v>0</v>
      </c>
      <c r="E227" s="233">
        <v>0</v>
      </c>
      <c r="F227" s="233">
        <v>21</v>
      </c>
      <c r="G227" s="231" t="s">
        <v>428</v>
      </c>
      <c r="H227" s="165" t="s">
        <v>6708</v>
      </c>
      <c r="I227" s="231" t="s">
        <v>18</v>
      </c>
      <c r="J227" s="231" t="s">
        <v>353</v>
      </c>
      <c r="K227" s="231" t="s">
        <v>172</v>
      </c>
      <c r="L227" s="165" t="s">
        <v>640</v>
      </c>
      <c r="M227" s="165" t="s">
        <v>4215</v>
      </c>
      <c r="N227" s="64">
        <v>0</v>
      </c>
      <c r="O227" s="64">
        <v>0</v>
      </c>
      <c r="P227" s="64">
        <v>5</v>
      </c>
      <c r="Q227" s="64">
        <v>0</v>
      </c>
      <c r="R227" s="64">
        <f t="shared" si="34"/>
        <v>5</v>
      </c>
      <c r="S227" s="105" t="s">
        <v>7379</v>
      </c>
      <c r="T227" s="105" t="s">
        <v>7409</v>
      </c>
      <c r="U227" s="159">
        <f t="shared" si="35"/>
        <v>0</v>
      </c>
      <c r="V227" s="273">
        <v>0</v>
      </c>
      <c r="W227" s="100" t="str">
        <f t="shared" si="33"/>
        <v>No hay Programación</v>
      </c>
      <c r="X227" s="105" t="str">
        <f t="shared" si="36"/>
        <v>De acuerdo a lo programado</v>
      </c>
      <c r="Y227" s="105" t="s">
        <v>172</v>
      </c>
      <c r="Z227" s="159">
        <f t="shared" si="37"/>
        <v>5</v>
      </c>
      <c r="AA227" s="159"/>
      <c r="AB227" s="100" t="str">
        <f t="shared" si="40"/>
        <v>No hay ejecución</v>
      </c>
      <c r="AC227" s="105" t="str">
        <f t="shared" si="38"/>
        <v>NA</v>
      </c>
      <c r="AD227" s="166"/>
      <c r="AE227" s="65">
        <f t="shared" si="41"/>
        <v>0</v>
      </c>
      <c r="AF227" s="100" t="str">
        <f t="shared" si="42"/>
        <v>No hay Programación</v>
      </c>
      <c r="AG227" s="105" t="str">
        <f t="shared" si="39"/>
        <v>De acuerdo a lo programado</v>
      </c>
      <c r="AH227" s="166"/>
      <c r="AI227" s="100" t="s">
        <v>502</v>
      </c>
      <c r="AJ227" s="100" t="s">
        <v>502</v>
      </c>
    </row>
    <row r="228" spans="1:36" ht="37.049999999999997" customHeight="1" thickTop="1" thickBot="1">
      <c r="A228" s="232">
        <v>213</v>
      </c>
      <c r="B228" s="233">
        <v>0</v>
      </c>
      <c r="C228" s="233">
        <v>0</v>
      </c>
      <c r="D228" s="233">
        <v>0</v>
      </c>
      <c r="E228" s="233">
        <v>0</v>
      </c>
      <c r="F228" s="233">
        <v>21</v>
      </c>
      <c r="G228" s="231" t="s">
        <v>428</v>
      </c>
      <c r="H228" s="165" t="s">
        <v>7410</v>
      </c>
      <c r="I228" s="231" t="s">
        <v>18</v>
      </c>
      <c r="J228" s="231" t="s">
        <v>353</v>
      </c>
      <c r="K228" s="231" t="s">
        <v>172</v>
      </c>
      <c r="L228" s="165" t="s">
        <v>3807</v>
      </c>
      <c r="M228" s="165" t="s">
        <v>2248</v>
      </c>
      <c r="N228" s="64">
        <v>0</v>
      </c>
      <c r="O228" s="64">
        <v>2</v>
      </c>
      <c r="P228" s="64">
        <v>3</v>
      </c>
      <c r="Q228" s="64">
        <v>0</v>
      </c>
      <c r="R228" s="64">
        <f t="shared" si="34"/>
        <v>5</v>
      </c>
      <c r="S228" s="105" t="s">
        <v>7411</v>
      </c>
      <c r="T228" s="105" t="s">
        <v>7412</v>
      </c>
      <c r="U228" s="159">
        <f t="shared" si="35"/>
        <v>2</v>
      </c>
      <c r="V228" s="273">
        <v>0</v>
      </c>
      <c r="W228" s="100">
        <f t="shared" si="33"/>
        <v>0</v>
      </c>
      <c r="X228" s="105" t="str">
        <f t="shared" si="36"/>
        <v>En Riesgo de no Cumplimiento</v>
      </c>
      <c r="Y228" s="105" t="s">
        <v>172</v>
      </c>
      <c r="Z228" s="159">
        <f t="shared" si="37"/>
        <v>3</v>
      </c>
      <c r="AA228" s="159"/>
      <c r="AB228" s="100" t="str">
        <f t="shared" si="40"/>
        <v>No hay ejecución</v>
      </c>
      <c r="AC228" s="105" t="str">
        <f t="shared" si="38"/>
        <v>NA</v>
      </c>
      <c r="AD228" s="166"/>
      <c r="AE228" s="65">
        <f t="shared" si="41"/>
        <v>0</v>
      </c>
      <c r="AF228" s="100" t="str">
        <f t="shared" si="42"/>
        <v>No hay Programación</v>
      </c>
      <c r="AG228" s="105" t="str">
        <f t="shared" si="39"/>
        <v>De acuerdo a lo programado</v>
      </c>
      <c r="AH228" s="166"/>
      <c r="AI228" s="100" t="s">
        <v>502</v>
      </c>
      <c r="AJ228" s="100" t="s">
        <v>502</v>
      </c>
    </row>
    <row r="229" spans="1:36" ht="37.049999999999997" customHeight="1" thickTop="1" thickBot="1">
      <c r="A229" s="232">
        <v>214</v>
      </c>
      <c r="B229" s="233">
        <v>0</v>
      </c>
      <c r="C229" s="233">
        <v>0</v>
      </c>
      <c r="D229" s="233">
        <v>0</v>
      </c>
      <c r="E229" s="233">
        <v>0</v>
      </c>
      <c r="F229" s="233">
        <v>21</v>
      </c>
      <c r="G229" s="231" t="s">
        <v>428</v>
      </c>
      <c r="H229" s="165" t="s">
        <v>7413</v>
      </c>
      <c r="I229" s="231" t="s">
        <v>20</v>
      </c>
      <c r="J229" s="231" t="s">
        <v>353</v>
      </c>
      <c r="K229" s="231" t="s">
        <v>172</v>
      </c>
      <c r="L229" s="165" t="s">
        <v>642</v>
      </c>
      <c r="M229" s="165" t="s">
        <v>643</v>
      </c>
      <c r="N229" s="64">
        <v>1</v>
      </c>
      <c r="O229" s="64">
        <v>2</v>
      </c>
      <c r="P229" s="64">
        <v>1</v>
      </c>
      <c r="Q229" s="64">
        <v>1</v>
      </c>
      <c r="R229" s="64">
        <f t="shared" si="34"/>
        <v>5</v>
      </c>
      <c r="S229" s="105" t="s">
        <v>7411</v>
      </c>
      <c r="T229" s="105" t="s">
        <v>7414</v>
      </c>
      <c r="U229" s="159">
        <f t="shared" si="35"/>
        <v>3</v>
      </c>
      <c r="V229" s="273">
        <v>1</v>
      </c>
      <c r="W229" s="100">
        <f t="shared" si="33"/>
        <v>0.33333333333333331</v>
      </c>
      <c r="X229" s="105" t="str">
        <f t="shared" si="36"/>
        <v>En Riesgo de no Cumplimiento</v>
      </c>
      <c r="Y229" s="166" t="s">
        <v>7430</v>
      </c>
      <c r="Z229" s="159">
        <f t="shared" si="37"/>
        <v>2</v>
      </c>
      <c r="AA229" s="159"/>
      <c r="AB229" s="100" t="str">
        <f t="shared" si="40"/>
        <v>No hay ejecución</v>
      </c>
      <c r="AC229" s="105" t="str">
        <f t="shared" si="38"/>
        <v>NA</v>
      </c>
      <c r="AD229" s="166"/>
      <c r="AE229" s="65">
        <f t="shared" si="41"/>
        <v>1</v>
      </c>
      <c r="AF229" s="100">
        <f t="shared" si="42"/>
        <v>0.2</v>
      </c>
      <c r="AG229" s="105" t="str">
        <f t="shared" si="39"/>
        <v>Incumplimiento</v>
      </c>
      <c r="AH229" s="166"/>
      <c r="AI229" s="100" t="s">
        <v>502</v>
      </c>
      <c r="AJ229" s="100" t="s">
        <v>502</v>
      </c>
    </row>
    <row r="230" spans="1:36" ht="37.049999999999997" customHeight="1" thickTop="1" thickBot="1">
      <c r="A230" s="232">
        <v>215</v>
      </c>
      <c r="B230" s="233">
        <v>0</v>
      </c>
      <c r="C230" s="233">
        <v>0</v>
      </c>
      <c r="D230" s="233">
        <v>0</v>
      </c>
      <c r="E230" s="233">
        <v>0</v>
      </c>
      <c r="F230" s="233">
        <v>21</v>
      </c>
      <c r="G230" s="231" t="s">
        <v>428</v>
      </c>
      <c r="H230" s="165" t="s">
        <v>7415</v>
      </c>
      <c r="I230" s="231" t="s">
        <v>20</v>
      </c>
      <c r="J230" s="231" t="s">
        <v>353</v>
      </c>
      <c r="K230" s="231" t="s">
        <v>172</v>
      </c>
      <c r="L230" s="165" t="s">
        <v>3807</v>
      </c>
      <c r="M230" s="165" t="s">
        <v>4499</v>
      </c>
      <c r="N230" s="64">
        <v>0</v>
      </c>
      <c r="O230" s="64">
        <v>0</v>
      </c>
      <c r="P230" s="64">
        <v>1</v>
      </c>
      <c r="Q230" s="64">
        <v>0</v>
      </c>
      <c r="R230" s="64">
        <f t="shared" si="34"/>
        <v>1</v>
      </c>
      <c r="S230" s="105" t="s">
        <v>7411</v>
      </c>
      <c r="T230" s="105" t="s">
        <v>324</v>
      </c>
      <c r="U230" s="159">
        <f t="shared" si="35"/>
        <v>0</v>
      </c>
      <c r="V230" s="273">
        <v>0</v>
      </c>
      <c r="W230" s="100" t="str">
        <f t="shared" si="33"/>
        <v>No hay Programación</v>
      </c>
      <c r="X230" s="105" t="str">
        <f t="shared" si="36"/>
        <v>De acuerdo a lo programado</v>
      </c>
      <c r="Y230" s="105" t="s">
        <v>172</v>
      </c>
      <c r="Z230" s="159">
        <f t="shared" si="37"/>
        <v>1</v>
      </c>
      <c r="AA230" s="159"/>
      <c r="AB230" s="100" t="str">
        <f t="shared" si="40"/>
        <v>No hay ejecución</v>
      </c>
      <c r="AC230" s="105" t="str">
        <f t="shared" si="38"/>
        <v>NA</v>
      </c>
      <c r="AD230" s="166"/>
      <c r="AE230" s="65">
        <f t="shared" si="41"/>
        <v>0</v>
      </c>
      <c r="AF230" s="100" t="str">
        <f t="shared" si="42"/>
        <v>No hay Programación</v>
      </c>
      <c r="AG230" s="105" t="str">
        <f t="shared" si="39"/>
        <v>De acuerdo a lo programado</v>
      </c>
      <c r="AH230" s="166"/>
      <c r="AI230" s="100" t="s">
        <v>502</v>
      </c>
      <c r="AJ230" s="100" t="s">
        <v>502</v>
      </c>
    </row>
    <row r="231" spans="1:36" ht="37.049999999999997" customHeight="1" thickTop="1" thickBot="1">
      <c r="A231" s="232">
        <v>216</v>
      </c>
      <c r="B231" s="233">
        <v>0</v>
      </c>
      <c r="C231" s="233">
        <v>0</v>
      </c>
      <c r="D231" s="233">
        <v>0</v>
      </c>
      <c r="E231" s="233">
        <v>0</v>
      </c>
      <c r="F231" s="233">
        <v>21</v>
      </c>
      <c r="G231" s="231" t="s">
        <v>428</v>
      </c>
      <c r="H231" s="165" t="s">
        <v>7416</v>
      </c>
      <c r="I231" s="231" t="s">
        <v>20</v>
      </c>
      <c r="J231" s="231" t="s">
        <v>353</v>
      </c>
      <c r="K231" s="231" t="s">
        <v>172</v>
      </c>
      <c r="L231" s="165" t="s">
        <v>3807</v>
      </c>
      <c r="M231" s="165" t="s">
        <v>4499</v>
      </c>
      <c r="N231" s="64">
        <v>0</v>
      </c>
      <c r="O231" s="64">
        <v>0</v>
      </c>
      <c r="P231" s="64">
        <v>1</v>
      </c>
      <c r="Q231" s="64">
        <v>0</v>
      </c>
      <c r="R231" s="64">
        <f t="shared" si="34"/>
        <v>1</v>
      </c>
      <c r="S231" s="105" t="s">
        <v>7411</v>
      </c>
      <c r="T231" s="105" t="s">
        <v>324</v>
      </c>
      <c r="U231" s="159">
        <f t="shared" si="35"/>
        <v>0</v>
      </c>
      <c r="V231" s="273">
        <v>0</v>
      </c>
      <c r="W231" s="100" t="str">
        <f t="shared" si="33"/>
        <v>No hay Programación</v>
      </c>
      <c r="X231" s="105" t="str">
        <f t="shared" si="36"/>
        <v>De acuerdo a lo programado</v>
      </c>
      <c r="Y231" s="105" t="s">
        <v>172</v>
      </c>
      <c r="Z231" s="159">
        <f t="shared" si="37"/>
        <v>1</v>
      </c>
      <c r="AA231" s="159"/>
      <c r="AB231" s="100" t="str">
        <f t="shared" si="40"/>
        <v>No hay ejecución</v>
      </c>
      <c r="AC231" s="105" t="str">
        <f t="shared" si="38"/>
        <v>NA</v>
      </c>
      <c r="AD231" s="166"/>
      <c r="AE231" s="65">
        <f t="shared" si="41"/>
        <v>0</v>
      </c>
      <c r="AF231" s="100" t="str">
        <f t="shared" si="42"/>
        <v>No hay Programación</v>
      </c>
      <c r="AG231" s="105" t="str">
        <f t="shared" si="39"/>
        <v>De acuerdo a lo programado</v>
      </c>
      <c r="AH231" s="166"/>
      <c r="AI231" s="100" t="s">
        <v>502</v>
      </c>
      <c r="AJ231" s="100" t="s">
        <v>502</v>
      </c>
    </row>
    <row r="232" spans="1:36" ht="37.049999999999997" customHeight="1" thickTop="1" thickBot="1">
      <c r="A232" s="232">
        <v>217</v>
      </c>
      <c r="B232" s="233">
        <v>0</v>
      </c>
      <c r="C232" s="233">
        <v>0</v>
      </c>
      <c r="D232" s="233">
        <v>0</v>
      </c>
      <c r="E232" s="233">
        <v>0</v>
      </c>
      <c r="F232" s="233">
        <v>21</v>
      </c>
      <c r="G232" s="231" t="s">
        <v>428</v>
      </c>
      <c r="H232" s="165" t="s">
        <v>7417</v>
      </c>
      <c r="I232" s="231" t="s">
        <v>18</v>
      </c>
      <c r="J232" s="231" t="s">
        <v>353</v>
      </c>
      <c r="K232" s="231" t="s">
        <v>172</v>
      </c>
      <c r="L232" s="165" t="s">
        <v>640</v>
      </c>
      <c r="M232" s="165" t="s">
        <v>636</v>
      </c>
      <c r="N232" s="64">
        <v>0</v>
      </c>
      <c r="O232" s="64">
        <v>0</v>
      </c>
      <c r="P232" s="64">
        <v>1</v>
      </c>
      <c r="Q232" s="64">
        <v>0</v>
      </c>
      <c r="R232" s="64">
        <f t="shared" si="34"/>
        <v>1</v>
      </c>
      <c r="S232" s="105" t="s">
        <v>7411</v>
      </c>
      <c r="T232" s="105" t="s">
        <v>324</v>
      </c>
      <c r="U232" s="159">
        <f t="shared" si="35"/>
        <v>0</v>
      </c>
      <c r="V232" s="273">
        <v>0</v>
      </c>
      <c r="W232" s="100" t="str">
        <f t="shared" si="33"/>
        <v>No hay Programación</v>
      </c>
      <c r="X232" s="105" t="str">
        <f t="shared" si="36"/>
        <v>De acuerdo a lo programado</v>
      </c>
      <c r="Y232" s="105" t="s">
        <v>172</v>
      </c>
      <c r="Z232" s="159">
        <f t="shared" si="37"/>
        <v>1</v>
      </c>
      <c r="AA232" s="159"/>
      <c r="AB232" s="100" t="str">
        <f t="shared" si="40"/>
        <v>No hay ejecución</v>
      </c>
      <c r="AC232" s="105" t="str">
        <f t="shared" si="38"/>
        <v>NA</v>
      </c>
      <c r="AD232" s="166"/>
      <c r="AE232" s="65">
        <f t="shared" si="41"/>
        <v>0</v>
      </c>
      <c r="AF232" s="100" t="str">
        <f t="shared" si="42"/>
        <v>No hay Programación</v>
      </c>
      <c r="AG232" s="105" t="str">
        <f t="shared" si="39"/>
        <v>De acuerdo a lo programado</v>
      </c>
      <c r="AH232" s="166"/>
      <c r="AI232" s="100" t="s">
        <v>502</v>
      </c>
      <c r="AJ232" s="100" t="s">
        <v>502</v>
      </c>
    </row>
    <row r="233" spans="1:36" ht="37.049999999999997" customHeight="1" thickTop="1" thickBot="1">
      <c r="A233" s="232">
        <v>218</v>
      </c>
      <c r="B233" s="233">
        <v>0</v>
      </c>
      <c r="C233" s="233">
        <v>0</v>
      </c>
      <c r="D233" s="233">
        <v>0</v>
      </c>
      <c r="E233" s="233">
        <v>0</v>
      </c>
      <c r="F233" s="233">
        <v>21</v>
      </c>
      <c r="G233" s="231" t="s">
        <v>428</v>
      </c>
      <c r="H233" s="165" t="s">
        <v>7418</v>
      </c>
      <c r="I233" s="231" t="s">
        <v>18</v>
      </c>
      <c r="J233" s="231" t="s">
        <v>353</v>
      </c>
      <c r="K233" s="231" t="s">
        <v>172</v>
      </c>
      <c r="L233" s="165" t="s">
        <v>640</v>
      </c>
      <c r="M233" s="165" t="s">
        <v>636</v>
      </c>
      <c r="N233" s="64">
        <v>1</v>
      </c>
      <c r="O233" s="64">
        <v>0</v>
      </c>
      <c r="P233" s="64">
        <v>1</v>
      </c>
      <c r="Q233" s="64">
        <v>0</v>
      </c>
      <c r="R233" s="64">
        <f t="shared" si="34"/>
        <v>2</v>
      </c>
      <c r="S233" s="105" t="s">
        <v>7419</v>
      </c>
      <c r="T233" s="105" t="s">
        <v>324</v>
      </c>
      <c r="U233" s="159">
        <f t="shared" si="35"/>
        <v>1</v>
      </c>
      <c r="V233" s="273">
        <v>1</v>
      </c>
      <c r="W233" s="100">
        <f t="shared" si="33"/>
        <v>1</v>
      </c>
      <c r="X233" s="105" t="str">
        <f t="shared" si="36"/>
        <v>De acuerdo a lo programado</v>
      </c>
      <c r="Y233" s="105" t="s">
        <v>172</v>
      </c>
      <c r="Z233" s="159">
        <f t="shared" si="37"/>
        <v>1</v>
      </c>
      <c r="AA233" s="159"/>
      <c r="AB233" s="100" t="str">
        <f t="shared" si="40"/>
        <v>No hay ejecución</v>
      </c>
      <c r="AC233" s="105" t="str">
        <f t="shared" si="38"/>
        <v>NA</v>
      </c>
      <c r="AD233" s="166"/>
      <c r="AE233" s="65">
        <f t="shared" si="41"/>
        <v>1</v>
      </c>
      <c r="AF233" s="100">
        <f t="shared" si="42"/>
        <v>0.5</v>
      </c>
      <c r="AG233" s="105" t="str">
        <f t="shared" si="39"/>
        <v>Incumplimiento</v>
      </c>
      <c r="AH233" s="166"/>
      <c r="AI233" s="100" t="s">
        <v>502</v>
      </c>
      <c r="AJ233" s="100" t="s">
        <v>502</v>
      </c>
    </row>
    <row r="234" spans="1:36" ht="37.049999999999997" customHeight="1" thickTop="1" thickBot="1">
      <c r="A234" s="232">
        <v>219</v>
      </c>
      <c r="B234" s="233">
        <v>0</v>
      </c>
      <c r="C234" s="233">
        <v>0</v>
      </c>
      <c r="D234" s="233">
        <v>0</v>
      </c>
      <c r="E234" s="233">
        <v>0</v>
      </c>
      <c r="F234" s="233">
        <v>21</v>
      </c>
      <c r="G234" s="231" t="s">
        <v>428</v>
      </c>
      <c r="H234" s="165" t="s">
        <v>7420</v>
      </c>
      <c r="I234" s="231" t="s">
        <v>20</v>
      </c>
      <c r="J234" s="231" t="s">
        <v>353</v>
      </c>
      <c r="K234" s="231" t="s">
        <v>172</v>
      </c>
      <c r="L234" s="165" t="s">
        <v>7378</v>
      </c>
      <c r="M234" s="165" t="s">
        <v>643</v>
      </c>
      <c r="N234" s="64">
        <v>6</v>
      </c>
      <c r="O234" s="64">
        <v>0</v>
      </c>
      <c r="P234" s="64">
        <v>6</v>
      </c>
      <c r="Q234" s="64">
        <v>0</v>
      </c>
      <c r="R234" s="64">
        <f t="shared" si="34"/>
        <v>12</v>
      </c>
      <c r="S234" s="105" t="s">
        <v>7419</v>
      </c>
      <c r="T234" s="105" t="s">
        <v>324</v>
      </c>
      <c r="U234" s="159">
        <f t="shared" si="35"/>
        <v>6</v>
      </c>
      <c r="V234" s="273">
        <v>6</v>
      </c>
      <c r="W234" s="100">
        <f t="shared" si="33"/>
        <v>1</v>
      </c>
      <c r="X234" s="105" t="str">
        <f t="shared" si="36"/>
        <v>De acuerdo a lo programado</v>
      </c>
      <c r="Y234" s="105" t="s">
        <v>172</v>
      </c>
      <c r="Z234" s="159">
        <f t="shared" si="37"/>
        <v>6</v>
      </c>
      <c r="AA234" s="159"/>
      <c r="AB234" s="100" t="str">
        <f t="shared" si="40"/>
        <v>No hay ejecución</v>
      </c>
      <c r="AC234" s="105" t="str">
        <f t="shared" si="38"/>
        <v>NA</v>
      </c>
      <c r="AD234" s="166"/>
      <c r="AE234" s="65">
        <f t="shared" si="41"/>
        <v>6</v>
      </c>
      <c r="AF234" s="100">
        <f t="shared" si="42"/>
        <v>0.5</v>
      </c>
      <c r="AG234" s="105" t="str">
        <f t="shared" si="39"/>
        <v>Incumplimiento</v>
      </c>
      <c r="AH234" s="166"/>
      <c r="AI234" s="100" t="s">
        <v>502</v>
      </c>
      <c r="AJ234" s="100" t="s">
        <v>502</v>
      </c>
    </row>
    <row r="235" spans="1:36" ht="37.049999999999997" customHeight="1" thickTop="1" thickBot="1">
      <c r="A235" s="232">
        <v>220</v>
      </c>
      <c r="B235" s="233">
        <v>0</v>
      </c>
      <c r="C235" s="233">
        <v>0</v>
      </c>
      <c r="D235" s="233">
        <v>0</v>
      </c>
      <c r="E235" s="233">
        <v>0</v>
      </c>
      <c r="F235" s="233">
        <v>21</v>
      </c>
      <c r="G235" s="231" t="s">
        <v>428</v>
      </c>
      <c r="H235" s="165" t="s">
        <v>7421</v>
      </c>
      <c r="I235" s="231" t="s">
        <v>18</v>
      </c>
      <c r="J235" s="231" t="s">
        <v>353</v>
      </c>
      <c r="K235" s="231" t="s">
        <v>172</v>
      </c>
      <c r="L235" s="165" t="s">
        <v>640</v>
      </c>
      <c r="M235" s="165" t="s">
        <v>636</v>
      </c>
      <c r="N235" s="64">
        <v>6</v>
      </c>
      <c r="O235" s="64">
        <v>0</v>
      </c>
      <c r="P235" s="64">
        <v>6</v>
      </c>
      <c r="Q235" s="64">
        <v>0</v>
      </c>
      <c r="R235" s="64">
        <f t="shared" si="34"/>
        <v>12</v>
      </c>
      <c r="S235" s="105" t="s">
        <v>7419</v>
      </c>
      <c r="T235" s="105" t="s">
        <v>324</v>
      </c>
      <c r="U235" s="159">
        <f t="shared" si="35"/>
        <v>6</v>
      </c>
      <c r="V235" s="273">
        <v>0</v>
      </c>
      <c r="W235" s="100">
        <f t="shared" si="33"/>
        <v>0</v>
      </c>
      <c r="X235" s="105" t="str">
        <f t="shared" si="36"/>
        <v>En Riesgo de no Cumplimiento</v>
      </c>
      <c r="Y235" s="166" t="s">
        <v>7687</v>
      </c>
      <c r="Z235" s="159">
        <f t="shared" si="37"/>
        <v>6</v>
      </c>
      <c r="AA235" s="159"/>
      <c r="AB235" s="100" t="str">
        <f t="shared" si="40"/>
        <v>No hay ejecución</v>
      </c>
      <c r="AC235" s="105" t="str">
        <f t="shared" si="38"/>
        <v>NA</v>
      </c>
      <c r="AD235" s="166"/>
      <c r="AE235" s="65">
        <f t="shared" si="41"/>
        <v>0</v>
      </c>
      <c r="AF235" s="100" t="str">
        <f t="shared" si="42"/>
        <v>No hay Programación</v>
      </c>
      <c r="AG235" s="105" t="str">
        <f t="shared" si="39"/>
        <v>De acuerdo a lo programado</v>
      </c>
      <c r="AH235" s="166"/>
      <c r="AI235" s="100" t="s">
        <v>502</v>
      </c>
      <c r="AJ235" s="100" t="s">
        <v>502</v>
      </c>
    </row>
    <row r="236" spans="1:36" ht="37.049999999999997" customHeight="1" thickTop="1" thickBot="1">
      <c r="A236" s="232">
        <v>221</v>
      </c>
      <c r="B236" s="233">
        <v>0</v>
      </c>
      <c r="C236" s="233">
        <v>0</v>
      </c>
      <c r="D236" s="233">
        <v>0</v>
      </c>
      <c r="E236" s="233">
        <v>0</v>
      </c>
      <c r="F236" s="233">
        <v>21</v>
      </c>
      <c r="G236" s="231" t="s">
        <v>428</v>
      </c>
      <c r="H236" s="165" t="s">
        <v>7422</v>
      </c>
      <c r="I236" s="231" t="s">
        <v>18</v>
      </c>
      <c r="J236" s="231" t="s">
        <v>353</v>
      </c>
      <c r="K236" s="231" t="s">
        <v>172</v>
      </c>
      <c r="L236" s="165" t="s">
        <v>640</v>
      </c>
      <c r="M236" s="165" t="s">
        <v>636</v>
      </c>
      <c r="N236" s="64">
        <v>0</v>
      </c>
      <c r="O236" s="64">
        <v>1</v>
      </c>
      <c r="P236" s="64">
        <v>0</v>
      </c>
      <c r="Q236" s="64">
        <v>1</v>
      </c>
      <c r="R236" s="64">
        <f t="shared" si="34"/>
        <v>2</v>
      </c>
      <c r="S236" s="105" t="s">
        <v>7419</v>
      </c>
      <c r="T236" s="105" t="s">
        <v>324</v>
      </c>
      <c r="U236" s="159">
        <f t="shared" si="35"/>
        <v>1</v>
      </c>
      <c r="V236" s="273">
        <v>0</v>
      </c>
      <c r="W236" s="100">
        <f t="shared" si="33"/>
        <v>0</v>
      </c>
      <c r="X236" s="105" t="str">
        <f t="shared" si="36"/>
        <v>En Riesgo de no Cumplimiento</v>
      </c>
      <c r="Y236" s="105" t="s">
        <v>172</v>
      </c>
      <c r="Z236" s="159">
        <f t="shared" si="37"/>
        <v>1</v>
      </c>
      <c r="AA236" s="159"/>
      <c r="AB236" s="100" t="str">
        <f t="shared" si="40"/>
        <v>No hay ejecución</v>
      </c>
      <c r="AC236" s="105" t="str">
        <f t="shared" si="38"/>
        <v>NA</v>
      </c>
      <c r="AD236" s="166"/>
      <c r="AE236" s="65">
        <f t="shared" si="41"/>
        <v>0</v>
      </c>
      <c r="AF236" s="100" t="str">
        <f t="shared" si="42"/>
        <v>No hay Programación</v>
      </c>
      <c r="AG236" s="105" t="str">
        <f t="shared" si="39"/>
        <v>De acuerdo a lo programado</v>
      </c>
      <c r="AH236" s="166"/>
      <c r="AI236" s="100" t="s">
        <v>502</v>
      </c>
      <c r="AJ236" s="100" t="s">
        <v>502</v>
      </c>
    </row>
    <row r="237" spans="1:36" ht="37.049999999999997" customHeight="1" thickTop="1" thickBot="1">
      <c r="A237" s="232">
        <v>222</v>
      </c>
      <c r="B237" s="233">
        <v>0</v>
      </c>
      <c r="C237" s="233">
        <v>0</v>
      </c>
      <c r="D237" s="233">
        <v>0</v>
      </c>
      <c r="E237" s="233">
        <v>0</v>
      </c>
      <c r="F237" s="233">
        <v>21</v>
      </c>
      <c r="G237" s="231" t="s">
        <v>428</v>
      </c>
      <c r="H237" s="165" t="s">
        <v>7423</v>
      </c>
      <c r="I237" s="231" t="s">
        <v>20</v>
      </c>
      <c r="J237" s="231" t="s">
        <v>353</v>
      </c>
      <c r="K237" s="231" t="s">
        <v>172</v>
      </c>
      <c r="L237" s="165" t="s">
        <v>642</v>
      </c>
      <c r="M237" s="165" t="s">
        <v>643</v>
      </c>
      <c r="N237" s="64">
        <v>1</v>
      </c>
      <c r="O237" s="64">
        <v>1</v>
      </c>
      <c r="P237" s="64">
        <v>1</v>
      </c>
      <c r="Q237" s="64">
        <v>1</v>
      </c>
      <c r="R237" s="64">
        <f t="shared" si="34"/>
        <v>4</v>
      </c>
      <c r="S237" s="105" t="s">
        <v>7419</v>
      </c>
      <c r="T237" s="105" t="s">
        <v>7424</v>
      </c>
      <c r="U237" s="159">
        <f t="shared" si="35"/>
        <v>2</v>
      </c>
      <c r="V237" s="273">
        <v>1</v>
      </c>
      <c r="W237" s="100">
        <f t="shared" si="33"/>
        <v>0.5</v>
      </c>
      <c r="X237" s="105" t="str">
        <f t="shared" si="36"/>
        <v>En Riesgo de no Cumplimiento</v>
      </c>
      <c r="Y237" s="105" t="s">
        <v>172</v>
      </c>
      <c r="Z237" s="159">
        <f t="shared" si="37"/>
        <v>2</v>
      </c>
      <c r="AA237" s="159"/>
      <c r="AB237" s="100" t="str">
        <f t="shared" si="40"/>
        <v>No hay ejecución</v>
      </c>
      <c r="AC237" s="105" t="str">
        <f t="shared" si="38"/>
        <v>NA</v>
      </c>
      <c r="AD237" s="166"/>
      <c r="AE237" s="65">
        <f t="shared" si="41"/>
        <v>1</v>
      </c>
      <c r="AF237" s="100">
        <f t="shared" si="42"/>
        <v>0.25</v>
      </c>
      <c r="AG237" s="105" t="str">
        <f t="shared" si="39"/>
        <v>Incumplimiento</v>
      </c>
      <c r="AH237" s="166"/>
      <c r="AI237" s="100" t="s">
        <v>502</v>
      </c>
      <c r="AJ237" s="100" t="s">
        <v>502</v>
      </c>
    </row>
    <row r="238" spans="1:36" ht="37.049999999999997" customHeight="1" thickTop="1" thickBot="1">
      <c r="A238" s="232">
        <v>223</v>
      </c>
      <c r="B238" s="233">
        <v>0</v>
      </c>
      <c r="C238" s="233">
        <v>0</v>
      </c>
      <c r="D238" s="233">
        <v>0</v>
      </c>
      <c r="E238" s="233">
        <v>0</v>
      </c>
      <c r="F238" s="233">
        <v>21</v>
      </c>
      <c r="G238" s="231" t="s">
        <v>428</v>
      </c>
      <c r="H238" s="165" t="s">
        <v>7425</v>
      </c>
      <c r="I238" s="231" t="s">
        <v>20</v>
      </c>
      <c r="J238" s="231" t="s">
        <v>353</v>
      </c>
      <c r="K238" s="231" t="s">
        <v>172</v>
      </c>
      <c r="L238" s="165" t="s">
        <v>642</v>
      </c>
      <c r="M238" s="165" t="s">
        <v>643</v>
      </c>
      <c r="N238" s="64">
        <v>1</v>
      </c>
      <c r="O238" s="64">
        <v>1</v>
      </c>
      <c r="P238" s="64">
        <v>1</v>
      </c>
      <c r="Q238" s="64">
        <v>1</v>
      </c>
      <c r="R238" s="64">
        <f t="shared" si="34"/>
        <v>4</v>
      </c>
      <c r="S238" s="105" t="s">
        <v>7419</v>
      </c>
      <c r="T238" s="105" t="s">
        <v>7424</v>
      </c>
      <c r="U238" s="159">
        <f t="shared" si="35"/>
        <v>2</v>
      </c>
      <c r="V238" s="273">
        <v>1</v>
      </c>
      <c r="W238" s="100">
        <f t="shared" si="33"/>
        <v>0.5</v>
      </c>
      <c r="X238" s="105" t="str">
        <f t="shared" si="36"/>
        <v>En Riesgo de no Cumplimiento</v>
      </c>
      <c r="Y238" s="105" t="s">
        <v>172</v>
      </c>
      <c r="Z238" s="159">
        <f t="shared" si="37"/>
        <v>2</v>
      </c>
      <c r="AA238" s="159"/>
      <c r="AB238" s="100" t="str">
        <f t="shared" si="40"/>
        <v>No hay ejecución</v>
      </c>
      <c r="AC238" s="105" t="str">
        <f t="shared" si="38"/>
        <v>NA</v>
      </c>
      <c r="AD238" s="166"/>
      <c r="AE238" s="65">
        <f t="shared" si="41"/>
        <v>1</v>
      </c>
      <c r="AF238" s="100">
        <f t="shared" si="42"/>
        <v>0.25</v>
      </c>
      <c r="AG238" s="105" t="str">
        <f t="shared" si="39"/>
        <v>Incumplimiento</v>
      </c>
      <c r="AH238" s="166"/>
      <c r="AI238" s="100" t="s">
        <v>502</v>
      </c>
      <c r="AJ238" s="100" t="s">
        <v>502</v>
      </c>
    </row>
    <row r="239" spans="1:36" ht="37.049999999999997" customHeight="1" thickTop="1" thickBot="1">
      <c r="A239" s="232">
        <v>224</v>
      </c>
      <c r="B239" s="233">
        <v>0</v>
      </c>
      <c r="C239" s="233">
        <v>0</v>
      </c>
      <c r="D239" s="233">
        <v>0</v>
      </c>
      <c r="E239" s="233">
        <v>0</v>
      </c>
      <c r="F239" s="233">
        <v>21</v>
      </c>
      <c r="G239" s="231" t="s">
        <v>428</v>
      </c>
      <c r="H239" s="165" t="s">
        <v>7426</v>
      </c>
      <c r="I239" s="231" t="s">
        <v>20</v>
      </c>
      <c r="J239" s="231" t="s">
        <v>353</v>
      </c>
      <c r="K239" s="231" t="s">
        <v>172</v>
      </c>
      <c r="L239" s="165" t="s">
        <v>642</v>
      </c>
      <c r="M239" s="165" t="s">
        <v>643</v>
      </c>
      <c r="N239" s="64">
        <v>2</v>
      </c>
      <c r="O239" s="64">
        <v>2</v>
      </c>
      <c r="P239" s="64">
        <v>2</v>
      </c>
      <c r="Q239" s="64">
        <v>2</v>
      </c>
      <c r="R239" s="64">
        <f t="shared" si="34"/>
        <v>8</v>
      </c>
      <c r="S239" s="105" t="s">
        <v>7379</v>
      </c>
      <c r="T239" s="105" t="s">
        <v>324</v>
      </c>
      <c r="U239" s="159">
        <f t="shared" si="35"/>
        <v>4</v>
      </c>
      <c r="V239" s="273">
        <v>2</v>
      </c>
      <c r="W239" s="100">
        <f t="shared" si="33"/>
        <v>0.5</v>
      </c>
      <c r="X239" s="105" t="str">
        <f t="shared" si="36"/>
        <v>En Riesgo de no Cumplimiento</v>
      </c>
      <c r="Y239" s="105" t="s">
        <v>172</v>
      </c>
      <c r="Z239" s="159">
        <f t="shared" si="37"/>
        <v>4</v>
      </c>
      <c r="AA239" s="159"/>
      <c r="AB239" s="100" t="str">
        <f t="shared" si="40"/>
        <v>No hay ejecución</v>
      </c>
      <c r="AC239" s="105" t="str">
        <f t="shared" si="38"/>
        <v>NA</v>
      </c>
      <c r="AD239" s="166"/>
      <c r="AE239" s="65">
        <f t="shared" si="41"/>
        <v>2</v>
      </c>
      <c r="AF239" s="100">
        <f t="shared" si="42"/>
        <v>0.25</v>
      </c>
      <c r="AG239" s="105" t="str">
        <f t="shared" si="39"/>
        <v>Incumplimiento</v>
      </c>
      <c r="AH239" s="166"/>
      <c r="AI239" s="100" t="s">
        <v>502</v>
      </c>
      <c r="AJ239" s="100" t="s">
        <v>502</v>
      </c>
    </row>
    <row r="240" spans="1:36" ht="37.049999999999997" customHeight="1" thickTop="1" thickBot="1">
      <c r="A240" s="232">
        <v>225</v>
      </c>
      <c r="B240" s="233">
        <v>0</v>
      </c>
      <c r="C240" s="233">
        <v>0</v>
      </c>
      <c r="D240" s="233">
        <v>0</v>
      </c>
      <c r="E240" s="233">
        <v>0</v>
      </c>
      <c r="F240" s="233">
        <v>21</v>
      </c>
      <c r="G240" s="231" t="s">
        <v>428</v>
      </c>
      <c r="H240" s="165" t="s">
        <v>7427</v>
      </c>
      <c r="I240" s="231" t="s">
        <v>20</v>
      </c>
      <c r="J240" s="231" t="s">
        <v>353</v>
      </c>
      <c r="K240" s="231" t="s">
        <v>172</v>
      </c>
      <c r="L240" s="165" t="s">
        <v>642</v>
      </c>
      <c r="M240" s="165" t="s">
        <v>643</v>
      </c>
      <c r="N240" s="64">
        <v>2</v>
      </c>
      <c r="O240" s="64">
        <v>2</v>
      </c>
      <c r="P240" s="64">
        <v>2</v>
      </c>
      <c r="Q240" s="64">
        <v>2</v>
      </c>
      <c r="R240" s="64">
        <f t="shared" si="34"/>
        <v>8</v>
      </c>
      <c r="S240" s="105" t="s">
        <v>7379</v>
      </c>
      <c r="T240" s="105" t="s">
        <v>324</v>
      </c>
      <c r="U240" s="159">
        <f t="shared" si="35"/>
        <v>4</v>
      </c>
      <c r="V240" s="273">
        <v>2</v>
      </c>
      <c r="W240" s="100">
        <f t="shared" si="33"/>
        <v>0.5</v>
      </c>
      <c r="X240" s="105" t="str">
        <f t="shared" si="36"/>
        <v>En Riesgo de no Cumplimiento</v>
      </c>
      <c r="Y240" s="105" t="s">
        <v>172</v>
      </c>
      <c r="Z240" s="159">
        <f t="shared" si="37"/>
        <v>4</v>
      </c>
      <c r="AA240" s="159"/>
      <c r="AB240" s="100" t="str">
        <f t="shared" si="40"/>
        <v>No hay ejecución</v>
      </c>
      <c r="AC240" s="105" t="str">
        <f t="shared" si="38"/>
        <v>NA</v>
      </c>
      <c r="AD240" s="166"/>
      <c r="AE240" s="65">
        <f t="shared" si="41"/>
        <v>2</v>
      </c>
      <c r="AF240" s="100">
        <f t="shared" si="42"/>
        <v>0.25</v>
      </c>
      <c r="AG240" s="105" t="str">
        <f t="shared" si="39"/>
        <v>Incumplimiento</v>
      </c>
      <c r="AH240" s="166"/>
      <c r="AI240" s="100" t="s">
        <v>502</v>
      </c>
      <c r="AJ240" s="100" t="s">
        <v>502</v>
      </c>
    </row>
    <row r="241" spans="1:36" ht="37.049999999999997" customHeight="1" thickTop="1" thickBot="1">
      <c r="A241" s="232">
        <v>226</v>
      </c>
      <c r="B241" s="233">
        <v>0</v>
      </c>
      <c r="C241" s="233">
        <v>0</v>
      </c>
      <c r="D241" s="233">
        <v>0</v>
      </c>
      <c r="E241" s="233">
        <v>0</v>
      </c>
      <c r="F241" s="233">
        <v>21</v>
      </c>
      <c r="G241" s="231" t="s">
        <v>428</v>
      </c>
      <c r="H241" s="165" t="s">
        <v>7428</v>
      </c>
      <c r="I241" s="231" t="s">
        <v>20</v>
      </c>
      <c r="J241" s="231" t="s">
        <v>353</v>
      </c>
      <c r="K241" s="231" t="s">
        <v>172</v>
      </c>
      <c r="L241" s="165" t="s">
        <v>642</v>
      </c>
      <c r="M241" s="165" t="s">
        <v>643</v>
      </c>
      <c r="N241" s="64">
        <v>2</v>
      </c>
      <c r="O241" s="64">
        <v>2</v>
      </c>
      <c r="P241" s="64">
        <v>2</v>
      </c>
      <c r="Q241" s="64">
        <v>2</v>
      </c>
      <c r="R241" s="64">
        <f t="shared" si="34"/>
        <v>8</v>
      </c>
      <c r="S241" s="105" t="s">
        <v>7429</v>
      </c>
      <c r="T241" s="105" t="s">
        <v>7414</v>
      </c>
      <c r="U241" s="159">
        <f t="shared" si="35"/>
        <v>4</v>
      </c>
      <c r="V241" s="273">
        <v>2</v>
      </c>
      <c r="W241" s="100">
        <f t="shared" si="33"/>
        <v>0.5</v>
      </c>
      <c r="X241" s="105" t="str">
        <f t="shared" si="36"/>
        <v>En Riesgo de no Cumplimiento</v>
      </c>
      <c r="Y241" s="166" t="s">
        <v>7430</v>
      </c>
      <c r="Z241" s="159">
        <f t="shared" si="37"/>
        <v>4</v>
      </c>
      <c r="AA241" s="159"/>
      <c r="AB241" s="100" t="str">
        <f t="shared" si="40"/>
        <v>No hay ejecución</v>
      </c>
      <c r="AC241" s="105" t="str">
        <f t="shared" si="38"/>
        <v>NA</v>
      </c>
      <c r="AD241" s="166"/>
      <c r="AE241" s="65">
        <f t="shared" si="41"/>
        <v>2</v>
      </c>
      <c r="AF241" s="100">
        <f t="shared" si="42"/>
        <v>0.25</v>
      </c>
      <c r="AG241" s="105" t="str">
        <f t="shared" si="39"/>
        <v>Incumplimiento</v>
      </c>
      <c r="AH241" s="166"/>
      <c r="AI241" s="100" t="s">
        <v>502</v>
      </c>
      <c r="AJ241" s="100" t="s">
        <v>502</v>
      </c>
    </row>
    <row r="242" spans="1:36" ht="37.049999999999997" customHeight="1" thickTop="1" thickBot="1">
      <c r="A242" s="232">
        <v>227</v>
      </c>
      <c r="B242" s="233">
        <v>0</v>
      </c>
      <c r="C242" s="233">
        <v>0</v>
      </c>
      <c r="D242" s="233">
        <v>0</v>
      </c>
      <c r="E242" s="233" t="s">
        <v>66</v>
      </c>
      <c r="F242" s="233">
        <v>21</v>
      </c>
      <c r="G242" s="231" t="s">
        <v>428</v>
      </c>
      <c r="H242" s="165" t="s">
        <v>7431</v>
      </c>
      <c r="I242" s="231" t="s">
        <v>20</v>
      </c>
      <c r="J242" s="231" t="s">
        <v>353</v>
      </c>
      <c r="K242" s="231" t="s">
        <v>172</v>
      </c>
      <c r="L242" s="165" t="s">
        <v>642</v>
      </c>
      <c r="M242" s="165" t="s">
        <v>643</v>
      </c>
      <c r="N242" s="64">
        <v>0</v>
      </c>
      <c r="O242" s="64">
        <v>1</v>
      </c>
      <c r="P242" s="64">
        <v>1</v>
      </c>
      <c r="Q242" s="64">
        <v>1</v>
      </c>
      <c r="R242" s="64">
        <f t="shared" si="34"/>
        <v>3</v>
      </c>
      <c r="S242" s="105" t="s">
        <v>7432</v>
      </c>
      <c r="T242" s="105" t="s">
        <v>7414</v>
      </c>
      <c r="U242" s="159">
        <f t="shared" si="35"/>
        <v>1</v>
      </c>
      <c r="V242" s="273">
        <v>0</v>
      </c>
      <c r="W242" s="100">
        <f t="shared" si="33"/>
        <v>0</v>
      </c>
      <c r="X242" s="105" t="str">
        <f t="shared" si="36"/>
        <v>En Riesgo de no Cumplimiento</v>
      </c>
      <c r="Y242" s="166" t="s">
        <v>7430</v>
      </c>
      <c r="Z242" s="159">
        <f t="shared" si="37"/>
        <v>2</v>
      </c>
      <c r="AA242" s="159"/>
      <c r="AB242" s="100" t="str">
        <f t="shared" si="40"/>
        <v>No hay ejecución</v>
      </c>
      <c r="AC242" s="105" t="str">
        <f t="shared" si="38"/>
        <v>NA</v>
      </c>
      <c r="AD242" s="166"/>
      <c r="AE242" s="65">
        <f t="shared" si="41"/>
        <v>0</v>
      </c>
      <c r="AF242" s="100" t="str">
        <f t="shared" si="42"/>
        <v>No hay Programación</v>
      </c>
      <c r="AG242" s="105" t="str">
        <f t="shared" si="39"/>
        <v>De acuerdo a lo programado</v>
      </c>
      <c r="AH242" s="166"/>
      <c r="AI242" s="100" t="s">
        <v>502</v>
      </c>
      <c r="AJ242" s="100" t="s">
        <v>502</v>
      </c>
    </row>
    <row r="243" spans="1:36" ht="37.049999999999997" customHeight="1" thickTop="1" thickBot="1">
      <c r="A243" s="232">
        <v>228</v>
      </c>
      <c r="B243" s="233">
        <v>0</v>
      </c>
      <c r="C243" s="233">
        <v>0</v>
      </c>
      <c r="D243" s="233">
        <v>0</v>
      </c>
      <c r="E243" s="233">
        <v>0</v>
      </c>
      <c r="F243" s="233">
        <v>21</v>
      </c>
      <c r="G243" s="231" t="s">
        <v>428</v>
      </c>
      <c r="H243" s="165" t="s">
        <v>7433</v>
      </c>
      <c r="I243" s="231" t="s">
        <v>20</v>
      </c>
      <c r="J243" s="231" t="s">
        <v>353</v>
      </c>
      <c r="K243" s="231" t="s">
        <v>172</v>
      </c>
      <c r="L243" s="165" t="s">
        <v>642</v>
      </c>
      <c r="M243" s="165" t="s">
        <v>643</v>
      </c>
      <c r="N243" s="64">
        <v>1</v>
      </c>
      <c r="O243" s="64">
        <v>2</v>
      </c>
      <c r="P243" s="64">
        <v>2</v>
      </c>
      <c r="Q243" s="64">
        <v>1</v>
      </c>
      <c r="R243" s="64">
        <f t="shared" si="34"/>
        <v>6</v>
      </c>
      <c r="S243" s="105" t="s">
        <v>7429</v>
      </c>
      <c r="T243" s="105" t="s">
        <v>7414</v>
      </c>
      <c r="U243" s="159">
        <f t="shared" si="35"/>
        <v>3</v>
      </c>
      <c r="V243" s="273">
        <v>1</v>
      </c>
      <c r="W243" s="100">
        <f t="shared" si="33"/>
        <v>0.33333333333333331</v>
      </c>
      <c r="X243" s="105" t="str">
        <f t="shared" si="36"/>
        <v>En Riesgo de no Cumplimiento</v>
      </c>
      <c r="Y243" s="105" t="s">
        <v>172</v>
      </c>
      <c r="Z243" s="159">
        <f t="shared" si="37"/>
        <v>3</v>
      </c>
      <c r="AA243" s="159"/>
      <c r="AB243" s="100" t="str">
        <f t="shared" si="40"/>
        <v>No hay ejecución</v>
      </c>
      <c r="AC243" s="105" t="str">
        <f t="shared" si="38"/>
        <v>NA</v>
      </c>
      <c r="AD243" s="166"/>
      <c r="AE243" s="65">
        <f t="shared" si="41"/>
        <v>1</v>
      </c>
      <c r="AF243" s="100">
        <f t="shared" si="42"/>
        <v>0.16666666666666666</v>
      </c>
      <c r="AG243" s="105" t="str">
        <f t="shared" si="39"/>
        <v>Incumplimiento</v>
      </c>
      <c r="AH243" s="166"/>
      <c r="AI243" s="100" t="s">
        <v>502</v>
      </c>
      <c r="AJ243" s="100" t="s">
        <v>502</v>
      </c>
    </row>
    <row r="244" spans="1:36" ht="37.049999999999997" customHeight="1" thickTop="1" thickBot="1">
      <c r="A244" s="232">
        <v>229</v>
      </c>
      <c r="B244" s="233">
        <v>0</v>
      </c>
      <c r="C244" s="233">
        <v>0</v>
      </c>
      <c r="D244" s="233">
        <v>0</v>
      </c>
      <c r="E244" s="233">
        <v>0</v>
      </c>
      <c r="F244" s="233">
        <v>21</v>
      </c>
      <c r="G244" s="231" t="s">
        <v>469</v>
      </c>
      <c r="H244" s="165" t="s">
        <v>7434</v>
      </c>
      <c r="I244" s="231" t="s">
        <v>20</v>
      </c>
      <c r="J244" s="231" t="s">
        <v>353</v>
      </c>
      <c r="K244" s="231" t="s">
        <v>172</v>
      </c>
      <c r="L244" s="165" t="s">
        <v>642</v>
      </c>
      <c r="M244" s="165" t="s">
        <v>643</v>
      </c>
      <c r="N244" s="64">
        <v>0</v>
      </c>
      <c r="O244" s="64">
        <v>1</v>
      </c>
      <c r="P244" s="64">
        <v>1</v>
      </c>
      <c r="Q244" s="64">
        <v>0</v>
      </c>
      <c r="R244" s="64">
        <f t="shared" si="34"/>
        <v>2</v>
      </c>
      <c r="S244" s="105" t="s">
        <v>7419</v>
      </c>
      <c r="T244" s="105" t="s">
        <v>7435</v>
      </c>
      <c r="U244" s="159">
        <f t="shared" si="35"/>
        <v>1</v>
      </c>
      <c r="V244" s="273">
        <v>1</v>
      </c>
      <c r="W244" s="100">
        <f t="shared" si="33"/>
        <v>1</v>
      </c>
      <c r="X244" s="105" t="str">
        <f t="shared" si="36"/>
        <v>De acuerdo a lo programado</v>
      </c>
      <c r="Y244" s="105" t="s">
        <v>172</v>
      </c>
      <c r="Z244" s="159">
        <f t="shared" si="37"/>
        <v>1</v>
      </c>
      <c r="AA244" s="159"/>
      <c r="AB244" s="100" t="str">
        <f t="shared" si="40"/>
        <v>No hay ejecución</v>
      </c>
      <c r="AC244" s="105" t="str">
        <f t="shared" si="38"/>
        <v>NA</v>
      </c>
      <c r="AD244" s="166"/>
      <c r="AE244" s="65">
        <f t="shared" si="41"/>
        <v>1</v>
      </c>
      <c r="AF244" s="100">
        <f t="shared" si="42"/>
        <v>0.5</v>
      </c>
      <c r="AG244" s="105" t="str">
        <f t="shared" si="39"/>
        <v>Incumplimiento</v>
      </c>
      <c r="AH244" s="166"/>
      <c r="AI244" s="100" t="s">
        <v>502</v>
      </c>
      <c r="AJ244" s="100" t="s">
        <v>502</v>
      </c>
    </row>
    <row r="245" spans="1:36" ht="37.049999999999997" customHeight="1" thickTop="1" thickBot="1">
      <c r="A245" s="232">
        <v>230</v>
      </c>
      <c r="B245" s="233">
        <v>0</v>
      </c>
      <c r="C245" s="233">
        <v>0</v>
      </c>
      <c r="D245" s="233">
        <v>0</v>
      </c>
      <c r="E245" s="233">
        <v>0</v>
      </c>
      <c r="F245" s="233">
        <v>21</v>
      </c>
      <c r="G245" s="231" t="s">
        <v>428</v>
      </c>
      <c r="H245" s="165" t="s">
        <v>7436</v>
      </c>
      <c r="I245" s="231" t="s">
        <v>18</v>
      </c>
      <c r="J245" s="231" t="s">
        <v>353</v>
      </c>
      <c r="K245" s="231" t="s">
        <v>172</v>
      </c>
      <c r="L245" s="165" t="s">
        <v>685</v>
      </c>
      <c r="M245" s="165" t="s">
        <v>674</v>
      </c>
      <c r="N245" s="64">
        <v>1</v>
      </c>
      <c r="O245" s="64">
        <v>0</v>
      </c>
      <c r="P245" s="64">
        <v>0</v>
      </c>
      <c r="Q245" s="64">
        <v>1</v>
      </c>
      <c r="R245" s="64">
        <f t="shared" si="34"/>
        <v>2</v>
      </c>
      <c r="S245" s="105" t="s">
        <v>7379</v>
      </c>
      <c r="T245" s="105" t="s">
        <v>7435</v>
      </c>
      <c r="U245" s="159">
        <f t="shared" si="35"/>
        <v>1</v>
      </c>
      <c r="V245" s="273">
        <v>1</v>
      </c>
      <c r="W245" s="100">
        <f t="shared" si="33"/>
        <v>1</v>
      </c>
      <c r="X245" s="105" t="str">
        <f t="shared" si="36"/>
        <v>De acuerdo a lo programado</v>
      </c>
      <c r="Y245" s="105" t="s">
        <v>172</v>
      </c>
      <c r="Z245" s="159">
        <f t="shared" si="37"/>
        <v>1</v>
      </c>
      <c r="AA245" s="159"/>
      <c r="AB245" s="100" t="str">
        <f t="shared" si="40"/>
        <v>No hay ejecución</v>
      </c>
      <c r="AC245" s="105" t="str">
        <f t="shared" si="38"/>
        <v>NA</v>
      </c>
      <c r="AD245" s="166"/>
      <c r="AE245" s="65">
        <f t="shared" si="41"/>
        <v>1</v>
      </c>
      <c r="AF245" s="100">
        <f t="shared" si="42"/>
        <v>0.5</v>
      </c>
      <c r="AG245" s="105" t="str">
        <f t="shared" si="39"/>
        <v>Incumplimiento</v>
      </c>
      <c r="AH245" s="166"/>
      <c r="AI245" s="100" t="s">
        <v>502</v>
      </c>
      <c r="AJ245" s="100" t="s">
        <v>502</v>
      </c>
    </row>
    <row r="246" spans="1:36" ht="37.049999999999997" customHeight="1" thickTop="1" thickBot="1">
      <c r="A246" s="232">
        <v>231</v>
      </c>
      <c r="B246" s="233">
        <v>0</v>
      </c>
      <c r="C246" s="233">
        <v>0</v>
      </c>
      <c r="D246" s="233">
        <v>0</v>
      </c>
      <c r="E246" s="233">
        <v>0</v>
      </c>
      <c r="F246" s="233">
        <v>21</v>
      </c>
      <c r="G246" s="231" t="s">
        <v>428</v>
      </c>
      <c r="H246" s="165" t="s">
        <v>7437</v>
      </c>
      <c r="I246" s="231" t="s">
        <v>18</v>
      </c>
      <c r="J246" s="231" t="s">
        <v>353</v>
      </c>
      <c r="K246" s="231" t="s">
        <v>172</v>
      </c>
      <c r="L246" s="165" t="s">
        <v>685</v>
      </c>
      <c r="M246" s="165" t="s">
        <v>674</v>
      </c>
      <c r="N246" s="64">
        <v>1</v>
      </c>
      <c r="O246" s="64">
        <v>0</v>
      </c>
      <c r="P246" s="64">
        <v>0</v>
      </c>
      <c r="Q246" s="64">
        <v>1</v>
      </c>
      <c r="R246" s="64">
        <f t="shared" si="34"/>
        <v>2</v>
      </c>
      <c r="S246" s="105" t="s">
        <v>7379</v>
      </c>
      <c r="T246" s="105" t="s">
        <v>7435</v>
      </c>
      <c r="U246" s="159">
        <f t="shared" si="35"/>
        <v>1</v>
      </c>
      <c r="V246" s="273">
        <v>1</v>
      </c>
      <c r="W246" s="100">
        <f t="shared" si="33"/>
        <v>1</v>
      </c>
      <c r="X246" s="105" t="str">
        <f t="shared" si="36"/>
        <v>De acuerdo a lo programado</v>
      </c>
      <c r="Y246" s="105" t="s">
        <v>172</v>
      </c>
      <c r="Z246" s="159">
        <f t="shared" si="37"/>
        <v>1</v>
      </c>
      <c r="AA246" s="159"/>
      <c r="AB246" s="100" t="str">
        <f t="shared" si="40"/>
        <v>No hay ejecución</v>
      </c>
      <c r="AC246" s="105" t="str">
        <f t="shared" si="38"/>
        <v>NA</v>
      </c>
      <c r="AD246" s="166"/>
      <c r="AE246" s="65">
        <f t="shared" si="41"/>
        <v>1</v>
      </c>
      <c r="AF246" s="100">
        <f t="shared" si="42"/>
        <v>0.5</v>
      </c>
      <c r="AG246" s="105" t="str">
        <f t="shared" si="39"/>
        <v>Incumplimiento</v>
      </c>
      <c r="AH246" s="166"/>
      <c r="AI246" s="100" t="s">
        <v>502</v>
      </c>
      <c r="AJ246" s="100" t="s">
        <v>502</v>
      </c>
    </row>
    <row r="247" spans="1:36" ht="37.049999999999997" customHeight="1" thickTop="1" thickBot="1">
      <c r="A247" s="232">
        <v>232</v>
      </c>
      <c r="B247" s="233">
        <v>0</v>
      </c>
      <c r="C247" s="233">
        <v>0</v>
      </c>
      <c r="D247" s="233">
        <v>0</v>
      </c>
      <c r="E247" s="233">
        <v>0</v>
      </c>
      <c r="F247" s="233">
        <v>21</v>
      </c>
      <c r="G247" s="231" t="s">
        <v>428</v>
      </c>
      <c r="H247" s="165" t="s">
        <v>7438</v>
      </c>
      <c r="I247" s="231" t="s">
        <v>20</v>
      </c>
      <c r="J247" s="231" t="s">
        <v>353</v>
      </c>
      <c r="K247" s="231" t="s">
        <v>172</v>
      </c>
      <c r="L247" s="165" t="s">
        <v>642</v>
      </c>
      <c r="M247" s="165" t="s">
        <v>643</v>
      </c>
      <c r="N247" s="64">
        <v>1</v>
      </c>
      <c r="O247" s="64">
        <v>2</v>
      </c>
      <c r="P247" s="64">
        <v>2</v>
      </c>
      <c r="Q247" s="64">
        <v>1</v>
      </c>
      <c r="R247" s="64">
        <f t="shared" si="34"/>
        <v>6</v>
      </c>
      <c r="S247" s="105" t="s">
        <v>7439</v>
      </c>
      <c r="T247" s="105" t="s">
        <v>7414</v>
      </c>
      <c r="U247" s="159">
        <f t="shared" si="35"/>
        <v>3</v>
      </c>
      <c r="V247" s="273">
        <v>1</v>
      </c>
      <c r="W247" s="100">
        <f t="shared" si="33"/>
        <v>0.33333333333333331</v>
      </c>
      <c r="X247" s="105" t="str">
        <f t="shared" si="36"/>
        <v>En Riesgo de no Cumplimiento</v>
      </c>
      <c r="Y247" s="105" t="s">
        <v>172</v>
      </c>
      <c r="Z247" s="159">
        <f t="shared" si="37"/>
        <v>3</v>
      </c>
      <c r="AA247" s="159"/>
      <c r="AB247" s="100" t="str">
        <f t="shared" si="40"/>
        <v>No hay ejecución</v>
      </c>
      <c r="AC247" s="105" t="str">
        <f t="shared" si="38"/>
        <v>NA</v>
      </c>
      <c r="AD247" s="166"/>
      <c r="AE247" s="65">
        <f t="shared" si="41"/>
        <v>1</v>
      </c>
      <c r="AF247" s="100">
        <f t="shared" si="42"/>
        <v>0.16666666666666666</v>
      </c>
      <c r="AG247" s="105" t="str">
        <f t="shared" si="39"/>
        <v>Incumplimiento</v>
      </c>
      <c r="AH247" s="166"/>
      <c r="AI247" s="100" t="s">
        <v>502</v>
      </c>
      <c r="AJ247" s="100" t="s">
        <v>502</v>
      </c>
    </row>
    <row r="248" spans="1:36" ht="37.049999999999997" customHeight="1" thickTop="1" thickBot="1">
      <c r="A248" s="232">
        <v>233</v>
      </c>
      <c r="B248" s="233">
        <v>0</v>
      </c>
      <c r="C248" s="233">
        <v>0</v>
      </c>
      <c r="D248" s="233">
        <v>0</v>
      </c>
      <c r="E248" s="233">
        <v>0</v>
      </c>
      <c r="F248" s="233">
        <v>21</v>
      </c>
      <c r="G248" s="231" t="s">
        <v>428</v>
      </c>
      <c r="H248" s="165" t="s">
        <v>7440</v>
      </c>
      <c r="I248" s="231" t="s">
        <v>20</v>
      </c>
      <c r="J248" s="231" t="s">
        <v>353</v>
      </c>
      <c r="K248" s="231" t="s">
        <v>172</v>
      </c>
      <c r="L248" s="165" t="s">
        <v>642</v>
      </c>
      <c r="M248" s="165" t="s">
        <v>643</v>
      </c>
      <c r="N248" s="64">
        <v>1</v>
      </c>
      <c r="O248" s="64">
        <v>1</v>
      </c>
      <c r="P248" s="64">
        <v>2</v>
      </c>
      <c r="Q248" s="64">
        <v>1</v>
      </c>
      <c r="R248" s="64">
        <f t="shared" si="34"/>
        <v>5</v>
      </c>
      <c r="S248" s="105" t="s">
        <v>7429</v>
      </c>
      <c r="T248" s="105" t="s">
        <v>7414</v>
      </c>
      <c r="U248" s="159">
        <f t="shared" si="35"/>
        <v>2</v>
      </c>
      <c r="V248" s="273">
        <v>1</v>
      </c>
      <c r="W248" s="100">
        <f t="shared" si="33"/>
        <v>0.5</v>
      </c>
      <c r="X248" s="105" t="str">
        <f t="shared" si="36"/>
        <v>En Riesgo de no Cumplimiento</v>
      </c>
      <c r="Y248" s="105" t="s">
        <v>172</v>
      </c>
      <c r="Z248" s="159">
        <f t="shared" si="37"/>
        <v>3</v>
      </c>
      <c r="AA248" s="159"/>
      <c r="AB248" s="100" t="str">
        <f t="shared" si="40"/>
        <v>No hay ejecución</v>
      </c>
      <c r="AC248" s="105" t="str">
        <f t="shared" si="38"/>
        <v>NA</v>
      </c>
      <c r="AD248" s="166"/>
      <c r="AE248" s="65">
        <f t="shared" si="41"/>
        <v>1</v>
      </c>
      <c r="AF248" s="100">
        <f t="shared" si="42"/>
        <v>0.2</v>
      </c>
      <c r="AG248" s="105" t="str">
        <f t="shared" si="39"/>
        <v>Incumplimiento</v>
      </c>
      <c r="AH248" s="166"/>
      <c r="AI248" s="100" t="s">
        <v>502</v>
      </c>
      <c r="AJ248" s="100" t="s">
        <v>502</v>
      </c>
    </row>
    <row r="249" spans="1:36" ht="37.049999999999997" customHeight="1" thickTop="1" thickBot="1">
      <c r="A249" s="232">
        <v>234</v>
      </c>
      <c r="B249" s="233">
        <v>0</v>
      </c>
      <c r="C249" s="233">
        <v>0</v>
      </c>
      <c r="D249" s="233">
        <v>0</v>
      </c>
      <c r="E249" s="233">
        <v>0</v>
      </c>
      <c r="F249" s="233">
        <v>21</v>
      </c>
      <c r="G249" s="231" t="s">
        <v>428</v>
      </c>
      <c r="H249" s="165" t="s">
        <v>7441</v>
      </c>
      <c r="I249" s="231" t="s">
        <v>18</v>
      </c>
      <c r="J249" s="231" t="s">
        <v>353</v>
      </c>
      <c r="K249" s="231" t="s">
        <v>172</v>
      </c>
      <c r="L249" s="165" t="s">
        <v>640</v>
      </c>
      <c r="M249" s="165" t="s">
        <v>636</v>
      </c>
      <c r="N249" s="64">
        <v>0</v>
      </c>
      <c r="O249" s="64">
        <v>0</v>
      </c>
      <c r="P249" s="64">
        <v>0</v>
      </c>
      <c r="Q249" s="64">
        <v>1</v>
      </c>
      <c r="R249" s="64">
        <f t="shared" si="34"/>
        <v>1</v>
      </c>
      <c r="S249" s="105" t="s">
        <v>7429</v>
      </c>
      <c r="T249" s="105" t="s">
        <v>7424</v>
      </c>
      <c r="U249" s="159">
        <f t="shared" si="35"/>
        <v>0</v>
      </c>
      <c r="V249" s="273">
        <v>0</v>
      </c>
      <c r="W249" s="100" t="str">
        <f t="shared" si="33"/>
        <v>No hay Programación</v>
      </c>
      <c r="X249" s="105" t="str">
        <f t="shared" si="36"/>
        <v>De acuerdo a lo programado</v>
      </c>
      <c r="Y249" s="105" t="s">
        <v>172</v>
      </c>
      <c r="Z249" s="159">
        <f t="shared" si="37"/>
        <v>1</v>
      </c>
      <c r="AA249" s="159"/>
      <c r="AB249" s="100" t="str">
        <f t="shared" si="40"/>
        <v>No hay ejecución</v>
      </c>
      <c r="AC249" s="105" t="str">
        <f t="shared" si="38"/>
        <v>NA</v>
      </c>
      <c r="AD249" s="166"/>
      <c r="AE249" s="65">
        <f t="shared" si="41"/>
        <v>0</v>
      </c>
      <c r="AF249" s="100" t="str">
        <f t="shared" si="42"/>
        <v>No hay Programación</v>
      </c>
      <c r="AG249" s="105" t="str">
        <f t="shared" si="39"/>
        <v>De acuerdo a lo programado</v>
      </c>
      <c r="AH249" s="166"/>
      <c r="AI249" s="100" t="s">
        <v>502</v>
      </c>
      <c r="AJ249" s="100" t="s">
        <v>502</v>
      </c>
    </row>
    <row r="250" spans="1:36" ht="37.049999999999997" customHeight="1" thickTop="1" thickBot="1">
      <c r="A250" s="232">
        <v>235</v>
      </c>
      <c r="B250" s="233">
        <v>0</v>
      </c>
      <c r="C250" s="233">
        <v>0</v>
      </c>
      <c r="D250" s="233">
        <v>0</v>
      </c>
      <c r="E250" s="233">
        <v>0</v>
      </c>
      <c r="F250" s="233">
        <v>21</v>
      </c>
      <c r="G250" s="231" t="s">
        <v>428</v>
      </c>
      <c r="H250" s="165" t="s">
        <v>7442</v>
      </c>
      <c r="I250" s="231" t="s">
        <v>20</v>
      </c>
      <c r="J250" s="231" t="s">
        <v>353</v>
      </c>
      <c r="K250" s="231" t="s">
        <v>172</v>
      </c>
      <c r="L250" s="165" t="s">
        <v>642</v>
      </c>
      <c r="M250" s="165" t="s">
        <v>643</v>
      </c>
      <c r="N250" s="64">
        <v>1</v>
      </c>
      <c r="O250" s="64">
        <v>0</v>
      </c>
      <c r="P250" s="64">
        <v>0</v>
      </c>
      <c r="Q250" s="64">
        <v>0</v>
      </c>
      <c r="R250" s="64">
        <f t="shared" si="34"/>
        <v>1</v>
      </c>
      <c r="S250" s="105" t="s">
        <v>7429</v>
      </c>
      <c r="T250" s="105" t="s">
        <v>7414</v>
      </c>
      <c r="U250" s="159">
        <f t="shared" si="35"/>
        <v>1</v>
      </c>
      <c r="V250" s="273">
        <v>1</v>
      </c>
      <c r="W250" s="100">
        <f t="shared" si="33"/>
        <v>1</v>
      </c>
      <c r="X250" s="105" t="str">
        <f t="shared" si="36"/>
        <v>De acuerdo a lo programado</v>
      </c>
      <c r="Y250" s="105" t="s">
        <v>172</v>
      </c>
      <c r="Z250" s="159">
        <f t="shared" si="37"/>
        <v>0</v>
      </c>
      <c r="AA250" s="159"/>
      <c r="AB250" s="100" t="str">
        <f t="shared" si="40"/>
        <v>No hay ejecución</v>
      </c>
      <c r="AC250" s="105" t="str">
        <f t="shared" si="38"/>
        <v>NA</v>
      </c>
      <c r="AD250" s="166"/>
      <c r="AE250" s="65">
        <f t="shared" si="41"/>
        <v>1</v>
      </c>
      <c r="AF250" s="100">
        <f t="shared" si="42"/>
        <v>1</v>
      </c>
      <c r="AG250" s="105" t="str">
        <f t="shared" si="39"/>
        <v>De acuerdo a lo programado</v>
      </c>
      <c r="AH250" s="166"/>
      <c r="AI250" s="100" t="s">
        <v>502</v>
      </c>
      <c r="AJ250" s="100" t="s">
        <v>502</v>
      </c>
    </row>
    <row r="251" spans="1:36" ht="37.049999999999997" customHeight="1" thickTop="1" thickBot="1">
      <c r="A251" s="232">
        <v>236</v>
      </c>
      <c r="B251" s="233">
        <v>0</v>
      </c>
      <c r="C251" s="233">
        <v>0</v>
      </c>
      <c r="D251" s="233">
        <v>0</v>
      </c>
      <c r="E251" s="233">
        <v>0</v>
      </c>
      <c r="F251" s="233">
        <v>21</v>
      </c>
      <c r="G251" s="231" t="s">
        <v>428</v>
      </c>
      <c r="H251" s="165" t="s">
        <v>7443</v>
      </c>
      <c r="I251" s="231" t="s">
        <v>20</v>
      </c>
      <c r="J251" s="231" t="s">
        <v>353</v>
      </c>
      <c r="K251" s="231" t="s">
        <v>172</v>
      </c>
      <c r="L251" s="165" t="s">
        <v>2214</v>
      </c>
      <c r="M251" s="165" t="s">
        <v>2215</v>
      </c>
      <c r="N251" s="64">
        <v>0</v>
      </c>
      <c r="O251" s="64">
        <v>0</v>
      </c>
      <c r="P251" s="64">
        <v>0</v>
      </c>
      <c r="Q251" s="64">
        <v>1</v>
      </c>
      <c r="R251" s="64">
        <f t="shared" si="34"/>
        <v>1</v>
      </c>
      <c r="S251" s="105" t="s">
        <v>7429</v>
      </c>
      <c r="T251" s="105" t="s">
        <v>324</v>
      </c>
      <c r="U251" s="159">
        <f t="shared" si="35"/>
        <v>0</v>
      </c>
      <c r="V251" s="273">
        <v>0</v>
      </c>
      <c r="W251" s="100" t="str">
        <f t="shared" si="33"/>
        <v>No hay Programación</v>
      </c>
      <c r="X251" s="105" t="str">
        <f t="shared" si="36"/>
        <v>De acuerdo a lo programado</v>
      </c>
      <c r="Y251" s="105" t="s">
        <v>172</v>
      </c>
      <c r="Z251" s="159">
        <f t="shared" si="37"/>
        <v>1</v>
      </c>
      <c r="AA251" s="159"/>
      <c r="AB251" s="100" t="str">
        <f t="shared" si="40"/>
        <v>No hay ejecución</v>
      </c>
      <c r="AC251" s="105" t="str">
        <f t="shared" si="38"/>
        <v>NA</v>
      </c>
      <c r="AD251" s="166"/>
      <c r="AE251" s="65">
        <f t="shared" si="41"/>
        <v>0</v>
      </c>
      <c r="AF251" s="100" t="str">
        <f t="shared" si="42"/>
        <v>No hay Programación</v>
      </c>
      <c r="AG251" s="105" t="str">
        <f t="shared" si="39"/>
        <v>De acuerdo a lo programado</v>
      </c>
      <c r="AH251" s="166"/>
      <c r="AI251" s="100" t="s">
        <v>502</v>
      </c>
      <c r="AJ251" s="100" t="s">
        <v>502</v>
      </c>
    </row>
    <row r="252" spans="1:36" ht="37.049999999999997" customHeight="1" thickTop="1" thickBot="1">
      <c r="A252" s="232">
        <v>237</v>
      </c>
      <c r="B252" s="233">
        <v>0</v>
      </c>
      <c r="C252" s="233" t="s">
        <v>51</v>
      </c>
      <c r="D252" s="233">
        <v>0</v>
      </c>
      <c r="E252" s="233" t="s">
        <v>151</v>
      </c>
      <c r="F252" s="233">
        <v>21</v>
      </c>
      <c r="G252" s="231" t="s">
        <v>428</v>
      </c>
      <c r="H252" s="165" t="s">
        <v>7444</v>
      </c>
      <c r="I252" s="231" t="s">
        <v>20</v>
      </c>
      <c r="J252" s="231" t="s">
        <v>353</v>
      </c>
      <c r="K252" s="231" t="s">
        <v>172</v>
      </c>
      <c r="L252" s="165" t="s">
        <v>2214</v>
      </c>
      <c r="M252" s="165" t="s">
        <v>2215</v>
      </c>
      <c r="N252" s="64">
        <v>0</v>
      </c>
      <c r="O252" s="64">
        <v>0</v>
      </c>
      <c r="P252" s="64">
        <v>0</v>
      </c>
      <c r="Q252" s="64">
        <v>18</v>
      </c>
      <c r="R252" s="64">
        <f t="shared" si="34"/>
        <v>18</v>
      </c>
      <c r="S252" s="105" t="s">
        <v>7445</v>
      </c>
      <c r="T252" s="105" t="s">
        <v>7446</v>
      </c>
      <c r="U252" s="159">
        <f t="shared" si="35"/>
        <v>0</v>
      </c>
      <c r="V252" s="273">
        <v>0</v>
      </c>
      <c r="W252" s="100" t="str">
        <f t="shared" si="33"/>
        <v>No hay Programación</v>
      </c>
      <c r="X252" s="105" t="str">
        <f t="shared" si="36"/>
        <v>De acuerdo a lo programado</v>
      </c>
      <c r="Y252" s="105" t="s">
        <v>172</v>
      </c>
      <c r="Z252" s="159">
        <f t="shared" si="37"/>
        <v>18</v>
      </c>
      <c r="AA252" s="159"/>
      <c r="AB252" s="100" t="str">
        <f t="shared" si="40"/>
        <v>No hay ejecución</v>
      </c>
      <c r="AC252" s="105" t="str">
        <f t="shared" si="38"/>
        <v>NA</v>
      </c>
      <c r="AD252" s="166"/>
      <c r="AE252" s="65">
        <f t="shared" si="41"/>
        <v>0</v>
      </c>
      <c r="AF252" s="100" t="str">
        <f t="shared" si="42"/>
        <v>No hay Programación</v>
      </c>
      <c r="AG252" s="105" t="str">
        <f t="shared" si="39"/>
        <v>De acuerdo a lo programado</v>
      </c>
      <c r="AH252" s="166"/>
      <c r="AI252" s="100" t="s">
        <v>502</v>
      </c>
      <c r="AJ252" s="100" t="s">
        <v>502</v>
      </c>
    </row>
    <row r="253" spans="1:36" ht="37.049999999999997" customHeight="1" thickTop="1" thickBot="1">
      <c r="A253" s="232">
        <v>238</v>
      </c>
      <c r="B253" s="233">
        <v>0</v>
      </c>
      <c r="C253" s="233">
        <v>0</v>
      </c>
      <c r="D253" s="233">
        <v>0</v>
      </c>
      <c r="E253" s="233">
        <v>0</v>
      </c>
      <c r="F253" s="233">
        <v>21</v>
      </c>
      <c r="G253" s="231" t="s">
        <v>428</v>
      </c>
      <c r="H253" s="165" t="s">
        <v>7447</v>
      </c>
      <c r="I253" s="231" t="s">
        <v>20</v>
      </c>
      <c r="J253" s="231" t="s">
        <v>353</v>
      </c>
      <c r="K253" s="231" t="s">
        <v>172</v>
      </c>
      <c r="L253" s="165" t="s">
        <v>642</v>
      </c>
      <c r="M253" s="165" t="s">
        <v>643</v>
      </c>
      <c r="N253" s="64">
        <v>0</v>
      </c>
      <c r="O253" s="64">
        <v>0</v>
      </c>
      <c r="P253" s="64">
        <v>0</v>
      </c>
      <c r="Q253" s="64">
        <v>1</v>
      </c>
      <c r="R253" s="64">
        <f t="shared" si="34"/>
        <v>1</v>
      </c>
      <c r="S253" s="105" t="s">
        <v>7411</v>
      </c>
      <c r="T253" s="105" t="s">
        <v>7424</v>
      </c>
      <c r="U253" s="159">
        <f t="shared" si="35"/>
        <v>0</v>
      </c>
      <c r="V253" s="273">
        <v>0</v>
      </c>
      <c r="W253" s="100" t="str">
        <f t="shared" si="33"/>
        <v>No hay Programación</v>
      </c>
      <c r="X253" s="105" t="str">
        <f t="shared" si="36"/>
        <v>De acuerdo a lo programado</v>
      </c>
      <c r="Y253" s="105" t="s">
        <v>172</v>
      </c>
      <c r="Z253" s="159">
        <f t="shared" si="37"/>
        <v>1</v>
      </c>
      <c r="AA253" s="159"/>
      <c r="AB253" s="100" t="str">
        <f t="shared" si="40"/>
        <v>No hay ejecución</v>
      </c>
      <c r="AC253" s="105" t="str">
        <f t="shared" si="38"/>
        <v>NA</v>
      </c>
      <c r="AD253" s="166"/>
      <c r="AE253" s="65">
        <f t="shared" si="41"/>
        <v>0</v>
      </c>
      <c r="AF253" s="100" t="str">
        <f t="shared" si="42"/>
        <v>No hay Programación</v>
      </c>
      <c r="AG253" s="105" t="str">
        <f t="shared" si="39"/>
        <v>De acuerdo a lo programado</v>
      </c>
      <c r="AH253" s="166"/>
      <c r="AI253" s="100" t="s">
        <v>502</v>
      </c>
      <c r="AJ253" s="100" t="s">
        <v>502</v>
      </c>
    </row>
    <row r="254" spans="1:36" ht="37.049999999999997" customHeight="1" thickTop="1" thickBot="1">
      <c r="A254" s="232">
        <v>239</v>
      </c>
      <c r="B254" s="233">
        <v>0</v>
      </c>
      <c r="C254" s="233">
        <v>0</v>
      </c>
      <c r="D254" s="233">
        <v>0</v>
      </c>
      <c r="E254" s="233">
        <v>0</v>
      </c>
      <c r="F254" s="233">
        <v>21</v>
      </c>
      <c r="G254" s="231" t="s">
        <v>428</v>
      </c>
      <c r="H254" s="165" t="s">
        <v>7448</v>
      </c>
      <c r="I254" s="231" t="s">
        <v>20</v>
      </c>
      <c r="J254" s="231" t="s">
        <v>353</v>
      </c>
      <c r="K254" s="231" t="s">
        <v>172</v>
      </c>
      <c r="L254" s="165" t="s">
        <v>642</v>
      </c>
      <c r="M254" s="165" t="s">
        <v>643</v>
      </c>
      <c r="N254" s="64">
        <v>5</v>
      </c>
      <c r="O254" s="64">
        <v>0</v>
      </c>
      <c r="P254" s="64">
        <v>0</v>
      </c>
      <c r="Q254" s="64">
        <v>1</v>
      </c>
      <c r="R254" s="64">
        <f t="shared" si="34"/>
        <v>6</v>
      </c>
      <c r="S254" s="105" t="s">
        <v>7411</v>
      </c>
      <c r="T254" s="105" t="s">
        <v>7424</v>
      </c>
      <c r="U254" s="159">
        <f t="shared" si="35"/>
        <v>5</v>
      </c>
      <c r="V254" s="273">
        <v>3</v>
      </c>
      <c r="W254" s="100">
        <f t="shared" si="33"/>
        <v>0.6</v>
      </c>
      <c r="X254" s="105" t="str">
        <f t="shared" si="36"/>
        <v>En Riesgo de no Cumplimiento</v>
      </c>
      <c r="Y254" s="166" t="s">
        <v>7688</v>
      </c>
      <c r="Z254" s="159">
        <f t="shared" si="37"/>
        <v>1</v>
      </c>
      <c r="AA254" s="159"/>
      <c r="AB254" s="100" t="str">
        <f t="shared" si="40"/>
        <v>No hay ejecución</v>
      </c>
      <c r="AC254" s="105" t="str">
        <f t="shared" si="38"/>
        <v>NA</v>
      </c>
      <c r="AD254" s="166"/>
      <c r="AE254" s="65">
        <f t="shared" si="41"/>
        <v>3</v>
      </c>
      <c r="AF254" s="100">
        <f t="shared" si="42"/>
        <v>0.5</v>
      </c>
      <c r="AG254" s="105" t="str">
        <f t="shared" si="39"/>
        <v>Incumplimiento</v>
      </c>
      <c r="AH254" s="166"/>
      <c r="AI254" s="100" t="s">
        <v>502</v>
      </c>
      <c r="AJ254" s="100" t="s">
        <v>502</v>
      </c>
    </row>
    <row r="255" spans="1:36" ht="37.049999999999997" customHeight="1" thickTop="1" thickBot="1">
      <c r="A255" s="232">
        <v>240</v>
      </c>
      <c r="B255" s="233">
        <v>0</v>
      </c>
      <c r="C255" s="233">
        <v>0</v>
      </c>
      <c r="D255" s="233">
        <v>0</v>
      </c>
      <c r="E255" s="233">
        <v>0</v>
      </c>
      <c r="F255" s="233">
        <v>21</v>
      </c>
      <c r="G255" s="231" t="s">
        <v>428</v>
      </c>
      <c r="H255" s="165" t="s">
        <v>7449</v>
      </c>
      <c r="I255" s="231" t="s">
        <v>20</v>
      </c>
      <c r="J255" s="231" t="s">
        <v>353</v>
      </c>
      <c r="K255" s="231" t="s">
        <v>172</v>
      </c>
      <c r="L255" s="165" t="s">
        <v>642</v>
      </c>
      <c r="M255" s="165" t="s">
        <v>643</v>
      </c>
      <c r="N255" s="64">
        <v>2</v>
      </c>
      <c r="O255" s="64">
        <v>2</v>
      </c>
      <c r="P255" s="64">
        <v>2</v>
      </c>
      <c r="Q255" s="64">
        <v>2</v>
      </c>
      <c r="R255" s="64">
        <f t="shared" si="34"/>
        <v>8</v>
      </c>
      <c r="S255" s="105" t="s">
        <v>7439</v>
      </c>
      <c r="T255" s="105" t="s">
        <v>7424</v>
      </c>
      <c r="U255" s="159">
        <f t="shared" si="35"/>
        <v>4</v>
      </c>
      <c r="V255" s="273">
        <v>2</v>
      </c>
      <c r="W255" s="100">
        <f t="shared" ref="W255:W303" si="43">IF(V255="","No hay ejecución",IF(AND(U255&gt;0), V255/U255,"No hay Programación"))</f>
        <v>0.5</v>
      </c>
      <c r="X255" s="105" t="str">
        <f t="shared" si="36"/>
        <v>En Riesgo de no Cumplimiento</v>
      </c>
      <c r="Y255" s="105" t="s">
        <v>172</v>
      </c>
      <c r="Z255" s="159">
        <f t="shared" si="37"/>
        <v>4</v>
      </c>
      <c r="AA255" s="159"/>
      <c r="AB255" s="100" t="str">
        <f t="shared" si="40"/>
        <v>No hay ejecución</v>
      </c>
      <c r="AC255" s="105" t="str">
        <f t="shared" si="38"/>
        <v>NA</v>
      </c>
      <c r="AD255" s="166"/>
      <c r="AE255" s="65">
        <f t="shared" si="41"/>
        <v>2</v>
      </c>
      <c r="AF255" s="100">
        <f t="shared" si="42"/>
        <v>0.25</v>
      </c>
      <c r="AG255" s="105" t="str">
        <f t="shared" si="39"/>
        <v>Incumplimiento</v>
      </c>
      <c r="AH255" s="166"/>
      <c r="AI255" s="100" t="s">
        <v>502</v>
      </c>
      <c r="AJ255" s="100" t="s">
        <v>502</v>
      </c>
    </row>
    <row r="256" spans="1:36" ht="37.049999999999997" customHeight="1" thickTop="1" thickBot="1">
      <c r="A256" s="232">
        <v>241</v>
      </c>
      <c r="B256" s="233">
        <v>0</v>
      </c>
      <c r="C256" s="233">
        <v>0</v>
      </c>
      <c r="D256" s="233">
        <v>0</v>
      </c>
      <c r="E256" s="233">
        <v>0</v>
      </c>
      <c r="F256" s="233">
        <v>21</v>
      </c>
      <c r="G256" s="231" t="s">
        <v>428</v>
      </c>
      <c r="H256" s="165" t="s">
        <v>7450</v>
      </c>
      <c r="I256" s="231" t="s">
        <v>20</v>
      </c>
      <c r="J256" s="231" t="s">
        <v>353</v>
      </c>
      <c r="K256" s="231" t="s">
        <v>172</v>
      </c>
      <c r="L256" s="165" t="s">
        <v>642</v>
      </c>
      <c r="M256" s="165" t="s">
        <v>643</v>
      </c>
      <c r="N256" s="64">
        <v>0</v>
      </c>
      <c r="O256" s="64">
        <v>0</v>
      </c>
      <c r="P256" s="64">
        <v>1</v>
      </c>
      <c r="Q256" s="64">
        <v>0</v>
      </c>
      <c r="R256" s="64">
        <f t="shared" si="34"/>
        <v>1</v>
      </c>
      <c r="S256" s="105" t="s">
        <v>7429</v>
      </c>
      <c r="T256" s="105" t="s">
        <v>324</v>
      </c>
      <c r="U256" s="159">
        <f t="shared" si="35"/>
        <v>0</v>
      </c>
      <c r="V256" s="273">
        <v>0</v>
      </c>
      <c r="W256" s="100" t="str">
        <f t="shared" si="43"/>
        <v>No hay Programación</v>
      </c>
      <c r="X256" s="105" t="str">
        <f t="shared" si="36"/>
        <v>De acuerdo a lo programado</v>
      </c>
      <c r="Y256" s="105" t="s">
        <v>172</v>
      </c>
      <c r="Z256" s="159">
        <f t="shared" si="37"/>
        <v>1</v>
      </c>
      <c r="AA256" s="159"/>
      <c r="AB256" s="100" t="str">
        <f t="shared" si="40"/>
        <v>No hay ejecución</v>
      </c>
      <c r="AC256" s="105" t="str">
        <f t="shared" si="38"/>
        <v>NA</v>
      </c>
      <c r="AD256" s="166"/>
      <c r="AE256" s="65">
        <f t="shared" si="41"/>
        <v>0</v>
      </c>
      <c r="AF256" s="100" t="str">
        <f t="shared" si="42"/>
        <v>No hay Programación</v>
      </c>
      <c r="AG256" s="105" t="str">
        <f t="shared" si="39"/>
        <v>De acuerdo a lo programado</v>
      </c>
      <c r="AH256" s="166"/>
      <c r="AI256" s="100" t="s">
        <v>502</v>
      </c>
      <c r="AJ256" s="100" t="s">
        <v>502</v>
      </c>
    </row>
    <row r="257" spans="1:36" ht="37.049999999999997" customHeight="1" thickTop="1" thickBot="1">
      <c r="A257" s="232">
        <v>242</v>
      </c>
      <c r="B257" s="233">
        <v>0</v>
      </c>
      <c r="C257" s="233">
        <v>0</v>
      </c>
      <c r="D257" s="233">
        <v>0</v>
      </c>
      <c r="E257" s="233">
        <v>0</v>
      </c>
      <c r="F257" s="233">
        <v>21</v>
      </c>
      <c r="G257" s="231" t="s">
        <v>428</v>
      </c>
      <c r="H257" s="165" t="s">
        <v>7451</v>
      </c>
      <c r="I257" s="231" t="s">
        <v>18</v>
      </c>
      <c r="J257" s="231" t="s">
        <v>353</v>
      </c>
      <c r="K257" s="231" t="s">
        <v>172</v>
      </c>
      <c r="L257" s="165" t="s">
        <v>640</v>
      </c>
      <c r="M257" s="165" t="s">
        <v>4215</v>
      </c>
      <c r="N257" s="64">
        <v>0</v>
      </c>
      <c r="O257" s="64">
        <v>0</v>
      </c>
      <c r="P257" s="64">
        <v>0</v>
      </c>
      <c r="Q257" s="64">
        <v>1</v>
      </c>
      <c r="R257" s="64">
        <f t="shared" si="34"/>
        <v>1</v>
      </c>
      <c r="S257" s="105" t="s">
        <v>7429</v>
      </c>
      <c r="T257" s="105" t="s">
        <v>7452</v>
      </c>
      <c r="U257" s="159">
        <f t="shared" si="35"/>
        <v>0</v>
      </c>
      <c r="V257" s="273">
        <v>0</v>
      </c>
      <c r="W257" s="100" t="str">
        <f t="shared" si="43"/>
        <v>No hay Programación</v>
      </c>
      <c r="X257" s="105" t="str">
        <f t="shared" si="36"/>
        <v>De acuerdo a lo programado</v>
      </c>
      <c r="Y257" s="105" t="s">
        <v>172</v>
      </c>
      <c r="Z257" s="159">
        <f t="shared" si="37"/>
        <v>1</v>
      </c>
      <c r="AA257" s="159"/>
      <c r="AB257" s="100" t="str">
        <f t="shared" si="40"/>
        <v>No hay ejecución</v>
      </c>
      <c r="AC257" s="105" t="str">
        <f t="shared" si="38"/>
        <v>NA</v>
      </c>
      <c r="AD257" s="166"/>
      <c r="AE257" s="65">
        <f t="shared" si="41"/>
        <v>0</v>
      </c>
      <c r="AF257" s="100" t="str">
        <f t="shared" si="42"/>
        <v>No hay Programación</v>
      </c>
      <c r="AG257" s="105" t="str">
        <f t="shared" si="39"/>
        <v>De acuerdo a lo programado</v>
      </c>
      <c r="AH257" s="166"/>
      <c r="AI257" s="100" t="s">
        <v>502</v>
      </c>
      <c r="AJ257" s="100" t="s">
        <v>502</v>
      </c>
    </row>
    <row r="258" spans="1:36" ht="37.049999999999997" customHeight="1" thickTop="1" thickBot="1">
      <c r="A258" s="232">
        <v>243</v>
      </c>
      <c r="B258" s="233">
        <v>0</v>
      </c>
      <c r="C258" s="233">
        <v>0</v>
      </c>
      <c r="D258" s="233">
        <v>0</v>
      </c>
      <c r="E258" s="233">
        <v>0</v>
      </c>
      <c r="F258" s="233">
        <v>21</v>
      </c>
      <c r="G258" s="231" t="s">
        <v>428</v>
      </c>
      <c r="H258" s="165" t="s">
        <v>7453</v>
      </c>
      <c r="I258" s="231" t="s">
        <v>20</v>
      </c>
      <c r="J258" s="231" t="s">
        <v>353</v>
      </c>
      <c r="K258" s="231" t="s">
        <v>172</v>
      </c>
      <c r="L258" s="165" t="s">
        <v>642</v>
      </c>
      <c r="M258" s="165" t="s">
        <v>643</v>
      </c>
      <c r="N258" s="64">
        <v>1</v>
      </c>
      <c r="O258" s="64">
        <v>2</v>
      </c>
      <c r="P258" s="64">
        <v>2</v>
      </c>
      <c r="Q258" s="64">
        <v>1</v>
      </c>
      <c r="R258" s="64">
        <f t="shared" si="34"/>
        <v>6</v>
      </c>
      <c r="S258" s="105" t="s">
        <v>7432</v>
      </c>
      <c r="T258" s="105" t="s">
        <v>7424</v>
      </c>
      <c r="U258" s="159">
        <f t="shared" si="35"/>
        <v>3</v>
      </c>
      <c r="V258" s="273">
        <v>1</v>
      </c>
      <c r="W258" s="100">
        <f t="shared" si="43"/>
        <v>0.33333333333333331</v>
      </c>
      <c r="X258" s="105" t="str">
        <f t="shared" si="36"/>
        <v>En Riesgo de no Cumplimiento</v>
      </c>
      <c r="Y258" s="105" t="s">
        <v>172</v>
      </c>
      <c r="Z258" s="159">
        <f t="shared" si="37"/>
        <v>3</v>
      </c>
      <c r="AA258" s="159"/>
      <c r="AB258" s="100" t="str">
        <f t="shared" si="40"/>
        <v>No hay ejecución</v>
      </c>
      <c r="AC258" s="105" t="str">
        <f t="shared" si="38"/>
        <v>NA</v>
      </c>
      <c r="AD258" s="166"/>
      <c r="AE258" s="65">
        <f t="shared" si="41"/>
        <v>1</v>
      </c>
      <c r="AF258" s="100">
        <f t="shared" si="42"/>
        <v>0.16666666666666666</v>
      </c>
      <c r="AG258" s="105" t="str">
        <f t="shared" si="39"/>
        <v>Incumplimiento</v>
      </c>
      <c r="AH258" s="166"/>
      <c r="AI258" s="100" t="s">
        <v>502</v>
      </c>
      <c r="AJ258" s="100" t="s">
        <v>502</v>
      </c>
    </row>
    <row r="259" spans="1:36" ht="37.049999999999997" customHeight="1" thickTop="1" thickBot="1">
      <c r="A259" s="232">
        <v>244</v>
      </c>
      <c r="B259" s="233">
        <v>0</v>
      </c>
      <c r="C259" s="233">
        <v>0</v>
      </c>
      <c r="D259" s="233">
        <v>0</v>
      </c>
      <c r="E259" s="233">
        <v>0</v>
      </c>
      <c r="F259" s="233">
        <v>21</v>
      </c>
      <c r="G259" s="231" t="s">
        <v>428</v>
      </c>
      <c r="H259" s="165" t="s">
        <v>7454</v>
      </c>
      <c r="I259" s="231" t="s">
        <v>20</v>
      </c>
      <c r="J259" s="231" t="s">
        <v>353</v>
      </c>
      <c r="K259" s="231" t="s">
        <v>172</v>
      </c>
      <c r="L259" s="165" t="s">
        <v>642</v>
      </c>
      <c r="M259" s="165" t="s">
        <v>643</v>
      </c>
      <c r="N259" s="64">
        <v>1</v>
      </c>
      <c r="O259" s="64">
        <v>2</v>
      </c>
      <c r="P259" s="64">
        <v>2</v>
      </c>
      <c r="Q259" s="64">
        <v>1</v>
      </c>
      <c r="R259" s="64">
        <f t="shared" si="34"/>
        <v>6</v>
      </c>
      <c r="S259" s="105" t="s">
        <v>7445</v>
      </c>
      <c r="T259" s="105" t="s">
        <v>7455</v>
      </c>
      <c r="U259" s="159">
        <f t="shared" si="35"/>
        <v>3</v>
      </c>
      <c r="V259" s="273">
        <v>1</v>
      </c>
      <c r="W259" s="100">
        <f t="shared" si="43"/>
        <v>0.33333333333333331</v>
      </c>
      <c r="X259" s="105" t="str">
        <f t="shared" si="36"/>
        <v>En Riesgo de no Cumplimiento</v>
      </c>
      <c r="Y259" s="105" t="s">
        <v>172</v>
      </c>
      <c r="Z259" s="159">
        <f t="shared" si="37"/>
        <v>3</v>
      </c>
      <c r="AA259" s="159"/>
      <c r="AB259" s="100" t="str">
        <f t="shared" si="40"/>
        <v>No hay ejecución</v>
      </c>
      <c r="AC259" s="105" t="str">
        <f t="shared" si="38"/>
        <v>NA</v>
      </c>
      <c r="AD259" s="166"/>
      <c r="AE259" s="65">
        <f t="shared" si="41"/>
        <v>1</v>
      </c>
      <c r="AF259" s="100">
        <f t="shared" si="42"/>
        <v>0.16666666666666666</v>
      </c>
      <c r="AG259" s="105" t="str">
        <f t="shared" si="39"/>
        <v>Incumplimiento</v>
      </c>
      <c r="AH259" s="166"/>
      <c r="AI259" s="100" t="s">
        <v>502</v>
      </c>
      <c r="AJ259" s="100" t="s">
        <v>502</v>
      </c>
    </row>
    <row r="260" spans="1:36" ht="37.049999999999997" customHeight="1" thickTop="1" thickBot="1">
      <c r="A260" s="232">
        <v>245</v>
      </c>
      <c r="B260" s="233">
        <v>0</v>
      </c>
      <c r="C260" s="233">
        <v>0</v>
      </c>
      <c r="D260" s="233">
        <v>0</v>
      </c>
      <c r="E260" s="233">
        <v>0</v>
      </c>
      <c r="F260" s="233">
        <v>21</v>
      </c>
      <c r="G260" s="231" t="s">
        <v>428</v>
      </c>
      <c r="H260" s="165" t="s">
        <v>7456</v>
      </c>
      <c r="I260" s="231" t="s">
        <v>18</v>
      </c>
      <c r="J260" s="231" t="s">
        <v>353</v>
      </c>
      <c r="K260" s="231" t="s">
        <v>172</v>
      </c>
      <c r="L260" s="165" t="s">
        <v>640</v>
      </c>
      <c r="M260" s="165" t="s">
        <v>636</v>
      </c>
      <c r="N260" s="64">
        <v>0</v>
      </c>
      <c r="O260" s="64">
        <v>0</v>
      </c>
      <c r="P260" s="64">
        <v>0</v>
      </c>
      <c r="Q260" s="64">
        <v>1</v>
      </c>
      <c r="R260" s="64">
        <f t="shared" si="34"/>
        <v>1</v>
      </c>
      <c r="S260" s="105" t="s">
        <v>7411</v>
      </c>
      <c r="T260" s="105" t="s">
        <v>7424</v>
      </c>
      <c r="U260" s="159">
        <f t="shared" si="35"/>
        <v>0</v>
      </c>
      <c r="V260" s="273">
        <v>0</v>
      </c>
      <c r="W260" s="100" t="str">
        <f t="shared" si="43"/>
        <v>No hay Programación</v>
      </c>
      <c r="X260" s="105" t="str">
        <f t="shared" si="36"/>
        <v>De acuerdo a lo programado</v>
      </c>
      <c r="Y260" s="105" t="s">
        <v>172</v>
      </c>
      <c r="Z260" s="159">
        <f t="shared" si="37"/>
        <v>1</v>
      </c>
      <c r="AA260" s="159"/>
      <c r="AB260" s="100" t="str">
        <f t="shared" si="40"/>
        <v>No hay ejecución</v>
      </c>
      <c r="AC260" s="105" t="str">
        <f t="shared" si="38"/>
        <v>NA</v>
      </c>
      <c r="AD260" s="166"/>
      <c r="AE260" s="65">
        <f t="shared" si="41"/>
        <v>0</v>
      </c>
      <c r="AF260" s="100" t="str">
        <f t="shared" si="42"/>
        <v>No hay Programación</v>
      </c>
      <c r="AG260" s="105" t="str">
        <f t="shared" si="39"/>
        <v>De acuerdo a lo programado</v>
      </c>
      <c r="AH260" s="166"/>
      <c r="AI260" s="100" t="s">
        <v>502</v>
      </c>
      <c r="AJ260" s="100" t="s">
        <v>502</v>
      </c>
    </row>
    <row r="261" spans="1:36" ht="37.049999999999997" customHeight="1" thickTop="1" thickBot="1">
      <c r="A261" s="232">
        <v>246</v>
      </c>
      <c r="B261" s="233">
        <v>0</v>
      </c>
      <c r="C261" s="233">
        <v>0</v>
      </c>
      <c r="D261" s="233">
        <v>0</v>
      </c>
      <c r="E261" s="233">
        <v>0</v>
      </c>
      <c r="F261" s="233">
        <v>21</v>
      </c>
      <c r="G261" s="231" t="s">
        <v>428</v>
      </c>
      <c r="H261" s="165" t="s">
        <v>7457</v>
      </c>
      <c r="I261" s="231" t="s">
        <v>18</v>
      </c>
      <c r="J261" s="231" t="s">
        <v>353</v>
      </c>
      <c r="K261" s="231" t="s">
        <v>172</v>
      </c>
      <c r="L261" s="165" t="s">
        <v>3763</v>
      </c>
      <c r="M261" s="165" t="s">
        <v>3764</v>
      </c>
      <c r="N261" s="64">
        <v>0</v>
      </c>
      <c r="O261" s="64">
        <v>4</v>
      </c>
      <c r="P261" s="64">
        <v>4</v>
      </c>
      <c r="Q261" s="64">
        <v>4</v>
      </c>
      <c r="R261" s="64">
        <f t="shared" si="34"/>
        <v>12</v>
      </c>
      <c r="S261" s="105" t="s">
        <v>7411</v>
      </c>
      <c r="T261" s="105" t="s">
        <v>7424</v>
      </c>
      <c r="U261" s="159">
        <f t="shared" si="35"/>
        <v>4</v>
      </c>
      <c r="V261" s="273">
        <v>0</v>
      </c>
      <c r="W261" s="100">
        <f t="shared" si="43"/>
        <v>0</v>
      </c>
      <c r="X261" s="105" t="str">
        <f t="shared" si="36"/>
        <v>En Riesgo de no Cumplimiento</v>
      </c>
      <c r="Y261" s="105" t="s">
        <v>172</v>
      </c>
      <c r="Z261" s="159">
        <f t="shared" si="37"/>
        <v>8</v>
      </c>
      <c r="AA261" s="159"/>
      <c r="AB261" s="100" t="str">
        <f t="shared" si="40"/>
        <v>No hay ejecución</v>
      </c>
      <c r="AC261" s="105" t="str">
        <f t="shared" si="38"/>
        <v>NA</v>
      </c>
      <c r="AD261" s="166"/>
      <c r="AE261" s="65">
        <f t="shared" si="41"/>
        <v>0</v>
      </c>
      <c r="AF261" s="100" t="str">
        <f t="shared" si="42"/>
        <v>No hay Programación</v>
      </c>
      <c r="AG261" s="105" t="str">
        <f t="shared" si="39"/>
        <v>De acuerdo a lo programado</v>
      </c>
      <c r="AH261" s="166"/>
      <c r="AI261" s="100" t="s">
        <v>502</v>
      </c>
      <c r="AJ261" s="100" t="s">
        <v>502</v>
      </c>
    </row>
    <row r="262" spans="1:36" ht="37.049999999999997" customHeight="1" thickTop="1" thickBot="1">
      <c r="A262" s="232">
        <v>247</v>
      </c>
      <c r="B262" s="233">
        <v>0</v>
      </c>
      <c r="C262" s="233">
        <v>0</v>
      </c>
      <c r="D262" s="233">
        <v>0</v>
      </c>
      <c r="E262" s="233">
        <v>0</v>
      </c>
      <c r="F262" s="233">
        <v>21</v>
      </c>
      <c r="G262" s="231" t="s">
        <v>428</v>
      </c>
      <c r="H262" s="165" t="s">
        <v>7458</v>
      </c>
      <c r="I262" s="231" t="s">
        <v>18</v>
      </c>
      <c r="J262" s="231" t="s">
        <v>353</v>
      </c>
      <c r="K262" s="231" t="s">
        <v>172</v>
      </c>
      <c r="L262" s="165" t="s">
        <v>3807</v>
      </c>
      <c r="M262" s="165" t="s">
        <v>7338</v>
      </c>
      <c r="N262" s="64">
        <v>9</v>
      </c>
      <c r="O262" s="64">
        <v>9</v>
      </c>
      <c r="P262" s="64">
        <v>9</v>
      </c>
      <c r="Q262" s="64">
        <v>9</v>
      </c>
      <c r="R262" s="64">
        <f t="shared" si="34"/>
        <v>36</v>
      </c>
      <c r="S262" s="105" t="s">
        <v>7411</v>
      </c>
      <c r="T262" s="105" t="s">
        <v>7424</v>
      </c>
      <c r="U262" s="159">
        <f t="shared" si="35"/>
        <v>18</v>
      </c>
      <c r="V262" s="273">
        <v>9</v>
      </c>
      <c r="W262" s="100">
        <f t="shared" si="43"/>
        <v>0.5</v>
      </c>
      <c r="X262" s="105" t="str">
        <f t="shared" si="36"/>
        <v>En Riesgo de no Cumplimiento</v>
      </c>
      <c r="Y262" s="105" t="s">
        <v>172</v>
      </c>
      <c r="Z262" s="159">
        <f t="shared" si="37"/>
        <v>18</v>
      </c>
      <c r="AA262" s="159"/>
      <c r="AB262" s="100" t="str">
        <f t="shared" si="40"/>
        <v>No hay ejecución</v>
      </c>
      <c r="AC262" s="105" t="str">
        <f t="shared" si="38"/>
        <v>NA</v>
      </c>
      <c r="AD262" s="166"/>
      <c r="AE262" s="65">
        <f t="shared" si="41"/>
        <v>9</v>
      </c>
      <c r="AF262" s="100">
        <f t="shared" si="42"/>
        <v>0.25</v>
      </c>
      <c r="AG262" s="105" t="str">
        <f t="shared" si="39"/>
        <v>Incumplimiento</v>
      </c>
      <c r="AH262" s="166"/>
      <c r="AI262" s="100" t="s">
        <v>502</v>
      </c>
      <c r="AJ262" s="100" t="s">
        <v>502</v>
      </c>
    </row>
    <row r="263" spans="1:36" ht="37.049999999999997" customHeight="1" thickTop="1" thickBot="1">
      <c r="A263" s="232">
        <v>248</v>
      </c>
      <c r="B263" s="233">
        <v>0</v>
      </c>
      <c r="C263" s="233">
        <v>0</v>
      </c>
      <c r="D263" s="233">
        <v>0</v>
      </c>
      <c r="E263" s="233">
        <v>0</v>
      </c>
      <c r="F263" s="233">
        <v>21</v>
      </c>
      <c r="G263" s="231" t="s">
        <v>428</v>
      </c>
      <c r="H263" s="165" t="s">
        <v>7459</v>
      </c>
      <c r="I263" s="231" t="s">
        <v>20</v>
      </c>
      <c r="J263" s="231" t="s">
        <v>353</v>
      </c>
      <c r="K263" s="231" t="s">
        <v>172</v>
      </c>
      <c r="L263" s="165" t="s">
        <v>2214</v>
      </c>
      <c r="M263" s="165" t="s">
        <v>2215</v>
      </c>
      <c r="N263" s="64">
        <v>22</v>
      </c>
      <c r="O263" s="64">
        <v>40</v>
      </c>
      <c r="P263" s="64">
        <v>40</v>
      </c>
      <c r="Q263" s="64">
        <v>40</v>
      </c>
      <c r="R263" s="64">
        <f t="shared" si="34"/>
        <v>142</v>
      </c>
      <c r="S263" s="105" t="s">
        <v>7439</v>
      </c>
      <c r="T263" s="105" t="s">
        <v>7460</v>
      </c>
      <c r="U263" s="159">
        <f t="shared" si="35"/>
        <v>62</v>
      </c>
      <c r="V263" s="273">
        <v>14</v>
      </c>
      <c r="W263" s="100">
        <f t="shared" si="43"/>
        <v>0.22580645161290322</v>
      </c>
      <c r="X263" s="105" t="str">
        <f t="shared" si="36"/>
        <v>En Riesgo de no Cumplimiento</v>
      </c>
      <c r="Y263" s="166" t="s">
        <v>7461</v>
      </c>
      <c r="Z263" s="159">
        <f t="shared" si="37"/>
        <v>80</v>
      </c>
      <c r="AA263" s="159"/>
      <c r="AB263" s="100" t="str">
        <f t="shared" si="40"/>
        <v>No hay ejecución</v>
      </c>
      <c r="AC263" s="105" t="str">
        <f t="shared" si="38"/>
        <v>NA</v>
      </c>
      <c r="AD263" s="166"/>
      <c r="AE263" s="65">
        <f t="shared" si="41"/>
        <v>14</v>
      </c>
      <c r="AF263" s="100">
        <f t="shared" si="42"/>
        <v>9.8591549295774641E-2</v>
      </c>
      <c r="AG263" s="105" t="str">
        <f t="shared" si="39"/>
        <v>Incumplimiento</v>
      </c>
      <c r="AH263" s="166"/>
      <c r="AI263" s="100" t="s">
        <v>502</v>
      </c>
      <c r="AJ263" s="100" t="s">
        <v>502</v>
      </c>
    </row>
    <row r="264" spans="1:36" ht="37.049999999999997" customHeight="1" thickTop="1" thickBot="1">
      <c r="A264" s="232">
        <v>249</v>
      </c>
      <c r="B264" s="233">
        <v>0</v>
      </c>
      <c r="C264" s="233">
        <v>0</v>
      </c>
      <c r="D264" s="233">
        <v>0</v>
      </c>
      <c r="E264" s="233" t="s">
        <v>205</v>
      </c>
      <c r="F264" s="233">
        <v>21</v>
      </c>
      <c r="G264" s="231" t="s">
        <v>478</v>
      </c>
      <c r="H264" s="165" t="s">
        <v>7463</v>
      </c>
      <c r="I264" s="231" t="s">
        <v>20</v>
      </c>
      <c r="J264" s="231" t="s">
        <v>172</v>
      </c>
      <c r="K264" s="231" t="s">
        <v>172</v>
      </c>
      <c r="L264" s="165" t="s">
        <v>640</v>
      </c>
      <c r="M264" s="165" t="s">
        <v>636</v>
      </c>
      <c r="N264" s="64">
        <v>0</v>
      </c>
      <c r="O264" s="64">
        <v>1</v>
      </c>
      <c r="P264" s="64">
        <v>0</v>
      </c>
      <c r="Q264" s="64">
        <v>1</v>
      </c>
      <c r="R264" s="64">
        <f t="shared" si="34"/>
        <v>2</v>
      </c>
      <c r="S264" s="105" t="s">
        <v>7462</v>
      </c>
      <c r="T264" s="105" t="s">
        <v>172</v>
      </c>
      <c r="U264" s="159">
        <f t="shared" si="35"/>
        <v>1</v>
      </c>
      <c r="V264" s="273">
        <v>1</v>
      </c>
      <c r="W264" s="100">
        <f t="shared" si="43"/>
        <v>1</v>
      </c>
      <c r="X264" s="105" t="str">
        <f t="shared" si="36"/>
        <v>De acuerdo a lo programado</v>
      </c>
      <c r="Y264" s="105" t="s">
        <v>172</v>
      </c>
      <c r="Z264" s="159">
        <f t="shared" si="37"/>
        <v>1</v>
      </c>
      <c r="AA264" s="159"/>
      <c r="AB264" s="100" t="str">
        <f t="shared" si="40"/>
        <v>No hay ejecución</v>
      </c>
      <c r="AC264" s="105" t="str">
        <f t="shared" si="38"/>
        <v>NA</v>
      </c>
      <c r="AD264" s="166"/>
      <c r="AE264" s="65">
        <f t="shared" si="41"/>
        <v>1</v>
      </c>
      <c r="AF264" s="100">
        <f t="shared" si="42"/>
        <v>0.5</v>
      </c>
      <c r="AG264" s="105" t="str">
        <f t="shared" si="39"/>
        <v>Incumplimiento</v>
      </c>
      <c r="AH264" s="166"/>
      <c r="AI264" s="100" t="s">
        <v>502</v>
      </c>
      <c r="AJ264" s="100" t="s">
        <v>502</v>
      </c>
    </row>
    <row r="265" spans="1:36" ht="37.049999999999997" customHeight="1" thickTop="1" thickBot="1">
      <c r="A265" s="232">
        <v>250</v>
      </c>
      <c r="B265" s="233">
        <v>0</v>
      </c>
      <c r="C265" s="233">
        <v>0</v>
      </c>
      <c r="D265" s="233">
        <v>0</v>
      </c>
      <c r="E265" s="233" t="s">
        <v>205</v>
      </c>
      <c r="F265" s="233">
        <v>21</v>
      </c>
      <c r="G265" s="231" t="s">
        <v>478</v>
      </c>
      <c r="H265" s="165" t="s">
        <v>4645</v>
      </c>
      <c r="I265" s="231" t="s">
        <v>20</v>
      </c>
      <c r="J265" s="231" t="s">
        <v>172</v>
      </c>
      <c r="K265" s="231" t="s">
        <v>172</v>
      </c>
      <c r="L265" s="165" t="s">
        <v>642</v>
      </c>
      <c r="M265" s="165" t="s">
        <v>636</v>
      </c>
      <c r="N265" s="64">
        <v>0</v>
      </c>
      <c r="O265" s="64">
        <v>0</v>
      </c>
      <c r="P265" s="64">
        <v>0</v>
      </c>
      <c r="Q265" s="64">
        <v>6</v>
      </c>
      <c r="R265" s="64">
        <f t="shared" si="34"/>
        <v>6</v>
      </c>
      <c r="S265" s="105" t="s">
        <v>7462</v>
      </c>
      <c r="T265" s="105" t="s">
        <v>172</v>
      </c>
      <c r="U265" s="159">
        <f t="shared" si="35"/>
        <v>0</v>
      </c>
      <c r="V265" s="273">
        <v>0</v>
      </c>
      <c r="W265" s="100" t="str">
        <f t="shared" si="43"/>
        <v>No hay Programación</v>
      </c>
      <c r="X265" s="105" t="str">
        <f t="shared" si="36"/>
        <v>De acuerdo a lo programado</v>
      </c>
      <c r="Y265" s="105" t="s">
        <v>172</v>
      </c>
      <c r="Z265" s="159">
        <f t="shared" si="37"/>
        <v>6</v>
      </c>
      <c r="AA265" s="159"/>
      <c r="AB265" s="100" t="str">
        <f t="shared" si="40"/>
        <v>No hay ejecución</v>
      </c>
      <c r="AC265" s="105" t="str">
        <f t="shared" si="38"/>
        <v>NA</v>
      </c>
      <c r="AD265" s="166"/>
      <c r="AE265" s="65">
        <f t="shared" si="41"/>
        <v>0</v>
      </c>
      <c r="AF265" s="100" t="str">
        <f t="shared" si="42"/>
        <v>No hay Programación</v>
      </c>
      <c r="AG265" s="105" t="str">
        <f t="shared" si="39"/>
        <v>De acuerdo a lo programado</v>
      </c>
      <c r="AH265" s="166"/>
      <c r="AI265" s="100" t="s">
        <v>502</v>
      </c>
      <c r="AJ265" s="100" t="s">
        <v>502</v>
      </c>
    </row>
    <row r="266" spans="1:36" ht="37.049999999999997" customHeight="1" thickTop="1" thickBot="1">
      <c r="A266" s="232">
        <v>251</v>
      </c>
      <c r="B266" s="233">
        <v>0</v>
      </c>
      <c r="C266" s="233">
        <v>0</v>
      </c>
      <c r="D266" s="233">
        <v>0</v>
      </c>
      <c r="E266" s="233" t="s">
        <v>205</v>
      </c>
      <c r="F266" s="233">
        <v>21</v>
      </c>
      <c r="G266" s="231" t="s">
        <v>478</v>
      </c>
      <c r="H266" s="165" t="s">
        <v>7464</v>
      </c>
      <c r="I266" s="231" t="s">
        <v>20</v>
      </c>
      <c r="J266" s="231" t="s">
        <v>172</v>
      </c>
      <c r="K266" s="231" t="s">
        <v>172</v>
      </c>
      <c r="L266" s="165" t="s">
        <v>2247</v>
      </c>
      <c r="M266" s="165" t="s">
        <v>643</v>
      </c>
      <c r="N266" s="64">
        <v>0</v>
      </c>
      <c r="O266" s="64">
        <v>3</v>
      </c>
      <c r="P266" s="64">
        <v>0</v>
      </c>
      <c r="Q266" s="64">
        <v>3</v>
      </c>
      <c r="R266" s="64">
        <f t="shared" si="34"/>
        <v>6</v>
      </c>
      <c r="S266" s="105" t="s">
        <v>7462</v>
      </c>
      <c r="T266" s="105" t="s">
        <v>7465</v>
      </c>
      <c r="U266" s="159">
        <f t="shared" si="35"/>
        <v>3</v>
      </c>
      <c r="V266" s="273">
        <v>3</v>
      </c>
      <c r="W266" s="100">
        <f t="shared" si="43"/>
        <v>1</v>
      </c>
      <c r="X266" s="105" t="str">
        <f t="shared" si="36"/>
        <v>De acuerdo a lo programado</v>
      </c>
      <c r="Y266" s="105" t="s">
        <v>172</v>
      </c>
      <c r="Z266" s="159">
        <f t="shared" si="37"/>
        <v>3</v>
      </c>
      <c r="AA266" s="159"/>
      <c r="AB266" s="100" t="str">
        <f t="shared" si="40"/>
        <v>No hay ejecución</v>
      </c>
      <c r="AC266" s="105" t="str">
        <f t="shared" si="38"/>
        <v>NA</v>
      </c>
      <c r="AD266" s="166"/>
      <c r="AE266" s="65">
        <f t="shared" si="41"/>
        <v>3</v>
      </c>
      <c r="AF266" s="100">
        <f t="shared" si="42"/>
        <v>0.5</v>
      </c>
      <c r="AG266" s="105" t="str">
        <f t="shared" si="39"/>
        <v>Incumplimiento</v>
      </c>
      <c r="AH266" s="166"/>
      <c r="AI266" s="100" t="s">
        <v>502</v>
      </c>
      <c r="AJ266" s="100" t="s">
        <v>502</v>
      </c>
    </row>
    <row r="267" spans="1:36" ht="37.049999999999997" customHeight="1" thickTop="1" thickBot="1">
      <c r="A267" s="232">
        <v>252</v>
      </c>
      <c r="B267" s="233">
        <v>0</v>
      </c>
      <c r="C267" s="233" t="s">
        <v>41</v>
      </c>
      <c r="D267" s="233">
        <v>0</v>
      </c>
      <c r="E267" s="233" t="s">
        <v>66</v>
      </c>
      <c r="F267" s="233">
        <v>21</v>
      </c>
      <c r="G267" s="231" t="s">
        <v>507</v>
      </c>
      <c r="H267" s="165" t="s">
        <v>7466</v>
      </c>
      <c r="I267" s="231" t="s">
        <v>20</v>
      </c>
      <c r="J267" s="231" t="s">
        <v>172</v>
      </c>
      <c r="K267" s="231" t="s">
        <v>172</v>
      </c>
      <c r="L267" s="165" t="s">
        <v>640</v>
      </c>
      <c r="M267" s="165" t="s">
        <v>636</v>
      </c>
      <c r="N267" s="64">
        <v>1</v>
      </c>
      <c r="O267" s="64">
        <v>0</v>
      </c>
      <c r="P267" s="64">
        <v>0</v>
      </c>
      <c r="Q267" s="64">
        <v>0</v>
      </c>
      <c r="R267" s="64">
        <f t="shared" si="34"/>
        <v>1</v>
      </c>
      <c r="S267" s="105" t="s">
        <v>7467</v>
      </c>
      <c r="T267" s="105" t="s">
        <v>7468</v>
      </c>
      <c r="U267" s="159">
        <f t="shared" si="35"/>
        <v>1</v>
      </c>
      <c r="V267" s="273">
        <v>0</v>
      </c>
      <c r="W267" s="100">
        <f t="shared" si="43"/>
        <v>0</v>
      </c>
      <c r="X267" s="105" t="str">
        <f t="shared" si="36"/>
        <v>En Riesgo de no Cumplimiento</v>
      </c>
      <c r="Y267" s="105" t="s">
        <v>172</v>
      </c>
      <c r="Z267" s="159">
        <f t="shared" si="37"/>
        <v>0</v>
      </c>
      <c r="AA267" s="159"/>
      <c r="AB267" s="100" t="str">
        <f t="shared" si="40"/>
        <v>No hay ejecución</v>
      </c>
      <c r="AC267" s="105" t="str">
        <f t="shared" si="38"/>
        <v>NA</v>
      </c>
      <c r="AD267" s="166"/>
      <c r="AE267" s="65">
        <f t="shared" si="41"/>
        <v>0</v>
      </c>
      <c r="AF267" s="100" t="str">
        <f t="shared" si="42"/>
        <v>No hay Programación</v>
      </c>
      <c r="AG267" s="105" t="str">
        <f t="shared" si="39"/>
        <v>De acuerdo a lo programado</v>
      </c>
      <c r="AH267" s="166"/>
      <c r="AI267" s="100" t="s">
        <v>502</v>
      </c>
      <c r="AJ267" s="100" t="s">
        <v>502</v>
      </c>
    </row>
    <row r="268" spans="1:36" ht="37.049999999999997" customHeight="1" thickTop="1" thickBot="1">
      <c r="A268" s="232">
        <v>253</v>
      </c>
      <c r="B268" s="233">
        <v>0</v>
      </c>
      <c r="C268" s="233" t="s">
        <v>41</v>
      </c>
      <c r="D268" s="233">
        <v>0</v>
      </c>
      <c r="E268" s="233" t="s">
        <v>66</v>
      </c>
      <c r="F268" s="233">
        <v>21</v>
      </c>
      <c r="G268" s="231" t="s">
        <v>507</v>
      </c>
      <c r="H268" s="165" t="s">
        <v>4623</v>
      </c>
      <c r="I268" s="231" t="s">
        <v>20</v>
      </c>
      <c r="J268" s="231" t="s">
        <v>172</v>
      </c>
      <c r="K268" s="231" t="s">
        <v>172</v>
      </c>
      <c r="L268" s="165" t="s">
        <v>640</v>
      </c>
      <c r="M268" s="165" t="s">
        <v>636</v>
      </c>
      <c r="N268" s="64">
        <v>2</v>
      </c>
      <c r="O268" s="64">
        <v>3</v>
      </c>
      <c r="P268" s="64">
        <v>2</v>
      </c>
      <c r="Q268" s="64">
        <v>3</v>
      </c>
      <c r="R268" s="64">
        <f t="shared" si="34"/>
        <v>10</v>
      </c>
      <c r="S268" s="105" t="s">
        <v>7467</v>
      </c>
      <c r="T268" s="105" t="s">
        <v>172</v>
      </c>
      <c r="U268" s="159">
        <f t="shared" si="35"/>
        <v>5</v>
      </c>
      <c r="V268" s="273">
        <v>0</v>
      </c>
      <c r="W268" s="100">
        <f t="shared" si="43"/>
        <v>0</v>
      </c>
      <c r="X268" s="105" t="str">
        <f t="shared" si="36"/>
        <v>En Riesgo de no Cumplimiento</v>
      </c>
      <c r="Y268" s="105" t="s">
        <v>172</v>
      </c>
      <c r="Z268" s="159">
        <f t="shared" si="37"/>
        <v>5</v>
      </c>
      <c r="AA268" s="159"/>
      <c r="AB268" s="100" t="str">
        <f t="shared" si="40"/>
        <v>No hay ejecución</v>
      </c>
      <c r="AC268" s="105" t="str">
        <f t="shared" si="38"/>
        <v>NA</v>
      </c>
      <c r="AD268" s="166"/>
      <c r="AE268" s="65">
        <f t="shared" si="41"/>
        <v>0</v>
      </c>
      <c r="AF268" s="100" t="str">
        <f t="shared" si="42"/>
        <v>No hay Programación</v>
      </c>
      <c r="AG268" s="105" t="str">
        <f t="shared" si="39"/>
        <v>De acuerdo a lo programado</v>
      </c>
      <c r="AH268" s="166"/>
      <c r="AI268" s="100" t="s">
        <v>502</v>
      </c>
      <c r="AJ268" s="100" t="s">
        <v>502</v>
      </c>
    </row>
    <row r="269" spans="1:36" ht="37.049999999999997" customHeight="1" thickTop="1" thickBot="1">
      <c r="A269" s="232">
        <v>254</v>
      </c>
      <c r="B269" s="233">
        <v>0</v>
      </c>
      <c r="C269" s="233" t="s">
        <v>41</v>
      </c>
      <c r="D269" s="233">
        <v>0</v>
      </c>
      <c r="E269" s="233" t="s">
        <v>66</v>
      </c>
      <c r="F269" s="233">
        <v>21</v>
      </c>
      <c r="G269" s="231" t="s">
        <v>507</v>
      </c>
      <c r="H269" s="165" t="s">
        <v>7469</v>
      </c>
      <c r="I269" s="231" t="s">
        <v>20</v>
      </c>
      <c r="J269" s="231" t="s">
        <v>172</v>
      </c>
      <c r="K269" s="231" t="s">
        <v>172</v>
      </c>
      <c r="L269" s="165" t="s">
        <v>7470</v>
      </c>
      <c r="M269" s="165" t="s">
        <v>665</v>
      </c>
      <c r="N269" s="64">
        <v>3</v>
      </c>
      <c r="O269" s="64">
        <v>3</v>
      </c>
      <c r="P269" s="64">
        <v>3</v>
      </c>
      <c r="Q269" s="64">
        <v>3</v>
      </c>
      <c r="R269" s="64">
        <f t="shared" si="34"/>
        <v>12</v>
      </c>
      <c r="S269" s="105" t="s">
        <v>7467</v>
      </c>
      <c r="T269" s="105" t="s">
        <v>172</v>
      </c>
      <c r="U269" s="159">
        <f t="shared" si="35"/>
        <v>6</v>
      </c>
      <c r="V269" s="273">
        <v>0</v>
      </c>
      <c r="W269" s="100">
        <f t="shared" si="43"/>
        <v>0</v>
      </c>
      <c r="X269" s="105" t="str">
        <f t="shared" si="36"/>
        <v>En Riesgo de no Cumplimiento</v>
      </c>
      <c r="Y269" s="105" t="s">
        <v>172</v>
      </c>
      <c r="Z269" s="159">
        <f t="shared" si="37"/>
        <v>6</v>
      </c>
      <c r="AA269" s="159"/>
      <c r="AB269" s="100" t="str">
        <f t="shared" si="40"/>
        <v>No hay ejecución</v>
      </c>
      <c r="AC269" s="105" t="str">
        <f t="shared" si="38"/>
        <v>NA</v>
      </c>
      <c r="AD269" s="166"/>
      <c r="AE269" s="65">
        <f t="shared" si="41"/>
        <v>0</v>
      </c>
      <c r="AF269" s="100" t="str">
        <f t="shared" si="42"/>
        <v>No hay Programación</v>
      </c>
      <c r="AG269" s="105" t="str">
        <f t="shared" si="39"/>
        <v>De acuerdo a lo programado</v>
      </c>
      <c r="AH269" s="166"/>
      <c r="AI269" s="100" t="s">
        <v>502</v>
      </c>
      <c r="AJ269" s="100" t="s">
        <v>502</v>
      </c>
    </row>
    <row r="270" spans="1:36" ht="37.049999999999997" customHeight="1" thickTop="1" thickBot="1">
      <c r="A270" s="232">
        <v>255</v>
      </c>
      <c r="B270" s="233">
        <v>0</v>
      </c>
      <c r="C270" s="233" t="s">
        <v>41</v>
      </c>
      <c r="D270" s="233">
        <v>0</v>
      </c>
      <c r="E270" s="233" t="s">
        <v>66</v>
      </c>
      <c r="F270" s="233">
        <v>21</v>
      </c>
      <c r="G270" s="231" t="s">
        <v>507</v>
      </c>
      <c r="H270" s="165" t="s">
        <v>7471</v>
      </c>
      <c r="I270" s="231" t="s">
        <v>20</v>
      </c>
      <c r="J270" s="231" t="s">
        <v>172</v>
      </c>
      <c r="K270" s="231" t="s">
        <v>172</v>
      </c>
      <c r="L270" s="165" t="s">
        <v>7470</v>
      </c>
      <c r="M270" s="165" t="s">
        <v>665</v>
      </c>
      <c r="N270" s="64">
        <v>3</v>
      </c>
      <c r="O270" s="64">
        <v>3</v>
      </c>
      <c r="P270" s="64">
        <v>3</v>
      </c>
      <c r="Q270" s="64">
        <v>3</v>
      </c>
      <c r="R270" s="64">
        <f t="shared" si="34"/>
        <v>12</v>
      </c>
      <c r="S270" s="105" t="s">
        <v>7467</v>
      </c>
      <c r="T270" s="105" t="s">
        <v>7472</v>
      </c>
      <c r="U270" s="159">
        <f t="shared" si="35"/>
        <v>6</v>
      </c>
      <c r="V270" s="273">
        <v>0</v>
      </c>
      <c r="W270" s="100">
        <f t="shared" si="43"/>
        <v>0</v>
      </c>
      <c r="X270" s="105" t="str">
        <f t="shared" si="36"/>
        <v>En Riesgo de no Cumplimiento</v>
      </c>
      <c r="Y270" s="105" t="s">
        <v>172</v>
      </c>
      <c r="Z270" s="159">
        <f t="shared" si="37"/>
        <v>6</v>
      </c>
      <c r="AA270" s="159"/>
      <c r="AB270" s="100" t="str">
        <f t="shared" si="40"/>
        <v>No hay ejecución</v>
      </c>
      <c r="AC270" s="105" t="str">
        <f t="shared" si="38"/>
        <v>NA</v>
      </c>
      <c r="AD270" s="166"/>
      <c r="AE270" s="65">
        <f t="shared" si="41"/>
        <v>0</v>
      </c>
      <c r="AF270" s="100" t="str">
        <f t="shared" si="42"/>
        <v>No hay Programación</v>
      </c>
      <c r="AG270" s="105" t="str">
        <f t="shared" si="39"/>
        <v>De acuerdo a lo programado</v>
      </c>
      <c r="AH270" s="166"/>
      <c r="AI270" s="100" t="s">
        <v>502</v>
      </c>
      <c r="AJ270" s="100" t="s">
        <v>502</v>
      </c>
    </row>
    <row r="271" spans="1:36" ht="37.049999999999997" customHeight="1" thickTop="1" thickBot="1">
      <c r="A271" s="232">
        <v>256</v>
      </c>
      <c r="B271" s="233">
        <v>0</v>
      </c>
      <c r="C271" s="233" t="s">
        <v>41</v>
      </c>
      <c r="D271" s="233">
        <v>0</v>
      </c>
      <c r="E271" s="233" t="s">
        <v>66</v>
      </c>
      <c r="F271" s="233">
        <v>21</v>
      </c>
      <c r="G271" s="231" t="s">
        <v>507</v>
      </c>
      <c r="H271" s="165" t="s">
        <v>6754</v>
      </c>
      <c r="I271" s="231" t="s">
        <v>20</v>
      </c>
      <c r="J271" s="231" t="s">
        <v>172</v>
      </c>
      <c r="K271" s="231" t="s">
        <v>172</v>
      </c>
      <c r="L271" s="165" t="s">
        <v>640</v>
      </c>
      <c r="M271" s="165" t="s">
        <v>636</v>
      </c>
      <c r="N271" s="64">
        <v>5</v>
      </c>
      <c r="O271" s="64">
        <v>4</v>
      </c>
      <c r="P271" s="64">
        <v>5</v>
      </c>
      <c r="Q271" s="64">
        <v>4</v>
      </c>
      <c r="R271" s="64">
        <f t="shared" si="34"/>
        <v>18</v>
      </c>
      <c r="S271" s="105" t="s">
        <v>7467</v>
      </c>
      <c r="T271" s="105" t="s">
        <v>172</v>
      </c>
      <c r="U271" s="159">
        <f t="shared" si="35"/>
        <v>9</v>
      </c>
      <c r="V271" s="273">
        <v>0</v>
      </c>
      <c r="W271" s="100">
        <f t="shared" si="43"/>
        <v>0</v>
      </c>
      <c r="X271" s="105" t="str">
        <f t="shared" si="36"/>
        <v>En Riesgo de no Cumplimiento</v>
      </c>
      <c r="Y271" s="105" t="s">
        <v>172</v>
      </c>
      <c r="Z271" s="159">
        <f t="shared" si="37"/>
        <v>9</v>
      </c>
      <c r="AA271" s="159"/>
      <c r="AB271" s="100" t="str">
        <f t="shared" si="40"/>
        <v>No hay ejecución</v>
      </c>
      <c r="AC271" s="105" t="str">
        <f t="shared" si="38"/>
        <v>NA</v>
      </c>
      <c r="AD271" s="166"/>
      <c r="AE271" s="65">
        <f t="shared" si="41"/>
        <v>0</v>
      </c>
      <c r="AF271" s="100" t="str">
        <f t="shared" si="42"/>
        <v>No hay Programación</v>
      </c>
      <c r="AG271" s="105" t="str">
        <f t="shared" si="39"/>
        <v>De acuerdo a lo programado</v>
      </c>
      <c r="AH271" s="166"/>
      <c r="AI271" s="100" t="s">
        <v>502</v>
      </c>
      <c r="AJ271" s="100" t="s">
        <v>502</v>
      </c>
    </row>
    <row r="272" spans="1:36" ht="37.049999999999997" customHeight="1" thickTop="1" thickBot="1">
      <c r="A272" s="232">
        <v>257</v>
      </c>
      <c r="B272" s="233">
        <v>0</v>
      </c>
      <c r="C272" s="233" t="s">
        <v>41</v>
      </c>
      <c r="D272" s="233">
        <v>0</v>
      </c>
      <c r="E272" s="233" t="s">
        <v>66</v>
      </c>
      <c r="F272" s="233">
        <v>21</v>
      </c>
      <c r="G272" s="231" t="s">
        <v>507</v>
      </c>
      <c r="H272" s="165" t="s">
        <v>4628</v>
      </c>
      <c r="I272" s="231" t="s">
        <v>20</v>
      </c>
      <c r="J272" s="231" t="s">
        <v>172</v>
      </c>
      <c r="K272" s="231" t="s">
        <v>172</v>
      </c>
      <c r="L272" s="165" t="s">
        <v>640</v>
      </c>
      <c r="M272" s="165" t="s">
        <v>665</v>
      </c>
      <c r="N272" s="64">
        <v>1</v>
      </c>
      <c r="O272" s="64">
        <v>2</v>
      </c>
      <c r="P272" s="64">
        <v>1</v>
      </c>
      <c r="Q272" s="64">
        <v>2</v>
      </c>
      <c r="R272" s="64">
        <f t="shared" si="34"/>
        <v>6</v>
      </c>
      <c r="S272" s="105" t="s">
        <v>7467</v>
      </c>
      <c r="T272" s="105" t="s">
        <v>172</v>
      </c>
      <c r="U272" s="159">
        <f t="shared" si="35"/>
        <v>3</v>
      </c>
      <c r="V272" s="273">
        <v>0</v>
      </c>
      <c r="W272" s="100">
        <f t="shared" si="43"/>
        <v>0</v>
      </c>
      <c r="X272" s="105" t="str">
        <f t="shared" si="36"/>
        <v>En Riesgo de no Cumplimiento</v>
      </c>
      <c r="Y272" s="105" t="s">
        <v>172</v>
      </c>
      <c r="Z272" s="159">
        <f t="shared" si="37"/>
        <v>3</v>
      </c>
      <c r="AA272" s="159"/>
      <c r="AB272" s="100" t="str">
        <f t="shared" si="40"/>
        <v>No hay ejecución</v>
      </c>
      <c r="AC272" s="105" t="str">
        <f t="shared" si="38"/>
        <v>NA</v>
      </c>
      <c r="AD272" s="166"/>
      <c r="AE272" s="65">
        <f t="shared" si="41"/>
        <v>0</v>
      </c>
      <c r="AF272" s="100" t="str">
        <f t="shared" si="42"/>
        <v>No hay Programación</v>
      </c>
      <c r="AG272" s="105" t="str">
        <f t="shared" si="39"/>
        <v>De acuerdo a lo programado</v>
      </c>
      <c r="AH272" s="166"/>
      <c r="AI272" s="100" t="s">
        <v>502</v>
      </c>
      <c r="AJ272" s="100" t="s">
        <v>502</v>
      </c>
    </row>
    <row r="273" spans="1:36" ht="37.049999999999997" customHeight="1" thickTop="1" thickBot="1">
      <c r="A273" s="232">
        <v>258</v>
      </c>
      <c r="B273" s="233">
        <v>0</v>
      </c>
      <c r="C273" s="233" t="s">
        <v>41</v>
      </c>
      <c r="D273" s="233">
        <v>0</v>
      </c>
      <c r="E273" s="233" t="s">
        <v>66</v>
      </c>
      <c r="F273" s="233">
        <v>21</v>
      </c>
      <c r="G273" s="231" t="s">
        <v>507</v>
      </c>
      <c r="H273" s="165" t="s">
        <v>5017</v>
      </c>
      <c r="I273" s="231" t="s">
        <v>20</v>
      </c>
      <c r="J273" s="231" t="s">
        <v>172</v>
      </c>
      <c r="K273" s="231" t="s">
        <v>172</v>
      </c>
      <c r="L273" s="165" t="s">
        <v>640</v>
      </c>
      <c r="M273" s="165" t="s">
        <v>665</v>
      </c>
      <c r="N273" s="64">
        <v>1</v>
      </c>
      <c r="O273" s="64">
        <v>2</v>
      </c>
      <c r="P273" s="64">
        <v>2</v>
      </c>
      <c r="Q273" s="64">
        <v>1</v>
      </c>
      <c r="R273" s="64">
        <f t="shared" ref="R273:R303" si="44">SUM(N273:Q273)</f>
        <v>6</v>
      </c>
      <c r="S273" s="105" t="s">
        <v>7467</v>
      </c>
      <c r="T273" s="105" t="s">
        <v>172</v>
      </c>
      <c r="U273" s="159">
        <f t="shared" ref="U273:U303" si="45">N273+O273</f>
        <v>3</v>
      </c>
      <c r="V273" s="273">
        <v>0</v>
      </c>
      <c r="W273" s="100">
        <f t="shared" si="43"/>
        <v>0</v>
      </c>
      <c r="X273" s="105" t="str">
        <f t="shared" ref="X273:X303" si="46">IF(W273="No hay ejecución","NA",IF(W273&gt;=90%,"De acuerdo a lo programado",IF(W273&gt;=70%,"Atraso Leve",IF(W273&lt;70%,"En Riesgo de no Cumplimiento"))))</f>
        <v>En Riesgo de no Cumplimiento</v>
      </c>
      <c r="Y273" s="105" t="s">
        <v>172</v>
      </c>
      <c r="Z273" s="159">
        <f t="shared" ref="Z273:Z303" si="47">P273+Q273</f>
        <v>3</v>
      </c>
      <c r="AA273" s="159"/>
      <c r="AB273" s="100" t="str">
        <f t="shared" si="40"/>
        <v>No hay ejecución</v>
      </c>
      <c r="AC273" s="105" t="str">
        <f t="shared" ref="AC273:AC303" si="48">IF(AB273="No hay ejecución","NA",IF(AB273&gt;=90%,"De acuerdo a lo programado",IF(AB273&gt;=70%,"Atraso Leve",IF(AB273&lt;70%,"En Riesgo de no Cumplimiento"))))</f>
        <v>NA</v>
      </c>
      <c r="AD273" s="166"/>
      <c r="AE273" s="65">
        <f t="shared" si="41"/>
        <v>0</v>
      </c>
      <c r="AF273" s="100" t="str">
        <f t="shared" si="42"/>
        <v>No hay Programación</v>
      </c>
      <c r="AG273" s="105" t="str">
        <f t="shared" ref="AG273:AG303" si="49">IF(AF273="No hay ejecución","NA",IF(AF273&gt;=90%,"De acuerdo a lo programado",IF(AF273&gt;=70%,"Atraso Leve",IF(AF273&lt;70%,"Incumplimiento"))))</f>
        <v>De acuerdo a lo programado</v>
      </c>
      <c r="AH273" s="166"/>
      <c r="AI273" s="100" t="s">
        <v>502</v>
      </c>
      <c r="AJ273" s="100" t="s">
        <v>502</v>
      </c>
    </row>
    <row r="274" spans="1:36" ht="37.049999999999997" customHeight="1" thickTop="1" thickBot="1">
      <c r="A274" s="232">
        <v>259</v>
      </c>
      <c r="B274" s="233">
        <v>0</v>
      </c>
      <c r="C274" s="233" t="s">
        <v>41</v>
      </c>
      <c r="D274" s="233">
        <v>0</v>
      </c>
      <c r="E274" s="233" t="s">
        <v>66</v>
      </c>
      <c r="F274" s="233">
        <v>21</v>
      </c>
      <c r="G274" s="231" t="s">
        <v>507</v>
      </c>
      <c r="H274" s="165" t="s">
        <v>7473</v>
      </c>
      <c r="I274" s="231" t="s">
        <v>20</v>
      </c>
      <c r="J274" s="231" t="s">
        <v>172</v>
      </c>
      <c r="K274" s="231" t="s">
        <v>172</v>
      </c>
      <c r="L274" s="165" t="s">
        <v>640</v>
      </c>
      <c r="M274" s="165" t="s">
        <v>665</v>
      </c>
      <c r="N274" s="64">
        <v>3</v>
      </c>
      <c r="O274" s="64">
        <v>3</v>
      </c>
      <c r="P274" s="64">
        <v>6</v>
      </c>
      <c r="Q274" s="64">
        <v>3</v>
      </c>
      <c r="R274" s="64">
        <f t="shared" si="44"/>
        <v>15</v>
      </c>
      <c r="S274" s="105" t="s">
        <v>7467</v>
      </c>
      <c r="T274" s="105" t="s">
        <v>172</v>
      </c>
      <c r="U274" s="159">
        <f t="shared" si="45"/>
        <v>6</v>
      </c>
      <c r="V274" s="273">
        <v>0</v>
      </c>
      <c r="W274" s="100">
        <f t="shared" si="43"/>
        <v>0</v>
      </c>
      <c r="X274" s="105" t="str">
        <f t="shared" si="46"/>
        <v>En Riesgo de no Cumplimiento</v>
      </c>
      <c r="Y274" s="105" t="s">
        <v>172</v>
      </c>
      <c r="Z274" s="159">
        <f t="shared" si="47"/>
        <v>9</v>
      </c>
      <c r="AA274" s="159"/>
      <c r="AB274" s="100" t="str">
        <f t="shared" si="40"/>
        <v>No hay ejecución</v>
      </c>
      <c r="AC274" s="105" t="str">
        <f t="shared" si="48"/>
        <v>NA</v>
      </c>
      <c r="AD274" s="166"/>
      <c r="AE274" s="65">
        <f t="shared" si="41"/>
        <v>0</v>
      </c>
      <c r="AF274" s="100" t="str">
        <f t="shared" si="42"/>
        <v>No hay Programación</v>
      </c>
      <c r="AG274" s="105" t="str">
        <f t="shared" si="49"/>
        <v>De acuerdo a lo programado</v>
      </c>
      <c r="AH274" s="166"/>
      <c r="AI274" s="100" t="s">
        <v>502</v>
      </c>
      <c r="AJ274" s="100" t="s">
        <v>502</v>
      </c>
    </row>
    <row r="275" spans="1:36" ht="37.049999999999997" customHeight="1" thickTop="1" thickBot="1">
      <c r="A275" s="232">
        <v>260</v>
      </c>
      <c r="B275" s="233">
        <v>0</v>
      </c>
      <c r="C275" s="233" t="s">
        <v>41</v>
      </c>
      <c r="D275" s="233">
        <v>0</v>
      </c>
      <c r="E275" s="233" t="s">
        <v>66</v>
      </c>
      <c r="F275" s="233">
        <v>21</v>
      </c>
      <c r="G275" s="231" t="s">
        <v>507</v>
      </c>
      <c r="H275" s="165" t="s">
        <v>7474</v>
      </c>
      <c r="I275" s="231" t="s">
        <v>20</v>
      </c>
      <c r="J275" s="231" t="s">
        <v>172</v>
      </c>
      <c r="K275" s="231" t="s">
        <v>172</v>
      </c>
      <c r="L275" s="165" t="s">
        <v>640</v>
      </c>
      <c r="M275" s="165" t="s">
        <v>665</v>
      </c>
      <c r="N275" s="64">
        <v>3</v>
      </c>
      <c r="O275" s="64">
        <v>3</v>
      </c>
      <c r="P275" s="64">
        <v>6</v>
      </c>
      <c r="Q275" s="64">
        <v>3</v>
      </c>
      <c r="R275" s="64">
        <f t="shared" si="44"/>
        <v>15</v>
      </c>
      <c r="S275" s="105" t="s">
        <v>7467</v>
      </c>
      <c r="T275" s="105" t="s">
        <v>172</v>
      </c>
      <c r="U275" s="159">
        <f t="shared" si="45"/>
        <v>6</v>
      </c>
      <c r="V275" s="273">
        <v>0</v>
      </c>
      <c r="W275" s="100">
        <f t="shared" si="43"/>
        <v>0</v>
      </c>
      <c r="X275" s="105" t="str">
        <f t="shared" si="46"/>
        <v>En Riesgo de no Cumplimiento</v>
      </c>
      <c r="Y275" s="105" t="s">
        <v>172</v>
      </c>
      <c r="Z275" s="159">
        <f t="shared" si="47"/>
        <v>9</v>
      </c>
      <c r="AA275" s="159"/>
      <c r="AB275" s="100" t="str">
        <f t="shared" si="40"/>
        <v>No hay ejecución</v>
      </c>
      <c r="AC275" s="105" t="str">
        <f t="shared" si="48"/>
        <v>NA</v>
      </c>
      <c r="AD275" s="166"/>
      <c r="AE275" s="65">
        <f t="shared" si="41"/>
        <v>0</v>
      </c>
      <c r="AF275" s="100" t="str">
        <f t="shared" si="42"/>
        <v>No hay Programación</v>
      </c>
      <c r="AG275" s="105" t="str">
        <f t="shared" si="49"/>
        <v>De acuerdo a lo programado</v>
      </c>
      <c r="AH275" s="166"/>
      <c r="AI275" s="100" t="s">
        <v>502</v>
      </c>
      <c r="AJ275" s="100" t="s">
        <v>502</v>
      </c>
    </row>
    <row r="276" spans="1:36" ht="37.049999999999997" customHeight="1" thickTop="1" thickBot="1">
      <c r="A276" s="232">
        <v>261</v>
      </c>
      <c r="B276" s="233">
        <v>0</v>
      </c>
      <c r="C276" s="233" t="s">
        <v>41</v>
      </c>
      <c r="D276" s="233">
        <v>0</v>
      </c>
      <c r="E276" s="233" t="s">
        <v>66</v>
      </c>
      <c r="F276" s="233">
        <v>21</v>
      </c>
      <c r="G276" s="231" t="s">
        <v>507</v>
      </c>
      <c r="H276" s="165" t="s">
        <v>7475</v>
      </c>
      <c r="I276" s="231" t="s">
        <v>20</v>
      </c>
      <c r="J276" s="231" t="s">
        <v>172</v>
      </c>
      <c r="K276" s="231" t="s">
        <v>172</v>
      </c>
      <c r="L276" s="165" t="s">
        <v>640</v>
      </c>
      <c r="M276" s="165" t="s">
        <v>665</v>
      </c>
      <c r="N276" s="64">
        <v>3</v>
      </c>
      <c r="O276" s="64">
        <v>3</v>
      </c>
      <c r="P276" s="64">
        <v>3</v>
      </c>
      <c r="Q276" s="64">
        <v>3</v>
      </c>
      <c r="R276" s="64">
        <f t="shared" si="44"/>
        <v>12</v>
      </c>
      <c r="S276" s="105" t="s">
        <v>7467</v>
      </c>
      <c r="T276" s="105" t="s">
        <v>172</v>
      </c>
      <c r="U276" s="159">
        <f t="shared" si="45"/>
        <v>6</v>
      </c>
      <c r="V276" s="273">
        <v>0</v>
      </c>
      <c r="W276" s="100">
        <f t="shared" si="43"/>
        <v>0</v>
      </c>
      <c r="X276" s="105" t="str">
        <f t="shared" si="46"/>
        <v>En Riesgo de no Cumplimiento</v>
      </c>
      <c r="Y276" s="105" t="s">
        <v>172</v>
      </c>
      <c r="Z276" s="159">
        <f t="shared" si="47"/>
        <v>6</v>
      </c>
      <c r="AA276" s="159"/>
      <c r="AB276" s="100" t="str">
        <f t="shared" ref="AB276:AB303" si="50">IF(AA276="","No hay ejecución",IF(AND(Z276&gt;0), AA276/Z276,"No hay Programación"))</f>
        <v>No hay ejecución</v>
      </c>
      <c r="AC276" s="105" t="str">
        <f t="shared" si="48"/>
        <v>NA</v>
      </c>
      <c r="AD276" s="166"/>
      <c r="AE276" s="65">
        <f t="shared" ref="AE276:AE303" si="51">V276+AA276</f>
        <v>0</v>
      </c>
      <c r="AF276" s="100" t="str">
        <f t="shared" ref="AF276:AF303" si="52">IF(AE276="","No hay ejecución",IF(AND(AE276&gt;0), AE276/R276,"No hay Programación"))</f>
        <v>No hay Programación</v>
      </c>
      <c r="AG276" s="105" t="str">
        <f t="shared" si="49"/>
        <v>De acuerdo a lo programado</v>
      </c>
      <c r="AH276" s="166"/>
      <c r="AI276" s="100" t="s">
        <v>502</v>
      </c>
      <c r="AJ276" s="100" t="s">
        <v>502</v>
      </c>
    </row>
    <row r="277" spans="1:36" ht="37.049999999999997" customHeight="1" thickTop="1" thickBot="1">
      <c r="A277" s="232">
        <v>262</v>
      </c>
      <c r="B277" s="233">
        <v>0</v>
      </c>
      <c r="C277" s="233" t="s">
        <v>41</v>
      </c>
      <c r="D277" s="233">
        <v>0</v>
      </c>
      <c r="E277" s="233" t="s">
        <v>66</v>
      </c>
      <c r="F277" s="233">
        <v>21</v>
      </c>
      <c r="G277" s="231" t="s">
        <v>507</v>
      </c>
      <c r="H277" s="165" t="s">
        <v>4633</v>
      </c>
      <c r="I277" s="231" t="s">
        <v>20</v>
      </c>
      <c r="J277" s="231" t="s">
        <v>172</v>
      </c>
      <c r="K277" s="231" t="s">
        <v>172</v>
      </c>
      <c r="L277" s="165" t="s">
        <v>640</v>
      </c>
      <c r="M277" s="165" t="s">
        <v>665</v>
      </c>
      <c r="N277" s="64">
        <v>5</v>
      </c>
      <c r="O277" s="64">
        <v>5</v>
      </c>
      <c r="P277" s="64">
        <v>5</v>
      </c>
      <c r="Q277" s="64">
        <v>3</v>
      </c>
      <c r="R277" s="64">
        <f t="shared" si="44"/>
        <v>18</v>
      </c>
      <c r="S277" s="105" t="s">
        <v>7467</v>
      </c>
      <c r="T277" s="105" t="s">
        <v>172</v>
      </c>
      <c r="U277" s="159">
        <f t="shared" si="45"/>
        <v>10</v>
      </c>
      <c r="V277" s="273">
        <v>0</v>
      </c>
      <c r="W277" s="100">
        <f t="shared" si="43"/>
        <v>0</v>
      </c>
      <c r="X277" s="105" t="str">
        <f t="shared" si="46"/>
        <v>En Riesgo de no Cumplimiento</v>
      </c>
      <c r="Y277" s="105" t="s">
        <v>172</v>
      </c>
      <c r="Z277" s="159">
        <f t="shared" si="47"/>
        <v>8</v>
      </c>
      <c r="AA277" s="159"/>
      <c r="AB277" s="100" t="str">
        <f t="shared" si="50"/>
        <v>No hay ejecución</v>
      </c>
      <c r="AC277" s="105" t="str">
        <f t="shared" si="48"/>
        <v>NA</v>
      </c>
      <c r="AD277" s="166"/>
      <c r="AE277" s="65">
        <f t="shared" si="51"/>
        <v>0</v>
      </c>
      <c r="AF277" s="100" t="str">
        <f t="shared" si="52"/>
        <v>No hay Programación</v>
      </c>
      <c r="AG277" s="105" t="str">
        <f t="shared" si="49"/>
        <v>De acuerdo a lo programado</v>
      </c>
      <c r="AH277" s="166"/>
      <c r="AI277" s="100" t="s">
        <v>502</v>
      </c>
      <c r="AJ277" s="100" t="s">
        <v>502</v>
      </c>
    </row>
    <row r="278" spans="1:36" ht="37.049999999999997" customHeight="1" thickTop="1" thickBot="1">
      <c r="A278" s="232">
        <v>263</v>
      </c>
      <c r="B278" s="233">
        <v>0</v>
      </c>
      <c r="C278" s="233" t="s">
        <v>41</v>
      </c>
      <c r="D278" s="233">
        <v>0</v>
      </c>
      <c r="E278" s="233" t="s">
        <v>66</v>
      </c>
      <c r="F278" s="233">
        <v>21</v>
      </c>
      <c r="G278" s="231" t="s">
        <v>507</v>
      </c>
      <c r="H278" s="165" t="s">
        <v>6762</v>
      </c>
      <c r="I278" s="231" t="s">
        <v>20</v>
      </c>
      <c r="J278" s="231" t="s">
        <v>172</v>
      </c>
      <c r="K278" s="231" t="s">
        <v>172</v>
      </c>
      <c r="L278" s="165" t="s">
        <v>640</v>
      </c>
      <c r="M278" s="165" t="s">
        <v>665</v>
      </c>
      <c r="N278" s="64">
        <v>3</v>
      </c>
      <c r="O278" s="64">
        <v>3</v>
      </c>
      <c r="P278" s="64">
        <v>3</v>
      </c>
      <c r="Q278" s="64">
        <v>3</v>
      </c>
      <c r="R278" s="64">
        <f t="shared" si="44"/>
        <v>12</v>
      </c>
      <c r="S278" s="105" t="s">
        <v>7467</v>
      </c>
      <c r="T278" s="105" t="s">
        <v>172</v>
      </c>
      <c r="U278" s="159">
        <f t="shared" si="45"/>
        <v>6</v>
      </c>
      <c r="V278" s="273">
        <v>0</v>
      </c>
      <c r="W278" s="100">
        <f t="shared" si="43"/>
        <v>0</v>
      </c>
      <c r="X278" s="105" t="str">
        <f t="shared" si="46"/>
        <v>En Riesgo de no Cumplimiento</v>
      </c>
      <c r="Y278" s="105" t="s">
        <v>172</v>
      </c>
      <c r="Z278" s="159">
        <f t="shared" si="47"/>
        <v>6</v>
      </c>
      <c r="AA278" s="159"/>
      <c r="AB278" s="100" t="str">
        <f t="shared" si="50"/>
        <v>No hay ejecución</v>
      </c>
      <c r="AC278" s="105" t="str">
        <f t="shared" si="48"/>
        <v>NA</v>
      </c>
      <c r="AD278" s="166"/>
      <c r="AE278" s="65">
        <f t="shared" si="51"/>
        <v>0</v>
      </c>
      <c r="AF278" s="100" t="str">
        <f t="shared" si="52"/>
        <v>No hay Programación</v>
      </c>
      <c r="AG278" s="105" t="str">
        <f t="shared" si="49"/>
        <v>De acuerdo a lo programado</v>
      </c>
      <c r="AH278" s="166"/>
      <c r="AI278" s="100" t="s">
        <v>502</v>
      </c>
      <c r="AJ278" s="100" t="s">
        <v>502</v>
      </c>
    </row>
    <row r="279" spans="1:36" ht="37.049999999999997" customHeight="1" thickTop="1" thickBot="1">
      <c r="A279" s="232">
        <v>264</v>
      </c>
      <c r="B279" s="233">
        <v>0</v>
      </c>
      <c r="C279" s="233" t="s">
        <v>41</v>
      </c>
      <c r="D279" s="233">
        <v>0</v>
      </c>
      <c r="E279" s="233" t="s">
        <v>66</v>
      </c>
      <c r="F279" s="233">
        <v>21</v>
      </c>
      <c r="G279" s="231" t="s">
        <v>507</v>
      </c>
      <c r="H279" s="165" t="s">
        <v>6763</v>
      </c>
      <c r="I279" s="231" t="s">
        <v>20</v>
      </c>
      <c r="J279" s="231" t="s">
        <v>172</v>
      </c>
      <c r="K279" s="231" t="s">
        <v>172</v>
      </c>
      <c r="L279" s="165" t="s">
        <v>640</v>
      </c>
      <c r="M279" s="165" t="s">
        <v>636</v>
      </c>
      <c r="N279" s="64">
        <v>3</v>
      </c>
      <c r="O279" s="64">
        <v>3</v>
      </c>
      <c r="P279" s="64">
        <v>3</v>
      </c>
      <c r="Q279" s="64">
        <v>3</v>
      </c>
      <c r="R279" s="64">
        <f t="shared" si="44"/>
        <v>12</v>
      </c>
      <c r="S279" s="105" t="s">
        <v>7467</v>
      </c>
      <c r="T279" s="105" t="s">
        <v>172</v>
      </c>
      <c r="U279" s="159">
        <f t="shared" si="45"/>
        <v>6</v>
      </c>
      <c r="V279" s="273">
        <v>0</v>
      </c>
      <c r="W279" s="100">
        <f t="shared" si="43"/>
        <v>0</v>
      </c>
      <c r="X279" s="105" t="str">
        <f t="shared" si="46"/>
        <v>En Riesgo de no Cumplimiento</v>
      </c>
      <c r="Y279" s="105" t="s">
        <v>172</v>
      </c>
      <c r="Z279" s="159">
        <f t="shared" si="47"/>
        <v>6</v>
      </c>
      <c r="AA279" s="159"/>
      <c r="AB279" s="100" t="str">
        <f t="shared" si="50"/>
        <v>No hay ejecución</v>
      </c>
      <c r="AC279" s="105" t="str">
        <f t="shared" si="48"/>
        <v>NA</v>
      </c>
      <c r="AD279" s="166"/>
      <c r="AE279" s="65">
        <f t="shared" si="51"/>
        <v>0</v>
      </c>
      <c r="AF279" s="100" t="str">
        <f t="shared" si="52"/>
        <v>No hay Programación</v>
      </c>
      <c r="AG279" s="105" t="str">
        <f t="shared" si="49"/>
        <v>De acuerdo a lo programado</v>
      </c>
      <c r="AH279" s="166"/>
      <c r="AI279" s="100" t="s">
        <v>502</v>
      </c>
      <c r="AJ279" s="100" t="s">
        <v>502</v>
      </c>
    </row>
    <row r="280" spans="1:36" ht="37.049999999999997" customHeight="1" thickTop="1" thickBot="1">
      <c r="A280" s="232">
        <v>265</v>
      </c>
      <c r="B280" s="233">
        <v>0</v>
      </c>
      <c r="C280" s="233" t="s">
        <v>41</v>
      </c>
      <c r="D280" s="233">
        <v>0</v>
      </c>
      <c r="E280" s="233" t="s">
        <v>66</v>
      </c>
      <c r="F280" s="233">
        <v>21</v>
      </c>
      <c r="G280" s="231" t="s">
        <v>507</v>
      </c>
      <c r="H280" s="165" t="s">
        <v>7476</v>
      </c>
      <c r="I280" s="231" t="s">
        <v>20</v>
      </c>
      <c r="J280" s="231" t="s">
        <v>172</v>
      </c>
      <c r="K280" s="231" t="s">
        <v>172</v>
      </c>
      <c r="L280" s="165" t="s">
        <v>7477</v>
      </c>
      <c r="M280" s="165" t="s">
        <v>7478</v>
      </c>
      <c r="N280" s="64">
        <v>3</v>
      </c>
      <c r="O280" s="64">
        <v>3</v>
      </c>
      <c r="P280" s="64">
        <v>3</v>
      </c>
      <c r="Q280" s="64">
        <v>3</v>
      </c>
      <c r="R280" s="64">
        <f t="shared" si="44"/>
        <v>12</v>
      </c>
      <c r="S280" s="105" t="s">
        <v>7467</v>
      </c>
      <c r="T280" s="105" t="s">
        <v>172</v>
      </c>
      <c r="U280" s="159">
        <f t="shared" si="45"/>
        <v>6</v>
      </c>
      <c r="V280" s="273">
        <v>0</v>
      </c>
      <c r="W280" s="100">
        <f t="shared" si="43"/>
        <v>0</v>
      </c>
      <c r="X280" s="105" t="str">
        <f t="shared" si="46"/>
        <v>En Riesgo de no Cumplimiento</v>
      </c>
      <c r="Y280" s="105" t="s">
        <v>172</v>
      </c>
      <c r="Z280" s="159">
        <f t="shared" si="47"/>
        <v>6</v>
      </c>
      <c r="AA280" s="159"/>
      <c r="AB280" s="100" t="str">
        <f t="shared" si="50"/>
        <v>No hay ejecución</v>
      </c>
      <c r="AC280" s="105" t="str">
        <f t="shared" si="48"/>
        <v>NA</v>
      </c>
      <c r="AD280" s="166"/>
      <c r="AE280" s="65">
        <f t="shared" si="51"/>
        <v>0</v>
      </c>
      <c r="AF280" s="100" t="str">
        <f t="shared" si="52"/>
        <v>No hay Programación</v>
      </c>
      <c r="AG280" s="105" t="str">
        <f t="shared" si="49"/>
        <v>De acuerdo a lo programado</v>
      </c>
      <c r="AH280" s="166"/>
      <c r="AI280" s="100" t="s">
        <v>502</v>
      </c>
      <c r="AJ280" s="100" t="s">
        <v>502</v>
      </c>
    </row>
    <row r="281" spans="1:36" ht="37.049999999999997" customHeight="1" thickTop="1" thickBot="1">
      <c r="A281" s="232">
        <v>266</v>
      </c>
      <c r="B281" s="233">
        <v>0</v>
      </c>
      <c r="C281" s="233" t="s">
        <v>41</v>
      </c>
      <c r="D281" s="233">
        <v>0</v>
      </c>
      <c r="E281" s="233" t="s">
        <v>66</v>
      </c>
      <c r="F281" s="233">
        <v>21</v>
      </c>
      <c r="G281" s="231" t="s">
        <v>507</v>
      </c>
      <c r="H281" s="165" t="s">
        <v>7479</v>
      </c>
      <c r="I281" s="231" t="s">
        <v>20</v>
      </c>
      <c r="J281" s="231" t="s">
        <v>172</v>
      </c>
      <c r="K281" s="231" t="s">
        <v>172</v>
      </c>
      <c r="L281" s="165" t="s">
        <v>640</v>
      </c>
      <c r="M281" s="165" t="s">
        <v>665</v>
      </c>
      <c r="N281" s="64">
        <v>3</v>
      </c>
      <c r="O281" s="64">
        <v>3</v>
      </c>
      <c r="P281" s="64">
        <v>3</v>
      </c>
      <c r="Q281" s="64">
        <v>3</v>
      </c>
      <c r="R281" s="64">
        <f t="shared" si="44"/>
        <v>12</v>
      </c>
      <c r="S281" s="105" t="s">
        <v>7467</v>
      </c>
      <c r="T281" s="105" t="s">
        <v>172</v>
      </c>
      <c r="U281" s="159">
        <f t="shared" si="45"/>
        <v>6</v>
      </c>
      <c r="V281" s="273">
        <v>0</v>
      </c>
      <c r="W281" s="100">
        <f t="shared" si="43"/>
        <v>0</v>
      </c>
      <c r="X281" s="105" t="str">
        <f t="shared" si="46"/>
        <v>En Riesgo de no Cumplimiento</v>
      </c>
      <c r="Y281" s="105" t="s">
        <v>172</v>
      </c>
      <c r="Z281" s="159">
        <f t="shared" si="47"/>
        <v>6</v>
      </c>
      <c r="AA281" s="159"/>
      <c r="AB281" s="100" t="str">
        <f t="shared" si="50"/>
        <v>No hay ejecución</v>
      </c>
      <c r="AC281" s="105" t="str">
        <f t="shared" si="48"/>
        <v>NA</v>
      </c>
      <c r="AD281" s="166"/>
      <c r="AE281" s="65">
        <f t="shared" si="51"/>
        <v>0</v>
      </c>
      <c r="AF281" s="100" t="str">
        <f t="shared" si="52"/>
        <v>No hay Programación</v>
      </c>
      <c r="AG281" s="105" t="str">
        <f t="shared" si="49"/>
        <v>De acuerdo a lo programado</v>
      </c>
      <c r="AH281" s="166"/>
      <c r="AI281" s="100" t="s">
        <v>502</v>
      </c>
      <c r="AJ281" s="100" t="s">
        <v>502</v>
      </c>
    </row>
    <row r="282" spans="1:36" ht="37.049999999999997" customHeight="1" thickTop="1" thickBot="1">
      <c r="A282" s="232">
        <v>267</v>
      </c>
      <c r="B282" s="233">
        <v>0</v>
      </c>
      <c r="C282" s="233" t="s">
        <v>41</v>
      </c>
      <c r="D282" s="233">
        <v>0</v>
      </c>
      <c r="E282" s="233" t="s">
        <v>66</v>
      </c>
      <c r="F282" s="233">
        <v>21</v>
      </c>
      <c r="G282" s="231" t="s">
        <v>507</v>
      </c>
      <c r="H282" s="165" t="s">
        <v>7480</v>
      </c>
      <c r="I282" s="231" t="s">
        <v>20</v>
      </c>
      <c r="J282" s="231" t="s">
        <v>172</v>
      </c>
      <c r="K282" s="231" t="s">
        <v>172</v>
      </c>
      <c r="L282" s="165" t="s">
        <v>640</v>
      </c>
      <c r="M282" s="165" t="s">
        <v>665</v>
      </c>
      <c r="N282" s="64">
        <v>3</v>
      </c>
      <c r="O282" s="64">
        <v>3</v>
      </c>
      <c r="P282" s="64">
        <v>3</v>
      </c>
      <c r="Q282" s="64">
        <v>3</v>
      </c>
      <c r="R282" s="64">
        <f t="shared" si="44"/>
        <v>12</v>
      </c>
      <c r="S282" s="105" t="s">
        <v>7467</v>
      </c>
      <c r="T282" s="105" t="s">
        <v>172</v>
      </c>
      <c r="U282" s="159">
        <f t="shared" si="45"/>
        <v>6</v>
      </c>
      <c r="V282" s="273">
        <v>0</v>
      </c>
      <c r="W282" s="100">
        <f t="shared" si="43"/>
        <v>0</v>
      </c>
      <c r="X282" s="105" t="str">
        <f t="shared" si="46"/>
        <v>En Riesgo de no Cumplimiento</v>
      </c>
      <c r="Y282" s="105" t="s">
        <v>172</v>
      </c>
      <c r="Z282" s="159">
        <f t="shared" si="47"/>
        <v>6</v>
      </c>
      <c r="AA282" s="159"/>
      <c r="AB282" s="100" t="str">
        <f t="shared" si="50"/>
        <v>No hay ejecución</v>
      </c>
      <c r="AC282" s="105" t="str">
        <f t="shared" si="48"/>
        <v>NA</v>
      </c>
      <c r="AD282" s="166"/>
      <c r="AE282" s="65">
        <f t="shared" si="51"/>
        <v>0</v>
      </c>
      <c r="AF282" s="100" t="str">
        <f t="shared" si="52"/>
        <v>No hay Programación</v>
      </c>
      <c r="AG282" s="105" t="str">
        <f t="shared" si="49"/>
        <v>De acuerdo a lo programado</v>
      </c>
      <c r="AH282" s="166"/>
      <c r="AI282" s="100" t="s">
        <v>502</v>
      </c>
      <c r="AJ282" s="100" t="s">
        <v>502</v>
      </c>
    </row>
    <row r="283" spans="1:36" ht="37.049999999999997" customHeight="1" thickTop="1" thickBot="1">
      <c r="A283" s="232">
        <v>268</v>
      </c>
      <c r="B283" s="233">
        <v>0</v>
      </c>
      <c r="C283" s="233" t="s">
        <v>41</v>
      </c>
      <c r="D283" s="233">
        <v>0</v>
      </c>
      <c r="E283" s="233" t="s">
        <v>66</v>
      </c>
      <c r="F283" s="233">
        <v>21</v>
      </c>
      <c r="G283" s="231" t="s">
        <v>507</v>
      </c>
      <c r="H283" s="165" t="s">
        <v>7481</v>
      </c>
      <c r="I283" s="231" t="s">
        <v>20</v>
      </c>
      <c r="J283" s="231" t="s">
        <v>172</v>
      </c>
      <c r="K283" s="231" t="s">
        <v>172</v>
      </c>
      <c r="L283" s="165" t="s">
        <v>640</v>
      </c>
      <c r="M283" s="165" t="s">
        <v>665</v>
      </c>
      <c r="N283" s="64">
        <v>3</v>
      </c>
      <c r="O283" s="64">
        <v>3</v>
      </c>
      <c r="P283" s="64">
        <v>3</v>
      </c>
      <c r="Q283" s="64">
        <v>3</v>
      </c>
      <c r="R283" s="64">
        <f t="shared" si="44"/>
        <v>12</v>
      </c>
      <c r="S283" s="105" t="s">
        <v>7467</v>
      </c>
      <c r="T283" s="105" t="s">
        <v>172</v>
      </c>
      <c r="U283" s="159">
        <f t="shared" si="45"/>
        <v>6</v>
      </c>
      <c r="V283" s="273">
        <v>0</v>
      </c>
      <c r="W283" s="100">
        <f t="shared" si="43"/>
        <v>0</v>
      </c>
      <c r="X283" s="105" t="str">
        <f t="shared" si="46"/>
        <v>En Riesgo de no Cumplimiento</v>
      </c>
      <c r="Y283" s="105" t="s">
        <v>172</v>
      </c>
      <c r="Z283" s="159">
        <f t="shared" si="47"/>
        <v>6</v>
      </c>
      <c r="AA283" s="159"/>
      <c r="AB283" s="100" t="str">
        <f t="shared" si="50"/>
        <v>No hay ejecución</v>
      </c>
      <c r="AC283" s="105" t="str">
        <f t="shared" si="48"/>
        <v>NA</v>
      </c>
      <c r="AD283" s="166"/>
      <c r="AE283" s="65">
        <f t="shared" si="51"/>
        <v>0</v>
      </c>
      <c r="AF283" s="100" t="str">
        <f t="shared" si="52"/>
        <v>No hay Programación</v>
      </c>
      <c r="AG283" s="105" t="str">
        <f t="shared" si="49"/>
        <v>De acuerdo a lo programado</v>
      </c>
      <c r="AH283" s="166"/>
      <c r="AI283" s="100" t="s">
        <v>502</v>
      </c>
      <c r="AJ283" s="100" t="s">
        <v>502</v>
      </c>
    </row>
    <row r="284" spans="1:36" ht="37.049999999999997" customHeight="1" thickTop="1" thickBot="1">
      <c r="A284" s="232">
        <v>269</v>
      </c>
      <c r="B284" s="233">
        <v>0</v>
      </c>
      <c r="C284" s="233" t="s">
        <v>41</v>
      </c>
      <c r="D284" s="233">
        <v>0</v>
      </c>
      <c r="E284" s="233" t="s">
        <v>66</v>
      </c>
      <c r="F284" s="233">
        <v>21</v>
      </c>
      <c r="G284" s="231" t="s">
        <v>507</v>
      </c>
      <c r="H284" s="165" t="s">
        <v>7482</v>
      </c>
      <c r="I284" s="231" t="s">
        <v>20</v>
      </c>
      <c r="J284" s="231" t="s">
        <v>172</v>
      </c>
      <c r="K284" s="231" t="s">
        <v>172</v>
      </c>
      <c r="L284" s="165" t="s">
        <v>640</v>
      </c>
      <c r="M284" s="165" t="s">
        <v>665</v>
      </c>
      <c r="N284" s="64">
        <v>3</v>
      </c>
      <c r="O284" s="64">
        <v>3</v>
      </c>
      <c r="P284" s="64">
        <v>3</v>
      </c>
      <c r="Q284" s="64">
        <v>3</v>
      </c>
      <c r="R284" s="64">
        <f t="shared" si="44"/>
        <v>12</v>
      </c>
      <c r="S284" s="105" t="s">
        <v>7467</v>
      </c>
      <c r="T284" s="105" t="s">
        <v>172</v>
      </c>
      <c r="U284" s="159">
        <f t="shared" si="45"/>
        <v>6</v>
      </c>
      <c r="V284" s="273">
        <v>0</v>
      </c>
      <c r="W284" s="100">
        <f t="shared" si="43"/>
        <v>0</v>
      </c>
      <c r="X284" s="105" t="str">
        <f t="shared" si="46"/>
        <v>En Riesgo de no Cumplimiento</v>
      </c>
      <c r="Y284" s="105" t="s">
        <v>172</v>
      </c>
      <c r="Z284" s="159">
        <f t="shared" si="47"/>
        <v>6</v>
      </c>
      <c r="AA284" s="159"/>
      <c r="AB284" s="100" t="str">
        <f t="shared" si="50"/>
        <v>No hay ejecución</v>
      </c>
      <c r="AC284" s="105" t="str">
        <f t="shared" si="48"/>
        <v>NA</v>
      </c>
      <c r="AD284" s="166"/>
      <c r="AE284" s="65">
        <f t="shared" si="51"/>
        <v>0</v>
      </c>
      <c r="AF284" s="100" t="str">
        <f t="shared" si="52"/>
        <v>No hay Programación</v>
      </c>
      <c r="AG284" s="105" t="str">
        <f t="shared" si="49"/>
        <v>De acuerdo a lo programado</v>
      </c>
      <c r="AH284" s="166"/>
      <c r="AI284" s="100" t="s">
        <v>502</v>
      </c>
      <c r="AJ284" s="100" t="s">
        <v>502</v>
      </c>
    </row>
    <row r="285" spans="1:36" ht="37.049999999999997" customHeight="1" thickTop="1" thickBot="1">
      <c r="A285" s="232">
        <v>270</v>
      </c>
      <c r="B285" s="233">
        <v>0</v>
      </c>
      <c r="C285" s="233" t="s">
        <v>41</v>
      </c>
      <c r="D285" s="233">
        <v>0</v>
      </c>
      <c r="E285" s="233" t="s">
        <v>66</v>
      </c>
      <c r="F285" s="233">
        <v>21</v>
      </c>
      <c r="G285" s="231" t="s">
        <v>507</v>
      </c>
      <c r="H285" s="165" t="s">
        <v>5043</v>
      </c>
      <c r="I285" s="231" t="s">
        <v>20</v>
      </c>
      <c r="J285" s="231" t="s">
        <v>172</v>
      </c>
      <c r="K285" s="231" t="s">
        <v>172</v>
      </c>
      <c r="L285" s="165" t="s">
        <v>640</v>
      </c>
      <c r="M285" s="165" t="s">
        <v>665</v>
      </c>
      <c r="N285" s="64">
        <v>3</v>
      </c>
      <c r="O285" s="64">
        <v>3</v>
      </c>
      <c r="P285" s="64">
        <v>3</v>
      </c>
      <c r="Q285" s="64">
        <v>3</v>
      </c>
      <c r="R285" s="64">
        <f t="shared" si="44"/>
        <v>12</v>
      </c>
      <c r="S285" s="105" t="s">
        <v>7467</v>
      </c>
      <c r="T285" s="105" t="s">
        <v>172</v>
      </c>
      <c r="U285" s="159">
        <f t="shared" si="45"/>
        <v>6</v>
      </c>
      <c r="V285" s="273">
        <v>0</v>
      </c>
      <c r="W285" s="100">
        <f t="shared" si="43"/>
        <v>0</v>
      </c>
      <c r="X285" s="105" t="str">
        <f t="shared" si="46"/>
        <v>En Riesgo de no Cumplimiento</v>
      </c>
      <c r="Y285" s="105" t="s">
        <v>172</v>
      </c>
      <c r="Z285" s="159">
        <f t="shared" si="47"/>
        <v>6</v>
      </c>
      <c r="AA285" s="159"/>
      <c r="AB285" s="100" t="str">
        <f t="shared" si="50"/>
        <v>No hay ejecución</v>
      </c>
      <c r="AC285" s="105" t="str">
        <f t="shared" si="48"/>
        <v>NA</v>
      </c>
      <c r="AD285" s="166"/>
      <c r="AE285" s="65">
        <f t="shared" si="51"/>
        <v>0</v>
      </c>
      <c r="AF285" s="100" t="str">
        <f t="shared" si="52"/>
        <v>No hay Programación</v>
      </c>
      <c r="AG285" s="105" t="str">
        <f t="shared" si="49"/>
        <v>De acuerdo a lo programado</v>
      </c>
      <c r="AH285" s="166"/>
      <c r="AI285" s="100" t="s">
        <v>502</v>
      </c>
      <c r="AJ285" s="100" t="s">
        <v>502</v>
      </c>
    </row>
    <row r="286" spans="1:36" ht="37.049999999999997" customHeight="1" thickTop="1" thickBot="1">
      <c r="A286" s="232">
        <v>271</v>
      </c>
      <c r="B286" s="233">
        <v>0</v>
      </c>
      <c r="C286" s="233" t="s">
        <v>41</v>
      </c>
      <c r="D286" s="233">
        <v>0</v>
      </c>
      <c r="E286" s="233" t="s">
        <v>66</v>
      </c>
      <c r="F286" s="233">
        <v>21</v>
      </c>
      <c r="G286" s="231" t="s">
        <v>507</v>
      </c>
      <c r="H286" s="165" t="s">
        <v>7483</v>
      </c>
      <c r="I286" s="231" t="s">
        <v>20</v>
      </c>
      <c r="J286" s="231" t="s">
        <v>172</v>
      </c>
      <c r="K286" s="231" t="s">
        <v>172</v>
      </c>
      <c r="L286" s="165" t="s">
        <v>640</v>
      </c>
      <c r="M286" s="165" t="s">
        <v>665</v>
      </c>
      <c r="N286" s="64">
        <v>0</v>
      </c>
      <c r="O286" s="64">
        <v>0</v>
      </c>
      <c r="P286" s="64">
        <v>0</v>
      </c>
      <c r="Q286" s="64">
        <v>1</v>
      </c>
      <c r="R286" s="64">
        <f t="shared" si="44"/>
        <v>1</v>
      </c>
      <c r="S286" s="105" t="s">
        <v>7467</v>
      </c>
      <c r="T286" s="105" t="s">
        <v>172</v>
      </c>
      <c r="U286" s="159">
        <f t="shared" si="45"/>
        <v>0</v>
      </c>
      <c r="V286" s="273">
        <v>0</v>
      </c>
      <c r="W286" s="100" t="str">
        <f t="shared" si="43"/>
        <v>No hay Programación</v>
      </c>
      <c r="X286" s="105" t="str">
        <f t="shared" si="46"/>
        <v>De acuerdo a lo programado</v>
      </c>
      <c r="Y286" s="105" t="s">
        <v>172</v>
      </c>
      <c r="Z286" s="159">
        <f t="shared" si="47"/>
        <v>1</v>
      </c>
      <c r="AA286" s="159"/>
      <c r="AB286" s="100" t="str">
        <f t="shared" si="50"/>
        <v>No hay ejecución</v>
      </c>
      <c r="AC286" s="105" t="str">
        <f t="shared" si="48"/>
        <v>NA</v>
      </c>
      <c r="AD286" s="166"/>
      <c r="AE286" s="65">
        <f t="shared" si="51"/>
        <v>0</v>
      </c>
      <c r="AF286" s="100" t="str">
        <f t="shared" si="52"/>
        <v>No hay Programación</v>
      </c>
      <c r="AG286" s="105" t="str">
        <f t="shared" si="49"/>
        <v>De acuerdo a lo programado</v>
      </c>
      <c r="AH286" s="166"/>
      <c r="AI286" s="100" t="s">
        <v>502</v>
      </c>
      <c r="AJ286" s="100" t="s">
        <v>502</v>
      </c>
    </row>
    <row r="287" spans="1:36" ht="37.049999999999997" customHeight="1" thickTop="1" thickBot="1">
      <c r="A287" s="232">
        <v>272</v>
      </c>
      <c r="B287" s="233">
        <v>0</v>
      </c>
      <c r="C287" s="233" t="s">
        <v>41</v>
      </c>
      <c r="D287" s="233">
        <v>0</v>
      </c>
      <c r="E287" s="233" t="s">
        <v>66</v>
      </c>
      <c r="F287" s="233">
        <v>21</v>
      </c>
      <c r="G287" s="231" t="s">
        <v>507</v>
      </c>
      <c r="H287" s="165" t="s">
        <v>7484</v>
      </c>
      <c r="I287" s="231" t="s">
        <v>20</v>
      </c>
      <c r="J287" s="231" t="s">
        <v>172</v>
      </c>
      <c r="K287" s="231" t="s">
        <v>172</v>
      </c>
      <c r="L287" s="165" t="s">
        <v>640</v>
      </c>
      <c r="M287" s="165" t="s">
        <v>665</v>
      </c>
      <c r="N287" s="64">
        <v>1</v>
      </c>
      <c r="O287" s="64">
        <v>0</v>
      </c>
      <c r="P287" s="64">
        <v>0</v>
      </c>
      <c r="Q287" s="64">
        <v>0</v>
      </c>
      <c r="R287" s="64">
        <f t="shared" si="44"/>
        <v>1</v>
      </c>
      <c r="S287" s="105" t="s">
        <v>7467</v>
      </c>
      <c r="T287" s="105" t="s">
        <v>172</v>
      </c>
      <c r="U287" s="159">
        <f t="shared" si="45"/>
        <v>1</v>
      </c>
      <c r="V287" s="273">
        <v>0</v>
      </c>
      <c r="W287" s="100">
        <f t="shared" si="43"/>
        <v>0</v>
      </c>
      <c r="X287" s="105" t="str">
        <f t="shared" si="46"/>
        <v>En Riesgo de no Cumplimiento</v>
      </c>
      <c r="Y287" s="105" t="s">
        <v>172</v>
      </c>
      <c r="Z287" s="159">
        <f t="shared" si="47"/>
        <v>0</v>
      </c>
      <c r="AA287" s="159"/>
      <c r="AB287" s="100" t="str">
        <f t="shared" si="50"/>
        <v>No hay ejecución</v>
      </c>
      <c r="AC287" s="105" t="str">
        <f t="shared" si="48"/>
        <v>NA</v>
      </c>
      <c r="AD287" s="166"/>
      <c r="AE287" s="65">
        <f t="shared" si="51"/>
        <v>0</v>
      </c>
      <c r="AF287" s="100" t="str">
        <f t="shared" si="52"/>
        <v>No hay Programación</v>
      </c>
      <c r="AG287" s="105" t="str">
        <f t="shared" si="49"/>
        <v>De acuerdo a lo programado</v>
      </c>
      <c r="AH287" s="166"/>
      <c r="AI287" s="100" t="s">
        <v>502</v>
      </c>
      <c r="AJ287" s="100" t="s">
        <v>502</v>
      </c>
    </row>
    <row r="288" spans="1:36" ht="37.049999999999997" customHeight="1" thickTop="1" thickBot="1">
      <c r="A288" s="232">
        <v>273</v>
      </c>
      <c r="B288" s="233">
        <v>0</v>
      </c>
      <c r="C288" s="233" t="s">
        <v>41</v>
      </c>
      <c r="D288" s="233">
        <v>0</v>
      </c>
      <c r="E288" s="233" t="s">
        <v>66</v>
      </c>
      <c r="F288" s="233">
        <v>21</v>
      </c>
      <c r="G288" s="231" t="s">
        <v>507</v>
      </c>
      <c r="H288" s="165" t="s">
        <v>7485</v>
      </c>
      <c r="I288" s="231" t="s">
        <v>20</v>
      </c>
      <c r="J288" s="231" t="s">
        <v>172</v>
      </c>
      <c r="K288" s="231" t="s">
        <v>172</v>
      </c>
      <c r="L288" s="165" t="s">
        <v>640</v>
      </c>
      <c r="M288" s="165" t="s">
        <v>665</v>
      </c>
      <c r="N288" s="64">
        <v>1</v>
      </c>
      <c r="O288" s="64">
        <v>1</v>
      </c>
      <c r="P288" s="64">
        <v>1</v>
      </c>
      <c r="Q288" s="64">
        <v>1</v>
      </c>
      <c r="R288" s="64">
        <f t="shared" si="44"/>
        <v>4</v>
      </c>
      <c r="S288" s="105" t="s">
        <v>7467</v>
      </c>
      <c r="T288" s="105" t="s">
        <v>172</v>
      </c>
      <c r="U288" s="159">
        <f t="shared" si="45"/>
        <v>2</v>
      </c>
      <c r="V288" s="273">
        <v>0</v>
      </c>
      <c r="W288" s="100">
        <f t="shared" si="43"/>
        <v>0</v>
      </c>
      <c r="X288" s="105" t="str">
        <f t="shared" si="46"/>
        <v>En Riesgo de no Cumplimiento</v>
      </c>
      <c r="Y288" s="105" t="s">
        <v>172</v>
      </c>
      <c r="Z288" s="159">
        <f t="shared" si="47"/>
        <v>2</v>
      </c>
      <c r="AA288" s="159"/>
      <c r="AB288" s="100" t="str">
        <f t="shared" si="50"/>
        <v>No hay ejecución</v>
      </c>
      <c r="AC288" s="105" t="str">
        <f t="shared" si="48"/>
        <v>NA</v>
      </c>
      <c r="AD288" s="166"/>
      <c r="AE288" s="65">
        <f t="shared" si="51"/>
        <v>0</v>
      </c>
      <c r="AF288" s="100" t="str">
        <f t="shared" si="52"/>
        <v>No hay Programación</v>
      </c>
      <c r="AG288" s="105" t="str">
        <f t="shared" si="49"/>
        <v>De acuerdo a lo programado</v>
      </c>
      <c r="AH288" s="166"/>
      <c r="AI288" s="100" t="s">
        <v>502</v>
      </c>
      <c r="AJ288" s="100" t="s">
        <v>502</v>
      </c>
    </row>
    <row r="289" spans="1:36" ht="37.049999999999997" customHeight="1" thickTop="1" thickBot="1">
      <c r="A289" s="232">
        <v>274</v>
      </c>
      <c r="B289" s="233">
        <v>0</v>
      </c>
      <c r="C289" s="233" t="s">
        <v>41</v>
      </c>
      <c r="D289" s="233">
        <v>0</v>
      </c>
      <c r="E289" s="233" t="s">
        <v>66</v>
      </c>
      <c r="F289" s="233">
        <v>21</v>
      </c>
      <c r="G289" s="231" t="s">
        <v>507</v>
      </c>
      <c r="H289" s="165" t="s">
        <v>5066</v>
      </c>
      <c r="I289" s="231" t="s">
        <v>20</v>
      </c>
      <c r="J289" s="231" t="s">
        <v>172</v>
      </c>
      <c r="K289" s="231" t="s">
        <v>172</v>
      </c>
      <c r="L289" s="165" t="s">
        <v>640</v>
      </c>
      <c r="M289" s="165" t="s">
        <v>665</v>
      </c>
      <c r="N289" s="64">
        <v>1</v>
      </c>
      <c r="O289" s="64">
        <v>1</v>
      </c>
      <c r="P289" s="64">
        <v>1</v>
      </c>
      <c r="Q289" s="64">
        <v>1</v>
      </c>
      <c r="R289" s="64">
        <f t="shared" si="44"/>
        <v>4</v>
      </c>
      <c r="S289" s="105" t="s">
        <v>7467</v>
      </c>
      <c r="T289" s="105" t="s">
        <v>172</v>
      </c>
      <c r="U289" s="159">
        <f t="shared" si="45"/>
        <v>2</v>
      </c>
      <c r="V289" s="273">
        <v>0</v>
      </c>
      <c r="W289" s="100">
        <f t="shared" si="43"/>
        <v>0</v>
      </c>
      <c r="X289" s="105" t="str">
        <f t="shared" si="46"/>
        <v>En Riesgo de no Cumplimiento</v>
      </c>
      <c r="Y289" s="105" t="s">
        <v>172</v>
      </c>
      <c r="Z289" s="159">
        <f t="shared" si="47"/>
        <v>2</v>
      </c>
      <c r="AA289" s="159"/>
      <c r="AB289" s="100" t="str">
        <f t="shared" si="50"/>
        <v>No hay ejecución</v>
      </c>
      <c r="AC289" s="105" t="str">
        <f t="shared" si="48"/>
        <v>NA</v>
      </c>
      <c r="AD289" s="166"/>
      <c r="AE289" s="65">
        <f t="shared" si="51"/>
        <v>0</v>
      </c>
      <c r="AF289" s="100" t="str">
        <f t="shared" si="52"/>
        <v>No hay Programación</v>
      </c>
      <c r="AG289" s="105" t="str">
        <f t="shared" si="49"/>
        <v>De acuerdo a lo programado</v>
      </c>
      <c r="AH289" s="166"/>
      <c r="AI289" s="100" t="s">
        <v>502</v>
      </c>
      <c r="AJ289" s="100" t="s">
        <v>502</v>
      </c>
    </row>
    <row r="290" spans="1:36" ht="37.049999999999997" customHeight="1" thickTop="1" thickBot="1">
      <c r="A290" s="232">
        <v>275</v>
      </c>
      <c r="B290" s="233">
        <v>0</v>
      </c>
      <c r="C290" s="233" t="s">
        <v>41</v>
      </c>
      <c r="D290" s="233">
        <v>0</v>
      </c>
      <c r="E290" s="233" t="s">
        <v>66</v>
      </c>
      <c r="F290" s="233">
        <v>21</v>
      </c>
      <c r="G290" s="231" t="s">
        <v>507</v>
      </c>
      <c r="H290" s="165" t="s">
        <v>7486</v>
      </c>
      <c r="I290" s="231" t="s">
        <v>20</v>
      </c>
      <c r="J290" s="231" t="s">
        <v>172</v>
      </c>
      <c r="K290" s="231" t="s">
        <v>172</v>
      </c>
      <c r="L290" s="165" t="s">
        <v>640</v>
      </c>
      <c r="M290" s="165" t="s">
        <v>665</v>
      </c>
      <c r="N290" s="64">
        <v>1</v>
      </c>
      <c r="O290" s="64">
        <v>1</v>
      </c>
      <c r="P290" s="64">
        <v>1</v>
      </c>
      <c r="Q290" s="64">
        <v>1</v>
      </c>
      <c r="R290" s="64">
        <f t="shared" si="44"/>
        <v>4</v>
      </c>
      <c r="S290" s="105" t="s">
        <v>7467</v>
      </c>
      <c r="T290" s="105" t="s">
        <v>172</v>
      </c>
      <c r="U290" s="159">
        <f t="shared" si="45"/>
        <v>2</v>
      </c>
      <c r="V290" s="273">
        <v>0</v>
      </c>
      <c r="W290" s="100">
        <f t="shared" si="43"/>
        <v>0</v>
      </c>
      <c r="X290" s="105" t="str">
        <f t="shared" si="46"/>
        <v>En Riesgo de no Cumplimiento</v>
      </c>
      <c r="Y290" s="105" t="s">
        <v>172</v>
      </c>
      <c r="Z290" s="159">
        <f t="shared" si="47"/>
        <v>2</v>
      </c>
      <c r="AA290" s="159"/>
      <c r="AB290" s="100" t="str">
        <f t="shared" si="50"/>
        <v>No hay ejecución</v>
      </c>
      <c r="AC290" s="105" t="str">
        <f t="shared" si="48"/>
        <v>NA</v>
      </c>
      <c r="AD290" s="166"/>
      <c r="AE290" s="65">
        <f t="shared" si="51"/>
        <v>0</v>
      </c>
      <c r="AF290" s="100" t="str">
        <f t="shared" si="52"/>
        <v>No hay Programación</v>
      </c>
      <c r="AG290" s="105" t="str">
        <f t="shared" si="49"/>
        <v>De acuerdo a lo programado</v>
      </c>
      <c r="AH290" s="166"/>
      <c r="AI290" s="100" t="s">
        <v>502</v>
      </c>
      <c r="AJ290" s="100" t="s">
        <v>502</v>
      </c>
    </row>
    <row r="291" spans="1:36" ht="37.049999999999997" customHeight="1" thickTop="1" thickBot="1">
      <c r="A291" s="232">
        <v>276</v>
      </c>
      <c r="B291" s="233">
        <v>0</v>
      </c>
      <c r="C291" s="233" t="s">
        <v>41</v>
      </c>
      <c r="D291" s="233">
        <v>0</v>
      </c>
      <c r="E291" s="233" t="s">
        <v>66</v>
      </c>
      <c r="F291" s="233">
        <v>21</v>
      </c>
      <c r="G291" s="231" t="s">
        <v>507</v>
      </c>
      <c r="H291" s="165" t="s">
        <v>4316</v>
      </c>
      <c r="I291" s="231" t="s">
        <v>20</v>
      </c>
      <c r="J291" s="231" t="s">
        <v>172</v>
      </c>
      <c r="K291" s="231" t="s">
        <v>172</v>
      </c>
      <c r="L291" s="165" t="s">
        <v>640</v>
      </c>
      <c r="M291" s="165" t="s">
        <v>665</v>
      </c>
      <c r="N291" s="64">
        <v>0</v>
      </c>
      <c r="O291" s="64">
        <v>1</v>
      </c>
      <c r="P291" s="64">
        <v>0</v>
      </c>
      <c r="Q291" s="64">
        <v>1</v>
      </c>
      <c r="R291" s="64">
        <f t="shared" si="44"/>
        <v>2</v>
      </c>
      <c r="S291" s="105" t="s">
        <v>7467</v>
      </c>
      <c r="T291" s="105" t="s">
        <v>172</v>
      </c>
      <c r="U291" s="159">
        <f t="shared" si="45"/>
        <v>1</v>
      </c>
      <c r="V291" s="273">
        <v>0</v>
      </c>
      <c r="W291" s="100">
        <f t="shared" si="43"/>
        <v>0</v>
      </c>
      <c r="X291" s="105" t="str">
        <f t="shared" si="46"/>
        <v>En Riesgo de no Cumplimiento</v>
      </c>
      <c r="Y291" s="105" t="s">
        <v>172</v>
      </c>
      <c r="Z291" s="159">
        <f t="shared" si="47"/>
        <v>1</v>
      </c>
      <c r="AA291" s="159"/>
      <c r="AB291" s="100" t="str">
        <f t="shared" si="50"/>
        <v>No hay ejecución</v>
      </c>
      <c r="AC291" s="105" t="str">
        <f t="shared" si="48"/>
        <v>NA</v>
      </c>
      <c r="AD291" s="166"/>
      <c r="AE291" s="65">
        <f t="shared" si="51"/>
        <v>0</v>
      </c>
      <c r="AF291" s="100" t="str">
        <f t="shared" si="52"/>
        <v>No hay Programación</v>
      </c>
      <c r="AG291" s="105" t="str">
        <f t="shared" si="49"/>
        <v>De acuerdo a lo programado</v>
      </c>
      <c r="AH291" s="166"/>
      <c r="AI291" s="100" t="s">
        <v>502</v>
      </c>
      <c r="AJ291" s="100" t="s">
        <v>502</v>
      </c>
    </row>
    <row r="292" spans="1:36" ht="37.049999999999997" customHeight="1" thickTop="1" thickBot="1">
      <c r="A292" s="232">
        <v>277</v>
      </c>
      <c r="B292" s="233">
        <v>0</v>
      </c>
      <c r="C292" s="233" t="s">
        <v>41</v>
      </c>
      <c r="D292" s="233">
        <v>0</v>
      </c>
      <c r="E292" s="233" t="s">
        <v>66</v>
      </c>
      <c r="F292" s="233">
        <v>21</v>
      </c>
      <c r="G292" s="231" t="s">
        <v>507</v>
      </c>
      <c r="H292" s="165" t="s">
        <v>7487</v>
      </c>
      <c r="I292" s="231" t="s">
        <v>20</v>
      </c>
      <c r="J292" s="231" t="s">
        <v>172</v>
      </c>
      <c r="K292" s="231" t="s">
        <v>172</v>
      </c>
      <c r="L292" s="165" t="s">
        <v>640</v>
      </c>
      <c r="M292" s="165" t="s">
        <v>3764</v>
      </c>
      <c r="N292" s="64">
        <v>1</v>
      </c>
      <c r="O292" s="64">
        <v>1</v>
      </c>
      <c r="P292" s="64">
        <v>1</v>
      </c>
      <c r="Q292" s="64">
        <v>1</v>
      </c>
      <c r="R292" s="64">
        <f t="shared" si="44"/>
        <v>4</v>
      </c>
      <c r="S292" s="105" t="s">
        <v>7488</v>
      </c>
      <c r="T292" s="105" t="s">
        <v>172</v>
      </c>
      <c r="U292" s="159">
        <f t="shared" si="45"/>
        <v>2</v>
      </c>
      <c r="V292" s="273">
        <v>0</v>
      </c>
      <c r="W292" s="100">
        <f t="shared" si="43"/>
        <v>0</v>
      </c>
      <c r="X292" s="105" t="str">
        <f t="shared" si="46"/>
        <v>En Riesgo de no Cumplimiento</v>
      </c>
      <c r="Y292" s="105" t="s">
        <v>172</v>
      </c>
      <c r="Z292" s="159">
        <f t="shared" si="47"/>
        <v>2</v>
      </c>
      <c r="AA292" s="159"/>
      <c r="AB292" s="100" t="str">
        <f t="shared" si="50"/>
        <v>No hay ejecución</v>
      </c>
      <c r="AC292" s="105" t="str">
        <f t="shared" si="48"/>
        <v>NA</v>
      </c>
      <c r="AD292" s="166"/>
      <c r="AE292" s="65">
        <f t="shared" si="51"/>
        <v>0</v>
      </c>
      <c r="AF292" s="100" t="str">
        <f t="shared" si="52"/>
        <v>No hay Programación</v>
      </c>
      <c r="AG292" s="105" t="str">
        <f t="shared" si="49"/>
        <v>De acuerdo a lo programado</v>
      </c>
      <c r="AH292" s="166"/>
      <c r="AI292" s="100" t="s">
        <v>502</v>
      </c>
      <c r="AJ292" s="100" t="s">
        <v>502</v>
      </c>
    </row>
    <row r="293" spans="1:36" ht="37.049999999999997" customHeight="1" thickTop="1" thickBot="1">
      <c r="A293" s="232">
        <v>278</v>
      </c>
      <c r="B293" s="233">
        <v>0</v>
      </c>
      <c r="C293" s="233" t="s">
        <v>41</v>
      </c>
      <c r="D293" s="233">
        <v>0</v>
      </c>
      <c r="E293" s="233" t="s">
        <v>66</v>
      </c>
      <c r="F293" s="233">
        <v>21</v>
      </c>
      <c r="G293" s="231" t="s">
        <v>507</v>
      </c>
      <c r="H293" s="165" t="s">
        <v>7489</v>
      </c>
      <c r="I293" s="231" t="s">
        <v>20</v>
      </c>
      <c r="J293" s="231" t="s">
        <v>172</v>
      </c>
      <c r="K293" s="231" t="s">
        <v>172</v>
      </c>
      <c r="L293" s="165" t="s">
        <v>640</v>
      </c>
      <c r="M293" s="165" t="s">
        <v>665</v>
      </c>
      <c r="N293" s="64">
        <v>0</v>
      </c>
      <c r="O293" s="64">
        <v>1</v>
      </c>
      <c r="P293" s="64">
        <v>0</v>
      </c>
      <c r="Q293" s="64">
        <v>0</v>
      </c>
      <c r="R293" s="64">
        <f t="shared" si="44"/>
        <v>1</v>
      </c>
      <c r="S293" s="105" t="s">
        <v>7467</v>
      </c>
      <c r="T293" s="105" t="s">
        <v>172</v>
      </c>
      <c r="U293" s="159">
        <f t="shared" si="45"/>
        <v>1</v>
      </c>
      <c r="V293" s="273">
        <v>0</v>
      </c>
      <c r="W293" s="100">
        <f t="shared" si="43"/>
        <v>0</v>
      </c>
      <c r="X293" s="105" t="str">
        <f t="shared" si="46"/>
        <v>En Riesgo de no Cumplimiento</v>
      </c>
      <c r="Y293" s="105" t="s">
        <v>172</v>
      </c>
      <c r="Z293" s="159">
        <f t="shared" si="47"/>
        <v>0</v>
      </c>
      <c r="AA293" s="159"/>
      <c r="AB293" s="100" t="str">
        <f t="shared" si="50"/>
        <v>No hay ejecución</v>
      </c>
      <c r="AC293" s="105" t="str">
        <f t="shared" si="48"/>
        <v>NA</v>
      </c>
      <c r="AD293" s="166"/>
      <c r="AE293" s="65">
        <f t="shared" si="51"/>
        <v>0</v>
      </c>
      <c r="AF293" s="100" t="str">
        <f t="shared" si="52"/>
        <v>No hay Programación</v>
      </c>
      <c r="AG293" s="105" t="str">
        <f t="shared" si="49"/>
        <v>De acuerdo a lo programado</v>
      </c>
      <c r="AH293" s="166"/>
      <c r="AI293" s="100" t="s">
        <v>502</v>
      </c>
      <c r="AJ293" s="100" t="s">
        <v>502</v>
      </c>
    </row>
    <row r="294" spans="1:36" ht="37.049999999999997" customHeight="1" thickTop="1" thickBot="1">
      <c r="A294" s="232">
        <v>279</v>
      </c>
      <c r="B294" s="233">
        <v>0</v>
      </c>
      <c r="C294" s="233" t="s">
        <v>41</v>
      </c>
      <c r="D294" s="233">
        <v>0</v>
      </c>
      <c r="E294" s="233" t="s">
        <v>66</v>
      </c>
      <c r="F294" s="233">
        <v>21</v>
      </c>
      <c r="G294" s="231" t="s">
        <v>507</v>
      </c>
      <c r="H294" s="165" t="s">
        <v>7490</v>
      </c>
      <c r="I294" s="231" t="s">
        <v>20</v>
      </c>
      <c r="J294" s="231" t="s">
        <v>172</v>
      </c>
      <c r="K294" s="231" t="s">
        <v>172</v>
      </c>
      <c r="L294" s="165" t="s">
        <v>640</v>
      </c>
      <c r="M294" s="165" t="s">
        <v>665</v>
      </c>
      <c r="N294" s="64">
        <v>1</v>
      </c>
      <c r="O294" s="64">
        <v>1</v>
      </c>
      <c r="P294" s="64">
        <v>1</v>
      </c>
      <c r="Q294" s="64">
        <v>1</v>
      </c>
      <c r="R294" s="64">
        <f t="shared" si="44"/>
        <v>4</v>
      </c>
      <c r="S294" s="105" t="s">
        <v>7467</v>
      </c>
      <c r="T294" s="105" t="s">
        <v>172</v>
      </c>
      <c r="U294" s="159">
        <f t="shared" si="45"/>
        <v>2</v>
      </c>
      <c r="V294" s="273">
        <v>0</v>
      </c>
      <c r="W294" s="100">
        <f t="shared" si="43"/>
        <v>0</v>
      </c>
      <c r="X294" s="105" t="str">
        <f t="shared" si="46"/>
        <v>En Riesgo de no Cumplimiento</v>
      </c>
      <c r="Y294" s="105" t="s">
        <v>172</v>
      </c>
      <c r="Z294" s="159">
        <f t="shared" si="47"/>
        <v>2</v>
      </c>
      <c r="AA294" s="159"/>
      <c r="AB294" s="100" t="str">
        <f t="shared" si="50"/>
        <v>No hay ejecución</v>
      </c>
      <c r="AC294" s="105" t="str">
        <f t="shared" si="48"/>
        <v>NA</v>
      </c>
      <c r="AD294" s="166"/>
      <c r="AE294" s="65">
        <f t="shared" si="51"/>
        <v>0</v>
      </c>
      <c r="AF294" s="100" t="str">
        <f t="shared" si="52"/>
        <v>No hay Programación</v>
      </c>
      <c r="AG294" s="105" t="str">
        <f t="shared" si="49"/>
        <v>De acuerdo a lo programado</v>
      </c>
      <c r="AH294" s="166"/>
      <c r="AI294" s="100" t="s">
        <v>502</v>
      </c>
      <c r="AJ294" s="100" t="s">
        <v>502</v>
      </c>
    </row>
    <row r="295" spans="1:36" ht="37.049999999999997" customHeight="1" thickTop="1" thickBot="1">
      <c r="A295" s="232">
        <v>280</v>
      </c>
      <c r="B295" s="233">
        <v>0</v>
      </c>
      <c r="C295" s="233" t="s">
        <v>41</v>
      </c>
      <c r="D295" s="233">
        <v>0</v>
      </c>
      <c r="E295" s="233" t="s">
        <v>66</v>
      </c>
      <c r="F295" s="233">
        <v>21</v>
      </c>
      <c r="G295" s="231" t="s">
        <v>507</v>
      </c>
      <c r="H295" s="165" t="s">
        <v>7491</v>
      </c>
      <c r="I295" s="231" t="s">
        <v>20</v>
      </c>
      <c r="J295" s="231" t="s">
        <v>172</v>
      </c>
      <c r="K295" s="231" t="s">
        <v>172</v>
      </c>
      <c r="L295" s="165" t="s">
        <v>640</v>
      </c>
      <c r="M295" s="165" t="s">
        <v>3764</v>
      </c>
      <c r="N295" s="64">
        <v>1</v>
      </c>
      <c r="O295" s="64">
        <v>1</v>
      </c>
      <c r="P295" s="64">
        <v>1</v>
      </c>
      <c r="Q295" s="64">
        <v>1</v>
      </c>
      <c r="R295" s="64">
        <f t="shared" si="44"/>
        <v>4</v>
      </c>
      <c r="S295" s="105" t="s">
        <v>7488</v>
      </c>
      <c r="T295" s="105" t="s">
        <v>172</v>
      </c>
      <c r="U295" s="159">
        <f t="shared" si="45"/>
        <v>2</v>
      </c>
      <c r="V295" s="273">
        <v>0</v>
      </c>
      <c r="W295" s="100">
        <f t="shared" si="43"/>
        <v>0</v>
      </c>
      <c r="X295" s="105" t="str">
        <f t="shared" si="46"/>
        <v>En Riesgo de no Cumplimiento</v>
      </c>
      <c r="Y295" s="105" t="s">
        <v>172</v>
      </c>
      <c r="Z295" s="159">
        <f t="shared" si="47"/>
        <v>2</v>
      </c>
      <c r="AA295" s="159"/>
      <c r="AB295" s="100" t="str">
        <f t="shared" si="50"/>
        <v>No hay ejecución</v>
      </c>
      <c r="AC295" s="105" t="str">
        <f t="shared" si="48"/>
        <v>NA</v>
      </c>
      <c r="AD295" s="166"/>
      <c r="AE295" s="65">
        <f t="shared" si="51"/>
        <v>0</v>
      </c>
      <c r="AF295" s="100" t="str">
        <f t="shared" si="52"/>
        <v>No hay Programación</v>
      </c>
      <c r="AG295" s="105" t="str">
        <f t="shared" si="49"/>
        <v>De acuerdo a lo programado</v>
      </c>
      <c r="AH295" s="166"/>
      <c r="AI295" s="100" t="s">
        <v>502</v>
      </c>
      <c r="AJ295" s="100" t="s">
        <v>502</v>
      </c>
    </row>
    <row r="296" spans="1:36" ht="37.049999999999997" customHeight="1" thickTop="1" thickBot="1">
      <c r="A296" s="232">
        <v>281</v>
      </c>
      <c r="B296" s="233">
        <v>0</v>
      </c>
      <c r="C296" s="233" t="s">
        <v>41</v>
      </c>
      <c r="D296" s="233">
        <v>0</v>
      </c>
      <c r="E296" s="233" t="s">
        <v>66</v>
      </c>
      <c r="F296" s="233">
        <v>21</v>
      </c>
      <c r="G296" s="231" t="s">
        <v>507</v>
      </c>
      <c r="H296" s="165" t="s">
        <v>7492</v>
      </c>
      <c r="I296" s="231" t="s">
        <v>20</v>
      </c>
      <c r="J296" s="231" t="s">
        <v>172</v>
      </c>
      <c r="K296" s="231" t="s">
        <v>172</v>
      </c>
      <c r="L296" s="165" t="s">
        <v>640</v>
      </c>
      <c r="M296" s="165" t="s">
        <v>665</v>
      </c>
      <c r="N296" s="64">
        <v>0</v>
      </c>
      <c r="O296" s="64">
        <v>1</v>
      </c>
      <c r="P296" s="64">
        <v>0</v>
      </c>
      <c r="Q296" s="64">
        <v>1</v>
      </c>
      <c r="R296" s="64">
        <f t="shared" si="44"/>
        <v>2</v>
      </c>
      <c r="S296" s="105" t="s">
        <v>7467</v>
      </c>
      <c r="T296" s="105" t="s">
        <v>172</v>
      </c>
      <c r="U296" s="159">
        <f t="shared" si="45"/>
        <v>1</v>
      </c>
      <c r="V296" s="273">
        <v>0</v>
      </c>
      <c r="W296" s="100">
        <f t="shared" si="43"/>
        <v>0</v>
      </c>
      <c r="X296" s="105" t="str">
        <f t="shared" si="46"/>
        <v>En Riesgo de no Cumplimiento</v>
      </c>
      <c r="Y296" s="105" t="s">
        <v>172</v>
      </c>
      <c r="Z296" s="159">
        <f t="shared" si="47"/>
        <v>1</v>
      </c>
      <c r="AA296" s="159"/>
      <c r="AB296" s="100" t="str">
        <f t="shared" si="50"/>
        <v>No hay ejecución</v>
      </c>
      <c r="AC296" s="105" t="str">
        <f t="shared" si="48"/>
        <v>NA</v>
      </c>
      <c r="AD296" s="166"/>
      <c r="AE296" s="65">
        <f t="shared" si="51"/>
        <v>0</v>
      </c>
      <c r="AF296" s="100" t="str">
        <f t="shared" si="52"/>
        <v>No hay Programación</v>
      </c>
      <c r="AG296" s="105" t="str">
        <f t="shared" si="49"/>
        <v>De acuerdo a lo programado</v>
      </c>
      <c r="AH296" s="166"/>
      <c r="AI296" s="100" t="s">
        <v>502</v>
      </c>
      <c r="AJ296" s="100" t="s">
        <v>502</v>
      </c>
    </row>
    <row r="297" spans="1:36" ht="37.049999999999997" customHeight="1" thickTop="1" thickBot="1">
      <c r="A297" s="232">
        <v>282</v>
      </c>
      <c r="B297" s="233">
        <v>0</v>
      </c>
      <c r="C297" s="233" t="s">
        <v>41</v>
      </c>
      <c r="D297" s="233">
        <v>0</v>
      </c>
      <c r="E297" s="233" t="s">
        <v>66</v>
      </c>
      <c r="F297" s="233">
        <v>21</v>
      </c>
      <c r="G297" s="231" t="s">
        <v>524</v>
      </c>
      <c r="H297" s="165" t="s">
        <v>7493</v>
      </c>
      <c r="I297" s="231" t="s">
        <v>20</v>
      </c>
      <c r="J297" s="231" t="s">
        <v>172</v>
      </c>
      <c r="K297" s="231" t="s">
        <v>172</v>
      </c>
      <c r="L297" s="165" t="s">
        <v>2205</v>
      </c>
      <c r="M297" s="165" t="s">
        <v>665</v>
      </c>
      <c r="N297" s="64">
        <v>1</v>
      </c>
      <c r="O297" s="64">
        <v>2</v>
      </c>
      <c r="P297" s="64">
        <v>1</v>
      </c>
      <c r="Q297" s="64">
        <v>1</v>
      </c>
      <c r="R297" s="64">
        <f t="shared" si="44"/>
        <v>5</v>
      </c>
      <c r="S297" s="105" t="s">
        <v>7494</v>
      </c>
      <c r="T297" s="105" t="s">
        <v>172</v>
      </c>
      <c r="U297" s="159">
        <f t="shared" si="45"/>
        <v>3</v>
      </c>
      <c r="V297" s="273">
        <v>6</v>
      </c>
      <c r="W297" s="100">
        <f t="shared" si="43"/>
        <v>2</v>
      </c>
      <c r="X297" s="105" t="str">
        <f t="shared" si="46"/>
        <v>De acuerdo a lo programado</v>
      </c>
      <c r="Y297" s="166" t="s">
        <v>7689</v>
      </c>
      <c r="Z297" s="159">
        <f t="shared" si="47"/>
        <v>2</v>
      </c>
      <c r="AA297" s="159"/>
      <c r="AB297" s="100" t="str">
        <f t="shared" si="50"/>
        <v>No hay ejecución</v>
      </c>
      <c r="AC297" s="105" t="str">
        <f t="shared" si="48"/>
        <v>NA</v>
      </c>
      <c r="AD297" s="166"/>
      <c r="AE297" s="65">
        <f t="shared" si="51"/>
        <v>6</v>
      </c>
      <c r="AF297" s="100">
        <f t="shared" si="52"/>
        <v>1.2</v>
      </c>
      <c r="AG297" s="105" t="str">
        <f t="shared" si="49"/>
        <v>De acuerdo a lo programado</v>
      </c>
      <c r="AH297" s="166"/>
      <c r="AI297" s="100" t="s">
        <v>502</v>
      </c>
      <c r="AJ297" s="100" t="s">
        <v>502</v>
      </c>
    </row>
    <row r="298" spans="1:36" ht="37.049999999999997" customHeight="1" thickTop="1" thickBot="1">
      <c r="A298" s="232">
        <v>283</v>
      </c>
      <c r="B298" s="233">
        <v>0</v>
      </c>
      <c r="C298" s="233" t="s">
        <v>41</v>
      </c>
      <c r="D298" s="233">
        <v>0</v>
      </c>
      <c r="E298" s="233" t="s">
        <v>66</v>
      </c>
      <c r="F298" s="233">
        <v>21</v>
      </c>
      <c r="G298" s="231" t="s">
        <v>524</v>
      </c>
      <c r="H298" s="165" t="s">
        <v>7495</v>
      </c>
      <c r="I298" s="231" t="s">
        <v>20</v>
      </c>
      <c r="J298" s="231" t="s">
        <v>172</v>
      </c>
      <c r="K298" s="231" t="s">
        <v>172</v>
      </c>
      <c r="L298" s="165" t="s">
        <v>642</v>
      </c>
      <c r="M298" s="165" t="s">
        <v>643</v>
      </c>
      <c r="N298" s="64">
        <v>0</v>
      </c>
      <c r="O298" s="64">
        <v>1</v>
      </c>
      <c r="P298" s="64">
        <v>1</v>
      </c>
      <c r="Q298" s="64">
        <v>1</v>
      </c>
      <c r="R298" s="64">
        <f t="shared" si="44"/>
        <v>3</v>
      </c>
      <c r="S298" s="105" t="s">
        <v>7494</v>
      </c>
      <c r="T298" s="105" t="s">
        <v>172</v>
      </c>
      <c r="U298" s="159">
        <f t="shared" si="45"/>
        <v>1</v>
      </c>
      <c r="V298" s="273">
        <v>3</v>
      </c>
      <c r="W298" s="100">
        <f t="shared" si="43"/>
        <v>3</v>
      </c>
      <c r="X298" s="105" t="str">
        <f t="shared" si="46"/>
        <v>De acuerdo a lo programado</v>
      </c>
      <c r="Y298" s="166" t="s">
        <v>7496</v>
      </c>
      <c r="Z298" s="159">
        <f t="shared" si="47"/>
        <v>2</v>
      </c>
      <c r="AA298" s="159"/>
      <c r="AB298" s="100" t="str">
        <f t="shared" si="50"/>
        <v>No hay ejecución</v>
      </c>
      <c r="AC298" s="105" t="str">
        <f t="shared" si="48"/>
        <v>NA</v>
      </c>
      <c r="AD298" s="166"/>
      <c r="AE298" s="65">
        <f t="shared" si="51"/>
        <v>3</v>
      </c>
      <c r="AF298" s="100">
        <f t="shared" si="52"/>
        <v>1</v>
      </c>
      <c r="AG298" s="105" t="str">
        <f t="shared" si="49"/>
        <v>De acuerdo a lo programado</v>
      </c>
      <c r="AH298" s="166"/>
      <c r="AI298" s="100" t="s">
        <v>502</v>
      </c>
      <c r="AJ298" s="100" t="s">
        <v>502</v>
      </c>
    </row>
    <row r="299" spans="1:36" ht="37.049999999999997" customHeight="1" thickTop="1" thickBot="1">
      <c r="A299" s="232">
        <v>284</v>
      </c>
      <c r="B299" s="233">
        <v>0</v>
      </c>
      <c r="C299" s="233" t="s">
        <v>41</v>
      </c>
      <c r="D299" s="233">
        <v>0</v>
      </c>
      <c r="E299" s="233" t="s">
        <v>66</v>
      </c>
      <c r="F299" s="233">
        <v>21</v>
      </c>
      <c r="G299" s="231" t="s">
        <v>524</v>
      </c>
      <c r="H299" s="165" t="s">
        <v>7497</v>
      </c>
      <c r="I299" s="231" t="s">
        <v>20</v>
      </c>
      <c r="J299" s="231" t="s">
        <v>172</v>
      </c>
      <c r="K299" s="231" t="s">
        <v>172</v>
      </c>
      <c r="L299" s="165" t="s">
        <v>664</v>
      </c>
      <c r="M299" s="165" t="s">
        <v>636</v>
      </c>
      <c r="N299" s="64">
        <v>0</v>
      </c>
      <c r="O299" s="64">
        <v>3</v>
      </c>
      <c r="P299" s="64">
        <v>0</v>
      </c>
      <c r="Q299" s="64">
        <v>2</v>
      </c>
      <c r="R299" s="64">
        <f t="shared" si="44"/>
        <v>5</v>
      </c>
      <c r="S299" s="105" t="s">
        <v>7494</v>
      </c>
      <c r="T299" s="105" t="s">
        <v>172</v>
      </c>
      <c r="U299" s="159">
        <f t="shared" si="45"/>
        <v>3</v>
      </c>
      <c r="V299" s="273">
        <v>5</v>
      </c>
      <c r="W299" s="100">
        <f t="shared" si="43"/>
        <v>1.6666666666666667</v>
      </c>
      <c r="X299" s="105" t="str">
        <f t="shared" si="46"/>
        <v>De acuerdo a lo programado</v>
      </c>
      <c r="Y299" s="105" t="s">
        <v>172</v>
      </c>
      <c r="Z299" s="159">
        <f t="shared" si="47"/>
        <v>2</v>
      </c>
      <c r="AA299" s="159"/>
      <c r="AB299" s="100" t="str">
        <f t="shared" si="50"/>
        <v>No hay ejecución</v>
      </c>
      <c r="AC299" s="105" t="str">
        <f t="shared" si="48"/>
        <v>NA</v>
      </c>
      <c r="AD299" s="166"/>
      <c r="AE299" s="65">
        <f t="shared" si="51"/>
        <v>5</v>
      </c>
      <c r="AF299" s="100">
        <f t="shared" si="52"/>
        <v>1</v>
      </c>
      <c r="AG299" s="105" t="str">
        <f t="shared" si="49"/>
        <v>De acuerdo a lo programado</v>
      </c>
      <c r="AH299" s="166"/>
      <c r="AI299" s="100" t="s">
        <v>502</v>
      </c>
      <c r="AJ299" s="100" t="s">
        <v>502</v>
      </c>
    </row>
    <row r="300" spans="1:36" ht="37.049999999999997" customHeight="1" thickTop="1" thickBot="1">
      <c r="A300" s="232">
        <v>285</v>
      </c>
      <c r="B300" s="233">
        <v>0</v>
      </c>
      <c r="C300" s="233" t="s">
        <v>41</v>
      </c>
      <c r="D300" s="233">
        <v>0</v>
      </c>
      <c r="E300" s="233" t="s">
        <v>66</v>
      </c>
      <c r="F300" s="233">
        <v>21</v>
      </c>
      <c r="G300" s="231" t="s">
        <v>524</v>
      </c>
      <c r="H300" s="165" t="s">
        <v>7498</v>
      </c>
      <c r="I300" s="231" t="s">
        <v>20</v>
      </c>
      <c r="J300" s="231" t="s">
        <v>172</v>
      </c>
      <c r="K300" s="231" t="s">
        <v>172</v>
      </c>
      <c r="L300" s="165" t="s">
        <v>2247</v>
      </c>
      <c r="M300" s="165" t="s">
        <v>643</v>
      </c>
      <c r="N300" s="64">
        <v>0</v>
      </c>
      <c r="O300" s="64">
        <v>1</v>
      </c>
      <c r="P300" s="64">
        <v>1</v>
      </c>
      <c r="Q300" s="64">
        <v>0</v>
      </c>
      <c r="R300" s="64">
        <f t="shared" si="44"/>
        <v>2</v>
      </c>
      <c r="S300" s="105" t="s">
        <v>7494</v>
      </c>
      <c r="T300" s="105" t="s">
        <v>172</v>
      </c>
      <c r="U300" s="159">
        <f t="shared" si="45"/>
        <v>1</v>
      </c>
      <c r="V300" s="273">
        <v>3</v>
      </c>
      <c r="W300" s="100">
        <f t="shared" si="43"/>
        <v>3</v>
      </c>
      <c r="X300" s="105" t="str">
        <f t="shared" si="46"/>
        <v>De acuerdo a lo programado</v>
      </c>
      <c r="Y300" s="166" t="s">
        <v>7710</v>
      </c>
      <c r="Z300" s="159">
        <f t="shared" si="47"/>
        <v>1</v>
      </c>
      <c r="AA300" s="159"/>
      <c r="AB300" s="100" t="str">
        <f t="shared" si="50"/>
        <v>No hay ejecución</v>
      </c>
      <c r="AC300" s="105" t="str">
        <f t="shared" si="48"/>
        <v>NA</v>
      </c>
      <c r="AD300" s="166"/>
      <c r="AE300" s="65">
        <f t="shared" si="51"/>
        <v>3</v>
      </c>
      <c r="AF300" s="100">
        <f t="shared" si="52"/>
        <v>1.5</v>
      </c>
      <c r="AG300" s="105" t="str">
        <f t="shared" si="49"/>
        <v>De acuerdo a lo programado</v>
      </c>
      <c r="AH300" s="166"/>
      <c r="AI300" s="100" t="s">
        <v>502</v>
      </c>
      <c r="AJ300" s="100" t="s">
        <v>502</v>
      </c>
    </row>
    <row r="301" spans="1:36" ht="37.049999999999997" customHeight="1" thickTop="1" thickBot="1">
      <c r="A301" s="232">
        <v>286</v>
      </c>
      <c r="B301" s="233">
        <v>0</v>
      </c>
      <c r="C301" s="233" t="s">
        <v>41</v>
      </c>
      <c r="D301" s="233">
        <v>0</v>
      </c>
      <c r="E301" s="233" t="s">
        <v>66</v>
      </c>
      <c r="F301" s="233">
        <v>21</v>
      </c>
      <c r="G301" s="231" t="s">
        <v>524</v>
      </c>
      <c r="H301" s="165" t="s">
        <v>7499</v>
      </c>
      <c r="I301" s="231" t="s">
        <v>20</v>
      </c>
      <c r="J301" s="231" t="s">
        <v>172</v>
      </c>
      <c r="K301" s="231" t="s">
        <v>172</v>
      </c>
      <c r="L301" s="165" t="s">
        <v>664</v>
      </c>
      <c r="M301" s="165" t="s">
        <v>636</v>
      </c>
      <c r="N301" s="64">
        <v>0</v>
      </c>
      <c r="O301" s="64">
        <v>1</v>
      </c>
      <c r="P301" s="64">
        <v>1</v>
      </c>
      <c r="Q301" s="64">
        <v>0</v>
      </c>
      <c r="R301" s="64">
        <f t="shared" si="44"/>
        <v>2</v>
      </c>
      <c r="S301" s="105" t="s">
        <v>7494</v>
      </c>
      <c r="T301" s="105" t="s">
        <v>172</v>
      </c>
      <c r="U301" s="159">
        <f t="shared" si="45"/>
        <v>1</v>
      </c>
      <c r="V301" s="273">
        <v>5</v>
      </c>
      <c r="W301" s="100">
        <f t="shared" si="43"/>
        <v>5</v>
      </c>
      <c r="X301" s="105" t="str">
        <f t="shared" si="46"/>
        <v>De acuerdo a lo programado</v>
      </c>
      <c r="Y301" s="166" t="s">
        <v>7711</v>
      </c>
      <c r="Z301" s="159">
        <f t="shared" si="47"/>
        <v>1</v>
      </c>
      <c r="AA301" s="159"/>
      <c r="AB301" s="100" t="str">
        <f t="shared" si="50"/>
        <v>No hay ejecución</v>
      </c>
      <c r="AC301" s="105" t="str">
        <f t="shared" si="48"/>
        <v>NA</v>
      </c>
      <c r="AD301" s="166"/>
      <c r="AE301" s="65">
        <f t="shared" si="51"/>
        <v>5</v>
      </c>
      <c r="AF301" s="100">
        <f t="shared" si="52"/>
        <v>2.5</v>
      </c>
      <c r="AG301" s="105" t="str">
        <f t="shared" si="49"/>
        <v>De acuerdo a lo programado</v>
      </c>
      <c r="AH301" s="166"/>
      <c r="AI301" s="100" t="s">
        <v>502</v>
      </c>
      <c r="AJ301" s="100" t="s">
        <v>502</v>
      </c>
    </row>
    <row r="302" spans="1:36" ht="37.049999999999997" customHeight="1" thickTop="1" thickBot="1">
      <c r="A302" s="232">
        <v>287</v>
      </c>
      <c r="B302" s="233">
        <v>0</v>
      </c>
      <c r="C302" s="233" t="s">
        <v>41</v>
      </c>
      <c r="D302" s="233">
        <v>0</v>
      </c>
      <c r="E302" s="233" t="s">
        <v>66</v>
      </c>
      <c r="F302" s="233">
        <v>21</v>
      </c>
      <c r="G302" s="231" t="s">
        <v>524</v>
      </c>
      <c r="H302" s="165" t="s">
        <v>7500</v>
      </c>
      <c r="I302" s="231" t="s">
        <v>20</v>
      </c>
      <c r="J302" s="231" t="s">
        <v>172</v>
      </c>
      <c r="K302" s="231" t="s">
        <v>172</v>
      </c>
      <c r="L302" s="165" t="s">
        <v>642</v>
      </c>
      <c r="M302" s="165" t="s">
        <v>643</v>
      </c>
      <c r="N302" s="64">
        <v>0</v>
      </c>
      <c r="O302" s="64">
        <v>1</v>
      </c>
      <c r="P302" s="64">
        <v>1</v>
      </c>
      <c r="Q302" s="64">
        <v>0</v>
      </c>
      <c r="R302" s="64">
        <f t="shared" si="44"/>
        <v>2</v>
      </c>
      <c r="S302" s="105" t="s">
        <v>7494</v>
      </c>
      <c r="T302" s="105" t="s">
        <v>172</v>
      </c>
      <c r="U302" s="159">
        <f t="shared" si="45"/>
        <v>1</v>
      </c>
      <c r="V302" s="273">
        <v>0</v>
      </c>
      <c r="W302" s="100">
        <f t="shared" si="43"/>
        <v>0</v>
      </c>
      <c r="X302" s="105" t="str">
        <f t="shared" si="46"/>
        <v>En Riesgo de no Cumplimiento</v>
      </c>
      <c r="Y302" s="166" t="s">
        <v>7690</v>
      </c>
      <c r="Z302" s="159">
        <f t="shared" si="47"/>
        <v>1</v>
      </c>
      <c r="AA302" s="159"/>
      <c r="AB302" s="100" t="str">
        <f t="shared" si="50"/>
        <v>No hay ejecución</v>
      </c>
      <c r="AC302" s="105" t="str">
        <f t="shared" si="48"/>
        <v>NA</v>
      </c>
      <c r="AD302" s="166"/>
      <c r="AE302" s="65">
        <f t="shared" si="51"/>
        <v>0</v>
      </c>
      <c r="AF302" s="100" t="str">
        <f t="shared" si="52"/>
        <v>No hay Programación</v>
      </c>
      <c r="AG302" s="105" t="str">
        <f t="shared" si="49"/>
        <v>De acuerdo a lo programado</v>
      </c>
      <c r="AH302" s="166"/>
      <c r="AI302" s="100" t="s">
        <v>502</v>
      </c>
      <c r="AJ302" s="100" t="s">
        <v>502</v>
      </c>
    </row>
    <row r="303" spans="1:36" ht="37.049999999999997" customHeight="1" thickTop="1" thickBot="1">
      <c r="A303" s="232">
        <v>288</v>
      </c>
      <c r="B303" s="233">
        <v>0</v>
      </c>
      <c r="C303" s="233" t="s">
        <v>41</v>
      </c>
      <c r="D303" s="233">
        <v>0</v>
      </c>
      <c r="E303" s="233" t="s">
        <v>66</v>
      </c>
      <c r="F303" s="233">
        <v>21</v>
      </c>
      <c r="G303" s="231" t="s">
        <v>524</v>
      </c>
      <c r="H303" s="165" t="s">
        <v>7501</v>
      </c>
      <c r="I303" s="231" t="s">
        <v>20</v>
      </c>
      <c r="J303" s="231" t="s">
        <v>172</v>
      </c>
      <c r="K303" s="231" t="s">
        <v>172</v>
      </c>
      <c r="L303" s="165" t="s">
        <v>664</v>
      </c>
      <c r="M303" s="165" t="s">
        <v>636</v>
      </c>
      <c r="N303" s="64">
        <v>0</v>
      </c>
      <c r="O303" s="64">
        <v>1</v>
      </c>
      <c r="P303" s="64">
        <v>1</v>
      </c>
      <c r="Q303" s="64">
        <v>0</v>
      </c>
      <c r="R303" s="64">
        <f t="shared" si="44"/>
        <v>2</v>
      </c>
      <c r="S303" s="105" t="s">
        <v>7494</v>
      </c>
      <c r="T303" s="105" t="s">
        <v>172</v>
      </c>
      <c r="U303" s="159">
        <f t="shared" si="45"/>
        <v>1</v>
      </c>
      <c r="V303" s="273">
        <v>0</v>
      </c>
      <c r="W303" s="100">
        <f t="shared" si="43"/>
        <v>0</v>
      </c>
      <c r="X303" s="105" t="str">
        <f t="shared" si="46"/>
        <v>En Riesgo de no Cumplimiento</v>
      </c>
      <c r="Y303" s="166" t="s">
        <v>7691</v>
      </c>
      <c r="Z303" s="159">
        <f t="shared" si="47"/>
        <v>1</v>
      </c>
      <c r="AA303" s="159"/>
      <c r="AB303" s="100" t="str">
        <f t="shared" si="50"/>
        <v>No hay ejecución</v>
      </c>
      <c r="AC303" s="105" t="str">
        <f t="shared" si="48"/>
        <v>NA</v>
      </c>
      <c r="AD303" s="166"/>
      <c r="AE303" s="65">
        <f t="shared" si="51"/>
        <v>0</v>
      </c>
      <c r="AF303" s="100" t="str">
        <f t="shared" si="52"/>
        <v>No hay Programación</v>
      </c>
      <c r="AG303" s="105" t="str">
        <f t="shared" si="49"/>
        <v>De acuerdo a lo programado</v>
      </c>
      <c r="AH303" s="166"/>
      <c r="AI303" s="100" t="s">
        <v>502</v>
      </c>
      <c r="AJ303" s="100" t="s">
        <v>502</v>
      </c>
    </row>
    <row r="304" spans="1:36" ht="16.5" customHeight="1" thickTop="1">
      <c r="A304" s="691" t="s">
        <v>7502</v>
      </c>
      <c r="B304" s="691"/>
      <c r="C304" s="691"/>
      <c r="D304" s="691"/>
      <c r="E304" s="691"/>
      <c r="F304" s="691"/>
      <c r="G304" s="691"/>
      <c r="H304" s="691"/>
      <c r="I304" s="691"/>
      <c r="J304" s="691"/>
      <c r="K304" s="691"/>
      <c r="L304" s="691"/>
      <c r="M304" s="691"/>
      <c r="N304" s="691"/>
      <c r="O304" s="691"/>
      <c r="P304" s="691"/>
      <c r="Q304" s="691"/>
      <c r="R304" s="691"/>
      <c r="S304" s="691"/>
      <c r="T304" s="691"/>
      <c r="U304" s="691"/>
      <c r="V304" s="691"/>
      <c r="W304" s="691"/>
      <c r="X304" s="691"/>
      <c r="Y304" s="691"/>
      <c r="Z304" s="691"/>
      <c r="AA304" s="691"/>
      <c r="AB304" s="691"/>
      <c r="AC304" s="691"/>
      <c r="AD304" s="691"/>
      <c r="AE304" s="691"/>
      <c r="AF304" s="691"/>
      <c r="AG304" s="691"/>
      <c r="AH304" s="691"/>
      <c r="AI304" s="691"/>
      <c r="AJ304" s="692"/>
    </row>
    <row r="305" spans="1:36" ht="39" thickBot="1">
      <c r="A305" s="63">
        <f>A303+1</f>
        <v>289</v>
      </c>
      <c r="B305" s="162" t="s">
        <v>403</v>
      </c>
      <c r="C305" s="162">
        <v>0</v>
      </c>
      <c r="D305" s="162">
        <v>0</v>
      </c>
      <c r="E305" s="162" t="s">
        <v>72</v>
      </c>
      <c r="F305" s="162">
        <v>20</v>
      </c>
      <c r="G305" s="218" t="s">
        <v>422</v>
      </c>
      <c r="H305" s="148" t="s">
        <v>7503</v>
      </c>
      <c r="I305" s="218" t="s">
        <v>345</v>
      </c>
      <c r="J305" s="218" t="s">
        <v>334</v>
      </c>
      <c r="K305" s="218">
        <v>14</v>
      </c>
      <c r="L305" s="408" t="s">
        <v>664</v>
      </c>
      <c r="M305" s="408" t="s">
        <v>636</v>
      </c>
      <c r="N305" s="409"/>
      <c r="O305" s="409"/>
      <c r="P305" s="409"/>
      <c r="Q305" s="409"/>
      <c r="R305" s="242">
        <f t="shared" ref="R305:R317" si="53">N305+O305+P305+Q305</f>
        <v>0</v>
      </c>
      <c r="S305" s="105" t="s">
        <v>7504</v>
      </c>
      <c r="T305" s="105" t="s">
        <v>7505</v>
      </c>
      <c r="U305" s="410"/>
      <c r="V305" s="410"/>
      <c r="W305" s="410"/>
      <c r="X305" s="410"/>
      <c r="Y305" s="410"/>
      <c r="Z305" s="410"/>
      <c r="AA305" s="410"/>
      <c r="AB305" s="410"/>
      <c r="AC305" s="410"/>
      <c r="AD305" s="410"/>
      <c r="AE305" s="410"/>
      <c r="AF305" s="410"/>
      <c r="AG305" s="410"/>
      <c r="AH305" s="410"/>
      <c r="AI305" s="100" t="s">
        <v>502</v>
      </c>
      <c r="AJ305" s="100" t="s">
        <v>502</v>
      </c>
    </row>
    <row r="306" spans="1:36" ht="20.399999999999999" thickTop="1" thickBot="1">
      <c r="A306" s="63">
        <f>A305+1</f>
        <v>290</v>
      </c>
      <c r="B306" s="162" t="s">
        <v>403</v>
      </c>
      <c r="C306" s="162">
        <v>0</v>
      </c>
      <c r="D306" s="162">
        <v>0</v>
      </c>
      <c r="E306" s="162" t="s">
        <v>72</v>
      </c>
      <c r="F306" s="162">
        <v>20</v>
      </c>
      <c r="G306" s="218" t="s">
        <v>422</v>
      </c>
      <c r="H306" s="148" t="s">
        <v>7506</v>
      </c>
      <c r="I306" s="218" t="s">
        <v>345</v>
      </c>
      <c r="J306" s="218" t="s">
        <v>334</v>
      </c>
      <c r="K306" s="218">
        <v>14</v>
      </c>
      <c r="L306" s="408" t="s">
        <v>3807</v>
      </c>
      <c r="M306" s="408" t="s">
        <v>636</v>
      </c>
      <c r="N306" s="409"/>
      <c r="O306" s="409"/>
      <c r="P306" s="409"/>
      <c r="Q306" s="409"/>
      <c r="R306" s="242">
        <f t="shared" si="53"/>
        <v>0</v>
      </c>
      <c r="S306" s="105" t="s">
        <v>7504</v>
      </c>
      <c r="T306" s="105" t="s">
        <v>7505</v>
      </c>
      <c r="U306" s="410"/>
      <c r="V306" s="410"/>
      <c r="W306" s="410"/>
      <c r="X306" s="410"/>
      <c r="Y306" s="410"/>
      <c r="Z306" s="410"/>
      <c r="AA306" s="410"/>
      <c r="AB306" s="410"/>
      <c r="AC306" s="410"/>
      <c r="AD306" s="410"/>
      <c r="AE306" s="410"/>
      <c r="AF306" s="410"/>
      <c r="AG306" s="410"/>
      <c r="AH306" s="410"/>
      <c r="AI306" s="100" t="s">
        <v>502</v>
      </c>
      <c r="AJ306" s="100" t="s">
        <v>502</v>
      </c>
    </row>
    <row r="307" spans="1:36" ht="20.399999999999999" thickTop="1" thickBot="1">
      <c r="A307" s="63">
        <f>A306+1</f>
        <v>291</v>
      </c>
      <c r="B307" s="162" t="s">
        <v>403</v>
      </c>
      <c r="C307" s="162">
        <v>0</v>
      </c>
      <c r="D307" s="162">
        <v>0</v>
      </c>
      <c r="E307" s="162" t="s">
        <v>72</v>
      </c>
      <c r="F307" s="162">
        <v>20</v>
      </c>
      <c r="G307" s="218" t="s">
        <v>422</v>
      </c>
      <c r="H307" s="148" t="s">
        <v>7507</v>
      </c>
      <c r="I307" s="218" t="s">
        <v>345</v>
      </c>
      <c r="J307" s="218" t="s">
        <v>334</v>
      </c>
      <c r="K307" s="218">
        <v>14</v>
      </c>
      <c r="L307" s="408" t="s">
        <v>3778</v>
      </c>
      <c r="M307" s="408" t="s">
        <v>643</v>
      </c>
      <c r="N307" s="409"/>
      <c r="O307" s="409"/>
      <c r="P307" s="409"/>
      <c r="Q307" s="409"/>
      <c r="R307" s="242">
        <f t="shared" si="53"/>
        <v>0</v>
      </c>
      <c r="S307" s="105" t="s">
        <v>7504</v>
      </c>
      <c r="T307" s="105" t="s">
        <v>7505</v>
      </c>
      <c r="U307" s="410"/>
      <c r="V307" s="410"/>
      <c r="W307" s="410"/>
      <c r="X307" s="410"/>
      <c r="Y307" s="410"/>
      <c r="Z307" s="410"/>
      <c r="AA307" s="410"/>
      <c r="AB307" s="410"/>
      <c r="AC307" s="410"/>
      <c r="AD307" s="410"/>
      <c r="AE307" s="410"/>
      <c r="AF307" s="410"/>
      <c r="AG307" s="410"/>
      <c r="AH307" s="410"/>
      <c r="AI307" s="100" t="s">
        <v>502</v>
      </c>
      <c r="AJ307" s="100" t="s">
        <v>502</v>
      </c>
    </row>
    <row r="308" spans="1:36" ht="39.6" thickTop="1" thickBot="1">
      <c r="A308" s="63">
        <f t="shared" ref="A308:A317" si="54">A307+1</f>
        <v>292</v>
      </c>
      <c r="B308" s="162" t="s">
        <v>403</v>
      </c>
      <c r="C308" s="162">
        <v>0</v>
      </c>
      <c r="D308" s="162">
        <v>0</v>
      </c>
      <c r="E308" s="162" t="s">
        <v>72</v>
      </c>
      <c r="F308" s="162">
        <v>20</v>
      </c>
      <c r="G308" s="218" t="s">
        <v>422</v>
      </c>
      <c r="H308" s="148" t="s">
        <v>7508</v>
      </c>
      <c r="I308" s="218" t="s">
        <v>345</v>
      </c>
      <c r="J308" s="218" t="s">
        <v>334</v>
      </c>
      <c r="K308" s="218">
        <v>14</v>
      </c>
      <c r="L308" s="408" t="s">
        <v>640</v>
      </c>
      <c r="M308" s="408" t="s">
        <v>636</v>
      </c>
      <c r="N308" s="409"/>
      <c r="O308" s="409"/>
      <c r="P308" s="409"/>
      <c r="Q308" s="409"/>
      <c r="R308" s="242">
        <f t="shared" si="53"/>
        <v>0</v>
      </c>
      <c r="S308" s="105" t="s">
        <v>7504</v>
      </c>
      <c r="T308" s="105" t="s">
        <v>7505</v>
      </c>
      <c r="U308" s="410"/>
      <c r="V308" s="410"/>
      <c r="W308" s="410"/>
      <c r="X308" s="410"/>
      <c r="Y308" s="410"/>
      <c r="Z308" s="410"/>
      <c r="AA308" s="410"/>
      <c r="AB308" s="410"/>
      <c r="AC308" s="410"/>
      <c r="AD308" s="410"/>
      <c r="AE308" s="410"/>
      <c r="AF308" s="410"/>
      <c r="AG308" s="410"/>
      <c r="AH308" s="410"/>
      <c r="AI308" s="100" t="s">
        <v>502</v>
      </c>
      <c r="AJ308" s="100" t="s">
        <v>502</v>
      </c>
    </row>
    <row r="309" spans="1:36" ht="39.6" thickTop="1" thickBot="1">
      <c r="A309" s="63">
        <f t="shared" si="54"/>
        <v>293</v>
      </c>
      <c r="B309" s="162" t="s">
        <v>403</v>
      </c>
      <c r="C309" s="162">
        <v>0</v>
      </c>
      <c r="D309" s="162">
        <v>0</v>
      </c>
      <c r="E309" s="162" t="s">
        <v>72</v>
      </c>
      <c r="F309" s="162">
        <v>20</v>
      </c>
      <c r="G309" s="218" t="s">
        <v>422</v>
      </c>
      <c r="H309" s="148" t="s">
        <v>7509</v>
      </c>
      <c r="I309" s="218" t="s">
        <v>345</v>
      </c>
      <c r="J309" s="218" t="s">
        <v>334</v>
      </c>
      <c r="K309" s="218">
        <v>14</v>
      </c>
      <c r="L309" s="408" t="s">
        <v>640</v>
      </c>
      <c r="M309" s="408" t="s">
        <v>636</v>
      </c>
      <c r="N309" s="409"/>
      <c r="O309" s="409"/>
      <c r="P309" s="409"/>
      <c r="Q309" s="409"/>
      <c r="R309" s="242">
        <f t="shared" si="53"/>
        <v>0</v>
      </c>
      <c r="S309" s="105" t="s">
        <v>7504</v>
      </c>
      <c r="T309" s="105" t="s">
        <v>7505</v>
      </c>
      <c r="U309" s="410"/>
      <c r="V309" s="410"/>
      <c r="W309" s="410"/>
      <c r="X309" s="410"/>
      <c r="Y309" s="410"/>
      <c r="Z309" s="410"/>
      <c r="AA309" s="410"/>
      <c r="AB309" s="410"/>
      <c r="AC309" s="410"/>
      <c r="AD309" s="410"/>
      <c r="AE309" s="410"/>
      <c r="AF309" s="410"/>
      <c r="AG309" s="410"/>
      <c r="AH309" s="410"/>
      <c r="AI309" s="100" t="s">
        <v>502</v>
      </c>
      <c r="AJ309" s="100" t="s">
        <v>502</v>
      </c>
    </row>
    <row r="310" spans="1:36" ht="20.399999999999999" thickTop="1" thickBot="1">
      <c r="A310" s="63">
        <f t="shared" si="54"/>
        <v>294</v>
      </c>
      <c r="B310" s="162" t="s">
        <v>400</v>
      </c>
      <c r="C310" s="162">
        <v>0</v>
      </c>
      <c r="D310" s="162">
        <v>0</v>
      </c>
      <c r="E310" s="162" t="s">
        <v>72</v>
      </c>
      <c r="F310" s="162">
        <v>18</v>
      </c>
      <c r="G310" s="218" t="s">
        <v>428</v>
      </c>
      <c r="H310" s="148" t="s">
        <v>7510</v>
      </c>
      <c r="I310" s="218" t="s">
        <v>20</v>
      </c>
      <c r="J310" s="218" t="s">
        <v>172</v>
      </c>
      <c r="K310" s="218" t="s">
        <v>172</v>
      </c>
      <c r="L310" s="408" t="s">
        <v>1806</v>
      </c>
      <c r="M310" s="408" t="s">
        <v>636</v>
      </c>
      <c r="N310" s="409"/>
      <c r="O310" s="409"/>
      <c r="P310" s="409"/>
      <c r="Q310" s="409"/>
      <c r="R310" s="242">
        <f t="shared" si="53"/>
        <v>0</v>
      </c>
      <c r="S310" s="105" t="s">
        <v>7511</v>
      </c>
      <c r="T310" s="407" t="s">
        <v>172</v>
      </c>
      <c r="U310" s="407"/>
      <c r="V310" s="407">
        <v>1</v>
      </c>
      <c r="W310" s="407"/>
      <c r="X310" s="407"/>
      <c r="Y310" s="407"/>
      <c r="Z310" s="407"/>
      <c r="AA310" s="407"/>
      <c r="AB310" s="407"/>
      <c r="AC310" s="407"/>
      <c r="AD310" s="407"/>
      <c r="AE310" s="407"/>
      <c r="AF310" s="407"/>
      <c r="AG310" s="407"/>
      <c r="AH310" s="407"/>
      <c r="AI310" s="100" t="s">
        <v>502</v>
      </c>
      <c r="AJ310" s="100" t="s">
        <v>502</v>
      </c>
    </row>
    <row r="311" spans="1:36" ht="20.399999999999999" thickTop="1" thickBot="1">
      <c r="A311" s="63">
        <f t="shared" si="54"/>
        <v>295</v>
      </c>
      <c r="B311" s="162" t="s">
        <v>400</v>
      </c>
      <c r="C311" s="162">
        <v>0</v>
      </c>
      <c r="D311" s="162">
        <v>0</v>
      </c>
      <c r="E311" s="162" t="s">
        <v>72</v>
      </c>
      <c r="F311" s="162">
        <v>18</v>
      </c>
      <c r="G311" s="218" t="s">
        <v>428</v>
      </c>
      <c r="H311" s="148" t="s">
        <v>7512</v>
      </c>
      <c r="I311" s="218" t="s">
        <v>20</v>
      </c>
      <c r="J311" s="218" t="s">
        <v>172</v>
      </c>
      <c r="K311" s="218" t="s">
        <v>172</v>
      </c>
      <c r="L311" s="408" t="s">
        <v>1806</v>
      </c>
      <c r="M311" s="408" t="s">
        <v>636</v>
      </c>
      <c r="N311" s="409"/>
      <c r="O311" s="409"/>
      <c r="P311" s="409"/>
      <c r="Q311" s="409"/>
      <c r="R311" s="242">
        <f t="shared" si="53"/>
        <v>0</v>
      </c>
      <c r="S311" s="105" t="s">
        <v>7511</v>
      </c>
      <c r="T311" s="407" t="s">
        <v>172</v>
      </c>
      <c r="U311" s="407"/>
      <c r="V311" s="407">
        <v>1</v>
      </c>
      <c r="W311" s="407"/>
      <c r="X311" s="407"/>
      <c r="Y311" s="407"/>
      <c r="Z311" s="407"/>
      <c r="AA311" s="407"/>
      <c r="AB311" s="407"/>
      <c r="AC311" s="407"/>
      <c r="AD311" s="407"/>
      <c r="AE311" s="407"/>
      <c r="AF311" s="407"/>
      <c r="AG311" s="407"/>
      <c r="AH311" s="407"/>
      <c r="AI311" s="100" t="s">
        <v>502</v>
      </c>
      <c r="AJ311" s="100" t="s">
        <v>502</v>
      </c>
    </row>
    <row r="312" spans="1:36" ht="20.399999999999999" thickTop="1" thickBot="1">
      <c r="A312" s="63">
        <f t="shared" si="54"/>
        <v>296</v>
      </c>
      <c r="B312" s="162" t="s">
        <v>400</v>
      </c>
      <c r="C312" s="162">
        <v>0</v>
      </c>
      <c r="D312" s="162">
        <v>0</v>
      </c>
      <c r="E312" s="162" t="s">
        <v>72</v>
      </c>
      <c r="F312" s="162">
        <v>18</v>
      </c>
      <c r="G312" s="218" t="s">
        <v>428</v>
      </c>
      <c r="H312" s="148" t="s">
        <v>7513</v>
      </c>
      <c r="I312" s="218" t="s">
        <v>20</v>
      </c>
      <c r="J312" s="218" t="s">
        <v>172</v>
      </c>
      <c r="K312" s="218" t="s">
        <v>172</v>
      </c>
      <c r="L312" s="408" t="s">
        <v>1806</v>
      </c>
      <c r="M312" s="408" t="s">
        <v>636</v>
      </c>
      <c r="N312" s="409"/>
      <c r="O312" s="409"/>
      <c r="P312" s="409"/>
      <c r="Q312" s="409"/>
      <c r="R312" s="242">
        <f t="shared" si="53"/>
        <v>0</v>
      </c>
      <c r="S312" s="105" t="s">
        <v>7511</v>
      </c>
      <c r="T312" s="407" t="s">
        <v>172</v>
      </c>
      <c r="U312" s="407"/>
      <c r="V312" s="407"/>
      <c r="W312" s="407"/>
      <c r="X312" s="407"/>
      <c r="Y312" s="407"/>
      <c r="Z312" s="407"/>
      <c r="AA312" s="407"/>
      <c r="AB312" s="407"/>
      <c r="AC312" s="407"/>
      <c r="AD312" s="407"/>
      <c r="AE312" s="407"/>
      <c r="AF312" s="407"/>
      <c r="AG312" s="407"/>
      <c r="AH312" s="407"/>
      <c r="AI312" s="100" t="s">
        <v>502</v>
      </c>
      <c r="AJ312" s="100" t="s">
        <v>502</v>
      </c>
    </row>
    <row r="313" spans="1:36" ht="20.399999999999999" thickTop="1" thickBot="1">
      <c r="A313" s="63">
        <f t="shared" si="54"/>
        <v>297</v>
      </c>
      <c r="B313" s="162" t="s">
        <v>400</v>
      </c>
      <c r="C313" s="162">
        <v>0</v>
      </c>
      <c r="D313" s="162">
        <v>0</v>
      </c>
      <c r="E313" s="162" t="s">
        <v>72</v>
      </c>
      <c r="F313" s="162">
        <v>18</v>
      </c>
      <c r="G313" s="218" t="s">
        <v>428</v>
      </c>
      <c r="H313" s="148" t="s">
        <v>7514</v>
      </c>
      <c r="I313" s="218" t="s">
        <v>20</v>
      </c>
      <c r="J313" s="218" t="s">
        <v>172</v>
      </c>
      <c r="K313" s="218" t="s">
        <v>172</v>
      </c>
      <c r="L313" s="408" t="s">
        <v>1806</v>
      </c>
      <c r="M313" s="408" t="s">
        <v>636</v>
      </c>
      <c r="N313" s="409"/>
      <c r="O313" s="409"/>
      <c r="P313" s="409"/>
      <c r="Q313" s="409"/>
      <c r="R313" s="242"/>
      <c r="S313" s="105" t="s">
        <v>7511</v>
      </c>
      <c r="T313" s="407" t="s">
        <v>172</v>
      </c>
      <c r="U313" s="407"/>
      <c r="V313" s="407">
        <v>1</v>
      </c>
      <c r="W313" s="407"/>
      <c r="X313" s="407"/>
      <c r="Y313" s="407"/>
      <c r="Z313" s="407"/>
      <c r="AA313" s="407"/>
      <c r="AB313" s="407"/>
      <c r="AC313" s="407"/>
      <c r="AD313" s="407"/>
      <c r="AE313" s="407"/>
      <c r="AF313" s="407"/>
      <c r="AG313" s="407"/>
      <c r="AH313" s="407"/>
      <c r="AI313" s="100" t="s">
        <v>502</v>
      </c>
      <c r="AJ313" s="100" t="s">
        <v>502</v>
      </c>
    </row>
    <row r="314" spans="1:36" ht="20.399999999999999" thickTop="1" thickBot="1">
      <c r="A314" s="63">
        <f t="shared" si="54"/>
        <v>298</v>
      </c>
      <c r="B314" s="162" t="s">
        <v>388</v>
      </c>
      <c r="C314" s="162">
        <v>0</v>
      </c>
      <c r="D314" s="162">
        <v>0</v>
      </c>
      <c r="E314" s="162">
        <v>0</v>
      </c>
      <c r="F314" s="162">
        <v>17</v>
      </c>
      <c r="G314" s="218" t="s">
        <v>527</v>
      </c>
      <c r="H314" s="148" t="s">
        <v>7515</v>
      </c>
      <c r="I314" s="218" t="s">
        <v>18</v>
      </c>
      <c r="J314" s="218" t="s">
        <v>338</v>
      </c>
      <c r="K314" s="218">
        <v>16</v>
      </c>
      <c r="L314" s="408" t="s">
        <v>664</v>
      </c>
      <c r="M314" s="408" t="s">
        <v>4499</v>
      </c>
      <c r="N314" s="409"/>
      <c r="O314" s="409"/>
      <c r="P314" s="409"/>
      <c r="Q314" s="409"/>
      <c r="R314" s="242">
        <f t="shared" si="53"/>
        <v>0</v>
      </c>
      <c r="S314" s="105" t="s">
        <v>7511</v>
      </c>
      <c r="T314" s="407" t="s">
        <v>172</v>
      </c>
      <c r="U314" s="407"/>
      <c r="V314" s="407"/>
      <c r="W314" s="407"/>
      <c r="X314" s="407"/>
      <c r="Y314" s="407"/>
      <c r="Z314" s="407"/>
      <c r="AA314" s="407"/>
      <c r="AB314" s="407"/>
      <c r="AC314" s="407"/>
      <c r="AD314" s="407"/>
      <c r="AE314" s="407"/>
      <c r="AF314" s="407"/>
      <c r="AG314" s="407"/>
      <c r="AH314" s="407"/>
      <c r="AI314" s="100" t="s">
        <v>502</v>
      </c>
      <c r="AJ314" s="100" t="s">
        <v>502</v>
      </c>
    </row>
    <row r="315" spans="1:36" ht="20.399999999999999" thickTop="1" thickBot="1">
      <c r="A315" s="63">
        <f t="shared" si="54"/>
        <v>299</v>
      </c>
      <c r="B315" s="162" t="s">
        <v>400</v>
      </c>
      <c r="C315" s="162">
        <v>0</v>
      </c>
      <c r="D315" s="162">
        <v>0</v>
      </c>
      <c r="E315" s="162">
        <v>0</v>
      </c>
      <c r="F315" s="162">
        <v>18</v>
      </c>
      <c r="G315" s="218" t="s">
        <v>513</v>
      </c>
      <c r="H315" s="148" t="s">
        <v>7516</v>
      </c>
      <c r="I315" s="218" t="s">
        <v>20</v>
      </c>
      <c r="J315" s="218" t="s">
        <v>353</v>
      </c>
      <c r="K315" s="218" t="s">
        <v>172</v>
      </c>
      <c r="L315" s="408" t="s">
        <v>2214</v>
      </c>
      <c r="M315" s="408" t="s">
        <v>2215</v>
      </c>
      <c r="N315" s="409"/>
      <c r="O315" s="409"/>
      <c r="P315" s="409"/>
      <c r="Q315" s="409"/>
      <c r="R315" s="242">
        <f t="shared" si="53"/>
        <v>0</v>
      </c>
      <c r="S315" s="105" t="s">
        <v>7517</v>
      </c>
      <c r="T315" s="407" t="s">
        <v>172</v>
      </c>
      <c r="U315" s="407"/>
      <c r="V315" s="407"/>
      <c r="W315" s="407"/>
      <c r="X315" s="407"/>
      <c r="Y315" s="407"/>
      <c r="Z315" s="407"/>
      <c r="AA315" s="407"/>
      <c r="AB315" s="407"/>
      <c r="AC315" s="407"/>
      <c r="AD315" s="407"/>
      <c r="AE315" s="407"/>
      <c r="AF315" s="407"/>
      <c r="AG315" s="407"/>
      <c r="AH315" s="407"/>
      <c r="AI315" s="100" t="s">
        <v>502</v>
      </c>
      <c r="AJ315" s="100" t="s">
        <v>502</v>
      </c>
    </row>
    <row r="316" spans="1:36" ht="30" thickTop="1" thickBot="1">
      <c r="A316" s="63">
        <f t="shared" si="54"/>
        <v>300</v>
      </c>
      <c r="B316" s="162" t="s">
        <v>400</v>
      </c>
      <c r="C316" s="162">
        <v>0</v>
      </c>
      <c r="D316" s="162">
        <v>0</v>
      </c>
      <c r="E316" s="162">
        <v>0</v>
      </c>
      <c r="F316" s="162">
        <v>18</v>
      </c>
      <c r="G316" s="218" t="s">
        <v>513</v>
      </c>
      <c r="H316" s="148" t="s">
        <v>7518</v>
      </c>
      <c r="I316" s="218" t="s">
        <v>20</v>
      </c>
      <c r="J316" s="218" t="s">
        <v>353</v>
      </c>
      <c r="K316" s="218" t="s">
        <v>172</v>
      </c>
      <c r="L316" s="408" t="s">
        <v>2214</v>
      </c>
      <c r="M316" s="408" t="s">
        <v>2215</v>
      </c>
      <c r="N316" s="409"/>
      <c r="O316" s="409"/>
      <c r="P316" s="409"/>
      <c r="Q316" s="409"/>
      <c r="R316" s="242">
        <f t="shared" si="53"/>
        <v>0</v>
      </c>
      <c r="S316" s="105" t="s">
        <v>7519</v>
      </c>
      <c r="T316" s="407" t="s">
        <v>172</v>
      </c>
      <c r="U316" s="407"/>
      <c r="V316" s="407"/>
      <c r="W316" s="407"/>
      <c r="X316" s="407"/>
      <c r="Y316" s="407"/>
      <c r="Z316" s="407"/>
      <c r="AA316" s="407"/>
      <c r="AB316" s="407"/>
      <c r="AC316" s="407"/>
      <c r="AD316" s="407"/>
      <c r="AE316" s="407"/>
      <c r="AF316" s="407"/>
      <c r="AG316" s="407"/>
      <c r="AH316" s="407"/>
      <c r="AI316" s="100" t="s">
        <v>502</v>
      </c>
      <c r="AJ316" s="100" t="s">
        <v>502</v>
      </c>
    </row>
    <row r="317" spans="1:36" ht="30" thickTop="1" thickBot="1">
      <c r="A317" s="63">
        <f t="shared" si="54"/>
        <v>301</v>
      </c>
      <c r="B317" s="162" t="s">
        <v>400</v>
      </c>
      <c r="C317" s="162">
        <v>0</v>
      </c>
      <c r="D317" s="162">
        <v>0</v>
      </c>
      <c r="E317" s="162">
        <v>0</v>
      </c>
      <c r="F317" s="162">
        <v>18</v>
      </c>
      <c r="G317" s="218" t="s">
        <v>533</v>
      </c>
      <c r="H317" s="148" t="s">
        <v>7520</v>
      </c>
      <c r="I317" s="218" t="s">
        <v>20</v>
      </c>
      <c r="J317" s="218" t="s">
        <v>353</v>
      </c>
      <c r="K317" s="218" t="s">
        <v>172</v>
      </c>
      <c r="L317" s="408" t="s">
        <v>642</v>
      </c>
      <c r="M317" s="408" t="s">
        <v>674</v>
      </c>
      <c r="N317" s="409"/>
      <c r="O317" s="409"/>
      <c r="P317" s="409"/>
      <c r="Q317" s="409"/>
      <c r="R317" s="242">
        <f t="shared" si="53"/>
        <v>0</v>
      </c>
      <c r="S317" s="105" t="s">
        <v>7521</v>
      </c>
      <c r="T317" s="407" t="s">
        <v>172</v>
      </c>
      <c r="U317" s="407"/>
      <c r="V317" s="407"/>
      <c r="W317" s="407"/>
      <c r="X317" s="407"/>
      <c r="Y317" s="407"/>
      <c r="Z317" s="407"/>
      <c r="AA317" s="407"/>
      <c r="AB317" s="407"/>
      <c r="AC317" s="407"/>
      <c r="AD317" s="407"/>
      <c r="AE317" s="407"/>
      <c r="AF317" s="407"/>
      <c r="AG317" s="407"/>
      <c r="AH317" s="407"/>
      <c r="AI317" s="100" t="s">
        <v>502</v>
      </c>
      <c r="AJ317" s="100" t="s">
        <v>502</v>
      </c>
    </row>
    <row r="318" spans="1:36" ht="10.8" thickTop="1" thickBot="1">
      <c r="A318" s="66"/>
      <c r="B318" s="66"/>
      <c r="C318" s="66"/>
      <c r="D318" s="66"/>
      <c r="E318" s="66"/>
      <c r="F318" s="66"/>
      <c r="G318" s="66"/>
      <c r="H318" s="66"/>
      <c r="I318" s="66"/>
      <c r="J318" s="66"/>
      <c r="K318" s="66"/>
      <c r="L318" s="364"/>
      <c r="M318" s="67"/>
      <c r="N318" s="68"/>
      <c r="O318" s="68"/>
      <c r="P318" s="68"/>
      <c r="Q318" s="68"/>
      <c r="R318" s="68"/>
      <c r="S318" s="68"/>
      <c r="T318" s="68"/>
      <c r="U318" s="74"/>
      <c r="V318" s="74"/>
      <c r="W318" s="74"/>
      <c r="X318" s="74"/>
      <c r="Y318" s="74"/>
      <c r="Z318" s="74"/>
      <c r="AA318" s="74"/>
      <c r="AB318" s="74"/>
      <c r="AC318" s="74"/>
      <c r="AD318" s="74"/>
      <c r="AE318" s="74"/>
      <c r="AF318" s="74"/>
      <c r="AG318" s="74"/>
      <c r="AH318" s="74"/>
    </row>
    <row r="319" spans="1:36" ht="10.5" customHeight="1" thickTop="1" thickBot="1">
      <c r="A319" s="586" t="s">
        <v>1442</v>
      </c>
      <c r="B319" s="587"/>
      <c r="C319" s="587"/>
      <c r="D319" s="587"/>
      <c r="E319" s="587"/>
      <c r="F319" s="587"/>
      <c r="G319" s="276" t="s">
        <v>7522</v>
      </c>
      <c r="H319" s="66"/>
      <c r="I319" s="66"/>
      <c r="J319" s="66"/>
      <c r="K319" s="66"/>
      <c r="L319" s="363"/>
      <c r="M319" s="69"/>
      <c r="N319" s="68"/>
      <c r="O319" s="68"/>
      <c r="P319" s="68"/>
      <c r="Q319" s="68"/>
      <c r="R319" s="68"/>
      <c r="S319" s="68"/>
      <c r="T319" s="68"/>
      <c r="U319" s="74"/>
      <c r="V319" s="74"/>
      <c r="W319" s="74"/>
      <c r="X319" s="74"/>
      <c r="Y319" s="74"/>
      <c r="Z319" s="74"/>
      <c r="AA319" s="74"/>
      <c r="AB319" s="74"/>
      <c r="AC319" s="74"/>
      <c r="AD319" s="74"/>
      <c r="AE319" s="74"/>
      <c r="AF319" s="74"/>
      <c r="AG319" s="74"/>
      <c r="AH319" s="74"/>
    </row>
    <row r="320" spans="1:36" ht="10.8" thickTop="1" thickBot="1">
      <c r="A320" s="70"/>
      <c r="B320" s="70"/>
      <c r="C320" s="70"/>
      <c r="D320" s="70"/>
      <c r="E320" s="70"/>
      <c r="F320" s="70"/>
      <c r="G320" s="71"/>
      <c r="H320" s="66"/>
      <c r="I320" s="66"/>
      <c r="J320" s="66"/>
      <c r="K320" s="66"/>
      <c r="L320" s="363"/>
      <c r="M320" s="69"/>
      <c r="N320" s="68"/>
      <c r="O320" s="68"/>
      <c r="P320" s="68"/>
      <c r="Q320" s="68"/>
      <c r="R320" s="68"/>
      <c r="S320" s="68"/>
      <c r="T320" s="68"/>
      <c r="U320" s="74"/>
      <c r="V320" s="74"/>
      <c r="W320" s="74"/>
      <c r="X320" s="74"/>
      <c r="Y320" s="74"/>
      <c r="Z320" s="74"/>
      <c r="AA320" s="74"/>
      <c r="AB320" s="74"/>
      <c r="AC320" s="74"/>
      <c r="AD320" s="74"/>
      <c r="AE320" s="74"/>
      <c r="AF320" s="74"/>
      <c r="AG320" s="74"/>
      <c r="AH320" s="74"/>
    </row>
    <row r="321" spans="1:36" ht="20.399999999999999" thickTop="1" thickBot="1">
      <c r="A321" s="588" t="s">
        <v>1998</v>
      </c>
      <c r="B321" s="589"/>
      <c r="C321" s="589"/>
      <c r="D321" s="589"/>
      <c r="E321" s="589"/>
      <c r="F321" s="589"/>
      <c r="G321" s="225" t="s">
        <v>7712</v>
      </c>
      <c r="H321" s="66"/>
      <c r="I321" s="66"/>
      <c r="J321" s="66"/>
      <c r="K321" s="66"/>
      <c r="L321" s="363"/>
      <c r="M321" s="69"/>
      <c r="N321" s="68"/>
      <c r="O321" s="68"/>
      <c r="P321" s="68"/>
      <c r="Q321" s="68"/>
      <c r="R321" s="68"/>
      <c r="S321" s="68"/>
      <c r="T321" s="68"/>
      <c r="U321" s="74"/>
      <c r="V321" s="74"/>
      <c r="W321" s="74"/>
      <c r="X321" s="74"/>
      <c r="Y321" s="74"/>
      <c r="Z321" s="74"/>
      <c r="AA321" s="74"/>
      <c r="AB321" s="74"/>
      <c r="AC321" s="74"/>
      <c r="AD321" s="74"/>
      <c r="AE321" s="74"/>
      <c r="AF321" s="74"/>
      <c r="AG321" s="74"/>
      <c r="AH321" s="74"/>
    </row>
    <row r="322" spans="1:36" ht="10.8" thickTop="1" thickBot="1">
      <c r="A322" s="73"/>
      <c r="B322" s="73"/>
      <c r="C322" s="73"/>
      <c r="D322" s="73"/>
      <c r="E322" s="73"/>
      <c r="F322" s="72"/>
      <c r="G322" s="74"/>
      <c r="H322" s="66"/>
      <c r="I322" s="66"/>
      <c r="J322" s="66"/>
      <c r="K322" s="66"/>
      <c r="L322" s="363"/>
      <c r="M322" s="69"/>
      <c r="N322" s="68"/>
      <c r="O322" s="68"/>
      <c r="P322" s="68"/>
      <c r="Q322" s="68"/>
      <c r="R322" s="68"/>
      <c r="S322" s="68"/>
      <c r="T322" s="68"/>
      <c r="U322" s="74"/>
      <c r="V322" s="74"/>
      <c r="W322" s="74"/>
      <c r="X322" s="74"/>
      <c r="Y322" s="74"/>
      <c r="Z322" s="74"/>
      <c r="AA322" s="74"/>
      <c r="AB322" s="74"/>
      <c r="AC322" s="74"/>
      <c r="AD322" s="74"/>
      <c r="AE322" s="74"/>
      <c r="AF322" s="74"/>
      <c r="AG322" s="74"/>
      <c r="AH322" s="74"/>
    </row>
    <row r="323" spans="1:36" ht="15.75" customHeight="1" thickTop="1" thickBot="1">
      <c r="A323" s="411" t="s">
        <v>729</v>
      </c>
      <c r="B323" s="412"/>
      <c r="C323" s="412"/>
      <c r="D323" s="412"/>
      <c r="E323" s="412"/>
      <c r="F323" s="412"/>
      <c r="G323" s="413"/>
      <c r="H323" s="412"/>
      <c r="I323" s="412"/>
      <c r="J323" s="413"/>
      <c r="K323" s="414"/>
      <c r="L323" s="415"/>
      <c r="M323" s="415"/>
      <c r="N323" s="416"/>
      <c r="O323" s="416"/>
      <c r="P323" s="416"/>
      <c r="Q323" s="416"/>
      <c r="R323" s="417"/>
      <c r="S323" s="416"/>
      <c r="T323" s="416"/>
      <c r="U323" s="418"/>
      <c r="V323" s="418"/>
      <c r="W323" s="418"/>
      <c r="X323" s="418"/>
      <c r="Y323" s="418"/>
      <c r="Z323" s="418"/>
      <c r="AA323" s="418"/>
      <c r="AB323" s="418"/>
      <c r="AC323" s="418"/>
      <c r="AD323" s="418"/>
      <c r="AE323" s="418"/>
      <c r="AF323" s="418"/>
      <c r="AG323" s="418"/>
      <c r="AH323" s="418"/>
      <c r="AI323" s="401"/>
      <c r="AJ323" s="401"/>
    </row>
    <row r="324" spans="1:36" ht="13.05" customHeight="1" thickTop="1" thickBot="1">
      <c r="A324" s="419">
        <v>1</v>
      </c>
      <c r="B324" s="412" t="s">
        <v>730</v>
      </c>
      <c r="C324" s="412"/>
      <c r="D324" s="412"/>
      <c r="E324" s="412"/>
      <c r="F324" s="412"/>
      <c r="G324" s="413"/>
      <c r="H324" s="412"/>
      <c r="I324" s="412"/>
      <c r="J324" s="413"/>
      <c r="K324" s="414"/>
      <c r="L324" s="415"/>
      <c r="M324" s="415"/>
      <c r="N324" s="416"/>
      <c r="O324" s="416"/>
      <c r="P324" s="416"/>
      <c r="Q324" s="416"/>
      <c r="R324" s="417"/>
      <c r="S324" s="416"/>
      <c r="T324" s="416"/>
      <c r="U324" s="418"/>
      <c r="V324" s="418"/>
      <c r="W324" s="418"/>
      <c r="X324" s="418"/>
      <c r="Y324" s="418"/>
      <c r="Z324" s="418"/>
      <c r="AA324" s="418"/>
      <c r="AB324" s="418"/>
      <c r="AC324" s="418"/>
      <c r="AD324" s="418"/>
      <c r="AE324" s="418"/>
      <c r="AF324" s="418"/>
      <c r="AG324" s="418"/>
      <c r="AH324" s="418"/>
      <c r="AI324" s="401"/>
      <c r="AJ324" s="401"/>
    </row>
    <row r="325" spans="1:36" ht="13.05" customHeight="1" thickTop="1" thickBot="1">
      <c r="A325" s="419">
        <v>2</v>
      </c>
      <c r="B325" s="412" t="s">
        <v>7523</v>
      </c>
      <c r="C325" s="412"/>
      <c r="D325" s="412"/>
      <c r="E325" s="412"/>
      <c r="F325" s="412"/>
      <c r="G325" s="413"/>
      <c r="H325" s="412"/>
      <c r="I325" s="412"/>
      <c r="J325" s="413"/>
      <c r="K325" s="414"/>
      <c r="L325" s="415"/>
      <c r="M325" s="415"/>
      <c r="N325" s="416"/>
      <c r="O325" s="416"/>
      <c r="P325" s="416"/>
      <c r="Q325" s="416"/>
      <c r="R325" s="417"/>
      <c r="S325" s="416"/>
      <c r="T325" s="416"/>
      <c r="U325" s="418"/>
      <c r="V325" s="418"/>
      <c r="W325" s="418"/>
      <c r="X325" s="418"/>
      <c r="Y325" s="418"/>
      <c r="Z325" s="418"/>
      <c r="AA325" s="418"/>
      <c r="AB325" s="418"/>
      <c r="AC325" s="418"/>
      <c r="AD325" s="418"/>
      <c r="AE325" s="418"/>
      <c r="AF325" s="418"/>
      <c r="AG325" s="418"/>
      <c r="AH325" s="418"/>
      <c r="AI325" s="401"/>
      <c r="AJ325" s="401"/>
    </row>
    <row r="326" spans="1:36" ht="13.05" customHeight="1" thickTop="1" thickBot="1">
      <c r="A326" s="419">
        <v>3</v>
      </c>
      <c r="B326" s="412" t="s">
        <v>7524</v>
      </c>
      <c r="C326" s="412"/>
      <c r="D326" s="412"/>
      <c r="E326" s="412"/>
      <c r="F326" s="412"/>
      <c r="G326" s="413"/>
      <c r="H326" s="412"/>
      <c r="I326" s="412"/>
      <c r="J326" s="413"/>
      <c r="K326" s="414"/>
      <c r="L326" s="404"/>
      <c r="M326" s="404"/>
      <c r="N326" s="416"/>
      <c r="O326" s="416"/>
      <c r="P326" s="416"/>
      <c r="Q326" s="416"/>
      <c r="R326" s="417"/>
      <c r="S326" s="416"/>
      <c r="T326" s="416"/>
      <c r="U326" s="418"/>
      <c r="V326" s="418"/>
      <c r="W326" s="418"/>
      <c r="X326" s="418"/>
      <c r="Y326" s="418"/>
      <c r="Z326" s="418"/>
      <c r="AA326" s="418"/>
      <c r="AB326" s="418"/>
      <c r="AC326" s="418"/>
      <c r="AD326" s="418"/>
      <c r="AE326" s="418"/>
      <c r="AF326" s="418"/>
      <c r="AG326" s="418"/>
      <c r="AH326" s="418"/>
      <c r="AI326" s="401"/>
      <c r="AJ326" s="401"/>
    </row>
    <row r="327" spans="1:36" ht="13.05" customHeight="1" thickTop="1" thickBot="1">
      <c r="A327" s="419">
        <v>4</v>
      </c>
      <c r="B327" s="412" t="s">
        <v>7525</v>
      </c>
      <c r="C327" s="412"/>
      <c r="D327" s="401"/>
      <c r="E327" s="412"/>
      <c r="F327" s="412"/>
      <c r="G327" s="413"/>
      <c r="H327" s="412"/>
      <c r="I327" s="412"/>
      <c r="J327" s="413"/>
      <c r="K327" s="414"/>
      <c r="L327" s="420"/>
      <c r="M327" s="420"/>
      <c r="N327" s="416"/>
      <c r="O327" s="416"/>
      <c r="P327" s="416"/>
      <c r="Q327" s="416"/>
      <c r="R327" s="417"/>
      <c r="S327" s="416"/>
      <c r="T327" s="416"/>
      <c r="U327" s="418"/>
      <c r="V327" s="418"/>
      <c r="W327" s="418"/>
      <c r="X327" s="418"/>
      <c r="Y327" s="418"/>
      <c r="Z327" s="418"/>
      <c r="AA327" s="418"/>
      <c r="AB327" s="418"/>
      <c r="AC327" s="418"/>
      <c r="AD327" s="418"/>
      <c r="AE327" s="418"/>
      <c r="AF327" s="418"/>
      <c r="AG327" s="418"/>
      <c r="AH327" s="418"/>
      <c r="AI327" s="401"/>
      <c r="AJ327" s="401"/>
    </row>
    <row r="328" spans="1:36" ht="13.05" customHeight="1" thickTop="1" thickBot="1">
      <c r="A328" s="419">
        <v>5</v>
      </c>
      <c r="B328" s="412" t="s">
        <v>7526</v>
      </c>
      <c r="C328" s="412"/>
      <c r="D328" s="401"/>
      <c r="E328" s="412"/>
      <c r="F328" s="412"/>
      <c r="G328" s="413"/>
      <c r="H328" s="412"/>
      <c r="I328" s="412"/>
      <c r="J328" s="413"/>
      <c r="K328" s="414"/>
      <c r="L328" s="421"/>
      <c r="M328" s="421"/>
      <c r="N328" s="416"/>
      <c r="O328" s="416"/>
      <c r="P328" s="416"/>
      <c r="Q328" s="416"/>
      <c r="R328" s="417"/>
      <c r="S328" s="416"/>
      <c r="T328" s="416"/>
      <c r="U328" s="418"/>
      <c r="V328" s="418"/>
      <c r="W328" s="418"/>
      <c r="X328" s="418"/>
      <c r="Y328" s="418"/>
      <c r="Z328" s="418"/>
      <c r="AA328" s="418"/>
      <c r="AB328" s="418"/>
      <c r="AC328" s="418"/>
      <c r="AD328" s="418"/>
      <c r="AE328" s="418"/>
      <c r="AF328" s="418"/>
      <c r="AG328" s="418"/>
      <c r="AH328" s="418"/>
      <c r="AI328" s="401"/>
      <c r="AJ328" s="401"/>
    </row>
    <row r="329" spans="1:36" ht="13.05" customHeight="1" thickTop="1" thickBot="1">
      <c r="A329" s="419">
        <v>6</v>
      </c>
      <c r="B329" s="412" t="s">
        <v>7527</v>
      </c>
      <c r="C329" s="412"/>
      <c r="D329" s="401"/>
      <c r="E329" s="412"/>
      <c r="F329" s="412"/>
      <c r="G329" s="413"/>
      <c r="H329" s="412"/>
      <c r="I329" s="412"/>
      <c r="J329" s="413"/>
      <c r="K329" s="414"/>
      <c r="L329" s="421"/>
      <c r="M329" s="421"/>
      <c r="N329" s="416"/>
      <c r="O329" s="416"/>
      <c r="P329" s="416"/>
      <c r="Q329" s="416"/>
      <c r="R329" s="417"/>
      <c r="S329" s="416"/>
      <c r="T329" s="416"/>
      <c r="U329" s="418"/>
      <c r="V329" s="418"/>
      <c r="W329" s="418"/>
      <c r="X329" s="418"/>
      <c r="Y329" s="418"/>
      <c r="Z329" s="418"/>
      <c r="AA329" s="418"/>
      <c r="AB329" s="418"/>
      <c r="AC329" s="418"/>
      <c r="AD329" s="418"/>
      <c r="AE329" s="418"/>
      <c r="AF329" s="418"/>
      <c r="AG329" s="418"/>
      <c r="AH329" s="418"/>
      <c r="AI329" s="401"/>
      <c r="AJ329" s="401"/>
    </row>
    <row r="330" spans="1:36" ht="13.05" customHeight="1" thickTop="1">
      <c r="A330" s="419">
        <v>7</v>
      </c>
      <c r="B330" s="412" t="s">
        <v>736</v>
      </c>
      <c r="C330" s="412"/>
      <c r="D330" s="401"/>
      <c r="E330" s="412"/>
      <c r="F330" s="412"/>
      <c r="G330" s="413"/>
      <c r="H330" s="412"/>
      <c r="I330" s="412"/>
      <c r="J330" s="413"/>
      <c r="K330" s="414"/>
      <c r="L330" s="415"/>
      <c r="M330" s="415"/>
      <c r="N330" s="418"/>
      <c r="O330" s="418"/>
      <c r="P330" s="418"/>
      <c r="Q330" s="418"/>
      <c r="R330" s="422"/>
      <c r="S330" s="418"/>
      <c r="T330" s="418"/>
      <c r="U330" s="418"/>
      <c r="V330" s="418"/>
      <c r="W330" s="418"/>
      <c r="X330" s="418"/>
      <c r="Y330" s="418"/>
      <c r="Z330" s="418"/>
      <c r="AA330" s="418"/>
      <c r="AB330" s="418"/>
      <c r="AC330" s="418"/>
      <c r="AD330" s="418"/>
      <c r="AE330" s="418"/>
      <c r="AF330" s="418"/>
      <c r="AG330" s="418"/>
      <c r="AH330" s="418"/>
      <c r="AI330" s="401"/>
      <c r="AJ330" s="401"/>
    </row>
    <row r="331" spans="1:36" ht="13.05" customHeight="1">
      <c r="A331" s="419">
        <v>8</v>
      </c>
      <c r="B331" s="423" t="s">
        <v>737</v>
      </c>
      <c r="C331" s="412"/>
      <c r="D331" s="401"/>
      <c r="E331" s="412"/>
      <c r="F331" s="412"/>
      <c r="G331" s="413"/>
      <c r="H331" s="412"/>
      <c r="I331" s="412"/>
      <c r="J331" s="413"/>
      <c r="K331" s="414"/>
      <c r="L331" s="415"/>
      <c r="M331" s="415"/>
      <c r="N331" s="418"/>
      <c r="O331" s="418"/>
      <c r="P331" s="418"/>
      <c r="Q331" s="418"/>
      <c r="R331" s="422"/>
      <c r="S331" s="418"/>
      <c r="T331" s="418"/>
      <c r="U331" s="418"/>
      <c r="V331" s="418"/>
      <c r="W331" s="418"/>
      <c r="X331" s="418"/>
      <c r="Y331" s="418"/>
      <c r="Z331" s="418"/>
      <c r="AA331" s="418"/>
      <c r="AB331" s="418"/>
      <c r="AC331" s="418"/>
      <c r="AD331" s="418"/>
      <c r="AE331" s="418"/>
      <c r="AF331" s="418"/>
      <c r="AG331" s="418"/>
      <c r="AH331" s="418"/>
      <c r="AI331" s="401"/>
      <c r="AJ331" s="401"/>
    </row>
    <row r="332" spans="1:36" ht="13.05" customHeight="1">
      <c r="A332" s="419">
        <v>9</v>
      </c>
      <c r="B332" s="412" t="s">
        <v>738</v>
      </c>
      <c r="C332" s="401"/>
      <c r="D332" s="401"/>
      <c r="E332" s="412"/>
      <c r="F332" s="412"/>
      <c r="G332" s="413"/>
      <c r="H332" s="412"/>
      <c r="I332" s="412"/>
      <c r="J332" s="413"/>
      <c r="K332" s="414"/>
      <c r="L332" s="415"/>
      <c r="M332" s="415"/>
      <c r="N332" s="418"/>
      <c r="O332" s="418"/>
      <c r="P332" s="418"/>
      <c r="Q332" s="418"/>
      <c r="R332" s="422"/>
      <c r="S332" s="418"/>
      <c r="T332" s="418"/>
      <c r="U332" s="418"/>
      <c r="V332" s="418"/>
      <c r="W332" s="418"/>
      <c r="X332" s="418"/>
      <c r="Y332" s="418"/>
      <c r="Z332" s="418"/>
      <c r="AA332" s="418"/>
      <c r="AB332" s="418"/>
      <c r="AC332" s="418"/>
      <c r="AD332" s="418"/>
      <c r="AE332" s="418"/>
      <c r="AF332" s="418"/>
      <c r="AG332" s="418"/>
      <c r="AH332" s="418"/>
      <c r="AI332" s="401"/>
      <c r="AJ332" s="401"/>
    </row>
    <row r="333" spans="1:36" ht="13.05" customHeight="1">
      <c r="A333" s="419">
        <v>10</v>
      </c>
      <c r="B333" s="412" t="s">
        <v>739</v>
      </c>
      <c r="C333" s="401"/>
      <c r="D333" s="401"/>
      <c r="E333" s="412"/>
      <c r="F333" s="412"/>
      <c r="G333" s="413"/>
      <c r="H333" s="412"/>
      <c r="I333" s="412"/>
      <c r="J333" s="413"/>
      <c r="K333" s="414"/>
      <c r="L333" s="415"/>
      <c r="M333" s="415"/>
      <c r="N333" s="418"/>
      <c r="O333" s="418"/>
      <c r="P333" s="418"/>
      <c r="Q333" s="418"/>
      <c r="R333" s="422"/>
      <c r="S333" s="418"/>
      <c r="T333" s="418"/>
      <c r="U333" s="418"/>
      <c r="V333" s="418"/>
      <c r="W333" s="418"/>
      <c r="X333" s="418"/>
      <c r="Y333" s="418"/>
      <c r="Z333" s="418"/>
      <c r="AA333" s="418"/>
      <c r="AB333" s="418"/>
      <c r="AC333" s="418"/>
      <c r="AD333" s="418"/>
      <c r="AE333" s="418"/>
      <c r="AF333" s="418"/>
      <c r="AG333" s="418"/>
      <c r="AH333" s="418"/>
      <c r="AI333" s="401"/>
      <c r="AJ333" s="401"/>
    </row>
    <row r="334" spans="1:36" ht="13.05" customHeight="1">
      <c r="A334" s="419">
        <v>11</v>
      </c>
      <c r="B334" s="424" t="s">
        <v>740</v>
      </c>
      <c r="C334" s="419"/>
      <c r="D334" s="412"/>
      <c r="E334" s="401"/>
      <c r="F334" s="412"/>
      <c r="G334" s="413"/>
      <c r="H334" s="412"/>
      <c r="I334" s="412"/>
      <c r="J334" s="413"/>
      <c r="K334" s="414"/>
      <c r="L334" s="415"/>
      <c r="M334" s="415"/>
      <c r="N334" s="418"/>
      <c r="O334" s="418"/>
      <c r="P334" s="418"/>
      <c r="Q334" s="418"/>
      <c r="R334" s="422"/>
      <c r="S334" s="418"/>
      <c r="T334" s="418"/>
      <c r="U334" s="418"/>
      <c r="V334" s="418"/>
      <c r="W334" s="418"/>
      <c r="X334" s="418"/>
      <c r="Y334" s="418"/>
      <c r="Z334" s="418"/>
      <c r="AA334" s="418"/>
      <c r="AB334" s="418"/>
      <c r="AC334" s="418"/>
      <c r="AD334" s="418"/>
      <c r="AE334" s="418"/>
      <c r="AF334" s="418"/>
      <c r="AG334" s="418"/>
      <c r="AH334" s="418"/>
      <c r="AI334" s="401"/>
      <c r="AJ334" s="401"/>
    </row>
    <row r="335" spans="1:36" ht="13.05" customHeight="1">
      <c r="A335" s="419">
        <v>12</v>
      </c>
      <c r="B335" s="424" t="s">
        <v>741</v>
      </c>
      <c r="C335" s="419"/>
      <c r="D335" s="412"/>
      <c r="E335" s="412"/>
      <c r="F335" s="412"/>
      <c r="G335" s="413"/>
      <c r="H335" s="412"/>
      <c r="I335" s="412"/>
      <c r="J335" s="413"/>
      <c r="K335" s="414"/>
      <c r="L335" s="415"/>
      <c r="M335" s="415"/>
      <c r="N335" s="418"/>
      <c r="O335" s="418"/>
      <c r="P335" s="418"/>
      <c r="Q335" s="418"/>
      <c r="R335" s="422"/>
      <c r="S335" s="418"/>
      <c r="T335" s="418"/>
      <c r="U335" s="418"/>
      <c r="V335" s="418"/>
      <c r="W335" s="418"/>
      <c r="X335" s="418"/>
      <c r="Y335" s="418"/>
      <c r="Z335" s="418"/>
      <c r="AA335" s="418"/>
      <c r="AB335" s="418"/>
      <c r="AC335" s="418"/>
      <c r="AD335" s="418"/>
      <c r="AE335" s="418"/>
      <c r="AF335" s="418"/>
      <c r="AG335" s="418"/>
      <c r="AH335" s="418"/>
      <c r="AI335" s="401"/>
      <c r="AJ335" s="401"/>
    </row>
    <row r="336" spans="1:36" ht="13.05" customHeight="1">
      <c r="A336" s="419">
        <v>13</v>
      </c>
      <c r="B336" s="424" t="s">
        <v>742</v>
      </c>
      <c r="C336" s="419"/>
      <c r="D336" s="412"/>
      <c r="E336" s="412"/>
      <c r="F336" s="412"/>
      <c r="G336" s="413"/>
      <c r="H336" s="412"/>
      <c r="I336" s="412"/>
      <c r="J336" s="413"/>
      <c r="K336" s="414"/>
      <c r="L336" s="415"/>
      <c r="M336" s="415"/>
      <c r="N336" s="418"/>
      <c r="O336" s="418"/>
      <c r="P336" s="418"/>
      <c r="Q336" s="418"/>
      <c r="R336" s="422"/>
      <c r="S336" s="418"/>
      <c r="T336" s="418"/>
      <c r="U336" s="418"/>
      <c r="V336" s="418"/>
      <c r="W336" s="418"/>
      <c r="X336" s="418"/>
      <c r="Y336" s="418"/>
      <c r="Z336" s="418"/>
      <c r="AA336" s="418"/>
      <c r="AB336" s="418"/>
      <c r="AC336" s="418"/>
      <c r="AD336" s="418"/>
      <c r="AE336" s="418"/>
      <c r="AF336" s="418"/>
      <c r="AG336" s="418"/>
      <c r="AH336" s="418"/>
      <c r="AI336" s="401"/>
      <c r="AJ336" s="401"/>
    </row>
    <row r="337" spans="1:36" ht="13.05" customHeight="1">
      <c r="A337" s="419">
        <v>14</v>
      </c>
      <c r="B337" s="412" t="s">
        <v>743</v>
      </c>
      <c r="C337" s="419"/>
      <c r="D337" s="412"/>
      <c r="E337" s="412"/>
      <c r="F337" s="412"/>
      <c r="G337" s="413"/>
      <c r="H337" s="412"/>
      <c r="I337" s="412"/>
      <c r="J337" s="413"/>
      <c r="K337" s="414"/>
      <c r="L337" s="415"/>
      <c r="M337" s="415"/>
      <c r="N337" s="418"/>
      <c r="O337" s="418"/>
      <c r="P337" s="418"/>
      <c r="Q337" s="418"/>
      <c r="R337" s="422"/>
      <c r="S337" s="418"/>
      <c r="T337" s="418"/>
      <c r="U337" s="418"/>
      <c r="V337" s="418"/>
      <c r="W337" s="418"/>
      <c r="X337" s="418"/>
      <c r="Y337" s="418"/>
      <c r="Z337" s="418"/>
      <c r="AA337" s="418"/>
      <c r="AB337" s="418"/>
      <c r="AC337" s="418"/>
      <c r="AD337" s="418"/>
      <c r="AE337" s="418"/>
      <c r="AF337" s="418"/>
      <c r="AG337" s="418"/>
      <c r="AH337" s="418"/>
      <c r="AI337" s="401"/>
      <c r="AJ337" s="401"/>
    </row>
    <row r="338" spans="1:36" ht="13.05" customHeight="1">
      <c r="A338" s="419">
        <v>15</v>
      </c>
      <c r="B338" s="424" t="s">
        <v>744</v>
      </c>
      <c r="C338" s="419"/>
      <c r="D338" s="412"/>
      <c r="E338" s="412"/>
      <c r="F338" s="412"/>
      <c r="G338" s="413"/>
      <c r="H338" s="412"/>
      <c r="I338" s="412"/>
      <c r="J338" s="413"/>
      <c r="K338" s="414"/>
      <c r="L338" s="415"/>
      <c r="M338" s="415"/>
      <c r="N338" s="418"/>
      <c r="O338" s="418"/>
      <c r="P338" s="418"/>
      <c r="Q338" s="418"/>
      <c r="R338" s="422"/>
      <c r="S338" s="418"/>
      <c r="T338" s="418"/>
      <c r="U338" s="418"/>
      <c r="V338" s="418"/>
      <c r="W338" s="418"/>
      <c r="X338" s="418"/>
      <c r="Y338" s="418"/>
      <c r="Z338" s="418"/>
      <c r="AA338" s="418"/>
      <c r="AB338" s="418"/>
      <c r="AC338" s="418"/>
      <c r="AD338" s="418"/>
      <c r="AE338" s="418"/>
      <c r="AF338" s="418"/>
      <c r="AG338" s="418"/>
      <c r="AH338" s="418"/>
      <c r="AI338" s="401"/>
      <c r="AJ338" s="401"/>
    </row>
    <row r="339" spans="1:36" ht="13.05" customHeight="1">
      <c r="A339" s="419">
        <v>16</v>
      </c>
      <c r="B339" s="424" t="s">
        <v>745</v>
      </c>
      <c r="C339" s="419"/>
      <c r="D339" s="412"/>
      <c r="E339" s="412"/>
      <c r="F339" s="412"/>
      <c r="G339" s="413"/>
      <c r="H339" s="412"/>
      <c r="I339" s="412"/>
      <c r="J339" s="413"/>
      <c r="K339" s="414"/>
      <c r="L339" s="415"/>
      <c r="M339" s="415"/>
      <c r="N339" s="418"/>
      <c r="O339" s="418"/>
      <c r="P339" s="418"/>
      <c r="Q339" s="418"/>
      <c r="R339" s="422"/>
      <c r="S339" s="418"/>
      <c r="T339" s="418"/>
      <c r="U339" s="418"/>
      <c r="V339" s="418"/>
      <c r="W339" s="418"/>
      <c r="X339" s="418"/>
      <c r="Y339" s="418"/>
      <c r="Z339" s="418"/>
      <c r="AA339" s="418"/>
      <c r="AB339" s="418"/>
      <c r="AC339" s="418"/>
      <c r="AD339" s="418"/>
      <c r="AE339" s="418"/>
      <c r="AF339" s="418"/>
      <c r="AG339" s="418"/>
      <c r="AH339" s="418"/>
      <c r="AI339" s="401"/>
      <c r="AJ339" s="401"/>
    </row>
    <row r="340" spans="1:36" ht="15" customHeight="1" thickBot="1">
      <c r="A340" s="423"/>
      <c r="B340" s="401"/>
      <c r="C340" s="423"/>
      <c r="D340" s="423"/>
      <c r="E340" s="423"/>
      <c r="F340" s="423"/>
      <c r="G340" s="425"/>
      <c r="H340" s="423"/>
      <c r="I340" s="423"/>
      <c r="J340" s="425"/>
      <c r="K340" s="426"/>
      <c r="L340" s="427"/>
      <c r="M340" s="427"/>
      <c r="N340" s="428"/>
      <c r="O340" s="428"/>
      <c r="P340" s="428"/>
      <c r="Q340" s="428"/>
      <c r="R340" s="428"/>
      <c r="S340" s="428"/>
      <c r="T340" s="428"/>
      <c r="U340" s="429"/>
      <c r="V340" s="429"/>
      <c r="W340" s="429"/>
      <c r="X340" s="429"/>
      <c r="Y340" s="429"/>
      <c r="Z340" s="429"/>
      <c r="AA340" s="429"/>
      <c r="AB340" s="429"/>
      <c r="AC340" s="429"/>
      <c r="AD340" s="429"/>
      <c r="AE340" s="429"/>
      <c r="AF340" s="429"/>
      <c r="AG340" s="429"/>
      <c r="AH340" s="429"/>
      <c r="AI340" s="401"/>
      <c r="AJ340" s="401"/>
    </row>
    <row r="341" spans="1:36" ht="15" customHeight="1" thickTop="1">
      <c r="A341" s="401"/>
      <c r="B341" s="401"/>
      <c r="C341" s="430"/>
      <c r="D341" s="430"/>
      <c r="E341" s="430"/>
      <c r="F341" s="401"/>
      <c r="G341" s="402"/>
      <c r="H341" s="401"/>
      <c r="I341" s="401"/>
      <c r="J341" s="402"/>
      <c r="K341" s="403"/>
      <c r="L341" s="404"/>
      <c r="M341" s="404"/>
      <c r="N341" s="401"/>
      <c r="O341" s="401"/>
      <c r="P341" s="401"/>
      <c r="Q341" s="401"/>
      <c r="R341" s="405"/>
      <c r="S341" s="402"/>
      <c r="T341" s="401"/>
      <c r="U341" s="401"/>
      <c r="V341" s="401"/>
      <c r="W341" s="401"/>
      <c r="X341" s="401"/>
      <c r="Y341" s="401"/>
      <c r="Z341" s="401"/>
      <c r="AA341" s="401"/>
      <c r="AB341" s="401"/>
      <c r="AC341" s="401"/>
      <c r="AD341" s="401"/>
      <c r="AE341" s="401"/>
      <c r="AF341" s="401"/>
      <c r="AG341" s="401"/>
      <c r="AH341" s="401"/>
      <c r="AI341" s="401"/>
      <c r="AJ341" s="401"/>
    </row>
    <row r="342" spans="1:36" ht="14.55" customHeight="1">
      <c r="A342" s="423"/>
      <c r="B342" s="401"/>
      <c r="C342" s="401"/>
      <c r="D342" s="423"/>
      <c r="E342" s="423"/>
      <c r="F342" s="423"/>
      <c r="G342" s="425"/>
      <c r="H342" s="423"/>
      <c r="I342" s="423"/>
      <c r="J342" s="425"/>
      <c r="K342" s="426"/>
      <c r="L342" s="420"/>
      <c r="M342" s="420"/>
      <c r="N342" s="423"/>
      <c r="O342" s="423"/>
      <c r="P342" s="423"/>
      <c r="Q342" s="423"/>
      <c r="R342" s="431"/>
      <c r="S342" s="425"/>
      <c r="T342" s="423"/>
      <c r="U342" s="423"/>
      <c r="V342" s="423"/>
      <c r="W342" s="423"/>
      <c r="X342" s="423"/>
      <c r="Y342" s="423"/>
      <c r="Z342" s="423"/>
      <c r="AA342" s="423"/>
      <c r="AB342" s="423"/>
      <c r="AC342" s="423"/>
      <c r="AD342" s="423"/>
      <c r="AE342" s="423"/>
      <c r="AF342" s="423"/>
      <c r="AG342" s="423"/>
      <c r="AH342" s="423"/>
      <c r="AI342" s="401"/>
      <c r="AJ342" s="401"/>
    </row>
    <row r="343" spans="1:36" s="78" customFormat="1" ht="14.55" customHeight="1">
      <c r="A343" s="423"/>
      <c r="B343" s="423"/>
      <c r="C343" s="423"/>
      <c r="D343" s="423"/>
      <c r="E343" s="423"/>
      <c r="F343" s="423"/>
      <c r="G343" s="425"/>
      <c r="H343" s="423"/>
      <c r="I343" s="423"/>
      <c r="J343" s="425"/>
      <c r="K343" s="426"/>
      <c r="L343" s="420"/>
      <c r="M343" s="420"/>
      <c r="N343" s="423"/>
      <c r="O343" s="423"/>
      <c r="P343" s="423"/>
      <c r="Q343" s="423"/>
      <c r="R343" s="431"/>
      <c r="S343" s="425"/>
      <c r="T343" s="423"/>
      <c r="U343" s="423"/>
      <c r="V343" s="423"/>
      <c r="W343" s="423"/>
      <c r="X343" s="423"/>
      <c r="Y343" s="423"/>
      <c r="Z343" s="423"/>
      <c r="AA343" s="423"/>
      <c r="AB343" s="423"/>
      <c r="AC343" s="423"/>
      <c r="AD343" s="423"/>
      <c r="AE343" s="423"/>
      <c r="AF343" s="423"/>
      <c r="AG343" s="423"/>
      <c r="AH343" s="423"/>
      <c r="AI343" s="423"/>
      <c r="AJ343" s="423"/>
    </row>
    <row r="344" spans="1:36" s="78" customFormat="1" ht="9.75" customHeight="1">
      <c r="A344" s="423"/>
      <c r="B344" s="423"/>
      <c r="C344" s="423"/>
      <c r="D344" s="423"/>
      <c r="E344" s="423"/>
      <c r="F344" s="423"/>
      <c r="G344" s="425"/>
      <c r="H344" s="423"/>
      <c r="I344" s="423"/>
      <c r="J344" s="425"/>
      <c r="K344" s="426"/>
      <c r="L344" s="420"/>
      <c r="M344" s="420"/>
      <c r="N344" s="423"/>
      <c r="O344" s="423"/>
      <c r="P344" s="423"/>
      <c r="Q344" s="423"/>
      <c r="R344" s="431"/>
      <c r="S344" s="425"/>
      <c r="T344" s="423"/>
      <c r="U344" s="423"/>
      <c r="V344" s="423"/>
      <c r="W344" s="423"/>
      <c r="X344" s="423"/>
      <c r="Y344" s="423"/>
      <c r="Z344" s="423"/>
      <c r="AA344" s="423"/>
      <c r="AB344" s="423"/>
      <c r="AC344" s="423"/>
      <c r="AD344" s="423"/>
      <c r="AE344" s="423"/>
      <c r="AF344" s="423"/>
      <c r="AG344" s="423"/>
      <c r="AH344" s="423"/>
      <c r="AI344" s="423"/>
      <c r="AJ344" s="423"/>
    </row>
    <row r="345" spans="1:36" s="78" customFormat="1" ht="14.55" customHeight="1">
      <c r="A345" s="423"/>
      <c r="B345" s="423"/>
      <c r="C345" s="423"/>
      <c r="D345" s="423"/>
      <c r="E345" s="423"/>
      <c r="F345" s="423"/>
      <c r="G345" s="425"/>
      <c r="H345" s="423"/>
      <c r="I345" s="423"/>
      <c r="J345" s="425"/>
      <c r="K345" s="426"/>
      <c r="L345" s="420"/>
      <c r="M345" s="420"/>
      <c r="N345" s="423"/>
      <c r="O345" s="423"/>
      <c r="P345" s="423"/>
      <c r="Q345" s="423"/>
      <c r="R345" s="431"/>
      <c r="S345" s="425"/>
      <c r="T345" s="423"/>
      <c r="U345" s="423"/>
      <c r="V345" s="423"/>
      <c r="W345" s="423"/>
      <c r="X345" s="423"/>
      <c r="Y345" s="423"/>
      <c r="Z345" s="423"/>
      <c r="AA345" s="423"/>
      <c r="AB345" s="423"/>
      <c r="AC345" s="423"/>
      <c r="AD345" s="423"/>
      <c r="AE345" s="423"/>
      <c r="AF345" s="423"/>
      <c r="AG345" s="423"/>
      <c r="AH345" s="423"/>
      <c r="AI345" s="423"/>
      <c r="AJ345" s="423"/>
    </row>
    <row r="346" spans="1:36" s="78" customFormat="1" ht="9" customHeight="1">
      <c r="A346" s="401"/>
      <c r="B346" s="401"/>
      <c r="C346" s="401"/>
      <c r="D346" s="401"/>
      <c r="E346" s="401"/>
      <c r="F346" s="401"/>
      <c r="G346" s="402"/>
      <c r="H346" s="401"/>
      <c r="I346" s="401"/>
      <c r="J346" s="402"/>
      <c r="K346" s="403"/>
      <c r="L346" s="404"/>
      <c r="M346" s="404"/>
      <c r="N346" s="401"/>
      <c r="O346" s="401"/>
      <c r="P346" s="401"/>
      <c r="Q346" s="401"/>
      <c r="R346" s="405"/>
      <c r="S346" s="402"/>
      <c r="T346" s="401"/>
      <c r="U346" s="401"/>
      <c r="V346" s="401"/>
      <c r="W346" s="401"/>
      <c r="X346" s="401"/>
      <c r="Y346" s="401"/>
      <c r="Z346" s="401"/>
      <c r="AA346" s="401"/>
      <c r="AB346" s="401"/>
      <c r="AC346" s="401"/>
      <c r="AD346" s="401"/>
      <c r="AE346" s="401"/>
      <c r="AF346" s="401"/>
      <c r="AG346" s="401"/>
      <c r="AH346" s="401"/>
      <c r="AI346" s="423"/>
      <c r="AJ346" s="423"/>
    </row>
    <row r="347" spans="1:36" s="78" customFormat="1" ht="14.55" customHeight="1">
      <c r="A347" s="401"/>
      <c r="B347" s="401"/>
      <c r="C347" s="401"/>
      <c r="D347" s="401"/>
      <c r="E347" s="401"/>
      <c r="F347" s="401"/>
      <c r="G347" s="402"/>
      <c r="H347" s="401"/>
      <c r="I347" s="401"/>
      <c r="J347" s="402"/>
      <c r="K347" s="403"/>
      <c r="L347" s="404"/>
      <c r="M347" s="404"/>
      <c r="N347" s="401"/>
      <c r="O347" s="401"/>
      <c r="P347" s="401"/>
      <c r="Q347" s="401"/>
      <c r="R347" s="405"/>
      <c r="S347" s="402"/>
      <c r="T347" s="401"/>
      <c r="U347" s="401"/>
      <c r="V347" s="401"/>
      <c r="W347" s="401"/>
      <c r="X347" s="401"/>
      <c r="Y347" s="401"/>
      <c r="Z347" s="401"/>
      <c r="AA347" s="401"/>
      <c r="AB347" s="401"/>
      <c r="AC347" s="401"/>
      <c r="AD347" s="401"/>
      <c r="AE347" s="401"/>
      <c r="AF347" s="401"/>
      <c r="AG347" s="401"/>
      <c r="AH347" s="401"/>
      <c r="AI347" s="423"/>
      <c r="AJ347" s="423"/>
    </row>
    <row r="348" spans="1:36" s="78" customFormat="1" ht="14.55" customHeight="1">
      <c r="A348" s="401"/>
      <c r="B348" s="401"/>
      <c r="C348" s="401"/>
      <c r="D348" s="401"/>
      <c r="E348" s="401"/>
      <c r="F348" s="401"/>
      <c r="G348" s="402"/>
      <c r="H348" s="401"/>
      <c r="I348" s="401"/>
      <c r="J348" s="402"/>
      <c r="K348" s="403"/>
      <c r="L348" s="404"/>
      <c r="M348" s="404"/>
      <c r="N348" s="401"/>
      <c r="O348" s="401"/>
      <c r="P348" s="401"/>
      <c r="Q348" s="401"/>
      <c r="R348" s="405"/>
      <c r="S348" s="402"/>
      <c r="T348" s="401"/>
      <c r="U348" s="401"/>
      <c r="V348" s="401"/>
      <c r="W348" s="401"/>
      <c r="X348" s="401"/>
      <c r="Y348" s="401"/>
      <c r="Z348" s="401"/>
      <c r="AA348" s="401"/>
      <c r="AB348" s="401"/>
      <c r="AC348" s="401"/>
      <c r="AD348" s="401"/>
      <c r="AE348" s="401"/>
      <c r="AF348" s="401"/>
      <c r="AG348" s="401"/>
      <c r="AH348" s="401"/>
      <c r="AI348" s="423"/>
      <c r="AJ348" s="423"/>
    </row>
    <row r="349" spans="1:36" s="78" customFormat="1" ht="14.55" customHeight="1">
      <c r="A349" s="401"/>
      <c r="B349" s="401"/>
      <c r="C349" s="401"/>
      <c r="D349" s="401"/>
      <c r="E349" s="401"/>
      <c r="F349" s="401"/>
      <c r="G349" s="402"/>
      <c r="H349" s="401"/>
      <c r="I349" s="401"/>
      <c r="J349" s="402"/>
      <c r="K349" s="403"/>
      <c r="L349" s="404"/>
      <c r="M349" s="404"/>
      <c r="N349" s="401"/>
      <c r="O349" s="401"/>
      <c r="P349" s="401"/>
      <c r="Q349" s="401"/>
      <c r="R349" s="405"/>
      <c r="S349" s="402"/>
      <c r="T349" s="401"/>
      <c r="U349" s="401"/>
      <c r="V349" s="401"/>
      <c r="W349" s="401"/>
      <c r="X349" s="401"/>
      <c r="Y349" s="401"/>
      <c r="Z349" s="401"/>
      <c r="AA349" s="401"/>
      <c r="AB349" s="401"/>
      <c r="AC349" s="401"/>
      <c r="AD349" s="401"/>
      <c r="AE349" s="401"/>
      <c r="AF349" s="401"/>
      <c r="AG349" s="401"/>
      <c r="AH349" s="401"/>
      <c r="AI349" s="423"/>
      <c r="AJ349" s="423"/>
    </row>
    <row r="350" spans="1:36" s="78" customFormat="1" ht="14.55" customHeight="1">
      <c r="A350" s="401"/>
      <c r="B350" s="401"/>
      <c r="C350" s="401"/>
      <c r="D350" s="401"/>
      <c r="E350" s="401"/>
      <c r="F350" s="401"/>
      <c r="G350" s="402"/>
      <c r="H350" s="401"/>
      <c r="I350" s="401"/>
      <c r="J350" s="402"/>
      <c r="K350" s="403"/>
      <c r="L350" s="404"/>
      <c r="M350" s="404"/>
      <c r="N350" s="401"/>
      <c r="O350" s="401"/>
      <c r="P350" s="401"/>
      <c r="Q350" s="401"/>
      <c r="R350" s="405"/>
      <c r="S350" s="402"/>
      <c r="T350" s="401"/>
      <c r="U350" s="401"/>
      <c r="V350" s="401"/>
      <c r="W350" s="401"/>
      <c r="X350" s="401"/>
      <c r="Y350" s="401"/>
      <c r="Z350" s="401"/>
      <c r="AA350" s="401"/>
      <c r="AB350" s="401"/>
      <c r="AC350" s="401"/>
      <c r="AD350" s="401"/>
      <c r="AE350" s="401"/>
      <c r="AF350" s="401"/>
      <c r="AG350" s="401"/>
      <c r="AH350" s="401"/>
      <c r="AI350" s="423"/>
      <c r="AJ350" s="423"/>
    </row>
    <row r="351" spans="1:36" s="78" customFormat="1" ht="14.55" customHeight="1">
      <c r="A351" s="401"/>
      <c r="B351" s="401"/>
      <c r="C351" s="401"/>
      <c r="D351" s="401"/>
      <c r="E351" s="401"/>
      <c r="F351" s="401"/>
      <c r="G351" s="402"/>
      <c r="H351" s="401"/>
      <c r="I351" s="401"/>
      <c r="J351" s="402"/>
      <c r="K351" s="403"/>
      <c r="L351" s="404"/>
      <c r="M351" s="404"/>
      <c r="N351" s="401"/>
      <c r="O351" s="401"/>
      <c r="P351" s="401"/>
      <c r="Q351" s="401"/>
      <c r="R351" s="405"/>
      <c r="S351" s="402"/>
      <c r="T351" s="401"/>
      <c r="U351" s="401"/>
      <c r="V351" s="401"/>
      <c r="W351" s="401"/>
      <c r="X351" s="401"/>
      <c r="Y351" s="401"/>
      <c r="Z351" s="401"/>
      <c r="AA351" s="401"/>
      <c r="AB351" s="401"/>
      <c r="AC351" s="401"/>
      <c r="AD351" s="401"/>
      <c r="AE351" s="401"/>
      <c r="AF351" s="401"/>
      <c r="AG351" s="401"/>
      <c r="AH351" s="401"/>
      <c r="AI351" s="423"/>
      <c r="AJ351" s="423"/>
    </row>
    <row r="352" spans="1:36" s="78" customFormat="1" ht="14.55" customHeight="1">
      <c r="A352" s="401"/>
      <c r="B352" s="401"/>
      <c r="C352" s="401"/>
      <c r="D352" s="401"/>
      <c r="E352" s="401"/>
      <c r="F352" s="401"/>
      <c r="G352" s="402"/>
      <c r="H352" s="401"/>
      <c r="I352" s="401"/>
      <c r="J352" s="402"/>
      <c r="K352" s="403"/>
      <c r="L352" s="404"/>
      <c r="M352" s="404"/>
      <c r="N352" s="401"/>
      <c r="O352" s="401"/>
      <c r="P352" s="401"/>
      <c r="Q352" s="401"/>
      <c r="R352" s="405"/>
      <c r="S352" s="402"/>
      <c r="T352" s="401"/>
      <c r="U352" s="401"/>
      <c r="V352" s="401"/>
      <c r="W352" s="401"/>
      <c r="X352" s="401"/>
      <c r="Y352" s="401"/>
      <c r="Z352" s="401"/>
      <c r="AA352" s="401"/>
      <c r="AB352" s="401"/>
      <c r="AC352" s="401"/>
      <c r="AD352" s="401"/>
      <c r="AE352" s="401"/>
      <c r="AF352" s="401"/>
      <c r="AG352" s="401"/>
      <c r="AH352" s="401"/>
      <c r="AI352" s="423"/>
      <c r="AJ352" s="423"/>
    </row>
    <row r="353" spans="1:36" s="78" customFormat="1" ht="14.55" customHeight="1">
      <c r="A353" s="401"/>
      <c r="B353" s="401"/>
      <c r="C353" s="401"/>
      <c r="D353" s="401"/>
      <c r="E353" s="401"/>
      <c r="F353" s="401"/>
      <c r="G353" s="402"/>
      <c r="H353" s="401"/>
      <c r="I353" s="401"/>
      <c r="J353" s="402"/>
      <c r="K353" s="403"/>
      <c r="L353" s="404"/>
      <c r="M353" s="404"/>
      <c r="N353" s="401"/>
      <c r="O353" s="401"/>
      <c r="P353" s="401"/>
      <c r="Q353" s="401"/>
      <c r="R353" s="405"/>
      <c r="S353" s="402"/>
      <c r="T353" s="401"/>
      <c r="U353" s="401"/>
      <c r="V353" s="401"/>
      <c r="W353" s="401"/>
      <c r="X353" s="401"/>
      <c r="Y353" s="401"/>
      <c r="Z353" s="401"/>
      <c r="AA353" s="401"/>
      <c r="AB353" s="401"/>
      <c r="AC353" s="401"/>
      <c r="AD353" s="401"/>
      <c r="AE353" s="401"/>
      <c r="AF353" s="401"/>
      <c r="AG353" s="401"/>
      <c r="AH353" s="401"/>
      <c r="AI353" s="423"/>
      <c r="AJ353" s="423"/>
    </row>
    <row r="354" spans="1:36" s="78" customFormat="1" ht="14.55" customHeight="1">
      <c r="A354" s="401"/>
      <c r="B354" s="401"/>
      <c r="C354" s="401"/>
      <c r="D354" s="401"/>
      <c r="E354" s="401"/>
      <c r="F354" s="401"/>
      <c r="G354" s="402"/>
      <c r="H354" s="401"/>
      <c r="I354" s="401"/>
      <c r="J354" s="402"/>
      <c r="K354" s="403"/>
      <c r="L354" s="404"/>
      <c r="M354" s="404"/>
      <c r="N354" s="401"/>
      <c r="O354" s="401"/>
      <c r="P354" s="401"/>
      <c r="Q354" s="401"/>
      <c r="R354" s="405"/>
      <c r="S354" s="402"/>
      <c r="T354" s="401"/>
      <c r="U354" s="401"/>
      <c r="V354" s="401"/>
      <c r="W354" s="401"/>
      <c r="X354" s="401"/>
      <c r="Y354" s="401"/>
      <c r="Z354" s="401"/>
      <c r="AA354" s="401"/>
      <c r="AB354" s="401"/>
      <c r="AC354" s="401"/>
      <c r="AD354" s="401"/>
      <c r="AE354" s="401"/>
      <c r="AF354" s="401"/>
      <c r="AG354" s="401"/>
      <c r="AH354" s="401"/>
      <c r="AI354" s="423"/>
      <c r="AJ354" s="423"/>
    </row>
    <row r="355" spans="1:36" s="78" customFormat="1" ht="14.55" customHeight="1">
      <c r="A355" s="401"/>
      <c r="B355" s="401"/>
      <c r="C355" s="401"/>
      <c r="D355" s="401"/>
      <c r="E355" s="401"/>
      <c r="F355" s="401"/>
      <c r="G355" s="402"/>
      <c r="H355" s="401"/>
      <c r="I355" s="401"/>
      <c r="J355" s="402"/>
      <c r="K355" s="403"/>
      <c r="L355" s="404"/>
      <c r="M355" s="404"/>
      <c r="N355" s="401"/>
      <c r="O355" s="401"/>
      <c r="P355" s="401"/>
      <c r="Q355" s="401"/>
      <c r="R355" s="405"/>
      <c r="S355" s="402"/>
      <c r="T355" s="401"/>
      <c r="U355" s="401"/>
      <c r="V355" s="401"/>
      <c r="W355" s="401"/>
      <c r="X355" s="401"/>
      <c r="Y355" s="401"/>
      <c r="Z355" s="401"/>
      <c r="AA355" s="401"/>
      <c r="AB355" s="401"/>
      <c r="AC355" s="401"/>
      <c r="AD355" s="401"/>
      <c r="AE355" s="401"/>
      <c r="AF355" s="401"/>
      <c r="AG355" s="401"/>
      <c r="AH355" s="401"/>
      <c r="AI355" s="423"/>
      <c r="AJ355" s="423"/>
    </row>
    <row r="356" spans="1:36" ht="12">
      <c r="A356" s="401"/>
      <c r="B356" s="401"/>
      <c r="C356" s="401"/>
      <c r="D356" s="401"/>
      <c r="E356" s="401"/>
      <c r="F356" s="401"/>
      <c r="G356" s="402"/>
      <c r="H356" s="401"/>
      <c r="I356" s="401"/>
      <c r="J356" s="402"/>
      <c r="K356" s="403"/>
      <c r="L356" s="404"/>
      <c r="M356" s="404"/>
      <c r="N356" s="401"/>
      <c r="O356" s="401"/>
      <c r="P356" s="401"/>
      <c r="Q356" s="401"/>
      <c r="R356" s="405"/>
      <c r="S356" s="402"/>
      <c r="T356" s="401"/>
      <c r="U356" s="401"/>
      <c r="V356" s="401"/>
      <c r="W356" s="401"/>
      <c r="X356" s="401"/>
      <c r="Y356" s="401"/>
      <c r="Z356" s="401"/>
      <c r="AA356" s="401"/>
      <c r="AB356" s="401"/>
      <c r="AC356" s="401"/>
      <c r="AD356" s="401"/>
      <c r="AE356" s="401"/>
      <c r="AF356" s="401"/>
      <c r="AG356" s="401"/>
      <c r="AH356" s="401"/>
      <c r="AI356" s="401"/>
      <c r="AJ356" s="401"/>
    </row>
    <row r="357" spans="1:36" ht="12">
      <c r="A357" s="401"/>
      <c r="B357" s="401"/>
      <c r="C357" s="401"/>
      <c r="D357" s="401"/>
      <c r="E357" s="401"/>
      <c r="F357" s="401"/>
      <c r="G357" s="402"/>
      <c r="H357" s="401"/>
      <c r="I357" s="401"/>
      <c r="J357" s="402"/>
      <c r="K357" s="403"/>
      <c r="L357" s="404"/>
      <c r="M357" s="404"/>
      <c r="N357" s="401"/>
      <c r="O357" s="401"/>
      <c r="P357" s="401"/>
      <c r="Q357" s="401"/>
      <c r="R357" s="405"/>
      <c r="S357" s="402"/>
      <c r="T357" s="401"/>
      <c r="U357" s="401"/>
      <c r="V357" s="401"/>
      <c r="W357" s="401"/>
      <c r="X357" s="401"/>
      <c r="Y357" s="401"/>
      <c r="Z357" s="401"/>
      <c r="AA357" s="401"/>
      <c r="AB357" s="401"/>
      <c r="AC357" s="401"/>
      <c r="AD357" s="401"/>
      <c r="AE357" s="401"/>
      <c r="AF357" s="401"/>
      <c r="AG357" s="401"/>
      <c r="AH357" s="401"/>
      <c r="AI357" s="401"/>
      <c r="AJ357" s="401"/>
    </row>
    <row r="358" spans="1:36" ht="12">
      <c r="A358" s="401"/>
      <c r="B358" s="401"/>
      <c r="C358" s="401"/>
      <c r="D358" s="401"/>
      <c r="E358" s="401"/>
      <c r="F358" s="401"/>
      <c r="G358" s="402"/>
      <c r="H358" s="401"/>
      <c r="I358" s="401"/>
      <c r="J358" s="402"/>
      <c r="K358" s="403"/>
      <c r="L358" s="404"/>
      <c r="M358" s="404"/>
      <c r="N358" s="401"/>
      <c r="O358" s="401"/>
      <c r="P358" s="401"/>
      <c r="Q358" s="401"/>
      <c r="R358" s="405"/>
      <c r="S358" s="402"/>
      <c r="T358" s="401"/>
      <c r="U358" s="401"/>
      <c r="V358" s="401"/>
      <c r="W358" s="401"/>
      <c r="X358" s="401"/>
      <c r="Y358" s="401"/>
      <c r="Z358" s="401"/>
      <c r="AA358" s="401"/>
      <c r="AB358" s="401"/>
      <c r="AC358" s="401"/>
      <c r="AD358" s="401"/>
      <c r="AE358" s="401"/>
      <c r="AF358" s="401"/>
      <c r="AG358" s="401"/>
      <c r="AH358" s="401"/>
      <c r="AI358" s="401"/>
      <c r="AJ358" s="401"/>
    </row>
    <row r="359" spans="1:36" ht="12">
      <c r="A359" s="401"/>
      <c r="B359" s="401"/>
      <c r="C359" s="401"/>
      <c r="D359" s="401"/>
      <c r="E359" s="401"/>
      <c r="F359" s="401"/>
      <c r="G359" s="402"/>
      <c r="H359" s="401"/>
      <c r="I359" s="401"/>
      <c r="J359" s="402"/>
      <c r="K359" s="403"/>
      <c r="L359" s="404"/>
      <c r="M359" s="404"/>
      <c r="N359" s="401"/>
      <c r="O359" s="401"/>
      <c r="P359" s="401"/>
      <c r="Q359" s="401"/>
      <c r="R359" s="405"/>
      <c r="S359" s="402"/>
      <c r="T359" s="401"/>
      <c r="U359" s="401"/>
      <c r="V359" s="401"/>
      <c r="W359" s="401"/>
      <c r="X359" s="401"/>
      <c r="Y359" s="401"/>
      <c r="Z359" s="401"/>
      <c r="AA359" s="401"/>
      <c r="AB359" s="401"/>
      <c r="AC359" s="401"/>
      <c r="AD359" s="401"/>
      <c r="AE359" s="401"/>
      <c r="AF359" s="401"/>
      <c r="AG359" s="401"/>
      <c r="AH359" s="401"/>
      <c r="AI359" s="401"/>
      <c r="AJ359" s="401"/>
    </row>
    <row r="360" spans="1:36" ht="12">
      <c r="A360" s="401"/>
      <c r="B360" s="401"/>
      <c r="C360" s="401"/>
      <c r="D360" s="401"/>
      <c r="E360" s="401"/>
      <c r="F360" s="401"/>
      <c r="G360" s="402"/>
      <c r="H360" s="401"/>
      <c r="I360" s="401"/>
      <c r="J360" s="402"/>
      <c r="K360" s="403"/>
      <c r="L360" s="404"/>
      <c r="M360" s="404"/>
      <c r="N360" s="401"/>
      <c r="O360" s="401"/>
      <c r="P360" s="401"/>
      <c r="Q360" s="401"/>
      <c r="R360" s="405"/>
      <c r="S360" s="402"/>
      <c r="T360" s="401"/>
      <c r="U360" s="401"/>
      <c r="V360" s="401"/>
      <c r="W360" s="401"/>
      <c r="X360" s="401"/>
      <c r="Y360" s="401"/>
      <c r="Z360" s="401"/>
      <c r="AA360" s="401"/>
      <c r="AB360" s="401"/>
      <c r="AC360" s="401"/>
      <c r="AD360" s="401"/>
      <c r="AE360" s="401"/>
      <c r="AF360" s="401"/>
      <c r="AG360" s="401"/>
      <c r="AH360" s="401"/>
      <c r="AI360" s="401"/>
      <c r="AJ360" s="401"/>
    </row>
    <row r="361" spans="1:36" ht="12">
      <c r="A361" s="401"/>
      <c r="B361" s="401"/>
      <c r="C361" s="401"/>
      <c r="D361" s="401"/>
      <c r="E361" s="401"/>
      <c r="F361" s="401"/>
      <c r="G361" s="402"/>
      <c r="H361" s="401"/>
      <c r="I361" s="401"/>
      <c r="J361" s="402"/>
      <c r="K361" s="403"/>
      <c r="L361" s="404"/>
      <c r="M361" s="404"/>
      <c r="N361" s="401"/>
      <c r="O361" s="401"/>
      <c r="P361" s="401"/>
      <c r="Q361" s="401"/>
      <c r="R361" s="405"/>
      <c r="S361" s="402"/>
      <c r="T361" s="401"/>
      <c r="U361" s="401"/>
      <c r="V361" s="401"/>
      <c r="W361" s="401"/>
      <c r="X361" s="401"/>
      <c r="Y361" s="401"/>
      <c r="Z361" s="401"/>
      <c r="AA361" s="401"/>
      <c r="AB361" s="401"/>
      <c r="AC361" s="401"/>
      <c r="AD361" s="401"/>
      <c r="AE361" s="401"/>
      <c r="AF361" s="401"/>
      <c r="AG361" s="401"/>
      <c r="AH361" s="401"/>
      <c r="AI361" s="401"/>
      <c r="AJ361" s="401"/>
    </row>
    <row r="362" spans="1:36" ht="12">
      <c r="A362" s="401"/>
      <c r="B362" s="401"/>
      <c r="C362" s="401"/>
      <c r="D362" s="401"/>
      <c r="E362" s="401"/>
      <c r="F362" s="401"/>
      <c r="G362" s="402"/>
      <c r="H362" s="401"/>
      <c r="I362" s="401"/>
      <c r="J362" s="402"/>
      <c r="K362" s="403"/>
      <c r="L362" s="404"/>
      <c r="M362" s="404"/>
      <c r="N362" s="401"/>
      <c r="O362" s="401"/>
      <c r="P362" s="401"/>
      <c r="Q362" s="401"/>
      <c r="R362" s="405"/>
      <c r="S362" s="402"/>
      <c r="T362" s="401"/>
      <c r="U362" s="401"/>
      <c r="V362" s="401"/>
      <c r="W362" s="401"/>
      <c r="X362" s="401"/>
      <c r="Y362" s="401"/>
      <c r="Z362" s="401"/>
      <c r="AA362" s="401"/>
      <c r="AB362" s="401"/>
      <c r="AC362" s="401"/>
      <c r="AD362" s="401"/>
      <c r="AE362" s="401"/>
      <c r="AF362" s="401"/>
      <c r="AG362" s="401"/>
      <c r="AH362" s="401"/>
      <c r="AI362" s="401"/>
      <c r="AJ362" s="401"/>
    </row>
    <row r="363" spans="1:36" ht="12">
      <c r="A363" s="401"/>
      <c r="B363" s="401"/>
      <c r="C363" s="401"/>
      <c r="D363" s="401"/>
      <c r="E363" s="401"/>
      <c r="F363" s="401"/>
      <c r="G363" s="402"/>
      <c r="H363" s="401"/>
      <c r="I363" s="401"/>
      <c r="J363" s="402"/>
      <c r="K363" s="403"/>
      <c r="L363" s="404"/>
      <c r="M363" s="404"/>
      <c r="N363" s="401"/>
      <c r="O363" s="401"/>
      <c r="P363" s="401"/>
      <c r="Q363" s="401"/>
      <c r="R363" s="405"/>
      <c r="S363" s="402"/>
      <c r="T363" s="401"/>
      <c r="U363" s="401"/>
      <c r="V363" s="401"/>
      <c r="W363" s="401"/>
      <c r="X363" s="401"/>
      <c r="Y363" s="401"/>
      <c r="Z363" s="401"/>
      <c r="AA363" s="401"/>
      <c r="AB363" s="401"/>
      <c r="AC363" s="401"/>
      <c r="AD363" s="401"/>
      <c r="AE363" s="401"/>
      <c r="AF363" s="401"/>
      <c r="AG363" s="401"/>
      <c r="AH363" s="401"/>
      <c r="AI363" s="401"/>
      <c r="AJ363" s="401"/>
    </row>
    <row r="364" spans="1:36" ht="12">
      <c r="A364" s="401"/>
      <c r="B364" s="401"/>
      <c r="C364" s="401"/>
      <c r="D364" s="401"/>
      <c r="E364" s="401"/>
      <c r="F364" s="401"/>
      <c r="G364" s="402"/>
      <c r="H364" s="401"/>
      <c r="I364" s="401"/>
      <c r="J364" s="402"/>
      <c r="K364" s="403"/>
      <c r="L364" s="404"/>
      <c r="M364" s="404"/>
      <c r="N364" s="401"/>
      <c r="O364" s="401"/>
      <c r="P364" s="401"/>
      <c r="Q364" s="401"/>
      <c r="R364" s="405"/>
      <c r="S364" s="402"/>
      <c r="T364" s="401"/>
      <c r="U364" s="401"/>
      <c r="V364" s="401"/>
      <c r="W364" s="401"/>
      <c r="X364" s="401"/>
      <c r="Y364" s="401"/>
      <c r="Z364" s="401"/>
      <c r="AA364" s="401"/>
      <c r="AB364" s="401"/>
      <c r="AC364" s="401"/>
      <c r="AD364" s="401"/>
      <c r="AE364" s="401"/>
      <c r="AF364" s="401"/>
      <c r="AG364" s="401"/>
      <c r="AH364" s="401"/>
      <c r="AI364" s="401"/>
      <c r="AJ364" s="401"/>
    </row>
    <row r="365" spans="1:36" ht="12">
      <c r="A365" s="401"/>
      <c r="B365" s="401"/>
      <c r="C365" s="401"/>
      <c r="D365" s="401"/>
      <c r="E365" s="401"/>
      <c r="F365" s="401"/>
      <c r="G365" s="402"/>
      <c r="H365" s="401"/>
      <c r="I365" s="401"/>
      <c r="J365" s="402"/>
      <c r="K365" s="403"/>
      <c r="L365" s="404"/>
      <c r="M365" s="404"/>
      <c r="N365" s="401"/>
      <c r="O365" s="401"/>
      <c r="P365" s="401"/>
      <c r="Q365" s="401"/>
      <c r="R365" s="405"/>
      <c r="S365" s="402"/>
      <c r="T365" s="401"/>
      <c r="U365" s="401"/>
      <c r="V365" s="401"/>
      <c r="W365" s="401"/>
      <c r="X365" s="401"/>
      <c r="Y365" s="401"/>
      <c r="Z365" s="401"/>
      <c r="AA365" s="401"/>
      <c r="AB365" s="401"/>
      <c r="AC365" s="401"/>
      <c r="AD365" s="401"/>
      <c r="AE365" s="401"/>
      <c r="AF365" s="401"/>
      <c r="AG365" s="401"/>
      <c r="AH365" s="401"/>
      <c r="AI365" s="401"/>
      <c r="AJ365" s="401"/>
    </row>
    <row r="366" spans="1:36" ht="12">
      <c r="A366" s="401"/>
      <c r="B366" s="401"/>
      <c r="C366" s="401"/>
      <c r="D366" s="401"/>
      <c r="E366" s="401"/>
      <c r="F366" s="401"/>
      <c r="G366" s="402"/>
      <c r="H366" s="401"/>
      <c r="I366" s="401"/>
      <c r="J366" s="402"/>
      <c r="K366" s="403"/>
      <c r="L366" s="404"/>
      <c r="M366" s="404"/>
      <c r="N366" s="401"/>
      <c r="O366" s="401"/>
      <c r="P366" s="401"/>
      <c r="Q366" s="401"/>
      <c r="R366" s="405"/>
      <c r="S366" s="402"/>
      <c r="T366" s="401"/>
      <c r="U366" s="401"/>
      <c r="V366" s="401"/>
      <c r="W366" s="401"/>
      <c r="X366" s="401"/>
      <c r="Y366" s="401"/>
      <c r="Z366" s="401"/>
      <c r="AA366" s="401"/>
      <c r="AB366" s="401"/>
      <c r="AC366" s="401"/>
      <c r="AD366" s="401"/>
      <c r="AE366" s="401"/>
      <c r="AF366" s="401"/>
      <c r="AG366" s="401"/>
      <c r="AH366" s="401"/>
      <c r="AI366" s="401"/>
      <c r="AJ366" s="401"/>
    </row>
    <row r="367" spans="1:36" ht="12">
      <c r="A367" s="401"/>
      <c r="B367" s="401"/>
      <c r="C367" s="401"/>
      <c r="D367" s="401"/>
      <c r="E367" s="401"/>
      <c r="F367" s="401"/>
      <c r="G367" s="402"/>
      <c r="H367" s="401"/>
      <c r="I367" s="401"/>
      <c r="J367" s="402"/>
      <c r="K367" s="403"/>
      <c r="L367" s="404"/>
      <c r="M367" s="404"/>
      <c r="N367" s="401"/>
      <c r="O367" s="401"/>
      <c r="P367" s="401"/>
      <c r="Q367" s="401"/>
      <c r="R367" s="405"/>
      <c r="S367" s="402"/>
      <c r="T367" s="401"/>
      <c r="U367" s="401"/>
      <c r="V367" s="401"/>
      <c r="W367" s="401"/>
      <c r="X367" s="401"/>
      <c r="Y367" s="401"/>
      <c r="Z367" s="401"/>
      <c r="AA367" s="401"/>
      <c r="AB367" s="401"/>
      <c r="AC367" s="401"/>
      <c r="AD367" s="401"/>
      <c r="AE367" s="401"/>
      <c r="AF367" s="401"/>
      <c r="AG367" s="401"/>
      <c r="AH367" s="401"/>
      <c r="AI367" s="401"/>
      <c r="AJ367" s="401"/>
    </row>
    <row r="368" spans="1:36" ht="12">
      <c r="A368" s="401"/>
      <c r="B368" s="401"/>
      <c r="C368" s="401"/>
      <c r="D368" s="401"/>
      <c r="E368" s="401"/>
      <c r="F368" s="401"/>
      <c r="G368" s="402"/>
      <c r="H368" s="401"/>
      <c r="I368" s="401"/>
      <c r="J368" s="402"/>
      <c r="K368" s="403"/>
      <c r="L368" s="404"/>
      <c r="M368" s="404"/>
      <c r="N368" s="401"/>
      <c r="O368" s="401"/>
      <c r="P368" s="401"/>
      <c r="Q368" s="401"/>
      <c r="R368" s="405"/>
      <c r="S368" s="402"/>
      <c r="T368" s="401"/>
      <c r="U368" s="401"/>
      <c r="V368" s="401"/>
      <c r="W368" s="401"/>
      <c r="X368" s="401"/>
      <c r="Y368" s="401"/>
      <c r="Z368" s="401"/>
      <c r="AA368" s="401"/>
      <c r="AB368" s="401"/>
      <c r="AC368" s="401"/>
      <c r="AD368" s="401"/>
      <c r="AE368" s="401"/>
      <c r="AF368" s="401"/>
      <c r="AG368" s="401"/>
      <c r="AH368" s="401"/>
      <c r="AI368" s="401"/>
      <c r="AJ368" s="401"/>
    </row>
    <row r="369" spans="1:36" ht="12">
      <c r="A369" s="401"/>
      <c r="B369" s="401"/>
      <c r="C369" s="401"/>
      <c r="D369" s="401"/>
      <c r="E369" s="401"/>
      <c r="F369" s="401"/>
      <c r="G369" s="402"/>
      <c r="H369" s="401"/>
      <c r="I369" s="401"/>
      <c r="J369" s="402"/>
      <c r="K369" s="403"/>
      <c r="L369" s="404"/>
      <c r="M369" s="404"/>
      <c r="N369" s="401"/>
      <c r="O369" s="401"/>
      <c r="P369" s="401"/>
      <c r="Q369" s="401"/>
      <c r="R369" s="405"/>
      <c r="S369" s="402"/>
      <c r="T369" s="401"/>
      <c r="U369" s="401"/>
      <c r="V369" s="401"/>
      <c r="W369" s="401"/>
      <c r="X369" s="401"/>
      <c r="Y369" s="401"/>
      <c r="Z369" s="401"/>
      <c r="AA369" s="401"/>
      <c r="AB369" s="401"/>
      <c r="AC369" s="401"/>
      <c r="AD369" s="401"/>
      <c r="AE369" s="401"/>
      <c r="AF369" s="401"/>
      <c r="AG369" s="401"/>
      <c r="AH369" s="401"/>
      <c r="AI369" s="401"/>
      <c r="AJ369" s="401"/>
    </row>
    <row r="370" spans="1:36" ht="12">
      <c r="A370" s="401"/>
      <c r="B370" s="401"/>
      <c r="C370" s="401"/>
      <c r="D370" s="401"/>
      <c r="E370" s="401"/>
      <c r="F370" s="401"/>
      <c r="G370" s="402"/>
      <c r="H370" s="401"/>
      <c r="I370" s="401"/>
      <c r="J370" s="402"/>
      <c r="K370" s="403"/>
      <c r="L370" s="404"/>
      <c r="M370" s="404"/>
      <c r="N370" s="401"/>
      <c r="O370" s="401"/>
      <c r="P370" s="401"/>
      <c r="Q370" s="401"/>
      <c r="R370" s="405"/>
      <c r="S370" s="402"/>
      <c r="T370" s="401"/>
      <c r="U370" s="401"/>
      <c r="V370" s="401"/>
      <c r="W370" s="401"/>
      <c r="X370" s="401"/>
      <c r="Y370" s="401"/>
      <c r="Z370" s="401"/>
      <c r="AA370" s="401"/>
      <c r="AB370" s="401"/>
      <c r="AC370" s="401"/>
      <c r="AD370" s="401"/>
      <c r="AE370" s="401"/>
      <c r="AF370" s="401"/>
      <c r="AG370" s="401"/>
      <c r="AH370" s="401"/>
      <c r="AI370" s="401"/>
      <c r="AJ370" s="401"/>
    </row>
    <row r="371" spans="1:36" ht="12">
      <c r="A371" s="401"/>
      <c r="B371" s="401"/>
      <c r="C371" s="401"/>
      <c r="D371" s="401"/>
      <c r="E371" s="401"/>
      <c r="F371" s="401"/>
      <c r="G371" s="402"/>
      <c r="H371" s="401"/>
      <c r="I371" s="401"/>
      <c r="J371" s="402"/>
      <c r="K371" s="403"/>
      <c r="L371" s="404"/>
      <c r="M371" s="404"/>
      <c r="N371" s="401"/>
      <c r="O371" s="401"/>
      <c r="P371" s="401"/>
      <c r="Q371" s="401"/>
      <c r="R371" s="405"/>
      <c r="S371" s="402"/>
      <c r="T371" s="401"/>
      <c r="U371" s="401"/>
      <c r="V371" s="401"/>
      <c r="W371" s="401"/>
      <c r="X371" s="401"/>
      <c r="Y371" s="401"/>
      <c r="Z371" s="401"/>
      <c r="AA371" s="401"/>
      <c r="AB371" s="401"/>
      <c r="AC371" s="401"/>
      <c r="AD371" s="401"/>
      <c r="AE371" s="401"/>
      <c r="AF371" s="401"/>
      <c r="AG371" s="401"/>
      <c r="AH371" s="401"/>
      <c r="AI371" s="401"/>
      <c r="AJ371" s="401"/>
    </row>
    <row r="372" spans="1:36" ht="12">
      <c r="A372" s="401"/>
      <c r="B372" s="401"/>
      <c r="C372" s="401"/>
      <c r="D372" s="401"/>
      <c r="E372" s="401"/>
      <c r="F372" s="401"/>
      <c r="G372" s="402"/>
      <c r="H372" s="401"/>
      <c r="I372" s="401"/>
      <c r="J372" s="402"/>
      <c r="K372" s="403"/>
      <c r="L372" s="404"/>
      <c r="M372" s="404"/>
      <c r="N372" s="401"/>
      <c r="O372" s="401"/>
      <c r="P372" s="401"/>
      <c r="Q372" s="401"/>
      <c r="R372" s="405"/>
      <c r="S372" s="402"/>
      <c r="T372" s="401"/>
      <c r="U372" s="401"/>
      <c r="V372" s="401"/>
      <c r="W372" s="401"/>
      <c r="X372" s="401"/>
      <c r="Y372" s="401"/>
      <c r="Z372" s="401"/>
      <c r="AA372" s="401"/>
      <c r="AB372" s="401"/>
      <c r="AC372" s="401"/>
      <c r="AD372" s="401"/>
      <c r="AE372" s="401"/>
      <c r="AF372" s="401"/>
      <c r="AG372" s="401"/>
      <c r="AH372" s="401"/>
      <c r="AI372" s="401"/>
      <c r="AJ372" s="401"/>
    </row>
    <row r="373" spans="1:36" ht="12">
      <c r="A373" s="401"/>
      <c r="B373" s="401"/>
      <c r="C373" s="401"/>
      <c r="D373" s="401"/>
      <c r="E373" s="401"/>
      <c r="F373" s="401"/>
      <c r="G373" s="402"/>
      <c r="H373" s="401"/>
      <c r="I373" s="401"/>
      <c r="J373" s="402"/>
      <c r="K373" s="403"/>
      <c r="L373" s="404"/>
      <c r="M373" s="404"/>
      <c r="N373" s="401"/>
      <c r="O373" s="401"/>
      <c r="P373" s="401"/>
      <c r="Q373" s="401"/>
      <c r="R373" s="405"/>
      <c r="S373" s="402"/>
      <c r="T373" s="401"/>
      <c r="U373" s="401"/>
      <c r="V373" s="401"/>
      <c r="W373" s="401"/>
      <c r="X373" s="401"/>
      <c r="Y373" s="401"/>
      <c r="Z373" s="401"/>
      <c r="AA373" s="401"/>
      <c r="AB373" s="401"/>
      <c r="AC373" s="401"/>
      <c r="AD373" s="401"/>
      <c r="AE373" s="401"/>
      <c r="AF373" s="401"/>
      <c r="AG373" s="401"/>
      <c r="AH373" s="401"/>
      <c r="AI373" s="401"/>
      <c r="AJ373" s="401"/>
    </row>
    <row r="374" spans="1:36" ht="12">
      <c r="A374" s="401"/>
      <c r="B374" s="401"/>
      <c r="C374" s="401"/>
      <c r="D374" s="401"/>
      <c r="E374" s="401"/>
      <c r="F374" s="401"/>
      <c r="G374" s="402"/>
      <c r="H374" s="401"/>
      <c r="I374" s="401"/>
      <c r="J374" s="402"/>
      <c r="K374" s="403"/>
      <c r="L374" s="404"/>
      <c r="M374" s="404"/>
      <c r="N374" s="401"/>
      <c r="O374" s="401"/>
      <c r="P374" s="401"/>
      <c r="Q374" s="401"/>
      <c r="R374" s="405"/>
      <c r="S374" s="402"/>
      <c r="T374" s="401"/>
      <c r="U374" s="401"/>
      <c r="V374" s="401"/>
      <c r="W374" s="401"/>
      <c r="X374" s="401"/>
      <c r="Y374" s="401"/>
      <c r="Z374" s="401"/>
      <c r="AA374" s="401"/>
      <c r="AB374" s="401"/>
      <c r="AC374" s="401"/>
      <c r="AD374" s="401"/>
      <c r="AE374" s="401"/>
      <c r="AF374" s="401"/>
      <c r="AG374" s="401"/>
      <c r="AH374" s="401"/>
      <c r="AI374" s="401"/>
      <c r="AJ374" s="401"/>
    </row>
    <row r="375" spans="1:36" ht="12">
      <c r="A375" s="401"/>
      <c r="B375" s="401"/>
      <c r="C375" s="401"/>
      <c r="D375" s="401"/>
      <c r="E375" s="401"/>
      <c r="F375" s="401"/>
      <c r="G375" s="402"/>
      <c r="H375" s="401"/>
      <c r="I375" s="401"/>
      <c r="J375" s="402"/>
      <c r="K375" s="403"/>
      <c r="L375" s="404"/>
      <c r="M375" s="404"/>
      <c r="N375" s="401"/>
      <c r="O375" s="401"/>
      <c r="P375" s="401"/>
      <c r="Q375" s="401"/>
      <c r="R375" s="405"/>
      <c r="S375" s="402"/>
      <c r="T375" s="401"/>
      <c r="U375" s="401"/>
      <c r="V375" s="401"/>
      <c r="W375" s="401"/>
      <c r="X375" s="401"/>
      <c r="Y375" s="401"/>
      <c r="Z375" s="401"/>
      <c r="AA375" s="401"/>
      <c r="AB375" s="401"/>
      <c r="AC375" s="401"/>
      <c r="AD375" s="401"/>
      <c r="AE375" s="401"/>
      <c r="AF375" s="401"/>
      <c r="AG375" s="401"/>
      <c r="AH375" s="401"/>
      <c r="AI375" s="401"/>
      <c r="AJ375" s="401"/>
    </row>
    <row r="376" spans="1:36" ht="12">
      <c r="A376" s="401"/>
      <c r="B376" s="401"/>
      <c r="C376" s="401"/>
      <c r="D376" s="401"/>
      <c r="E376" s="401"/>
      <c r="F376" s="401"/>
      <c r="G376" s="402"/>
      <c r="H376" s="401"/>
      <c r="I376" s="401"/>
      <c r="J376" s="402"/>
      <c r="K376" s="403"/>
      <c r="L376" s="404"/>
      <c r="M376" s="404"/>
      <c r="N376" s="401"/>
      <c r="O376" s="401"/>
      <c r="P376" s="401"/>
      <c r="Q376" s="401"/>
      <c r="R376" s="405"/>
      <c r="S376" s="402"/>
      <c r="T376" s="401"/>
      <c r="U376" s="401"/>
      <c r="V376" s="401"/>
      <c r="W376" s="401"/>
      <c r="X376" s="401"/>
      <c r="Y376" s="401"/>
      <c r="Z376" s="401"/>
      <c r="AA376" s="401"/>
      <c r="AB376" s="401"/>
      <c r="AC376" s="401"/>
      <c r="AD376" s="401"/>
      <c r="AE376" s="401"/>
      <c r="AF376" s="401"/>
      <c r="AG376" s="401"/>
      <c r="AH376" s="401"/>
      <c r="AI376" s="401"/>
      <c r="AJ376" s="401"/>
    </row>
    <row r="377" spans="1:36" ht="12">
      <c r="A377" s="401"/>
      <c r="B377" s="401"/>
      <c r="C377" s="401"/>
      <c r="D377" s="401"/>
      <c r="E377" s="401"/>
      <c r="F377" s="401"/>
      <c r="G377" s="402"/>
      <c r="H377" s="401"/>
      <c r="I377" s="401"/>
      <c r="J377" s="402"/>
      <c r="K377" s="403"/>
      <c r="L377" s="404"/>
      <c r="M377" s="404"/>
      <c r="N377" s="401"/>
      <c r="O377" s="401"/>
      <c r="P377" s="401"/>
      <c r="Q377" s="401"/>
      <c r="R377" s="405"/>
      <c r="S377" s="402"/>
      <c r="T377" s="401"/>
      <c r="U377" s="401"/>
      <c r="V377" s="401"/>
      <c r="W377" s="401"/>
      <c r="X377" s="401"/>
      <c r="Y377" s="401"/>
      <c r="Z377" s="401"/>
      <c r="AA377" s="401"/>
      <c r="AB377" s="401"/>
      <c r="AC377" s="401"/>
      <c r="AD377" s="401"/>
      <c r="AE377" s="401"/>
      <c r="AF377" s="401"/>
      <c r="AG377" s="401"/>
      <c r="AH377" s="401"/>
      <c r="AI377" s="401"/>
      <c r="AJ377" s="401"/>
    </row>
    <row r="378" spans="1:36" ht="12">
      <c r="A378" s="401"/>
      <c r="B378" s="401"/>
      <c r="C378" s="401"/>
      <c r="D378" s="401"/>
      <c r="E378" s="401"/>
      <c r="F378" s="401"/>
      <c r="G378" s="402"/>
      <c r="H378" s="401"/>
      <c r="I378" s="401"/>
      <c r="J378" s="402"/>
      <c r="K378" s="403"/>
      <c r="L378" s="404"/>
      <c r="M378" s="404"/>
      <c r="N378" s="401"/>
      <c r="O378" s="401"/>
      <c r="P378" s="401"/>
      <c r="Q378" s="401"/>
      <c r="R378" s="405"/>
      <c r="S378" s="402"/>
      <c r="T378" s="401"/>
      <c r="U378" s="401"/>
      <c r="V378" s="401"/>
      <c r="W378" s="401"/>
      <c r="X378" s="401"/>
      <c r="Y378" s="401"/>
      <c r="Z378" s="401"/>
      <c r="AA378" s="401"/>
      <c r="AB378" s="401"/>
      <c r="AC378" s="401"/>
      <c r="AD378" s="401"/>
      <c r="AE378" s="401"/>
      <c r="AF378" s="401"/>
      <c r="AG378" s="401"/>
      <c r="AH378" s="401"/>
      <c r="AI378" s="401"/>
      <c r="AJ378" s="401"/>
    </row>
    <row r="379" spans="1:36" ht="12">
      <c r="A379" s="401"/>
      <c r="B379" s="401"/>
      <c r="C379" s="401"/>
      <c r="D379" s="401"/>
      <c r="E379" s="401"/>
      <c r="F379" s="401"/>
      <c r="G379" s="402"/>
      <c r="H379" s="401"/>
      <c r="I379" s="401"/>
      <c r="J379" s="402"/>
      <c r="K379" s="403"/>
      <c r="L379" s="404"/>
      <c r="M379" s="404"/>
      <c r="N379" s="401"/>
      <c r="O379" s="401"/>
      <c r="P379" s="401"/>
      <c r="Q379" s="401"/>
      <c r="R379" s="405"/>
      <c r="S379" s="402"/>
      <c r="T379" s="401"/>
      <c r="U379" s="401"/>
      <c r="V379" s="401"/>
      <c r="W379" s="401"/>
      <c r="X379" s="401"/>
      <c r="Y379" s="401"/>
      <c r="Z379" s="401"/>
      <c r="AA379" s="401"/>
      <c r="AB379" s="401"/>
      <c r="AC379" s="401"/>
      <c r="AD379" s="401"/>
      <c r="AE379" s="401"/>
      <c r="AF379" s="401"/>
      <c r="AG379" s="401"/>
      <c r="AH379" s="401"/>
      <c r="AI379" s="401"/>
      <c r="AJ379" s="401"/>
    </row>
    <row r="380" spans="1:36" ht="12">
      <c r="A380" s="401"/>
      <c r="B380" s="401"/>
      <c r="C380" s="401"/>
      <c r="D380" s="401"/>
      <c r="E380" s="401"/>
      <c r="F380" s="401"/>
      <c r="G380" s="402"/>
      <c r="H380" s="401"/>
      <c r="I380" s="401"/>
      <c r="J380" s="402"/>
      <c r="K380" s="403"/>
      <c r="L380" s="404"/>
      <c r="M380" s="404"/>
      <c r="N380" s="401"/>
      <c r="O380" s="401"/>
      <c r="P380" s="401"/>
      <c r="Q380" s="401"/>
      <c r="R380" s="405"/>
      <c r="S380" s="402"/>
      <c r="T380" s="401"/>
      <c r="U380" s="401"/>
      <c r="V380" s="401"/>
      <c r="W380" s="401"/>
      <c r="X380" s="401"/>
      <c r="Y380" s="401"/>
      <c r="Z380" s="401"/>
      <c r="AA380" s="401"/>
      <c r="AB380" s="401"/>
      <c r="AC380" s="401"/>
      <c r="AD380" s="401"/>
      <c r="AE380" s="401"/>
      <c r="AF380" s="401"/>
      <c r="AG380" s="401"/>
      <c r="AH380" s="401"/>
      <c r="AI380" s="401"/>
      <c r="AJ380" s="401"/>
    </row>
    <row r="381" spans="1:36" ht="12">
      <c r="A381" s="401"/>
      <c r="B381" s="401"/>
      <c r="C381" s="401"/>
      <c r="D381" s="401"/>
      <c r="E381" s="401"/>
      <c r="F381" s="401"/>
      <c r="G381" s="402"/>
      <c r="H381" s="401"/>
      <c r="I381" s="401"/>
      <c r="J381" s="402"/>
      <c r="K381" s="403"/>
      <c r="L381" s="404"/>
      <c r="M381" s="404"/>
      <c r="N381" s="401"/>
      <c r="O381" s="401"/>
      <c r="P381" s="401"/>
      <c r="Q381" s="401"/>
      <c r="R381" s="405"/>
      <c r="S381" s="402"/>
      <c r="T381" s="401"/>
      <c r="U381" s="401"/>
      <c r="V381" s="401"/>
      <c r="W381" s="401"/>
      <c r="X381" s="401"/>
      <c r="Y381" s="401"/>
      <c r="Z381" s="401"/>
      <c r="AA381" s="401"/>
      <c r="AB381" s="401"/>
      <c r="AC381" s="401"/>
      <c r="AD381" s="401"/>
      <c r="AE381" s="401"/>
      <c r="AF381" s="401"/>
      <c r="AG381" s="401"/>
      <c r="AH381" s="401"/>
      <c r="AI381" s="401"/>
      <c r="AJ381" s="401"/>
    </row>
    <row r="382" spans="1:36" ht="12">
      <c r="A382" s="401"/>
      <c r="B382" s="401"/>
      <c r="C382" s="401"/>
      <c r="D382" s="401"/>
      <c r="E382" s="401"/>
      <c r="F382" s="401"/>
      <c r="G382" s="402"/>
      <c r="H382" s="401"/>
      <c r="I382" s="401"/>
      <c r="J382" s="402"/>
      <c r="K382" s="403"/>
      <c r="L382" s="404"/>
      <c r="M382" s="404"/>
      <c r="N382" s="401"/>
      <c r="O382" s="401"/>
      <c r="P382" s="401"/>
      <c r="Q382" s="401"/>
      <c r="R382" s="405"/>
      <c r="S382" s="402"/>
      <c r="T382" s="401"/>
      <c r="U382" s="401"/>
      <c r="V382" s="401"/>
      <c r="W382" s="401"/>
      <c r="X382" s="401"/>
      <c r="Y382" s="401"/>
      <c r="Z382" s="401"/>
      <c r="AA382" s="401"/>
      <c r="AB382" s="401"/>
      <c r="AC382" s="401"/>
      <c r="AD382" s="401"/>
      <c r="AE382" s="401"/>
      <c r="AF382" s="401"/>
      <c r="AG382" s="401"/>
      <c r="AH382" s="401"/>
      <c r="AI382" s="401"/>
      <c r="AJ382" s="401"/>
    </row>
    <row r="383" spans="1:36" ht="12">
      <c r="A383" s="401"/>
      <c r="B383" s="401"/>
      <c r="C383" s="401"/>
      <c r="D383" s="401"/>
      <c r="E383" s="401"/>
      <c r="F383" s="401"/>
      <c r="G383" s="402"/>
      <c r="H383" s="401"/>
      <c r="I383" s="401"/>
      <c r="J383" s="402"/>
      <c r="K383" s="403"/>
      <c r="L383" s="404"/>
      <c r="M383" s="404"/>
      <c r="N383" s="401"/>
      <c r="O383" s="401"/>
      <c r="P383" s="401"/>
      <c r="Q383" s="401"/>
      <c r="R383" s="405"/>
      <c r="S383" s="402"/>
      <c r="T383" s="401"/>
      <c r="U383" s="401"/>
      <c r="V383" s="401"/>
      <c r="W383" s="401"/>
      <c r="X383" s="401"/>
      <c r="Y383" s="401"/>
      <c r="Z383" s="401"/>
      <c r="AA383" s="401"/>
      <c r="AB383" s="401"/>
      <c r="AC383" s="401"/>
      <c r="AD383" s="401"/>
      <c r="AE383" s="401"/>
      <c r="AF383" s="401"/>
      <c r="AG383" s="401"/>
      <c r="AH383" s="401"/>
      <c r="AI383" s="401"/>
      <c r="AJ383" s="401"/>
    </row>
    <row r="384" spans="1:36" ht="12">
      <c r="A384" s="401"/>
      <c r="B384" s="401"/>
      <c r="C384" s="401"/>
      <c r="D384" s="401"/>
      <c r="E384" s="401"/>
      <c r="F384" s="401"/>
      <c r="G384" s="402"/>
      <c r="H384" s="401"/>
      <c r="I384" s="401"/>
      <c r="J384" s="402"/>
      <c r="K384" s="403"/>
      <c r="L384" s="404"/>
      <c r="M384" s="404"/>
      <c r="N384" s="401"/>
      <c r="O384" s="401"/>
      <c r="P384" s="401"/>
      <c r="Q384" s="401"/>
      <c r="R384" s="405"/>
      <c r="S384" s="402"/>
      <c r="T384" s="401"/>
      <c r="U384" s="401"/>
      <c r="V384" s="401"/>
      <c r="W384" s="401"/>
      <c r="X384" s="401"/>
      <c r="Y384" s="401"/>
      <c r="Z384" s="401"/>
      <c r="AA384" s="401"/>
      <c r="AB384" s="401"/>
      <c r="AC384" s="401"/>
      <c r="AD384" s="401"/>
      <c r="AE384" s="401"/>
      <c r="AF384" s="401"/>
      <c r="AG384" s="401"/>
      <c r="AH384" s="401"/>
      <c r="AI384" s="401"/>
      <c r="AJ384" s="401"/>
    </row>
    <row r="385" spans="1:36" ht="12">
      <c r="A385" s="401"/>
      <c r="B385" s="401"/>
      <c r="C385" s="401"/>
      <c r="D385" s="401"/>
      <c r="E385" s="401"/>
      <c r="F385" s="401"/>
      <c r="G385" s="402"/>
      <c r="H385" s="401"/>
      <c r="I385" s="401"/>
      <c r="J385" s="402"/>
      <c r="K385" s="403"/>
      <c r="L385" s="404"/>
      <c r="M385" s="404"/>
      <c r="N385" s="401"/>
      <c r="O385" s="401"/>
      <c r="P385" s="401"/>
      <c r="Q385" s="401"/>
      <c r="R385" s="405"/>
      <c r="S385" s="402"/>
      <c r="T385" s="401"/>
      <c r="U385" s="401"/>
      <c r="V385" s="401"/>
      <c r="W385" s="401"/>
      <c r="X385" s="401"/>
      <c r="Y385" s="401"/>
      <c r="Z385" s="401"/>
      <c r="AA385" s="401"/>
      <c r="AB385" s="401"/>
      <c r="AC385" s="401"/>
      <c r="AD385" s="401"/>
      <c r="AE385" s="401"/>
      <c r="AF385" s="401"/>
      <c r="AG385" s="401"/>
      <c r="AH385" s="401"/>
      <c r="AI385" s="401"/>
      <c r="AJ385" s="401"/>
    </row>
    <row r="386" spans="1:36" ht="12">
      <c r="A386" s="401"/>
      <c r="B386" s="401"/>
      <c r="C386" s="401"/>
      <c r="D386" s="401"/>
      <c r="E386" s="401"/>
      <c r="F386" s="401"/>
      <c r="G386" s="402"/>
      <c r="H386" s="401"/>
      <c r="I386" s="401"/>
      <c r="J386" s="402"/>
      <c r="K386" s="403"/>
      <c r="L386" s="404"/>
      <c r="M386" s="404"/>
      <c r="N386" s="401"/>
      <c r="O386" s="401"/>
      <c r="P386" s="401"/>
      <c r="Q386" s="401"/>
      <c r="R386" s="405"/>
      <c r="S386" s="402"/>
      <c r="T386" s="401"/>
      <c r="U386" s="401"/>
      <c r="V386" s="401"/>
      <c r="W386" s="401"/>
      <c r="X386" s="401"/>
      <c r="Y386" s="401"/>
      <c r="Z386" s="401"/>
      <c r="AA386" s="401"/>
      <c r="AB386" s="401"/>
      <c r="AC386" s="401"/>
      <c r="AD386" s="401"/>
      <c r="AE386" s="401"/>
      <c r="AF386" s="401"/>
      <c r="AG386" s="401"/>
      <c r="AH386" s="401"/>
      <c r="AI386" s="401"/>
      <c r="AJ386" s="401"/>
    </row>
    <row r="387" spans="1:36" ht="12">
      <c r="A387" s="401"/>
      <c r="B387" s="401"/>
      <c r="C387" s="401"/>
      <c r="D387" s="401"/>
      <c r="E387" s="401"/>
      <c r="F387" s="401"/>
      <c r="G387" s="402"/>
      <c r="H387" s="401"/>
      <c r="I387" s="401"/>
      <c r="J387" s="402"/>
      <c r="K387" s="403"/>
      <c r="L387" s="404"/>
      <c r="M387" s="404"/>
      <c r="N387" s="401"/>
      <c r="O387" s="401"/>
      <c r="P387" s="401"/>
      <c r="Q387" s="401"/>
      <c r="R387" s="405"/>
      <c r="S387" s="402"/>
      <c r="T387" s="401"/>
      <c r="U387" s="401"/>
      <c r="V387" s="401"/>
      <c r="W387" s="401"/>
      <c r="X387" s="401"/>
      <c r="Y387" s="401"/>
      <c r="Z387" s="401"/>
      <c r="AA387" s="401"/>
      <c r="AB387" s="401"/>
      <c r="AC387" s="401"/>
      <c r="AD387" s="401"/>
      <c r="AE387" s="401"/>
      <c r="AF387" s="401"/>
      <c r="AG387" s="401"/>
      <c r="AH387" s="401"/>
      <c r="AI387" s="401"/>
      <c r="AJ387" s="401"/>
    </row>
    <row r="388" spans="1:36" ht="12">
      <c r="A388" s="401"/>
      <c r="B388" s="401"/>
      <c r="C388" s="401"/>
      <c r="D388" s="401"/>
      <c r="E388" s="401"/>
      <c r="F388" s="401"/>
      <c r="G388" s="402"/>
      <c r="H388" s="401"/>
      <c r="I388" s="401"/>
      <c r="J388" s="402"/>
      <c r="K388" s="403"/>
      <c r="L388" s="404"/>
      <c r="M388" s="404"/>
      <c r="N388" s="401"/>
      <c r="O388" s="401"/>
      <c r="P388" s="401"/>
      <c r="Q388" s="401"/>
      <c r="R388" s="405"/>
      <c r="S388" s="402"/>
      <c r="T388" s="401"/>
      <c r="U388" s="401"/>
      <c r="V388" s="401"/>
      <c r="W388" s="401"/>
      <c r="X388" s="401"/>
      <c r="Y388" s="401"/>
      <c r="Z388" s="401"/>
      <c r="AA388" s="401"/>
      <c r="AB388" s="401"/>
      <c r="AC388" s="401"/>
      <c r="AD388" s="401"/>
      <c r="AE388" s="401"/>
      <c r="AF388" s="401"/>
      <c r="AG388" s="401"/>
      <c r="AH388" s="401"/>
      <c r="AI388" s="401"/>
      <c r="AJ388" s="401"/>
    </row>
    <row r="389" spans="1:36" ht="12">
      <c r="A389" s="401"/>
      <c r="B389" s="401"/>
      <c r="C389" s="401"/>
      <c r="D389" s="401"/>
      <c r="E389" s="401"/>
      <c r="F389" s="401"/>
      <c r="G389" s="402"/>
      <c r="H389" s="401"/>
      <c r="I389" s="401"/>
      <c r="J389" s="402"/>
      <c r="K389" s="403"/>
      <c r="L389" s="404"/>
      <c r="M389" s="404"/>
      <c r="N389" s="401"/>
      <c r="O389" s="401"/>
      <c r="P389" s="401"/>
      <c r="Q389" s="401"/>
      <c r="R389" s="405"/>
      <c r="S389" s="402"/>
      <c r="T389" s="401"/>
      <c r="U389" s="401"/>
      <c r="V389" s="401"/>
      <c r="W389" s="401"/>
      <c r="X389" s="401"/>
      <c r="Y389" s="401"/>
      <c r="Z389" s="401"/>
      <c r="AA389" s="401"/>
      <c r="AB389" s="401"/>
      <c r="AC389" s="401"/>
      <c r="AD389" s="401"/>
      <c r="AE389" s="401"/>
      <c r="AF389" s="401"/>
      <c r="AG389" s="401"/>
      <c r="AH389" s="401"/>
      <c r="AI389" s="401"/>
      <c r="AJ389" s="401"/>
    </row>
    <row r="390" spans="1:36" ht="12">
      <c r="A390" s="401"/>
      <c r="B390" s="401"/>
      <c r="C390" s="401"/>
      <c r="D390" s="401"/>
      <c r="E390" s="401"/>
      <c r="F390" s="401"/>
      <c r="G390" s="402"/>
      <c r="H390" s="401"/>
      <c r="I390" s="401"/>
      <c r="J390" s="402"/>
      <c r="K390" s="403"/>
      <c r="L390" s="404"/>
      <c r="M390" s="404"/>
      <c r="N390" s="401"/>
      <c r="O390" s="401"/>
      <c r="P390" s="401"/>
      <c r="Q390" s="401"/>
      <c r="R390" s="405"/>
      <c r="S390" s="402"/>
      <c r="T390" s="401"/>
      <c r="U390" s="401"/>
      <c r="V390" s="401"/>
      <c r="W390" s="401"/>
      <c r="X390" s="401"/>
      <c r="Y390" s="401"/>
      <c r="Z390" s="401"/>
      <c r="AA390" s="401"/>
      <c r="AB390" s="401"/>
      <c r="AC390" s="401"/>
      <c r="AD390" s="401"/>
      <c r="AE390" s="401"/>
      <c r="AF390" s="401"/>
      <c r="AG390" s="401"/>
      <c r="AH390" s="401"/>
      <c r="AI390" s="401"/>
      <c r="AJ390" s="401"/>
    </row>
    <row r="391" spans="1:36" ht="12">
      <c r="A391" s="401"/>
      <c r="B391" s="401"/>
      <c r="C391" s="401"/>
      <c r="D391" s="401"/>
      <c r="E391" s="401"/>
      <c r="F391" s="401"/>
      <c r="G391" s="402"/>
      <c r="H391" s="401"/>
      <c r="I391" s="401"/>
      <c r="J391" s="402"/>
      <c r="K391" s="403"/>
      <c r="L391" s="404"/>
      <c r="M391" s="404"/>
      <c r="N391" s="401"/>
      <c r="O391" s="401"/>
      <c r="P391" s="401"/>
      <c r="Q391" s="401"/>
      <c r="R391" s="405"/>
      <c r="S391" s="402"/>
      <c r="T391" s="401"/>
      <c r="U391" s="401"/>
      <c r="V391" s="401"/>
      <c r="W391" s="401"/>
      <c r="X391" s="401"/>
      <c r="Y391" s="401"/>
      <c r="Z391" s="401"/>
      <c r="AA391" s="401"/>
      <c r="AB391" s="401"/>
      <c r="AC391" s="401"/>
      <c r="AD391" s="401"/>
      <c r="AE391" s="401"/>
      <c r="AF391" s="401"/>
      <c r="AG391" s="401"/>
      <c r="AH391" s="401"/>
      <c r="AI391" s="401"/>
      <c r="AJ391" s="401"/>
    </row>
    <row r="392" spans="1:36" ht="12">
      <c r="A392" s="401"/>
      <c r="B392" s="401"/>
      <c r="C392" s="401"/>
      <c r="D392" s="401"/>
      <c r="E392" s="401"/>
      <c r="F392" s="401"/>
      <c r="G392" s="402"/>
      <c r="H392" s="401"/>
      <c r="I392" s="401"/>
      <c r="J392" s="402"/>
      <c r="K392" s="403"/>
      <c r="L392" s="404"/>
      <c r="M392" s="404"/>
      <c r="N392" s="401"/>
      <c r="O392" s="401"/>
      <c r="P392" s="401"/>
      <c r="Q392" s="401"/>
      <c r="R392" s="405"/>
      <c r="S392" s="402"/>
      <c r="T392" s="401"/>
      <c r="U392" s="401"/>
      <c r="V392" s="401"/>
      <c r="W392" s="401"/>
      <c r="X392" s="401"/>
      <c r="Y392" s="401"/>
      <c r="Z392" s="401"/>
      <c r="AA392" s="401"/>
      <c r="AB392" s="401"/>
      <c r="AC392" s="401"/>
      <c r="AD392" s="401"/>
      <c r="AE392" s="401"/>
      <c r="AF392" s="401"/>
      <c r="AG392" s="401"/>
      <c r="AH392" s="401"/>
      <c r="AI392" s="401"/>
      <c r="AJ392" s="401"/>
    </row>
    <row r="393" spans="1:36" ht="12">
      <c r="A393" s="401"/>
      <c r="B393" s="401"/>
      <c r="C393" s="401"/>
      <c r="D393" s="401"/>
      <c r="E393" s="401"/>
      <c r="F393" s="401"/>
      <c r="G393" s="402"/>
      <c r="H393" s="401"/>
      <c r="I393" s="401"/>
      <c r="J393" s="402"/>
      <c r="K393" s="403"/>
      <c r="L393" s="404"/>
      <c r="M393" s="404"/>
      <c r="N393" s="401"/>
      <c r="O393" s="401"/>
      <c r="P393" s="401"/>
      <c r="Q393" s="401"/>
      <c r="R393" s="405"/>
      <c r="S393" s="402"/>
      <c r="T393" s="401"/>
      <c r="U393" s="401"/>
      <c r="V393" s="401"/>
      <c r="W393" s="401"/>
      <c r="X393" s="401"/>
      <c r="Y393" s="401"/>
      <c r="Z393" s="401"/>
      <c r="AA393" s="401"/>
      <c r="AB393" s="401"/>
      <c r="AC393" s="401"/>
      <c r="AD393" s="401"/>
      <c r="AE393" s="401"/>
      <c r="AF393" s="401"/>
      <c r="AG393" s="401"/>
      <c r="AH393" s="401"/>
      <c r="AI393" s="401"/>
      <c r="AJ393" s="401"/>
    </row>
    <row r="394" spans="1:36" ht="12">
      <c r="A394" s="401"/>
      <c r="B394" s="401"/>
      <c r="C394" s="401"/>
      <c r="D394" s="401"/>
      <c r="E394" s="401"/>
      <c r="F394" s="401"/>
      <c r="G394" s="402"/>
      <c r="H394" s="401"/>
      <c r="I394" s="401"/>
      <c r="J394" s="402"/>
      <c r="K394" s="403"/>
      <c r="L394" s="404"/>
      <c r="M394" s="404"/>
      <c r="N394" s="401"/>
      <c r="O394" s="401"/>
      <c r="P394" s="401"/>
      <c r="Q394" s="401"/>
      <c r="R394" s="405"/>
      <c r="S394" s="402"/>
      <c r="T394" s="401"/>
      <c r="U394" s="401"/>
      <c r="V394" s="401"/>
      <c r="W394" s="401"/>
      <c r="X394" s="401"/>
      <c r="Y394" s="401"/>
      <c r="Z394" s="401"/>
      <c r="AA394" s="401"/>
      <c r="AB394" s="401"/>
      <c r="AC394" s="401"/>
      <c r="AD394" s="401"/>
      <c r="AE394" s="401"/>
      <c r="AF394" s="401"/>
      <c r="AG394" s="401"/>
      <c r="AH394" s="401"/>
      <c r="AI394" s="401"/>
      <c r="AJ394" s="401"/>
    </row>
    <row r="395" spans="1:36" ht="12">
      <c r="A395" s="401"/>
      <c r="B395" s="401"/>
      <c r="C395" s="401"/>
      <c r="D395" s="401"/>
      <c r="E395" s="401"/>
      <c r="F395" s="401"/>
      <c r="G395" s="402"/>
      <c r="H395" s="401"/>
      <c r="I395" s="401"/>
      <c r="J395" s="402"/>
      <c r="K395" s="403"/>
      <c r="L395" s="404"/>
      <c r="M395" s="404"/>
      <c r="N395" s="401"/>
      <c r="O395" s="401"/>
      <c r="P395" s="401"/>
      <c r="Q395" s="401"/>
      <c r="R395" s="405"/>
      <c r="S395" s="402"/>
      <c r="T395" s="401"/>
      <c r="U395" s="401"/>
      <c r="V395" s="401"/>
      <c r="W395" s="401"/>
      <c r="X395" s="401"/>
      <c r="Y395" s="401"/>
      <c r="Z395" s="401"/>
      <c r="AA395" s="401"/>
      <c r="AB395" s="401"/>
      <c r="AC395" s="401"/>
      <c r="AD395" s="401"/>
      <c r="AE395" s="401"/>
      <c r="AF395" s="401"/>
      <c r="AG395" s="401"/>
      <c r="AH395" s="401"/>
      <c r="AI395" s="401"/>
      <c r="AJ395" s="401"/>
    </row>
    <row r="396" spans="1:36" ht="12">
      <c r="A396" s="401"/>
      <c r="B396" s="401"/>
      <c r="C396" s="401"/>
      <c r="D396" s="401"/>
      <c r="E396" s="401"/>
      <c r="F396" s="401"/>
      <c r="G396" s="402"/>
      <c r="H396" s="401"/>
      <c r="I396" s="401"/>
      <c r="J396" s="402"/>
      <c r="K396" s="403"/>
      <c r="L396" s="404"/>
      <c r="M396" s="404"/>
      <c r="N396" s="401"/>
      <c r="O396" s="401"/>
      <c r="P396" s="401"/>
      <c r="Q396" s="401"/>
      <c r="R396" s="405"/>
      <c r="S396" s="402"/>
      <c r="T396" s="401"/>
      <c r="U396" s="401"/>
      <c r="V396" s="401"/>
      <c r="W396" s="401"/>
      <c r="X396" s="401"/>
      <c r="Y396" s="401"/>
      <c r="Z396" s="401"/>
      <c r="AA396" s="401"/>
      <c r="AB396" s="401"/>
      <c r="AC396" s="401"/>
      <c r="AD396" s="401"/>
      <c r="AE396" s="401"/>
      <c r="AF396" s="401"/>
      <c r="AG396" s="401"/>
      <c r="AH396" s="401"/>
      <c r="AI396" s="401"/>
      <c r="AJ396" s="401"/>
    </row>
    <row r="397" spans="1:36" ht="12">
      <c r="A397" s="401"/>
      <c r="B397" s="401"/>
      <c r="C397" s="401"/>
      <c r="D397" s="401"/>
      <c r="E397" s="401"/>
      <c r="F397" s="401"/>
      <c r="G397" s="402"/>
      <c r="H397" s="401"/>
      <c r="I397" s="401"/>
      <c r="J397" s="402"/>
      <c r="K397" s="403"/>
      <c r="L397" s="404"/>
      <c r="M397" s="404"/>
      <c r="N397" s="401"/>
      <c r="O397" s="401"/>
      <c r="P397" s="401"/>
      <c r="Q397" s="401"/>
      <c r="R397" s="405"/>
      <c r="S397" s="402"/>
      <c r="T397" s="401"/>
      <c r="U397" s="401"/>
      <c r="V397" s="401"/>
      <c r="W397" s="401"/>
      <c r="X397" s="401"/>
      <c r="Y397" s="401"/>
      <c r="Z397" s="401"/>
      <c r="AA397" s="401"/>
      <c r="AB397" s="401"/>
      <c r="AC397" s="401"/>
      <c r="AD397" s="401"/>
      <c r="AE397" s="401"/>
      <c r="AF397" s="401"/>
      <c r="AG397" s="401"/>
      <c r="AH397" s="401"/>
      <c r="AI397" s="401"/>
      <c r="AJ397" s="401"/>
    </row>
    <row r="398" spans="1:36" ht="12">
      <c r="A398" s="401"/>
      <c r="B398" s="401"/>
      <c r="C398" s="401"/>
      <c r="D398" s="401"/>
      <c r="E398" s="401"/>
      <c r="F398" s="401"/>
      <c r="G398" s="402"/>
      <c r="H398" s="401"/>
      <c r="I398" s="401"/>
      <c r="J398" s="402"/>
      <c r="K398" s="403"/>
      <c r="L398" s="404"/>
      <c r="M398" s="404"/>
      <c r="N398" s="401"/>
      <c r="O398" s="401"/>
      <c r="P398" s="401"/>
      <c r="Q398" s="401"/>
      <c r="R398" s="405"/>
      <c r="S398" s="402"/>
      <c r="T398" s="401"/>
      <c r="U398" s="401"/>
      <c r="V398" s="401"/>
      <c r="W398" s="401"/>
      <c r="X398" s="401"/>
      <c r="Y398" s="401"/>
      <c r="Z398" s="401"/>
      <c r="AA398" s="401"/>
      <c r="AB398" s="401"/>
      <c r="AC398" s="401"/>
      <c r="AD398" s="401"/>
      <c r="AE398" s="401"/>
      <c r="AF398" s="401"/>
      <c r="AG398" s="401"/>
      <c r="AH398" s="401"/>
      <c r="AI398" s="401"/>
      <c r="AJ398" s="401"/>
    </row>
    <row r="399" spans="1:36" ht="12">
      <c r="A399" s="401"/>
      <c r="B399" s="401"/>
      <c r="C399" s="401"/>
      <c r="D399" s="401"/>
      <c r="E399" s="401"/>
      <c r="F399" s="401"/>
      <c r="G399" s="402"/>
      <c r="H399" s="401"/>
      <c r="I399" s="401"/>
      <c r="J399" s="402"/>
      <c r="K399" s="403"/>
      <c r="L399" s="404"/>
      <c r="M399" s="404"/>
      <c r="N399" s="401"/>
      <c r="O399" s="401"/>
      <c r="P399" s="401"/>
      <c r="Q399" s="401"/>
      <c r="R399" s="405"/>
      <c r="S399" s="402"/>
      <c r="T399" s="401"/>
      <c r="U399" s="401"/>
      <c r="V399" s="401"/>
      <c r="W399" s="401"/>
      <c r="X399" s="401"/>
      <c r="Y399" s="401"/>
      <c r="Z399" s="401"/>
      <c r="AA399" s="401"/>
      <c r="AB399" s="401"/>
      <c r="AC399" s="401"/>
      <c r="AD399" s="401"/>
      <c r="AE399" s="401"/>
      <c r="AF399" s="401"/>
      <c r="AG399" s="401"/>
      <c r="AH399" s="401"/>
      <c r="AI399" s="401"/>
      <c r="AJ399" s="401"/>
    </row>
    <row r="400" spans="1:36" ht="12">
      <c r="A400" s="401"/>
      <c r="B400" s="401"/>
      <c r="C400" s="401"/>
      <c r="D400" s="401"/>
      <c r="E400" s="401"/>
      <c r="F400" s="401"/>
      <c r="G400" s="402"/>
      <c r="H400" s="401"/>
      <c r="I400" s="401"/>
      <c r="J400" s="402"/>
      <c r="K400" s="403"/>
      <c r="L400" s="404"/>
      <c r="M400" s="404"/>
      <c r="N400" s="401"/>
      <c r="O400" s="401"/>
      <c r="P400" s="401"/>
      <c r="Q400" s="401"/>
      <c r="R400" s="405"/>
      <c r="S400" s="402"/>
      <c r="T400" s="401"/>
      <c r="U400" s="401"/>
      <c r="V400" s="401"/>
      <c r="W400" s="401"/>
      <c r="X400" s="401"/>
      <c r="Y400" s="401"/>
      <c r="Z400" s="401"/>
      <c r="AA400" s="401"/>
      <c r="AB400" s="401"/>
      <c r="AC400" s="401"/>
      <c r="AD400" s="401"/>
      <c r="AE400" s="401"/>
      <c r="AF400" s="401"/>
      <c r="AG400" s="401"/>
      <c r="AH400" s="401"/>
      <c r="AI400" s="401"/>
      <c r="AJ400" s="401"/>
    </row>
    <row r="401" spans="1:36" ht="12">
      <c r="A401" s="401"/>
      <c r="B401" s="401"/>
      <c r="C401" s="401"/>
      <c r="D401" s="401"/>
      <c r="E401" s="401"/>
      <c r="F401" s="401"/>
      <c r="G401" s="402"/>
      <c r="H401" s="401"/>
      <c r="I401" s="401"/>
      <c r="J401" s="402"/>
      <c r="K401" s="403"/>
      <c r="L401" s="404"/>
      <c r="M401" s="404"/>
      <c r="N401" s="401"/>
      <c r="O401" s="401"/>
      <c r="P401" s="401"/>
      <c r="Q401" s="401"/>
      <c r="R401" s="405"/>
      <c r="S401" s="402"/>
      <c r="T401" s="401"/>
      <c r="U401" s="401"/>
      <c r="V401" s="401"/>
      <c r="W401" s="401"/>
      <c r="X401" s="401"/>
      <c r="Y401" s="401"/>
      <c r="Z401" s="401"/>
      <c r="AA401" s="401"/>
      <c r="AB401" s="401"/>
      <c r="AC401" s="401"/>
      <c r="AD401" s="401"/>
      <c r="AE401" s="401"/>
      <c r="AF401" s="401"/>
      <c r="AG401" s="401"/>
      <c r="AH401" s="401"/>
      <c r="AI401" s="401"/>
      <c r="AJ401" s="401"/>
    </row>
    <row r="402" spans="1:36" ht="12">
      <c r="A402" s="401"/>
      <c r="B402" s="401"/>
      <c r="C402" s="401"/>
      <c r="D402" s="401"/>
      <c r="E402" s="401"/>
      <c r="F402" s="401"/>
      <c r="G402" s="402"/>
      <c r="H402" s="401"/>
      <c r="I402" s="401"/>
      <c r="J402" s="402"/>
      <c r="K402" s="403"/>
      <c r="L402" s="404"/>
      <c r="M402" s="404"/>
      <c r="N402" s="401"/>
      <c r="O402" s="401"/>
      <c r="P402" s="401"/>
      <c r="Q402" s="401"/>
      <c r="R402" s="405"/>
      <c r="S402" s="402"/>
      <c r="T402" s="401"/>
      <c r="U402" s="401"/>
      <c r="V402" s="401"/>
      <c r="W402" s="401"/>
      <c r="X402" s="401"/>
      <c r="Y402" s="401"/>
      <c r="Z402" s="401"/>
      <c r="AA402" s="401"/>
      <c r="AB402" s="401"/>
      <c r="AC402" s="401"/>
      <c r="AD402" s="401"/>
      <c r="AE402" s="401"/>
      <c r="AF402" s="401"/>
      <c r="AG402" s="401"/>
      <c r="AH402" s="401"/>
      <c r="AI402" s="401"/>
      <c r="AJ402" s="401"/>
    </row>
    <row r="403" spans="1:36" ht="12">
      <c r="A403" s="401"/>
      <c r="B403" s="401"/>
      <c r="C403" s="401"/>
      <c r="D403" s="401"/>
      <c r="E403" s="401"/>
      <c r="F403" s="401"/>
      <c r="G403" s="402"/>
      <c r="H403" s="401"/>
      <c r="I403" s="401"/>
      <c r="J403" s="402"/>
      <c r="K403" s="403"/>
      <c r="L403" s="404"/>
      <c r="M403" s="404"/>
      <c r="N403" s="401"/>
      <c r="O403" s="401"/>
      <c r="P403" s="401"/>
      <c r="Q403" s="401"/>
      <c r="R403" s="405"/>
      <c r="S403" s="402"/>
      <c r="T403" s="401"/>
      <c r="U403" s="401"/>
      <c r="V403" s="401"/>
      <c r="W403" s="401"/>
      <c r="X403" s="401"/>
      <c r="Y403" s="401"/>
      <c r="Z403" s="401"/>
      <c r="AA403" s="401"/>
      <c r="AB403" s="401"/>
      <c r="AC403" s="401"/>
      <c r="AD403" s="401"/>
      <c r="AE403" s="401"/>
      <c r="AF403" s="401"/>
      <c r="AG403" s="401"/>
      <c r="AH403" s="401"/>
      <c r="AI403" s="401"/>
      <c r="AJ403" s="401"/>
    </row>
    <row r="404" spans="1:36" ht="12">
      <c r="A404" s="401"/>
      <c r="B404" s="401"/>
      <c r="C404" s="401"/>
      <c r="D404" s="401"/>
      <c r="E404" s="401"/>
      <c r="F404" s="401"/>
      <c r="G404" s="402"/>
      <c r="H404" s="401"/>
      <c r="I404" s="401"/>
      <c r="J404" s="402"/>
      <c r="K404" s="403"/>
      <c r="L404" s="404"/>
      <c r="M404" s="404"/>
      <c r="N404" s="401"/>
      <c r="O404" s="401"/>
      <c r="P404" s="401"/>
      <c r="Q404" s="401"/>
      <c r="R404" s="405"/>
      <c r="S404" s="402"/>
      <c r="T404" s="401"/>
      <c r="U404" s="401"/>
      <c r="V404" s="401"/>
      <c r="W404" s="401"/>
      <c r="X404" s="401"/>
      <c r="Y404" s="401"/>
      <c r="Z404" s="401"/>
      <c r="AA404" s="401"/>
      <c r="AB404" s="401"/>
      <c r="AC404" s="401"/>
      <c r="AD404" s="401"/>
      <c r="AE404" s="401"/>
      <c r="AF404" s="401"/>
      <c r="AG404" s="401"/>
      <c r="AH404" s="401"/>
      <c r="AI404" s="401"/>
      <c r="AJ404" s="401"/>
    </row>
    <row r="405" spans="1:36" ht="12">
      <c r="A405" s="401"/>
      <c r="B405" s="401"/>
      <c r="C405" s="401"/>
      <c r="D405" s="401"/>
      <c r="E405" s="401"/>
      <c r="F405" s="401"/>
      <c r="G405" s="402"/>
      <c r="H405" s="401"/>
      <c r="I405" s="401"/>
      <c r="J405" s="402"/>
      <c r="K405" s="403"/>
      <c r="L405" s="404"/>
      <c r="M405" s="404"/>
      <c r="N405" s="401"/>
      <c r="O405" s="401"/>
      <c r="P405" s="401"/>
      <c r="Q405" s="401"/>
      <c r="R405" s="405"/>
      <c r="S405" s="402"/>
      <c r="T405" s="401"/>
      <c r="U405" s="401"/>
      <c r="V405" s="401"/>
      <c r="W405" s="401"/>
      <c r="X405" s="401"/>
      <c r="Y405" s="401"/>
      <c r="Z405" s="401"/>
      <c r="AA405" s="401"/>
      <c r="AB405" s="401"/>
      <c r="AC405" s="401"/>
      <c r="AD405" s="401"/>
      <c r="AE405" s="401"/>
      <c r="AF405" s="401"/>
      <c r="AG405" s="401"/>
      <c r="AH405" s="401"/>
      <c r="AI405" s="401"/>
      <c r="AJ405" s="401"/>
    </row>
    <row r="406" spans="1:36" ht="12">
      <c r="A406" s="401"/>
      <c r="B406" s="401"/>
      <c r="C406" s="401"/>
      <c r="D406" s="401"/>
      <c r="E406" s="401"/>
      <c r="F406" s="401"/>
      <c r="G406" s="402"/>
      <c r="H406" s="401"/>
      <c r="I406" s="401"/>
      <c r="J406" s="402"/>
      <c r="K406" s="403"/>
      <c r="L406" s="404"/>
      <c r="M406" s="404"/>
      <c r="N406" s="401"/>
      <c r="O406" s="401"/>
      <c r="P406" s="401"/>
      <c r="Q406" s="401"/>
      <c r="R406" s="405"/>
      <c r="S406" s="402"/>
      <c r="T406" s="401"/>
      <c r="U406" s="401"/>
      <c r="V406" s="401"/>
      <c r="W406" s="401"/>
      <c r="X406" s="401"/>
      <c r="Y406" s="401"/>
      <c r="Z406" s="401"/>
      <c r="AA406" s="401"/>
      <c r="AB406" s="401"/>
      <c r="AC406" s="401"/>
      <c r="AD406" s="401"/>
      <c r="AE406" s="401"/>
      <c r="AF406" s="401"/>
      <c r="AG406" s="401"/>
      <c r="AH406" s="401"/>
      <c r="AI406" s="401"/>
      <c r="AJ406" s="401"/>
    </row>
    <row r="407" spans="1:36" ht="12">
      <c r="A407" s="401"/>
      <c r="B407" s="401"/>
      <c r="C407" s="401"/>
      <c r="D407" s="401"/>
      <c r="E407" s="401"/>
      <c r="F407" s="401"/>
      <c r="G407" s="402"/>
      <c r="H407" s="401"/>
      <c r="I407" s="401"/>
      <c r="J407" s="402"/>
      <c r="K407" s="403"/>
      <c r="L407" s="404"/>
      <c r="M407" s="404"/>
      <c r="N407" s="401"/>
      <c r="O407" s="401"/>
      <c r="P407" s="401"/>
      <c r="Q407" s="401"/>
      <c r="R407" s="405"/>
      <c r="S407" s="402"/>
      <c r="T407" s="401"/>
      <c r="U407" s="401"/>
      <c r="V407" s="401"/>
      <c r="W407" s="401"/>
      <c r="X407" s="401"/>
      <c r="Y407" s="401"/>
      <c r="Z407" s="401"/>
      <c r="AA407" s="401"/>
      <c r="AB407" s="401"/>
      <c r="AC407" s="401"/>
      <c r="AD407" s="401"/>
      <c r="AE407" s="401"/>
      <c r="AF407" s="401"/>
      <c r="AG407" s="401"/>
      <c r="AH407" s="401"/>
      <c r="AI407" s="401"/>
      <c r="AJ407" s="401"/>
    </row>
    <row r="408" spans="1:36" ht="12">
      <c r="A408" s="401"/>
      <c r="B408" s="401"/>
      <c r="C408" s="401"/>
      <c r="D408" s="401"/>
      <c r="E408" s="401"/>
      <c r="F408" s="401"/>
      <c r="G408" s="402"/>
      <c r="H408" s="401"/>
      <c r="I408" s="401"/>
      <c r="J408" s="402"/>
      <c r="K408" s="403"/>
      <c r="L408" s="404"/>
      <c r="M408" s="404"/>
      <c r="N408" s="401"/>
      <c r="O408" s="401"/>
      <c r="P408" s="401"/>
      <c r="Q408" s="401"/>
      <c r="R408" s="405"/>
      <c r="S408" s="402"/>
      <c r="T408" s="401"/>
      <c r="U408" s="401"/>
      <c r="V408" s="401"/>
      <c r="W408" s="401"/>
      <c r="X408" s="401"/>
      <c r="Y408" s="401"/>
      <c r="Z408" s="401"/>
      <c r="AA408" s="401"/>
      <c r="AB408" s="401"/>
      <c r="AC408" s="401"/>
      <c r="AD408" s="401"/>
      <c r="AE408" s="401"/>
      <c r="AF408" s="401"/>
      <c r="AG408" s="401"/>
      <c r="AH408" s="401"/>
      <c r="AI408" s="401"/>
      <c r="AJ408" s="401"/>
    </row>
    <row r="409" spans="1:36" ht="12">
      <c r="A409" s="401"/>
      <c r="B409" s="401"/>
      <c r="C409" s="401"/>
      <c r="D409" s="401"/>
      <c r="E409" s="401"/>
      <c r="F409" s="401"/>
      <c r="G409" s="402"/>
      <c r="H409" s="401"/>
      <c r="I409" s="401"/>
      <c r="J409" s="402"/>
      <c r="K409" s="403"/>
      <c r="L409" s="404"/>
      <c r="M409" s="404"/>
      <c r="N409" s="401"/>
      <c r="O409" s="401"/>
      <c r="P409" s="401"/>
      <c r="Q409" s="401"/>
      <c r="R409" s="405"/>
      <c r="S409" s="402"/>
      <c r="T409" s="401"/>
      <c r="U409" s="401"/>
      <c r="V409" s="401"/>
      <c r="W409" s="401"/>
      <c r="X409" s="401"/>
      <c r="Y409" s="401"/>
      <c r="Z409" s="401"/>
      <c r="AA409" s="401"/>
      <c r="AB409" s="401"/>
      <c r="AC409" s="401"/>
      <c r="AD409" s="401"/>
      <c r="AE409" s="401"/>
      <c r="AF409" s="401"/>
      <c r="AG409" s="401"/>
      <c r="AH409" s="401"/>
      <c r="AI409" s="401"/>
      <c r="AJ409" s="401"/>
    </row>
    <row r="410" spans="1:36" ht="12">
      <c r="A410" s="401"/>
      <c r="B410" s="401"/>
      <c r="C410" s="401"/>
      <c r="D410" s="401"/>
      <c r="E410" s="401"/>
      <c r="F410" s="401"/>
      <c r="G410" s="402"/>
      <c r="H410" s="401"/>
      <c r="I410" s="401"/>
      <c r="J410" s="402"/>
      <c r="K410" s="403"/>
      <c r="L410" s="404"/>
      <c r="M410" s="404"/>
      <c r="N410" s="401"/>
      <c r="O410" s="401"/>
      <c r="P410" s="401"/>
      <c r="Q410" s="401"/>
      <c r="R410" s="405"/>
      <c r="S410" s="402"/>
      <c r="T410" s="401"/>
      <c r="U410" s="401"/>
      <c r="V410" s="401"/>
      <c r="W410" s="401"/>
      <c r="X410" s="401"/>
      <c r="Y410" s="401"/>
      <c r="Z410" s="401"/>
      <c r="AA410" s="401"/>
      <c r="AB410" s="401"/>
      <c r="AC410" s="401"/>
      <c r="AD410" s="401"/>
      <c r="AE410" s="401"/>
      <c r="AF410" s="401"/>
      <c r="AG410" s="401"/>
      <c r="AH410" s="401"/>
      <c r="AI410" s="401"/>
      <c r="AJ410" s="401"/>
    </row>
    <row r="411" spans="1:36" ht="12">
      <c r="A411" s="401"/>
      <c r="B411" s="401"/>
      <c r="C411" s="401"/>
      <c r="D411" s="401"/>
      <c r="E411" s="401"/>
      <c r="F411" s="401"/>
      <c r="G411" s="402"/>
      <c r="H411" s="401"/>
      <c r="I411" s="401"/>
      <c r="J411" s="402"/>
      <c r="K411" s="403"/>
      <c r="L411" s="404"/>
      <c r="M411" s="404"/>
      <c r="N411" s="401"/>
      <c r="O411" s="401"/>
      <c r="P411" s="401"/>
      <c r="Q411" s="401"/>
      <c r="R411" s="405"/>
      <c r="S411" s="402"/>
      <c r="T411" s="401"/>
      <c r="U411" s="401"/>
      <c r="V411" s="401"/>
      <c r="W411" s="401"/>
      <c r="X411" s="401"/>
      <c r="Y411" s="401"/>
      <c r="Z411" s="401"/>
      <c r="AA411" s="401"/>
      <c r="AB411" s="401"/>
      <c r="AC411" s="401"/>
      <c r="AD411" s="401"/>
      <c r="AE411" s="401"/>
      <c r="AF411" s="401"/>
      <c r="AG411" s="401"/>
      <c r="AH411" s="401"/>
      <c r="AI411" s="401"/>
      <c r="AJ411" s="401"/>
    </row>
    <row r="412" spans="1:36" ht="12">
      <c r="A412" s="401"/>
      <c r="B412" s="401"/>
      <c r="C412" s="401"/>
      <c r="D412" s="401"/>
      <c r="E412" s="401"/>
      <c r="F412" s="401"/>
      <c r="G412" s="402"/>
      <c r="H412" s="401"/>
      <c r="I412" s="401"/>
      <c r="J412" s="402"/>
      <c r="K412" s="403"/>
      <c r="L412" s="404"/>
      <c r="M412" s="404"/>
      <c r="N412" s="401"/>
      <c r="O412" s="401"/>
      <c r="P412" s="401"/>
      <c r="Q412" s="401"/>
      <c r="R412" s="405"/>
      <c r="S412" s="402"/>
      <c r="T412" s="401"/>
      <c r="U412" s="401"/>
      <c r="V412" s="401"/>
      <c r="W412" s="401"/>
      <c r="X412" s="401"/>
      <c r="Y412" s="401"/>
      <c r="Z412" s="401"/>
      <c r="AA412" s="401"/>
      <c r="AB412" s="401"/>
      <c r="AC412" s="401"/>
      <c r="AD412" s="401"/>
      <c r="AE412" s="401"/>
      <c r="AF412" s="401"/>
      <c r="AG412" s="401"/>
      <c r="AH412" s="401"/>
      <c r="AI412" s="401"/>
      <c r="AJ412" s="401"/>
    </row>
    <row r="413" spans="1:36" ht="12">
      <c r="A413" s="401"/>
      <c r="B413" s="401"/>
      <c r="C413" s="401"/>
      <c r="D413" s="401"/>
      <c r="E413" s="401"/>
      <c r="F413" s="401"/>
      <c r="G413" s="402"/>
      <c r="H413" s="401"/>
      <c r="I413" s="401"/>
      <c r="J413" s="402"/>
      <c r="K413" s="403"/>
      <c r="L413" s="404"/>
      <c r="M413" s="404"/>
      <c r="N413" s="401"/>
      <c r="O413" s="401"/>
      <c r="P413" s="401"/>
      <c r="Q413" s="401"/>
      <c r="R413" s="405"/>
      <c r="S413" s="402"/>
      <c r="T413" s="401"/>
      <c r="U413" s="401"/>
      <c r="V413" s="401"/>
      <c r="W413" s="401"/>
      <c r="X413" s="401"/>
      <c r="Y413" s="401"/>
      <c r="Z413" s="401"/>
      <c r="AA413" s="401"/>
      <c r="AB413" s="401"/>
      <c r="AC413" s="401"/>
      <c r="AD413" s="401"/>
      <c r="AE413" s="401"/>
      <c r="AF413" s="401"/>
      <c r="AG413" s="401"/>
      <c r="AH413" s="401"/>
      <c r="AI413" s="401"/>
      <c r="AJ413" s="401"/>
    </row>
    <row r="414" spans="1:36" ht="12">
      <c r="A414" s="401"/>
      <c r="B414" s="401"/>
      <c r="C414" s="401"/>
      <c r="D414" s="401"/>
      <c r="E414" s="401"/>
      <c r="F414" s="401"/>
      <c r="G414" s="402"/>
      <c r="H414" s="401"/>
      <c r="I414" s="401"/>
      <c r="J414" s="402"/>
      <c r="K414" s="403"/>
      <c r="L414" s="404"/>
      <c r="M414" s="404"/>
      <c r="N414" s="401"/>
      <c r="O414" s="401"/>
      <c r="P414" s="401"/>
      <c r="Q414" s="401"/>
      <c r="R414" s="405"/>
      <c r="S414" s="402"/>
      <c r="T414" s="401"/>
      <c r="U414" s="401"/>
      <c r="V414" s="401"/>
      <c r="W414" s="401"/>
      <c r="X414" s="401"/>
      <c r="Y414" s="401"/>
      <c r="Z414" s="401"/>
      <c r="AA414" s="401"/>
      <c r="AB414" s="401"/>
      <c r="AC414" s="401"/>
      <c r="AD414" s="401"/>
      <c r="AE414" s="401"/>
      <c r="AF414" s="401"/>
      <c r="AG414" s="401"/>
      <c r="AH414" s="401"/>
      <c r="AI414" s="401"/>
      <c r="AJ414" s="401"/>
    </row>
    <row r="415" spans="1:36" ht="12">
      <c r="A415" s="401"/>
      <c r="B415" s="401"/>
      <c r="C415" s="401"/>
      <c r="D415" s="401"/>
      <c r="E415" s="401"/>
      <c r="F415" s="401"/>
      <c r="G415" s="402"/>
      <c r="H415" s="401"/>
      <c r="I415" s="401"/>
      <c r="J415" s="402"/>
      <c r="K415" s="403"/>
      <c r="L415" s="404"/>
      <c r="M415" s="404"/>
      <c r="N415" s="401"/>
      <c r="O415" s="401"/>
      <c r="P415" s="401"/>
      <c r="Q415" s="401"/>
      <c r="R415" s="405"/>
      <c r="S415" s="402"/>
      <c r="T415" s="401"/>
      <c r="U415" s="401"/>
      <c r="V415" s="401"/>
      <c r="W415" s="401"/>
      <c r="X415" s="401"/>
      <c r="Y415" s="401"/>
      <c r="Z415" s="401"/>
      <c r="AA415" s="401"/>
      <c r="AB415" s="401"/>
      <c r="AC415" s="401"/>
      <c r="AD415" s="401"/>
      <c r="AE415" s="401"/>
      <c r="AF415" s="401"/>
      <c r="AG415" s="401"/>
      <c r="AH415" s="401"/>
      <c r="AI415" s="401"/>
      <c r="AJ415" s="401"/>
    </row>
    <row r="416" spans="1:36" ht="12">
      <c r="A416" s="401"/>
      <c r="B416" s="401"/>
      <c r="C416" s="401"/>
      <c r="D416" s="401"/>
      <c r="E416" s="401"/>
      <c r="F416" s="401"/>
      <c r="G416" s="402"/>
      <c r="H416" s="401"/>
      <c r="I416" s="401"/>
      <c r="J416" s="402"/>
      <c r="K416" s="403"/>
      <c r="L416" s="404"/>
      <c r="M416" s="404"/>
      <c r="N416" s="401"/>
      <c r="O416" s="401"/>
      <c r="P416" s="401"/>
      <c r="Q416" s="401"/>
      <c r="R416" s="405"/>
      <c r="S416" s="402"/>
      <c r="T416" s="401"/>
      <c r="U416" s="401"/>
      <c r="V416" s="401"/>
      <c r="W416" s="401"/>
      <c r="X416" s="401"/>
      <c r="Y416" s="401"/>
      <c r="Z416" s="401"/>
      <c r="AA416" s="401"/>
      <c r="AB416" s="401"/>
      <c r="AC416" s="401"/>
      <c r="AD416" s="401"/>
      <c r="AE416" s="401"/>
      <c r="AF416" s="401"/>
      <c r="AG416" s="401"/>
      <c r="AH416" s="401"/>
      <c r="AI416" s="401"/>
      <c r="AJ416" s="401"/>
    </row>
    <row r="417" spans="1:36" ht="12">
      <c r="A417" s="401"/>
      <c r="B417" s="401"/>
      <c r="C417" s="401"/>
      <c r="D417" s="401"/>
      <c r="E417" s="401"/>
      <c r="F417" s="401"/>
      <c r="G417" s="402"/>
      <c r="H417" s="401"/>
      <c r="I417" s="401"/>
      <c r="J417" s="402"/>
      <c r="K417" s="403"/>
      <c r="L417" s="404"/>
      <c r="M417" s="404"/>
      <c r="N417" s="401"/>
      <c r="O417" s="401"/>
      <c r="P417" s="401"/>
      <c r="Q417" s="401"/>
      <c r="R417" s="405"/>
      <c r="S417" s="402"/>
      <c r="T417" s="401"/>
      <c r="U417" s="401"/>
      <c r="V417" s="401"/>
      <c r="W417" s="401"/>
      <c r="X417" s="401"/>
      <c r="Y417" s="401"/>
      <c r="Z417" s="401"/>
      <c r="AA417" s="401"/>
      <c r="AB417" s="401"/>
      <c r="AC417" s="401"/>
      <c r="AD417" s="401"/>
      <c r="AE417" s="401"/>
      <c r="AF417" s="401"/>
      <c r="AG417" s="401"/>
      <c r="AH417" s="401"/>
      <c r="AI417" s="401"/>
      <c r="AJ417" s="401"/>
    </row>
    <row r="418" spans="1:36" ht="12">
      <c r="A418" s="401"/>
      <c r="B418" s="401"/>
      <c r="C418" s="401"/>
      <c r="D418" s="401"/>
      <c r="E418" s="401"/>
      <c r="F418" s="401"/>
      <c r="G418" s="402"/>
      <c r="H418" s="401"/>
      <c r="I418" s="401"/>
      <c r="J418" s="402"/>
      <c r="K418" s="403"/>
      <c r="L418" s="404"/>
      <c r="M418" s="404"/>
      <c r="N418" s="401"/>
      <c r="O418" s="401"/>
      <c r="P418" s="401"/>
      <c r="Q418" s="401"/>
      <c r="R418" s="405"/>
      <c r="S418" s="402"/>
      <c r="T418" s="401"/>
      <c r="U418" s="401"/>
      <c r="V418" s="401"/>
      <c r="W418" s="401"/>
      <c r="X418" s="401"/>
      <c r="Y418" s="401"/>
      <c r="Z418" s="401"/>
      <c r="AA418" s="401"/>
      <c r="AB418" s="401"/>
      <c r="AC418" s="401"/>
      <c r="AD418" s="401"/>
      <c r="AE418" s="401"/>
      <c r="AF418" s="401"/>
      <c r="AG418" s="401"/>
      <c r="AH418" s="401"/>
      <c r="AI418" s="401"/>
      <c r="AJ418" s="401"/>
    </row>
    <row r="419" spans="1:36" ht="12">
      <c r="A419" s="401"/>
      <c r="B419" s="401"/>
      <c r="C419" s="401"/>
      <c r="D419" s="401"/>
      <c r="E419" s="401"/>
      <c r="F419" s="401"/>
      <c r="G419" s="402"/>
      <c r="H419" s="401"/>
      <c r="I419" s="401"/>
      <c r="J419" s="402"/>
      <c r="K419" s="403"/>
      <c r="L419" s="404"/>
      <c r="M419" s="404"/>
      <c r="N419" s="401"/>
      <c r="O419" s="401"/>
      <c r="P419" s="401"/>
      <c r="Q419" s="401"/>
      <c r="R419" s="405"/>
      <c r="S419" s="402"/>
      <c r="T419" s="401"/>
      <c r="U419" s="401"/>
      <c r="V419" s="401"/>
      <c r="W419" s="401"/>
      <c r="X419" s="401"/>
      <c r="Y419" s="401"/>
      <c r="Z419" s="401"/>
      <c r="AA419" s="401"/>
      <c r="AB419" s="401"/>
      <c r="AC419" s="401"/>
      <c r="AD419" s="401"/>
      <c r="AE419" s="401"/>
      <c r="AF419" s="401"/>
      <c r="AG419" s="401"/>
      <c r="AH419" s="401"/>
      <c r="AI419" s="401"/>
      <c r="AJ419" s="401"/>
    </row>
    <row r="420" spans="1:36" ht="12">
      <c r="A420" s="401"/>
      <c r="B420" s="401"/>
      <c r="C420" s="401"/>
      <c r="D420" s="401"/>
      <c r="E420" s="401"/>
      <c r="F420" s="401"/>
      <c r="G420" s="402"/>
      <c r="H420" s="401"/>
      <c r="I420" s="401"/>
      <c r="J420" s="402"/>
      <c r="K420" s="403"/>
      <c r="L420" s="404"/>
      <c r="M420" s="404"/>
      <c r="N420" s="401"/>
      <c r="O420" s="401"/>
      <c r="P420" s="401"/>
      <c r="Q420" s="401"/>
      <c r="R420" s="405"/>
      <c r="S420" s="402"/>
      <c r="T420" s="401"/>
      <c r="U420" s="401"/>
      <c r="V420" s="401"/>
      <c r="W420" s="401"/>
      <c r="X420" s="401"/>
      <c r="Y420" s="401"/>
      <c r="Z420" s="401"/>
      <c r="AA420" s="401"/>
      <c r="AB420" s="401"/>
      <c r="AC420" s="401"/>
      <c r="AD420" s="401"/>
      <c r="AE420" s="401"/>
      <c r="AF420" s="401"/>
      <c r="AG420" s="401"/>
      <c r="AH420" s="401"/>
      <c r="AI420" s="401"/>
      <c r="AJ420" s="401"/>
    </row>
    <row r="421" spans="1:36" ht="12">
      <c r="A421" s="401"/>
      <c r="B421" s="401"/>
      <c r="C421" s="401"/>
      <c r="D421" s="401"/>
      <c r="E421" s="401"/>
      <c r="F421" s="401"/>
      <c r="G421" s="402"/>
      <c r="H421" s="401"/>
      <c r="I421" s="401"/>
      <c r="J421" s="402"/>
      <c r="K421" s="403"/>
      <c r="L421" s="404"/>
      <c r="M421" s="404"/>
      <c r="N421" s="401"/>
      <c r="O421" s="401"/>
      <c r="P421" s="401"/>
      <c r="Q421" s="401"/>
      <c r="R421" s="405"/>
      <c r="S421" s="402"/>
      <c r="T421" s="401"/>
      <c r="U421" s="401"/>
      <c r="V421" s="401"/>
      <c r="W421" s="401"/>
      <c r="X421" s="401"/>
      <c r="Y421" s="401"/>
      <c r="Z421" s="401"/>
      <c r="AA421" s="401"/>
      <c r="AB421" s="401"/>
      <c r="AC421" s="401"/>
      <c r="AD421" s="401"/>
      <c r="AE421" s="401"/>
      <c r="AF421" s="401"/>
      <c r="AG421" s="401"/>
      <c r="AH421" s="401"/>
      <c r="AI421" s="401"/>
      <c r="AJ421" s="401"/>
    </row>
    <row r="422" spans="1:36" ht="12">
      <c r="A422" s="401"/>
      <c r="B422" s="401"/>
      <c r="C422" s="401"/>
      <c r="D422" s="401"/>
      <c r="E422" s="401"/>
      <c r="F422" s="401"/>
      <c r="G422" s="402"/>
      <c r="H422" s="401"/>
      <c r="I422" s="401"/>
      <c r="J422" s="402"/>
      <c r="K422" s="403"/>
      <c r="L422" s="404"/>
      <c r="M422" s="404"/>
      <c r="N422" s="401"/>
      <c r="O422" s="401"/>
      <c r="P422" s="401"/>
      <c r="Q422" s="401"/>
      <c r="R422" s="405"/>
      <c r="S422" s="402"/>
      <c r="T422" s="401"/>
      <c r="U422" s="401"/>
      <c r="V422" s="401"/>
      <c r="W422" s="401"/>
      <c r="X422" s="401"/>
      <c r="Y422" s="401"/>
      <c r="Z422" s="401"/>
      <c r="AA422" s="401"/>
      <c r="AB422" s="401"/>
      <c r="AC422" s="401"/>
      <c r="AD422" s="401"/>
      <c r="AE422" s="401"/>
      <c r="AF422" s="401"/>
      <c r="AG422" s="401"/>
      <c r="AH422" s="401"/>
      <c r="AI422" s="401"/>
      <c r="AJ422" s="401"/>
    </row>
    <row r="423" spans="1:36" ht="12">
      <c r="A423" s="401"/>
      <c r="B423" s="401"/>
      <c r="C423" s="401"/>
      <c r="D423" s="401"/>
      <c r="E423" s="401"/>
      <c r="F423" s="401"/>
      <c r="G423" s="402"/>
      <c r="H423" s="401"/>
      <c r="I423" s="401"/>
      <c r="J423" s="402"/>
      <c r="K423" s="403"/>
      <c r="L423" s="404"/>
      <c r="M423" s="404"/>
      <c r="N423" s="401"/>
      <c r="O423" s="401"/>
      <c r="P423" s="401"/>
      <c r="Q423" s="401"/>
      <c r="R423" s="405"/>
      <c r="S423" s="402"/>
      <c r="T423" s="401"/>
      <c r="U423" s="401"/>
      <c r="V423" s="401"/>
      <c r="W423" s="401"/>
      <c r="X423" s="401"/>
      <c r="Y423" s="401"/>
      <c r="Z423" s="401"/>
      <c r="AA423" s="401"/>
      <c r="AB423" s="401"/>
      <c r="AC423" s="401"/>
      <c r="AD423" s="401"/>
      <c r="AE423" s="401"/>
      <c r="AF423" s="401"/>
      <c r="AG423" s="401"/>
      <c r="AH423" s="401"/>
      <c r="AI423" s="401"/>
      <c r="AJ423" s="401"/>
    </row>
    <row r="424" spans="1:36" ht="12">
      <c r="A424" s="401"/>
      <c r="B424" s="401"/>
      <c r="C424" s="401"/>
      <c r="D424" s="401"/>
      <c r="E424" s="401"/>
      <c r="F424" s="401"/>
      <c r="G424" s="402"/>
      <c r="H424" s="401"/>
      <c r="I424" s="401"/>
      <c r="J424" s="402"/>
      <c r="K424" s="403"/>
      <c r="L424" s="404"/>
      <c r="M424" s="404"/>
      <c r="N424" s="401"/>
      <c r="O424" s="401"/>
      <c r="P424" s="401"/>
      <c r="Q424" s="401"/>
      <c r="R424" s="405"/>
      <c r="S424" s="402"/>
      <c r="T424" s="401"/>
      <c r="U424" s="401"/>
      <c r="V424" s="401"/>
      <c r="W424" s="401"/>
      <c r="X424" s="401"/>
      <c r="Y424" s="401"/>
      <c r="Z424" s="401"/>
      <c r="AA424" s="401"/>
      <c r="AB424" s="401"/>
      <c r="AC424" s="401"/>
      <c r="AD424" s="401"/>
      <c r="AE424" s="401"/>
      <c r="AF424" s="401"/>
      <c r="AG424" s="401"/>
      <c r="AH424" s="401"/>
      <c r="AI424" s="401"/>
      <c r="AJ424" s="401"/>
    </row>
    <row r="425" spans="1:36" ht="12">
      <c r="A425" s="401"/>
      <c r="B425" s="401"/>
      <c r="C425" s="401"/>
      <c r="D425" s="401"/>
      <c r="E425" s="401"/>
      <c r="F425" s="401"/>
      <c r="G425" s="402"/>
      <c r="H425" s="401"/>
      <c r="I425" s="401"/>
      <c r="J425" s="402"/>
      <c r="K425" s="403"/>
      <c r="L425" s="404"/>
      <c r="M425" s="404"/>
      <c r="N425" s="401"/>
      <c r="O425" s="401"/>
      <c r="P425" s="401"/>
      <c r="Q425" s="401"/>
      <c r="R425" s="405"/>
      <c r="S425" s="402"/>
      <c r="T425" s="401"/>
      <c r="U425" s="401"/>
      <c r="V425" s="401"/>
      <c r="W425" s="401"/>
      <c r="X425" s="401"/>
      <c r="Y425" s="401"/>
      <c r="Z425" s="401"/>
      <c r="AA425" s="401"/>
      <c r="AB425" s="401"/>
      <c r="AC425" s="401"/>
      <c r="AD425" s="401"/>
      <c r="AE425" s="401"/>
      <c r="AF425" s="401"/>
      <c r="AG425" s="401"/>
      <c r="AH425" s="401"/>
      <c r="AI425" s="401"/>
      <c r="AJ425" s="401"/>
    </row>
    <row r="426" spans="1:36" ht="12">
      <c r="A426" s="401"/>
      <c r="B426" s="401"/>
      <c r="C426" s="401"/>
      <c r="D426" s="401"/>
      <c r="E426" s="401"/>
      <c r="F426" s="401"/>
      <c r="G426" s="402"/>
      <c r="H426" s="401"/>
      <c r="I426" s="401"/>
      <c r="J426" s="402"/>
      <c r="K426" s="403"/>
      <c r="L426" s="404"/>
      <c r="M426" s="404"/>
      <c r="N426" s="401"/>
      <c r="O426" s="401"/>
      <c r="P426" s="401"/>
      <c r="Q426" s="401"/>
      <c r="R426" s="405"/>
      <c r="S426" s="402"/>
      <c r="T426" s="401"/>
      <c r="U426" s="401"/>
      <c r="V426" s="401"/>
      <c r="W426" s="401"/>
      <c r="X426" s="401"/>
      <c r="Y426" s="401"/>
      <c r="Z426" s="401"/>
      <c r="AA426" s="401"/>
      <c r="AB426" s="401"/>
      <c r="AC426" s="401"/>
      <c r="AD426" s="401"/>
      <c r="AE426" s="401"/>
      <c r="AF426" s="401"/>
      <c r="AG426" s="401"/>
      <c r="AH426" s="401"/>
      <c r="AI426" s="401"/>
      <c r="AJ426" s="401"/>
    </row>
    <row r="427" spans="1:36" ht="12">
      <c r="A427" s="401"/>
      <c r="B427" s="401"/>
      <c r="C427" s="401"/>
      <c r="D427" s="401"/>
      <c r="E427" s="401"/>
      <c r="F427" s="401"/>
      <c r="G427" s="402"/>
      <c r="H427" s="401"/>
      <c r="I427" s="401"/>
      <c r="J427" s="402"/>
      <c r="K427" s="403"/>
      <c r="L427" s="404"/>
      <c r="M427" s="404"/>
      <c r="N427" s="401"/>
      <c r="O427" s="401"/>
      <c r="P427" s="401"/>
      <c r="Q427" s="401"/>
      <c r="R427" s="405"/>
      <c r="S427" s="402"/>
      <c r="T427" s="401"/>
      <c r="U427" s="401"/>
      <c r="V427" s="401"/>
      <c r="W427" s="401"/>
      <c r="X427" s="401"/>
      <c r="Y427" s="401"/>
      <c r="Z427" s="401"/>
      <c r="AA427" s="401"/>
      <c r="AB427" s="401"/>
      <c r="AC427" s="401"/>
      <c r="AD427" s="401"/>
      <c r="AE427" s="401"/>
      <c r="AF427" s="401"/>
      <c r="AG427" s="401"/>
      <c r="AH427" s="401"/>
      <c r="AI427" s="401"/>
      <c r="AJ427" s="401"/>
    </row>
    <row r="428" spans="1:36" ht="12">
      <c r="A428" s="401"/>
      <c r="B428" s="401"/>
      <c r="C428" s="401"/>
      <c r="D428" s="401"/>
      <c r="E428" s="401"/>
      <c r="F428" s="401"/>
      <c r="G428" s="402"/>
      <c r="H428" s="401"/>
      <c r="I428" s="401"/>
      <c r="J428" s="402"/>
      <c r="K428" s="403"/>
      <c r="L428" s="404"/>
      <c r="M428" s="404"/>
      <c r="N428" s="401"/>
      <c r="O428" s="401"/>
      <c r="P428" s="401"/>
      <c r="Q428" s="401"/>
      <c r="R428" s="405"/>
      <c r="S428" s="402"/>
      <c r="T428" s="401"/>
      <c r="U428" s="401"/>
      <c r="V428" s="401"/>
      <c r="W428" s="401"/>
      <c r="X428" s="401"/>
      <c r="Y428" s="401"/>
      <c r="Z428" s="401"/>
      <c r="AA428" s="401"/>
      <c r="AB428" s="401"/>
      <c r="AC428" s="401"/>
      <c r="AD428" s="401"/>
      <c r="AE428" s="401"/>
      <c r="AF428" s="401"/>
      <c r="AG428" s="401"/>
      <c r="AH428" s="401"/>
      <c r="AI428" s="401"/>
      <c r="AJ428" s="401"/>
    </row>
    <row r="429" spans="1:36" ht="12">
      <c r="A429" s="401"/>
      <c r="B429" s="401"/>
      <c r="C429" s="401"/>
      <c r="D429" s="401"/>
      <c r="E429" s="401"/>
      <c r="F429" s="401"/>
      <c r="G429" s="402"/>
      <c r="H429" s="401"/>
      <c r="I429" s="401"/>
      <c r="J429" s="402"/>
      <c r="K429" s="403"/>
      <c r="L429" s="404"/>
      <c r="M429" s="404"/>
      <c r="N429" s="401"/>
      <c r="O429" s="401"/>
      <c r="P429" s="401"/>
      <c r="Q429" s="401"/>
      <c r="R429" s="405"/>
      <c r="S429" s="402"/>
      <c r="T429" s="401"/>
      <c r="U429" s="401"/>
      <c r="V429" s="401"/>
      <c r="W429" s="401"/>
      <c r="X429" s="401"/>
      <c r="Y429" s="401"/>
      <c r="Z429" s="401"/>
      <c r="AA429" s="401"/>
      <c r="AB429" s="401"/>
      <c r="AC429" s="401"/>
      <c r="AD429" s="401"/>
      <c r="AE429" s="401"/>
      <c r="AF429" s="401"/>
      <c r="AG429" s="401"/>
      <c r="AH429" s="401"/>
      <c r="AI429" s="401"/>
      <c r="AJ429" s="401"/>
    </row>
    <row r="430" spans="1:36" ht="12">
      <c r="A430" s="401"/>
      <c r="B430" s="401"/>
      <c r="C430" s="401"/>
      <c r="D430" s="401"/>
      <c r="E430" s="401"/>
      <c r="F430" s="401"/>
      <c r="G430" s="402"/>
      <c r="H430" s="401"/>
      <c r="I430" s="401"/>
      <c r="J430" s="402"/>
      <c r="K430" s="403"/>
      <c r="L430" s="404"/>
      <c r="M430" s="404"/>
      <c r="N430" s="401"/>
      <c r="O430" s="401"/>
      <c r="P430" s="401"/>
      <c r="Q430" s="401"/>
      <c r="R430" s="405"/>
      <c r="S430" s="402"/>
      <c r="T430" s="401"/>
      <c r="U430" s="401"/>
      <c r="V430" s="401"/>
      <c r="W430" s="401"/>
      <c r="X430" s="401"/>
      <c r="Y430" s="401"/>
      <c r="Z430" s="401"/>
      <c r="AA430" s="401"/>
      <c r="AB430" s="401"/>
      <c r="AC430" s="401"/>
      <c r="AD430" s="401"/>
      <c r="AE430" s="401"/>
      <c r="AF430" s="401"/>
      <c r="AG430" s="401"/>
      <c r="AH430" s="401"/>
      <c r="AI430" s="401"/>
      <c r="AJ430" s="401"/>
    </row>
    <row r="431" spans="1:36" ht="12">
      <c r="A431" s="401"/>
      <c r="B431" s="401"/>
      <c r="C431" s="401"/>
      <c r="D431" s="401"/>
      <c r="E431" s="401"/>
      <c r="F431" s="401"/>
      <c r="G431" s="402"/>
      <c r="H431" s="401"/>
      <c r="I431" s="401"/>
      <c r="J431" s="402"/>
      <c r="K431" s="403"/>
      <c r="L431" s="404"/>
      <c r="M431" s="404"/>
      <c r="N431" s="401"/>
      <c r="O431" s="401"/>
      <c r="P431" s="401"/>
      <c r="Q431" s="401"/>
      <c r="R431" s="405"/>
      <c r="S431" s="402"/>
      <c r="T431" s="401"/>
      <c r="U431" s="401"/>
      <c r="V431" s="401"/>
      <c r="W431" s="401"/>
      <c r="X431" s="401"/>
      <c r="Y431" s="401"/>
      <c r="Z431" s="401"/>
      <c r="AA431" s="401"/>
      <c r="AB431" s="401"/>
      <c r="AC431" s="401"/>
      <c r="AD431" s="401"/>
      <c r="AE431" s="401"/>
      <c r="AF431" s="401"/>
      <c r="AG431" s="401"/>
      <c r="AH431" s="401"/>
      <c r="AI431" s="401"/>
      <c r="AJ431" s="401"/>
    </row>
    <row r="432" spans="1:36" ht="12">
      <c r="A432" s="401"/>
      <c r="B432" s="401"/>
      <c r="C432" s="401"/>
      <c r="D432" s="401"/>
      <c r="E432" s="401"/>
      <c r="F432" s="401"/>
      <c r="G432" s="402"/>
      <c r="H432" s="401"/>
      <c r="I432" s="401"/>
      <c r="J432" s="402"/>
      <c r="K432" s="403"/>
      <c r="L432" s="404"/>
      <c r="M432" s="404"/>
      <c r="N432" s="401"/>
      <c r="O432" s="401"/>
      <c r="P432" s="401"/>
      <c r="Q432" s="401"/>
      <c r="R432" s="405"/>
      <c r="S432" s="402"/>
      <c r="T432" s="401"/>
      <c r="U432" s="401"/>
      <c r="V432" s="401"/>
      <c r="W432" s="401"/>
      <c r="X432" s="401"/>
      <c r="Y432" s="401"/>
      <c r="Z432" s="401"/>
      <c r="AA432" s="401"/>
      <c r="AB432" s="401"/>
      <c r="AC432" s="401"/>
      <c r="AD432" s="401"/>
      <c r="AE432" s="401"/>
      <c r="AF432" s="401"/>
      <c r="AG432" s="401"/>
      <c r="AH432" s="401"/>
      <c r="AI432" s="401"/>
      <c r="AJ432" s="401"/>
    </row>
    <row r="433" spans="1:36" ht="12">
      <c r="A433" s="401"/>
      <c r="B433" s="401"/>
      <c r="C433" s="401"/>
      <c r="D433" s="401"/>
      <c r="E433" s="401"/>
      <c r="F433" s="401"/>
      <c r="G433" s="402"/>
      <c r="H433" s="401"/>
      <c r="I433" s="401"/>
      <c r="J433" s="402"/>
      <c r="K433" s="403"/>
      <c r="L433" s="404"/>
      <c r="M433" s="404"/>
      <c r="N433" s="401"/>
      <c r="O433" s="401"/>
      <c r="P433" s="401"/>
      <c r="Q433" s="401"/>
      <c r="R433" s="405"/>
      <c r="S433" s="402"/>
      <c r="T433" s="401"/>
      <c r="U433" s="401"/>
      <c r="V433" s="401"/>
      <c r="W433" s="401"/>
      <c r="X433" s="401"/>
      <c r="Y433" s="401"/>
      <c r="Z433" s="401"/>
      <c r="AA433" s="401"/>
      <c r="AB433" s="401"/>
      <c r="AC433" s="401"/>
      <c r="AD433" s="401"/>
      <c r="AE433" s="401"/>
      <c r="AF433" s="401"/>
      <c r="AG433" s="401"/>
      <c r="AH433" s="401"/>
      <c r="AI433" s="401"/>
      <c r="AJ433" s="401"/>
    </row>
    <row r="434" spans="1:36" ht="12">
      <c r="A434" s="401"/>
      <c r="B434" s="401"/>
      <c r="C434" s="401"/>
      <c r="D434" s="401"/>
      <c r="E434" s="401"/>
      <c r="F434" s="401"/>
      <c r="G434" s="402"/>
      <c r="H434" s="401"/>
      <c r="I434" s="401"/>
      <c r="J434" s="402"/>
      <c r="K434" s="403"/>
      <c r="L434" s="404"/>
      <c r="M434" s="404"/>
      <c r="N434" s="401"/>
      <c r="O434" s="401"/>
      <c r="P434" s="401"/>
      <c r="Q434" s="401"/>
      <c r="R434" s="405"/>
      <c r="S434" s="402"/>
      <c r="T434" s="401"/>
      <c r="U434" s="401"/>
      <c r="V434" s="401"/>
      <c r="W434" s="401"/>
      <c r="X434" s="401"/>
      <c r="Y434" s="401"/>
      <c r="Z434" s="401"/>
      <c r="AA434" s="401"/>
      <c r="AB434" s="401"/>
      <c r="AC434" s="401"/>
      <c r="AD434" s="401"/>
      <c r="AE434" s="401"/>
      <c r="AF434" s="401"/>
      <c r="AG434" s="401"/>
      <c r="AH434" s="401"/>
      <c r="AI434" s="401"/>
      <c r="AJ434" s="401"/>
    </row>
    <row r="435" spans="1:36" ht="12">
      <c r="A435" s="401"/>
      <c r="B435" s="401"/>
      <c r="C435" s="401"/>
      <c r="D435" s="401"/>
      <c r="E435" s="401"/>
      <c r="F435" s="401"/>
      <c r="G435" s="402"/>
      <c r="H435" s="401"/>
      <c r="I435" s="401"/>
      <c r="J435" s="402"/>
      <c r="K435" s="403"/>
      <c r="L435" s="404"/>
      <c r="M435" s="404"/>
      <c r="N435" s="401"/>
      <c r="O435" s="401"/>
      <c r="P435" s="401"/>
      <c r="Q435" s="401"/>
      <c r="R435" s="405"/>
      <c r="S435" s="402"/>
      <c r="T435" s="401"/>
      <c r="U435" s="401"/>
      <c r="V435" s="401"/>
      <c r="W435" s="401"/>
      <c r="X435" s="401"/>
      <c r="Y435" s="401"/>
      <c r="Z435" s="401"/>
      <c r="AA435" s="401"/>
      <c r="AB435" s="401"/>
      <c r="AC435" s="401"/>
      <c r="AD435" s="401"/>
      <c r="AE435" s="401"/>
      <c r="AF435" s="401"/>
      <c r="AG435" s="401"/>
      <c r="AH435" s="401"/>
      <c r="AI435" s="401"/>
      <c r="AJ435" s="401"/>
    </row>
    <row r="436" spans="1:36" ht="12">
      <c r="A436" s="401"/>
      <c r="B436" s="401"/>
      <c r="C436" s="401"/>
      <c r="D436" s="401"/>
      <c r="E436" s="401"/>
      <c r="F436" s="401"/>
      <c r="G436" s="402"/>
      <c r="H436" s="401"/>
      <c r="I436" s="401"/>
      <c r="J436" s="402"/>
      <c r="K436" s="403"/>
      <c r="L436" s="404"/>
      <c r="M436" s="404"/>
      <c r="N436" s="401"/>
      <c r="O436" s="401"/>
      <c r="P436" s="401"/>
      <c r="Q436" s="401"/>
      <c r="R436" s="405"/>
      <c r="S436" s="402"/>
      <c r="T436" s="401"/>
      <c r="U436" s="401"/>
      <c r="V436" s="401"/>
      <c r="W436" s="401"/>
      <c r="X436" s="401"/>
      <c r="Y436" s="401"/>
      <c r="Z436" s="401"/>
      <c r="AA436" s="401"/>
      <c r="AB436" s="401"/>
      <c r="AC436" s="401"/>
      <c r="AD436" s="401"/>
      <c r="AE436" s="401"/>
      <c r="AF436" s="401"/>
      <c r="AG436" s="401"/>
      <c r="AH436" s="401"/>
      <c r="AI436" s="401"/>
      <c r="AJ436" s="401"/>
    </row>
    <row r="437" spans="1:36" ht="12">
      <c r="A437" s="401"/>
      <c r="B437" s="401"/>
      <c r="C437" s="401"/>
      <c r="D437" s="401"/>
      <c r="E437" s="401"/>
      <c r="F437" s="401"/>
      <c r="G437" s="402"/>
      <c r="H437" s="401"/>
      <c r="I437" s="401"/>
      <c r="J437" s="402"/>
      <c r="K437" s="403"/>
      <c r="L437" s="404"/>
      <c r="M437" s="404"/>
      <c r="N437" s="401"/>
      <c r="O437" s="401"/>
      <c r="P437" s="401"/>
      <c r="Q437" s="401"/>
      <c r="R437" s="405"/>
      <c r="S437" s="402"/>
      <c r="T437" s="401"/>
      <c r="U437" s="401"/>
      <c r="V437" s="401"/>
      <c r="W437" s="401"/>
      <c r="X437" s="401"/>
      <c r="Y437" s="401"/>
      <c r="Z437" s="401"/>
      <c r="AA437" s="401"/>
      <c r="AB437" s="401"/>
      <c r="AC437" s="401"/>
      <c r="AD437" s="401"/>
      <c r="AE437" s="401"/>
      <c r="AF437" s="401"/>
      <c r="AG437" s="401"/>
      <c r="AH437" s="401"/>
      <c r="AI437" s="401"/>
      <c r="AJ437" s="401"/>
    </row>
    <row r="438" spans="1:36" ht="12">
      <c r="A438" s="401"/>
      <c r="B438" s="401"/>
      <c r="C438" s="401"/>
      <c r="D438" s="401"/>
      <c r="E438" s="401"/>
      <c r="F438" s="401"/>
      <c r="G438" s="402"/>
      <c r="H438" s="401"/>
      <c r="I438" s="401"/>
      <c r="J438" s="402"/>
      <c r="K438" s="403"/>
      <c r="L438" s="404"/>
      <c r="M438" s="404"/>
      <c r="N438" s="401"/>
      <c r="O438" s="401"/>
      <c r="P438" s="401"/>
      <c r="Q438" s="401"/>
      <c r="R438" s="405"/>
      <c r="S438" s="402"/>
      <c r="T438" s="401"/>
      <c r="U438" s="401"/>
      <c r="V438" s="401"/>
      <c r="W438" s="401"/>
      <c r="X438" s="401"/>
      <c r="Y438" s="401"/>
      <c r="Z438" s="401"/>
      <c r="AA438" s="401"/>
      <c r="AB438" s="401"/>
      <c r="AC438" s="401"/>
      <c r="AD438" s="401"/>
      <c r="AE438" s="401"/>
      <c r="AF438" s="401"/>
      <c r="AG438" s="401"/>
      <c r="AH438" s="401"/>
      <c r="AI438" s="401"/>
      <c r="AJ438" s="401"/>
    </row>
    <row r="439" spans="1:36" ht="12">
      <c r="A439" s="401"/>
      <c r="B439" s="401"/>
      <c r="C439" s="401"/>
      <c r="D439" s="401"/>
      <c r="E439" s="401"/>
      <c r="F439" s="401"/>
      <c r="G439" s="402"/>
      <c r="H439" s="401"/>
      <c r="I439" s="401"/>
      <c r="J439" s="402"/>
      <c r="K439" s="403"/>
      <c r="L439" s="404"/>
      <c r="M439" s="404"/>
      <c r="N439" s="401"/>
      <c r="O439" s="401"/>
      <c r="P439" s="401"/>
      <c r="Q439" s="401"/>
      <c r="R439" s="405"/>
      <c r="S439" s="402"/>
      <c r="T439" s="401"/>
      <c r="U439" s="401"/>
      <c r="V439" s="401"/>
      <c r="W439" s="401"/>
      <c r="X439" s="401"/>
      <c r="Y439" s="401"/>
      <c r="Z439" s="401"/>
      <c r="AA439" s="401"/>
      <c r="AB439" s="401"/>
      <c r="AC439" s="401"/>
      <c r="AD439" s="401"/>
      <c r="AE439" s="401"/>
      <c r="AF439" s="401"/>
      <c r="AG439" s="401"/>
      <c r="AH439" s="401"/>
      <c r="AI439" s="401"/>
      <c r="AJ439" s="401"/>
    </row>
    <row r="440" spans="1:36" ht="12">
      <c r="A440" s="401"/>
      <c r="B440" s="401"/>
      <c r="C440" s="401"/>
      <c r="D440" s="401"/>
      <c r="E440" s="401"/>
      <c r="F440" s="401"/>
      <c r="G440" s="402"/>
      <c r="H440" s="401"/>
      <c r="I440" s="401"/>
      <c r="J440" s="402"/>
      <c r="K440" s="403"/>
      <c r="L440" s="404"/>
      <c r="M440" s="404"/>
      <c r="N440" s="401"/>
      <c r="O440" s="401"/>
      <c r="P440" s="401"/>
      <c r="Q440" s="401"/>
      <c r="R440" s="405"/>
      <c r="S440" s="402"/>
      <c r="T440" s="401"/>
      <c r="U440" s="401"/>
      <c r="V440" s="401"/>
      <c r="W440" s="401"/>
      <c r="X440" s="401"/>
      <c r="Y440" s="401"/>
      <c r="Z440" s="401"/>
      <c r="AA440" s="401"/>
      <c r="AB440" s="401"/>
      <c r="AC440" s="401"/>
      <c r="AD440" s="401"/>
      <c r="AE440" s="401"/>
      <c r="AF440" s="401"/>
      <c r="AG440" s="401"/>
      <c r="AH440" s="401"/>
      <c r="AI440" s="401"/>
      <c r="AJ440" s="401"/>
    </row>
    <row r="441" spans="1:36" ht="12">
      <c r="A441" s="401"/>
      <c r="B441" s="401"/>
      <c r="C441" s="401"/>
      <c r="D441" s="401"/>
      <c r="E441" s="401"/>
      <c r="F441" s="401"/>
      <c r="G441" s="402"/>
      <c r="H441" s="401"/>
      <c r="I441" s="401"/>
      <c r="J441" s="402"/>
      <c r="K441" s="403"/>
      <c r="L441" s="404"/>
      <c r="M441" s="404"/>
      <c r="N441" s="401"/>
      <c r="O441" s="401"/>
      <c r="P441" s="401"/>
      <c r="Q441" s="401"/>
      <c r="R441" s="405"/>
      <c r="S441" s="402"/>
      <c r="T441" s="401"/>
      <c r="U441" s="401"/>
      <c r="V441" s="401"/>
      <c r="W441" s="401"/>
      <c r="X441" s="401"/>
      <c r="Y441" s="401"/>
      <c r="Z441" s="401"/>
      <c r="AA441" s="401"/>
      <c r="AB441" s="401"/>
      <c r="AC441" s="401"/>
      <c r="AD441" s="401"/>
      <c r="AE441" s="401"/>
      <c r="AF441" s="401"/>
      <c r="AG441" s="401"/>
      <c r="AH441" s="401"/>
      <c r="AI441" s="401"/>
      <c r="AJ441" s="401"/>
    </row>
    <row r="442" spans="1:36" ht="12">
      <c r="A442" s="401"/>
      <c r="B442" s="401"/>
      <c r="C442" s="401"/>
      <c r="D442" s="401"/>
      <c r="E442" s="401"/>
      <c r="F442" s="401"/>
      <c r="G442" s="402"/>
      <c r="H442" s="401"/>
      <c r="I442" s="401"/>
      <c r="J442" s="402"/>
      <c r="K442" s="403"/>
      <c r="L442" s="404"/>
      <c r="M442" s="404"/>
      <c r="N442" s="401"/>
      <c r="O442" s="401"/>
      <c r="P442" s="401"/>
      <c r="Q442" s="401"/>
      <c r="R442" s="405"/>
      <c r="S442" s="402"/>
      <c r="T442" s="401"/>
      <c r="U442" s="401"/>
      <c r="V442" s="401"/>
      <c r="W442" s="401"/>
      <c r="X442" s="401"/>
      <c r="Y442" s="401"/>
      <c r="Z442" s="401"/>
      <c r="AA442" s="401"/>
      <c r="AB442" s="401"/>
      <c r="AC442" s="401"/>
      <c r="AD442" s="401"/>
      <c r="AE442" s="401"/>
      <c r="AF442" s="401"/>
      <c r="AG442" s="401"/>
      <c r="AH442" s="401"/>
      <c r="AI442" s="401"/>
      <c r="AJ442" s="401"/>
    </row>
    <row r="443" spans="1:36" ht="12">
      <c r="A443" s="401"/>
      <c r="B443" s="401"/>
      <c r="C443" s="401"/>
      <c r="D443" s="401"/>
      <c r="E443" s="401"/>
      <c r="F443" s="401"/>
      <c r="G443" s="402"/>
      <c r="H443" s="401"/>
      <c r="I443" s="401"/>
      <c r="J443" s="402"/>
      <c r="K443" s="403"/>
      <c r="L443" s="404"/>
      <c r="M443" s="404"/>
      <c r="N443" s="401"/>
      <c r="O443" s="401"/>
      <c r="P443" s="401"/>
      <c r="Q443" s="401"/>
      <c r="R443" s="405"/>
      <c r="S443" s="402"/>
      <c r="T443" s="401"/>
      <c r="U443" s="401"/>
      <c r="V443" s="401"/>
      <c r="W443" s="401"/>
      <c r="X443" s="401"/>
      <c r="Y443" s="401"/>
      <c r="Z443" s="401"/>
      <c r="AA443" s="401"/>
      <c r="AB443" s="401"/>
      <c r="AC443" s="401"/>
      <c r="AD443" s="401"/>
      <c r="AE443" s="401"/>
      <c r="AF443" s="401"/>
      <c r="AG443" s="401"/>
      <c r="AH443" s="401"/>
      <c r="AI443" s="401"/>
      <c r="AJ443" s="401"/>
    </row>
    <row r="444" spans="1:36" ht="12">
      <c r="A444" s="401"/>
      <c r="B444" s="401"/>
      <c r="C444" s="401"/>
      <c r="D444" s="401"/>
      <c r="E444" s="401"/>
      <c r="F444" s="401"/>
      <c r="G444" s="402"/>
      <c r="H444" s="401"/>
      <c r="I444" s="401"/>
      <c r="J444" s="402"/>
      <c r="K444" s="403"/>
      <c r="L444" s="404"/>
      <c r="M444" s="404"/>
      <c r="N444" s="401"/>
      <c r="O444" s="401"/>
      <c r="P444" s="401"/>
      <c r="Q444" s="401"/>
      <c r="R444" s="405"/>
      <c r="S444" s="402"/>
      <c r="T444" s="401"/>
      <c r="U444" s="401"/>
      <c r="V444" s="401"/>
      <c r="W444" s="401"/>
      <c r="X444" s="401"/>
      <c r="Y444" s="401"/>
      <c r="Z444" s="401"/>
      <c r="AA444" s="401"/>
      <c r="AB444" s="401"/>
      <c r="AC444" s="401"/>
      <c r="AD444" s="401"/>
      <c r="AE444" s="401"/>
      <c r="AF444" s="401"/>
      <c r="AG444" s="401"/>
      <c r="AH444" s="401"/>
      <c r="AI444" s="401"/>
      <c r="AJ444" s="401"/>
    </row>
    <row r="445" spans="1:36" ht="12">
      <c r="A445" s="401"/>
      <c r="B445" s="401"/>
      <c r="C445" s="401"/>
      <c r="D445" s="401"/>
      <c r="E445" s="401"/>
      <c r="F445" s="401"/>
      <c r="G445" s="402"/>
      <c r="H445" s="401"/>
      <c r="I445" s="401"/>
      <c r="J445" s="402"/>
      <c r="K445" s="403"/>
      <c r="L445" s="404"/>
      <c r="M445" s="404"/>
      <c r="N445" s="401"/>
      <c r="O445" s="401"/>
      <c r="P445" s="401"/>
      <c r="Q445" s="401"/>
      <c r="R445" s="405"/>
      <c r="S445" s="402"/>
      <c r="T445" s="401"/>
      <c r="U445" s="401"/>
      <c r="V445" s="401"/>
      <c r="W445" s="401"/>
      <c r="X445" s="401"/>
      <c r="Y445" s="401"/>
      <c r="Z445" s="401"/>
      <c r="AA445" s="401"/>
      <c r="AB445" s="401"/>
      <c r="AC445" s="401"/>
      <c r="AD445" s="401"/>
      <c r="AE445" s="401"/>
      <c r="AF445" s="401"/>
      <c r="AG445" s="401"/>
      <c r="AH445" s="401"/>
      <c r="AI445" s="401"/>
      <c r="AJ445" s="401"/>
    </row>
    <row r="446" spans="1:36" ht="12">
      <c r="A446" s="401"/>
      <c r="B446" s="401"/>
      <c r="C446" s="401"/>
      <c r="D446" s="401"/>
      <c r="E446" s="401"/>
      <c r="F446" s="401"/>
      <c r="G446" s="402"/>
      <c r="H446" s="401"/>
      <c r="I446" s="401"/>
      <c r="J446" s="402"/>
      <c r="K446" s="403"/>
      <c r="L446" s="404"/>
      <c r="M446" s="404"/>
      <c r="N446" s="401"/>
      <c r="O446" s="401"/>
      <c r="P446" s="401"/>
      <c r="Q446" s="401"/>
      <c r="R446" s="405"/>
      <c r="S446" s="402"/>
      <c r="T446" s="401"/>
      <c r="U446" s="401"/>
      <c r="V446" s="401"/>
      <c r="W446" s="401"/>
      <c r="X446" s="401"/>
      <c r="Y446" s="401"/>
      <c r="Z446" s="401"/>
      <c r="AA446" s="401"/>
      <c r="AB446" s="401"/>
      <c r="AC446" s="401"/>
      <c r="AD446" s="401"/>
      <c r="AE446" s="401"/>
      <c r="AF446" s="401"/>
      <c r="AG446" s="401"/>
      <c r="AH446" s="401"/>
      <c r="AI446" s="401"/>
      <c r="AJ446" s="401"/>
    </row>
    <row r="447" spans="1:36" ht="12">
      <c r="A447" s="401"/>
      <c r="B447" s="401"/>
      <c r="C447" s="401"/>
      <c r="D447" s="401"/>
      <c r="E447" s="401"/>
      <c r="F447" s="401"/>
      <c r="G447" s="402"/>
      <c r="H447" s="401"/>
      <c r="I447" s="401"/>
      <c r="J447" s="402"/>
      <c r="K447" s="403"/>
      <c r="L447" s="404"/>
      <c r="M447" s="404"/>
      <c r="N447" s="401"/>
      <c r="O447" s="401"/>
      <c r="P447" s="401"/>
      <c r="Q447" s="401"/>
      <c r="R447" s="405"/>
      <c r="S447" s="402"/>
      <c r="T447" s="401"/>
      <c r="U447" s="401"/>
      <c r="V447" s="401"/>
      <c r="W447" s="401"/>
      <c r="X447" s="401"/>
      <c r="Y447" s="401"/>
      <c r="Z447" s="401"/>
      <c r="AA447" s="401"/>
      <c r="AB447" s="401"/>
      <c r="AC447" s="401"/>
      <c r="AD447" s="401"/>
      <c r="AE447" s="401"/>
      <c r="AF447" s="401"/>
      <c r="AG447" s="401"/>
      <c r="AH447" s="401"/>
      <c r="AI447" s="401"/>
      <c r="AJ447" s="401"/>
    </row>
    <row r="448" spans="1:36" ht="12">
      <c r="A448" s="401"/>
      <c r="B448" s="401"/>
      <c r="C448" s="401"/>
      <c r="D448" s="401"/>
      <c r="E448" s="401"/>
      <c r="F448" s="401"/>
      <c r="G448" s="402"/>
      <c r="H448" s="401"/>
      <c r="I448" s="401"/>
      <c r="J448" s="402"/>
      <c r="K448" s="403"/>
      <c r="L448" s="404"/>
      <c r="M448" s="404"/>
      <c r="N448" s="401"/>
      <c r="O448" s="401"/>
      <c r="P448" s="401"/>
      <c r="Q448" s="401"/>
      <c r="R448" s="405"/>
      <c r="S448" s="402"/>
      <c r="T448" s="401"/>
      <c r="U448" s="401"/>
      <c r="V448" s="401"/>
      <c r="W448" s="401"/>
      <c r="X448" s="401"/>
      <c r="Y448" s="401"/>
      <c r="Z448" s="401"/>
      <c r="AA448" s="401"/>
      <c r="AB448" s="401"/>
      <c r="AC448" s="401"/>
      <c r="AD448" s="401"/>
      <c r="AE448" s="401"/>
      <c r="AF448" s="401"/>
      <c r="AG448" s="401"/>
      <c r="AH448" s="401"/>
      <c r="AI448" s="401"/>
      <c r="AJ448" s="401"/>
    </row>
    <row r="449" spans="1:36" ht="12">
      <c r="A449" s="401"/>
      <c r="B449" s="401"/>
      <c r="C449" s="401"/>
      <c r="D449" s="401"/>
      <c r="E449" s="401"/>
      <c r="F449" s="401"/>
      <c r="G449" s="402"/>
      <c r="H449" s="401"/>
      <c r="I449" s="401"/>
      <c r="J449" s="402"/>
      <c r="K449" s="403"/>
      <c r="L449" s="404"/>
      <c r="M449" s="404"/>
      <c r="N449" s="401"/>
      <c r="O449" s="401"/>
      <c r="P449" s="401"/>
      <c r="Q449" s="401"/>
      <c r="R449" s="405"/>
      <c r="S449" s="402"/>
      <c r="T449" s="401"/>
      <c r="U449" s="401"/>
      <c r="V449" s="401"/>
      <c r="W449" s="401"/>
      <c r="X449" s="401"/>
      <c r="Y449" s="401"/>
      <c r="Z449" s="401"/>
      <c r="AA449" s="401"/>
      <c r="AB449" s="401"/>
      <c r="AC449" s="401"/>
      <c r="AD449" s="401"/>
      <c r="AE449" s="401"/>
      <c r="AF449" s="401"/>
      <c r="AG449" s="401"/>
      <c r="AH449" s="401"/>
      <c r="AI449" s="401"/>
      <c r="AJ449" s="401"/>
    </row>
    <row r="450" spans="1:36" ht="12">
      <c r="A450" s="401"/>
      <c r="B450" s="401"/>
      <c r="C450" s="401"/>
      <c r="D450" s="401"/>
      <c r="E450" s="401"/>
      <c r="F450" s="401"/>
      <c r="G450" s="402"/>
      <c r="H450" s="401"/>
      <c r="I450" s="401"/>
      <c r="J450" s="402"/>
      <c r="K450" s="403"/>
      <c r="L450" s="404"/>
      <c r="M450" s="404"/>
      <c r="N450" s="401"/>
      <c r="O450" s="401"/>
      <c r="P450" s="401"/>
      <c r="Q450" s="401"/>
      <c r="R450" s="405"/>
      <c r="S450" s="402"/>
      <c r="T450" s="401"/>
      <c r="U450" s="401"/>
      <c r="V450" s="401"/>
      <c r="W450" s="401"/>
      <c r="X450" s="401"/>
      <c r="Y450" s="401"/>
      <c r="Z450" s="401"/>
      <c r="AA450" s="401"/>
      <c r="AB450" s="401"/>
      <c r="AC450" s="401"/>
      <c r="AD450" s="401"/>
      <c r="AE450" s="401"/>
      <c r="AF450" s="401"/>
      <c r="AG450" s="401"/>
      <c r="AH450" s="401"/>
      <c r="AI450" s="401"/>
      <c r="AJ450" s="401"/>
    </row>
    <row r="451" spans="1:36" ht="12">
      <c r="A451" s="401"/>
      <c r="B451" s="401"/>
      <c r="C451" s="401"/>
      <c r="D451" s="401"/>
      <c r="E451" s="401"/>
      <c r="F451" s="401"/>
      <c r="G451" s="402"/>
      <c r="H451" s="401"/>
      <c r="I451" s="401"/>
      <c r="J451" s="402"/>
      <c r="K451" s="403"/>
      <c r="L451" s="404"/>
      <c r="M451" s="404"/>
      <c r="N451" s="401"/>
      <c r="O451" s="401"/>
      <c r="P451" s="401"/>
      <c r="Q451" s="401"/>
      <c r="R451" s="405"/>
      <c r="S451" s="402"/>
      <c r="T451" s="401"/>
      <c r="U451" s="401"/>
      <c r="V451" s="401"/>
      <c r="W451" s="401"/>
      <c r="X451" s="401"/>
      <c r="Y451" s="401"/>
      <c r="Z451" s="401"/>
      <c r="AA451" s="401"/>
      <c r="AB451" s="401"/>
      <c r="AC451" s="401"/>
      <c r="AD451" s="401"/>
      <c r="AE451" s="401"/>
      <c r="AF451" s="401"/>
      <c r="AG451" s="401"/>
      <c r="AH451" s="401"/>
      <c r="AI451" s="401"/>
      <c r="AJ451" s="401"/>
    </row>
    <row r="452" spans="1:36" ht="12">
      <c r="A452" s="401"/>
      <c r="B452" s="401"/>
      <c r="C452" s="401"/>
      <c r="D452" s="401"/>
      <c r="E452" s="401"/>
      <c r="F452" s="401"/>
      <c r="G452" s="402"/>
      <c r="H452" s="401"/>
      <c r="I452" s="401"/>
      <c r="J452" s="402"/>
      <c r="K452" s="403"/>
      <c r="L452" s="404"/>
      <c r="M452" s="404"/>
      <c r="N452" s="401"/>
      <c r="O452" s="401"/>
      <c r="P452" s="401"/>
      <c r="Q452" s="401"/>
      <c r="R452" s="405"/>
      <c r="S452" s="402"/>
      <c r="T452" s="401"/>
      <c r="U452" s="401"/>
      <c r="V452" s="401"/>
      <c r="W452" s="401"/>
      <c r="X452" s="401"/>
      <c r="Y452" s="401"/>
      <c r="Z452" s="401"/>
      <c r="AA452" s="401"/>
      <c r="AB452" s="401"/>
      <c r="AC452" s="401"/>
      <c r="AD452" s="401"/>
      <c r="AE452" s="401"/>
      <c r="AF452" s="401"/>
      <c r="AG452" s="401"/>
      <c r="AH452" s="401"/>
      <c r="AI452" s="401"/>
      <c r="AJ452" s="401"/>
    </row>
    <row r="453" spans="1:36" ht="12">
      <c r="A453" s="401"/>
      <c r="B453" s="401"/>
      <c r="C453" s="401"/>
      <c r="D453" s="401"/>
      <c r="E453" s="401"/>
      <c r="F453" s="401"/>
      <c r="G453" s="402"/>
      <c r="H453" s="401"/>
      <c r="I453" s="401"/>
      <c r="J453" s="402"/>
      <c r="K453" s="403"/>
      <c r="L453" s="404"/>
      <c r="M453" s="404"/>
      <c r="N453" s="401"/>
      <c r="O453" s="401"/>
      <c r="P453" s="401"/>
      <c r="Q453" s="401"/>
      <c r="R453" s="405"/>
      <c r="S453" s="402"/>
      <c r="T453" s="401"/>
      <c r="U453" s="401"/>
      <c r="V453" s="401"/>
      <c r="W453" s="401"/>
      <c r="X453" s="401"/>
      <c r="Y453" s="401"/>
      <c r="Z453" s="401"/>
      <c r="AA453" s="401"/>
      <c r="AB453" s="401"/>
      <c r="AC453" s="401"/>
      <c r="AD453" s="401"/>
      <c r="AE453" s="401"/>
      <c r="AF453" s="401"/>
      <c r="AG453" s="401"/>
      <c r="AH453" s="401"/>
      <c r="AI453" s="401"/>
      <c r="AJ453" s="401"/>
    </row>
    <row r="454" spans="1:36" ht="12">
      <c r="A454" s="401"/>
      <c r="B454" s="401"/>
      <c r="C454" s="401"/>
      <c r="D454" s="401"/>
      <c r="E454" s="401"/>
      <c r="F454" s="401"/>
      <c r="G454" s="402"/>
      <c r="H454" s="401"/>
      <c r="I454" s="401"/>
      <c r="J454" s="402"/>
      <c r="K454" s="403"/>
      <c r="L454" s="404"/>
      <c r="M454" s="404"/>
      <c r="N454" s="401"/>
      <c r="O454" s="401"/>
      <c r="P454" s="401"/>
      <c r="Q454" s="401"/>
      <c r="R454" s="405"/>
      <c r="S454" s="402"/>
      <c r="T454" s="401"/>
      <c r="U454" s="401"/>
      <c r="V454" s="401"/>
      <c r="W454" s="401"/>
      <c r="X454" s="401"/>
      <c r="Y454" s="401"/>
      <c r="Z454" s="401"/>
      <c r="AA454" s="401"/>
      <c r="AB454" s="401"/>
      <c r="AC454" s="401"/>
      <c r="AD454" s="401"/>
      <c r="AE454" s="401"/>
      <c r="AF454" s="401"/>
      <c r="AG454" s="401"/>
      <c r="AH454" s="401"/>
      <c r="AI454" s="401"/>
      <c r="AJ454" s="401"/>
    </row>
    <row r="455" spans="1:36" ht="12">
      <c r="A455" s="401"/>
      <c r="B455" s="401"/>
      <c r="C455" s="401"/>
      <c r="D455" s="401"/>
      <c r="E455" s="401"/>
      <c r="F455" s="401"/>
      <c r="G455" s="402"/>
      <c r="H455" s="401"/>
      <c r="I455" s="401"/>
      <c r="J455" s="402"/>
      <c r="K455" s="403"/>
      <c r="L455" s="404"/>
      <c r="M455" s="404"/>
      <c r="N455" s="401"/>
      <c r="O455" s="401"/>
      <c r="P455" s="401"/>
      <c r="Q455" s="401"/>
      <c r="R455" s="405"/>
      <c r="S455" s="402"/>
      <c r="T455" s="401"/>
      <c r="U455" s="401"/>
      <c r="V455" s="401"/>
      <c r="W455" s="401"/>
      <c r="X455" s="401"/>
      <c r="Y455" s="401"/>
      <c r="Z455" s="401"/>
      <c r="AA455" s="401"/>
      <c r="AB455" s="401"/>
      <c r="AC455" s="401"/>
      <c r="AD455" s="401"/>
      <c r="AE455" s="401"/>
      <c r="AF455" s="401"/>
      <c r="AG455" s="401"/>
      <c r="AH455" s="401"/>
      <c r="AI455" s="401"/>
      <c r="AJ455" s="401"/>
    </row>
    <row r="456" spans="1:36" ht="12">
      <c r="A456" s="401"/>
      <c r="B456" s="401"/>
      <c r="C456" s="401"/>
      <c r="D456" s="401"/>
      <c r="E456" s="401"/>
      <c r="F456" s="401"/>
      <c r="G456" s="402"/>
      <c r="H456" s="401"/>
      <c r="I456" s="401"/>
      <c r="J456" s="402"/>
      <c r="K456" s="403"/>
      <c r="L456" s="404"/>
      <c r="M456" s="404"/>
      <c r="N456" s="401"/>
      <c r="O456" s="401"/>
      <c r="P456" s="401"/>
      <c r="Q456" s="401"/>
      <c r="R456" s="405"/>
      <c r="S456" s="402"/>
      <c r="T456" s="401"/>
      <c r="U456" s="401"/>
      <c r="V456" s="401"/>
      <c r="W456" s="401"/>
      <c r="X456" s="401"/>
      <c r="Y456" s="401"/>
      <c r="Z456" s="401"/>
      <c r="AA456" s="401"/>
      <c r="AB456" s="401"/>
      <c r="AC456" s="401"/>
      <c r="AD456" s="401"/>
      <c r="AE456" s="401"/>
      <c r="AF456" s="401"/>
      <c r="AG456" s="401"/>
      <c r="AH456" s="401"/>
      <c r="AI456" s="401"/>
      <c r="AJ456" s="401"/>
    </row>
    <row r="457" spans="1:36" ht="12">
      <c r="A457" s="401"/>
      <c r="B457" s="401"/>
      <c r="C457" s="401"/>
      <c r="D457" s="401"/>
      <c r="E457" s="401"/>
      <c r="F457" s="401"/>
      <c r="G457" s="402"/>
      <c r="H457" s="401"/>
      <c r="I457" s="401"/>
      <c r="J457" s="402"/>
      <c r="K457" s="403"/>
      <c r="L457" s="404"/>
      <c r="M457" s="404"/>
      <c r="N457" s="401"/>
      <c r="O457" s="401"/>
      <c r="P457" s="401"/>
      <c r="Q457" s="401"/>
      <c r="R457" s="405"/>
      <c r="S457" s="402"/>
      <c r="T457" s="401"/>
      <c r="U457" s="401"/>
      <c r="V457" s="401"/>
      <c r="W457" s="401"/>
      <c r="X457" s="401"/>
      <c r="Y457" s="401"/>
      <c r="Z457" s="401"/>
      <c r="AA457" s="401"/>
      <c r="AB457" s="401"/>
      <c r="AC457" s="401"/>
      <c r="AD457" s="401"/>
      <c r="AE457" s="401"/>
      <c r="AF457" s="401"/>
      <c r="AG457" s="401"/>
      <c r="AH457" s="401"/>
      <c r="AI457" s="401"/>
      <c r="AJ457" s="401"/>
    </row>
    <row r="458" spans="1:36" ht="12">
      <c r="A458" s="401"/>
      <c r="B458" s="401"/>
      <c r="C458" s="401"/>
      <c r="D458" s="401"/>
      <c r="E458" s="401"/>
      <c r="F458" s="401"/>
      <c r="G458" s="402"/>
      <c r="H458" s="401"/>
      <c r="I458" s="401"/>
      <c r="J458" s="402"/>
      <c r="K458" s="403"/>
      <c r="L458" s="404"/>
      <c r="M458" s="404"/>
      <c r="N458" s="401"/>
      <c r="O458" s="401"/>
      <c r="P458" s="401"/>
      <c r="Q458" s="401"/>
      <c r="R458" s="405"/>
      <c r="S458" s="402"/>
      <c r="T458" s="401"/>
      <c r="U458" s="401"/>
      <c r="V458" s="401"/>
      <c r="W458" s="401"/>
      <c r="X458" s="401"/>
      <c r="Y458" s="401"/>
      <c r="Z458" s="401"/>
      <c r="AA458" s="401"/>
      <c r="AB458" s="401"/>
      <c r="AC458" s="401"/>
      <c r="AD458" s="401"/>
      <c r="AE458" s="401"/>
      <c r="AF458" s="401"/>
      <c r="AG458" s="401"/>
      <c r="AH458" s="401"/>
      <c r="AI458" s="401"/>
      <c r="AJ458" s="401"/>
    </row>
    <row r="459" spans="1:36" ht="12">
      <c r="A459" s="401"/>
      <c r="B459" s="401"/>
      <c r="C459" s="401"/>
      <c r="D459" s="401"/>
      <c r="E459" s="401"/>
      <c r="F459" s="401"/>
      <c r="G459" s="402"/>
      <c r="H459" s="401"/>
      <c r="I459" s="401"/>
      <c r="J459" s="402"/>
      <c r="K459" s="403"/>
      <c r="L459" s="404"/>
      <c r="M459" s="404"/>
      <c r="N459" s="401"/>
      <c r="O459" s="401"/>
      <c r="P459" s="401"/>
      <c r="Q459" s="401"/>
      <c r="R459" s="405"/>
      <c r="S459" s="402"/>
      <c r="T459" s="401"/>
      <c r="U459" s="401"/>
      <c r="V459" s="401"/>
      <c r="W459" s="401"/>
      <c r="X459" s="401"/>
      <c r="Y459" s="401"/>
      <c r="Z459" s="401"/>
      <c r="AA459" s="401"/>
      <c r="AB459" s="401"/>
      <c r="AC459" s="401"/>
      <c r="AD459" s="401"/>
      <c r="AE459" s="401"/>
      <c r="AF459" s="401"/>
      <c r="AG459" s="401"/>
      <c r="AH459" s="401"/>
      <c r="AI459" s="401"/>
      <c r="AJ459" s="401"/>
    </row>
    <row r="460" spans="1:36" ht="12">
      <c r="A460" s="401"/>
      <c r="B460" s="401"/>
      <c r="C460" s="401"/>
      <c r="D460" s="401"/>
      <c r="E460" s="401"/>
      <c r="F460" s="401"/>
      <c r="G460" s="402"/>
      <c r="H460" s="401"/>
      <c r="I460" s="401"/>
      <c r="J460" s="402"/>
      <c r="K460" s="403"/>
      <c r="L460" s="404"/>
      <c r="M460" s="404"/>
      <c r="N460" s="401"/>
      <c r="O460" s="401"/>
      <c r="P460" s="401"/>
      <c r="Q460" s="401"/>
      <c r="R460" s="405"/>
      <c r="S460" s="402"/>
      <c r="T460" s="401"/>
      <c r="U460" s="401"/>
      <c r="V460" s="401"/>
      <c r="W460" s="401"/>
      <c r="X460" s="401"/>
      <c r="Y460" s="401"/>
      <c r="Z460" s="401"/>
      <c r="AA460" s="401"/>
      <c r="AB460" s="401"/>
      <c r="AC460" s="401"/>
      <c r="AD460" s="401"/>
      <c r="AE460" s="401"/>
      <c r="AF460" s="401"/>
      <c r="AG460" s="401"/>
      <c r="AH460" s="401"/>
      <c r="AI460" s="401"/>
      <c r="AJ460" s="401"/>
    </row>
    <row r="461" spans="1:36" ht="12">
      <c r="A461" s="401"/>
      <c r="B461" s="401"/>
      <c r="C461" s="401"/>
      <c r="D461" s="401"/>
      <c r="E461" s="401"/>
      <c r="F461" s="401"/>
      <c r="G461" s="402"/>
      <c r="H461" s="401"/>
      <c r="I461" s="401"/>
      <c r="J461" s="402"/>
      <c r="K461" s="403"/>
      <c r="L461" s="404"/>
      <c r="M461" s="404"/>
      <c r="N461" s="401"/>
      <c r="O461" s="401"/>
      <c r="P461" s="401"/>
      <c r="Q461" s="401"/>
      <c r="R461" s="405"/>
      <c r="S461" s="402"/>
      <c r="T461" s="401"/>
      <c r="U461" s="401"/>
      <c r="V461" s="401"/>
      <c r="W461" s="401"/>
      <c r="X461" s="401"/>
      <c r="Y461" s="401"/>
      <c r="Z461" s="401"/>
      <c r="AA461" s="401"/>
      <c r="AB461" s="401"/>
      <c r="AC461" s="401"/>
      <c r="AD461" s="401"/>
      <c r="AE461" s="401"/>
      <c r="AF461" s="401"/>
      <c r="AG461" s="401"/>
      <c r="AH461" s="401"/>
      <c r="AI461" s="401"/>
      <c r="AJ461" s="401"/>
    </row>
    <row r="462" spans="1:36" ht="12">
      <c r="A462" s="401"/>
      <c r="B462" s="401"/>
      <c r="C462" s="401"/>
      <c r="D462" s="401"/>
      <c r="E462" s="401"/>
      <c r="F462" s="401"/>
      <c r="G462" s="402"/>
      <c r="H462" s="401"/>
      <c r="I462" s="401"/>
      <c r="J462" s="402"/>
      <c r="K462" s="403"/>
      <c r="L462" s="404"/>
      <c r="M462" s="404"/>
      <c r="N462" s="401"/>
      <c r="O462" s="401"/>
      <c r="P462" s="401"/>
      <c r="Q462" s="401"/>
      <c r="R462" s="405"/>
      <c r="S462" s="402"/>
      <c r="T462" s="401"/>
      <c r="U462" s="401"/>
      <c r="V462" s="401"/>
      <c r="W462" s="401"/>
      <c r="X462" s="401"/>
      <c r="Y462" s="401"/>
      <c r="Z462" s="401"/>
      <c r="AA462" s="401"/>
      <c r="AB462" s="401"/>
      <c r="AC462" s="401"/>
      <c r="AD462" s="401"/>
      <c r="AE462" s="401"/>
      <c r="AF462" s="401"/>
      <c r="AG462" s="401"/>
      <c r="AH462" s="401"/>
      <c r="AI462" s="401"/>
      <c r="AJ462" s="401"/>
    </row>
    <row r="463" spans="1:36" ht="12">
      <c r="A463" s="401"/>
      <c r="B463" s="401"/>
      <c r="C463" s="401"/>
      <c r="D463" s="401"/>
      <c r="E463" s="401"/>
      <c r="F463" s="401"/>
      <c r="G463" s="402"/>
      <c r="H463" s="401"/>
      <c r="I463" s="401"/>
      <c r="J463" s="402"/>
      <c r="K463" s="403"/>
      <c r="L463" s="404"/>
      <c r="M463" s="404"/>
      <c r="N463" s="401"/>
      <c r="O463" s="401"/>
      <c r="P463" s="401"/>
      <c r="Q463" s="401"/>
      <c r="R463" s="405"/>
      <c r="S463" s="402"/>
      <c r="T463" s="401"/>
      <c r="U463" s="401"/>
      <c r="V463" s="401"/>
      <c r="W463" s="401"/>
      <c r="X463" s="401"/>
      <c r="Y463" s="401"/>
      <c r="Z463" s="401"/>
      <c r="AA463" s="401"/>
      <c r="AB463" s="401"/>
      <c r="AC463" s="401"/>
      <c r="AD463" s="401"/>
      <c r="AE463" s="401"/>
      <c r="AF463" s="401"/>
      <c r="AG463" s="401"/>
      <c r="AH463" s="401"/>
      <c r="AI463" s="401"/>
      <c r="AJ463" s="401"/>
    </row>
    <row r="464" spans="1:36" ht="12">
      <c r="A464" s="401"/>
      <c r="B464" s="401"/>
      <c r="C464" s="401"/>
      <c r="D464" s="401"/>
      <c r="E464" s="401"/>
      <c r="F464" s="401"/>
      <c r="G464" s="402"/>
      <c r="H464" s="401"/>
      <c r="I464" s="401"/>
      <c r="J464" s="402"/>
      <c r="K464" s="403"/>
      <c r="L464" s="404"/>
      <c r="M464" s="404"/>
      <c r="N464" s="401"/>
      <c r="O464" s="401"/>
      <c r="P464" s="401"/>
      <c r="Q464" s="401"/>
      <c r="R464" s="405"/>
      <c r="S464" s="402"/>
      <c r="T464" s="401"/>
      <c r="U464" s="401"/>
      <c r="V464" s="401"/>
      <c r="W464" s="401"/>
      <c r="X464" s="401"/>
      <c r="Y464" s="401"/>
      <c r="Z464" s="401"/>
      <c r="AA464" s="401"/>
      <c r="AB464" s="401"/>
      <c r="AC464" s="401"/>
      <c r="AD464" s="401"/>
      <c r="AE464" s="401"/>
      <c r="AF464" s="401"/>
      <c r="AG464" s="401"/>
      <c r="AH464" s="401"/>
      <c r="AI464" s="401"/>
      <c r="AJ464" s="401"/>
    </row>
    <row r="465" spans="1:36" ht="12">
      <c r="A465" s="401"/>
      <c r="B465" s="401"/>
      <c r="C465" s="401"/>
      <c r="D465" s="401"/>
      <c r="E465" s="401"/>
      <c r="F465" s="401"/>
      <c r="G465" s="402"/>
      <c r="H465" s="401"/>
      <c r="I465" s="401"/>
      <c r="J465" s="402"/>
      <c r="K465" s="403"/>
      <c r="L465" s="404"/>
      <c r="M465" s="404"/>
      <c r="N465" s="401"/>
      <c r="O465" s="401"/>
      <c r="P465" s="401"/>
      <c r="Q465" s="401"/>
      <c r="R465" s="405"/>
      <c r="S465" s="402"/>
      <c r="T465" s="401"/>
      <c r="U465" s="401"/>
      <c r="V465" s="401"/>
      <c r="W465" s="401"/>
      <c r="X465" s="401"/>
      <c r="Y465" s="401"/>
      <c r="Z465" s="401"/>
      <c r="AA465" s="401"/>
      <c r="AB465" s="401"/>
      <c r="AC465" s="401"/>
      <c r="AD465" s="401"/>
      <c r="AE465" s="401"/>
      <c r="AF465" s="401"/>
      <c r="AG465" s="401"/>
      <c r="AH465" s="401"/>
      <c r="AI465" s="401"/>
      <c r="AJ465" s="401"/>
    </row>
    <row r="466" spans="1:36" ht="12">
      <c r="A466" s="401"/>
      <c r="B466" s="401"/>
      <c r="C466" s="401"/>
      <c r="D466" s="401"/>
      <c r="E466" s="401"/>
      <c r="F466" s="401"/>
      <c r="G466" s="402"/>
      <c r="H466" s="401"/>
      <c r="I466" s="401"/>
      <c r="J466" s="402"/>
      <c r="K466" s="403"/>
      <c r="L466" s="404"/>
      <c r="M466" s="404"/>
      <c r="N466" s="401"/>
      <c r="O466" s="401"/>
      <c r="P466" s="401"/>
      <c r="Q466" s="401"/>
      <c r="R466" s="405"/>
      <c r="S466" s="402"/>
      <c r="T466" s="401"/>
      <c r="U466" s="401"/>
      <c r="V466" s="401"/>
      <c r="W466" s="401"/>
      <c r="X466" s="401"/>
      <c r="Y466" s="401"/>
      <c r="Z466" s="401"/>
      <c r="AA466" s="401"/>
      <c r="AB466" s="401"/>
      <c r="AC466" s="401"/>
      <c r="AD466" s="401"/>
      <c r="AE466" s="401"/>
      <c r="AF466" s="401"/>
      <c r="AG466" s="401"/>
      <c r="AH466" s="401"/>
      <c r="AI466" s="401"/>
      <c r="AJ466" s="401"/>
    </row>
    <row r="467" spans="1:36" ht="12">
      <c r="A467" s="401"/>
      <c r="B467" s="401"/>
      <c r="C467" s="401"/>
      <c r="D467" s="401"/>
      <c r="E467" s="401"/>
      <c r="F467" s="401"/>
      <c r="G467" s="402"/>
      <c r="H467" s="401"/>
      <c r="I467" s="401"/>
      <c r="J467" s="402"/>
      <c r="K467" s="403"/>
      <c r="L467" s="404"/>
      <c r="M467" s="404"/>
      <c r="N467" s="401"/>
      <c r="O467" s="401"/>
      <c r="P467" s="401"/>
      <c r="Q467" s="401"/>
      <c r="R467" s="405"/>
      <c r="S467" s="402"/>
      <c r="T467" s="401"/>
      <c r="U467" s="401"/>
      <c r="V467" s="401"/>
      <c r="W467" s="401"/>
      <c r="X467" s="401"/>
      <c r="Y467" s="401"/>
      <c r="Z467" s="401"/>
      <c r="AA467" s="401"/>
      <c r="AB467" s="401"/>
      <c r="AC467" s="401"/>
      <c r="AD467" s="401"/>
      <c r="AE467" s="401"/>
      <c r="AF467" s="401"/>
      <c r="AG467" s="401"/>
      <c r="AH467" s="401"/>
      <c r="AI467" s="401"/>
      <c r="AJ467" s="401"/>
    </row>
    <row r="468" spans="1:36" ht="12">
      <c r="A468" s="401"/>
      <c r="B468" s="401"/>
      <c r="C468" s="401"/>
      <c r="D468" s="401"/>
      <c r="E468" s="401"/>
      <c r="F468" s="401"/>
      <c r="G468" s="402"/>
      <c r="H468" s="401"/>
      <c r="I468" s="401"/>
      <c r="J468" s="402"/>
      <c r="K468" s="403"/>
      <c r="L468" s="404"/>
      <c r="M468" s="404"/>
      <c r="N468" s="401"/>
      <c r="O468" s="401"/>
      <c r="P468" s="401"/>
      <c r="Q468" s="401"/>
      <c r="R468" s="405"/>
      <c r="S468" s="402"/>
      <c r="T468" s="401"/>
      <c r="U468" s="401"/>
      <c r="V468" s="401"/>
      <c r="W468" s="401"/>
      <c r="X468" s="401"/>
      <c r="Y468" s="401"/>
      <c r="Z468" s="401"/>
      <c r="AA468" s="401"/>
      <c r="AB468" s="401"/>
      <c r="AC468" s="401"/>
      <c r="AD468" s="401"/>
      <c r="AE468" s="401"/>
      <c r="AF468" s="401"/>
      <c r="AG468" s="401"/>
      <c r="AH468" s="401"/>
      <c r="AI468" s="401"/>
      <c r="AJ468" s="401"/>
    </row>
    <row r="469" spans="1:36" ht="12">
      <c r="A469" s="401"/>
      <c r="B469" s="401"/>
      <c r="C469" s="401"/>
      <c r="D469" s="401"/>
      <c r="E469" s="401"/>
      <c r="F469" s="401"/>
      <c r="G469" s="402"/>
      <c r="H469" s="401"/>
      <c r="I469" s="401"/>
      <c r="J469" s="402"/>
      <c r="K469" s="403"/>
      <c r="L469" s="404"/>
      <c r="M469" s="404"/>
      <c r="N469" s="401"/>
      <c r="O469" s="401"/>
      <c r="P469" s="401"/>
      <c r="Q469" s="401"/>
      <c r="R469" s="405"/>
      <c r="S469" s="402"/>
      <c r="T469" s="401"/>
      <c r="U469" s="401"/>
      <c r="V469" s="401"/>
      <c r="W469" s="401"/>
      <c r="X469" s="401"/>
      <c r="Y469" s="401"/>
      <c r="Z469" s="401"/>
      <c r="AA469" s="401"/>
      <c r="AB469" s="401"/>
      <c r="AC469" s="401"/>
      <c r="AD469" s="401"/>
      <c r="AE469" s="401"/>
      <c r="AF469" s="401"/>
      <c r="AG469" s="401"/>
      <c r="AH469" s="401"/>
      <c r="AI469" s="401"/>
      <c r="AJ469" s="401"/>
    </row>
    <row r="470" spans="1:36" ht="12">
      <c r="A470" s="401"/>
      <c r="B470" s="401"/>
      <c r="C470" s="401"/>
      <c r="D470" s="401"/>
      <c r="E470" s="401"/>
      <c r="F470" s="401"/>
      <c r="G470" s="402"/>
      <c r="H470" s="401"/>
      <c r="I470" s="401"/>
      <c r="J470" s="402"/>
      <c r="K470" s="403"/>
      <c r="L470" s="404"/>
      <c r="M470" s="404"/>
      <c r="N470" s="401"/>
      <c r="O470" s="401"/>
      <c r="P470" s="401"/>
      <c r="Q470" s="401"/>
      <c r="R470" s="405"/>
      <c r="S470" s="402"/>
      <c r="T470" s="401"/>
      <c r="U470" s="401"/>
      <c r="V470" s="401"/>
      <c r="W470" s="401"/>
      <c r="X470" s="401"/>
      <c r="Y470" s="401"/>
      <c r="Z470" s="401"/>
      <c r="AA470" s="401"/>
      <c r="AB470" s="401"/>
      <c r="AC470" s="401"/>
      <c r="AD470" s="401"/>
      <c r="AE470" s="401"/>
      <c r="AF470" s="401"/>
      <c r="AG470" s="401"/>
      <c r="AH470" s="401"/>
      <c r="AI470" s="401"/>
      <c r="AJ470" s="401"/>
    </row>
    <row r="471" spans="1:36" ht="12">
      <c r="A471" s="401"/>
      <c r="B471" s="401"/>
      <c r="C471" s="401"/>
      <c r="D471" s="401"/>
      <c r="E471" s="401"/>
      <c r="F471" s="401"/>
      <c r="G471" s="402"/>
      <c r="H471" s="401"/>
      <c r="I471" s="401"/>
      <c r="J471" s="402"/>
      <c r="K471" s="403"/>
      <c r="L471" s="404"/>
      <c r="M471" s="404"/>
      <c r="N471" s="401"/>
      <c r="O471" s="401"/>
      <c r="P471" s="401"/>
      <c r="Q471" s="401"/>
      <c r="R471" s="405"/>
      <c r="S471" s="402"/>
      <c r="T471" s="401"/>
      <c r="U471" s="401"/>
      <c r="V471" s="401"/>
      <c r="W471" s="401"/>
      <c r="X471" s="401"/>
      <c r="Y471" s="401"/>
      <c r="Z471" s="401"/>
      <c r="AA471" s="401"/>
      <c r="AB471" s="401"/>
      <c r="AC471" s="401"/>
      <c r="AD471" s="401"/>
      <c r="AE471" s="401"/>
      <c r="AF471" s="401"/>
      <c r="AG471" s="401"/>
      <c r="AH471" s="401"/>
      <c r="AI471" s="401"/>
      <c r="AJ471" s="401"/>
    </row>
    <row r="472" spans="1:36" ht="12">
      <c r="A472" s="401"/>
      <c r="B472" s="401"/>
      <c r="C472" s="401"/>
      <c r="D472" s="401"/>
      <c r="E472" s="401"/>
      <c r="F472" s="401"/>
      <c r="G472" s="402"/>
      <c r="H472" s="401"/>
      <c r="I472" s="401"/>
      <c r="J472" s="402"/>
      <c r="K472" s="403"/>
      <c r="L472" s="404"/>
      <c r="M472" s="404"/>
      <c r="N472" s="401"/>
      <c r="O472" s="401"/>
      <c r="P472" s="401"/>
      <c r="Q472" s="401"/>
      <c r="R472" s="405"/>
      <c r="S472" s="402"/>
      <c r="T472" s="401"/>
      <c r="U472" s="401"/>
      <c r="V472" s="401"/>
      <c r="W472" s="401"/>
      <c r="X472" s="401"/>
      <c r="Y472" s="401"/>
      <c r="Z472" s="401"/>
      <c r="AA472" s="401"/>
      <c r="AB472" s="401"/>
      <c r="AC472" s="401"/>
      <c r="AD472" s="401"/>
      <c r="AE472" s="401"/>
      <c r="AF472" s="401"/>
      <c r="AG472" s="401"/>
      <c r="AH472" s="401"/>
      <c r="AI472" s="401"/>
      <c r="AJ472" s="401"/>
    </row>
    <row r="473" spans="1:36" ht="12">
      <c r="A473" s="401"/>
      <c r="B473" s="401"/>
      <c r="C473" s="401"/>
      <c r="D473" s="401"/>
      <c r="E473" s="401"/>
      <c r="F473" s="401"/>
      <c r="G473" s="402"/>
      <c r="H473" s="401"/>
      <c r="I473" s="401"/>
      <c r="J473" s="402"/>
      <c r="K473" s="403"/>
      <c r="L473" s="404"/>
      <c r="M473" s="404"/>
      <c r="N473" s="401"/>
      <c r="O473" s="401"/>
      <c r="P473" s="401"/>
      <c r="Q473" s="401"/>
      <c r="R473" s="405"/>
      <c r="S473" s="402"/>
      <c r="T473" s="401"/>
      <c r="U473" s="401"/>
      <c r="V473" s="401"/>
      <c r="W473" s="401"/>
      <c r="X473" s="401"/>
      <c r="Y473" s="401"/>
      <c r="Z473" s="401"/>
      <c r="AA473" s="401"/>
      <c r="AB473" s="401"/>
      <c r="AC473" s="401"/>
      <c r="AD473" s="401"/>
      <c r="AE473" s="401"/>
      <c r="AF473" s="401"/>
      <c r="AG473" s="401"/>
      <c r="AH473" s="401"/>
      <c r="AI473" s="401"/>
      <c r="AJ473" s="401"/>
    </row>
    <row r="474" spans="1:36" ht="12">
      <c r="A474" s="401"/>
      <c r="B474" s="401"/>
      <c r="C474" s="401"/>
      <c r="D474" s="401"/>
      <c r="E474" s="401"/>
      <c r="F474" s="401"/>
      <c r="G474" s="402"/>
      <c r="H474" s="401"/>
      <c r="I474" s="401"/>
      <c r="J474" s="402"/>
      <c r="K474" s="403"/>
      <c r="L474" s="404"/>
      <c r="M474" s="404"/>
      <c r="N474" s="401"/>
      <c r="O474" s="401"/>
      <c r="P474" s="401"/>
      <c r="Q474" s="401"/>
      <c r="R474" s="405"/>
      <c r="S474" s="402"/>
      <c r="T474" s="401"/>
      <c r="U474" s="401"/>
      <c r="V474" s="401"/>
      <c r="W474" s="401"/>
      <c r="X474" s="401"/>
      <c r="Y474" s="401"/>
      <c r="Z474" s="401"/>
      <c r="AA474" s="401"/>
      <c r="AB474" s="401"/>
      <c r="AC474" s="401"/>
      <c r="AD474" s="401"/>
      <c r="AE474" s="401"/>
      <c r="AF474" s="401"/>
      <c r="AG474" s="401"/>
      <c r="AH474" s="401"/>
      <c r="AI474" s="401"/>
      <c r="AJ474" s="401"/>
    </row>
    <row r="475" spans="1:36" ht="12">
      <c r="A475" s="401"/>
      <c r="B475" s="401"/>
      <c r="C475" s="401"/>
      <c r="D475" s="401"/>
      <c r="E475" s="401"/>
      <c r="F475" s="401"/>
      <c r="G475" s="402"/>
      <c r="H475" s="401"/>
      <c r="I475" s="401"/>
      <c r="J475" s="402"/>
      <c r="K475" s="403"/>
      <c r="L475" s="404"/>
      <c r="M475" s="404"/>
      <c r="N475" s="401"/>
      <c r="O475" s="401"/>
      <c r="P475" s="401"/>
      <c r="Q475" s="401"/>
      <c r="R475" s="405"/>
      <c r="S475" s="402"/>
      <c r="T475" s="401"/>
      <c r="U475" s="401"/>
      <c r="V475" s="401"/>
      <c r="W475" s="401"/>
      <c r="X475" s="401"/>
      <c r="Y475" s="401"/>
      <c r="Z475" s="401"/>
      <c r="AA475" s="401"/>
      <c r="AB475" s="401"/>
      <c r="AC475" s="401"/>
      <c r="AD475" s="401"/>
      <c r="AE475" s="401"/>
      <c r="AF475" s="401"/>
      <c r="AG475" s="401"/>
      <c r="AH475" s="401"/>
      <c r="AI475" s="401"/>
      <c r="AJ475" s="401"/>
    </row>
    <row r="476" spans="1:36" ht="12">
      <c r="A476" s="401"/>
      <c r="B476" s="401"/>
      <c r="C476" s="401"/>
      <c r="D476" s="401"/>
      <c r="E476" s="401"/>
      <c r="F476" s="401"/>
      <c r="G476" s="402"/>
      <c r="H476" s="401"/>
      <c r="I476" s="401"/>
      <c r="J476" s="402"/>
      <c r="K476" s="403"/>
      <c r="L476" s="404"/>
      <c r="M476" s="404"/>
      <c r="N476" s="401"/>
      <c r="O476" s="401"/>
      <c r="P476" s="401"/>
      <c r="Q476" s="401"/>
      <c r="R476" s="405"/>
      <c r="S476" s="402"/>
      <c r="T476" s="401"/>
      <c r="U476" s="401"/>
      <c r="V476" s="401"/>
      <c r="W476" s="401"/>
      <c r="X476" s="401"/>
      <c r="Y476" s="401"/>
      <c r="Z476" s="401"/>
      <c r="AA476" s="401"/>
      <c r="AB476" s="401"/>
      <c r="AC476" s="401"/>
      <c r="AD476" s="401"/>
      <c r="AE476" s="401"/>
      <c r="AF476" s="401"/>
      <c r="AG476" s="401"/>
      <c r="AH476" s="401"/>
      <c r="AI476" s="401"/>
      <c r="AJ476" s="401"/>
    </row>
    <row r="477" spans="1:36" ht="12">
      <c r="A477" s="401"/>
      <c r="B477" s="401"/>
      <c r="C477" s="401"/>
      <c r="D477" s="401"/>
      <c r="E477" s="401"/>
      <c r="F477" s="401"/>
      <c r="G477" s="402"/>
      <c r="H477" s="401"/>
      <c r="I477" s="401"/>
      <c r="J477" s="402"/>
      <c r="K477" s="403"/>
      <c r="L477" s="404"/>
      <c r="M477" s="404"/>
      <c r="N477" s="401"/>
      <c r="O477" s="401"/>
      <c r="P477" s="401"/>
      <c r="Q477" s="401"/>
      <c r="R477" s="405"/>
      <c r="S477" s="402"/>
      <c r="T477" s="401"/>
      <c r="U477" s="401"/>
      <c r="V477" s="401"/>
      <c r="W477" s="401"/>
      <c r="X477" s="401"/>
      <c r="Y477" s="401"/>
      <c r="Z477" s="401"/>
      <c r="AA477" s="401"/>
      <c r="AB477" s="401"/>
      <c r="AC477" s="401"/>
      <c r="AD477" s="401"/>
      <c r="AE477" s="401"/>
      <c r="AF477" s="401"/>
      <c r="AG477" s="401"/>
      <c r="AH477" s="401"/>
      <c r="AI477" s="401"/>
      <c r="AJ477" s="401"/>
    </row>
    <row r="478" spans="1:36" ht="12">
      <c r="A478" s="401"/>
      <c r="B478" s="401"/>
      <c r="C478" s="401"/>
      <c r="D478" s="401"/>
      <c r="E478" s="401"/>
      <c r="F478" s="401"/>
      <c r="G478" s="402"/>
      <c r="H478" s="401"/>
      <c r="I478" s="401"/>
      <c r="J478" s="402"/>
      <c r="K478" s="403"/>
      <c r="L478" s="404"/>
      <c r="M478" s="404"/>
      <c r="N478" s="401"/>
      <c r="O478" s="401"/>
      <c r="P478" s="401"/>
      <c r="Q478" s="401"/>
      <c r="R478" s="405"/>
      <c r="S478" s="402"/>
      <c r="T478" s="401"/>
      <c r="U478" s="401"/>
      <c r="V478" s="401"/>
      <c r="W478" s="401"/>
      <c r="X478" s="401"/>
      <c r="Y478" s="401"/>
      <c r="Z478" s="401"/>
      <c r="AA478" s="401"/>
      <c r="AB478" s="401"/>
      <c r="AC478" s="401"/>
      <c r="AD478" s="401"/>
      <c r="AE478" s="401"/>
      <c r="AF478" s="401"/>
      <c r="AG478" s="401"/>
      <c r="AH478" s="401"/>
      <c r="AI478" s="401"/>
      <c r="AJ478" s="401"/>
    </row>
    <row r="479" spans="1:36" ht="12">
      <c r="A479" s="401"/>
      <c r="B479" s="401"/>
      <c r="C479" s="401"/>
      <c r="D479" s="401"/>
      <c r="E479" s="401"/>
      <c r="F479" s="401"/>
      <c r="G479" s="402"/>
      <c r="H479" s="401"/>
      <c r="I479" s="401"/>
      <c r="J479" s="402"/>
      <c r="K479" s="403"/>
      <c r="L479" s="404"/>
      <c r="M479" s="404"/>
      <c r="N479" s="401"/>
      <c r="O479" s="401"/>
      <c r="P479" s="401"/>
      <c r="Q479" s="401"/>
      <c r="R479" s="405"/>
      <c r="S479" s="402"/>
      <c r="T479" s="401"/>
      <c r="U479" s="401"/>
      <c r="V479" s="401"/>
      <c r="W479" s="401"/>
      <c r="X479" s="401"/>
      <c r="Y479" s="401"/>
      <c r="Z479" s="401"/>
      <c r="AA479" s="401"/>
      <c r="AB479" s="401"/>
      <c r="AC479" s="401"/>
      <c r="AD479" s="401"/>
      <c r="AE479" s="401"/>
      <c r="AF479" s="401"/>
      <c r="AG479" s="401"/>
      <c r="AH479" s="401"/>
      <c r="AI479" s="401"/>
      <c r="AJ479" s="401"/>
    </row>
    <row r="480" spans="1:36" ht="12">
      <c r="A480" s="401"/>
      <c r="B480" s="401"/>
      <c r="C480" s="401"/>
      <c r="D480" s="401"/>
      <c r="E480" s="401"/>
      <c r="F480" s="401"/>
      <c r="G480" s="402"/>
      <c r="H480" s="401"/>
      <c r="I480" s="401"/>
      <c r="J480" s="402"/>
      <c r="K480" s="403"/>
      <c r="L480" s="404"/>
      <c r="M480" s="404"/>
      <c r="N480" s="401"/>
      <c r="O480" s="401"/>
      <c r="P480" s="401"/>
      <c r="Q480" s="401"/>
      <c r="R480" s="405"/>
      <c r="S480" s="402"/>
      <c r="T480" s="401"/>
      <c r="U480" s="401"/>
      <c r="V480" s="401"/>
      <c r="W480" s="401"/>
      <c r="X480" s="401"/>
      <c r="Y480" s="401"/>
      <c r="Z480" s="401"/>
      <c r="AA480" s="401"/>
      <c r="AB480" s="401"/>
      <c r="AC480" s="401"/>
      <c r="AD480" s="401"/>
      <c r="AE480" s="401"/>
      <c r="AF480" s="401"/>
      <c r="AG480" s="401"/>
      <c r="AH480" s="401"/>
      <c r="AI480" s="401"/>
      <c r="AJ480" s="401"/>
    </row>
    <row r="481" spans="1:36" ht="12">
      <c r="A481" s="401"/>
      <c r="B481" s="401"/>
      <c r="C481" s="401"/>
      <c r="D481" s="401"/>
      <c r="E481" s="401"/>
      <c r="F481" s="401"/>
      <c r="G481" s="402"/>
      <c r="H481" s="401"/>
      <c r="I481" s="401"/>
      <c r="J481" s="402"/>
      <c r="K481" s="403"/>
      <c r="L481" s="404"/>
      <c r="M481" s="404"/>
      <c r="N481" s="401"/>
      <c r="O481" s="401"/>
      <c r="P481" s="401"/>
      <c r="Q481" s="401"/>
      <c r="R481" s="405"/>
      <c r="S481" s="402"/>
      <c r="T481" s="401"/>
      <c r="U481" s="401"/>
      <c r="V481" s="401"/>
      <c r="W481" s="401"/>
      <c r="X481" s="401"/>
      <c r="Y481" s="401"/>
      <c r="Z481" s="401"/>
      <c r="AA481" s="401"/>
      <c r="AB481" s="401"/>
      <c r="AC481" s="401"/>
      <c r="AD481" s="401"/>
      <c r="AE481" s="401"/>
      <c r="AF481" s="401"/>
      <c r="AG481" s="401"/>
      <c r="AH481" s="401"/>
      <c r="AI481" s="401"/>
      <c r="AJ481" s="401"/>
    </row>
    <row r="482" spans="1:36" ht="12">
      <c r="A482" s="401"/>
      <c r="B482" s="401"/>
      <c r="C482" s="401"/>
      <c r="D482" s="401"/>
      <c r="E482" s="401"/>
      <c r="F482" s="401"/>
      <c r="G482" s="402"/>
      <c r="H482" s="401"/>
      <c r="I482" s="401"/>
      <c r="J482" s="402"/>
      <c r="K482" s="403"/>
      <c r="L482" s="404"/>
      <c r="M482" s="404"/>
      <c r="N482" s="401"/>
      <c r="O482" s="401"/>
      <c r="P482" s="401"/>
      <c r="Q482" s="401"/>
      <c r="R482" s="405"/>
      <c r="S482" s="402"/>
      <c r="T482" s="401"/>
      <c r="U482" s="401"/>
      <c r="V482" s="401"/>
      <c r="W482" s="401"/>
      <c r="X482" s="401"/>
      <c r="Y482" s="401"/>
      <c r="Z482" s="401"/>
      <c r="AA482" s="401"/>
      <c r="AB482" s="401"/>
      <c r="AC482" s="401"/>
      <c r="AD482" s="401"/>
      <c r="AE482" s="401"/>
      <c r="AF482" s="401"/>
      <c r="AG482" s="401"/>
      <c r="AH482" s="401"/>
      <c r="AI482" s="401"/>
      <c r="AJ482" s="401"/>
    </row>
    <row r="483" spans="1:36" ht="12">
      <c r="A483" s="401"/>
      <c r="B483" s="401"/>
      <c r="C483" s="401"/>
      <c r="D483" s="401"/>
      <c r="E483" s="401"/>
      <c r="F483" s="401"/>
      <c r="G483" s="402"/>
      <c r="H483" s="401"/>
      <c r="I483" s="401"/>
      <c r="J483" s="402"/>
      <c r="K483" s="403"/>
      <c r="L483" s="404"/>
      <c r="M483" s="404"/>
      <c r="N483" s="401"/>
      <c r="O483" s="401"/>
      <c r="P483" s="401"/>
      <c r="Q483" s="401"/>
      <c r="R483" s="405"/>
      <c r="S483" s="402"/>
      <c r="T483" s="401"/>
      <c r="U483" s="401"/>
      <c r="V483" s="401"/>
      <c r="W483" s="401"/>
      <c r="X483" s="401"/>
      <c r="Y483" s="401"/>
      <c r="Z483" s="401"/>
      <c r="AA483" s="401"/>
      <c r="AB483" s="401"/>
      <c r="AC483" s="401"/>
      <c r="AD483" s="401"/>
      <c r="AE483" s="401"/>
      <c r="AF483" s="401"/>
      <c r="AG483" s="401"/>
      <c r="AH483" s="401"/>
      <c r="AI483" s="401"/>
      <c r="AJ483" s="401"/>
    </row>
    <row r="484" spans="1:36" ht="12">
      <c r="A484" s="401"/>
      <c r="B484" s="401"/>
      <c r="C484" s="401"/>
      <c r="D484" s="401"/>
      <c r="E484" s="401"/>
      <c r="F484" s="401"/>
      <c r="G484" s="402"/>
      <c r="H484" s="401"/>
      <c r="I484" s="401"/>
      <c r="J484" s="402"/>
      <c r="K484" s="403"/>
      <c r="L484" s="404"/>
      <c r="M484" s="404"/>
      <c r="N484" s="401"/>
      <c r="O484" s="401"/>
      <c r="P484" s="401"/>
      <c r="Q484" s="401"/>
      <c r="R484" s="405"/>
      <c r="S484" s="402"/>
      <c r="T484" s="401"/>
      <c r="U484" s="401"/>
      <c r="V484" s="401"/>
      <c r="W484" s="401"/>
      <c r="X484" s="401"/>
      <c r="Y484" s="401"/>
      <c r="Z484" s="401"/>
      <c r="AA484" s="401"/>
      <c r="AB484" s="401"/>
      <c r="AC484" s="401"/>
      <c r="AD484" s="401"/>
      <c r="AE484" s="401"/>
      <c r="AF484" s="401"/>
      <c r="AG484" s="401"/>
      <c r="AH484" s="401"/>
      <c r="AI484" s="401"/>
      <c r="AJ484" s="401"/>
    </row>
    <row r="485" spans="1:36" ht="12">
      <c r="A485" s="401"/>
      <c r="B485" s="401"/>
      <c r="C485" s="401"/>
      <c r="D485" s="401"/>
      <c r="E485" s="401"/>
      <c r="F485" s="401"/>
      <c r="G485" s="402"/>
      <c r="H485" s="401"/>
      <c r="I485" s="401"/>
      <c r="J485" s="402"/>
      <c r="K485" s="403"/>
      <c r="L485" s="404"/>
      <c r="M485" s="404"/>
      <c r="N485" s="401"/>
      <c r="O485" s="401"/>
      <c r="P485" s="401"/>
      <c r="Q485" s="401"/>
      <c r="R485" s="405"/>
      <c r="S485" s="402"/>
      <c r="T485" s="401"/>
      <c r="U485" s="401"/>
      <c r="V485" s="401"/>
      <c r="W485" s="401"/>
      <c r="X485" s="401"/>
      <c r="Y485" s="401"/>
      <c r="Z485" s="401"/>
      <c r="AA485" s="401"/>
      <c r="AB485" s="401"/>
      <c r="AC485" s="401"/>
      <c r="AD485" s="401"/>
      <c r="AE485" s="401"/>
      <c r="AF485" s="401"/>
      <c r="AG485" s="401"/>
      <c r="AH485" s="401"/>
      <c r="AI485" s="401"/>
      <c r="AJ485" s="401"/>
    </row>
    <row r="486" spans="1:36" ht="12">
      <c r="A486" s="401"/>
      <c r="B486" s="401"/>
      <c r="C486" s="401"/>
      <c r="D486" s="401"/>
      <c r="E486" s="401"/>
      <c r="F486" s="401"/>
      <c r="G486" s="402"/>
      <c r="H486" s="401"/>
      <c r="I486" s="401"/>
      <c r="J486" s="402"/>
      <c r="K486" s="403"/>
      <c r="L486" s="404"/>
      <c r="M486" s="404"/>
      <c r="N486" s="401"/>
      <c r="O486" s="401"/>
      <c r="P486" s="401"/>
      <c r="Q486" s="401"/>
      <c r="R486" s="405"/>
      <c r="S486" s="402"/>
      <c r="T486" s="401"/>
      <c r="U486" s="401"/>
      <c r="V486" s="401"/>
      <c r="W486" s="401"/>
      <c r="X486" s="401"/>
      <c r="Y486" s="401"/>
      <c r="Z486" s="401"/>
      <c r="AA486" s="401"/>
      <c r="AB486" s="401"/>
      <c r="AC486" s="401"/>
      <c r="AD486" s="401"/>
      <c r="AE486" s="401"/>
      <c r="AF486" s="401"/>
      <c r="AG486" s="401"/>
      <c r="AH486" s="401"/>
      <c r="AI486" s="401"/>
      <c r="AJ486" s="401"/>
    </row>
    <row r="487" spans="1:36" ht="12">
      <c r="A487" s="401"/>
      <c r="B487" s="401"/>
      <c r="C487" s="401"/>
      <c r="D487" s="401"/>
      <c r="E487" s="401"/>
      <c r="F487" s="401"/>
      <c r="G487" s="402"/>
      <c r="H487" s="401"/>
      <c r="I487" s="401"/>
      <c r="J487" s="402"/>
      <c r="K487" s="403"/>
      <c r="L487" s="404"/>
      <c r="M487" s="404"/>
      <c r="N487" s="401"/>
      <c r="O487" s="401"/>
      <c r="P487" s="401"/>
      <c r="Q487" s="401"/>
      <c r="R487" s="405"/>
      <c r="S487" s="402"/>
      <c r="T487" s="401"/>
      <c r="U487" s="401"/>
      <c r="V487" s="401"/>
      <c r="W487" s="401"/>
      <c r="X487" s="401"/>
      <c r="Y487" s="401"/>
      <c r="Z487" s="401"/>
      <c r="AA487" s="401"/>
      <c r="AB487" s="401"/>
      <c r="AC487" s="401"/>
      <c r="AD487" s="401"/>
      <c r="AE487" s="401"/>
      <c r="AF487" s="401"/>
      <c r="AG487" s="401"/>
      <c r="AH487" s="401"/>
      <c r="AI487" s="401"/>
      <c r="AJ487" s="401"/>
    </row>
    <row r="488" spans="1:36" ht="12">
      <c r="A488" s="401"/>
      <c r="B488" s="401"/>
      <c r="C488" s="401"/>
      <c r="D488" s="401"/>
      <c r="E488" s="401"/>
      <c r="F488" s="401"/>
      <c r="G488" s="402"/>
      <c r="H488" s="401"/>
      <c r="I488" s="401"/>
      <c r="J488" s="402"/>
      <c r="K488" s="403"/>
      <c r="L488" s="404"/>
      <c r="M488" s="404"/>
      <c r="N488" s="401"/>
      <c r="O488" s="401"/>
      <c r="P488" s="401"/>
      <c r="Q488" s="401"/>
      <c r="R488" s="405"/>
      <c r="S488" s="402"/>
      <c r="T488" s="401"/>
      <c r="U488" s="401"/>
      <c r="V488" s="401"/>
      <c r="W488" s="401"/>
      <c r="X488" s="401"/>
      <c r="Y488" s="401"/>
      <c r="Z488" s="401"/>
      <c r="AA488" s="401"/>
      <c r="AB488" s="401"/>
      <c r="AC488" s="401"/>
      <c r="AD488" s="401"/>
      <c r="AE488" s="401"/>
      <c r="AF488" s="401"/>
      <c r="AG488" s="401"/>
      <c r="AH488" s="401"/>
      <c r="AI488" s="401"/>
      <c r="AJ488" s="401"/>
    </row>
    <row r="489" spans="1:36" ht="12">
      <c r="A489" s="401"/>
      <c r="B489" s="401"/>
      <c r="C489" s="401"/>
      <c r="D489" s="401"/>
      <c r="E489" s="401"/>
      <c r="F489" s="401"/>
      <c r="G489" s="402"/>
      <c r="H489" s="401"/>
      <c r="I489" s="401"/>
      <c r="J489" s="402"/>
      <c r="K489" s="403"/>
      <c r="L489" s="404"/>
      <c r="M489" s="404"/>
      <c r="N489" s="401"/>
      <c r="O489" s="401"/>
      <c r="P489" s="401"/>
      <c r="Q489" s="401"/>
      <c r="R489" s="405"/>
      <c r="S489" s="402"/>
      <c r="T489" s="401"/>
      <c r="U489" s="401"/>
      <c r="V489" s="401"/>
      <c r="W489" s="401"/>
      <c r="X489" s="401"/>
      <c r="Y489" s="401"/>
      <c r="Z489" s="401"/>
      <c r="AA489" s="401"/>
      <c r="AB489" s="401"/>
      <c r="AC489" s="401"/>
      <c r="AD489" s="401"/>
      <c r="AE489" s="401"/>
      <c r="AF489" s="401"/>
      <c r="AG489" s="401"/>
      <c r="AH489" s="401"/>
      <c r="AI489" s="401"/>
      <c r="AJ489" s="401"/>
    </row>
    <row r="490" spans="1:36" ht="12">
      <c r="A490" s="401"/>
      <c r="B490" s="401"/>
      <c r="C490" s="401"/>
      <c r="D490" s="401"/>
      <c r="E490" s="401"/>
      <c r="F490" s="401"/>
      <c r="G490" s="402"/>
      <c r="H490" s="401"/>
      <c r="I490" s="401"/>
      <c r="J490" s="402"/>
      <c r="K490" s="403"/>
      <c r="L490" s="404"/>
      <c r="M490" s="404"/>
      <c r="N490" s="401"/>
      <c r="O490" s="401"/>
      <c r="P490" s="401"/>
      <c r="Q490" s="401"/>
      <c r="R490" s="405"/>
      <c r="S490" s="402"/>
      <c r="T490" s="401"/>
      <c r="U490" s="401"/>
      <c r="V490" s="401"/>
      <c r="W490" s="401"/>
      <c r="X490" s="401"/>
      <c r="Y490" s="401"/>
      <c r="Z490" s="401"/>
      <c r="AA490" s="401"/>
      <c r="AB490" s="401"/>
      <c r="AC490" s="401"/>
      <c r="AD490" s="401"/>
      <c r="AE490" s="401"/>
      <c r="AF490" s="401"/>
      <c r="AG490" s="401"/>
      <c r="AH490" s="401"/>
      <c r="AI490" s="401"/>
      <c r="AJ490" s="401"/>
    </row>
    <row r="491" spans="1:36" ht="12">
      <c r="A491" s="401"/>
      <c r="B491" s="401"/>
      <c r="C491" s="401"/>
      <c r="D491" s="401"/>
      <c r="E491" s="401"/>
      <c r="F491" s="401"/>
      <c r="G491" s="402"/>
      <c r="H491" s="401"/>
      <c r="I491" s="401"/>
      <c r="J491" s="402"/>
      <c r="K491" s="403"/>
      <c r="L491" s="404"/>
      <c r="M491" s="404"/>
      <c r="N491" s="401"/>
      <c r="O491" s="401"/>
      <c r="P491" s="401"/>
      <c r="Q491" s="401"/>
      <c r="R491" s="405"/>
      <c r="S491" s="402"/>
      <c r="T491" s="401"/>
      <c r="U491" s="401"/>
      <c r="V491" s="401"/>
      <c r="W491" s="401"/>
      <c r="X491" s="401"/>
      <c r="Y491" s="401"/>
      <c r="Z491" s="401"/>
      <c r="AA491" s="401"/>
      <c r="AB491" s="401"/>
      <c r="AC491" s="401"/>
      <c r="AD491" s="401"/>
      <c r="AE491" s="401"/>
      <c r="AF491" s="401"/>
      <c r="AG491" s="401"/>
      <c r="AH491" s="401"/>
      <c r="AI491" s="401"/>
      <c r="AJ491" s="401"/>
    </row>
    <row r="492" spans="1:36" ht="12">
      <c r="A492" s="401"/>
      <c r="B492" s="401"/>
      <c r="C492" s="401"/>
      <c r="D492" s="401"/>
      <c r="E492" s="401"/>
      <c r="F492" s="401"/>
      <c r="G492" s="402"/>
      <c r="H492" s="401"/>
      <c r="I492" s="401"/>
      <c r="J492" s="402"/>
      <c r="K492" s="403"/>
      <c r="L492" s="404"/>
      <c r="M492" s="404"/>
      <c r="N492" s="401"/>
      <c r="O492" s="401"/>
      <c r="P492" s="401"/>
      <c r="Q492" s="401"/>
      <c r="R492" s="405"/>
      <c r="S492" s="402"/>
      <c r="T492" s="401"/>
      <c r="U492" s="401"/>
      <c r="V492" s="401"/>
      <c r="W492" s="401"/>
      <c r="X492" s="401"/>
      <c r="Y492" s="401"/>
      <c r="Z492" s="401"/>
      <c r="AA492" s="401"/>
      <c r="AB492" s="401"/>
      <c r="AC492" s="401"/>
      <c r="AD492" s="401"/>
      <c r="AE492" s="401"/>
      <c r="AF492" s="401"/>
      <c r="AG492" s="401"/>
      <c r="AH492" s="401"/>
      <c r="AI492" s="401"/>
      <c r="AJ492" s="401"/>
    </row>
  </sheetData>
  <sheetProtection algorithmName="SHA-512" hashValue="wSGGFxFtSJtZ5HqFy48Bkb/8iH+LsSWvFz1d2pKG9LcywcnNf5z2O6cNrj3CwsytSfhVeA9/aRhQEo7UfM2AEQ==" saltValue="f0BXd8/n/vaDoAXy72aFWw==" spinCount="100000" sheet="1" objects="1" scenarios="1"/>
  <mergeCells count="45">
    <mergeCell ref="A7:F7"/>
    <mergeCell ref="A8:F8"/>
    <mergeCell ref="A9:F9"/>
    <mergeCell ref="A10:F10"/>
    <mergeCell ref="AI12:AJ13"/>
    <mergeCell ref="B13:B15"/>
    <mergeCell ref="C13:C15"/>
    <mergeCell ref="D13:D15"/>
    <mergeCell ref="E13:E15"/>
    <mergeCell ref="A12:A15"/>
    <mergeCell ref="B12:F12"/>
    <mergeCell ref="G12:T12"/>
    <mergeCell ref="U12:AD12"/>
    <mergeCell ref="AE12:AH13"/>
    <mergeCell ref="F13:F15"/>
    <mergeCell ref="G13:G15"/>
    <mergeCell ref="H13:H15"/>
    <mergeCell ref="I13:K14"/>
    <mergeCell ref="L13:R13"/>
    <mergeCell ref="U13:U15"/>
    <mergeCell ref="V13:Y13"/>
    <mergeCell ref="Z13:Z15"/>
    <mergeCell ref="AA13:AD13"/>
    <mergeCell ref="L14:L15"/>
    <mergeCell ref="M14:M15"/>
    <mergeCell ref="N14:Q14"/>
    <mergeCell ref="V14:V15"/>
    <mergeCell ref="W14:W15"/>
    <mergeCell ref="S13:S15"/>
    <mergeCell ref="A304:AJ304"/>
    <mergeCell ref="A319:F319"/>
    <mergeCell ref="A321:F321"/>
    <mergeCell ref="AE14:AE15"/>
    <mergeCell ref="AF14:AF15"/>
    <mergeCell ref="AG14:AG15"/>
    <mergeCell ref="AH14:AH15"/>
    <mergeCell ref="AI14:AI15"/>
    <mergeCell ref="AJ14:AJ15"/>
    <mergeCell ref="X14:X15"/>
    <mergeCell ref="Y14:Y15"/>
    <mergeCell ref="AA14:AA15"/>
    <mergeCell ref="AB14:AB15"/>
    <mergeCell ref="AC14:AC15"/>
    <mergeCell ref="AD14:AD15"/>
    <mergeCell ref="T13:T1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F1C7-ABF7-0D4F-8462-E1519CFA2E17}">
  <sheetPr codeName="Hoja12">
    <outlinePr summaryBelow="0" summaryRight="0"/>
  </sheetPr>
  <dimension ref="A1:AJ63"/>
  <sheetViews>
    <sheetView showGridLines="0" tabSelected="1" topLeftCell="C1" zoomScale="130" zoomScaleNormal="130" workbookViewId="0">
      <selection activeCell="J19" sqref="J19"/>
    </sheetView>
  </sheetViews>
  <sheetFormatPr baseColWidth="10" defaultColWidth="11.44140625" defaultRowHeight="9.6"/>
  <cols>
    <col min="1" max="1" width="3.77734375" style="59" bestFit="1" customWidth="1"/>
    <col min="2" max="2" width="4.6640625" style="59" customWidth="1"/>
    <col min="3" max="6" width="3.77734375" style="59" customWidth="1"/>
    <col min="7" max="7" width="24.44140625" style="59" bestFit="1" customWidth="1"/>
    <col min="8" max="8" width="35.44140625" style="59" customWidth="1"/>
    <col min="9" max="9" width="8.77734375" style="59" bestFit="1" customWidth="1"/>
    <col min="10" max="10" width="18.44140625" style="59" customWidth="1"/>
    <col min="11" max="11" width="5.109375" style="59" customWidth="1"/>
    <col min="12" max="12" width="17.33203125" style="59" customWidth="1"/>
    <col min="13" max="13" width="20" style="59" customWidth="1"/>
    <col min="14" max="17" width="5" style="59" customWidth="1"/>
    <col min="18" max="18" width="5.109375" style="59" bestFit="1" customWidth="1"/>
    <col min="19" max="19" width="14.44140625" style="59" customWidth="1"/>
    <col min="20" max="20" width="23.77734375" style="59" customWidth="1"/>
    <col min="21" max="21" width="11.33203125" style="59" customWidth="1"/>
    <col min="22" max="22" width="8.109375" style="59" customWidth="1"/>
    <col min="23" max="23" width="10.6640625" style="59" customWidth="1"/>
    <col min="24" max="24" width="13.33203125" style="59" customWidth="1"/>
    <col min="25" max="25" width="23.77734375" style="59" customWidth="1"/>
    <col min="26" max="26" width="8.44140625" style="59" hidden="1" customWidth="1"/>
    <col min="27" max="27" width="8.33203125" style="59" hidden="1" customWidth="1"/>
    <col min="28" max="28" width="10.77734375" style="59" hidden="1" customWidth="1"/>
    <col min="29" max="29" width="10.6640625" style="59" hidden="1" customWidth="1"/>
    <col min="30" max="30" width="23.77734375" style="59" hidden="1" customWidth="1"/>
    <col min="31" max="31" width="9.109375" style="59" hidden="1" customWidth="1"/>
    <col min="32" max="32" width="12.6640625" style="59" hidden="1" customWidth="1"/>
    <col min="33" max="33" width="14.77734375" style="59" hidden="1" customWidth="1"/>
    <col min="34" max="34" width="23.77734375" style="59" hidden="1" customWidth="1"/>
    <col min="35" max="35" width="16.109375" style="59" customWidth="1"/>
    <col min="36" max="36" width="16.332031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746</v>
      </c>
    </row>
    <row r="10" spans="1:36" ht="10.199999999999999">
      <c r="A10" s="562" t="s">
        <v>596</v>
      </c>
      <c r="B10" s="563"/>
      <c r="C10" s="563"/>
      <c r="D10" s="563"/>
      <c r="E10" s="563"/>
      <c r="F10" s="563"/>
      <c r="G10" s="226" t="s">
        <v>296</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206.55" customHeight="1" collapsed="1">
      <c r="A16" s="63">
        <v>1</v>
      </c>
      <c r="B16" s="162" t="s">
        <v>415</v>
      </c>
      <c r="C16" s="162">
        <v>0</v>
      </c>
      <c r="D16" s="162">
        <v>0</v>
      </c>
      <c r="E16" s="162">
        <v>0</v>
      </c>
      <c r="F16" s="162">
        <v>6</v>
      </c>
      <c r="G16" s="163" t="s">
        <v>498</v>
      </c>
      <c r="H16" s="164" t="s">
        <v>2095</v>
      </c>
      <c r="I16" s="163" t="s">
        <v>18</v>
      </c>
      <c r="J16" s="163" t="s">
        <v>353</v>
      </c>
      <c r="K16" s="163">
        <v>19</v>
      </c>
      <c r="L16" s="165" t="s">
        <v>2096</v>
      </c>
      <c r="M16" s="165" t="s">
        <v>2097</v>
      </c>
      <c r="N16" s="65">
        <v>1</v>
      </c>
      <c r="O16" s="65">
        <v>1</v>
      </c>
      <c r="P16" s="65">
        <v>1</v>
      </c>
      <c r="Q16" s="65">
        <v>1</v>
      </c>
      <c r="R16" s="65">
        <f>N16+O16+P16+Q16</f>
        <v>4</v>
      </c>
      <c r="S16" s="105" t="s">
        <v>2098</v>
      </c>
      <c r="T16" s="166" t="s">
        <v>2099</v>
      </c>
      <c r="U16" s="159">
        <f>N16+O16</f>
        <v>2</v>
      </c>
      <c r="V16" s="273">
        <v>2</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66" t="s">
        <v>2100</v>
      </c>
      <c r="Z16" s="159">
        <f>P16+Q16</f>
        <v>2</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2</v>
      </c>
      <c r="AF16" s="100">
        <f>IF(AE16="","No hay ejecución",IF(AND(AE16&gt;0), AE16/R16,"No hay Programación"))</f>
        <v>0.5</v>
      </c>
      <c r="AG16" s="105" t="str">
        <f>IF(AF16="No hay ejecución","NA",IF(AF16&gt;=90%,"De acuerdo a lo programado",IF(AF16&gt;=70%,"Atraso Leve",IF(AF16&lt;70%,"Incumplimiento"))))</f>
        <v>Incumplimiento</v>
      </c>
      <c r="AH16" s="166"/>
      <c r="AI16" s="65" t="s">
        <v>502</v>
      </c>
      <c r="AJ16" s="105" t="s">
        <v>502</v>
      </c>
    </row>
    <row r="17" spans="1:36" ht="78" customHeight="1" collapsed="1">
      <c r="A17" s="63">
        <v>2</v>
      </c>
      <c r="B17" s="162" t="s">
        <v>415</v>
      </c>
      <c r="C17" s="162">
        <v>0</v>
      </c>
      <c r="D17" s="162">
        <v>0</v>
      </c>
      <c r="E17" s="162">
        <v>0</v>
      </c>
      <c r="F17" s="162">
        <v>6</v>
      </c>
      <c r="G17" s="163" t="s">
        <v>498</v>
      </c>
      <c r="H17" s="164" t="s">
        <v>2101</v>
      </c>
      <c r="I17" s="163" t="s">
        <v>20</v>
      </c>
      <c r="J17" s="163" t="s">
        <v>353</v>
      </c>
      <c r="K17" s="163">
        <v>17</v>
      </c>
      <c r="L17" s="165" t="s">
        <v>2096</v>
      </c>
      <c r="M17" s="165" t="s">
        <v>2097</v>
      </c>
      <c r="N17" s="65">
        <v>2</v>
      </c>
      <c r="O17" s="65">
        <v>2</v>
      </c>
      <c r="P17" s="65">
        <v>2</v>
      </c>
      <c r="Q17" s="65">
        <v>1</v>
      </c>
      <c r="R17" s="65">
        <f t="shared" ref="R17:R23" si="3">N17+O17+P17+Q17</f>
        <v>7</v>
      </c>
      <c r="S17" s="105" t="s">
        <v>2098</v>
      </c>
      <c r="T17" s="166" t="s">
        <v>2102</v>
      </c>
      <c r="U17" s="159">
        <f t="shared" ref="U17:U23" si="4">N17+O17</f>
        <v>4</v>
      </c>
      <c r="V17" s="273">
        <v>4</v>
      </c>
      <c r="W17" s="100">
        <f t="shared" ref="W17:W23" si="5">IF(V17="","No hay ejecución",IF(AND(U17&gt;0), V17/U17,"No hay Programación"))</f>
        <v>1</v>
      </c>
      <c r="X17" s="105" t="str">
        <f t="shared" ref="X17:X23" si="6">IF(W17="No hay ejecución","NA",IF(W17&gt;=90%,"De acuerdo a lo programado",IF(W17&gt;=70%,"Atraso Leve",IF(W17&lt;70%,"En Riesgo de no Cumplimiento"))))</f>
        <v>De acuerdo a lo programado</v>
      </c>
      <c r="Y17" s="166" t="s">
        <v>2103</v>
      </c>
      <c r="Z17" s="159">
        <f t="shared" ref="Z17:Z23" si="7">P17+Q17</f>
        <v>3</v>
      </c>
      <c r="AA17" s="159"/>
      <c r="AB17" s="100" t="str">
        <f t="shared" ref="AB17:AB23" si="8">IF(AA17="","No hay ejecución",IF(AND(Z17&gt;0), AA17/Z17,"No hay Programación"))</f>
        <v>No hay ejecución</v>
      </c>
      <c r="AC17" s="105" t="str">
        <f t="shared" ref="AC17:AC23" si="9">IF(AB17="No hay ejecución","NA",IF(AB17&gt;=90%,"De acuerdo a lo programado",IF(AB17&gt;=70%,"Atraso Leve",IF(AB17&lt;70%,"En Riesgo de no Cumplimiento"))))</f>
        <v>NA</v>
      </c>
      <c r="AD17" s="166"/>
      <c r="AE17" s="65">
        <f t="shared" ref="AE17:AE23" si="10">V17+AA17</f>
        <v>4</v>
      </c>
      <c r="AF17" s="100">
        <f t="shared" ref="AF17:AF23" si="11">IF(AE17="","No hay ejecución",IF(AND(AE17&gt;0), AE17/R17,"No hay Programación"))</f>
        <v>0.5714285714285714</v>
      </c>
      <c r="AG17" s="105" t="str">
        <f t="shared" ref="AG17:AG23" si="12">IF(AF17="No hay ejecución","NA",IF(AF17&gt;=90%,"De acuerdo a lo programado",IF(AF17&gt;=70%,"Atraso Leve",IF(AF17&lt;70%,"Incumplimiento"))))</f>
        <v>Incumplimiento</v>
      </c>
      <c r="AH17" s="166"/>
      <c r="AI17" s="65" t="s">
        <v>502</v>
      </c>
      <c r="AJ17" s="105" t="s">
        <v>502</v>
      </c>
    </row>
    <row r="18" spans="1:36" ht="77.55" customHeight="1" collapsed="1">
      <c r="A18" s="63">
        <v>3</v>
      </c>
      <c r="B18" s="162" t="s">
        <v>415</v>
      </c>
      <c r="C18" s="162">
        <v>0</v>
      </c>
      <c r="D18" s="162">
        <v>0</v>
      </c>
      <c r="E18" s="162">
        <v>0</v>
      </c>
      <c r="F18" s="162">
        <v>6</v>
      </c>
      <c r="G18" s="163" t="s">
        <v>498</v>
      </c>
      <c r="H18" s="164" t="s">
        <v>2104</v>
      </c>
      <c r="I18" s="163" t="s">
        <v>20</v>
      </c>
      <c r="J18" s="163" t="s">
        <v>353</v>
      </c>
      <c r="K18" s="163">
        <v>19</v>
      </c>
      <c r="L18" s="165" t="s">
        <v>2105</v>
      </c>
      <c r="M18" s="165" t="s">
        <v>2106</v>
      </c>
      <c r="N18" s="65">
        <v>1</v>
      </c>
      <c r="O18" s="65">
        <v>1</v>
      </c>
      <c r="P18" s="65">
        <v>1</v>
      </c>
      <c r="Q18" s="65">
        <v>1</v>
      </c>
      <c r="R18" s="65">
        <f t="shared" si="3"/>
        <v>4</v>
      </c>
      <c r="S18" s="105" t="s">
        <v>2098</v>
      </c>
      <c r="T18" s="166" t="s">
        <v>2107</v>
      </c>
      <c r="U18" s="159">
        <f t="shared" si="4"/>
        <v>2</v>
      </c>
      <c r="V18" s="273">
        <v>2</v>
      </c>
      <c r="W18" s="100">
        <f t="shared" si="5"/>
        <v>1</v>
      </c>
      <c r="X18" s="105" t="str">
        <f t="shared" si="6"/>
        <v>De acuerdo a lo programado</v>
      </c>
      <c r="Y18" s="166" t="s">
        <v>2108</v>
      </c>
      <c r="Z18" s="159">
        <f t="shared" si="7"/>
        <v>2</v>
      </c>
      <c r="AA18" s="159"/>
      <c r="AB18" s="100" t="str">
        <f t="shared" si="8"/>
        <v>No hay ejecución</v>
      </c>
      <c r="AC18" s="105" t="str">
        <f t="shared" si="9"/>
        <v>NA</v>
      </c>
      <c r="AD18" s="166"/>
      <c r="AE18" s="65">
        <f t="shared" si="10"/>
        <v>2</v>
      </c>
      <c r="AF18" s="100">
        <f t="shared" si="11"/>
        <v>0.5</v>
      </c>
      <c r="AG18" s="105" t="str">
        <f t="shared" si="12"/>
        <v>Incumplimiento</v>
      </c>
      <c r="AH18" s="166"/>
      <c r="AI18" s="65" t="s">
        <v>502</v>
      </c>
      <c r="AJ18" s="105" t="s">
        <v>502</v>
      </c>
    </row>
    <row r="19" spans="1:36" ht="73.5" customHeight="1" collapsed="1">
      <c r="A19" s="63">
        <v>4</v>
      </c>
      <c r="B19" s="162" t="s">
        <v>400</v>
      </c>
      <c r="C19" s="162">
        <v>0</v>
      </c>
      <c r="D19" s="162">
        <v>0</v>
      </c>
      <c r="E19" s="162">
        <v>0</v>
      </c>
      <c r="F19" s="162">
        <v>6</v>
      </c>
      <c r="G19" s="163" t="s">
        <v>498</v>
      </c>
      <c r="H19" s="164" t="s">
        <v>2109</v>
      </c>
      <c r="I19" s="163" t="s">
        <v>18</v>
      </c>
      <c r="J19" s="163" t="s">
        <v>353</v>
      </c>
      <c r="K19" s="163">
        <v>19</v>
      </c>
      <c r="L19" s="165" t="s">
        <v>2110</v>
      </c>
      <c r="M19" s="165" t="s">
        <v>2111</v>
      </c>
      <c r="N19" s="65">
        <v>1</v>
      </c>
      <c r="O19" s="65">
        <v>2</v>
      </c>
      <c r="P19" s="65">
        <v>0</v>
      </c>
      <c r="Q19" s="65">
        <v>0</v>
      </c>
      <c r="R19" s="65">
        <f t="shared" si="3"/>
        <v>3</v>
      </c>
      <c r="S19" s="105" t="s">
        <v>2098</v>
      </c>
      <c r="T19" s="166" t="s">
        <v>7551</v>
      </c>
      <c r="U19" s="159">
        <f t="shared" si="4"/>
        <v>3</v>
      </c>
      <c r="V19" s="273">
        <v>3</v>
      </c>
      <c r="W19" s="100">
        <f t="shared" si="5"/>
        <v>1</v>
      </c>
      <c r="X19" s="105" t="str">
        <f t="shared" si="6"/>
        <v>De acuerdo a lo programado</v>
      </c>
      <c r="Y19" s="166" t="s">
        <v>2112</v>
      </c>
      <c r="Z19" s="159">
        <f t="shared" si="7"/>
        <v>0</v>
      </c>
      <c r="AA19" s="159"/>
      <c r="AB19" s="100" t="str">
        <f t="shared" si="8"/>
        <v>No hay ejecución</v>
      </c>
      <c r="AC19" s="105" t="str">
        <f t="shared" si="9"/>
        <v>NA</v>
      </c>
      <c r="AD19" s="166"/>
      <c r="AE19" s="65">
        <f t="shared" si="10"/>
        <v>3</v>
      </c>
      <c r="AF19" s="100">
        <f t="shared" si="11"/>
        <v>1</v>
      </c>
      <c r="AG19" s="105" t="str">
        <f t="shared" si="12"/>
        <v>De acuerdo a lo programado</v>
      </c>
      <c r="AH19" s="166"/>
      <c r="AI19" s="65" t="s">
        <v>502</v>
      </c>
      <c r="AJ19" s="105" t="s">
        <v>502</v>
      </c>
    </row>
    <row r="20" spans="1:36" ht="40.049999999999997" customHeight="1" collapsed="1">
      <c r="A20" s="63">
        <v>5</v>
      </c>
      <c r="B20" s="162" t="s">
        <v>415</v>
      </c>
      <c r="C20" s="162">
        <v>0</v>
      </c>
      <c r="D20" s="162">
        <v>0</v>
      </c>
      <c r="E20" s="162">
        <v>0</v>
      </c>
      <c r="F20" s="162">
        <v>6</v>
      </c>
      <c r="G20" s="163" t="s">
        <v>498</v>
      </c>
      <c r="H20" s="164" t="s">
        <v>2113</v>
      </c>
      <c r="I20" s="163" t="s">
        <v>20</v>
      </c>
      <c r="J20" s="163" t="s">
        <v>353</v>
      </c>
      <c r="K20" s="163">
        <v>17</v>
      </c>
      <c r="L20" s="165" t="s">
        <v>2114</v>
      </c>
      <c r="M20" s="165" t="s">
        <v>2115</v>
      </c>
      <c r="N20" s="65">
        <v>1</v>
      </c>
      <c r="O20" s="65">
        <v>1</v>
      </c>
      <c r="P20" s="65">
        <v>1</v>
      </c>
      <c r="Q20" s="65">
        <v>1</v>
      </c>
      <c r="R20" s="65">
        <f t="shared" si="3"/>
        <v>4</v>
      </c>
      <c r="S20" s="105" t="s">
        <v>2098</v>
      </c>
      <c r="T20" s="166" t="s">
        <v>2116</v>
      </c>
      <c r="U20" s="159">
        <f t="shared" si="4"/>
        <v>2</v>
      </c>
      <c r="V20" s="273">
        <v>2</v>
      </c>
      <c r="W20" s="100">
        <f t="shared" si="5"/>
        <v>1</v>
      </c>
      <c r="X20" s="105" t="str">
        <f t="shared" si="6"/>
        <v>De acuerdo a lo programado</v>
      </c>
      <c r="Y20" s="166" t="s">
        <v>2117</v>
      </c>
      <c r="Z20" s="159">
        <f t="shared" si="7"/>
        <v>2</v>
      </c>
      <c r="AA20" s="159"/>
      <c r="AB20" s="100" t="str">
        <f t="shared" si="8"/>
        <v>No hay ejecución</v>
      </c>
      <c r="AC20" s="105" t="str">
        <f t="shared" si="9"/>
        <v>NA</v>
      </c>
      <c r="AD20" s="166"/>
      <c r="AE20" s="65">
        <f t="shared" si="10"/>
        <v>2</v>
      </c>
      <c r="AF20" s="100">
        <f t="shared" si="11"/>
        <v>0.5</v>
      </c>
      <c r="AG20" s="105" t="str">
        <f t="shared" si="12"/>
        <v>Incumplimiento</v>
      </c>
      <c r="AH20" s="166"/>
      <c r="AI20" s="65" t="s">
        <v>502</v>
      </c>
      <c r="AJ20" s="105" t="s">
        <v>502</v>
      </c>
    </row>
    <row r="21" spans="1:36" ht="35.549999999999997" customHeight="1" collapsed="1">
      <c r="A21" s="63">
        <v>6</v>
      </c>
      <c r="B21" s="162" t="s">
        <v>415</v>
      </c>
      <c r="C21" s="162">
        <v>0</v>
      </c>
      <c r="D21" s="162">
        <v>0</v>
      </c>
      <c r="E21" s="162" t="s">
        <v>268</v>
      </c>
      <c r="F21" s="162">
        <v>6</v>
      </c>
      <c r="G21" s="163" t="s">
        <v>498</v>
      </c>
      <c r="H21" s="164" t="s">
        <v>2118</v>
      </c>
      <c r="I21" s="163" t="s">
        <v>18</v>
      </c>
      <c r="J21" s="163" t="s">
        <v>353</v>
      </c>
      <c r="K21" s="163">
        <v>19</v>
      </c>
      <c r="L21" s="165" t="s">
        <v>2119</v>
      </c>
      <c r="M21" s="165" t="s">
        <v>2120</v>
      </c>
      <c r="N21" s="65">
        <v>0</v>
      </c>
      <c r="O21" s="65">
        <v>1</v>
      </c>
      <c r="P21" s="65">
        <v>1</v>
      </c>
      <c r="Q21" s="65">
        <v>0</v>
      </c>
      <c r="R21" s="65">
        <f t="shared" si="3"/>
        <v>2</v>
      </c>
      <c r="S21" s="105" t="s">
        <v>2098</v>
      </c>
      <c r="T21" s="166" t="s">
        <v>2121</v>
      </c>
      <c r="U21" s="159">
        <f t="shared" si="4"/>
        <v>1</v>
      </c>
      <c r="V21" s="273">
        <v>1</v>
      </c>
      <c r="W21" s="100">
        <f t="shared" si="5"/>
        <v>1</v>
      </c>
      <c r="X21" s="105" t="str">
        <f t="shared" si="6"/>
        <v>De acuerdo a lo programado</v>
      </c>
      <c r="Y21" s="166" t="s">
        <v>2122</v>
      </c>
      <c r="Z21" s="159">
        <f t="shared" si="7"/>
        <v>1</v>
      </c>
      <c r="AA21" s="159"/>
      <c r="AB21" s="100" t="str">
        <f t="shared" si="8"/>
        <v>No hay ejecución</v>
      </c>
      <c r="AC21" s="105" t="str">
        <f t="shared" si="9"/>
        <v>NA</v>
      </c>
      <c r="AD21" s="166"/>
      <c r="AE21" s="65">
        <f t="shared" si="10"/>
        <v>1</v>
      </c>
      <c r="AF21" s="100">
        <f t="shared" si="11"/>
        <v>0.5</v>
      </c>
      <c r="AG21" s="105" t="str">
        <f t="shared" si="12"/>
        <v>Incumplimiento</v>
      </c>
      <c r="AH21" s="166"/>
      <c r="AI21" s="65" t="s">
        <v>502</v>
      </c>
      <c r="AJ21" s="105" t="s">
        <v>502</v>
      </c>
    </row>
    <row r="22" spans="1:36" ht="37.5" customHeight="1" collapsed="1">
      <c r="A22" s="63">
        <v>7</v>
      </c>
      <c r="B22" s="162">
        <v>0</v>
      </c>
      <c r="C22" s="162">
        <v>0</v>
      </c>
      <c r="D22" s="162">
        <v>0</v>
      </c>
      <c r="E22" s="162">
        <v>0</v>
      </c>
      <c r="F22" s="162">
        <v>6</v>
      </c>
      <c r="G22" s="163" t="s">
        <v>498</v>
      </c>
      <c r="H22" s="164" t="s">
        <v>2123</v>
      </c>
      <c r="I22" s="163" t="s">
        <v>20</v>
      </c>
      <c r="J22" s="163" t="s">
        <v>172</v>
      </c>
      <c r="K22" s="163" t="s">
        <v>172</v>
      </c>
      <c r="L22" s="165" t="s">
        <v>2124</v>
      </c>
      <c r="M22" s="165" t="s">
        <v>2125</v>
      </c>
      <c r="N22" s="65">
        <v>1</v>
      </c>
      <c r="O22" s="65">
        <v>1</v>
      </c>
      <c r="P22" s="65">
        <v>1</v>
      </c>
      <c r="Q22" s="65">
        <v>1</v>
      </c>
      <c r="R22" s="65">
        <f t="shared" si="3"/>
        <v>4</v>
      </c>
      <c r="S22" s="105" t="s">
        <v>2098</v>
      </c>
      <c r="T22" s="166" t="s">
        <v>2126</v>
      </c>
      <c r="U22" s="159">
        <f t="shared" si="4"/>
        <v>2</v>
      </c>
      <c r="V22" s="273">
        <v>2</v>
      </c>
      <c r="W22" s="100">
        <f t="shared" si="5"/>
        <v>1</v>
      </c>
      <c r="X22" s="105" t="str">
        <f t="shared" si="6"/>
        <v>De acuerdo a lo programado</v>
      </c>
      <c r="Y22" s="166" t="s">
        <v>2127</v>
      </c>
      <c r="Z22" s="159">
        <f t="shared" si="7"/>
        <v>2</v>
      </c>
      <c r="AA22" s="159"/>
      <c r="AB22" s="100" t="str">
        <f t="shared" si="8"/>
        <v>No hay ejecución</v>
      </c>
      <c r="AC22" s="105" t="str">
        <f t="shared" si="9"/>
        <v>NA</v>
      </c>
      <c r="AD22" s="166"/>
      <c r="AE22" s="65">
        <f t="shared" si="10"/>
        <v>2</v>
      </c>
      <c r="AF22" s="100">
        <f t="shared" si="11"/>
        <v>0.5</v>
      </c>
      <c r="AG22" s="105" t="str">
        <f t="shared" si="12"/>
        <v>Incumplimiento</v>
      </c>
      <c r="AH22" s="166"/>
      <c r="AI22" s="65" t="s">
        <v>502</v>
      </c>
      <c r="AJ22" s="105" t="s">
        <v>502</v>
      </c>
    </row>
    <row r="23" spans="1:36" ht="48" collapsed="1">
      <c r="A23" s="63">
        <v>9</v>
      </c>
      <c r="B23" s="162">
        <v>0</v>
      </c>
      <c r="C23" s="162">
        <v>0</v>
      </c>
      <c r="D23" s="162">
        <v>0</v>
      </c>
      <c r="E23" s="162">
        <v>0</v>
      </c>
      <c r="F23" s="162">
        <v>6</v>
      </c>
      <c r="G23" s="163" t="s">
        <v>498</v>
      </c>
      <c r="H23" s="164" t="s">
        <v>2128</v>
      </c>
      <c r="I23" s="163" t="s">
        <v>20</v>
      </c>
      <c r="J23" s="163" t="s">
        <v>172</v>
      </c>
      <c r="K23" s="163" t="s">
        <v>172</v>
      </c>
      <c r="L23" s="165" t="s">
        <v>2129</v>
      </c>
      <c r="M23" s="165" t="s">
        <v>2130</v>
      </c>
      <c r="N23" s="65">
        <v>0</v>
      </c>
      <c r="O23" s="65">
        <v>1</v>
      </c>
      <c r="P23" s="65">
        <v>0</v>
      </c>
      <c r="Q23" s="65">
        <v>0</v>
      </c>
      <c r="R23" s="65">
        <f t="shared" si="3"/>
        <v>1</v>
      </c>
      <c r="S23" s="105" t="s">
        <v>2098</v>
      </c>
      <c r="T23" s="166" t="s">
        <v>2131</v>
      </c>
      <c r="U23" s="159">
        <f t="shared" si="4"/>
        <v>1</v>
      </c>
      <c r="V23" s="273">
        <v>1</v>
      </c>
      <c r="W23" s="100">
        <f t="shared" si="5"/>
        <v>1</v>
      </c>
      <c r="X23" s="105" t="str">
        <f t="shared" si="6"/>
        <v>De acuerdo a lo programado</v>
      </c>
      <c r="Y23" s="166" t="s">
        <v>2132</v>
      </c>
      <c r="Z23" s="159">
        <f t="shared" si="7"/>
        <v>0</v>
      </c>
      <c r="AA23" s="159"/>
      <c r="AB23" s="100" t="str">
        <f t="shared" si="8"/>
        <v>No hay ejecución</v>
      </c>
      <c r="AC23" s="105" t="str">
        <f t="shared" si="9"/>
        <v>NA</v>
      </c>
      <c r="AD23" s="166"/>
      <c r="AE23" s="65">
        <f t="shared" si="10"/>
        <v>1</v>
      </c>
      <c r="AF23" s="100">
        <f t="shared" si="11"/>
        <v>1</v>
      </c>
      <c r="AG23" s="105" t="str">
        <f t="shared" si="12"/>
        <v>De acuerdo a lo programado</v>
      </c>
      <c r="AH23" s="166"/>
      <c r="AI23" s="65" t="s">
        <v>502</v>
      </c>
      <c r="AJ23" s="105" t="s">
        <v>502</v>
      </c>
    </row>
    <row r="24" spans="1:36" ht="16.5" customHeight="1" thickTop="1">
      <c r="A24" s="597" t="s">
        <v>802</v>
      </c>
      <c r="B24" s="597"/>
      <c r="C24" s="597"/>
      <c r="D24" s="597"/>
      <c r="E24" s="597"/>
      <c r="F24" s="597"/>
      <c r="G24" s="597"/>
      <c r="H24" s="597"/>
      <c r="I24" s="597"/>
      <c r="J24" s="597"/>
      <c r="K24" s="597"/>
      <c r="L24" s="597"/>
      <c r="M24" s="597"/>
      <c r="N24" s="597"/>
      <c r="O24" s="597"/>
      <c r="P24" s="597"/>
      <c r="Q24" s="597"/>
      <c r="R24" s="597"/>
      <c r="S24" s="597"/>
      <c r="T24" s="598"/>
      <c r="U24" s="272"/>
      <c r="V24" s="272"/>
      <c r="W24" s="272"/>
      <c r="X24" s="272"/>
      <c r="Y24" s="272"/>
      <c r="Z24" s="272"/>
      <c r="AA24" s="272"/>
      <c r="AB24" s="272"/>
      <c r="AC24" s="272"/>
      <c r="AD24" s="272"/>
      <c r="AE24" s="272"/>
      <c r="AF24" s="272"/>
      <c r="AG24" s="272"/>
      <c r="AH24" s="272"/>
      <c r="AI24" s="600"/>
      <c r="AJ24" s="600"/>
    </row>
    <row r="25" spans="1:36" ht="30" customHeight="1">
      <c r="A25" s="63">
        <f>A23+1</f>
        <v>10</v>
      </c>
      <c r="B25" s="162">
        <v>0</v>
      </c>
      <c r="C25" s="162">
        <v>0</v>
      </c>
      <c r="D25" s="162">
        <v>0</v>
      </c>
      <c r="E25" s="162">
        <v>0</v>
      </c>
      <c r="F25" s="162">
        <v>6</v>
      </c>
      <c r="G25" s="218" t="s">
        <v>498</v>
      </c>
      <c r="H25" s="265" t="s">
        <v>2133</v>
      </c>
      <c r="I25" s="258" t="s">
        <v>20</v>
      </c>
      <c r="J25" s="258" t="s">
        <v>172</v>
      </c>
      <c r="K25" s="258" t="s">
        <v>172</v>
      </c>
      <c r="L25" s="220" t="s">
        <v>2134</v>
      </c>
      <c r="M25" s="220" t="s">
        <v>2135</v>
      </c>
      <c r="N25" s="138">
        <v>0</v>
      </c>
      <c r="O25" s="138">
        <v>0</v>
      </c>
      <c r="P25" s="138">
        <v>0</v>
      </c>
      <c r="Q25" s="138">
        <v>0</v>
      </c>
      <c r="R25" s="64">
        <v>0</v>
      </c>
      <c r="S25" s="222" t="s">
        <v>2098</v>
      </c>
      <c r="T25" s="219" t="s">
        <v>2136</v>
      </c>
      <c r="U25" s="159">
        <v>30</v>
      </c>
      <c r="V25" s="219"/>
      <c r="W25" s="219"/>
      <c r="X25" s="219"/>
      <c r="Y25" s="219" t="s">
        <v>2137</v>
      </c>
      <c r="Z25" s="219"/>
      <c r="AA25" s="219"/>
      <c r="AB25" s="219"/>
      <c r="AC25" s="219"/>
      <c r="AD25" s="219"/>
      <c r="AE25" s="219"/>
      <c r="AF25" s="219"/>
      <c r="AG25" s="219"/>
      <c r="AH25" s="219"/>
      <c r="AI25" s="148" t="s">
        <v>502</v>
      </c>
      <c r="AJ25" s="148" t="s">
        <v>502</v>
      </c>
    </row>
    <row r="26" spans="1:36" ht="10.8" thickTop="1" thickBot="1">
      <c r="A26" s="66"/>
      <c r="B26" s="66"/>
      <c r="C26" s="66"/>
      <c r="D26" s="66"/>
      <c r="E26" s="66"/>
      <c r="F26" s="66"/>
      <c r="G26" s="66"/>
      <c r="H26" s="66"/>
      <c r="I26" s="66"/>
      <c r="J26" s="66"/>
      <c r="K26" s="66"/>
      <c r="L26" s="67"/>
      <c r="M26" s="67"/>
      <c r="N26" s="68"/>
      <c r="O26" s="68"/>
      <c r="P26" s="68"/>
      <c r="Q26" s="68"/>
      <c r="R26" s="68"/>
      <c r="S26" s="68"/>
      <c r="T26" s="68"/>
      <c r="U26" s="74"/>
      <c r="V26" s="74"/>
      <c r="W26" s="74"/>
      <c r="X26" s="74"/>
      <c r="Y26" s="74"/>
      <c r="Z26" s="74"/>
      <c r="AA26" s="74"/>
      <c r="AB26" s="74"/>
      <c r="AC26" s="74"/>
      <c r="AD26" s="74"/>
      <c r="AE26" s="74"/>
      <c r="AF26" s="74"/>
      <c r="AG26" s="74"/>
      <c r="AH26" s="74"/>
    </row>
    <row r="27" spans="1:36" ht="10.5" customHeight="1" thickTop="1" thickBot="1">
      <c r="A27" s="586" t="s">
        <v>2138</v>
      </c>
      <c r="B27" s="587"/>
      <c r="C27" s="587"/>
      <c r="D27" s="587"/>
      <c r="E27" s="587"/>
      <c r="F27" s="587"/>
      <c r="G27" s="276" t="s">
        <v>2139</v>
      </c>
      <c r="H27" s="66"/>
      <c r="I27" s="66"/>
      <c r="J27" s="66"/>
      <c r="K27" s="66"/>
      <c r="L27" s="69"/>
      <c r="M27" s="69"/>
      <c r="N27" s="68"/>
      <c r="O27" s="68"/>
      <c r="P27" s="68"/>
      <c r="Q27" s="68"/>
      <c r="R27" s="68"/>
      <c r="S27" s="68"/>
      <c r="T27" s="68"/>
      <c r="U27" s="74"/>
      <c r="V27" s="74"/>
      <c r="W27" s="74"/>
      <c r="X27" s="74"/>
      <c r="Y27" s="74"/>
      <c r="Z27" s="74"/>
      <c r="AA27" s="74"/>
      <c r="AB27" s="74"/>
      <c r="AC27" s="74"/>
      <c r="AD27" s="74"/>
      <c r="AE27" s="74"/>
      <c r="AF27" s="74"/>
      <c r="AG27" s="74"/>
      <c r="AH27" s="74"/>
    </row>
    <row r="28" spans="1:36" ht="10.8" thickTop="1" thickBot="1">
      <c r="A28" s="70"/>
      <c r="B28" s="70"/>
      <c r="C28" s="70"/>
      <c r="D28" s="70"/>
      <c r="E28" s="70"/>
      <c r="F28" s="70"/>
      <c r="G28" s="71"/>
      <c r="H28" s="66"/>
      <c r="I28" s="66"/>
      <c r="J28" s="66"/>
      <c r="K28" s="66"/>
      <c r="L28" s="69"/>
      <c r="M28" s="69"/>
      <c r="N28" s="68"/>
      <c r="O28" s="68"/>
      <c r="P28" s="68"/>
      <c r="Q28" s="68"/>
      <c r="R28" s="68"/>
      <c r="S28" s="68"/>
      <c r="T28" s="68"/>
      <c r="U28" s="74"/>
      <c r="V28" s="74"/>
      <c r="W28" s="74"/>
      <c r="X28" s="74"/>
      <c r="Y28" s="74"/>
      <c r="Z28" s="74"/>
      <c r="AA28" s="74"/>
      <c r="AB28" s="74"/>
      <c r="AC28" s="74"/>
      <c r="AD28" s="74"/>
      <c r="AE28" s="74"/>
      <c r="AF28" s="74"/>
      <c r="AG28" s="74"/>
      <c r="AH28" s="74"/>
    </row>
    <row r="29" spans="1:36" ht="10.8" thickTop="1" thickBot="1">
      <c r="A29" s="588" t="s">
        <v>728</v>
      </c>
      <c r="B29" s="589"/>
      <c r="C29" s="589"/>
      <c r="D29" s="589"/>
      <c r="E29" s="589"/>
      <c r="F29" s="589"/>
      <c r="G29" s="225" t="s">
        <v>2140</v>
      </c>
      <c r="H29" s="66"/>
      <c r="I29" s="66"/>
      <c r="J29" s="66"/>
      <c r="K29" s="66"/>
      <c r="L29" s="69"/>
      <c r="M29" s="69"/>
      <c r="N29" s="68"/>
      <c r="O29" s="68"/>
      <c r="P29" s="68"/>
      <c r="Q29" s="68"/>
      <c r="R29" s="68"/>
      <c r="S29" s="68"/>
      <c r="T29" s="68"/>
      <c r="U29" s="74"/>
      <c r="V29" s="74"/>
      <c r="W29" s="74"/>
      <c r="X29" s="74"/>
      <c r="Y29" s="74"/>
      <c r="Z29" s="74"/>
      <c r="AA29" s="74"/>
      <c r="AB29" s="74"/>
      <c r="AC29" s="74"/>
      <c r="AD29" s="74"/>
      <c r="AE29" s="74"/>
      <c r="AF29" s="74"/>
      <c r="AG29" s="74"/>
      <c r="AH29" s="74"/>
    </row>
    <row r="30" spans="1:36" ht="10.8" thickTop="1" thickBot="1">
      <c r="A30" s="73"/>
      <c r="B30" s="73"/>
      <c r="C30" s="73"/>
      <c r="D30" s="73"/>
      <c r="E30" s="73"/>
      <c r="F30" s="72"/>
      <c r="G30" s="74"/>
      <c r="H30" s="66"/>
      <c r="I30" s="66"/>
      <c r="J30" s="66"/>
      <c r="K30" s="66"/>
      <c r="L30" s="69"/>
      <c r="M30" s="69"/>
      <c r="N30" s="68"/>
      <c r="O30" s="68"/>
      <c r="P30" s="68"/>
      <c r="Q30" s="68"/>
      <c r="R30" s="68"/>
      <c r="S30" s="68"/>
      <c r="T30" s="68"/>
      <c r="U30" s="74"/>
      <c r="V30" s="74"/>
      <c r="W30" s="74"/>
      <c r="X30" s="74"/>
      <c r="Y30" s="74"/>
      <c r="Z30" s="74"/>
      <c r="AA30" s="74"/>
      <c r="AB30" s="74"/>
      <c r="AC30" s="74"/>
      <c r="AD30" s="74"/>
      <c r="AE30" s="74"/>
      <c r="AF30" s="74"/>
      <c r="AG30" s="74"/>
      <c r="AH30" s="74"/>
    </row>
    <row r="31" spans="1:36" ht="10.8" thickTop="1" thickBot="1">
      <c r="A31" s="75" t="s">
        <v>729</v>
      </c>
      <c r="B31" s="66"/>
      <c r="C31" s="66"/>
      <c r="D31" s="76"/>
      <c r="E31" s="66"/>
      <c r="F31" s="66"/>
      <c r="G31" s="66"/>
      <c r="H31" s="66"/>
      <c r="I31" s="66"/>
      <c r="J31" s="66"/>
      <c r="K31" s="66"/>
      <c r="L31" s="69"/>
      <c r="M31" s="69"/>
      <c r="N31" s="68"/>
      <c r="O31" s="68"/>
      <c r="P31" s="68"/>
      <c r="Q31" s="68"/>
      <c r="R31" s="68"/>
      <c r="S31" s="68"/>
      <c r="T31" s="68"/>
      <c r="U31" s="74"/>
      <c r="V31" s="74"/>
      <c r="W31" s="74"/>
      <c r="X31" s="74"/>
      <c r="Y31" s="74"/>
      <c r="Z31" s="74"/>
      <c r="AA31" s="74"/>
      <c r="AB31" s="74"/>
      <c r="AC31" s="74"/>
      <c r="AD31" s="74"/>
      <c r="AE31" s="74"/>
      <c r="AF31" s="74"/>
      <c r="AG31" s="74"/>
      <c r="AH31" s="74"/>
    </row>
    <row r="32" spans="1:36" ht="13.05" customHeight="1" thickTop="1" thickBot="1">
      <c r="A32" s="87">
        <v>1</v>
      </c>
      <c r="B32" s="66" t="s">
        <v>730</v>
      </c>
      <c r="C32" s="66"/>
      <c r="D32" s="76"/>
      <c r="E32" s="66"/>
      <c r="F32" s="66"/>
      <c r="G32" s="66"/>
      <c r="H32" s="66"/>
      <c r="I32" s="66"/>
      <c r="J32" s="66"/>
      <c r="K32" s="66"/>
      <c r="L32" s="69"/>
      <c r="M32" s="69"/>
      <c r="N32" s="68"/>
      <c r="O32" s="68"/>
      <c r="P32" s="68"/>
      <c r="Q32" s="68"/>
      <c r="R32" s="68"/>
      <c r="S32" s="68"/>
      <c r="T32" s="68"/>
      <c r="U32" s="74"/>
      <c r="V32" s="74"/>
      <c r="W32" s="74"/>
      <c r="X32" s="74"/>
      <c r="Y32" s="74"/>
      <c r="Z32" s="74"/>
      <c r="AA32" s="74"/>
      <c r="AB32" s="74"/>
      <c r="AC32" s="74"/>
      <c r="AD32" s="74"/>
      <c r="AE32" s="74"/>
      <c r="AF32" s="74"/>
      <c r="AG32" s="74"/>
      <c r="AH32" s="74"/>
    </row>
    <row r="33" spans="1:34" ht="13.05" customHeight="1" thickTop="1" thickBot="1">
      <c r="A33" s="87">
        <v>2</v>
      </c>
      <c r="B33" s="66" t="s">
        <v>731</v>
      </c>
      <c r="C33" s="66"/>
      <c r="D33" s="76"/>
      <c r="E33" s="66"/>
      <c r="F33" s="66"/>
      <c r="G33" s="66"/>
      <c r="H33" s="66"/>
      <c r="I33" s="66"/>
      <c r="J33" s="66"/>
      <c r="K33" s="66"/>
      <c r="L33" s="69"/>
      <c r="M33" s="69"/>
      <c r="N33" s="68"/>
      <c r="O33" s="68"/>
      <c r="P33" s="68"/>
      <c r="Q33" s="68"/>
      <c r="R33" s="68"/>
      <c r="S33" s="68"/>
      <c r="T33" s="68"/>
      <c r="U33" s="74"/>
      <c r="V33" s="74"/>
      <c r="W33" s="74"/>
      <c r="X33" s="74"/>
      <c r="Y33" s="74"/>
      <c r="Z33" s="74"/>
      <c r="AA33" s="74"/>
      <c r="AB33" s="74"/>
      <c r="AC33" s="74"/>
      <c r="AD33" s="74"/>
      <c r="AE33" s="74"/>
      <c r="AF33" s="74"/>
      <c r="AG33" s="74"/>
      <c r="AH33" s="74"/>
    </row>
    <row r="34" spans="1:34" ht="13.05" customHeight="1" thickTop="1" thickBot="1">
      <c r="A34" s="87">
        <v>3</v>
      </c>
      <c r="B34" s="66" t="s">
        <v>732</v>
      </c>
      <c r="C34" s="66"/>
      <c r="D34" s="76"/>
      <c r="E34" s="66"/>
      <c r="F34" s="66"/>
      <c r="G34" s="66"/>
      <c r="H34" s="66"/>
      <c r="I34" s="66"/>
      <c r="J34" s="66"/>
      <c r="K34" s="66"/>
      <c r="N34" s="68"/>
      <c r="O34" s="68"/>
      <c r="P34" s="68"/>
      <c r="Q34" s="68"/>
      <c r="R34" s="68"/>
      <c r="S34" s="68"/>
      <c r="T34" s="68"/>
      <c r="U34" s="74"/>
      <c r="V34" s="74"/>
      <c r="W34" s="74"/>
      <c r="X34" s="74"/>
      <c r="Y34" s="74"/>
      <c r="Z34" s="74"/>
      <c r="AA34" s="74"/>
      <c r="AB34" s="74"/>
      <c r="AC34" s="74"/>
      <c r="AD34" s="74"/>
      <c r="AE34" s="74"/>
      <c r="AF34" s="74"/>
      <c r="AG34" s="74"/>
      <c r="AH34" s="74"/>
    </row>
    <row r="35" spans="1:34" ht="13.05" customHeight="1" thickTop="1" thickBot="1">
      <c r="A35" s="87">
        <v>4</v>
      </c>
      <c r="B35" s="66" t="s">
        <v>733</v>
      </c>
      <c r="C35" s="66"/>
      <c r="D35" s="77"/>
      <c r="E35" s="66"/>
      <c r="F35" s="66"/>
      <c r="G35" s="66"/>
      <c r="H35" s="66"/>
      <c r="I35" s="66"/>
      <c r="J35" s="66"/>
      <c r="K35" s="66"/>
      <c r="L35" s="78"/>
      <c r="M35" s="78"/>
      <c r="N35" s="68"/>
      <c r="O35" s="68"/>
      <c r="P35" s="68"/>
      <c r="Q35" s="68"/>
      <c r="R35" s="68"/>
      <c r="S35" s="68"/>
      <c r="T35" s="68"/>
      <c r="U35" s="74"/>
      <c r="V35" s="74"/>
      <c r="W35" s="74"/>
      <c r="X35" s="74"/>
      <c r="Y35" s="74"/>
      <c r="Z35" s="74"/>
      <c r="AA35" s="74"/>
      <c r="AB35" s="74"/>
      <c r="AC35" s="74"/>
      <c r="AD35" s="74"/>
      <c r="AE35" s="74"/>
      <c r="AF35" s="74"/>
      <c r="AG35" s="74"/>
      <c r="AH35" s="74"/>
    </row>
    <row r="36" spans="1:34" ht="13.05" customHeight="1" thickTop="1" thickBot="1">
      <c r="A36" s="87">
        <v>5</v>
      </c>
      <c r="B36" s="66" t="s">
        <v>734</v>
      </c>
      <c r="C36" s="66"/>
      <c r="D36" s="77"/>
      <c r="E36" s="66"/>
      <c r="F36" s="66"/>
      <c r="G36" s="66"/>
      <c r="H36" s="66"/>
      <c r="I36" s="66"/>
      <c r="J36" s="66"/>
      <c r="K36" s="66"/>
      <c r="L36" s="67"/>
      <c r="M36" s="67"/>
      <c r="N36" s="68"/>
      <c r="O36" s="68"/>
      <c r="P36" s="68"/>
      <c r="Q36" s="68"/>
      <c r="R36" s="68"/>
      <c r="S36" s="68"/>
      <c r="T36" s="68"/>
      <c r="U36" s="74"/>
      <c r="V36" s="74"/>
      <c r="W36" s="74"/>
      <c r="X36" s="74"/>
      <c r="Y36" s="74"/>
      <c r="Z36" s="74"/>
      <c r="AA36" s="74"/>
      <c r="AB36" s="74"/>
      <c r="AC36" s="74"/>
      <c r="AD36" s="74"/>
      <c r="AE36" s="74"/>
      <c r="AF36" s="74"/>
      <c r="AG36" s="74"/>
      <c r="AH36" s="74"/>
    </row>
    <row r="37" spans="1:34" ht="13.05" customHeight="1" thickTop="1" thickBot="1">
      <c r="A37" s="87">
        <v>6</v>
      </c>
      <c r="B37" s="66" t="s">
        <v>735</v>
      </c>
      <c r="C37" s="66"/>
      <c r="D37" s="77"/>
      <c r="E37" s="66"/>
      <c r="F37" s="66"/>
      <c r="G37" s="66"/>
      <c r="H37" s="66"/>
      <c r="I37" s="66"/>
      <c r="J37" s="66"/>
      <c r="K37" s="66"/>
      <c r="L37" s="67"/>
      <c r="M37" s="67"/>
      <c r="N37" s="68"/>
      <c r="O37" s="68"/>
      <c r="P37" s="68"/>
      <c r="Q37" s="68"/>
      <c r="R37" s="68"/>
      <c r="S37" s="68"/>
      <c r="T37" s="68"/>
      <c r="U37" s="74"/>
      <c r="V37" s="74"/>
      <c r="W37" s="74"/>
      <c r="X37" s="74"/>
      <c r="Y37" s="74"/>
      <c r="Z37" s="74"/>
      <c r="AA37" s="74"/>
      <c r="AB37" s="74"/>
      <c r="AC37" s="74"/>
      <c r="AD37" s="74"/>
      <c r="AE37" s="74"/>
      <c r="AF37" s="74"/>
      <c r="AG37" s="74"/>
      <c r="AH37" s="74"/>
    </row>
    <row r="38" spans="1:34" ht="13.05" customHeight="1" thickTop="1">
      <c r="A38" s="87">
        <v>7</v>
      </c>
      <c r="B38" s="66" t="s">
        <v>736</v>
      </c>
      <c r="C38" s="66"/>
      <c r="D38" s="77"/>
      <c r="E38" s="66"/>
      <c r="F38" s="66"/>
      <c r="G38" s="66"/>
      <c r="H38" s="66"/>
      <c r="I38" s="66"/>
      <c r="J38" s="66"/>
      <c r="K38" s="66"/>
      <c r="L38" s="69"/>
      <c r="M38" s="69"/>
      <c r="N38" s="74"/>
      <c r="O38" s="74"/>
      <c r="P38" s="74"/>
      <c r="Q38" s="74"/>
      <c r="R38" s="74"/>
      <c r="S38" s="74"/>
      <c r="T38" s="74"/>
      <c r="U38" s="74"/>
      <c r="V38" s="74"/>
      <c r="W38" s="74"/>
      <c r="X38" s="74"/>
      <c r="Y38" s="74"/>
      <c r="Z38" s="74"/>
      <c r="AA38" s="74"/>
      <c r="AB38" s="74"/>
      <c r="AC38" s="74"/>
      <c r="AD38" s="74"/>
      <c r="AE38" s="74"/>
      <c r="AF38" s="74"/>
      <c r="AG38" s="74"/>
      <c r="AH38" s="74"/>
    </row>
    <row r="39" spans="1:34" ht="13.05" customHeight="1">
      <c r="A39" s="87">
        <v>8</v>
      </c>
      <c r="B39" s="78" t="s">
        <v>737</v>
      </c>
      <c r="C39" s="66"/>
      <c r="D39" s="77"/>
      <c r="E39" s="66"/>
      <c r="F39" s="66"/>
      <c r="G39" s="66"/>
      <c r="H39" s="66"/>
      <c r="I39" s="66"/>
      <c r="J39" s="66"/>
      <c r="K39" s="66"/>
      <c r="L39" s="69"/>
      <c r="M39" s="69"/>
      <c r="N39" s="74"/>
      <c r="O39" s="74"/>
      <c r="P39" s="74"/>
      <c r="Q39" s="74"/>
      <c r="R39" s="74"/>
      <c r="S39" s="74"/>
      <c r="T39" s="74"/>
      <c r="U39" s="74"/>
      <c r="V39" s="74"/>
      <c r="W39" s="74"/>
      <c r="X39" s="74"/>
      <c r="Y39" s="74"/>
      <c r="Z39" s="74"/>
      <c r="AA39" s="74"/>
      <c r="AB39" s="74"/>
      <c r="AC39" s="74"/>
      <c r="AD39" s="74"/>
      <c r="AE39" s="74"/>
      <c r="AF39" s="74"/>
      <c r="AG39" s="74"/>
      <c r="AH39" s="74"/>
    </row>
    <row r="40" spans="1:34" ht="13.05" customHeight="1">
      <c r="A40" s="87">
        <v>9</v>
      </c>
      <c r="B40" s="66" t="s">
        <v>738</v>
      </c>
      <c r="E40" s="66"/>
      <c r="F40" s="66"/>
      <c r="G40" s="66"/>
      <c r="H40" s="66"/>
      <c r="I40" s="66"/>
      <c r="J40" s="66"/>
      <c r="K40" s="66"/>
      <c r="L40" s="69"/>
      <c r="M40" s="69"/>
      <c r="N40" s="74"/>
      <c r="O40" s="74"/>
      <c r="P40" s="74"/>
      <c r="Q40" s="74"/>
      <c r="R40" s="74"/>
      <c r="S40" s="74"/>
      <c r="T40" s="74"/>
      <c r="U40" s="74"/>
      <c r="V40" s="74"/>
      <c r="W40" s="74"/>
      <c r="X40" s="74"/>
      <c r="Y40" s="74"/>
      <c r="Z40" s="74"/>
      <c r="AA40" s="74"/>
      <c r="AB40" s="74"/>
      <c r="AC40" s="74"/>
      <c r="AD40" s="74"/>
      <c r="AE40" s="74"/>
      <c r="AF40" s="74"/>
      <c r="AG40" s="74"/>
      <c r="AH40" s="74"/>
    </row>
    <row r="41" spans="1:34" ht="13.05" customHeight="1">
      <c r="A41" s="87">
        <v>10</v>
      </c>
      <c r="B41" s="66" t="s">
        <v>739</v>
      </c>
      <c r="E41" s="66"/>
      <c r="F41" s="66"/>
      <c r="G41" s="66"/>
      <c r="H41" s="66"/>
      <c r="I41" s="66"/>
      <c r="J41" s="66"/>
      <c r="K41" s="66"/>
      <c r="L41" s="69"/>
      <c r="M41" s="69"/>
      <c r="N41" s="74"/>
      <c r="O41" s="74"/>
      <c r="P41" s="74"/>
      <c r="Q41" s="74"/>
      <c r="R41" s="74"/>
      <c r="S41" s="74"/>
      <c r="T41" s="74"/>
      <c r="U41" s="74"/>
      <c r="V41" s="74"/>
      <c r="W41" s="74"/>
      <c r="X41" s="74"/>
      <c r="Y41" s="74"/>
      <c r="Z41" s="74"/>
      <c r="AA41" s="74"/>
      <c r="AB41" s="74"/>
      <c r="AC41" s="74"/>
      <c r="AD41" s="74"/>
      <c r="AE41" s="74"/>
      <c r="AF41" s="74"/>
      <c r="AG41" s="74"/>
      <c r="AH41" s="74"/>
    </row>
    <row r="42" spans="1:34" ht="13.05" customHeight="1">
      <c r="A42" s="87">
        <v>11</v>
      </c>
      <c r="B42" s="90" t="s">
        <v>740</v>
      </c>
      <c r="C42" s="87"/>
      <c r="D42" s="66"/>
      <c r="F42" s="66"/>
      <c r="G42" s="66"/>
      <c r="H42" s="66"/>
      <c r="I42" s="66"/>
      <c r="J42" s="66"/>
      <c r="K42" s="66"/>
      <c r="L42" s="69"/>
      <c r="M42" s="69"/>
      <c r="N42" s="74"/>
      <c r="O42" s="74"/>
      <c r="P42" s="74"/>
      <c r="Q42" s="74"/>
      <c r="R42" s="74"/>
      <c r="S42" s="74"/>
      <c r="T42" s="74"/>
      <c r="U42" s="74"/>
      <c r="V42" s="74"/>
      <c r="W42" s="74"/>
      <c r="X42" s="74"/>
      <c r="Y42" s="74"/>
      <c r="Z42" s="74"/>
      <c r="AA42" s="74"/>
      <c r="AB42" s="74"/>
      <c r="AC42" s="74"/>
      <c r="AD42" s="74"/>
      <c r="AE42" s="74"/>
      <c r="AF42" s="74"/>
      <c r="AG42" s="74"/>
      <c r="AH42" s="74"/>
    </row>
    <row r="43" spans="1:34" ht="13.05" customHeight="1">
      <c r="A43" s="87">
        <v>12</v>
      </c>
      <c r="B43" s="90" t="s">
        <v>741</v>
      </c>
      <c r="C43" s="87"/>
      <c r="D43" s="66"/>
      <c r="E43" s="66"/>
      <c r="F43" s="66"/>
      <c r="G43" s="66"/>
      <c r="H43" s="66"/>
      <c r="I43" s="66"/>
      <c r="J43" s="66"/>
      <c r="K43" s="66"/>
      <c r="L43" s="69"/>
      <c r="M43" s="69"/>
      <c r="N43" s="74"/>
      <c r="O43" s="74"/>
      <c r="P43" s="74"/>
      <c r="Q43" s="74"/>
      <c r="R43" s="74"/>
      <c r="S43" s="74"/>
      <c r="T43" s="74"/>
      <c r="U43" s="74"/>
      <c r="V43" s="74"/>
      <c r="W43" s="74"/>
      <c r="X43" s="74"/>
      <c r="Y43" s="74"/>
      <c r="Z43" s="74"/>
      <c r="AA43" s="74"/>
      <c r="AB43" s="74"/>
      <c r="AC43" s="74"/>
      <c r="AD43" s="74"/>
      <c r="AE43" s="74"/>
      <c r="AF43" s="74"/>
      <c r="AG43" s="74"/>
      <c r="AH43" s="74"/>
    </row>
    <row r="44" spans="1:34" ht="13.05" customHeight="1">
      <c r="A44" s="87">
        <v>13</v>
      </c>
      <c r="B44" s="90" t="s">
        <v>742</v>
      </c>
      <c r="C44" s="87"/>
      <c r="D44" s="66"/>
      <c r="E44" s="66"/>
      <c r="F44" s="66"/>
      <c r="G44" s="66"/>
      <c r="H44" s="66"/>
      <c r="I44" s="66"/>
      <c r="J44" s="66"/>
      <c r="K44" s="66"/>
      <c r="L44" s="69"/>
      <c r="M44" s="69"/>
      <c r="N44" s="74"/>
      <c r="O44" s="74"/>
      <c r="P44" s="74"/>
      <c r="Q44" s="74"/>
      <c r="R44" s="74"/>
      <c r="S44" s="74"/>
      <c r="T44" s="74"/>
      <c r="U44" s="74"/>
      <c r="V44" s="74"/>
      <c r="W44" s="74"/>
      <c r="X44" s="74"/>
      <c r="Y44" s="74"/>
      <c r="Z44" s="74"/>
      <c r="AA44" s="74"/>
      <c r="AB44" s="74"/>
      <c r="AC44" s="74"/>
      <c r="AD44" s="74"/>
      <c r="AE44" s="74"/>
      <c r="AF44" s="74"/>
      <c r="AG44" s="74"/>
      <c r="AH44" s="74"/>
    </row>
    <row r="45" spans="1:34" ht="13.05" customHeight="1">
      <c r="A45" s="87">
        <v>14</v>
      </c>
      <c r="B45" s="66" t="s">
        <v>743</v>
      </c>
      <c r="C45" s="87"/>
      <c r="D45" s="66"/>
      <c r="E45" s="66"/>
      <c r="F45" s="66"/>
      <c r="G45" s="66"/>
      <c r="H45" s="66"/>
      <c r="I45" s="66"/>
      <c r="J45" s="66"/>
      <c r="K45" s="66"/>
      <c r="L45" s="69"/>
      <c r="M45" s="69"/>
      <c r="N45" s="74"/>
      <c r="O45" s="74"/>
      <c r="P45" s="74"/>
      <c r="Q45" s="74"/>
      <c r="R45" s="74"/>
      <c r="S45" s="74"/>
      <c r="T45" s="74"/>
      <c r="U45" s="74"/>
      <c r="V45" s="74"/>
      <c r="W45" s="74"/>
      <c r="X45" s="74"/>
      <c r="Y45" s="74"/>
      <c r="Z45" s="74"/>
      <c r="AA45" s="74"/>
      <c r="AB45" s="74"/>
      <c r="AC45" s="74"/>
      <c r="AD45" s="74"/>
      <c r="AE45" s="74"/>
      <c r="AF45" s="74"/>
      <c r="AG45" s="74"/>
      <c r="AH45" s="74"/>
    </row>
    <row r="46" spans="1:34" ht="13.05" customHeight="1">
      <c r="A46" s="87">
        <v>15</v>
      </c>
      <c r="B46" s="90" t="s">
        <v>744</v>
      </c>
      <c r="C46" s="87"/>
      <c r="D46" s="66"/>
      <c r="E46" s="66"/>
      <c r="F46" s="66"/>
      <c r="G46" s="66"/>
      <c r="H46" s="66"/>
      <c r="I46" s="66"/>
      <c r="J46" s="66"/>
      <c r="K46" s="66"/>
      <c r="L46" s="69"/>
      <c r="M46" s="69"/>
      <c r="N46" s="74"/>
      <c r="O46" s="74"/>
      <c r="P46" s="74"/>
      <c r="Q46" s="74"/>
      <c r="R46" s="74"/>
      <c r="S46" s="74"/>
      <c r="T46" s="74"/>
      <c r="U46" s="74"/>
      <c r="V46" s="74"/>
      <c r="W46" s="74"/>
      <c r="X46" s="74"/>
      <c r="Y46" s="74"/>
      <c r="Z46" s="74"/>
      <c r="AA46" s="74"/>
      <c r="AB46" s="74"/>
      <c r="AC46" s="74"/>
      <c r="AD46" s="74"/>
      <c r="AE46" s="74"/>
      <c r="AF46" s="74"/>
      <c r="AG46" s="74"/>
      <c r="AH46" s="74"/>
    </row>
    <row r="47" spans="1:34" ht="13.05" customHeight="1">
      <c r="A47" s="87">
        <v>16</v>
      </c>
      <c r="B47" s="90" t="s">
        <v>745</v>
      </c>
      <c r="C47" s="87"/>
      <c r="D47" s="66"/>
      <c r="E47" s="66"/>
      <c r="F47" s="66"/>
      <c r="G47" s="66"/>
      <c r="H47" s="66"/>
      <c r="I47" s="66"/>
      <c r="J47" s="66"/>
      <c r="K47" s="66"/>
      <c r="L47" s="69"/>
      <c r="M47" s="69"/>
      <c r="N47" s="74"/>
      <c r="O47" s="74"/>
      <c r="P47" s="74"/>
      <c r="Q47" s="74"/>
      <c r="R47" s="74"/>
      <c r="S47" s="74"/>
      <c r="T47" s="74"/>
      <c r="U47" s="74"/>
      <c r="V47" s="74"/>
      <c r="W47" s="74"/>
      <c r="X47" s="74"/>
      <c r="Y47" s="74"/>
      <c r="Z47" s="74"/>
      <c r="AA47" s="74"/>
      <c r="AB47" s="74"/>
      <c r="AC47" s="74"/>
      <c r="AD47" s="74"/>
      <c r="AE47" s="74"/>
      <c r="AF47" s="74"/>
      <c r="AG47" s="74"/>
      <c r="AH47" s="74"/>
    </row>
    <row r="48" spans="1:34" ht="10.199999999999999" thickBot="1">
      <c r="A48" s="78"/>
      <c r="C48" s="78"/>
      <c r="D48" s="78"/>
      <c r="E48" s="78"/>
      <c r="F48" s="78"/>
      <c r="G48" s="78"/>
      <c r="H48" s="78"/>
      <c r="I48" s="78"/>
      <c r="J48" s="78"/>
      <c r="K48" s="78"/>
      <c r="L48" s="79"/>
      <c r="M48" s="79"/>
      <c r="N48" s="79"/>
      <c r="O48" s="79"/>
      <c r="P48" s="79"/>
      <c r="Q48" s="79"/>
      <c r="R48" s="79"/>
      <c r="S48" s="79"/>
      <c r="T48" s="79"/>
      <c r="U48" s="161"/>
      <c r="V48" s="161"/>
      <c r="W48" s="161"/>
      <c r="X48" s="161"/>
      <c r="Y48" s="161"/>
      <c r="Z48" s="161"/>
      <c r="AA48" s="161"/>
      <c r="AB48" s="161"/>
      <c r="AC48" s="161"/>
      <c r="AD48" s="161"/>
      <c r="AE48" s="161"/>
      <c r="AF48" s="161"/>
      <c r="AG48" s="161"/>
      <c r="AH48" s="161"/>
    </row>
    <row r="49" spans="1:34" ht="10.199999999999999" thickTop="1">
      <c r="C49" s="80"/>
      <c r="D49" s="80"/>
      <c r="E49" s="80"/>
    </row>
    <row r="50" spans="1:34">
      <c r="A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row>
    <row r="51" spans="1:34" s="78" customFormat="1"/>
    <row r="52" spans="1:34" s="78" customFormat="1" ht="9.75" customHeight="1"/>
    <row r="53" spans="1:34" s="78" customFormat="1"/>
    <row r="54" spans="1:34" s="78" customFormat="1" ht="9"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row>
    <row r="55" spans="1:34" s="78" customForma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row>
    <row r="56" spans="1:34" s="78" customForma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row>
    <row r="57" spans="1:34" s="78" customForma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row>
    <row r="58" spans="1:34" s="78" customForma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row>
    <row r="59" spans="1:34" s="78" customForma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row>
    <row r="60" spans="1:34" s="78" customForma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row>
    <row r="61" spans="1:34" s="78" customForma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row>
    <row r="62" spans="1:34" s="78" customForma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row>
    <row r="63" spans="1:34" s="78" customForma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row>
  </sheetData>
  <sheetProtection algorithmName="SHA-512" hashValue="/pxaG/U3FqQnH2l/hV1bflBYxdsyDVfdgruFH/Ww5egN/5VcC2OHt33qY38PiVYzD7/OJjSejnvC6wjT7azL2A==" saltValue="ZzwFlcaFFLjneeCf0p3v/w==" spinCount="100000" sheet="1" objects="1" scenarios="1" formatColumns="0" formatRows="0" autoFilter="0"/>
  <mergeCells count="46">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24:T24"/>
    <mergeCell ref="AI24:AJ24"/>
    <mergeCell ref="A27:F27"/>
    <mergeCell ref="A29:F29"/>
    <mergeCell ref="AI14:AI15"/>
    <mergeCell ref="AJ14:AJ15"/>
    <mergeCell ref="AE14:AE15"/>
    <mergeCell ref="AF14:AF15"/>
    <mergeCell ref="AG14:AG15"/>
    <mergeCell ref="AH14:AH15"/>
    <mergeCell ref="L14:L15"/>
    <mergeCell ref="M14:M15"/>
    <mergeCell ref="N14:Q14"/>
    <mergeCell ref="V14:V15"/>
    <mergeCell ref="W14:W15"/>
    <mergeCell ref="X14:X15"/>
    <mergeCell ref="U13:U15"/>
    <mergeCell ref="V13:Y13"/>
    <mergeCell ref="Z13:Z15"/>
    <mergeCell ref="AA13:AD13"/>
    <mergeCell ref="Y14:Y15"/>
    <mergeCell ref="AA14:AA15"/>
    <mergeCell ref="AB14:AB15"/>
    <mergeCell ref="AC14:AC1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1DA2-9C20-4FEC-88DF-7838529F72E2}">
  <sheetPr codeName="Hoja34"/>
  <dimension ref="A1:R38"/>
  <sheetViews>
    <sheetView workbookViewId="0">
      <pane ySplit="5" topLeftCell="A6" activePane="bottomLeft" state="frozen"/>
      <selection pane="bottomLeft" activeCell="A6" sqref="A6"/>
    </sheetView>
  </sheetViews>
  <sheetFormatPr baseColWidth="10" defaultColWidth="11.44140625" defaultRowHeight="14.4"/>
  <cols>
    <col min="1" max="1" width="29.44140625" bestFit="1" customWidth="1"/>
    <col min="2" max="2" width="29.44140625" customWidth="1"/>
    <col min="3" max="3" width="25.44140625" customWidth="1"/>
    <col min="4" max="4" width="27.44140625" customWidth="1"/>
    <col min="5" max="5" width="5" bestFit="1" customWidth="1"/>
    <col min="6" max="6" width="5.109375" bestFit="1" customWidth="1"/>
    <col min="7" max="7" width="3.33203125" bestFit="1" customWidth="1"/>
    <col min="8" max="8" width="5" bestFit="1" customWidth="1"/>
    <col min="9" max="9" width="5.109375" bestFit="1" customWidth="1"/>
    <col min="10" max="10" width="3.33203125" bestFit="1" customWidth="1"/>
    <col min="13" max="13" width="16.33203125" customWidth="1"/>
    <col min="17" max="17" width="20" customWidth="1"/>
  </cols>
  <sheetData>
    <row r="1" spans="1:18">
      <c r="A1" s="704" t="s">
        <v>7528</v>
      </c>
      <c r="B1" s="705"/>
      <c r="C1" s="706"/>
      <c r="D1" s="706"/>
      <c r="E1" s="706"/>
      <c r="F1" s="706"/>
      <c r="G1" s="706"/>
      <c r="H1" s="706"/>
      <c r="I1" s="706"/>
      <c r="J1" s="706"/>
      <c r="K1" s="706"/>
      <c r="L1" s="706"/>
      <c r="M1" s="706"/>
      <c r="N1" s="706"/>
      <c r="O1" s="707"/>
      <c r="P1" s="707"/>
      <c r="Q1" s="708"/>
    </row>
    <row r="2" spans="1:18">
      <c r="A2" s="696" t="s">
        <v>7529</v>
      </c>
      <c r="B2" s="696" t="s">
        <v>7530</v>
      </c>
      <c r="C2" s="709" t="s">
        <v>7531</v>
      </c>
      <c r="D2" s="709" t="s">
        <v>7532</v>
      </c>
      <c r="E2" s="709" t="s">
        <v>7533</v>
      </c>
      <c r="F2" s="709"/>
      <c r="G2" s="709"/>
      <c r="H2" s="709"/>
      <c r="I2" s="709"/>
      <c r="J2" s="709"/>
      <c r="K2" s="709"/>
      <c r="L2" s="709"/>
      <c r="M2" s="709" t="s">
        <v>7534</v>
      </c>
      <c r="N2" s="709" t="s">
        <v>7535</v>
      </c>
      <c r="O2" s="700" t="s">
        <v>7536</v>
      </c>
      <c r="P2" s="701"/>
      <c r="Q2" s="711" t="s">
        <v>7537</v>
      </c>
    </row>
    <row r="3" spans="1:18">
      <c r="A3" s="696"/>
      <c r="B3" s="696"/>
      <c r="C3" s="709"/>
      <c r="D3" s="709"/>
      <c r="E3" s="713" t="s">
        <v>7538</v>
      </c>
      <c r="F3" s="713"/>
      <c r="G3" s="713"/>
      <c r="H3" s="713" t="s">
        <v>7539</v>
      </c>
      <c r="I3" s="713"/>
      <c r="J3" s="713"/>
      <c r="K3" s="713" t="s">
        <v>633</v>
      </c>
      <c r="L3" s="713" t="s">
        <v>7540</v>
      </c>
      <c r="M3" s="709"/>
      <c r="N3" s="709"/>
      <c r="O3" s="702"/>
      <c r="P3" s="703"/>
      <c r="Q3" s="711"/>
    </row>
    <row r="4" spans="1:18">
      <c r="A4" s="696"/>
      <c r="B4" s="696"/>
      <c r="C4" s="709"/>
      <c r="D4" s="709"/>
      <c r="E4" s="713" t="s">
        <v>7541</v>
      </c>
      <c r="F4" s="713"/>
      <c r="G4" s="713"/>
      <c r="H4" s="713" t="s">
        <v>7541</v>
      </c>
      <c r="I4" s="713"/>
      <c r="J4" s="713"/>
      <c r="K4" s="713"/>
      <c r="L4" s="713"/>
      <c r="M4" s="709"/>
      <c r="N4" s="709"/>
      <c r="O4" s="698" t="s">
        <v>7542</v>
      </c>
      <c r="P4" s="698" t="s">
        <v>7543</v>
      </c>
      <c r="Q4" s="711"/>
      <c r="R4" s="5"/>
    </row>
    <row r="5" spans="1:18" ht="15" thickBot="1">
      <c r="A5" s="697"/>
      <c r="B5" s="697"/>
      <c r="C5" s="710"/>
      <c r="D5" s="710"/>
      <c r="E5" s="11" t="s">
        <v>7544</v>
      </c>
      <c r="F5" s="11" t="s">
        <v>7545</v>
      </c>
      <c r="G5" s="11" t="s">
        <v>7546</v>
      </c>
      <c r="H5" s="11" t="s">
        <v>7544</v>
      </c>
      <c r="I5" s="11" t="s">
        <v>7545</v>
      </c>
      <c r="J5" s="11" t="s">
        <v>7546</v>
      </c>
      <c r="K5" s="714"/>
      <c r="L5" s="714"/>
      <c r="M5" s="710"/>
      <c r="N5" s="710"/>
      <c r="O5" s="699"/>
      <c r="P5" s="699"/>
      <c r="Q5" s="712"/>
      <c r="R5" s="5"/>
    </row>
    <row r="6" spans="1:18" ht="15" thickBot="1">
      <c r="A6" s="9"/>
      <c r="B6" s="9"/>
      <c r="C6" s="7"/>
      <c r="D6" s="8"/>
      <c r="E6" s="4"/>
      <c r="F6" s="4"/>
      <c r="G6" s="4"/>
      <c r="H6" s="4"/>
      <c r="I6" s="4"/>
      <c r="J6" s="4"/>
      <c r="K6" s="2">
        <f>SUM(E6:J6)</f>
        <v>0</v>
      </c>
      <c r="L6" s="2"/>
      <c r="M6" s="7"/>
      <c r="N6" s="7"/>
      <c r="O6" s="7"/>
      <c r="P6" s="7"/>
      <c r="Q6" s="7"/>
      <c r="R6" s="5"/>
    </row>
    <row r="7" spans="1:18" ht="15.6" thickTop="1" thickBot="1">
      <c r="A7" s="6"/>
      <c r="B7" s="6"/>
      <c r="C7" s="6"/>
      <c r="D7" s="10"/>
      <c r="E7" s="1"/>
      <c r="F7" s="1"/>
      <c r="G7" s="1"/>
      <c r="H7" s="1"/>
      <c r="I7" s="1"/>
      <c r="J7" s="1"/>
      <c r="K7" s="3">
        <f t="shared" ref="K7:K16" si="0">SUM(E7:J7)</f>
        <v>0</v>
      </c>
      <c r="L7" s="3"/>
      <c r="M7" s="6"/>
      <c r="N7" s="6"/>
      <c r="O7" s="6"/>
      <c r="P7" s="6"/>
      <c r="Q7" s="6"/>
      <c r="R7" s="5"/>
    </row>
    <row r="8" spans="1:18" ht="15.6" thickTop="1" thickBot="1">
      <c r="A8" s="7"/>
      <c r="B8" s="7"/>
      <c r="C8" s="7"/>
      <c r="D8" s="8"/>
      <c r="E8" s="4"/>
      <c r="F8" s="4"/>
      <c r="G8" s="4"/>
      <c r="H8" s="4"/>
      <c r="I8" s="4"/>
      <c r="J8" s="4"/>
      <c r="K8" s="2">
        <f t="shared" si="0"/>
        <v>0</v>
      </c>
      <c r="L8" s="2"/>
      <c r="M8" s="7"/>
      <c r="N8" s="7"/>
      <c r="O8" s="7"/>
      <c r="P8" s="7"/>
      <c r="Q8" s="7"/>
      <c r="R8" s="5"/>
    </row>
    <row r="9" spans="1:18" ht="15.6" thickTop="1" thickBot="1">
      <c r="A9" s="6"/>
      <c r="B9" s="6"/>
      <c r="C9" s="6"/>
      <c r="D9" s="10"/>
      <c r="E9" s="1"/>
      <c r="F9" s="1"/>
      <c r="G9" s="1"/>
      <c r="H9" s="1"/>
      <c r="I9" s="1"/>
      <c r="J9" s="1"/>
      <c r="K9" s="3">
        <f t="shared" si="0"/>
        <v>0</v>
      </c>
      <c r="L9" s="3"/>
      <c r="M9" s="6"/>
      <c r="N9" s="6"/>
      <c r="O9" s="6"/>
      <c r="P9" s="6"/>
      <c r="Q9" s="6"/>
      <c r="R9" s="5"/>
    </row>
    <row r="10" spans="1:18" ht="15.6" thickTop="1" thickBot="1">
      <c r="A10" s="7"/>
      <c r="B10" s="7"/>
      <c r="C10" s="7"/>
      <c r="D10" s="8"/>
      <c r="E10" s="4"/>
      <c r="F10" s="4"/>
      <c r="G10" s="4"/>
      <c r="H10" s="4"/>
      <c r="I10" s="4"/>
      <c r="J10" s="4"/>
      <c r="K10" s="2">
        <f t="shared" si="0"/>
        <v>0</v>
      </c>
      <c r="L10" s="2"/>
      <c r="M10" s="7"/>
      <c r="N10" s="7"/>
      <c r="O10" s="7"/>
      <c r="P10" s="7"/>
      <c r="Q10" s="7"/>
      <c r="R10" s="5"/>
    </row>
    <row r="11" spans="1:18" ht="15.6" thickTop="1" thickBot="1">
      <c r="A11" s="6"/>
      <c r="B11" s="6"/>
      <c r="C11" s="6"/>
      <c r="D11" s="10"/>
      <c r="E11" s="1"/>
      <c r="F11" s="1"/>
      <c r="G11" s="1"/>
      <c r="H11" s="1"/>
      <c r="I11" s="1"/>
      <c r="J11" s="1"/>
      <c r="K11" s="3">
        <f t="shared" si="0"/>
        <v>0</v>
      </c>
      <c r="L11" s="3"/>
      <c r="M11" s="6"/>
      <c r="N11" s="6"/>
      <c r="O11" s="6"/>
      <c r="P11" s="6"/>
      <c r="Q11" s="6"/>
      <c r="R11" s="5"/>
    </row>
    <row r="12" spans="1:18" ht="15.6" thickTop="1" thickBot="1">
      <c r="A12" s="7"/>
      <c r="B12" s="7"/>
      <c r="C12" s="7"/>
      <c r="D12" s="8"/>
      <c r="E12" s="4"/>
      <c r="F12" s="4"/>
      <c r="G12" s="4"/>
      <c r="H12" s="4"/>
      <c r="I12" s="4"/>
      <c r="J12" s="4"/>
      <c r="K12" s="2">
        <f t="shared" si="0"/>
        <v>0</v>
      </c>
      <c r="L12" s="2"/>
      <c r="M12" s="7"/>
      <c r="N12" s="7"/>
      <c r="O12" s="7"/>
      <c r="P12" s="7"/>
      <c r="Q12" s="7"/>
      <c r="R12" s="5"/>
    </row>
    <row r="13" spans="1:18" ht="15.6" thickTop="1" thickBot="1">
      <c r="A13" s="6"/>
      <c r="B13" s="6"/>
      <c r="C13" s="6"/>
      <c r="D13" s="10"/>
      <c r="E13" s="1"/>
      <c r="F13" s="1"/>
      <c r="G13" s="1"/>
      <c r="H13" s="1"/>
      <c r="I13" s="1"/>
      <c r="J13" s="1"/>
      <c r="K13" s="3">
        <f t="shared" si="0"/>
        <v>0</v>
      </c>
      <c r="L13" s="3"/>
      <c r="M13" s="6"/>
      <c r="N13" s="6"/>
      <c r="O13" s="6"/>
      <c r="P13" s="6"/>
      <c r="Q13" s="6"/>
      <c r="R13" s="5"/>
    </row>
    <row r="14" spans="1:18" ht="15.6" thickTop="1" thickBot="1">
      <c r="A14" s="7"/>
      <c r="B14" s="7"/>
      <c r="C14" s="7"/>
      <c r="D14" s="8"/>
      <c r="E14" s="4"/>
      <c r="F14" s="4"/>
      <c r="G14" s="4"/>
      <c r="H14" s="4"/>
      <c r="I14" s="4"/>
      <c r="J14" s="4"/>
      <c r="K14" s="2">
        <f t="shared" si="0"/>
        <v>0</v>
      </c>
      <c r="L14" s="2"/>
      <c r="M14" s="7"/>
      <c r="N14" s="7"/>
      <c r="O14" s="7"/>
      <c r="P14" s="7"/>
      <c r="Q14" s="7"/>
      <c r="R14" s="5"/>
    </row>
    <row r="15" spans="1:18" ht="15.6" thickTop="1" thickBot="1">
      <c r="A15" s="6"/>
      <c r="B15" s="6"/>
      <c r="C15" s="6"/>
      <c r="D15" s="10"/>
      <c r="E15" s="1"/>
      <c r="F15" s="1"/>
      <c r="G15" s="1"/>
      <c r="H15" s="1"/>
      <c r="I15" s="1"/>
      <c r="J15" s="1"/>
      <c r="K15" s="3">
        <f t="shared" si="0"/>
        <v>0</v>
      </c>
      <c r="L15" s="3"/>
      <c r="M15" s="6"/>
      <c r="N15" s="6"/>
      <c r="O15" s="6"/>
      <c r="P15" s="6"/>
      <c r="Q15" s="6"/>
      <c r="R15" s="5"/>
    </row>
    <row r="16" spans="1:18" ht="15.6" thickTop="1" thickBot="1">
      <c r="A16" s="7"/>
      <c r="B16" s="7"/>
      <c r="C16" s="7"/>
      <c r="D16" s="8"/>
      <c r="E16" s="4"/>
      <c r="F16" s="4"/>
      <c r="G16" s="4"/>
      <c r="H16" s="4"/>
      <c r="I16" s="4"/>
      <c r="J16" s="4"/>
      <c r="K16" s="2">
        <f t="shared" si="0"/>
        <v>0</v>
      </c>
      <c r="L16" s="2"/>
      <c r="M16" s="7"/>
      <c r="N16" s="7"/>
      <c r="O16" s="7"/>
      <c r="P16" s="7"/>
      <c r="Q16" s="7"/>
      <c r="R16" s="5"/>
    </row>
    <row r="17" spans="1:17" ht="15.6" thickTop="1" thickBot="1">
      <c r="A17" s="6"/>
      <c r="B17" s="6"/>
      <c r="C17" s="6"/>
      <c r="D17" s="10"/>
      <c r="E17" s="1"/>
      <c r="F17" s="1"/>
      <c r="G17" s="1"/>
      <c r="H17" s="1"/>
      <c r="I17" s="1"/>
      <c r="J17" s="1"/>
      <c r="K17" s="3">
        <f t="shared" ref="K17:K32" si="1">SUM(E17:J17)</f>
        <v>0</v>
      </c>
      <c r="L17" s="3"/>
      <c r="M17" s="6"/>
      <c r="N17" s="6"/>
      <c r="O17" s="6"/>
      <c r="P17" s="6"/>
      <c r="Q17" s="6"/>
    </row>
    <row r="18" spans="1:17" ht="15.6" thickTop="1" thickBot="1">
      <c r="A18" s="7"/>
      <c r="B18" s="7"/>
      <c r="C18" s="7"/>
      <c r="D18" s="8"/>
      <c r="E18" s="4"/>
      <c r="F18" s="4"/>
      <c r="G18" s="4"/>
      <c r="H18" s="4"/>
      <c r="I18" s="4"/>
      <c r="J18" s="4"/>
      <c r="K18" s="2">
        <f t="shared" si="1"/>
        <v>0</v>
      </c>
      <c r="L18" s="2"/>
      <c r="M18" s="7"/>
      <c r="N18" s="7"/>
      <c r="O18" s="7"/>
      <c r="P18" s="7"/>
      <c r="Q18" s="7"/>
    </row>
    <row r="19" spans="1:17" ht="15.6" thickTop="1" thickBot="1">
      <c r="A19" s="6"/>
      <c r="B19" s="6"/>
      <c r="C19" s="6"/>
      <c r="D19" s="10"/>
      <c r="E19" s="1"/>
      <c r="F19" s="1"/>
      <c r="G19" s="1"/>
      <c r="H19" s="1"/>
      <c r="I19" s="1"/>
      <c r="J19" s="1"/>
      <c r="K19" s="3">
        <f t="shared" si="1"/>
        <v>0</v>
      </c>
      <c r="L19" s="3"/>
      <c r="M19" s="6"/>
      <c r="N19" s="6"/>
      <c r="O19" s="6"/>
      <c r="P19" s="6"/>
      <c r="Q19" s="6"/>
    </row>
    <row r="20" spans="1:17" ht="15.6" thickTop="1" thickBot="1">
      <c r="A20" s="7"/>
      <c r="B20" s="7"/>
      <c r="C20" s="7"/>
      <c r="D20" s="8"/>
      <c r="E20" s="4"/>
      <c r="F20" s="4"/>
      <c r="G20" s="4"/>
      <c r="H20" s="4"/>
      <c r="I20" s="4"/>
      <c r="J20" s="4"/>
      <c r="K20" s="2">
        <f t="shared" si="1"/>
        <v>0</v>
      </c>
      <c r="L20" s="2"/>
      <c r="M20" s="7"/>
      <c r="N20" s="7"/>
      <c r="O20" s="7"/>
      <c r="P20" s="7"/>
      <c r="Q20" s="7"/>
    </row>
    <row r="21" spans="1:17" ht="15.6" thickTop="1" thickBot="1">
      <c r="A21" s="6"/>
      <c r="B21" s="6"/>
      <c r="C21" s="6"/>
      <c r="D21" s="10"/>
      <c r="E21" s="1"/>
      <c r="F21" s="1"/>
      <c r="G21" s="1"/>
      <c r="H21" s="1"/>
      <c r="I21" s="1"/>
      <c r="J21" s="1"/>
      <c r="K21" s="3">
        <f t="shared" si="1"/>
        <v>0</v>
      </c>
      <c r="L21" s="3"/>
      <c r="M21" s="6"/>
      <c r="N21" s="6"/>
      <c r="O21" s="6"/>
      <c r="P21" s="6"/>
      <c r="Q21" s="6"/>
    </row>
    <row r="22" spans="1:17" ht="15.6" thickTop="1" thickBot="1">
      <c r="A22" s="7"/>
      <c r="B22" s="7"/>
      <c r="C22" s="7"/>
      <c r="D22" s="8"/>
      <c r="E22" s="4"/>
      <c r="F22" s="4"/>
      <c r="G22" s="4"/>
      <c r="H22" s="4"/>
      <c r="I22" s="4"/>
      <c r="J22" s="4"/>
      <c r="K22" s="2">
        <f t="shared" si="1"/>
        <v>0</v>
      </c>
      <c r="L22" s="2"/>
      <c r="M22" s="7"/>
      <c r="N22" s="7"/>
      <c r="O22" s="7"/>
      <c r="P22" s="7"/>
      <c r="Q22" s="7"/>
    </row>
    <row r="23" spans="1:17" ht="15.6" thickTop="1" thickBot="1">
      <c r="A23" s="6"/>
      <c r="B23" s="6"/>
      <c r="C23" s="6"/>
      <c r="D23" s="10"/>
      <c r="E23" s="1"/>
      <c r="F23" s="1"/>
      <c r="G23" s="1"/>
      <c r="H23" s="1"/>
      <c r="I23" s="1"/>
      <c r="J23" s="1"/>
      <c r="K23" s="3">
        <f t="shared" si="1"/>
        <v>0</v>
      </c>
      <c r="L23" s="3"/>
      <c r="M23" s="6"/>
      <c r="N23" s="6"/>
      <c r="O23" s="6"/>
      <c r="P23" s="6"/>
      <c r="Q23" s="6"/>
    </row>
    <row r="24" spans="1:17" ht="15.6" thickTop="1" thickBot="1">
      <c r="A24" s="7"/>
      <c r="B24" s="7"/>
      <c r="C24" s="7"/>
      <c r="D24" s="8"/>
      <c r="E24" s="4"/>
      <c r="F24" s="4"/>
      <c r="G24" s="4"/>
      <c r="H24" s="4"/>
      <c r="I24" s="4"/>
      <c r="J24" s="4"/>
      <c r="K24" s="2">
        <f t="shared" si="1"/>
        <v>0</v>
      </c>
      <c r="L24" s="2"/>
      <c r="M24" s="7"/>
      <c r="N24" s="7"/>
      <c r="O24" s="7"/>
      <c r="P24" s="7"/>
      <c r="Q24" s="7"/>
    </row>
    <row r="25" spans="1:17" ht="15.6" thickTop="1" thickBot="1">
      <c r="A25" s="6"/>
      <c r="B25" s="6"/>
      <c r="C25" s="6"/>
      <c r="D25" s="10"/>
      <c r="E25" s="1"/>
      <c r="F25" s="1"/>
      <c r="G25" s="1"/>
      <c r="H25" s="1"/>
      <c r="I25" s="1"/>
      <c r="J25" s="1"/>
      <c r="K25" s="3">
        <f t="shared" si="1"/>
        <v>0</v>
      </c>
      <c r="L25" s="3"/>
      <c r="M25" s="6"/>
      <c r="N25" s="6"/>
      <c r="O25" s="6"/>
      <c r="P25" s="6"/>
      <c r="Q25" s="6"/>
    </row>
    <row r="26" spans="1:17" ht="15.6" thickTop="1" thickBot="1">
      <c r="A26" s="7"/>
      <c r="B26" s="7"/>
      <c r="C26" s="7"/>
      <c r="D26" s="8"/>
      <c r="E26" s="4"/>
      <c r="F26" s="4"/>
      <c r="G26" s="4"/>
      <c r="H26" s="4"/>
      <c r="I26" s="4"/>
      <c r="J26" s="4"/>
      <c r="K26" s="2">
        <f t="shared" si="1"/>
        <v>0</v>
      </c>
      <c r="L26" s="2"/>
      <c r="M26" s="7"/>
      <c r="N26" s="7"/>
      <c r="O26" s="7"/>
      <c r="P26" s="7"/>
      <c r="Q26" s="7"/>
    </row>
    <row r="27" spans="1:17" ht="15.6" thickTop="1" thickBot="1">
      <c r="A27" s="6"/>
      <c r="B27" s="6"/>
      <c r="C27" s="6"/>
      <c r="D27" s="10"/>
      <c r="E27" s="1"/>
      <c r="F27" s="1"/>
      <c r="G27" s="1"/>
      <c r="H27" s="1"/>
      <c r="I27" s="1"/>
      <c r="J27" s="1"/>
      <c r="K27" s="3">
        <f t="shared" si="1"/>
        <v>0</v>
      </c>
      <c r="L27" s="3"/>
      <c r="M27" s="6"/>
      <c r="N27" s="6"/>
      <c r="O27" s="6"/>
      <c r="P27" s="6"/>
      <c r="Q27" s="6"/>
    </row>
    <row r="28" spans="1:17" ht="15.6" thickTop="1" thickBot="1">
      <c r="A28" s="7"/>
      <c r="B28" s="7"/>
      <c r="C28" s="7"/>
      <c r="D28" s="8"/>
      <c r="E28" s="4"/>
      <c r="F28" s="4"/>
      <c r="G28" s="4"/>
      <c r="H28" s="4"/>
      <c r="I28" s="4"/>
      <c r="J28" s="4"/>
      <c r="K28" s="2">
        <f t="shared" si="1"/>
        <v>0</v>
      </c>
      <c r="L28" s="2"/>
      <c r="M28" s="7"/>
      <c r="N28" s="7"/>
      <c r="O28" s="7"/>
      <c r="P28" s="7"/>
      <c r="Q28" s="7"/>
    </row>
    <row r="29" spans="1:17" ht="15.6" thickTop="1" thickBot="1">
      <c r="A29" s="6"/>
      <c r="B29" s="6"/>
      <c r="C29" s="6"/>
      <c r="D29" s="10"/>
      <c r="E29" s="1"/>
      <c r="F29" s="1"/>
      <c r="G29" s="1"/>
      <c r="H29" s="1"/>
      <c r="I29" s="1"/>
      <c r="J29" s="1"/>
      <c r="K29" s="3">
        <f t="shared" si="1"/>
        <v>0</v>
      </c>
      <c r="L29" s="3"/>
      <c r="M29" s="6"/>
      <c r="N29" s="6"/>
      <c r="O29" s="6"/>
      <c r="P29" s="6"/>
      <c r="Q29" s="6"/>
    </row>
    <row r="30" spans="1:17" ht="15.6" thickTop="1" thickBot="1">
      <c r="A30" s="7"/>
      <c r="B30" s="7"/>
      <c r="C30" s="7"/>
      <c r="D30" s="8"/>
      <c r="E30" s="4"/>
      <c r="F30" s="4"/>
      <c r="G30" s="4"/>
      <c r="H30" s="4"/>
      <c r="I30" s="4"/>
      <c r="J30" s="4"/>
      <c r="K30" s="2">
        <f t="shared" si="1"/>
        <v>0</v>
      </c>
      <c r="L30" s="2"/>
      <c r="M30" s="7"/>
      <c r="N30" s="7"/>
      <c r="O30" s="7"/>
      <c r="P30" s="7"/>
      <c r="Q30" s="7"/>
    </row>
    <row r="31" spans="1:17" ht="15.6" thickTop="1" thickBot="1">
      <c r="A31" s="6"/>
      <c r="B31" s="6"/>
      <c r="C31" s="6"/>
      <c r="D31" s="10"/>
      <c r="E31" s="1"/>
      <c r="F31" s="1"/>
      <c r="G31" s="1"/>
      <c r="H31" s="1"/>
      <c r="I31" s="1"/>
      <c r="J31" s="1"/>
      <c r="K31" s="3">
        <f t="shared" si="1"/>
        <v>0</v>
      </c>
      <c r="L31" s="3"/>
      <c r="M31" s="6"/>
      <c r="N31" s="6"/>
      <c r="O31" s="6"/>
      <c r="P31" s="6"/>
      <c r="Q31" s="6"/>
    </row>
    <row r="32" spans="1:17" ht="15.6" thickTop="1" thickBot="1">
      <c r="A32" s="7"/>
      <c r="B32" s="7"/>
      <c r="C32" s="7"/>
      <c r="D32" s="8"/>
      <c r="E32" s="4"/>
      <c r="F32" s="4"/>
      <c r="G32" s="4"/>
      <c r="H32" s="4"/>
      <c r="I32" s="4"/>
      <c r="J32" s="4"/>
      <c r="K32" s="2">
        <f t="shared" si="1"/>
        <v>0</v>
      </c>
      <c r="L32" s="2"/>
      <c r="M32" s="7"/>
      <c r="N32" s="7"/>
      <c r="O32" s="7"/>
      <c r="P32" s="7"/>
      <c r="Q32" s="7"/>
    </row>
    <row r="33" spans="1:17" ht="15.6" thickTop="1" thickBot="1">
      <c r="A33" s="6"/>
      <c r="B33" s="6"/>
      <c r="C33" s="6"/>
      <c r="D33" s="10"/>
      <c r="E33" s="1"/>
      <c r="F33" s="1"/>
      <c r="G33" s="1"/>
      <c r="H33" s="1"/>
      <c r="I33" s="1"/>
      <c r="J33" s="1"/>
      <c r="K33" s="3">
        <f t="shared" ref="K33:K36" si="2">SUM(E33:J33)</f>
        <v>0</v>
      </c>
      <c r="L33" s="3"/>
      <c r="M33" s="6"/>
      <c r="N33" s="6"/>
      <c r="O33" s="6"/>
      <c r="P33" s="6"/>
      <c r="Q33" s="6"/>
    </row>
    <row r="34" spans="1:17" ht="15.6" thickTop="1" thickBot="1">
      <c r="A34" s="7"/>
      <c r="B34" s="7"/>
      <c r="C34" s="7"/>
      <c r="D34" s="8"/>
      <c r="E34" s="4"/>
      <c r="F34" s="4"/>
      <c r="G34" s="4"/>
      <c r="H34" s="4"/>
      <c r="I34" s="4"/>
      <c r="J34" s="4"/>
      <c r="K34" s="2">
        <f t="shared" si="2"/>
        <v>0</v>
      </c>
      <c r="L34" s="2"/>
      <c r="M34" s="7"/>
      <c r="N34" s="7"/>
      <c r="O34" s="7"/>
      <c r="P34" s="7"/>
      <c r="Q34" s="7"/>
    </row>
    <row r="35" spans="1:17" ht="15.6" thickTop="1" thickBot="1">
      <c r="A35" s="6"/>
      <c r="B35" s="6"/>
      <c r="C35" s="6"/>
      <c r="D35" s="10"/>
      <c r="E35" s="1"/>
      <c r="F35" s="1"/>
      <c r="G35" s="1"/>
      <c r="H35" s="1"/>
      <c r="I35" s="1"/>
      <c r="J35" s="1"/>
      <c r="K35" s="3">
        <f t="shared" si="2"/>
        <v>0</v>
      </c>
      <c r="L35" s="3"/>
      <c r="M35" s="6"/>
      <c r="N35" s="6"/>
      <c r="O35" s="6"/>
      <c r="P35" s="6"/>
      <c r="Q35" s="6"/>
    </row>
    <row r="36" spans="1:17" ht="15.6" thickTop="1" thickBot="1">
      <c r="A36" s="7"/>
      <c r="B36" s="7"/>
      <c r="C36" s="7"/>
      <c r="D36" s="8"/>
      <c r="E36" s="4"/>
      <c r="F36" s="4"/>
      <c r="G36" s="4"/>
      <c r="H36" s="4"/>
      <c r="I36" s="4"/>
      <c r="J36" s="4"/>
      <c r="K36" s="2">
        <f t="shared" si="2"/>
        <v>0</v>
      </c>
      <c r="L36" s="2"/>
      <c r="M36" s="7"/>
      <c r="N36" s="7"/>
      <c r="O36" s="7"/>
      <c r="P36" s="7"/>
      <c r="Q36" s="7"/>
    </row>
    <row r="37" spans="1:17" ht="15" thickTop="1"/>
    <row r="38" spans="1:17" s="12" customFormat="1">
      <c r="A38" s="12" t="s">
        <v>7547</v>
      </c>
    </row>
  </sheetData>
  <mergeCells count="18">
    <mergeCell ref="H4:J4"/>
    <mergeCell ref="K3:K5"/>
    <mergeCell ref="B2:B5"/>
    <mergeCell ref="O4:O5"/>
    <mergeCell ref="P4:P5"/>
    <mergeCell ref="O2:P3"/>
    <mergeCell ref="A1:Q1"/>
    <mergeCell ref="A2:A5"/>
    <mergeCell ref="C2:C5"/>
    <mergeCell ref="D2:D5"/>
    <mergeCell ref="M2:M5"/>
    <mergeCell ref="N2:N5"/>
    <mergeCell ref="Q2:Q5"/>
    <mergeCell ref="L3:L5"/>
    <mergeCell ref="E2:L2"/>
    <mergeCell ref="E3:G3"/>
    <mergeCell ref="H3:J3"/>
    <mergeCell ref="E4:G4"/>
  </mergeCells>
  <pageMargins left="0.7" right="0.7" top="0.75" bottom="0.75" header="0.3" footer="0.3"/>
  <pageSetup paperSize="9" orientation="portrait" r:id="rId1"/>
  <ignoredErrors>
    <ignoredError sqref="G5 J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0F20-4BD7-7B42-9753-22CC6ADBD640}">
  <sheetPr codeName="Hoja4"/>
  <dimension ref="A1:G107"/>
  <sheetViews>
    <sheetView showGridLines="0" topLeftCell="A5" zoomScale="90" zoomScaleNormal="90" workbookViewId="0">
      <selection activeCell="A6" sqref="A6"/>
    </sheetView>
  </sheetViews>
  <sheetFormatPr baseColWidth="10" defaultColWidth="11.44140625" defaultRowHeight="14.4"/>
  <cols>
    <col min="1" max="1" width="82.33203125" customWidth="1"/>
    <col min="2" max="2" width="41.77734375" customWidth="1"/>
    <col min="3" max="3" width="11.109375" customWidth="1"/>
    <col min="4" max="4" width="10.6640625" customWidth="1"/>
    <col min="5" max="5" width="39.33203125" customWidth="1"/>
    <col min="6" max="6" width="7.33203125" bestFit="1" customWidth="1"/>
    <col min="7" max="7" width="56.33203125" customWidth="1"/>
    <col min="8" max="8" width="17" customWidth="1"/>
    <col min="10" max="10" width="32" bestFit="1" customWidth="1"/>
    <col min="12" max="12" width="53.33203125" bestFit="1" customWidth="1"/>
  </cols>
  <sheetData>
    <row r="1" spans="1:4">
      <c r="A1" s="524" t="s">
        <v>359</v>
      </c>
      <c r="B1" s="525"/>
      <c r="C1" s="525"/>
      <c r="D1" s="526"/>
    </row>
    <row r="2" spans="1:4">
      <c r="A2" s="538" t="s">
        <v>360</v>
      </c>
      <c r="B2" s="538"/>
      <c r="C2" s="538"/>
      <c r="D2" s="538"/>
    </row>
    <row r="3" spans="1:4" ht="28.8">
      <c r="A3" s="26" t="s">
        <v>32</v>
      </c>
      <c r="B3" s="26" t="s">
        <v>361</v>
      </c>
      <c r="C3" s="26" t="s">
        <v>362</v>
      </c>
      <c r="D3" s="26" t="s">
        <v>363</v>
      </c>
    </row>
    <row r="4" spans="1:4" ht="58.05" customHeight="1">
      <c r="A4" s="27" t="s">
        <v>38</v>
      </c>
      <c r="B4" s="25" t="s">
        <v>364</v>
      </c>
      <c r="C4" s="28" t="s">
        <v>172</v>
      </c>
      <c r="D4" s="20">
        <v>0</v>
      </c>
    </row>
    <row r="5" spans="1:4" ht="59.25" customHeight="1">
      <c r="A5" s="27" t="s">
        <v>365</v>
      </c>
      <c r="B5" s="25" t="s">
        <v>366</v>
      </c>
      <c r="C5" s="25"/>
      <c r="D5" s="20" t="s">
        <v>367</v>
      </c>
    </row>
    <row r="6" spans="1:4" ht="59.25" customHeight="1">
      <c r="A6" s="27" t="s">
        <v>368</v>
      </c>
      <c r="B6" s="25" t="s">
        <v>369</v>
      </c>
      <c r="C6" s="25"/>
      <c r="D6" s="20" t="s">
        <v>370</v>
      </c>
    </row>
    <row r="7" spans="1:4" ht="59.25" customHeight="1">
      <c r="A7" s="27" t="s">
        <v>371</v>
      </c>
      <c r="B7" s="25" t="s">
        <v>372</v>
      </c>
      <c r="C7" s="25"/>
      <c r="D7" s="20" t="s">
        <v>373</v>
      </c>
    </row>
    <row r="8" spans="1:4" ht="59.25" customHeight="1">
      <c r="A8" s="27" t="s">
        <v>374</v>
      </c>
      <c r="B8" s="25" t="s">
        <v>375</v>
      </c>
      <c r="C8" s="25"/>
      <c r="D8" s="20" t="s">
        <v>376</v>
      </c>
    </row>
    <row r="9" spans="1:4" ht="59.25" customHeight="1">
      <c r="A9" s="27" t="s">
        <v>377</v>
      </c>
      <c r="B9" s="25" t="s">
        <v>378</v>
      </c>
      <c r="C9" s="25"/>
      <c r="D9" s="20" t="s">
        <v>379</v>
      </c>
    </row>
    <row r="10" spans="1:4" ht="59.25" customHeight="1">
      <c r="A10" s="27" t="s">
        <v>380</v>
      </c>
      <c r="B10" s="29" t="s">
        <v>381</v>
      </c>
      <c r="C10" s="25"/>
      <c r="D10" s="20" t="s">
        <v>382</v>
      </c>
    </row>
    <row r="11" spans="1:4" ht="59.25" customHeight="1">
      <c r="A11" s="27" t="s">
        <v>383</v>
      </c>
      <c r="B11" s="25" t="s">
        <v>384</v>
      </c>
      <c r="C11" s="25"/>
      <c r="D11" s="20" t="s">
        <v>385</v>
      </c>
    </row>
    <row r="12" spans="1:4" ht="59.25" customHeight="1">
      <c r="A12" s="27" t="s">
        <v>386</v>
      </c>
      <c r="B12" s="29" t="s">
        <v>387</v>
      </c>
      <c r="C12" s="25"/>
      <c r="D12" s="20" t="s">
        <v>388</v>
      </c>
    </row>
    <row r="13" spans="1:4" ht="59.25" customHeight="1">
      <c r="A13" s="27" t="s">
        <v>389</v>
      </c>
      <c r="B13" s="25" t="s">
        <v>390</v>
      </c>
      <c r="C13" s="25"/>
      <c r="D13" s="20" t="s">
        <v>391</v>
      </c>
    </row>
    <row r="14" spans="1:4" ht="59.25" customHeight="1">
      <c r="A14" s="27" t="s">
        <v>392</v>
      </c>
      <c r="B14" s="29" t="s">
        <v>393</v>
      </c>
      <c r="C14" s="25"/>
      <c r="D14" s="20" t="s">
        <v>394</v>
      </c>
    </row>
    <row r="15" spans="1:4" ht="59.25" customHeight="1">
      <c r="A15" s="27" t="s">
        <v>395</v>
      </c>
      <c r="B15" s="25" t="s">
        <v>396</v>
      </c>
      <c r="C15" s="25"/>
      <c r="D15" s="20" t="s">
        <v>397</v>
      </c>
    </row>
    <row r="16" spans="1:4" ht="59.25" customHeight="1">
      <c r="A16" s="27" t="s">
        <v>398</v>
      </c>
      <c r="B16" s="25" t="s">
        <v>399</v>
      </c>
      <c r="C16" s="25"/>
      <c r="D16" s="20" t="s">
        <v>400</v>
      </c>
    </row>
    <row r="17" spans="1:7" ht="59.25" customHeight="1">
      <c r="A17" s="27" t="s">
        <v>401</v>
      </c>
      <c r="B17" s="25" t="s">
        <v>402</v>
      </c>
      <c r="C17" s="25"/>
      <c r="D17" s="20" t="s">
        <v>403</v>
      </c>
    </row>
    <row r="18" spans="1:7" ht="59.25" customHeight="1">
      <c r="A18" s="27" t="s">
        <v>404</v>
      </c>
      <c r="B18" s="25" t="s">
        <v>405</v>
      </c>
      <c r="C18" s="25"/>
      <c r="D18" s="20" t="s">
        <v>406</v>
      </c>
    </row>
    <row r="19" spans="1:7" ht="59.25" customHeight="1">
      <c r="A19" s="27" t="s">
        <v>407</v>
      </c>
      <c r="B19" s="25" t="s">
        <v>408</v>
      </c>
      <c r="C19" s="25"/>
      <c r="D19" s="20" t="s">
        <v>409</v>
      </c>
    </row>
    <row r="20" spans="1:7" ht="59.25" customHeight="1">
      <c r="A20" s="27" t="s">
        <v>410</v>
      </c>
      <c r="B20" s="29" t="s">
        <v>411</v>
      </c>
      <c r="C20" s="25"/>
      <c r="D20" s="20" t="s">
        <v>412</v>
      </c>
    </row>
    <row r="21" spans="1:7" ht="59.25" customHeight="1">
      <c r="A21" s="27" t="s">
        <v>413</v>
      </c>
      <c r="B21" s="25" t="s">
        <v>414</v>
      </c>
      <c r="C21" s="25"/>
      <c r="D21" s="20" t="s">
        <v>415</v>
      </c>
    </row>
    <row r="23" spans="1:7" ht="16.05" customHeight="1">
      <c r="A23" s="527" t="s">
        <v>416</v>
      </c>
      <c r="B23" s="528"/>
      <c r="C23" s="528"/>
      <c r="D23" s="528"/>
      <c r="E23" s="528"/>
      <c r="F23" s="528"/>
      <c r="G23" s="529"/>
    </row>
    <row r="24" spans="1:7">
      <c r="A24" s="19" t="s">
        <v>417</v>
      </c>
      <c r="B24" s="538" t="s">
        <v>418</v>
      </c>
      <c r="C24" s="538"/>
      <c r="D24" s="538"/>
      <c r="E24" s="538"/>
      <c r="F24" s="538"/>
      <c r="G24" s="538"/>
    </row>
    <row r="25" spans="1:7">
      <c r="A25" s="94" t="str">
        <f>+E27</f>
        <v>Gestión de Extensión Agropecuaria</v>
      </c>
      <c r="B25" s="539" t="s">
        <v>419</v>
      </c>
      <c r="C25" s="540"/>
      <c r="D25" s="519" t="s">
        <v>420</v>
      </c>
      <c r="E25" s="519"/>
      <c r="F25" s="539" t="s">
        <v>421</v>
      </c>
      <c r="G25" s="540"/>
    </row>
    <row r="26" spans="1:7">
      <c r="A26" s="93" t="s">
        <v>422</v>
      </c>
      <c r="B26" s="541"/>
      <c r="C26" s="542"/>
      <c r="D26" s="24" t="s">
        <v>423</v>
      </c>
      <c r="E26" s="24" t="s">
        <v>424</v>
      </c>
      <c r="F26" s="541"/>
      <c r="G26" s="542"/>
    </row>
    <row r="27" spans="1:7">
      <c r="A27" s="93" t="s">
        <v>425</v>
      </c>
      <c r="B27" s="532" t="s">
        <v>426</v>
      </c>
      <c r="C27" s="533"/>
      <c r="D27" s="520" t="s">
        <v>427</v>
      </c>
      <c r="E27" s="520" t="s">
        <v>428</v>
      </c>
      <c r="F27" s="520" t="s">
        <v>429</v>
      </c>
      <c r="G27" s="530" t="s">
        <v>428</v>
      </c>
    </row>
    <row r="28" spans="1:7">
      <c r="A28" s="93" t="s">
        <v>430</v>
      </c>
      <c r="B28" s="534"/>
      <c r="C28" s="535"/>
      <c r="D28" s="523"/>
      <c r="E28" s="523"/>
      <c r="F28" s="523"/>
      <c r="G28" s="531"/>
    </row>
    <row r="29" spans="1:7">
      <c r="A29" s="93" t="s">
        <v>431</v>
      </c>
      <c r="B29" s="534"/>
      <c r="C29" s="535"/>
      <c r="D29" s="520" t="s">
        <v>432</v>
      </c>
      <c r="E29" s="520" t="s">
        <v>433</v>
      </c>
      <c r="F29" s="21" t="s">
        <v>434</v>
      </c>
      <c r="G29" s="30" t="s">
        <v>435</v>
      </c>
    </row>
    <row r="30" spans="1:7">
      <c r="A30" s="93" t="s">
        <v>436</v>
      </c>
      <c r="B30" s="534"/>
      <c r="C30" s="535"/>
      <c r="D30" s="521"/>
      <c r="E30" s="521"/>
      <c r="F30" s="21" t="s">
        <v>437</v>
      </c>
      <c r="G30" s="30" t="s">
        <v>438</v>
      </c>
    </row>
    <row r="31" spans="1:7">
      <c r="A31" s="93" t="s">
        <v>439</v>
      </c>
      <c r="B31" s="534"/>
      <c r="C31" s="535"/>
      <c r="D31" s="521"/>
      <c r="E31" s="521"/>
      <c r="F31" s="21" t="s">
        <v>440</v>
      </c>
      <c r="G31" s="30" t="s">
        <v>441</v>
      </c>
    </row>
    <row r="32" spans="1:7">
      <c r="A32" s="93" t="s">
        <v>442</v>
      </c>
      <c r="B32" s="532" t="s">
        <v>443</v>
      </c>
      <c r="C32" s="533"/>
      <c r="D32" s="520" t="s">
        <v>444</v>
      </c>
      <c r="E32" s="520" t="s">
        <v>445</v>
      </c>
      <c r="F32" s="21" t="s">
        <v>444</v>
      </c>
      <c r="G32" s="30" t="s">
        <v>446</v>
      </c>
    </row>
    <row r="33" spans="1:7">
      <c r="A33" s="93" t="s">
        <v>447</v>
      </c>
      <c r="B33" s="534"/>
      <c r="C33" s="535"/>
      <c r="D33" s="521"/>
      <c r="E33" s="521"/>
      <c r="F33" s="21" t="s">
        <v>448</v>
      </c>
      <c r="G33" s="30" t="s">
        <v>449</v>
      </c>
    </row>
    <row r="34" spans="1:7">
      <c r="A34" s="93" t="s">
        <v>450</v>
      </c>
      <c r="B34" s="534"/>
      <c r="C34" s="535"/>
      <c r="D34" s="521"/>
      <c r="E34" s="521"/>
      <c r="F34" s="21" t="s">
        <v>451</v>
      </c>
      <c r="G34" s="30" t="s">
        <v>452</v>
      </c>
    </row>
    <row r="35" spans="1:7">
      <c r="A35" s="93" t="s">
        <v>453</v>
      </c>
      <c r="B35" s="534"/>
      <c r="C35" s="535"/>
      <c r="D35" s="523"/>
      <c r="E35" s="523"/>
      <c r="F35" s="21" t="s">
        <v>454</v>
      </c>
      <c r="G35" s="30" t="s">
        <v>455</v>
      </c>
    </row>
    <row r="36" spans="1:7">
      <c r="A36" s="93" t="s">
        <v>456</v>
      </c>
      <c r="B36" s="534"/>
      <c r="C36" s="535"/>
      <c r="D36" s="520" t="s">
        <v>457</v>
      </c>
      <c r="E36" s="520" t="s">
        <v>458</v>
      </c>
      <c r="F36" s="21" t="s">
        <v>459</v>
      </c>
      <c r="G36" s="30" t="s">
        <v>460</v>
      </c>
    </row>
    <row r="37" spans="1:7">
      <c r="A37" s="93" t="s">
        <v>461</v>
      </c>
      <c r="B37" s="534"/>
      <c r="C37" s="535"/>
      <c r="D37" s="521"/>
      <c r="E37" s="521"/>
      <c r="F37" s="21" t="s">
        <v>462</v>
      </c>
      <c r="G37" s="30" t="s">
        <v>463</v>
      </c>
    </row>
    <row r="38" spans="1:7">
      <c r="A38" s="93" t="s">
        <v>464</v>
      </c>
      <c r="B38" s="534"/>
      <c r="C38" s="535"/>
      <c r="D38" s="521"/>
      <c r="E38" s="521"/>
      <c r="F38" s="21" t="s">
        <v>465</v>
      </c>
      <c r="G38" s="30" t="s">
        <v>466</v>
      </c>
    </row>
    <row r="39" spans="1:7">
      <c r="A39" s="93" t="s">
        <v>467</v>
      </c>
      <c r="B39" s="534"/>
      <c r="C39" s="535"/>
      <c r="D39" s="21" t="s">
        <v>468</v>
      </c>
      <c r="E39" s="23" t="s">
        <v>469</v>
      </c>
      <c r="F39" s="21" t="s">
        <v>470</v>
      </c>
      <c r="G39" s="30" t="s">
        <v>469</v>
      </c>
    </row>
    <row r="40" spans="1:7">
      <c r="A40" s="93" t="s">
        <v>471</v>
      </c>
      <c r="B40" s="534"/>
      <c r="C40" s="535"/>
      <c r="D40" s="21" t="s">
        <v>472</v>
      </c>
      <c r="E40" s="23" t="s">
        <v>473</v>
      </c>
      <c r="F40" s="21" t="s">
        <v>474</v>
      </c>
      <c r="G40" s="31" t="s">
        <v>475</v>
      </c>
    </row>
    <row r="41" spans="1:7">
      <c r="A41" s="93" t="s">
        <v>476</v>
      </c>
      <c r="B41" s="536"/>
      <c r="C41" s="537"/>
      <c r="D41" s="21" t="s">
        <v>477</v>
      </c>
      <c r="E41" s="23" t="s">
        <v>478</v>
      </c>
      <c r="F41" s="21" t="s">
        <v>479</v>
      </c>
      <c r="G41" s="30" t="s">
        <v>480</v>
      </c>
    </row>
    <row r="42" spans="1:7">
      <c r="A42" s="93" t="s">
        <v>481</v>
      </c>
      <c r="B42" s="518" t="s">
        <v>482</v>
      </c>
      <c r="C42" s="518"/>
      <c r="D42" s="21" t="s">
        <v>483</v>
      </c>
      <c r="E42" s="23" t="s">
        <v>484</v>
      </c>
      <c r="F42" s="21" t="s">
        <v>485</v>
      </c>
      <c r="G42" s="30" t="s">
        <v>484</v>
      </c>
    </row>
    <row r="43" spans="1:7">
      <c r="A43" s="93" t="s">
        <v>486</v>
      </c>
      <c r="B43" s="518"/>
      <c r="C43" s="518"/>
      <c r="D43" s="21" t="s">
        <v>487</v>
      </c>
      <c r="E43" s="23" t="s">
        <v>488</v>
      </c>
      <c r="F43" s="21" t="s">
        <v>489</v>
      </c>
      <c r="G43" s="30" t="s">
        <v>490</v>
      </c>
    </row>
    <row r="44" spans="1:7">
      <c r="A44" s="93" t="s">
        <v>491</v>
      </c>
      <c r="B44" s="518"/>
      <c r="C44" s="518"/>
      <c r="D44" s="21" t="s">
        <v>492</v>
      </c>
      <c r="E44" s="23" t="s">
        <v>493</v>
      </c>
      <c r="F44" s="21" t="s">
        <v>494</v>
      </c>
      <c r="G44" s="30" t="s">
        <v>495</v>
      </c>
    </row>
    <row r="45" spans="1:7">
      <c r="A45" s="93" t="s">
        <v>496</v>
      </c>
      <c r="B45" s="518"/>
      <c r="C45" s="518"/>
      <c r="D45" s="21" t="s">
        <v>497</v>
      </c>
      <c r="E45" s="23" t="s">
        <v>498</v>
      </c>
      <c r="F45" s="21" t="s">
        <v>499</v>
      </c>
      <c r="G45" s="30" t="s">
        <v>500</v>
      </c>
    </row>
    <row r="46" spans="1:7">
      <c r="A46" s="93" t="s">
        <v>501</v>
      </c>
      <c r="B46" s="518"/>
      <c r="C46" s="518"/>
      <c r="D46" s="21" t="s">
        <v>502</v>
      </c>
      <c r="E46" s="23" t="s">
        <v>503</v>
      </c>
      <c r="F46" s="21" t="s">
        <v>502</v>
      </c>
      <c r="G46" s="22" t="s">
        <v>502</v>
      </c>
    </row>
    <row r="47" spans="1:7">
      <c r="A47" s="93" t="s">
        <v>504</v>
      </c>
      <c r="B47" s="518" t="s">
        <v>505</v>
      </c>
      <c r="C47" s="518"/>
      <c r="D47" s="522" t="s">
        <v>506</v>
      </c>
      <c r="E47" s="522" t="s">
        <v>507</v>
      </c>
      <c r="F47" s="21" t="s">
        <v>508</v>
      </c>
      <c r="G47" s="30" t="s">
        <v>509</v>
      </c>
    </row>
    <row r="48" spans="1:7">
      <c r="A48" s="93" t="s">
        <v>510</v>
      </c>
      <c r="B48" s="518"/>
      <c r="C48" s="518"/>
      <c r="D48" s="522"/>
      <c r="E48" s="522"/>
      <c r="F48" s="21" t="s">
        <v>511</v>
      </c>
      <c r="G48" s="30" t="s">
        <v>512</v>
      </c>
    </row>
    <row r="49" spans="1:7">
      <c r="A49" s="93" t="s">
        <v>513</v>
      </c>
      <c r="B49" s="518"/>
      <c r="C49" s="518"/>
      <c r="D49" s="522"/>
      <c r="E49" s="522"/>
      <c r="F49" s="21" t="s">
        <v>514</v>
      </c>
      <c r="G49" s="30" t="s">
        <v>515</v>
      </c>
    </row>
    <row r="50" spans="1:7">
      <c r="A50" s="93" t="s">
        <v>516</v>
      </c>
      <c r="B50" s="518"/>
      <c r="C50" s="518"/>
      <c r="D50" s="520" t="s">
        <v>517</v>
      </c>
      <c r="E50" s="520" t="s">
        <v>518</v>
      </c>
      <c r="F50" s="21" t="s">
        <v>519</v>
      </c>
      <c r="G50" s="30" t="s">
        <v>520</v>
      </c>
    </row>
    <row r="51" spans="1:7">
      <c r="A51" s="93" t="s">
        <v>521</v>
      </c>
      <c r="B51" s="518"/>
      <c r="C51" s="518"/>
      <c r="D51" s="521"/>
      <c r="E51" s="521"/>
      <c r="F51" s="21" t="s">
        <v>522</v>
      </c>
      <c r="G51" s="30" t="s">
        <v>523</v>
      </c>
    </row>
    <row r="52" spans="1:7">
      <c r="A52" s="93" t="s">
        <v>524</v>
      </c>
      <c r="B52" s="518"/>
      <c r="C52" s="518"/>
      <c r="D52" s="521"/>
      <c r="E52" s="521"/>
      <c r="F52" s="21" t="s">
        <v>525</v>
      </c>
      <c r="G52" s="30" t="s">
        <v>526</v>
      </c>
    </row>
    <row r="53" spans="1:7">
      <c r="A53" s="93" t="s">
        <v>527</v>
      </c>
      <c r="B53" s="518"/>
      <c r="C53" s="518"/>
      <c r="D53" s="521"/>
      <c r="E53" s="521"/>
      <c r="F53" s="21" t="s">
        <v>528</v>
      </c>
      <c r="G53" s="30" t="s">
        <v>529</v>
      </c>
    </row>
    <row r="54" spans="1:7">
      <c r="A54" s="93" t="s">
        <v>530</v>
      </c>
      <c r="B54" s="518"/>
      <c r="C54" s="518"/>
      <c r="D54" s="521"/>
      <c r="E54" s="521"/>
      <c r="F54" s="21" t="s">
        <v>531</v>
      </c>
      <c r="G54" s="30" t="s">
        <v>532</v>
      </c>
    </row>
    <row r="55" spans="1:7">
      <c r="A55" s="93" t="s">
        <v>533</v>
      </c>
      <c r="B55" s="518"/>
      <c r="C55" s="518"/>
      <c r="D55" s="523"/>
      <c r="E55" s="523"/>
      <c r="F55" s="21" t="s">
        <v>534</v>
      </c>
      <c r="G55" s="30" t="s">
        <v>535</v>
      </c>
    </row>
    <row r="56" spans="1:7">
      <c r="A56" s="93" t="s">
        <v>536</v>
      </c>
      <c r="B56" s="518"/>
      <c r="C56" s="518"/>
      <c r="D56" s="520" t="s">
        <v>537</v>
      </c>
      <c r="E56" s="520" t="s">
        <v>538</v>
      </c>
      <c r="F56" s="21" t="s">
        <v>539</v>
      </c>
      <c r="G56" s="30" t="s">
        <v>540</v>
      </c>
    </row>
    <row r="57" spans="1:7">
      <c r="A57" s="93" t="s">
        <v>541</v>
      </c>
      <c r="B57" s="518"/>
      <c r="C57" s="518"/>
      <c r="D57" s="521"/>
      <c r="E57" s="521"/>
      <c r="F57" s="21" t="s">
        <v>542</v>
      </c>
      <c r="G57" s="30" t="s">
        <v>543</v>
      </c>
    </row>
    <row r="58" spans="1:7">
      <c r="A58" s="93" t="s">
        <v>544</v>
      </c>
      <c r="B58" s="518"/>
      <c r="C58" s="518"/>
      <c r="D58" s="521"/>
      <c r="E58" s="521"/>
      <c r="F58" s="21" t="s">
        <v>545</v>
      </c>
      <c r="G58" s="30" t="s">
        <v>546</v>
      </c>
    </row>
    <row r="59" spans="1:7">
      <c r="A59" s="93" t="s">
        <v>547</v>
      </c>
      <c r="B59" s="518"/>
      <c r="C59" s="518"/>
      <c r="D59" s="523"/>
      <c r="E59" s="523"/>
      <c r="F59" s="21" t="s">
        <v>548</v>
      </c>
      <c r="G59" s="30" t="s">
        <v>549</v>
      </c>
    </row>
    <row r="60" spans="1:7">
      <c r="A60" s="93" t="s">
        <v>550</v>
      </c>
      <c r="B60" s="518"/>
      <c r="C60" s="518"/>
      <c r="D60" s="520" t="s">
        <v>551</v>
      </c>
      <c r="E60" s="23" t="s">
        <v>552</v>
      </c>
      <c r="F60" s="21" t="s">
        <v>553</v>
      </c>
      <c r="G60" s="30" t="s">
        <v>552</v>
      </c>
    </row>
    <row r="61" spans="1:7">
      <c r="A61" s="93" t="s">
        <v>554</v>
      </c>
      <c r="B61" s="518"/>
      <c r="C61" s="518"/>
      <c r="D61" s="523"/>
      <c r="E61" s="23" t="s">
        <v>555</v>
      </c>
      <c r="F61" s="21" t="s">
        <v>556</v>
      </c>
      <c r="G61" s="30" t="s">
        <v>555</v>
      </c>
    </row>
    <row r="62" spans="1:7">
      <c r="A62" s="93" t="s">
        <v>557</v>
      </c>
      <c r="B62" s="518"/>
      <c r="C62" s="518"/>
      <c r="D62" s="520" t="s">
        <v>558</v>
      </c>
      <c r="E62" s="520" t="s">
        <v>559</v>
      </c>
      <c r="F62" s="21" t="s">
        <v>560</v>
      </c>
      <c r="G62" s="30" t="s">
        <v>561</v>
      </c>
    </row>
    <row r="63" spans="1:7">
      <c r="A63" s="93" t="s">
        <v>562</v>
      </c>
      <c r="B63" s="518"/>
      <c r="C63" s="518"/>
      <c r="D63" s="523"/>
      <c r="E63" s="523"/>
      <c r="F63" s="21" t="s">
        <v>563</v>
      </c>
      <c r="G63" s="30" t="s">
        <v>564</v>
      </c>
    </row>
    <row r="64" spans="1:7">
      <c r="A64" s="93" t="s">
        <v>565</v>
      </c>
    </row>
    <row r="65" spans="1:1">
      <c r="A65" s="93" t="s">
        <v>566</v>
      </c>
    </row>
    <row r="66" spans="1:1">
      <c r="A66" s="93" t="s">
        <v>567</v>
      </c>
    </row>
    <row r="67" spans="1:1">
      <c r="A67" s="93" t="s">
        <v>568</v>
      </c>
    </row>
    <row r="68" spans="1:1">
      <c r="A68" s="93" t="s">
        <v>569</v>
      </c>
    </row>
    <row r="69" spans="1:1">
      <c r="A69" s="93" t="s">
        <v>544</v>
      </c>
    </row>
    <row r="70" spans="1:1">
      <c r="A70" s="93" t="s">
        <v>570</v>
      </c>
    </row>
    <row r="71" spans="1:1">
      <c r="A71" s="93" t="s">
        <v>571</v>
      </c>
    </row>
    <row r="72" spans="1:1" ht="16.2">
      <c r="A72" s="93" t="s">
        <v>572</v>
      </c>
    </row>
    <row r="73" spans="1:1">
      <c r="A73" s="93" t="s">
        <v>573</v>
      </c>
    </row>
    <row r="74" spans="1:1">
      <c r="A74" s="94" t="str">
        <f>+E29</f>
        <v xml:space="preserve">Gestión de Proyectos </v>
      </c>
    </row>
    <row r="75" spans="1:1">
      <c r="A75" s="94" t="str">
        <f>+E32</f>
        <v xml:space="preserve">Gestión de la Calidad </v>
      </c>
    </row>
    <row r="76" spans="1:1">
      <c r="A76" s="94" t="str">
        <f>+E36</f>
        <v>Gestión para la Auditoría Interna</v>
      </c>
    </row>
    <row r="77" spans="1:1">
      <c r="A77" s="94" t="str">
        <f t="shared" ref="A77:A85" si="0">+E39</f>
        <v>Gestión de Control Interno</v>
      </c>
    </row>
    <row r="78" spans="1:1">
      <c r="A78" s="94" t="str">
        <f t="shared" si="0"/>
        <v>Gestión de la Contraloría de Servicios</v>
      </c>
    </row>
    <row r="79" spans="1:1">
      <c r="A79" s="94" t="str">
        <f t="shared" si="0"/>
        <v>Gestión de la Planificación</v>
      </c>
    </row>
    <row r="80" spans="1:1">
      <c r="A80" s="94" t="str">
        <f t="shared" si="0"/>
        <v>Gestión de las Tecnologías de la Información</v>
      </c>
    </row>
    <row r="81" spans="1:2">
      <c r="A81" s="94" t="str">
        <f t="shared" si="0"/>
        <v>Gestión Jurídica</v>
      </c>
    </row>
    <row r="82" spans="1:2">
      <c r="A82" s="94" t="str">
        <f t="shared" si="0"/>
        <v>Gestión de la Comunicación Institucional</v>
      </c>
    </row>
    <row r="83" spans="1:2">
      <c r="A83" s="94" t="str">
        <f t="shared" si="0"/>
        <v>Gestión de Asuntos Internacionales.</v>
      </c>
    </row>
    <row r="84" spans="1:2">
      <c r="A84" s="94" t="str">
        <f t="shared" si="0"/>
        <v>Gestión para la Planificación Sectorial</v>
      </c>
    </row>
    <row r="85" spans="1:2">
      <c r="A85" s="94" t="str">
        <f t="shared" si="0"/>
        <v>Gestión Financiera</v>
      </c>
    </row>
    <row r="86" spans="1:2">
      <c r="A86" s="94" t="str">
        <f>+E50</f>
        <v>Gestión del Recurso Humano.</v>
      </c>
    </row>
    <row r="87" spans="1:2">
      <c r="A87" s="94" t="str">
        <f>+E56</f>
        <v>Gestión de la Contratación Administrativa</v>
      </c>
    </row>
    <row r="88" spans="1:2">
      <c r="A88" s="94" t="str">
        <f>+E60</f>
        <v>Gestión de Inmobiliaria</v>
      </c>
    </row>
    <row r="89" spans="1:2">
      <c r="A89" s="94" t="str">
        <f>+E61</f>
        <v>Gestión de los Servicios</v>
      </c>
    </row>
    <row r="90" spans="1:2">
      <c r="A90" s="94" t="str">
        <f>+E62</f>
        <v>Gestión Archivística Institucional</v>
      </c>
    </row>
    <row r="91" spans="1:2">
      <c r="A91" s="94" t="s">
        <v>574</v>
      </c>
    </row>
    <row r="92" spans="1:2">
      <c r="B92" s="95"/>
    </row>
    <row r="93" spans="1:2">
      <c r="A93" s="19" t="s">
        <v>575</v>
      </c>
      <c r="B93" s="19" t="s">
        <v>576</v>
      </c>
    </row>
    <row r="94" spans="1:2">
      <c r="A94" s="19" t="s">
        <v>577</v>
      </c>
      <c r="B94" s="20" t="s">
        <v>129</v>
      </c>
    </row>
    <row r="95" spans="1:2">
      <c r="A95" s="20" t="s">
        <v>20</v>
      </c>
      <c r="B95" s="20" t="s">
        <v>141</v>
      </c>
    </row>
    <row r="96" spans="1:2">
      <c r="A96" s="20" t="s">
        <v>18</v>
      </c>
      <c r="B96" s="20" t="s">
        <v>334</v>
      </c>
    </row>
    <row r="97" spans="1:2">
      <c r="A97" s="20" t="s">
        <v>345</v>
      </c>
      <c r="B97" s="20" t="s">
        <v>336</v>
      </c>
    </row>
    <row r="98" spans="1:2">
      <c r="A98" s="20" t="s">
        <v>357</v>
      </c>
      <c r="B98" s="20" t="s">
        <v>338</v>
      </c>
    </row>
    <row r="99" spans="1:2" ht="28.8">
      <c r="B99" s="33" t="s">
        <v>351</v>
      </c>
    </row>
    <row r="100" spans="1:2">
      <c r="B100" s="33" t="s">
        <v>353</v>
      </c>
    </row>
    <row r="101" spans="1:2">
      <c r="B101" s="20" t="s">
        <v>172</v>
      </c>
    </row>
    <row r="105" spans="1:2">
      <c r="A105" t="s">
        <v>578</v>
      </c>
    </row>
    <row r="107" spans="1:2">
      <c r="A107" t="s">
        <v>579</v>
      </c>
    </row>
  </sheetData>
  <autoFilter ref="A24:A47" xr:uid="{507B0F20-4BD7-7B42-9753-22CC6ADBD640}"/>
  <mergeCells count="30">
    <mergeCell ref="A1:D1"/>
    <mergeCell ref="A23:G23"/>
    <mergeCell ref="D32:D35"/>
    <mergeCell ref="E32:E35"/>
    <mergeCell ref="F27:F28"/>
    <mergeCell ref="G27:G28"/>
    <mergeCell ref="B27:C31"/>
    <mergeCell ref="D29:D31"/>
    <mergeCell ref="E29:E31"/>
    <mergeCell ref="B32:C41"/>
    <mergeCell ref="D27:D28"/>
    <mergeCell ref="A2:D2"/>
    <mergeCell ref="B24:G24"/>
    <mergeCell ref="B25:C26"/>
    <mergeCell ref="F25:G26"/>
    <mergeCell ref="E27:E28"/>
    <mergeCell ref="B42:C46"/>
    <mergeCell ref="D25:E25"/>
    <mergeCell ref="D36:D38"/>
    <mergeCell ref="E36:E38"/>
    <mergeCell ref="E47:E49"/>
    <mergeCell ref="D47:D49"/>
    <mergeCell ref="B47:C63"/>
    <mergeCell ref="D62:D63"/>
    <mergeCell ref="D50:D55"/>
    <mergeCell ref="E50:E55"/>
    <mergeCell ref="D56:D59"/>
    <mergeCell ref="E56:E59"/>
    <mergeCell ref="E62:E63"/>
    <mergeCell ref="D60:D61"/>
  </mergeCells>
  <hyperlinks>
    <hyperlink ref="G27" r:id="rId1" xr:uid="{F4DFD75D-F6BB-E545-84B3-F96AE0228C70}"/>
    <hyperlink ref="G29" r:id="rId2" xr:uid="{2B7CC9D8-A4C1-E544-9F66-D7C69D1F96D4}"/>
    <hyperlink ref="G30" r:id="rId3" xr:uid="{FEC90C20-8CE1-0447-A243-D2123F86DF2A}"/>
    <hyperlink ref="G31" r:id="rId4" xr:uid="{14B8DF35-48AF-FA48-A10A-A606025D1045}"/>
    <hyperlink ref="G32" r:id="rId5" xr:uid="{CB666A96-5FFD-5147-A7E6-433243D2AE06}"/>
    <hyperlink ref="G33" r:id="rId6" xr:uid="{57996EAB-71D1-634E-8C6B-E980FE926E99}"/>
    <hyperlink ref="G34" r:id="rId7" xr:uid="{14957D77-BA12-C846-8222-F3B79338B866}"/>
    <hyperlink ref="G35" r:id="rId8" xr:uid="{5AEE569F-3A8A-9B43-94D2-411838DD0F82}"/>
    <hyperlink ref="G36" r:id="rId9" xr:uid="{6A710694-6DF8-474C-9834-67369EF743F1}"/>
    <hyperlink ref="G37" r:id="rId10" display=" Atención de Hechos Irregulares" xr:uid="{21C21519-1F26-3545-B4DC-230CFC00444F}"/>
    <hyperlink ref="G38" r:id="rId11" xr:uid="{62E825FA-2E2D-3742-B890-F0DD547188DF}"/>
    <hyperlink ref="G39" r:id="rId12" xr:uid="{97C01259-F4D8-2E4A-88FD-A69D571287F4}"/>
    <hyperlink ref="G41" r:id="rId13" xr:uid="{4133F50C-8CCE-C54D-8099-72EDAED8ACD0}"/>
    <hyperlink ref="G40" r:id="rId14" xr:uid="{AD8B4289-43EE-C643-A418-407AB8B43C4F}"/>
    <hyperlink ref="G42" r:id="rId15" xr:uid="{8608E5B9-D6EB-0E46-8954-807323335619}"/>
    <hyperlink ref="G43" r:id="rId16" xr:uid="{B35DB4C8-CB9B-FE45-B9B9-A0B564C415F3}"/>
    <hyperlink ref="G44" r:id="rId17" xr:uid="{E57E710A-9BC5-894F-85A9-9EBC24F4D256}"/>
    <hyperlink ref="G45" r:id="rId18" xr:uid="{7A23CCD6-4E23-5442-A86C-7AC093AA5D8C}"/>
    <hyperlink ref="G47" r:id="rId19" xr:uid="{27DF8C92-6117-4F4F-99B0-559486C75730}"/>
    <hyperlink ref="G48" r:id="rId20" display="Programación y Ejecución presupuestria" xr:uid="{F83D6D55-2412-3D49-8B0C-5BF47FFF010A}"/>
    <hyperlink ref="G49" r:id="rId21" xr:uid="{9EE73F11-5D4B-8541-9674-48B28CC202F6}"/>
    <hyperlink ref="G50" r:id="rId22" xr:uid="{F93B3937-0A05-F14E-A6D1-D3EEF747BAD8}"/>
    <hyperlink ref="G51" r:id="rId23" xr:uid="{336EA04A-B2C8-0142-BB86-45C8F34698F5}"/>
    <hyperlink ref="G52" r:id="rId24" xr:uid="{45C152B2-EAC2-D74A-B27B-F6221E7DD935}"/>
    <hyperlink ref="G53" r:id="rId25" xr:uid="{72784688-06F8-D947-AAAB-CA69613A5FCF}"/>
    <hyperlink ref="G54" r:id="rId26" xr:uid="{448A3DD7-AD6B-4145-A522-CBC42A514B9D}"/>
    <hyperlink ref="G55" r:id="rId27" xr:uid="{93FD9896-3537-F64A-8769-FDA3C57C0548}"/>
    <hyperlink ref="G56" r:id="rId28" display=" Gestión de la programación para la adquisición de bienes y servicios" xr:uid="{B11B3158-DE1B-EF4C-9F88-114F89903F26}"/>
    <hyperlink ref="G57" r:id="rId29" display="Gestión para la adquisición de bienes y servicios y remates" xr:uid="{32D392FA-2CC4-044A-9B62-D5BACBDC295A}"/>
    <hyperlink ref="G58" r:id="rId30" xr:uid="{ED1E1A24-1ACA-6B48-884A-EC0D63F1AFA8}"/>
    <hyperlink ref="G59" r:id="rId31" xr:uid="{A9F1B8BA-AA61-114B-8F32-1328C8AA79B6}"/>
    <hyperlink ref="G60" r:id="rId32" xr:uid="{6D61B34E-2515-BC4A-B002-CD949A937410}"/>
    <hyperlink ref="G61" r:id="rId33" xr:uid="{784BEE41-2A09-DD4D-A9EA-6EF6C01A1C4F}"/>
    <hyperlink ref="G62" r:id="rId34" display="Servicios Archivisticos Internos" xr:uid="{7E177F0B-D244-FB48-BBC7-9F7698DE90A9}"/>
    <hyperlink ref="G63" r:id="rId35" xr:uid="{1F064E5A-8CAC-2141-9FC2-C3354B1277D8}"/>
  </hyperlinks>
  <pageMargins left="0.7" right="0.7" top="0.75" bottom="0.75" header="0.3" footer="0.3"/>
  <pageSetup orientation="portrait" r:id="rId36"/>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C142-1F79-7440-B9C8-1A929D24A148}">
  <sheetPr codeName="Hoja5">
    <tabColor rgb="FF00B0F0"/>
  </sheetPr>
  <dimension ref="A1:Z56"/>
  <sheetViews>
    <sheetView showGridLines="0" zoomScale="70" zoomScaleNormal="70" workbookViewId="0">
      <selection sqref="A1:Z1"/>
    </sheetView>
  </sheetViews>
  <sheetFormatPr baseColWidth="10" defaultColWidth="11.44140625" defaultRowHeight="14.4"/>
  <cols>
    <col min="1" max="1" width="2.6640625" customWidth="1"/>
    <col min="2" max="2" width="12.6640625" customWidth="1"/>
    <col min="3" max="3" width="3.6640625" customWidth="1"/>
    <col min="4" max="4" width="3.33203125" customWidth="1"/>
    <col min="5" max="5" width="11.44140625" customWidth="1"/>
    <col min="22" max="22" width="6.77734375" customWidth="1"/>
    <col min="23" max="23" width="10.77734375" customWidth="1"/>
  </cols>
  <sheetData>
    <row r="1" spans="1:26" ht="28.8">
      <c r="A1" s="543" t="s">
        <v>580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row>
    <row r="2" spans="1:26" ht="18" customHeight="1">
      <c r="I2" s="139"/>
    </row>
    <row r="3" spans="1:26" ht="33.6">
      <c r="I3" s="139"/>
    </row>
    <row r="12" spans="1:26">
      <c r="B12" s="52" t="s">
        <v>581</v>
      </c>
    </row>
    <row r="20" spans="2:9">
      <c r="I20" s="140" t="s">
        <v>582</v>
      </c>
    </row>
    <row r="22" spans="2:9">
      <c r="I22" s="140" t="s">
        <v>583</v>
      </c>
    </row>
    <row r="26" spans="2:9">
      <c r="B26" s="52" t="s">
        <v>584</v>
      </c>
    </row>
    <row r="30" spans="2:9">
      <c r="B30" s="52" t="s">
        <v>585</v>
      </c>
    </row>
    <row r="39" spans="2:7">
      <c r="B39" s="52" t="s">
        <v>586</v>
      </c>
    </row>
    <row r="43" spans="2:7">
      <c r="G43" s="52"/>
    </row>
    <row r="44" spans="2:7">
      <c r="G44" s="52"/>
    </row>
    <row r="47" spans="2:7">
      <c r="B47" s="544" t="s">
        <v>587</v>
      </c>
      <c r="C47" s="544"/>
      <c r="D47" s="141"/>
      <c r="E47" s="141"/>
    </row>
    <row r="48" spans="2:7">
      <c r="B48" s="544"/>
      <c r="C48" s="544"/>
      <c r="D48" s="141"/>
      <c r="E48" s="141"/>
    </row>
    <row r="49" spans="2:23">
      <c r="H49" s="545"/>
      <c r="I49" s="545"/>
      <c r="J49" s="545"/>
      <c r="K49" s="545"/>
      <c r="L49" s="545"/>
      <c r="M49" s="545"/>
      <c r="N49" s="545"/>
      <c r="O49" s="545"/>
      <c r="P49" s="545"/>
      <c r="Q49" s="545"/>
      <c r="R49" s="545"/>
      <c r="S49" s="545"/>
      <c r="T49" s="545"/>
      <c r="U49" s="545"/>
      <c r="V49" s="545"/>
      <c r="W49" s="545"/>
    </row>
    <row r="55" spans="2:23">
      <c r="B55" s="544" t="s">
        <v>588</v>
      </c>
      <c r="C55" s="544"/>
    </row>
    <row r="56" spans="2:23">
      <c r="B56" s="544"/>
      <c r="C56" s="544"/>
    </row>
  </sheetData>
  <sheetProtection algorithmName="SHA-512" hashValue="Vas4Ty9RbN73C9GdxlFpASOxlqBHVQTjgKF/xlc46AVhvf0lof07oZ6i7kkkbgA1f3bsJcBkNGZot+VPPMtAcg==" saltValue="miW35omgbcE2IzC/PK/11A==" spinCount="100000" sheet="1" objects="1" scenarios="1" formatCells="0" formatColumns="0" selectLockedCells="1" sort="0"/>
  <mergeCells count="4">
    <mergeCell ref="A1:Z1"/>
    <mergeCell ref="B47:C48"/>
    <mergeCell ref="H49:W49"/>
    <mergeCell ref="B55:C56"/>
  </mergeCell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6CEC-C66C-5B47-BA53-AD2BD8172A23}">
  <sheetPr codeName="Hoja6">
    <outlinePr summaryBelow="0" summaryRight="0"/>
  </sheetPr>
  <dimension ref="A1:AJ88"/>
  <sheetViews>
    <sheetView showGridLines="0" topLeftCell="G1" zoomScaleNormal="100" workbookViewId="0">
      <selection activeCell="Y22" sqref="Y22"/>
    </sheetView>
  </sheetViews>
  <sheetFormatPr baseColWidth="10" defaultColWidth="11.44140625" defaultRowHeight="9.6" outlineLevelRow="3"/>
  <cols>
    <col min="1" max="1" width="3.77734375" style="59" bestFit="1" customWidth="1"/>
    <col min="2" max="2" width="5.33203125" style="59" customWidth="1"/>
    <col min="3" max="6" width="3.44140625" style="59" customWidth="1"/>
    <col min="7" max="7" width="24.44140625" style="59" customWidth="1"/>
    <col min="8" max="8" width="35.44140625" style="59" customWidth="1"/>
    <col min="9" max="9" width="8.77734375" style="59" bestFit="1" customWidth="1"/>
    <col min="10" max="10" width="24.6640625" style="59" bestFit="1" customWidth="1"/>
    <col min="11" max="11" width="4.44140625" style="59" customWidth="1"/>
    <col min="12" max="12" width="17.44140625" style="59" customWidth="1"/>
    <col min="13" max="13" width="19.6640625" style="59" customWidth="1"/>
    <col min="14" max="17" width="3.109375" style="59" bestFit="1" customWidth="1"/>
    <col min="18" max="18" width="5.109375" style="59" bestFit="1" customWidth="1"/>
    <col min="19" max="19" width="14.44140625" style="59" customWidth="1"/>
    <col min="20" max="20" width="23.77734375" style="59" customWidth="1"/>
    <col min="21" max="21" width="8.33203125" style="59" customWidth="1"/>
    <col min="22" max="22" width="7.77734375" style="59" customWidth="1"/>
    <col min="23" max="23" width="10.77734375" style="59" customWidth="1"/>
    <col min="24" max="24" width="12.77734375" style="59" bestFit="1" customWidth="1"/>
    <col min="25" max="25" width="18.109375" style="59" bestFit="1" customWidth="1"/>
    <col min="26" max="26" width="8.33203125" style="59" hidden="1" customWidth="1"/>
    <col min="27" max="27" width="8.44140625" style="59" hidden="1" customWidth="1"/>
    <col min="28" max="28" width="9.109375" style="59" hidden="1" customWidth="1"/>
    <col min="29" max="29" width="10.6640625" style="59" hidden="1" customWidth="1"/>
    <col min="30" max="30" width="18.109375" style="59" hidden="1" customWidth="1"/>
    <col min="31" max="31" width="8" style="59" hidden="1" customWidth="1"/>
    <col min="32" max="32" width="12.33203125" style="59" hidden="1" customWidth="1"/>
    <col min="33" max="33" width="14.77734375" style="59" hidden="1" customWidth="1"/>
    <col min="34" max="34" width="18.109375" style="59" hidden="1" customWidth="1"/>
    <col min="35" max="35" width="15" style="59" customWidth="1"/>
    <col min="36" max="36" width="12.33203125" style="59" customWidth="1"/>
    <col min="37" max="16384" width="11.44140625" style="59"/>
  </cols>
  <sheetData>
    <row r="1" spans="1:36" ht="12">
      <c r="A1" s="58" t="s">
        <v>589</v>
      </c>
    </row>
    <row r="2" spans="1:36" ht="15.6">
      <c r="A2" s="229" t="s">
        <v>590</v>
      </c>
    </row>
    <row r="3" spans="1:36" ht="4.05" customHeight="1"/>
    <row r="4" spans="1:36" ht="4.05" customHeight="1"/>
    <row r="5" spans="1:36" ht="18">
      <c r="A5" s="60" t="s">
        <v>591</v>
      </c>
    </row>
    <row r="7" spans="1:36" ht="10.199999999999999">
      <c r="A7" s="562" t="s">
        <v>592</v>
      </c>
      <c r="B7" s="563"/>
      <c r="C7" s="563"/>
      <c r="D7" s="563"/>
      <c r="E7" s="563"/>
      <c r="F7" s="563"/>
      <c r="G7" s="226">
        <v>2022</v>
      </c>
      <c r="H7" s="107"/>
    </row>
    <row r="8" spans="1:36" ht="10.199999999999999">
      <c r="A8" s="562" t="s">
        <v>593</v>
      </c>
      <c r="B8" s="563"/>
      <c r="C8" s="563"/>
      <c r="D8" s="563"/>
      <c r="E8" s="563"/>
      <c r="F8" s="563"/>
      <c r="G8" s="226">
        <v>169</v>
      </c>
      <c r="H8" s="107"/>
    </row>
    <row r="9" spans="1:36" ht="10.199999999999999">
      <c r="A9" s="562" t="s">
        <v>594</v>
      </c>
      <c r="B9" s="563"/>
      <c r="C9" s="563"/>
      <c r="D9" s="563"/>
      <c r="E9" s="563"/>
      <c r="F9" s="563"/>
      <c r="G9" s="226" t="s">
        <v>595</v>
      </c>
      <c r="H9" s="107"/>
    </row>
    <row r="10" spans="1:36" ht="17.25" customHeight="1">
      <c r="A10" s="562" t="s">
        <v>596</v>
      </c>
      <c r="B10" s="563"/>
      <c r="C10" s="563"/>
      <c r="D10" s="563"/>
      <c r="E10" s="563"/>
      <c r="F10" s="563"/>
      <c r="G10" s="226" t="s">
        <v>597</v>
      </c>
      <c r="H10" s="107"/>
    </row>
    <row r="11" spans="1:36" ht="11.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32.25" customHeight="1" collapsed="1" thickBot="1">
      <c r="A16" s="63">
        <v>1</v>
      </c>
      <c r="B16" s="162" t="s">
        <v>403</v>
      </c>
      <c r="C16" s="162">
        <v>0</v>
      </c>
      <c r="D16" s="162" t="s">
        <v>123</v>
      </c>
      <c r="E16" s="162" t="s">
        <v>72</v>
      </c>
      <c r="F16" s="162">
        <v>18</v>
      </c>
      <c r="G16" s="163" t="s">
        <v>467</v>
      </c>
      <c r="H16" s="196" t="s">
        <v>634</v>
      </c>
      <c r="I16" s="163" t="s">
        <v>18</v>
      </c>
      <c r="J16" s="163" t="s">
        <v>336</v>
      </c>
      <c r="K16" s="163">
        <v>23</v>
      </c>
      <c r="L16" s="165" t="s">
        <v>635</v>
      </c>
      <c r="M16" s="165" t="s">
        <v>636</v>
      </c>
      <c r="N16" s="64">
        <v>2</v>
      </c>
      <c r="O16" s="64">
        <v>1</v>
      </c>
      <c r="P16" s="64">
        <v>0</v>
      </c>
      <c r="Q16" s="64">
        <v>0</v>
      </c>
      <c r="R16" s="64">
        <f>N16+O16+P16+Q16</f>
        <v>3</v>
      </c>
      <c r="S16" s="105" t="s">
        <v>637</v>
      </c>
      <c r="T16" s="105" t="s">
        <v>172</v>
      </c>
      <c r="U16" s="159">
        <f>N16+O16</f>
        <v>3</v>
      </c>
      <c r="V16" s="273">
        <v>3</v>
      </c>
      <c r="W16" s="100">
        <f t="shared" ref="W16" si="0">IF(V16="","No hay ejecución",IF(AND(U16&gt;0), V16/U16,"No hay Programación"))</f>
        <v>1</v>
      </c>
      <c r="X16" s="105" t="str">
        <f t="shared" ref="X16" si="1">IF(W16="No hay ejecución","NA",IF(W16&gt;=90%,"De acuerdo a lo programado",IF(W16&gt;=70%,"Atraso Leve",IF(W16&lt;70%,"En Riesgo de no Cumplimiento"))))</f>
        <v>De acuerdo a lo programado</v>
      </c>
      <c r="Y16" s="166" t="s">
        <v>638</v>
      </c>
      <c r="Z16" s="159">
        <f>P16+Q16</f>
        <v>0</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3</v>
      </c>
      <c r="AF16" s="100">
        <f>IF(AE16="","No hay ejecución",IF(AND(AE16&gt;0), AE16/R16,"No hay Programación"))</f>
        <v>1</v>
      </c>
      <c r="AG16" s="105" t="str">
        <f>IF(AF16="No hay ejecución","NA",IF(AF16&gt;=90%,"De acuerdo a lo programado",IF(AF16&gt;=70%,"Atraso Leve",IF(AF16&lt;70%,"Incumplimiento"))))</f>
        <v>De acuerdo a lo programado</v>
      </c>
      <c r="AH16" s="166"/>
      <c r="AI16" s="230" t="s">
        <v>502</v>
      </c>
      <c r="AJ16" s="105" t="s">
        <v>502</v>
      </c>
    </row>
    <row r="17" spans="1:36" s="117" customFormat="1" ht="20.399999999999999" hidden="1" outlineLevel="3" thickTop="1" thickBot="1">
      <c r="A17" s="109" t="s">
        <v>41</v>
      </c>
      <c r="B17" s="169" t="s">
        <v>403</v>
      </c>
      <c r="C17" s="169">
        <v>0</v>
      </c>
      <c r="D17" s="169" t="s">
        <v>123</v>
      </c>
      <c r="E17" s="169" t="s">
        <v>72</v>
      </c>
      <c r="F17" s="169">
        <v>18</v>
      </c>
      <c r="G17" s="170" t="s">
        <v>467</v>
      </c>
      <c r="H17" s="171" t="s">
        <v>639</v>
      </c>
      <c r="I17" s="170" t="s">
        <v>20</v>
      </c>
      <c r="J17" s="170" t="s">
        <v>336</v>
      </c>
      <c r="K17" s="170">
        <v>23</v>
      </c>
      <c r="L17" s="172" t="s">
        <v>640</v>
      </c>
      <c r="M17" s="172" t="s">
        <v>636</v>
      </c>
      <c r="N17" s="126">
        <v>2</v>
      </c>
      <c r="O17" s="126">
        <v>1</v>
      </c>
      <c r="P17" s="126">
        <v>0</v>
      </c>
      <c r="Q17" s="126">
        <v>0</v>
      </c>
      <c r="R17" s="111">
        <f>N17+O17+P17+Q17</f>
        <v>3</v>
      </c>
      <c r="S17" s="115" t="s">
        <v>637</v>
      </c>
      <c r="T17" s="115" t="s">
        <v>172</v>
      </c>
      <c r="U17" s="159">
        <f t="shared" ref="U17:U48" si="3">N17+O17</f>
        <v>3</v>
      </c>
      <c r="V17" s="273"/>
      <c r="W17" s="100" t="str">
        <f t="shared" ref="W17:W48" si="4">IF(V17="","No hay ejecución",IF(AND(U17&gt;0), V17/U17,"No hay Programación"))</f>
        <v>No hay ejecución</v>
      </c>
      <c r="X17" s="105" t="str">
        <f t="shared" ref="X17:X48" si="5">IF(W17="No hay ejecución","NA",IF(W17&gt;=90%,"De acuerdo a lo programado",IF(W17&gt;=70%,"Atraso Leve",IF(W17&lt;70%,"En Riesgo de no Cumplimiento"))))</f>
        <v>NA</v>
      </c>
      <c r="Y17" s="166"/>
      <c r="Z17" s="159">
        <f t="shared" ref="Z17:Z47" si="6">P17+Q17</f>
        <v>0</v>
      </c>
      <c r="AA17" s="159"/>
      <c r="AB17" s="100" t="str">
        <f t="shared" ref="AB17:AB48" si="7">IF(AA17="","No hay ejecución",IF(AND(Z17&gt;0), AA17/Z17,"No hay Programación"))</f>
        <v>No hay ejecución</v>
      </c>
      <c r="AC17" s="105" t="str">
        <f t="shared" ref="AC17:AC48" si="8">IF(AB17="No hay ejecución","NA",IF(AB17&gt;=90%,"De acuerdo a lo programado",IF(AB17&gt;=70%,"Atraso Leve",IF(AB17&lt;70%,"En Riesgo de no Cumplimiento"))))</f>
        <v>NA</v>
      </c>
      <c r="AD17" s="166"/>
      <c r="AE17" s="65">
        <f t="shared" ref="AE17:AE48" si="9">V17+AA17</f>
        <v>0</v>
      </c>
      <c r="AF17" s="100" t="str">
        <f t="shared" ref="AF17:AF48" si="10">IF(AE17="","No hay ejecución",IF(AND(AE17&gt;0), AE17/R17,"No hay Programación"))</f>
        <v>No hay Programación</v>
      </c>
      <c r="AG17" s="105" t="str">
        <f t="shared" ref="AG17:AG48" si="11">IF(AF17="No hay ejecución","NA",IF(AF17&gt;=90%,"De acuerdo a lo programado",IF(AF17&gt;=70%,"Atraso Leve",IF(AF17&lt;70%,"Incumplimiento"))))</f>
        <v>De acuerdo a lo programado</v>
      </c>
      <c r="AH17" s="166"/>
      <c r="AI17" s="115" t="s">
        <v>502</v>
      </c>
      <c r="AJ17" s="115" t="s">
        <v>502</v>
      </c>
    </row>
    <row r="18" spans="1:36" s="117" customFormat="1" ht="20.399999999999999" hidden="1" outlineLevel="3" thickTop="1" thickBot="1">
      <c r="A18" s="109" t="s">
        <v>46</v>
      </c>
      <c r="B18" s="169" t="s">
        <v>403</v>
      </c>
      <c r="C18" s="169">
        <v>0</v>
      </c>
      <c r="D18" s="169" t="s">
        <v>123</v>
      </c>
      <c r="E18" s="169" t="s">
        <v>72</v>
      </c>
      <c r="F18" s="169">
        <v>18</v>
      </c>
      <c r="G18" s="170" t="s">
        <v>467</v>
      </c>
      <c r="H18" s="171" t="s">
        <v>641</v>
      </c>
      <c r="I18" s="170" t="s">
        <v>20</v>
      </c>
      <c r="J18" s="170" t="s">
        <v>353</v>
      </c>
      <c r="K18" s="170">
        <v>24</v>
      </c>
      <c r="L18" s="172" t="s">
        <v>642</v>
      </c>
      <c r="M18" s="172" t="s">
        <v>643</v>
      </c>
      <c r="N18" s="126">
        <v>9</v>
      </c>
      <c r="O18" s="126">
        <v>3</v>
      </c>
      <c r="P18" s="126">
        <v>0</v>
      </c>
      <c r="Q18" s="126">
        <v>0</v>
      </c>
      <c r="R18" s="111">
        <f>N18+O18+P18+Q18</f>
        <v>12</v>
      </c>
      <c r="S18" s="115" t="s">
        <v>637</v>
      </c>
      <c r="T18" s="115" t="s">
        <v>172</v>
      </c>
      <c r="U18" s="159">
        <f t="shared" si="3"/>
        <v>12</v>
      </c>
      <c r="V18" s="273"/>
      <c r="W18" s="100" t="str">
        <f t="shared" si="4"/>
        <v>No hay ejecución</v>
      </c>
      <c r="X18" s="105" t="str">
        <f t="shared" si="5"/>
        <v>NA</v>
      </c>
      <c r="Y18" s="166"/>
      <c r="Z18" s="159">
        <f t="shared" si="6"/>
        <v>0</v>
      </c>
      <c r="AA18" s="159"/>
      <c r="AB18" s="100" t="str">
        <f t="shared" si="7"/>
        <v>No hay ejecución</v>
      </c>
      <c r="AC18" s="105" t="str">
        <f t="shared" si="8"/>
        <v>NA</v>
      </c>
      <c r="AD18" s="166"/>
      <c r="AE18" s="65">
        <f t="shared" si="9"/>
        <v>0</v>
      </c>
      <c r="AF18" s="100" t="str">
        <f t="shared" si="10"/>
        <v>No hay Programación</v>
      </c>
      <c r="AG18" s="105" t="str">
        <f t="shared" si="11"/>
        <v>De acuerdo a lo programado</v>
      </c>
      <c r="AH18" s="166"/>
      <c r="AI18" s="115" t="s">
        <v>502</v>
      </c>
      <c r="AJ18" s="115" t="s">
        <v>502</v>
      </c>
    </row>
    <row r="19" spans="1:36" s="117" customFormat="1" ht="20.399999999999999" hidden="1" outlineLevel="3" thickTop="1" thickBot="1">
      <c r="A19" s="109" t="s">
        <v>51</v>
      </c>
      <c r="B19" s="169" t="s">
        <v>403</v>
      </c>
      <c r="C19" s="169">
        <v>0</v>
      </c>
      <c r="D19" s="169" t="s">
        <v>123</v>
      </c>
      <c r="E19" s="169" t="s">
        <v>72</v>
      </c>
      <c r="F19" s="169">
        <v>18</v>
      </c>
      <c r="G19" s="170" t="s">
        <v>467</v>
      </c>
      <c r="H19" s="171" t="s">
        <v>644</v>
      </c>
      <c r="I19" s="170" t="s">
        <v>20</v>
      </c>
      <c r="J19" s="170" t="s">
        <v>353</v>
      </c>
      <c r="K19" s="170">
        <v>24</v>
      </c>
      <c r="L19" s="172" t="s">
        <v>642</v>
      </c>
      <c r="M19" s="172" t="s">
        <v>643</v>
      </c>
      <c r="N19" s="126">
        <v>0</v>
      </c>
      <c r="O19" s="126">
        <v>2</v>
      </c>
      <c r="P19" s="126">
        <v>1</v>
      </c>
      <c r="Q19" s="126">
        <v>0</v>
      </c>
      <c r="R19" s="111">
        <f>N19+O19+P19+Q19</f>
        <v>3</v>
      </c>
      <c r="S19" s="115" t="s">
        <v>637</v>
      </c>
      <c r="T19" s="115" t="s">
        <v>172</v>
      </c>
      <c r="U19" s="159">
        <f t="shared" si="3"/>
        <v>2</v>
      </c>
      <c r="V19" s="273"/>
      <c r="W19" s="100" t="str">
        <f t="shared" si="4"/>
        <v>No hay ejecución</v>
      </c>
      <c r="X19" s="105" t="str">
        <f t="shared" si="5"/>
        <v>NA</v>
      </c>
      <c r="Y19" s="166"/>
      <c r="Z19" s="159">
        <f>P19+Q19</f>
        <v>1</v>
      </c>
      <c r="AA19" s="159"/>
      <c r="AB19" s="100" t="str">
        <f t="shared" si="7"/>
        <v>No hay ejecución</v>
      </c>
      <c r="AC19" s="105" t="str">
        <f t="shared" si="8"/>
        <v>NA</v>
      </c>
      <c r="AD19" s="166"/>
      <c r="AE19" s="65">
        <f t="shared" si="9"/>
        <v>0</v>
      </c>
      <c r="AF19" s="100" t="str">
        <f t="shared" si="10"/>
        <v>No hay Programación</v>
      </c>
      <c r="AG19" s="105" t="str">
        <f t="shared" si="11"/>
        <v>De acuerdo a lo programado</v>
      </c>
      <c r="AH19" s="166"/>
      <c r="AI19" s="115" t="s">
        <v>502</v>
      </c>
      <c r="AJ19" s="115" t="s">
        <v>502</v>
      </c>
    </row>
    <row r="20" spans="1:36" s="117" customFormat="1" ht="20.399999999999999" hidden="1" outlineLevel="3" thickTop="1" thickBot="1">
      <c r="A20" s="109" t="s">
        <v>645</v>
      </c>
      <c r="B20" s="169" t="s">
        <v>403</v>
      </c>
      <c r="C20" s="169">
        <v>0</v>
      </c>
      <c r="D20" s="169" t="s">
        <v>123</v>
      </c>
      <c r="E20" s="169" t="s">
        <v>72</v>
      </c>
      <c r="F20" s="169">
        <v>18</v>
      </c>
      <c r="G20" s="170" t="s">
        <v>467</v>
      </c>
      <c r="H20" s="171" t="s">
        <v>646</v>
      </c>
      <c r="I20" s="170" t="s">
        <v>18</v>
      </c>
      <c r="J20" s="170" t="s">
        <v>647</v>
      </c>
      <c r="K20" s="170">
        <v>25</v>
      </c>
      <c r="L20" s="172" t="s">
        <v>648</v>
      </c>
      <c r="M20" s="172" t="s">
        <v>636</v>
      </c>
      <c r="N20" s="126">
        <v>2</v>
      </c>
      <c r="O20" s="126">
        <v>1</v>
      </c>
      <c r="P20" s="126">
        <v>0</v>
      </c>
      <c r="Q20" s="126">
        <v>0</v>
      </c>
      <c r="R20" s="111">
        <f>N20+O20+P20+Q20</f>
        <v>3</v>
      </c>
      <c r="S20" s="115" t="s">
        <v>637</v>
      </c>
      <c r="T20" s="173" t="s">
        <v>649</v>
      </c>
      <c r="U20" s="159">
        <f t="shared" si="3"/>
        <v>3</v>
      </c>
      <c r="V20" s="273"/>
      <c r="W20" s="100" t="str">
        <f t="shared" si="4"/>
        <v>No hay ejecución</v>
      </c>
      <c r="X20" s="105" t="str">
        <f t="shared" si="5"/>
        <v>NA</v>
      </c>
      <c r="Y20" s="166"/>
      <c r="Z20" s="159">
        <f t="shared" si="6"/>
        <v>0</v>
      </c>
      <c r="AA20" s="159"/>
      <c r="AB20" s="100" t="str">
        <f t="shared" si="7"/>
        <v>No hay ejecución</v>
      </c>
      <c r="AC20" s="105" t="str">
        <f t="shared" si="8"/>
        <v>NA</v>
      </c>
      <c r="AD20" s="166"/>
      <c r="AE20" s="65">
        <f t="shared" si="9"/>
        <v>0</v>
      </c>
      <c r="AF20" s="100" t="str">
        <f t="shared" si="10"/>
        <v>No hay Programación</v>
      </c>
      <c r="AG20" s="105" t="str">
        <f t="shared" si="11"/>
        <v>De acuerdo a lo programado</v>
      </c>
      <c r="AH20" s="166"/>
      <c r="AI20" s="115" t="s">
        <v>502</v>
      </c>
      <c r="AJ20" s="115" t="s">
        <v>502</v>
      </c>
    </row>
    <row r="21" spans="1:36" s="117" customFormat="1" ht="20.399999999999999" hidden="1" outlineLevel="3" thickTop="1" thickBot="1">
      <c r="A21" s="109" t="s">
        <v>650</v>
      </c>
      <c r="B21" s="169" t="s">
        <v>403</v>
      </c>
      <c r="C21" s="169">
        <v>0</v>
      </c>
      <c r="D21" s="169" t="s">
        <v>123</v>
      </c>
      <c r="E21" s="169" t="s">
        <v>72</v>
      </c>
      <c r="F21" s="169">
        <v>18</v>
      </c>
      <c r="G21" s="170" t="s">
        <v>467</v>
      </c>
      <c r="H21" s="171" t="s">
        <v>651</v>
      </c>
      <c r="I21" s="170" t="s">
        <v>18</v>
      </c>
      <c r="J21" s="170" t="s">
        <v>647</v>
      </c>
      <c r="K21" s="170">
        <v>25</v>
      </c>
      <c r="L21" s="172" t="s">
        <v>652</v>
      </c>
      <c r="M21" s="172" t="s">
        <v>653</v>
      </c>
      <c r="N21" s="126">
        <v>0</v>
      </c>
      <c r="O21" s="126">
        <v>4</v>
      </c>
      <c r="P21" s="126">
        <v>2</v>
      </c>
      <c r="Q21" s="126">
        <v>0</v>
      </c>
      <c r="R21" s="111">
        <f t="shared" ref="R21:R48" si="12">N21+O21+P21+Q21</f>
        <v>6</v>
      </c>
      <c r="S21" s="115" t="s">
        <v>637</v>
      </c>
      <c r="T21" s="115" t="s">
        <v>172</v>
      </c>
      <c r="U21" s="159">
        <f t="shared" si="3"/>
        <v>4</v>
      </c>
      <c r="V21" s="273"/>
      <c r="W21" s="100" t="str">
        <f t="shared" si="4"/>
        <v>No hay ejecución</v>
      </c>
      <c r="X21" s="105" t="str">
        <f t="shared" si="5"/>
        <v>NA</v>
      </c>
      <c r="Y21" s="166"/>
      <c r="Z21" s="159">
        <f t="shared" si="6"/>
        <v>2</v>
      </c>
      <c r="AA21" s="159"/>
      <c r="AB21" s="100" t="str">
        <f t="shared" si="7"/>
        <v>No hay ejecución</v>
      </c>
      <c r="AC21" s="105" t="str">
        <f t="shared" si="8"/>
        <v>NA</v>
      </c>
      <c r="AD21" s="166"/>
      <c r="AE21" s="65">
        <f t="shared" si="9"/>
        <v>0</v>
      </c>
      <c r="AF21" s="100" t="str">
        <f t="shared" si="10"/>
        <v>No hay Programación</v>
      </c>
      <c r="AG21" s="105" t="str">
        <f t="shared" si="11"/>
        <v>De acuerdo a lo programado</v>
      </c>
      <c r="AH21" s="166"/>
      <c r="AI21" s="115" t="s">
        <v>502</v>
      </c>
      <c r="AJ21" s="115" t="s">
        <v>502</v>
      </c>
    </row>
    <row r="22" spans="1:36" s="107" customFormat="1" ht="41.25" customHeight="1" thickTop="1" thickBot="1">
      <c r="A22" s="63">
        <v>2</v>
      </c>
      <c r="B22" s="162" t="s">
        <v>403</v>
      </c>
      <c r="C22" s="162">
        <v>0</v>
      </c>
      <c r="D22" s="162" t="s">
        <v>123</v>
      </c>
      <c r="E22" s="162" t="s">
        <v>72</v>
      </c>
      <c r="F22" s="162">
        <v>18</v>
      </c>
      <c r="G22" s="163" t="s">
        <v>467</v>
      </c>
      <c r="H22" s="196" t="s">
        <v>654</v>
      </c>
      <c r="I22" s="163" t="s">
        <v>20</v>
      </c>
      <c r="J22" s="163" t="s">
        <v>647</v>
      </c>
      <c r="K22" s="163">
        <v>26</v>
      </c>
      <c r="L22" s="165" t="s">
        <v>655</v>
      </c>
      <c r="M22" s="165" t="s">
        <v>643</v>
      </c>
      <c r="N22" s="64">
        <v>0</v>
      </c>
      <c r="O22" s="64">
        <v>2</v>
      </c>
      <c r="P22" s="64">
        <v>2</v>
      </c>
      <c r="Q22" s="64">
        <v>2</v>
      </c>
      <c r="R22" s="64">
        <f t="shared" si="12"/>
        <v>6</v>
      </c>
      <c r="S22" s="105" t="s">
        <v>637</v>
      </c>
      <c r="T22" s="105" t="s">
        <v>172</v>
      </c>
      <c r="U22" s="159">
        <f t="shared" si="3"/>
        <v>2</v>
      </c>
      <c r="V22" s="273">
        <v>3</v>
      </c>
      <c r="W22" s="100">
        <f t="shared" si="4"/>
        <v>1.5</v>
      </c>
      <c r="X22" s="105" t="str">
        <f t="shared" si="5"/>
        <v>De acuerdo a lo programado</v>
      </c>
      <c r="Y22" s="166" t="s">
        <v>656</v>
      </c>
      <c r="Z22" s="159">
        <f t="shared" si="6"/>
        <v>4</v>
      </c>
      <c r="AA22" s="159"/>
      <c r="AB22" s="100" t="str">
        <f t="shared" si="7"/>
        <v>No hay ejecución</v>
      </c>
      <c r="AC22" s="105" t="str">
        <f t="shared" si="8"/>
        <v>NA</v>
      </c>
      <c r="AD22" s="166"/>
      <c r="AE22" s="65">
        <f t="shared" si="9"/>
        <v>3</v>
      </c>
      <c r="AF22" s="100">
        <f t="shared" si="10"/>
        <v>0.5</v>
      </c>
      <c r="AG22" s="105" t="str">
        <f t="shared" si="11"/>
        <v>Incumplimiento</v>
      </c>
      <c r="AH22" s="166"/>
      <c r="AI22" s="230" t="s">
        <v>502</v>
      </c>
      <c r="AJ22" s="105" t="s">
        <v>502</v>
      </c>
    </row>
    <row r="23" spans="1:36" s="107" customFormat="1" ht="47.55" customHeight="1" thickTop="1" thickBot="1">
      <c r="A23" s="63">
        <v>3</v>
      </c>
      <c r="B23" s="162" t="s">
        <v>403</v>
      </c>
      <c r="C23" s="162">
        <v>0</v>
      </c>
      <c r="D23" s="162" t="s">
        <v>123</v>
      </c>
      <c r="E23" s="162" t="s">
        <v>72</v>
      </c>
      <c r="F23" s="162">
        <v>18</v>
      </c>
      <c r="G23" s="163" t="s">
        <v>467</v>
      </c>
      <c r="H23" s="196" t="s">
        <v>657</v>
      </c>
      <c r="I23" s="163" t="s">
        <v>18</v>
      </c>
      <c r="J23" s="163" t="s">
        <v>658</v>
      </c>
      <c r="K23" s="163">
        <v>27</v>
      </c>
      <c r="L23" s="165" t="s">
        <v>648</v>
      </c>
      <c r="M23" s="165" t="s">
        <v>659</v>
      </c>
      <c r="N23" s="64">
        <v>2</v>
      </c>
      <c r="O23" s="64">
        <v>1</v>
      </c>
      <c r="P23" s="64">
        <v>0</v>
      </c>
      <c r="Q23" s="64">
        <v>0</v>
      </c>
      <c r="R23" s="64">
        <f t="shared" si="12"/>
        <v>3</v>
      </c>
      <c r="S23" s="105" t="s">
        <v>637</v>
      </c>
      <c r="T23" s="105" t="s">
        <v>172</v>
      </c>
      <c r="U23" s="159">
        <f t="shared" si="3"/>
        <v>3</v>
      </c>
      <c r="V23" s="273">
        <v>3</v>
      </c>
      <c r="W23" s="100">
        <f t="shared" si="4"/>
        <v>1</v>
      </c>
      <c r="X23" s="105" t="str">
        <f t="shared" si="5"/>
        <v>De acuerdo a lo programado</v>
      </c>
      <c r="Y23" s="166" t="s">
        <v>660</v>
      </c>
      <c r="Z23" s="159">
        <f t="shared" si="6"/>
        <v>0</v>
      </c>
      <c r="AA23" s="159"/>
      <c r="AB23" s="100" t="str">
        <f t="shared" si="7"/>
        <v>No hay ejecución</v>
      </c>
      <c r="AC23" s="105" t="str">
        <f t="shared" si="8"/>
        <v>NA</v>
      </c>
      <c r="AD23" s="166"/>
      <c r="AE23" s="65">
        <f t="shared" si="9"/>
        <v>3</v>
      </c>
      <c r="AF23" s="100">
        <f t="shared" si="10"/>
        <v>1</v>
      </c>
      <c r="AG23" s="105" t="str">
        <f t="shared" si="11"/>
        <v>De acuerdo a lo programado</v>
      </c>
      <c r="AH23" s="166"/>
      <c r="AI23" s="230" t="s">
        <v>502</v>
      </c>
      <c r="AJ23" s="105" t="s">
        <v>502</v>
      </c>
    </row>
    <row r="24" spans="1:36" s="107" customFormat="1" ht="27" customHeight="1">
      <c r="A24" s="63">
        <v>4</v>
      </c>
      <c r="B24" s="162" t="s">
        <v>661</v>
      </c>
      <c r="C24" s="162">
        <v>1</v>
      </c>
      <c r="D24" s="162" t="s">
        <v>662</v>
      </c>
      <c r="E24" s="162" t="s">
        <v>285</v>
      </c>
      <c r="F24" s="162">
        <v>19</v>
      </c>
      <c r="G24" s="163" t="s">
        <v>467</v>
      </c>
      <c r="H24" s="196" t="s">
        <v>663</v>
      </c>
      <c r="I24" s="163" t="s">
        <v>18</v>
      </c>
      <c r="J24" s="163" t="s">
        <v>336</v>
      </c>
      <c r="K24" s="163">
        <v>6</v>
      </c>
      <c r="L24" s="165" t="s">
        <v>664</v>
      </c>
      <c r="M24" s="165" t="s">
        <v>665</v>
      </c>
      <c r="N24" s="64">
        <v>2</v>
      </c>
      <c r="O24" s="64">
        <v>1</v>
      </c>
      <c r="P24" s="64">
        <v>1</v>
      </c>
      <c r="Q24" s="64">
        <v>0</v>
      </c>
      <c r="R24" s="64">
        <f t="shared" si="12"/>
        <v>4</v>
      </c>
      <c r="S24" s="105" t="s">
        <v>637</v>
      </c>
      <c r="T24" s="105" t="s">
        <v>649</v>
      </c>
      <c r="U24" s="159">
        <f t="shared" si="3"/>
        <v>3</v>
      </c>
      <c r="V24" s="273">
        <v>3</v>
      </c>
      <c r="W24" s="100">
        <f t="shared" si="4"/>
        <v>1</v>
      </c>
      <c r="X24" s="105" t="str">
        <f t="shared" si="5"/>
        <v>De acuerdo a lo programado</v>
      </c>
      <c r="Y24" s="166" t="s">
        <v>666</v>
      </c>
      <c r="Z24" s="159">
        <f t="shared" si="6"/>
        <v>1</v>
      </c>
      <c r="AA24" s="159"/>
      <c r="AB24" s="100" t="str">
        <f t="shared" si="7"/>
        <v>No hay ejecución</v>
      </c>
      <c r="AC24" s="105" t="str">
        <f t="shared" si="8"/>
        <v>NA</v>
      </c>
      <c r="AD24" s="166"/>
      <c r="AE24" s="65">
        <f t="shared" si="9"/>
        <v>3</v>
      </c>
      <c r="AF24" s="100">
        <f t="shared" si="10"/>
        <v>0.75</v>
      </c>
      <c r="AG24" s="105" t="str">
        <f t="shared" si="11"/>
        <v>Atraso Leve</v>
      </c>
      <c r="AH24" s="166"/>
      <c r="AI24" s="230" t="s">
        <v>502</v>
      </c>
      <c r="AJ24" s="105" t="s">
        <v>502</v>
      </c>
    </row>
    <row r="25" spans="1:36" s="107" customFormat="1" ht="27" customHeight="1">
      <c r="A25" s="63">
        <v>5</v>
      </c>
      <c r="B25" s="162" t="s">
        <v>667</v>
      </c>
      <c r="C25" s="162">
        <v>2</v>
      </c>
      <c r="D25" s="162" t="s">
        <v>668</v>
      </c>
      <c r="E25" s="162" t="s">
        <v>287</v>
      </c>
      <c r="F25" s="162">
        <v>20</v>
      </c>
      <c r="G25" s="163" t="s">
        <v>467</v>
      </c>
      <c r="H25" s="196" t="s">
        <v>669</v>
      </c>
      <c r="I25" s="163" t="s">
        <v>20</v>
      </c>
      <c r="J25" s="163" t="s">
        <v>338</v>
      </c>
      <c r="K25" s="163">
        <v>18</v>
      </c>
      <c r="L25" s="165" t="s">
        <v>642</v>
      </c>
      <c r="M25" s="165" t="s">
        <v>643</v>
      </c>
      <c r="N25" s="64">
        <v>1</v>
      </c>
      <c r="O25" s="64">
        <v>1</v>
      </c>
      <c r="P25" s="64">
        <v>1</v>
      </c>
      <c r="Q25" s="64">
        <v>1</v>
      </c>
      <c r="R25" s="64">
        <f t="shared" si="12"/>
        <v>4</v>
      </c>
      <c r="S25" s="105" t="s">
        <v>670</v>
      </c>
      <c r="T25" s="105" t="s">
        <v>671</v>
      </c>
      <c r="U25" s="159">
        <f t="shared" si="3"/>
        <v>2</v>
      </c>
      <c r="V25" s="273">
        <v>18</v>
      </c>
      <c r="W25" s="100">
        <f t="shared" si="4"/>
        <v>9</v>
      </c>
      <c r="X25" s="105" t="str">
        <f t="shared" si="5"/>
        <v>De acuerdo a lo programado</v>
      </c>
      <c r="Y25" s="166" t="s">
        <v>672</v>
      </c>
      <c r="Z25" s="159">
        <f t="shared" si="6"/>
        <v>2</v>
      </c>
      <c r="AA25" s="159"/>
      <c r="AB25" s="100" t="str">
        <f t="shared" si="7"/>
        <v>No hay ejecución</v>
      </c>
      <c r="AC25" s="105" t="str">
        <f t="shared" si="8"/>
        <v>NA</v>
      </c>
      <c r="AD25" s="166"/>
      <c r="AE25" s="65">
        <f t="shared" si="9"/>
        <v>18</v>
      </c>
      <c r="AF25" s="100">
        <f t="shared" si="10"/>
        <v>4.5</v>
      </c>
      <c r="AG25" s="105" t="str">
        <f t="shared" si="11"/>
        <v>De acuerdo a lo programado</v>
      </c>
      <c r="AH25" s="166"/>
      <c r="AI25" s="230" t="s">
        <v>502</v>
      </c>
      <c r="AJ25" s="105" t="s">
        <v>502</v>
      </c>
    </row>
    <row r="26" spans="1:36" s="107" customFormat="1" ht="43.5" customHeight="1">
      <c r="A26" s="63">
        <v>6</v>
      </c>
      <c r="B26" s="162" t="s">
        <v>403</v>
      </c>
      <c r="C26" s="162">
        <v>0</v>
      </c>
      <c r="D26" s="162" t="s">
        <v>123</v>
      </c>
      <c r="E26" s="162" t="s">
        <v>72</v>
      </c>
      <c r="F26" s="162">
        <v>18</v>
      </c>
      <c r="G26" s="163" t="s">
        <v>467</v>
      </c>
      <c r="H26" s="196" t="s">
        <v>673</v>
      </c>
      <c r="I26" s="163" t="s">
        <v>20</v>
      </c>
      <c r="J26" s="163" t="s">
        <v>353</v>
      </c>
      <c r="K26" s="163">
        <v>18</v>
      </c>
      <c r="L26" s="165" t="s">
        <v>642</v>
      </c>
      <c r="M26" s="165" t="s">
        <v>674</v>
      </c>
      <c r="N26" s="64">
        <v>1</v>
      </c>
      <c r="O26" s="64">
        <v>1</v>
      </c>
      <c r="P26" s="64">
        <v>1</v>
      </c>
      <c r="Q26" s="64">
        <v>1</v>
      </c>
      <c r="R26" s="64">
        <f t="shared" si="12"/>
        <v>4</v>
      </c>
      <c r="S26" s="105" t="s">
        <v>675</v>
      </c>
      <c r="T26" s="105" t="s">
        <v>676</v>
      </c>
      <c r="U26" s="159">
        <f t="shared" si="3"/>
        <v>2</v>
      </c>
      <c r="V26" s="273">
        <v>3</v>
      </c>
      <c r="W26" s="100">
        <f t="shared" si="4"/>
        <v>1.5</v>
      </c>
      <c r="X26" s="105" t="str">
        <f t="shared" si="5"/>
        <v>De acuerdo a lo programado</v>
      </c>
      <c r="Y26" s="166"/>
      <c r="Z26" s="159">
        <f t="shared" si="6"/>
        <v>2</v>
      </c>
      <c r="AA26" s="159"/>
      <c r="AB26" s="100" t="str">
        <f t="shared" si="7"/>
        <v>No hay ejecución</v>
      </c>
      <c r="AC26" s="105" t="str">
        <f t="shared" si="8"/>
        <v>NA</v>
      </c>
      <c r="AD26" s="166"/>
      <c r="AE26" s="65">
        <f t="shared" si="9"/>
        <v>3</v>
      </c>
      <c r="AF26" s="100">
        <f t="shared" si="10"/>
        <v>0.75</v>
      </c>
      <c r="AG26" s="105" t="str">
        <f t="shared" si="11"/>
        <v>Atraso Leve</v>
      </c>
      <c r="AH26" s="166"/>
      <c r="AI26" s="230" t="s">
        <v>502</v>
      </c>
      <c r="AJ26" s="105" t="s">
        <v>502</v>
      </c>
    </row>
    <row r="27" spans="1:36" s="107" customFormat="1" ht="48.75" customHeight="1">
      <c r="A27" s="63">
        <v>7</v>
      </c>
      <c r="B27" s="162" t="s">
        <v>403</v>
      </c>
      <c r="C27" s="162">
        <v>0</v>
      </c>
      <c r="D27" s="162" t="s">
        <v>123</v>
      </c>
      <c r="E27" s="162" t="s">
        <v>72</v>
      </c>
      <c r="F27" s="162">
        <v>18</v>
      </c>
      <c r="G27" s="163" t="s">
        <v>467</v>
      </c>
      <c r="H27" s="196" t="s">
        <v>677</v>
      </c>
      <c r="I27" s="163" t="s">
        <v>20</v>
      </c>
      <c r="J27" s="163" t="s">
        <v>353</v>
      </c>
      <c r="K27" s="163">
        <v>18</v>
      </c>
      <c r="L27" s="165" t="s">
        <v>642</v>
      </c>
      <c r="M27" s="165" t="s">
        <v>659</v>
      </c>
      <c r="N27" s="64">
        <v>0</v>
      </c>
      <c r="O27" s="64">
        <v>0</v>
      </c>
      <c r="P27" s="64">
        <v>0</v>
      </c>
      <c r="Q27" s="64">
        <v>1</v>
      </c>
      <c r="R27" s="64">
        <f t="shared" si="12"/>
        <v>1</v>
      </c>
      <c r="S27" s="105" t="s">
        <v>675</v>
      </c>
      <c r="T27" s="105" t="s">
        <v>678</v>
      </c>
      <c r="U27" s="159">
        <f t="shared" si="3"/>
        <v>0</v>
      </c>
      <c r="V27" s="273">
        <v>0</v>
      </c>
      <c r="W27" s="100" t="str">
        <f t="shared" si="4"/>
        <v>No hay Programación</v>
      </c>
      <c r="X27" s="105" t="str">
        <f t="shared" si="5"/>
        <v>De acuerdo a lo programado</v>
      </c>
      <c r="Y27" s="166"/>
      <c r="Z27" s="159">
        <f t="shared" si="6"/>
        <v>1</v>
      </c>
      <c r="AA27" s="159"/>
      <c r="AB27" s="100" t="str">
        <f t="shared" si="7"/>
        <v>No hay ejecución</v>
      </c>
      <c r="AC27" s="105" t="str">
        <f t="shared" si="8"/>
        <v>NA</v>
      </c>
      <c r="AD27" s="166"/>
      <c r="AE27" s="65">
        <f t="shared" si="9"/>
        <v>0</v>
      </c>
      <c r="AF27" s="100" t="str">
        <f t="shared" si="10"/>
        <v>No hay Programación</v>
      </c>
      <c r="AG27" s="105" t="str">
        <f t="shared" si="11"/>
        <v>De acuerdo a lo programado</v>
      </c>
      <c r="AH27" s="166"/>
      <c r="AI27" s="230" t="s">
        <v>502</v>
      </c>
      <c r="AJ27" s="105" t="s">
        <v>502</v>
      </c>
    </row>
    <row r="28" spans="1:36" s="107" customFormat="1" ht="58.5" customHeight="1">
      <c r="A28" s="63">
        <v>8</v>
      </c>
      <c r="B28" s="162" t="s">
        <v>403</v>
      </c>
      <c r="C28" s="162">
        <v>0</v>
      </c>
      <c r="D28" s="162" t="s">
        <v>123</v>
      </c>
      <c r="E28" s="162" t="s">
        <v>72</v>
      </c>
      <c r="F28" s="162">
        <v>14</v>
      </c>
      <c r="G28" s="163" t="s">
        <v>513</v>
      </c>
      <c r="H28" s="164" t="s">
        <v>679</v>
      </c>
      <c r="I28" s="163" t="s">
        <v>20</v>
      </c>
      <c r="J28" s="163" t="s">
        <v>353</v>
      </c>
      <c r="K28" s="163">
        <v>17</v>
      </c>
      <c r="L28" s="105" t="s">
        <v>680</v>
      </c>
      <c r="M28" s="105" t="s">
        <v>643</v>
      </c>
      <c r="N28" s="64">
        <v>0</v>
      </c>
      <c r="O28" s="64">
        <v>2</v>
      </c>
      <c r="P28" s="64">
        <v>0</v>
      </c>
      <c r="Q28" s="64">
        <v>0</v>
      </c>
      <c r="R28" s="64">
        <f t="shared" si="12"/>
        <v>2</v>
      </c>
      <c r="S28" s="105" t="s">
        <v>675</v>
      </c>
      <c r="T28" s="164" t="s">
        <v>681</v>
      </c>
      <c r="U28" s="159">
        <f t="shared" si="3"/>
        <v>2</v>
      </c>
      <c r="V28" s="273">
        <v>1</v>
      </c>
      <c r="W28" s="100">
        <f t="shared" si="4"/>
        <v>0.5</v>
      </c>
      <c r="X28" s="105" t="str">
        <f t="shared" si="5"/>
        <v>En Riesgo de no Cumplimiento</v>
      </c>
      <c r="Y28" s="166" t="s">
        <v>682</v>
      </c>
      <c r="Z28" s="159">
        <f t="shared" si="6"/>
        <v>0</v>
      </c>
      <c r="AA28" s="159"/>
      <c r="AB28" s="100" t="str">
        <f t="shared" si="7"/>
        <v>No hay ejecución</v>
      </c>
      <c r="AC28" s="105" t="str">
        <f t="shared" si="8"/>
        <v>NA</v>
      </c>
      <c r="AD28" s="166"/>
      <c r="AE28" s="65">
        <f t="shared" si="9"/>
        <v>1</v>
      </c>
      <c r="AF28" s="100">
        <f t="shared" si="10"/>
        <v>0.5</v>
      </c>
      <c r="AG28" s="105" t="str">
        <f t="shared" si="11"/>
        <v>Incumplimiento</v>
      </c>
      <c r="AH28" s="166"/>
      <c r="AI28" s="65" t="s">
        <v>502</v>
      </c>
      <c r="AJ28" s="105" t="s">
        <v>502</v>
      </c>
    </row>
    <row r="29" spans="1:36" s="107" customFormat="1" ht="38.25" customHeight="1">
      <c r="A29" s="63">
        <v>9</v>
      </c>
      <c r="B29" s="162" t="s">
        <v>403</v>
      </c>
      <c r="C29" s="162">
        <v>0</v>
      </c>
      <c r="D29" s="162" t="s">
        <v>123</v>
      </c>
      <c r="E29" s="162" t="s">
        <v>72</v>
      </c>
      <c r="F29" s="162">
        <v>18</v>
      </c>
      <c r="G29" s="163" t="s">
        <v>467</v>
      </c>
      <c r="H29" s="164" t="s">
        <v>683</v>
      </c>
      <c r="I29" s="163" t="s">
        <v>20</v>
      </c>
      <c r="J29" s="163" t="s">
        <v>353</v>
      </c>
      <c r="K29" s="163">
        <v>18</v>
      </c>
      <c r="L29" s="105" t="s">
        <v>642</v>
      </c>
      <c r="M29" s="105" t="s">
        <v>674</v>
      </c>
      <c r="N29" s="64">
        <v>1</v>
      </c>
      <c r="O29" s="64">
        <v>1</v>
      </c>
      <c r="P29" s="64">
        <v>1</v>
      </c>
      <c r="Q29" s="64">
        <v>1</v>
      </c>
      <c r="R29" s="64">
        <f t="shared" si="12"/>
        <v>4</v>
      </c>
      <c r="S29" s="105" t="s">
        <v>675</v>
      </c>
      <c r="T29" s="165" t="s">
        <v>172</v>
      </c>
      <c r="U29" s="159">
        <f t="shared" si="3"/>
        <v>2</v>
      </c>
      <c r="V29" s="273">
        <v>3</v>
      </c>
      <c r="W29" s="100">
        <f t="shared" si="4"/>
        <v>1.5</v>
      </c>
      <c r="X29" s="105" t="str">
        <f t="shared" si="5"/>
        <v>De acuerdo a lo programado</v>
      </c>
      <c r="Y29" s="166"/>
      <c r="Z29" s="159">
        <f t="shared" si="6"/>
        <v>2</v>
      </c>
      <c r="AA29" s="159"/>
      <c r="AB29" s="100" t="str">
        <f t="shared" si="7"/>
        <v>No hay ejecución</v>
      </c>
      <c r="AC29" s="105" t="str">
        <f t="shared" si="8"/>
        <v>NA</v>
      </c>
      <c r="AD29" s="166"/>
      <c r="AE29" s="65">
        <f t="shared" si="9"/>
        <v>3</v>
      </c>
      <c r="AF29" s="100">
        <f t="shared" si="10"/>
        <v>0.75</v>
      </c>
      <c r="AG29" s="105" t="str">
        <f t="shared" si="11"/>
        <v>Atraso Leve</v>
      </c>
      <c r="AH29" s="166"/>
      <c r="AI29" s="65" t="s">
        <v>502</v>
      </c>
      <c r="AJ29" s="105" t="s">
        <v>502</v>
      </c>
    </row>
    <row r="30" spans="1:36" s="107" customFormat="1" ht="38.25" customHeight="1">
      <c r="A30" s="63">
        <v>10</v>
      </c>
      <c r="B30" s="162" t="s">
        <v>403</v>
      </c>
      <c r="C30" s="162">
        <v>0</v>
      </c>
      <c r="D30" s="162" t="s">
        <v>123</v>
      </c>
      <c r="E30" s="162" t="s">
        <v>72</v>
      </c>
      <c r="F30" s="162">
        <v>18</v>
      </c>
      <c r="G30" s="163" t="s">
        <v>467</v>
      </c>
      <c r="H30" s="164" t="s">
        <v>684</v>
      </c>
      <c r="I30" s="163" t="s">
        <v>20</v>
      </c>
      <c r="J30" s="163" t="s">
        <v>353</v>
      </c>
      <c r="K30" s="163">
        <v>20</v>
      </c>
      <c r="L30" s="105" t="s">
        <v>685</v>
      </c>
      <c r="M30" s="105" t="s">
        <v>643</v>
      </c>
      <c r="N30" s="64">
        <v>1</v>
      </c>
      <c r="O30" s="64">
        <v>1</v>
      </c>
      <c r="P30" s="64">
        <v>1</v>
      </c>
      <c r="Q30" s="64">
        <v>1</v>
      </c>
      <c r="R30" s="64">
        <f t="shared" si="12"/>
        <v>4</v>
      </c>
      <c r="S30" s="105" t="s">
        <v>675</v>
      </c>
      <c r="T30" s="165" t="s">
        <v>172</v>
      </c>
      <c r="U30" s="159">
        <f t="shared" si="3"/>
        <v>2</v>
      </c>
      <c r="V30" s="273">
        <v>117</v>
      </c>
      <c r="W30" s="100">
        <f t="shared" si="4"/>
        <v>58.5</v>
      </c>
      <c r="X30" s="105" t="str">
        <f t="shared" si="5"/>
        <v>De acuerdo a lo programado</v>
      </c>
      <c r="Y30" s="166" t="s">
        <v>686</v>
      </c>
      <c r="Z30" s="159">
        <f t="shared" si="6"/>
        <v>2</v>
      </c>
      <c r="AA30" s="159"/>
      <c r="AB30" s="100" t="str">
        <f t="shared" si="7"/>
        <v>No hay ejecución</v>
      </c>
      <c r="AC30" s="105" t="str">
        <f t="shared" si="8"/>
        <v>NA</v>
      </c>
      <c r="AD30" s="166"/>
      <c r="AE30" s="65">
        <f t="shared" si="9"/>
        <v>117</v>
      </c>
      <c r="AF30" s="100">
        <f t="shared" si="10"/>
        <v>29.25</v>
      </c>
      <c r="AG30" s="105" t="str">
        <f t="shared" si="11"/>
        <v>De acuerdo a lo programado</v>
      </c>
      <c r="AH30" s="166"/>
      <c r="AI30" s="65" t="s">
        <v>502</v>
      </c>
      <c r="AJ30" s="105" t="s">
        <v>502</v>
      </c>
    </row>
    <row r="31" spans="1:36" s="107" customFormat="1" ht="38.25" customHeight="1">
      <c r="A31" s="63">
        <v>11</v>
      </c>
      <c r="B31" s="162" t="s">
        <v>403</v>
      </c>
      <c r="C31" s="162">
        <v>0</v>
      </c>
      <c r="D31" s="162" t="s">
        <v>123</v>
      </c>
      <c r="E31" s="162" t="s">
        <v>72</v>
      </c>
      <c r="F31" s="162">
        <v>18</v>
      </c>
      <c r="G31" s="163" t="s">
        <v>467</v>
      </c>
      <c r="H31" s="164" t="s">
        <v>687</v>
      </c>
      <c r="I31" s="163" t="s">
        <v>20</v>
      </c>
      <c r="J31" s="163" t="s">
        <v>353</v>
      </c>
      <c r="K31" s="163">
        <v>20</v>
      </c>
      <c r="L31" s="105" t="s">
        <v>640</v>
      </c>
      <c r="M31" s="105" t="s">
        <v>659</v>
      </c>
      <c r="N31" s="64">
        <v>0</v>
      </c>
      <c r="O31" s="64">
        <v>0</v>
      </c>
      <c r="P31" s="64">
        <v>0</v>
      </c>
      <c r="Q31" s="64">
        <v>1</v>
      </c>
      <c r="R31" s="64">
        <f t="shared" si="12"/>
        <v>1</v>
      </c>
      <c r="S31" s="105" t="s">
        <v>675</v>
      </c>
      <c r="T31" s="165" t="s">
        <v>172</v>
      </c>
      <c r="U31" s="159">
        <f t="shared" si="3"/>
        <v>0</v>
      </c>
      <c r="V31" s="273">
        <v>0</v>
      </c>
      <c r="W31" s="100" t="str">
        <f t="shared" si="4"/>
        <v>No hay Programación</v>
      </c>
      <c r="X31" s="105" t="str">
        <f t="shared" si="5"/>
        <v>De acuerdo a lo programado</v>
      </c>
      <c r="Y31" s="166" t="s">
        <v>688</v>
      </c>
      <c r="Z31" s="159">
        <f t="shared" si="6"/>
        <v>1</v>
      </c>
      <c r="AA31" s="159"/>
      <c r="AB31" s="100" t="str">
        <f t="shared" si="7"/>
        <v>No hay ejecución</v>
      </c>
      <c r="AC31" s="105" t="str">
        <f t="shared" si="8"/>
        <v>NA</v>
      </c>
      <c r="AD31" s="166"/>
      <c r="AE31" s="65">
        <f t="shared" si="9"/>
        <v>0</v>
      </c>
      <c r="AF31" s="100" t="str">
        <f t="shared" si="10"/>
        <v>No hay Programación</v>
      </c>
      <c r="AG31" s="105" t="str">
        <f t="shared" si="11"/>
        <v>De acuerdo a lo programado</v>
      </c>
      <c r="AH31" s="166"/>
      <c r="AI31" s="65" t="s">
        <v>502</v>
      </c>
      <c r="AJ31" s="105" t="s">
        <v>502</v>
      </c>
    </row>
    <row r="32" spans="1:36" s="107" customFormat="1" ht="38.25" customHeight="1">
      <c r="A32" s="63">
        <v>12</v>
      </c>
      <c r="B32" s="162" t="s">
        <v>403</v>
      </c>
      <c r="C32" s="162">
        <v>0</v>
      </c>
      <c r="D32" s="162" t="s">
        <v>123</v>
      </c>
      <c r="E32" s="162" t="s">
        <v>72</v>
      </c>
      <c r="F32" s="162">
        <v>18</v>
      </c>
      <c r="G32" s="163" t="s">
        <v>467</v>
      </c>
      <c r="H32" s="164" t="s">
        <v>689</v>
      </c>
      <c r="I32" s="163" t="s">
        <v>20</v>
      </c>
      <c r="J32" s="163" t="s">
        <v>353</v>
      </c>
      <c r="K32" s="163">
        <v>18</v>
      </c>
      <c r="L32" s="105" t="s">
        <v>642</v>
      </c>
      <c r="M32" s="105" t="s">
        <v>674</v>
      </c>
      <c r="N32" s="64">
        <v>1</v>
      </c>
      <c r="O32" s="64">
        <v>1</v>
      </c>
      <c r="P32" s="64">
        <v>1</v>
      </c>
      <c r="Q32" s="64">
        <v>1</v>
      </c>
      <c r="R32" s="64">
        <f t="shared" si="12"/>
        <v>4</v>
      </c>
      <c r="S32" s="105" t="s">
        <v>675</v>
      </c>
      <c r="T32" s="164" t="s">
        <v>676</v>
      </c>
      <c r="U32" s="159">
        <f t="shared" si="3"/>
        <v>2</v>
      </c>
      <c r="V32" s="273">
        <v>7</v>
      </c>
      <c r="W32" s="100">
        <f t="shared" si="4"/>
        <v>3.5</v>
      </c>
      <c r="X32" s="105" t="str">
        <f t="shared" si="5"/>
        <v>De acuerdo a lo programado</v>
      </c>
      <c r="Y32" s="166" t="s">
        <v>690</v>
      </c>
      <c r="Z32" s="159">
        <f t="shared" si="6"/>
        <v>2</v>
      </c>
      <c r="AA32" s="159"/>
      <c r="AB32" s="100" t="str">
        <f t="shared" si="7"/>
        <v>No hay ejecución</v>
      </c>
      <c r="AC32" s="105" t="str">
        <f t="shared" si="8"/>
        <v>NA</v>
      </c>
      <c r="AD32" s="166"/>
      <c r="AE32" s="65">
        <f t="shared" si="9"/>
        <v>7</v>
      </c>
      <c r="AF32" s="100">
        <f t="shared" si="10"/>
        <v>1.75</v>
      </c>
      <c r="AG32" s="105" t="str">
        <f t="shared" si="11"/>
        <v>De acuerdo a lo programado</v>
      </c>
      <c r="AH32" s="166"/>
      <c r="AI32" s="65" t="s">
        <v>502</v>
      </c>
      <c r="AJ32" s="105" t="s">
        <v>502</v>
      </c>
    </row>
    <row r="33" spans="1:36" s="107" customFormat="1" ht="38.25" customHeight="1">
      <c r="A33" s="63">
        <v>13</v>
      </c>
      <c r="B33" s="162" t="s">
        <v>403</v>
      </c>
      <c r="C33" s="162">
        <v>0</v>
      </c>
      <c r="D33" s="162" t="s">
        <v>123</v>
      </c>
      <c r="E33" s="162" t="s">
        <v>72</v>
      </c>
      <c r="F33" s="162">
        <v>18</v>
      </c>
      <c r="G33" s="163" t="s">
        <v>467</v>
      </c>
      <c r="H33" s="164" t="s">
        <v>691</v>
      </c>
      <c r="I33" s="163" t="s">
        <v>20</v>
      </c>
      <c r="J33" s="163" t="s">
        <v>353</v>
      </c>
      <c r="K33" s="163">
        <v>18</v>
      </c>
      <c r="L33" s="105" t="s">
        <v>640</v>
      </c>
      <c r="M33" s="105" t="s">
        <v>636</v>
      </c>
      <c r="N33" s="64">
        <v>0</v>
      </c>
      <c r="O33" s="64">
        <v>0</v>
      </c>
      <c r="P33" s="64">
        <v>0</v>
      </c>
      <c r="Q33" s="64">
        <v>1</v>
      </c>
      <c r="R33" s="64">
        <f t="shared" si="12"/>
        <v>1</v>
      </c>
      <c r="S33" s="105" t="s">
        <v>675</v>
      </c>
      <c r="T33" s="165" t="s">
        <v>172</v>
      </c>
      <c r="U33" s="159">
        <f t="shared" si="3"/>
        <v>0</v>
      </c>
      <c r="V33" s="273">
        <v>0</v>
      </c>
      <c r="W33" s="100" t="str">
        <f t="shared" si="4"/>
        <v>No hay Programación</v>
      </c>
      <c r="X33" s="105" t="str">
        <f t="shared" si="5"/>
        <v>De acuerdo a lo programado</v>
      </c>
      <c r="Y33" s="166" t="s">
        <v>692</v>
      </c>
      <c r="Z33" s="159">
        <f t="shared" si="6"/>
        <v>1</v>
      </c>
      <c r="AA33" s="159"/>
      <c r="AB33" s="100" t="str">
        <f t="shared" si="7"/>
        <v>No hay ejecución</v>
      </c>
      <c r="AC33" s="105" t="str">
        <f t="shared" si="8"/>
        <v>NA</v>
      </c>
      <c r="AD33" s="166"/>
      <c r="AE33" s="65">
        <f t="shared" si="9"/>
        <v>0</v>
      </c>
      <c r="AF33" s="100" t="str">
        <f t="shared" si="10"/>
        <v>No hay Programación</v>
      </c>
      <c r="AG33" s="105" t="str">
        <f t="shared" si="11"/>
        <v>De acuerdo a lo programado</v>
      </c>
      <c r="AH33" s="166"/>
      <c r="AI33" s="65" t="s">
        <v>502</v>
      </c>
      <c r="AJ33" s="105" t="s">
        <v>502</v>
      </c>
    </row>
    <row r="34" spans="1:36" s="107" customFormat="1" ht="38.25" customHeight="1">
      <c r="A34" s="63">
        <v>14</v>
      </c>
      <c r="B34" s="162" t="s">
        <v>403</v>
      </c>
      <c r="C34" s="162">
        <v>0</v>
      </c>
      <c r="D34" s="162" t="s">
        <v>123</v>
      </c>
      <c r="E34" s="162" t="s">
        <v>72</v>
      </c>
      <c r="F34" s="162">
        <v>18</v>
      </c>
      <c r="G34" s="163" t="s">
        <v>467</v>
      </c>
      <c r="H34" s="164" t="s">
        <v>693</v>
      </c>
      <c r="I34" s="163" t="s">
        <v>20</v>
      </c>
      <c r="J34" s="163" t="s">
        <v>353</v>
      </c>
      <c r="K34" s="163">
        <v>17</v>
      </c>
      <c r="L34" s="105" t="s">
        <v>640</v>
      </c>
      <c r="M34" s="105" t="s">
        <v>636</v>
      </c>
      <c r="N34" s="64">
        <v>1</v>
      </c>
      <c r="O34" s="64">
        <v>0</v>
      </c>
      <c r="P34" s="64">
        <v>0</v>
      </c>
      <c r="Q34" s="64">
        <v>0</v>
      </c>
      <c r="R34" s="64">
        <f t="shared" si="12"/>
        <v>1</v>
      </c>
      <c r="S34" s="105" t="s">
        <v>675</v>
      </c>
      <c r="T34" s="164" t="s">
        <v>694</v>
      </c>
      <c r="U34" s="159">
        <f t="shared" si="3"/>
        <v>1</v>
      </c>
      <c r="V34" s="273">
        <v>1</v>
      </c>
      <c r="W34" s="100">
        <f t="shared" si="4"/>
        <v>1</v>
      </c>
      <c r="X34" s="105" t="str">
        <f t="shared" si="5"/>
        <v>De acuerdo a lo programado</v>
      </c>
      <c r="Y34" s="166"/>
      <c r="Z34" s="159">
        <f t="shared" si="6"/>
        <v>0</v>
      </c>
      <c r="AA34" s="159"/>
      <c r="AB34" s="100" t="str">
        <f t="shared" si="7"/>
        <v>No hay ejecución</v>
      </c>
      <c r="AC34" s="105" t="str">
        <f t="shared" si="8"/>
        <v>NA</v>
      </c>
      <c r="AD34" s="166"/>
      <c r="AE34" s="65">
        <f t="shared" si="9"/>
        <v>1</v>
      </c>
      <c r="AF34" s="100">
        <f t="shared" si="10"/>
        <v>1</v>
      </c>
      <c r="AG34" s="105" t="str">
        <f t="shared" si="11"/>
        <v>De acuerdo a lo programado</v>
      </c>
      <c r="AH34" s="166"/>
      <c r="AI34" s="65" t="s">
        <v>502</v>
      </c>
      <c r="AJ34" s="105" t="s">
        <v>502</v>
      </c>
    </row>
    <row r="35" spans="1:36" s="107" customFormat="1" ht="38.25" customHeight="1">
      <c r="A35" s="63">
        <v>15</v>
      </c>
      <c r="B35" s="162" t="s">
        <v>403</v>
      </c>
      <c r="C35" s="162">
        <v>0</v>
      </c>
      <c r="D35" s="162" t="s">
        <v>123</v>
      </c>
      <c r="E35" s="162" t="s">
        <v>72</v>
      </c>
      <c r="F35" s="162">
        <v>18</v>
      </c>
      <c r="G35" s="163" t="s">
        <v>467</v>
      </c>
      <c r="H35" s="164" t="s">
        <v>695</v>
      </c>
      <c r="I35" s="163" t="s">
        <v>20</v>
      </c>
      <c r="J35" s="163" t="s">
        <v>129</v>
      </c>
      <c r="K35" s="163">
        <v>21</v>
      </c>
      <c r="L35" s="105" t="s">
        <v>642</v>
      </c>
      <c r="M35" s="105" t="s">
        <v>674</v>
      </c>
      <c r="N35" s="64">
        <v>0</v>
      </c>
      <c r="O35" s="64">
        <v>0</v>
      </c>
      <c r="P35" s="64">
        <v>0</v>
      </c>
      <c r="Q35" s="64">
        <v>1</v>
      </c>
      <c r="R35" s="64">
        <f t="shared" si="12"/>
        <v>1</v>
      </c>
      <c r="S35" s="105" t="s">
        <v>675</v>
      </c>
      <c r="T35" s="165" t="s">
        <v>172</v>
      </c>
      <c r="U35" s="159">
        <f t="shared" si="3"/>
        <v>0</v>
      </c>
      <c r="V35" s="273">
        <v>8</v>
      </c>
      <c r="W35" s="100" t="str">
        <f t="shared" si="4"/>
        <v>No hay Programación</v>
      </c>
      <c r="X35" s="105" t="str">
        <f t="shared" si="5"/>
        <v>De acuerdo a lo programado</v>
      </c>
      <c r="Y35" s="166" t="s">
        <v>696</v>
      </c>
      <c r="Z35" s="159">
        <f t="shared" si="6"/>
        <v>1</v>
      </c>
      <c r="AA35" s="159"/>
      <c r="AB35" s="100" t="str">
        <f t="shared" si="7"/>
        <v>No hay ejecución</v>
      </c>
      <c r="AC35" s="105" t="str">
        <f t="shared" si="8"/>
        <v>NA</v>
      </c>
      <c r="AD35" s="166"/>
      <c r="AE35" s="65">
        <f t="shared" si="9"/>
        <v>8</v>
      </c>
      <c r="AF35" s="100">
        <f t="shared" si="10"/>
        <v>8</v>
      </c>
      <c r="AG35" s="105" t="str">
        <f t="shared" si="11"/>
        <v>De acuerdo a lo programado</v>
      </c>
      <c r="AH35" s="166"/>
      <c r="AI35" s="65" t="s">
        <v>502</v>
      </c>
      <c r="AJ35" s="105" t="s">
        <v>502</v>
      </c>
    </row>
    <row r="36" spans="1:36" s="107" customFormat="1" ht="38.25" customHeight="1">
      <c r="A36" s="63">
        <v>16</v>
      </c>
      <c r="B36" s="162" t="s">
        <v>403</v>
      </c>
      <c r="C36" s="162" t="s">
        <v>46</v>
      </c>
      <c r="D36" s="162" t="s">
        <v>123</v>
      </c>
      <c r="E36" s="162" t="s">
        <v>147</v>
      </c>
      <c r="F36" s="162">
        <v>14</v>
      </c>
      <c r="G36" s="163" t="s">
        <v>467</v>
      </c>
      <c r="H36" s="164" t="s">
        <v>697</v>
      </c>
      <c r="I36" s="163" t="s">
        <v>20</v>
      </c>
      <c r="J36" s="163" t="s">
        <v>129</v>
      </c>
      <c r="K36" s="163">
        <v>21</v>
      </c>
      <c r="L36" s="105" t="s">
        <v>642</v>
      </c>
      <c r="M36" s="105" t="s">
        <v>674</v>
      </c>
      <c r="N36" s="64">
        <v>1</v>
      </c>
      <c r="O36" s="64">
        <v>1</v>
      </c>
      <c r="P36" s="64">
        <v>1</v>
      </c>
      <c r="Q36" s="64">
        <v>1</v>
      </c>
      <c r="R36" s="64">
        <f t="shared" si="12"/>
        <v>4</v>
      </c>
      <c r="S36" s="105" t="s">
        <v>698</v>
      </c>
      <c r="T36" s="165" t="s">
        <v>699</v>
      </c>
      <c r="U36" s="159">
        <f t="shared" si="3"/>
        <v>2</v>
      </c>
      <c r="V36" s="273">
        <v>2</v>
      </c>
      <c r="W36" s="100">
        <f t="shared" si="4"/>
        <v>1</v>
      </c>
      <c r="X36" s="105" t="str">
        <f t="shared" si="5"/>
        <v>De acuerdo a lo programado</v>
      </c>
      <c r="Y36" s="166"/>
      <c r="Z36" s="159">
        <f t="shared" si="6"/>
        <v>2</v>
      </c>
      <c r="AA36" s="159"/>
      <c r="AB36" s="100" t="str">
        <f t="shared" si="7"/>
        <v>No hay ejecución</v>
      </c>
      <c r="AC36" s="105" t="str">
        <f t="shared" si="8"/>
        <v>NA</v>
      </c>
      <c r="AD36" s="166"/>
      <c r="AE36" s="65">
        <f t="shared" si="9"/>
        <v>2</v>
      </c>
      <c r="AF36" s="100">
        <f t="shared" si="10"/>
        <v>0.5</v>
      </c>
      <c r="AG36" s="105" t="str">
        <f t="shared" si="11"/>
        <v>Incumplimiento</v>
      </c>
      <c r="AH36" s="166"/>
      <c r="AI36" s="65" t="s">
        <v>502</v>
      </c>
      <c r="AJ36" s="105" t="s">
        <v>502</v>
      </c>
    </row>
    <row r="37" spans="1:36" s="107" customFormat="1" ht="50.25" customHeight="1">
      <c r="A37" s="63">
        <v>17</v>
      </c>
      <c r="B37" s="162" t="s">
        <v>403</v>
      </c>
      <c r="C37" s="162" t="s">
        <v>46</v>
      </c>
      <c r="D37" s="162" t="s">
        <v>123</v>
      </c>
      <c r="E37" s="162" t="s">
        <v>147</v>
      </c>
      <c r="F37" s="162">
        <v>14</v>
      </c>
      <c r="G37" s="163" t="s">
        <v>467</v>
      </c>
      <c r="H37" s="164" t="s">
        <v>700</v>
      </c>
      <c r="I37" s="163" t="s">
        <v>20</v>
      </c>
      <c r="J37" s="163" t="s">
        <v>129</v>
      </c>
      <c r="K37" s="163">
        <v>21</v>
      </c>
      <c r="L37" s="105" t="s">
        <v>701</v>
      </c>
      <c r="M37" s="105" t="s">
        <v>659</v>
      </c>
      <c r="N37" s="64">
        <v>0</v>
      </c>
      <c r="O37" s="64">
        <v>1</v>
      </c>
      <c r="P37" s="64">
        <v>0</v>
      </c>
      <c r="Q37" s="64">
        <v>1</v>
      </c>
      <c r="R37" s="64">
        <f t="shared" si="12"/>
        <v>2</v>
      </c>
      <c r="S37" s="105" t="s">
        <v>698</v>
      </c>
      <c r="T37" s="165" t="s">
        <v>702</v>
      </c>
      <c r="U37" s="159">
        <f t="shared" si="3"/>
        <v>1</v>
      </c>
      <c r="V37" s="273">
        <v>1</v>
      </c>
      <c r="W37" s="100">
        <f t="shared" si="4"/>
        <v>1</v>
      </c>
      <c r="X37" s="105" t="str">
        <f t="shared" si="5"/>
        <v>De acuerdo a lo programado</v>
      </c>
      <c r="Y37" s="166"/>
      <c r="Z37" s="159">
        <f t="shared" si="6"/>
        <v>1</v>
      </c>
      <c r="AA37" s="159"/>
      <c r="AB37" s="100" t="str">
        <f t="shared" si="7"/>
        <v>No hay ejecución</v>
      </c>
      <c r="AC37" s="105" t="str">
        <f t="shared" si="8"/>
        <v>NA</v>
      </c>
      <c r="AD37" s="166"/>
      <c r="AE37" s="65">
        <f t="shared" si="9"/>
        <v>1</v>
      </c>
      <c r="AF37" s="100">
        <f t="shared" si="10"/>
        <v>0.5</v>
      </c>
      <c r="AG37" s="105" t="str">
        <f t="shared" si="11"/>
        <v>Incumplimiento</v>
      </c>
      <c r="AH37" s="166"/>
      <c r="AI37" s="65" t="s">
        <v>502</v>
      </c>
      <c r="AJ37" s="105" t="s">
        <v>502</v>
      </c>
    </row>
    <row r="38" spans="1:36" s="107" customFormat="1" ht="38.25" customHeight="1">
      <c r="A38" s="63">
        <v>18</v>
      </c>
      <c r="B38" s="162" t="s">
        <v>403</v>
      </c>
      <c r="C38" s="162" t="s">
        <v>46</v>
      </c>
      <c r="D38" s="162" t="s">
        <v>123</v>
      </c>
      <c r="E38" s="162" t="s">
        <v>147</v>
      </c>
      <c r="F38" s="162">
        <v>14</v>
      </c>
      <c r="G38" s="163" t="s">
        <v>467</v>
      </c>
      <c r="H38" s="164" t="s">
        <v>703</v>
      </c>
      <c r="I38" s="163" t="s">
        <v>18</v>
      </c>
      <c r="J38" s="163" t="s">
        <v>336</v>
      </c>
      <c r="K38" s="163">
        <v>15</v>
      </c>
      <c r="L38" s="105" t="s">
        <v>640</v>
      </c>
      <c r="M38" s="105" t="s">
        <v>636</v>
      </c>
      <c r="N38" s="64">
        <v>1</v>
      </c>
      <c r="O38" s="64">
        <v>0</v>
      </c>
      <c r="P38" s="64">
        <v>0</v>
      </c>
      <c r="Q38" s="64">
        <v>0</v>
      </c>
      <c r="R38" s="64">
        <f t="shared" si="12"/>
        <v>1</v>
      </c>
      <c r="S38" s="105" t="s">
        <v>698</v>
      </c>
      <c r="T38" s="165" t="s">
        <v>694</v>
      </c>
      <c r="U38" s="159">
        <f t="shared" si="3"/>
        <v>1</v>
      </c>
      <c r="V38" s="273">
        <v>1</v>
      </c>
      <c r="W38" s="100">
        <f t="shared" si="4"/>
        <v>1</v>
      </c>
      <c r="X38" s="105" t="str">
        <f t="shared" si="5"/>
        <v>De acuerdo a lo programado</v>
      </c>
      <c r="Y38" s="166"/>
      <c r="Z38" s="159">
        <f t="shared" si="6"/>
        <v>0</v>
      </c>
      <c r="AA38" s="159"/>
      <c r="AB38" s="100" t="str">
        <f t="shared" si="7"/>
        <v>No hay ejecución</v>
      </c>
      <c r="AC38" s="105" t="str">
        <f t="shared" si="8"/>
        <v>NA</v>
      </c>
      <c r="AD38" s="166"/>
      <c r="AE38" s="65">
        <f t="shared" si="9"/>
        <v>1</v>
      </c>
      <c r="AF38" s="100">
        <f t="shared" si="10"/>
        <v>1</v>
      </c>
      <c r="AG38" s="105" t="str">
        <f t="shared" si="11"/>
        <v>De acuerdo a lo programado</v>
      </c>
      <c r="AH38" s="166"/>
      <c r="AI38" s="65" t="s">
        <v>502</v>
      </c>
      <c r="AJ38" s="105" t="s">
        <v>502</v>
      </c>
    </row>
    <row r="39" spans="1:36" s="107" customFormat="1" ht="38.25" customHeight="1">
      <c r="A39" s="63">
        <v>19</v>
      </c>
      <c r="B39" s="162" t="s">
        <v>403</v>
      </c>
      <c r="C39" s="162" t="s">
        <v>46</v>
      </c>
      <c r="D39" s="162" t="s">
        <v>123</v>
      </c>
      <c r="E39" s="162" t="s">
        <v>147</v>
      </c>
      <c r="F39" s="162">
        <v>14</v>
      </c>
      <c r="G39" s="163" t="s">
        <v>467</v>
      </c>
      <c r="H39" s="164" t="s">
        <v>704</v>
      </c>
      <c r="I39" s="163" t="s">
        <v>20</v>
      </c>
      <c r="J39" s="163" t="s">
        <v>129</v>
      </c>
      <c r="K39" s="163">
        <v>22</v>
      </c>
      <c r="L39" s="105" t="s">
        <v>640</v>
      </c>
      <c r="M39" s="105" t="s">
        <v>636</v>
      </c>
      <c r="N39" s="64">
        <v>1</v>
      </c>
      <c r="O39" s="64">
        <v>1</v>
      </c>
      <c r="P39" s="64">
        <v>1</v>
      </c>
      <c r="Q39" s="64">
        <v>1</v>
      </c>
      <c r="R39" s="64">
        <f t="shared" si="12"/>
        <v>4</v>
      </c>
      <c r="S39" s="105" t="s">
        <v>698</v>
      </c>
      <c r="T39" s="165" t="s">
        <v>172</v>
      </c>
      <c r="U39" s="159">
        <f t="shared" si="3"/>
        <v>2</v>
      </c>
      <c r="V39" s="273">
        <v>2</v>
      </c>
      <c r="W39" s="100">
        <f t="shared" si="4"/>
        <v>1</v>
      </c>
      <c r="X39" s="105" t="str">
        <f t="shared" si="5"/>
        <v>De acuerdo a lo programado</v>
      </c>
      <c r="Y39" s="166"/>
      <c r="Z39" s="159">
        <f t="shared" si="6"/>
        <v>2</v>
      </c>
      <c r="AA39" s="159"/>
      <c r="AB39" s="100" t="str">
        <f t="shared" si="7"/>
        <v>No hay ejecución</v>
      </c>
      <c r="AC39" s="105" t="str">
        <f t="shared" si="8"/>
        <v>NA</v>
      </c>
      <c r="AD39" s="166"/>
      <c r="AE39" s="65">
        <f t="shared" si="9"/>
        <v>2</v>
      </c>
      <c r="AF39" s="100">
        <f t="shared" si="10"/>
        <v>0.5</v>
      </c>
      <c r="AG39" s="105" t="str">
        <f t="shared" si="11"/>
        <v>Incumplimiento</v>
      </c>
      <c r="AH39" s="166"/>
      <c r="AI39" s="65" t="s">
        <v>502</v>
      </c>
      <c r="AJ39" s="105" t="s">
        <v>502</v>
      </c>
    </row>
    <row r="40" spans="1:36" s="107" customFormat="1" ht="38.25" customHeight="1">
      <c r="A40" s="63">
        <v>20</v>
      </c>
      <c r="B40" s="162" t="s">
        <v>403</v>
      </c>
      <c r="C40" s="162" t="s">
        <v>46</v>
      </c>
      <c r="D40" s="162" t="s">
        <v>123</v>
      </c>
      <c r="E40" s="162" t="s">
        <v>147</v>
      </c>
      <c r="F40" s="162">
        <v>14</v>
      </c>
      <c r="G40" s="163" t="s">
        <v>513</v>
      </c>
      <c r="H40" s="164" t="s">
        <v>705</v>
      </c>
      <c r="I40" s="163" t="s">
        <v>20</v>
      </c>
      <c r="J40" s="163" t="s">
        <v>336</v>
      </c>
      <c r="K40" s="163">
        <v>15</v>
      </c>
      <c r="L40" s="105" t="s">
        <v>680</v>
      </c>
      <c r="M40" s="105" t="s">
        <v>674</v>
      </c>
      <c r="N40" s="64">
        <v>4</v>
      </c>
      <c r="O40" s="64">
        <v>4</v>
      </c>
      <c r="P40" s="64">
        <v>4</v>
      </c>
      <c r="Q40" s="64">
        <v>4</v>
      </c>
      <c r="R40" s="64">
        <f t="shared" si="12"/>
        <v>16</v>
      </c>
      <c r="S40" s="105" t="s">
        <v>698</v>
      </c>
      <c r="T40" s="165" t="s">
        <v>706</v>
      </c>
      <c r="U40" s="159">
        <f t="shared" si="3"/>
        <v>8</v>
      </c>
      <c r="V40" s="273">
        <v>5</v>
      </c>
      <c r="W40" s="100">
        <f t="shared" si="4"/>
        <v>0.625</v>
      </c>
      <c r="X40" s="105" t="str">
        <f t="shared" si="5"/>
        <v>En Riesgo de no Cumplimiento</v>
      </c>
      <c r="Y40" s="166"/>
      <c r="Z40" s="159">
        <f t="shared" si="6"/>
        <v>8</v>
      </c>
      <c r="AA40" s="159"/>
      <c r="AB40" s="100" t="str">
        <f t="shared" si="7"/>
        <v>No hay ejecución</v>
      </c>
      <c r="AC40" s="105" t="str">
        <f t="shared" si="8"/>
        <v>NA</v>
      </c>
      <c r="AD40" s="166"/>
      <c r="AE40" s="65">
        <f t="shared" si="9"/>
        <v>5</v>
      </c>
      <c r="AF40" s="100">
        <f t="shared" si="10"/>
        <v>0.3125</v>
      </c>
      <c r="AG40" s="105" t="str">
        <f t="shared" si="11"/>
        <v>Incumplimiento</v>
      </c>
      <c r="AH40" s="166"/>
      <c r="AI40" s="65" t="s">
        <v>502</v>
      </c>
      <c r="AJ40" s="105" t="s">
        <v>502</v>
      </c>
    </row>
    <row r="41" spans="1:36" s="107" customFormat="1" ht="38.25" customHeight="1">
      <c r="A41" s="63">
        <v>21</v>
      </c>
      <c r="B41" s="162" t="s">
        <v>403</v>
      </c>
      <c r="C41" s="162" t="s">
        <v>46</v>
      </c>
      <c r="D41" s="162" t="s">
        <v>123</v>
      </c>
      <c r="E41" s="162" t="s">
        <v>147</v>
      </c>
      <c r="F41" s="162">
        <v>14</v>
      </c>
      <c r="G41" s="163" t="s">
        <v>467</v>
      </c>
      <c r="H41" s="164" t="s">
        <v>707</v>
      </c>
      <c r="I41" s="163" t="s">
        <v>20</v>
      </c>
      <c r="J41" s="163" t="s">
        <v>129</v>
      </c>
      <c r="K41" s="163">
        <v>11</v>
      </c>
      <c r="L41" s="105" t="s">
        <v>642</v>
      </c>
      <c r="M41" s="105" t="s">
        <v>674</v>
      </c>
      <c r="N41" s="64">
        <v>1</v>
      </c>
      <c r="O41" s="64">
        <v>1</v>
      </c>
      <c r="P41" s="64">
        <v>1</v>
      </c>
      <c r="Q41" s="64">
        <v>1</v>
      </c>
      <c r="R41" s="64">
        <f t="shared" si="12"/>
        <v>4</v>
      </c>
      <c r="S41" s="105" t="s">
        <v>698</v>
      </c>
      <c r="T41" s="165" t="s">
        <v>708</v>
      </c>
      <c r="U41" s="159">
        <f t="shared" si="3"/>
        <v>2</v>
      </c>
      <c r="V41" s="273">
        <v>2</v>
      </c>
      <c r="W41" s="100">
        <f t="shared" si="4"/>
        <v>1</v>
      </c>
      <c r="X41" s="105" t="str">
        <f t="shared" si="5"/>
        <v>De acuerdo a lo programado</v>
      </c>
      <c r="Y41" s="166"/>
      <c r="Z41" s="159">
        <f t="shared" si="6"/>
        <v>2</v>
      </c>
      <c r="AA41" s="159"/>
      <c r="AB41" s="100" t="str">
        <f t="shared" si="7"/>
        <v>No hay ejecución</v>
      </c>
      <c r="AC41" s="105" t="str">
        <f t="shared" si="8"/>
        <v>NA</v>
      </c>
      <c r="AD41" s="166"/>
      <c r="AE41" s="65">
        <f t="shared" si="9"/>
        <v>2</v>
      </c>
      <c r="AF41" s="100">
        <f t="shared" si="10"/>
        <v>0.5</v>
      </c>
      <c r="AG41" s="105" t="str">
        <f t="shared" si="11"/>
        <v>Incumplimiento</v>
      </c>
      <c r="AH41" s="166"/>
      <c r="AI41" s="65" t="s">
        <v>502</v>
      </c>
      <c r="AJ41" s="105" t="s">
        <v>502</v>
      </c>
    </row>
    <row r="42" spans="1:36" s="107" customFormat="1" ht="38.25" customHeight="1">
      <c r="A42" s="63">
        <v>22</v>
      </c>
      <c r="B42" s="162" t="s">
        <v>403</v>
      </c>
      <c r="C42" s="162" t="s">
        <v>46</v>
      </c>
      <c r="D42" s="162" t="s">
        <v>123</v>
      </c>
      <c r="E42" s="162" t="s">
        <v>147</v>
      </c>
      <c r="F42" s="162">
        <v>14</v>
      </c>
      <c r="G42" s="163" t="s">
        <v>467</v>
      </c>
      <c r="H42" s="164" t="s">
        <v>709</v>
      </c>
      <c r="I42" s="163" t="s">
        <v>20</v>
      </c>
      <c r="J42" s="163" t="s">
        <v>129</v>
      </c>
      <c r="K42" s="163">
        <v>22</v>
      </c>
      <c r="L42" s="105" t="s">
        <v>642</v>
      </c>
      <c r="M42" s="105" t="s">
        <v>674</v>
      </c>
      <c r="N42" s="64">
        <v>3</v>
      </c>
      <c r="O42" s="64">
        <v>3</v>
      </c>
      <c r="P42" s="64">
        <v>3</v>
      </c>
      <c r="Q42" s="64">
        <v>3</v>
      </c>
      <c r="R42" s="64">
        <f t="shared" si="12"/>
        <v>12</v>
      </c>
      <c r="S42" s="105" t="s">
        <v>698</v>
      </c>
      <c r="T42" s="165" t="s">
        <v>710</v>
      </c>
      <c r="U42" s="159">
        <f t="shared" si="3"/>
        <v>6</v>
      </c>
      <c r="V42" s="273">
        <v>4</v>
      </c>
      <c r="W42" s="100">
        <f t="shared" si="4"/>
        <v>0.66666666666666663</v>
      </c>
      <c r="X42" s="105" t="str">
        <f t="shared" si="5"/>
        <v>En Riesgo de no Cumplimiento</v>
      </c>
      <c r="Y42" s="166"/>
      <c r="Z42" s="159">
        <f t="shared" si="6"/>
        <v>6</v>
      </c>
      <c r="AA42" s="159"/>
      <c r="AB42" s="100" t="str">
        <f t="shared" si="7"/>
        <v>No hay ejecución</v>
      </c>
      <c r="AC42" s="105" t="str">
        <f t="shared" si="8"/>
        <v>NA</v>
      </c>
      <c r="AD42" s="166"/>
      <c r="AE42" s="65">
        <f t="shared" si="9"/>
        <v>4</v>
      </c>
      <c r="AF42" s="100">
        <f t="shared" si="10"/>
        <v>0.33333333333333331</v>
      </c>
      <c r="AG42" s="105" t="str">
        <f t="shared" si="11"/>
        <v>Incumplimiento</v>
      </c>
      <c r="AH42" s="166"/>
      <c r="AI42" s="65" t="s">
        <v>502</v>
      </c>
      <c r="AJ42" s="105" t="s">
        <v>502</v>
      </c>
    </row>
    <row r="43" spans="1:36" s="107" customFormat="1" ht="38.25" customHeight="1">
      <c r="A43" s="63">
        <v>23</v>
      </c>
      <c r="B43" s="162" t="s">
        <v>403</v>
      </c>
      <c r="C43" s="162" t="s">
        <v>46</v>
      </c>
      <c r="D43" s="162" t="s">
        <v>123</v>
      </c>
      <c r="E43" s="162" t="s">
        <v>147</v>
      </c>
      <c r="F43" s="162">
        <v>14</v>
      </c>
      <c r="G43" s="163" t="s">
        <v>467</v>
      </c>
      <c r="H43" s="164" t="s">
        <v>711</v>
      </c>
      <c r="I43" s="163" t="s">
        <v>20</v>
      </c>
      <c r="J43" s="163" t="s">
        <v>129</v>
      </c>
      <c r="K43" s="163">
        <v>22</v>
      </c>
      <c r="L43" s="105" t="s">
        <v>640</v>
      </c>
      <c r="M43" s="105" t="s">
        <v>636</v>
      </c>
      <c r="N43" s="64">
        <v>1</v>
      </c>
      <c r="O43" s="64">
        <v>0</v>
      </c>
      <c r="P43" s="64">
        <v>1</v>
      </c>
      <c r="Q43" s="64">
        <v>0</v>
      </c>
      <c r="R43" s="64">
        <f t="shared" si="12"/>
        <v>2</v>
      </c>
      <c r="S43" s="105" t="s">
        <v>698</v>
      </c>
      <c r="T43" s="165" t="s">
        <v>172</v>
      </c>
      <c r="U43" s="159">
        <f t="shared" si="3"/>
        <v>1</v>
      </c>
      <c r="V43" s="273">
        <v>1</v>
      </c>
      <c r="W43" s="100">
        <f t="shared" si="4"/>
        <v>1</v>
      </c>
      <c r="X43" s="105" t="str">
        <f t="shared" si="5"/>
        <v>De acuerdo a lo programado</v>
      </c>
      <c r="Y43" s="166"/>
      <c r="Z43" s="159">
        <f t="shared" si="6"/>
        <v>1</v>
      </c>
      <c r="AA43" s="159"/>
      <c r="AB43" s="100" t="str">
        <f t="shared" si="7"/>
        <v>No hay ejecución</v>
      </c>
      <c r="AC43" s="105" t="str">
        <f t="shared" si="8"/>
        <v>NA</v>
      </c>
      <c r="AD43" s="166"/>
      <c r="AE43" s="65">
        <f t="shared" si="9"/>
        <v>1</v>
      </c>
      <c r="AF43" s="100">
        <f t="shared" si="10"/>
        <v>0.5</v>
      </c>
      <c r="AG43" s="105" t="str">
        <f t="shared" si="11"/>
        <v>Incumplimiento</v>
      </c>
      <c r="AH43" s="166"/>
      <c r="AI43" s="65" t="s">
        <v>502</v>
      </c>
      <c r="AJ43" s="105" t="s">
        <v>502</v>
      </c>
    </row>
    <row r="44" spans="1:36" s="107" customFormat="1" ht="38.25" customHeight="1">
      <c r="A44" s="63">
        <v>24</v>
      </c>
      <c r="B44" s="162" t="s">
        <v>403</v>
      </c>
      <c r="C44" s="162">
        <v>0</v>
      </c>
      <c r="D44" s="162">
        <v>0</v>
      </c>
      <c r="E44" s="162" t="s">
        <v>72</v>
      </c>
      <c r="F44" s="162">
        <v>14</v>
      </c>
      <c r="G44" s="163" t="s">
        <v>467</v>
      </c>
      <c r="H44" s="164" t="s">
        <v>712</v>
      </c>
      <c r="I44" s="163" t="s">
        <v>18</v>
      </c>
      <c r="J44" s="163" t="s">
        <v>334</v>
      </c>
      <c r="K44" s="163">
        <v>3</v>
      </c>
      <c r="L44" s="105" t="s">
        <v>713</v>
      </c>
      <c r="M44" s="105" t="s">
        <v>659</v>
      </c>
      <c r="N44" s="64">
        <v>1</v>
      </c>
      <c r="O44" s="64">
        <v>1</v>
      </c>
      <c r="P44" s="64">
        <v>0</v>
      </c>
      <c r="Q44" s="64">
        <v>0</v>
      </c>
      <c r="R44" s="64">
        <f t="shared" si="12"/>
        <v>2</v>
      </c>
      <c r="S44" s="105" t="s">
        <v>675</v>
      </c>
      <c r="T44" s="165" t="s">
        <v>172</v>
      </c>
      <c r="U44" s="159">
        <f t="shared" si="3"/>
        <v>2</v>
      </c>
      <c r="V44" s="273">
        <v>1</v>
      </c>
      <c r="W44" s="100">
        <f t="shared" si="4"/>
        <v>0.5</v>
      </c>
      <c r="X44" s="105" t="str">
        <f t="shared" si="5"/>
        <v>En Riesgo de no Cumplimiento</v>
      </c>
      <c r="Y44" s="166" t="s">
        <v>714</v>
      </c>
      <c r="Z44" s="159">
        <f t="shared" si="6"/>
        <v>0</v>
      </c>
      <c r="AA44" s="159"/>
      <c r="AB44" s="100" t="str">
        <f t="shared" si="7"/>
        <v>No hay ejecución</v>
      </c>
      <c r="AC44" s="105" t="str">
        <f t="shared" si="8"/>
        <v>NA</v>
      </c>
      <c r="AD44" s="166"/>
      <c r="AE44" s="65">
        <f t="shared" si="9"/>
        <v>1</v>
      </c>
      <c r="AF44" s="100">
        <f t="shared" si="10"/>
        <v>0.5</v>
      </c>
      <c r="AG44" s="105" t="str">
        <f t="shared" si="11"/>
        <v>Incumplimiento</v>
      </c>
      <c r="AH44" s="166"/>
      <c r="AI44" s="65" t="s">
        <v>502</v>
      </c>
      <c r="AJ44" s="105" t="s">
        <v>502</v>
      </c>
    </row>
    <row r="45" spans="1:36" s="107" customFormat="1" ht="38.25" customHeight="1">
      <c r="A45" s="63">
        <v>25</v>
      </c>
      <c r="B45" s="162" t="s">
        <v>403</v>
      </c>
      <c r="C45" s="162">
        <v>0</v>
      </c>
      <c r="D45" s="162">
        <v>0</v>
      </c>
      <c r="E45" s="162" t="s">
        <v>72</v>
      </c>
      <c r="F45" s="162">
        <v>14</v>
      </c>
      <c r="G45" s="163" t="s">
        <v>467</v>
      </c>
      <c r="H45" s="164" t="s">
        <v>715</v>
      </c>
      <c r="I45" s="163" t="s">
        <v>20</v>
      </c>
      <c r="J45" s="163" t="s">
        <v>334</v>
      </c>
      <c r="K45" s="163">
        <v>3</v>
      </c>
      <c r="L45" s="105" t="s">
        <v>642</v>
      </c>
      <c r="M45" s="105" t="s">
        <v>643</v>
      </c>
      <c r="N45" s="64">
        <v>2</v>
      </c>
      <c r="O45" s="64">
        <v>2</v>
      </c>
      <c r="P45" s="64">
        <v>0</v>
      </c>
      <c r="Q45" s="64">
        <v>0</v>
      </c>
      <c r="R45" s="64">
        <f t="shared" si="12"/>
        <v>4</v>
      </c>
      <c r="S45" s="105" t="s">
        <v>675</v>
      </c>
      <c r="T45" s="165" t="s">
        <v>716</v>
      </c>
      <c r="U45" s="159">
        <f t="shared" si="3"/>
        <v>4</v>
      </c>
      <c r="V45" s="273">
        <v>0</v>
      </c>
      <c r="W45" s="100">
        <f t="shared" si="4"/>
        <v>0</v>
      </c>
      <c r="X45" s="105" t="str">
        <f t="shared" si="5"/>
        <v>En Riesgo de no Cumplimiento</v>
      </c>
      <c r="Y45" s="166" t="s">
        <v>717</v>
      </c>
      <c r="Z45" s="159">
        <f t="shared" si="6"/>
        <v>0</v>
      </c>
      <c r="AA45" s="159"/>
      <c r="AB45" s="100" t="str">
        <f t="shared" si="7"/>
        <v>No hay ejecución</v>
      </c>
      <c r="AC45" s="105" t="str">
        <f t="shared" si="8"/>
        <v>NA</v>
      </c>
      <c r="AD45" s="166"/>
      <c r="AE45" s="65">
        <f t="shared" si="9"/>
        <v>0</v>
      </c>
      <c r="AF45" s="100" t="str">
        <f t="shared" si="10"/>
        <v>No hay Programación</v>
      </c>
      <c r="AG45" s="105" t="str">
        <f t="shared" si="11"/>
        <v>De acuerdo a lo programado</v>
      </c>
      <c r="AH45" s="166"/>
      <c r="AI45" s="65" t="s">
        <v>502</v>
      </c>
      <c r="AJ45" s="105" t="s">
        <v>502</v>
      </c>
    </row>
    <row r="46" spans="1:36" s="107" customFormat="1" ht="38.25" customHeight="1" thickTop="1" thickBot="1">
      <c r="A46" s="63">
        <v>26</v>
      </c>
      <c r="B46" s="162" t="s">
        <v>403</v>
      </c>
      <c r="C46" s="162">
        <v>0</v>
      </c>
      <c r="D46" s="162">
        <v>0</v>
      </c>
      <c r="E46" s="162" t="s">
        <v>72</v>
      </c>
      <c r="F46" s="162">
        <v>14</v>
      </c>
      <c r="G46" s="163" t="s">
        <v>467</v>
      </c>
      <c r="H46" s="164" t="s">
        <v>718</v>
      </c>
      <c r="I46" s="163" t="s">
        <v>20</v>
      </c>
      <c r="J46" s="163" t="s">
        <v>334</v>
      </c>
      <c r="K46" s="163">
        <v>3</v>
      </c>
      <c r="L46" s="105" t="s">
        <v>719</v>
      </c>
      <c r="M46" s="105" t="s">
        <v>659</v>
      </c>
      <c r="N46" s="64">
        <v>0</v>
      </c>
      <c r="O46" s="64">
        <v>0</v>
      </c>
      <c r="P46" s="64">
        <v>1</v>
      </c>
      <c r="Q46" s="64">
        <v>0</v>
      </c>
      <c r="R46" s="64">
        <f t="shared" si="12"/>
        <v>1</v>
      </c>
      <c r="S46" s="105" t="s">
        <v>675</v>
      </c>
      <c r="T46" s="165" t="s">
        <v>720</v>
      </c>
      <c r="U46" s="159">
        <f t="shared" si="3"/>
        <v>0</v>
      </c>
      <c r="V46" s="273">
        <v>0</v>
      </c>
      <c r="W46" s="100" t="str">
        <f t="shared" si="4"/>
        <v>No hay Programación</v>
      </c>
      <c r="X46" s="105" t="str">
        <f t="shared" si="5"/>
        <v>De acuerdo a lo programado</v>
      </c>
      <c r="Y46" s="166"/>
      <c r="Z46" s="159">
        <f t="shared" si="6"/>
        <v>1</v>
      </c>
      <c r="AA46" s="159"/>
      <c r="AB46" s="100" t="str">
        <f t="shared" si="7"/>
        <v>No hay ejecución</v>
      </c>
      <c r="AC46" s="105" t="str">
        <f t="shared" si="8"/>
        <v>NA</v>
      </c>
      <c r="AD46" s="166"/>
      <c r="AE46" s="65">
        <f t="shared" si="9"/>
        <v>0</v>
      </c>
      <c r="AF46" s="100" t="str">
        <f t="shared" si="10"/>
        <v>No hay Programación</v>
      </c>
      <c r="AG46" s="105" t="str">
        <f t="shared" si="11"/>
        <v>De acuerdo a lo programado</v>
      </c>
      <c r="AH46" s="166"/>
      <c r="AI46" s="65" t="s">
        <v>502</v>
      </c>
      <c r="AJ46" s="105" t="s">
        <v>502</v>
      </c>
    </row>
    <row r="47" spans="1:36" s="107" customFormat="1" ht="38.25" customHeight="1">
      <c r="A47" s="63">
        <v>27</v>
      </c>
      <c r="B47" s="162" t="s">
        <v>403</v>
      </c>
      <c r="C47" s="162">
        <v>0</v>
      </c>
      <c r="D47" s="162">
        <v>0</v>
      </c>
      <c r="E47" s="162" t="s">
        <v>72</v>
      </c>
      <c r="F47" s="162">
        <v>14</v>
      </c>
      <c r="G47" s="163" t="s">
        <v>467</v>
      </c>
      <c r="H47" s="164" t="s">
        <v>721</v>
      </c>
      <c r="I47" s="163" t="s">
        <v>20</v>
      </c>
      <c r="J47" s="163" t="s">
        <v>334</v>
      </c>
      <c r="K47" s="163">
        <v>3</v>
      </c>
      <c r="L47" s="105" t="s">
        <v>722</v>
      </c>
      <c r="M47" s="105" t="s">
        <v>659</v>
      </c>
      <c r="N47" s="64">
        <v>0</v>
      </c>
      <c r="O47" s="64">
        <v>0</v>
      </c>
      <c r="P47" s="64">
        <v>1</v>
      </c>
      <c r="Q47" s="64">
        <v>0</v>
      </c>
      <c r="R47" s="64">
        <f t="shared" si="12"/>
        <v>1</v>
      </c>
      <c r="S47" s="105" t="s">
        <v>675</v>
      </c>
      <c r="T47" s="165" t="s">
        <v>172</v>
      </c>
      <c r="U47" s="159">
        <f t="shared" si="3"/>
        <v>0</v>
      </c>
      <c r="V47" s="273">
        <v>0</v>
      </c>
      <c r="W47" s="100" t="str">
        <f t="shared" si="4"/>
        <v>No hay Programación</v>
      </c>
      <c r="X47" s="105" t="str">
        <f t="shared" si="5"/>
        <v>De acuerdo a lo programado</v>
      </c>
      <c r="Y47" s="166" t="s">
        <v>714</v>
      </c>
      <c r="Z47" s="159">
        <f t="shared" si="6"/>
        <v>1</v>
      </c>
      <c r="AA47" s="159"/>
      <c r="AB47" s="100" t="str">
        <f t="shared" si="7"/>
        <v>No hay ejecución</v>
      </c>
      <c r="AC47" s="105" t="str">
        <f t="shared" si="8"/>
        <v>NA</v>
      </c>
      <c r="AD47" s="166"/>
      <c r="AE47" s="65">
        <f t="shared" si="9"/>
        <v>0</v>
      </c>
      <c r="AF47" s="100" t="str">
        <f t="shared" si="10"/>
        <v>No hay Programación</v>
      </c>
      <c r="AG47" s="105" t="str">
        <f t="shared" si="11"/>
        <v>De acuerdo a lo programado</v>
      </c>
      <c r="AH47" s="166"/>
      <c r="AI47" s="65" t="s">
        <v>502</v>
      </c>
      <c r="AJ47" s="105" t="s">
        <v>502</v>
      </c>
    </row>
    <row r="48" spans="1:36" s="107" customFormat="1" ht="38.25" customHeight="1">
      <c r="A48" s="63">
        <v>28</v>
      </c>
      <c r="B48" s="162" t="s">
        <v>403</v>
      </c>
      <c r="C48" s="162">
        <v>0</v>
      </c>
      <c r="D48" s="162">
        <v>0</v>
      </c>
      <c r="E48" s="162" t="s">
        <v>72</v>
      </c>
      <c r="F48" s="162">
        <v>14</v>
      </c>
      <c r="G48" s="163" t="s">
        <v>467</v>
      </c>
      <c r="H48" s="164" t="s">
        <v>723</v>
      </c>
      <c r="I48" s="163" t="s">
        <v>20</v>
      </c>
      <c r="J48" s="163" t="s">
        <v>334</v>
      </c>
      <c r="K48" s="163">
        <v>3</v>
      </c>
      <c r="L48" s="105" t="s">
        <v>724</v>
      </c>
      <c r="M48" s="105" t="s">
        <v>659</v>
      </c>
      <c r="N48" s="64">
        <v>0</v>
      </c>
      <c r="O48" s="64">
        <v>0</v>
      </c>
      <c r="P48" s="64">
        <v>0</v>
      </c>
      <c r="Q48" s="64">
        <v>2</v>
      </c>
      <c r="R48" s="64">
        <f t="shared" si="12"/>
        <v>2</v>
      </c>
      <c r="S48" s="105" t="s">
        <v>675</v>
      </c>
      <c r="T48" s="165" t="s">
        <v>172</v>
      </c>
      <c r="U48" s="159">
        <f t="shared" si="3"/>
        <v>0</v>
      </c>
      <c r="V48" s="273">
        <v>0</v>
      </c>
      <c r="W48" s="100" t="str">
        <f t="shared" si="4"/>
        <v>No hay Programación</v>
      </c>
      <c r="X48" s="105" t="str">
        <f t="shared" si="5"/>
        <v>De acuerdo a lo programado</v>
      </c>
      <c r="Y48" s="166"/>
      <c r="Z48" s="159">
        <f>P48+Q48</f>
        <v>2</v>
      </c>
      <c r="AA48" s="159"/>
      <c r="AB48" s="100" t="str">
        <f t="shared" si="7"/>
        <v>No hay ejecución</v>
      </c>
      <c r="AC48" s="105" t="str">
        <f t="shared" si="8"/>
        <v>NA</v>
      </c>
      <c r="AD48" s="166"/>
      <c r="AE48" s="65">
        <f t="shared" si="9"/>
        <v>0</v>
      </c>
      <c r="AF48" s="100" t="str">
        <f t="shared" si="10"/>
        <v>No hay Programación</v>
      </c>
      <c r="AG48" s="105" t="str">
        <f t="shared" si="11"/>
        <v>De acuerdo a lo programado</v>
      </c>
      <c r="AH48" s="166"/>
      <c r="AI48" s="65" t="s">
        <v>502</v>
      </c>
      <c r="AJ48" s="105" t="s">
        <v>502</v>
      </c>
    </row>
    <row r="49" spans="1:36" ht="16.5" customHeight="1">
      <c r="A49" s="596" t="s">
        <v>725</v>
      </c>
      <c r="B49" s="597"/>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row>
    <row r="50" spans="1:36" ht="12" customHeight="1" thickBot="1">
      <c r="A50" s="63">
        <v>29</v>
      </c>
      <c r="B50" s="162"/>
      <c r="C50" s="162"/>
      <c r="D50" s="162"/>
      <c r="E50" s="162"/>
      <c r="F50" s="162"/>
      <c r="G50" s="218"/>
      <c r="H50" s="218"/>
      <c r="I50" s="218"/>
      <c r="J50" s="218"/>
      <c r="K50" s="218"/>
      <c r="L50" s="274"/>
      <c r="M50" s="274"/>
      <c r="N50" s="148"/>
      <c r="O50" s="148"/>
      <c r="P50" s="148"/>
      <c r="Q50" s="148"/>
      <c r="R50" s="65">
        <f t="shared" ref="R50" si="13">N50+O50+P50+Q50</f>
        <v>0</v>
      </c>
      <c r="S50" s="148"/>
      <c r="T50" s="221"/>
      <c r="U50" s="221"/>
      <c r="V50" s="221"/>
      <c r="W50" s="221"/>
      <c r="X50" s="221"/>
      <c r="Y50" s="221"/>
      <c r="Z50" s="221"/>
      <c r="AA50" s="221"/>
      <c r="AB50" s="221"/>
      <c r="AC50" s="221"/>
      <c r="AD50" s="221"/>
      <c r="AE50" s="221"/>
      <c r="AF50" s="221"/>
      <c r="AG50" s="221"/>
      <c r="AH50" s="221"/>
      <c r="AI50" s="275"/>
      <c r="AJ50" s="275"/>
    </row>
    <row r="51" spans="1:36" ht="10.8" thickTop="1" thickBot="1">
      <c r="A51" s="66"/>
      <c r="B51" s="66"/>
      <c r="C51" s="66"/>
      <c r="D51" s="66"/>
      <c r="E51" s="66"/>
      <c r="F51" s="66"/>
      <c r="G51" s="66"/>
      <c r="H51" s="66"/>
      <c r="I51" s="66"/>
      <c r="J51" s="66"/>
      <c r="K51" s="66"/>
      <c r="L51" s="67"/>
      <c r="M51" s="67"/>
      <c r="N51" s="68"/>
      <c r="O51" s="68"/>
      <c r="P51" s="68"/>
      <c r="Q51" s="68"/>
      <c r="R51" s="68"/>
      <c r="S51" s="68"/>
      <c r="T51" s="68"/>
      <c r="U51" s="74"/>
      <c r="V51" s="74"/>
      <c r="W51" s="74"/>
      <c r="X51" s="74"/>
      <c r="Y51" s="74"/>
      <c r="Z51" s="74"/>
      <c r="AA51" s="74"/>
      <c r="AB51" s="74"/>
      <c r="AC51" s="74"/>
      <c r="AD51" s="74"/>
      <c r="AE51" s="74"/>
      <c r="AF51" s="74"/>
      <c r="AG51" s="74"/>
      <c r="AH51" s="74"/>
    </row>
    <row r="52" spans="1:36" ht="10.5" customHeight="1" thickTop="1" thickBot="1">
      <c r="A52" s="586" t="s">
        <v>726</v>
      </c>
      <c r="B52" s="587"/>
      <c r="C52" s="587"/>
      <c r="D52" s="587"/>
      <c r="E52" s="587"/>
      <c r="F52" s="587"/>
      <c r="G52" s="276" t="s">
        <v>727</v>
      </c>
      <c r="H52" s="66"/>
      <c r="I52" s="66"/>
      <c r="J52" s="66"/>
      <c r="K52" s="66"/>
      <c r="L52" s="69"/>
      <c r="M52" s="69"/>
      <c r="N52" s="68"/>
      <c r="O52" s="68"/>
      <c r="P52" s="68"/>
      <c r="Q52" s="68"/>
      <c r="R52" s="68"/>
      <c r="S52" s="68"/>
      <c r="T52" s="68"/>
      <c r="U52" s="74"/>
      <c r="V52" s="74"/>
      <c r="W52" s="74"/>
      <c r="X52" s="74"/>
      <c r="Y52" s="74"/>
      <c r="Z52" s="74"/>
      <c r="AA52" s="74"/>
      <c r="AB52" s="74"/>
      <c r="AC52" s="74"/>
      <c r="AD52" s="74"/>
      <c r="AE52" s="74"/>
      <c r="AF52" s="74"/>
      <c r="AG52" s="74"/>
      <c r="AH52" s="74"/>
    </row>
    <row r="53" spans="1:36" ht="10.8" thickTop="1" thickBot="1">
      <c r="A53" s="70"/>
      <c r="B53" s="70"/>
      <c r="C53" s="70"/>
      <c r="D53" s="70"/>
      <c r="E53" s="70"/>
      <c r="F53" s="70"/>
      <c r="G53" s="71"/>
      <c r="H53" s="66"/>
      <c r="I53" s="66"/>
      <c r="J53" s="66"/>
      <c r="K53" s="66"/>
      <c r="L53" s="69"/>
      <c r="M53" s="69"/>
      <c r="N53" s="68"/>
      <c r="O53" s="68"/>
      <c r="P53" s="68"/>
      <c r="Q53" s="68"/>
      <c r="R53" s="68"/>
      <c r="S53" s="68"/>
      <c r="T53" s="68"/>
      <c r="U53" s="74"/>
      <c r="V53" s="74"/>
      <c r="W53" s="74"/>
      <c r="X53" s="74"/>
      <c r="Y53" s="74"/>
      <c r="Z53" s="74"/>
      <c r="AA53" s="74"/>
      <c r="AB53" s="74"/>
      <c r="AC53" s="74"/>
      <c r="AD53" s="74"/>
      <c r="AE53" s="74"/>
      <c r="AF53" s="74"/>
      <c r="AG53" s="74"/>
      <c r="AH53" s="74"/>
    </row>
    <row r="54" spans="1:36" ht="12" customHeight="1" thickTop="1" thickBot="1">
      <c r="A54" s="588" t="s">
        <v>728</v>
      </c>
      <c r="B54" s="589"/>
      <c r="C54" s="589"/>
      <c r="D54" s="589"/>
      <c r="E54" s="589"/>
      <c r="F54" s="589"/>
      <c r="G54" s="225" t="s">
        <v>502</v>
      </c>
      <c r="H54" s="66"/>
      <c r="I54" s="66"/>
      <c r="J54" s="66"/>
      <c r="K54" s="66"/>
      <c r="L54" s="69"/>
      <c r="M54" s="69"/>
      <c r="N54" s="68"/>
      <c r="O54" s="68"/>
      <c r="P54" s="68"/>
      <c r="Q54" s="68"/>
      <c r="R54" s="68"/>
      <c r="S54" s="68"/>
      <c r="T54" s="68"/>
      <c r="U54" s="74"/>
      <c r="V54" s="74"/>
      <c r="W54" s="74"/>
      <c r="X54" s="74"/>
      <c r="Y54" s="74"/>
      <c r="Z54" s="74"/>
      <c r="AA54" s="74"/>
      <c r="AB54" s="74"/>
      <c r="AC54" s="74"/>
      <c r="AD54" s="74"/>
      <c r="AE54" s="74"/>
      <c r="AF54" s="74"/>
      <c r="AG54" s="74"/>
      <c r="AH54" s="74"/>
    </row>
    <row r="55" spans="1:36" ht="10.8" thickTop="1" thickBot="1">
      <c r="A55" s="73"/>
      <c r="B55" s="73"/>
      <c r="C55" s="73"/>
      <c r="D55" s="73"/>
      <c r="E55" s="73"/>
      <c r="F55" s="72"/>
      <c r="G55" s="74"/>
      <c r="H55" s="66"/>
      <c r="I55" s="66"/>
      <c r="J55" s="66"/>
      <c r="K55" s="66"/>
      <c r="L55" s="69"/>
      <c r="M55" s="69"/>
      <c r="N55" s="68"/>
      <c r="O55" s="68"/>
      <c r="P55" s="68"/>
      <c r="Q55" s="68"/>
      <c r="R55" s="68"/>
      <c r="S55" s="68"/>
      <c r="T55" s="68"/>
      <c r="U55" s="74"/>
      <c r="V55" s="74"/>
      <c r="W55" s="74"/>
      <c r="X55" s="74"/>
      <c r="Y55" s="74"/>
      <c r="Z55" s="74"/>
      <c r="AA55" s="74"/>
      <c r="AB55" s="74"/>
      <c r="AC55" s="74"/>
      <c r="AD55" s="74"/>
      <c r="AE55" s="74"/>
      <c r="AF55" s="74"/>
      <c r="AG55" s="74"/>
      <c r="AH55" s="74"/>
    </row>
    <row r="56" spans="1:36" ht="10.8" thickTop="1" thickBot="1">
      <c r="A56" s="75" t="s">
        <v>729</v>
      </c>
      <c r="B56" s="66"/>
      <c r="C56" s="66"/>
      <c r="D56" s="76"/>
      <c r="E56" s="66"/>
      <c r="F56" s="66"/>
      <c r="G56" s="66"/>
      <c r="H56" s="66"/>
      <c r="I56" s="66"/>
      <c r="J56" s="66"/>
      <c r="K56" s="66"/>
      <c r="L56" s="69"/>
      <c r="M56" s="69"/>
      <c r="N56" s="68"/>
      <c r="O56" s="68"/>
      <c r="P56" s="68"/>
      <c r="Q56" s="68"/>
      <c r="R56" s="68"/>
      <c r="S56" s="68"/>
      <c r="T56" s="68"/>
      <c r="U56" s="74"/>
      <c r="V56" s="74"/>
      <c r="W56" s="74"/>
      <c r="X56" s="74"/>
      <c r="Y56" s="74"/>
      <c r="Z56" s="74"/>
      <c r="AA56" s="74"/>
      <c r="AB56" s="74"/>
      <c r="AC56" s="74"/>
      <c r="AD56" s="74"/>
      <c r="AE56" s="74"/>
      <c r="AF56" s="74"/>
      <c r="AG56" s="74"/>
      <c r="AH56" s="74"/>
    </row>
    <row r="57" spans="1:36" ht="13.05" customHeight="1" thickTop="1" thickBot="1">
      <c r="A57" s="87">
        <v>1</v>
      </c>
      <c r="B57" s="66" t="s">
        <v>730</v>
      </c>
      <c r="C57" s="66"/>
      <c r="D57" s="76"/>
      <c r="E57" s="66"/>
      <c r="F57" s="66"/>
      <c r="G57" s="66"/>
      <c r="H57" s="66"/>
      <c r="I57" s="66"/>
      <c r="J57" s="66"/>
      <c r="K57" s="66"/>
      <c r="L57" s="69"/>
      <c r="M57" s="69"/>
      <c r="N57" s="68"/>
      <c r="O57" s="68"/>
      <c r="P57" s="68"/>
      <c r="Q57" s="68"/>
      <c r="R57" s="68"/>
      <c r="S57" s="68"/>
      <c r="T57" s="68"/>
      <c r="U57" s="74"/>
      <c r="V57" s="74"/>
      <c r="W57" s="74"/>
      <c r="X57" s="74"/>
      <c r="Y57" s="74"/>
      <c r="Z57" s="74"/>
      <c r="AA57" s="74"/>
      <c r="AB57" s="74"/>
      <c r="AC57" s="74"/>
      <c r="AD57" s="74"/>
      <c r="AE57" s="74"/>
      <c r="AF57" s="74"/>
      <c r="AG57" s="74"/>
      <c r="AH57" s="74"/>
    </row>
    <row r="58" spans="1:36" ht="13.05" customHeight="1" thickTop="1" thickBot="1">
      <c r="A58" s="87">
        <v>2</v>
      </c>
      <c r="B58" s="66" t="s">
        <v>731</v>
      </c>
      <c r="C58" s="66"/>
      <c r="D58" s="76"/>
      <c r="E58" s="66"/>
      <c r="F58" s="66"/>
      <c r="G58" s="66"/>
      <c r="H58" s="66"/>
      <c r="I58" s="66"/>
      <c r="J58" s="66"/>
      <c r="K58" s="66"/>
      <c r="L58" s="69"/>
      <c r="M58" s="69"/>
      <c r="N58" s="68"/>
      <c r="O58" s="68"/>
      <c r="P58" s="68"/>
      <c r="Q58" s="68"/>
      <c r="R58" s="68"/>
      <c r="S58" s="68"/>
      <c r="T58" s="68"/>
      <c r="U58" s="74"/>
      <c r="V58" s="74"/>
      <c r="W58" s="74"/>
      <c r="X58" s="74"/>
      <c r="Y58" s="74"/>
      <c r="Z58" s="74"/>
      <c r="AA58" s="74"/>
      <c r="AB58" s="74"/>
      <c r="AC58" s="74"/>
      <c r="AD58" s="74"/>
      <c r="AE58" s="74"/>
      <c r="AF58" s="74"/>
      <c r="AG58" s="74"/>
      <c r="AH58" s="74"/>
    </row>
    <row r="59" spans="1:36" ht="13.05" customHeight="1" thickTop="1" thickBot="1">
      <c r="A59" s="87">
        <v>3</v>
      </c>
      <c r="B59" s="66" t="s">
        <v>732</v>
      </c>
      <c r="C59" s="66"/>
      <c r="D59" s="76"/>
      <c r="E59" s="66"/>
      <c r="F59" s="66"/>
      <c r="G59" s="66"/>
      <c r="H59" s="66"/>
      <c r="I59" s="66"/>
      <c r="J59" s="66"/>
      <c r="K59" s="66"/>
      <c r="N59" s="68"/>
      <c r="O59" s="68"/>
      <c r="P59" s="68"/>
      <c r="Q59" s="68"/>
      <c r="R59" s="68"/>
      <c r="S59" s="68"/>
      <c r="T59" s="68"/>
      <c r="U59" s="74"/>
      <c r="V59" s="74"/>
      <c r="W59" s="74"/>
      <c r="X59" s="74"/>
      <c r="Y59" s="74"/>
      <c r="Z59" s="74"/>
      <c r="AA59" s="74"/>
      <c r="AB59" s="74"/>
      <c r="AC59" s="74"/>
      <c r="AD59" s="74"/>
      <c r="AE59" s="74"/>
      <c r="AF59" s="74"/>
      <c r="AG59" s="74"/>
      <c r="AH59" s="74"/>
    </row>
    <row r="60" spans="1:36" ht="13.05" customHeight="1" thickTop="1" thickBot="1">
      <c r="A60" s="87">
        <v>4</v>
      </c>
      <c r="B60" s="66" t="s">
        <v>733</v>
      </c>
      <c r="C60" s="66"/>
      <c r="D60" s="77"/>
      <c r="E60" s="66"/>
      <c r="F60" s="66"/>
      <c r="G60" s="66"/>
      <c r="H60" s="66"/>
      <c r="I60" s="66"/>
      <c r="J60" s="66"/>
      <c r="K60" s="66"/>
      <c r="L60" s="78"/>
      <c r="M60" s="78"/>
      <c r="N60" s="68"/>
      <c r="O60" s="68"/>
      <c r="P60" s="68"/>
      <c r="Q60" s="68"/>
      <c r="R60" s="68"/>
      <c r="S60" s="68"/>
      <c r="T60" s="68"/>
      <c r="U60" s="74"/>
      <c r="V60" s="74"/>
      <c r="W60" s="74"/>
      <c r="X60" s="74"/>
      <c r="Y60" s="74"/>
      <c r="Z60" s="74"/>
      <c r="AA60" s="74"/>
      <c r="AB60" s="74"/>
      <c r="AC60" s="74"/>
      <c r="AD60" s="74"/>
      <c r="AE60" s="74"/>
      <c r="AF60" s="74"/>
      <c r="AG60" s="74"/>
      <c r="AH60" s="74"/>
    </row>
    <row r="61" spans="1:36" ht="13.05" customHeight="1" thickTop="1" thickBot="1">
      <c r="A61" s="87">
        <v>5</v>
      </c>
      <c r="B61" s="66" t="s">
        <v>734</v>
      </c>
      <c r="C61" s="66"/>
      <c r="D61" s="77"/>
      <c r="E61" s="66"/>
      <c r="F61" s="66"/>
      <c r="G61" s="66"/>
      <c r="H61" s="66"/>
      <c r="I61" s="66"/>
      <c r="J61" s="66"/>
      <c r="K61" s="66"/>
      <c r="L61" s="67"/>
      <c r="M61" s="67"/>
      <c r="N61" s="68"/>
      <c r="O61" s="68"/>
      <c r="P61" s="68"/>
      <c r="Q61" s="68"/>
      <c r="R61" s="68"/>
      <c r="S61" s="68"/>
      <c r="T61" s="68"/>
      <c r="U61" s="74"/>
      <c r="V61" s="74"/>
      <c r="W61" s="74"/>
      <c r="X61" s="74"/>
      <c r="Y61" s="74"/>
      <c r="Z61" s="74"/>
      <c r="AA61" s="74"/>
      <c r="AB61" s="74"/>
      <c r="AC61" s="74"/>
      <c r="AD61" s="74"/>
      <c r="AE61" s="74"/>
      <c r="AF61" s="74"/>
      <c r="AG61" s="74"/>
      <c r="AH61" s="74"/>
    </row>
    <row r="62" spans="1:36" ht="13.05" customHeight="1" thickTop="1" thickBot="1">
      <c r="A62" s="87">
        <v>6</v>
      </c>
      <c r="B62" s="66" t="s">
        <v>735</v>
      </c>
      <c r="C62" s="66"/>
      <c r="D62" s="77"/>
      <c r="E62" s="66"/>
      <c r="F62" s="66"/>
      <c r="G62" s="66"/>
      <c r="H62" s="66"/>
      <c r="I62" s="66"/>
      <c r="J62" s="66"/>
      <c r="K62" s="66"/>
      <c r="L62" s="67"/>
      <c r="M62" s="67"/>
      <c r="N62" s="68"/>
      <c r="O62" s="68"/>
      <c r="P62" s="68"/>
      <c r="Q62" s="68"/>
      <c r="R62" s="68"/>
      <c r="S62" s="68"/>
      <c r="T62" s="68"/>
      <c r="U62" s="74"/>
      <c r="V62" s="74"/>
      <c r="W62" s="74"/>
      <c r="X62" s="74"/>
      <c r="Y62" s="74"/>
      <c r="Z62" s="74"/>
      <c r="AA62" s="74"/>
      <c r="AB62" s="74"/>
      <c r="AC62" s="74"/>
      <c r="AD62" s="74"/>
      <c r="AE62" s="74"/>
      <c r="AF62" s="74"/>
      <c r="AG62" s="74"/>
      <c r="AH62" s="74"/>
    </row>
    <row r="63" spans="1:36" ht="13.05" customHeight="1" thickTop="1">
      <c r="A63" s="87">
        <v>7</v>
      </c>
      <c r="B63" s="66" t="s">
        <v>736</v>
      </c>
      <c r="C63" s="66"/>
      <c r="D63" s="77"/>
      <c r="E63" s="66"/>
      <c r="F63" s="66"/>
      <c r="G63" s="66"/>
      <c r="H63" s="66"/>
      <c r="I63" s="66"/>
      <c r="J63" s="66"/>
      <c r="K63" s="66"/>
      <c r="L63" s="69"/>
      <c r="M63" s="69"/>
      <c r="N63" s="74"/>
      <c r="O63" s="74"/>
      <c r="P63" s="74"/>
      <c r="Q63" s="74"/>
      <c r="R63" s="74"/>
      <c r="S63" s="74"/>
      <c r="T63" s="74"/>
      <c r="U63" s="74"/>
      <c r="V63" s="74"/>
      <c r="W63" s="74"/>
      <c r="X63" s="74"/>
      <c r="Y63" s="74"/>
      <c r="Z63" s="74"/>
      <c r="AA63" s="74"/>
      <c r="AB63" s="74"/>
      <c r="AC63" s="74"/>
      <c r="AD63" s="74"/>
      <c r="AE63" s="74"/>
      <c r="AF63" s="74"/>
      <c r="AG63" s="74"/>
      <c r="AH63" s="74"/>
    </row>
    <row r="64" spans="1:36" ht="13.05" customHeight="1">
      <c r="A64" s="87">
        <v>8</v>
      </c>
      <c r="B64" s="78" t="s">
        <v>737</v>
      </c>
      <c r="C64" s="66"/>
      <c r="D64" s="77"/>
      <c r="E64" s="66"/>
      <c r="F64" s="66"/>
      <c r="G64" s="66"/>
      <c r="H64" s="66"/>
      <c r="I64" s="66"/>
      <c r="J64" s="66"/>
      <c r="K64" s="66"/>
      <c r="L64" s="69"/>
      <c r="M64" s="69"/>
      <c r="N64" s="74"/>
      <c r="O64" s="74"/>
      <c r="P64" s="74"/>
      <c r="Q64" s="74"/>
      <c r="R64" s="74"/>
      <c r="S64" s="74"/>
      <c r="T64" s="74"/>
      <c r="U64" s="74"/>
      <c r="V64" s="74"/>
      <c r="W64" s="74"/>
      <c r="X64" s="74"/>
      <c r="Y64" s="74"/>
      <c r="Z64" s="74"/>
      <c r="AA64" s="74"/>
      <c r="AB64" s="74"/>
      <c r="AC64" s="74"/>
      <c r="AD64" s="74"/>
      <c r="AE64" s="74"/>
      <c r="AF64" s="74"/>
      <c r="AG64" s="74"/>
      <c r="AH64" s="74"/>
    </row>
    <row r="65" spans="1:34" ht="13.05" customHeight="1">
      <c r="A65" s="87">
        <v>9</v>
      </c>
      <c r="B65" s="66" t="s">
        <v>738</v>
      </c>
      <c r="E65" s="66"/>
      <c r="F65" s="66"/>
      <c r="G65" s="66"/>
      <c r="H65" s="66"/>
      <c r="I65" s="66"/>
      <c r="J65" s="66"/>
      <c r="K65" s="66"/>
      <c r="L65" s="69"/>
      <c r="M65" s="69"/>
      <c r="N65" s="74"/>
      <c r="O65" s="74"/>
      <c r="P65" s="74"/>
      <c r="Q65" s="74"/>
      <c r="R65" s="74"/>
      <c r="S65" s="74"/>
      <c r="T65" s="74"/>
      <c r="U65" s="74"/>
      <c r="V65" s="74"/>
      <c r="W65" s="74"/>
      <c r="X65" s="74"/>
      <c r="Y65" s="74"/>
      <c r="Z65" s="74"/>
      <c r="AA65" s="74"/>
      <c r="AB65" s="74"/>
      <c r="AC65" s="74"/>
      <c r="AD65" s="74"/>
      <c r="AE65" s="74"/>
      <c r="AF65" s="74"/>
      <c r="AG65" s="74"/>
      <c r="AH65" s="74"/>
    </row>
    <row r="66" spans="1:34" ht="13.05" customHeight="1">
      <c r="A66" s="87">
        <v>10</v>
      </c>
      <c r="B66" s="66" t="s">
        <v>739</v>
      </c>
      <c r="E66" s="66"/>
      <c r="F66" s="66"/>
      <c r="G66" s="66"/>
      <c r="H66" s="66"/>
      <c r="I66" s="66"/>
      <c r="J66" s="66"/>
      <c r="K66" s="66"/>
      <c r="L66" s="69"/>
      <c r="M66" s="69"/>
      <c r="N66" s="74"/>
      <c r="O66" s="74"/>
      <c r="P66" s="74"/>
      <c r="Q66" s="74"/>
      <c r="R66" s="74"/>
      <c r="S66" s="74"/>
      <c r="T66" s="74"/>
      <c r="U66" s="74"/>
      <c r="V66" s="74"/>
      <c r="W66" s="74"/>
      <c r="X66" s="74"/>
      <c r="Y66" s="74"/>
      <c r="Z66" s="74"/>
      <c r="AA66" s="74"/>
      <c r="AB66" s="74"/>
      <c r="AC66" s="74"/>
      <c r="AD66" s="74"/>
      <c r="AE66" s="74"/>
      <c r="AF66" s="74"/>
      <c r="AG66" s="74"/>
      <c r="AH66" s="74"/>
    </row>
    <row r="67" spans="1:34" ht="13.05" customHeight="1">
      <c r="A67" s="87">
        <v>11</v>
      </c>
      <c r="B67" s="90" t="s">
        <v>740</v>
      </c>
      <c r="C67" s="87"/>
      <c r="D67" s="66"/>
      <c r="F67" s="66"/>
      <c r="G67" s="66"/>
      <c r="H67" s="66"/>
      <c r="I67" s="66"/>
      <c r="J67" s="66"/>
      <c r="K67" s="66"/>
      <c r="L67" s="69"/>
      <c r="M67" s="69"/>
      <c r="N67" s="74"/>
      <c r="O67" s="74"/>
      <c r="P67" s="74"/>
      <c r="Q67" s="74"/>
      <c r="R67" s="74"/>
      <c r="S67" s="74"/>
      <c r="T67" s="74"/>
      <c r="U67" s="74"/>
      <c r="V67" s="74"/>
      <c r="W67" s="74"/>
      <c r="X67" s="74"/>
      <c r="Y67" s="74"/>
      <c r="Z67" s="74"/>
      <c r="AA67" s="74"/>
      <c r="AB67" s="74"/>
      <c r="AC67" s="74"/>
      <c r="AD67" s="74"/>
      <c r="AE67" s="74"/>
      <c r="AF67" s="74"/>
      <c r="AG67" s="74"/>
      <c r="AH67" s="74"/>
    </row>
    <row r="68" spans="1:34" ht="13.05" customHeight="1">
      <c r="A68" s="87">
        <v>12</v>
      </c>
      <c r="B68" s="90" t="s">
        <v>741</v>
      </c>
      <c r="C68" s="87"/>
      <c r="D68" s="66"/>
      <c r="E68" s="66"/>
      <c r="F68" s="66"/>
      <c r="G68" s="66"/>
      <c r="H68" s="66"/>
      <c r="I68" s="66"/>
      <c r="J68" s="66"/>
      <c r="K68" s="66"/>
      <c r="L68" s="69"/>
      <c r="M68" s="69"/>
      <c r="N68" s="74"/>
      <c r="O68" s="74"/>
      <c r="P68" s="74"/>
      <c r="Q68" s="74"/>
      <c r="R68" s="74"/>
      <c r="S68" s="74"/>
      <c r="T68" s="74"/>
      <c r="U68" s="74"/>
      <c r="V68" s="74"/>
      <c r="W68" s="74"/>
      <c r="X68" s="74"/>
      <c r="Y68" s="74"/>
      <c r="Z68" s="74"/>
      <c r="AA68" s="74"/>
      <c r="AB68" s="74"/>
      <c r="AC68" s="74"/>
      <c r="AD68" s="74"/>
      <c r="AE68" s="74"/>
      <c r="AF68" s="74"/>
      <c r="AG68" s="74"/>
      <c r="AH68" s="74"/>
    </row>
    <row r="69" spans="1:34" ht="13.05" customHeight="1">
      <c r="A69" s="87">
        <v>13</v>
      </c>
      <c r="B69" s="90" t="s">
        <v>742</v>
      </c>
      <c r="C69" s="87"/>
      <c r="D69" s="66"/>
      <c r="E69" s="66"/>
      <c r="F69" s="66"/>
      <c r="G69" s="66"/>
      <c r="H69" s="66"/>
      <c r="I69" s="66"/>
      <c r="J69" s="66"/>
      <c r="K69" s="66"/>
      <c r="L69" s="69"/>
      <c r="M69" s="69"/>
      <c r="N69" s="74"/>
      <c r="O69" s="74"/>
      <c r="P69" s="74"/>
      <c r="Q69" s="74"/>
      <c r="R69" s="74"/>
      <c r="S69" s="74"/>
      <c r="T69" s="74"/>
      <c r="U69" s="74"/>
      <c r="V69" s="74"/>
      <c r="W69" s="74"/>
      <c r="X69" s="74"/>
      <c r="Y69" s="74"/>
      <c r="Z69" s="74"/>
      <c r="AA69" s="74"/>
      <c r="AB69" s="74"/>
      <c r="AC69" s="74"/>
      <c r="AD69" s="74"/>
      <c r="AE69" s="74"/>
      <c r="AF69" s="74"/>
      <c r="AG69" s="74"/>
      <c r="AH69" s="74"/>
    </row>
    <row r="70" spans="1:34" ht="13.05" customHeight="1">
      <c r="A70" s="87">
        <v>14</v>
      </c>
      <c r="B70" s="66" t="s">
        <v>743</v>
      </c>
      <c r="C70" s="87"/>
      <c r="D70" s="66"/>
      <c r="E70" s="66"/>
      <c r="F70" s="66"/>
      <c r="G70" s="66"/>
      <c r="H70" s="66"/>
      <c r="I70" s="66"/>
      <c r="J70" s="66"/>
      <c r="K70" s="66"/>
      <c r="L70" s="69"/>
      <c r="M70" s="69"/>
      <c r="N70" s="74"/>
      <c r="O70" s="74"/>
      <c r="P70" s="74"/>
      <c r="Q70" s="74"/>
      <c r="R70" s="74"/>
      <c r="S70" s="74"/>
      <c r="T70" s="74"/>
      <c r="U70" s="74"/>
      <c r="V70" s="74"/>
      <c r="W70" s="74"/>
      <c r="X70" s="74"/>
      <c r="Y70" s="74"/>
      <c r="Z70" s="74"/>
      <c r="AA70" s="74"/>
      <c r="AB70" s="74"/>
      <c r="AC70" s="74"/>
      <c r="AD70" s="74"/>
      <c r="AE70" s="74"/>
      <c r="AF70" s="74"/>
      <c r="AG70" s="74"/>
      <c r="AH70" s="74"/>
    </row>
    <row r="71" spans="1:34" ht="13.05" customHeight="1">
      <c r="A71" s="87">
        <v>15</v>
      </c>
      <c r="B71" s="90" t="s">
        <v>744</v>
      </c>
      <c r="C71" s="87"/>
      <c r="D71" s="66"/>
      <c r="E71" s="66"/>
      <c r="F71" s="66"/>
      <c r="G71" s="66"/>
      <c r="H71" s="66"/>
      <c r="I71" s="66"/>
      <c r="J71" s="66"/>
      <c r="K71" s="66"/>
      <c r="L71" s="69"/>
      <c r="M71" s="69"/>
      <c r="N71" s="74"/>
      <c r="O71" s="74"/>
      <c r="P71" s="74"/>
      <c r="Q71" s="74"/>
      <c r="R71" s="74"/>
      <c r="S71" s="74"/>
      <c r="T71" s="74"/>
      <c r="U71" s="74"/>
      <c r="V71" s="74"/>
      <c r="W71" s="74"/>
      <c r="X71" s="74"/>
      <c r="Y71" s="74"/>
      <c r="Z71" s="74"/>
      <c r="AA71" s="74"/>
      <c r="AB71" s="74"/>
      <c r="AC71" s="74"/>
      <c r="AD71" s="74"/>
      <c r="AE71" s="74"/>
      <c r="AF71" s="74"/>
      <c r="AG71" s="74"/>
      <c r="AH71" s="74"/>
    </row>
    <row r="72" spans="1:34" ht="13.05" customHeight="1">
      <c r="A72" s="87">
        <v>16</v>
      </c>
      <c r="B72" s="90" t="s">
        <v>745</v>
      </c>
      <c r="C72" s="87"/>
      <c r="D72" s="66"/>
      <c r="E72" s="66"/>
      <c r="F72" s="66"/>
      <c r="G72" s="66"/>
      <c r="H72" s="66"/>
      <c r="I72" s="66"/>
      <c r="J72" s="66"/>
      <c r="K72" s="66"/>
      <c r="L72" s="69"/>
      <c r="M72" s="69"/>
      <c r="N72" s="74"/>
      <c r="O72" s="74"/>
      <c r="P72" s="74"/>
      <c r="Q72" s="74"/>
      <c r="R72" s="74"/>
      <c r="S72" s="74"/>
      <c r="T72" s="74"/>
      <c r="U72" s="74"/>
      <c r="V72" s="74"/>
      <c r="W72" s="74"/>
      <c r="X72" s="74"/>
      <c r="Y72" s="74"/>
      <c r="Z72" s="74"/>
      <c r="AA72" s="74"/>
      <c r="AB72" s="74"/>
      <c r="AC72" s="74"/>
      <c r="AD72" s="74"/>
      <c r="AE72" s="74"/>
      <c r="AF72" s="74"/>
      <c r="AG72" s="74"/>
      <c r="AH72" s="74"/>
    </row>
    <row r="73" spans="1:34" ht="10.199999999999999" thickBot="1">
      <c r="A73" s="78"/>
      <c r="C73" s="78"/>
      <c r="D73" s="78"/>
      <c r="E73" s="78"/>
      <c r="F73" s="78"/>
      <c r="G73" s="78"/>
      <c r="H73" s="78"/>
      <c r="I73" s="78"/>
      <c r="J73" s="78"/>
      <c r="K73" s="78"/>
      <c r="L73" s="79"/>
      <c r="M73" s="79"/>
      <c r="N73" s="79"/>
      <c r="O73" s="79"/>
      <c r="P73" s="79"/>
      <c r="Q73" s="79"/>
      <c r="R73" s="79"/>
      <c r="S73" s="79"/>
      <c r="T73" s="79"/>
      <c r="U73" s="161"/>
      <c r="V73" s="161"/>
      <c r="W73" s="161"/>
      <c r="X73" s="161"/>
      <c r="Y73" s="161"/>
      <c r="Z73" s="161"/>
      <c r="AA73" s="161"/>
      <c r="AB73" s="161"/>
      <c r="AC73" s="161"/>
      <c r="AD73" s="161"/>
      <c r="AE73" s="161"/>
      <c r="AF73" s="161"/>
      <c r="AG73" s="161"/>
      <c r="AH73" s="161"/>
    </row>
    <row r="74" spans="1:34" ht="10.199999999999999" thickTop="1">
      <c r="C74" s="80"/>
      <c r="D74" s="80"/>
      <c r="E74" s="80"/>
    </row>
    <row r="75" spans="1:34">
      <c r="A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row>
    <row r="76" spans="1:34" s="78" customFormat="1"/>
    <row r="77" spans="1:34" s="78" customFormat="1" ht="9.75" customHeight="1"/>
    <row r="78" spans="1:34" s="78" customFormat="1"/>
    <row r="79" spans="1:34" s="78" customFormat="1" ht="9"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row>
    <row r="80" spans="1:34" s="78" customForma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row>
    <row r="81" spans="1:34" s="78" customForma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row>
    <row r="82" spans="1:34" s="78" customForma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row>
    <row r="83" spans="1:34" s="78" customForma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row>
    <row r="84" spans="1:34" s="78" customForma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row>
    <row r="85" spans="1:34" s="78" customForma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row>
    <row r="86" spans="1:34" s="78" customForma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row>
    <row r="87" spans="1:34" s="78" customForma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row>
    <row r="88" spans="1:34" s="78" customForma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row>
  </sheetData>
  <sheetProtection algorithmName="SHA-512" hashValue="+1D/47P7J4CrbUJAGdCMJd9eJfTas+C6JOIzA4Ihgr5+8QyZbVcLNsDS65DsSxzrTLvyNJMIkjNLQszSwTGtRg==" saltValue="f5h46ifJbfOtB5kf0W7fWA==" spinCount="100000" sheet="1" objects="1" scenarios="1" formatColumns="0" formatRows="0" autoFilter="0"/>
  <mergeCells count="45">
    <mergeCell ref="A52:F52"/>
    <mergeCell ref="A54:F54"/>
    <mergeCell ref="AI14:AI15"/>
    <mergeCell ref="AJ14:AJ15"/>
    <mergeCell ref="AE14:AE15"/>
    <mergeCell ref="AF14:AF15"/>
    <mergeCell ref="AG14:AG15"/>
    <mergeCell ref="AH14:AH15"/>
    <mergeCell ref="N14:Q14"/>
    <mergeCell ref="V14:V15"/>
    <mergeCell ref="W14:W15"/>
    <mergeCell ref="X14:X15"/>
    <mergeCell ref="Y14:Y15"/>
    <mergeCell ref="A49:AJ49"/>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L14:L15"/>
    <mergeCell ref="M14:M15"/>
    <mergeCell ref="A7:F7"/>
    <mergeCell ref="A8:F8"/>
    <mergeCell ref="A9:F9"/>
    <mergeCell ref="A10:F10"/>
    <mergeCell ref="A12:A15"/>
    <mergeCell ref="B12:F12"/>
    <mergeCell ref="U12:AD12"/>
    <mergeCell ref="AE12:AH13"/>
    <mergeCell ref="U13:U15"/>
    <mergeCell ref="V13:Y13"/>
    <mergeCell ref="Z13:Z15"/>
    <mergeCell ref="AA13:AD13"/>
    <mergeCell ref="AA14:AA15"/>
    <mergeCell ref="AB14:AB15"/>
    <mergeCell ref="AC14:AC15"/>
  </mergeCells>
  <phoneticPr fontId="27"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3E2D-19D2-1546-9950-410A2A552D7C}">
  <sheetPr codeName="Hoja7">
    <outlinePr summaryBelow="0" summaryRight="0"/>
  </sheetPr>
  <dimension ref="A1:AJ70"/>
  <sheetViews>
    <sheetView showGridLines="0" zoomScaleNormal="100" workbookViewId="0">
      <selection activeCell="G37" sqref="G37"/>
    </sheetView>
  </sheetViews>
  <sheetFormatPr baseColWidth="10" defaultColWidth="11.44140625" defaultRowHeight="9.6" outlineLevelRow="3"/>
  <cols>
    <col min="1" max="1" width="4.6640625" style="59" customWidth="1"/>
    <col min="2" max="6" width="3.77734375" style="59" customWidth="1"/>
    <col min="7" max="7" width="24.44140625" style="59" bestFit="1" customWidth="1"/>
    <col min="8" max="8" width="30.77734375" style="59" bestFit="1" customWidth="1"/>
    <col min="9" max="9" width="8.77734375" style="59" bestFit="1" customWidth="1"/>
    <col min="10" max="10" width="11.109375" style="59" customWidth="1"/>
    <col min="11" max="11" width="3" style="59" bestFit="1" customWidth="1"/>
    <col min="12" max="12" width="19.33203125" style="59" customWidth="1"/>
    <col min="13" max="13" width="18.44140625" style="59" bestFit="1" customWidth="1"/>
    <col min="14" max="17" width="5.77734375" style="59" customWidth="1"/>
    <col min="18" max="18" width="7.33203125" style="59" customWidth="1"/>
    <col min="19" max="19" width="19.44140625" style="59" customWidth="1"/>
    <col min="20" max="20" width="22.44140625" style="59" customWidth="1"/>
    <col min="21" max="21" width="11.33203125" style="59" customWidth="1"/>
    <col min="22" max="22" width="8.33203125" style="59" customWidth="1"/>
    <col min="23" max="23" width="10.33203125" style="59" customWidth="1"/>
    <col min="24" max="24" width="13.33203125" style="59" customWidth="1"/>
    <col min="25" max="25" width="22.44140625" style="59" customWidth="1"/>
    <col min="26" max="26" width="9" style="59" hidden="1" customWidth="1"/>
    <col min="27" max="27" width="6.44140625" style="59" hidden="1" customWidth="1"/>
    <col min="28" max="28" width="9.109375" style="59" hidden="1" customWidth="1"/>
    <col min="29" max="29" width="10.6640625" style="59" hidden="1" customWidth="1"/>
    <col min="30" max="30" width="22.44140625" style="59" hidden="1" customWidth="1"/>
    <col min="31" max="31" width="7.6640625" style="59" hidden="1" customWidth="1"/>
    <col min="32" max="32" width="12.33203125" style="59" hidden="1" customWidth="1"/>
    <col min="33" max="33" width="14.77734375" style="59" hidden="1" customWidth="1"/>
    <col min="34" max="34" width="22.44140625" style="59" hidden="1" customWidth="1"/>
    <col min="35" max="35" width="14.44140625" style="59" customWidth="1"/>
    <col min="36" max="36" width="16"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746</v>
      </c>
    </row>
    <row r="10" spans="1:36" ht="10.199999999999999">
      <c r="A10" s="562" t="s">
        <v>596</v>
      </c>
      <c r="B10" s="563"/>
      <c r="C10" s="563"/>
      <c r="D10" s="563"/>
      <c r="E10" s="563"/>
      <c r="F10" s="563"/>
      <c r="G10" s="226" t="s">
        <v>747</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ht="54" customHeight="1" collapsed="1" thickBot="1">
      <c r="A16" s="63">
        <v>1</v>
      </c>
      <c r="B16" s="162">
        <v>0</v>
      </c>
      <c r="C16" s="162">
        <v>0</v>
      </c>
      <c r="D16" s="162">
        <v>0</v>
      </c>
      <c r="E16" s="162">
        <v>0</v>
      </c>
      <c r="F16" s="162">
        <v>1</v>
      </c>
      <c r="G16" s="163" t="s">
        <v>488</v>
      </c>
      <c r="H16" s="164" t="s">
        <v>748</v>
      </c>
      <c r="I16" s="163" t="s">
        <v>18</v>
      </c>
      <c r="J16" s="163" t="s">
        <v>172</v>
      </c>
      <c r="K16" s="163" t="s">
        <v>172</v>
      </c>
      <c r="L16" s="165" t="s">
        <v>749</v>
      </c>
      <c r="M16" s="165" t="s">
        <v>750</v>
      </c>
      <c r="N16" s="64">
        <v>6</v>
      </c>
      <c r="O16" s="64">
        <v>8</v>
      </c>
      <c r="P16" s="64">
        <v>8</v>
      </c>
      <c r="Q16" s="64">
        <v>8</v>
      </c>
      <c r="R16" s="64">
        <f>N16+O16+P16+Q16</f>
        <v>30</v>
      </c>
      <c r="S16" s="105" t="s">
        <v>751</v>
      </c>
      <c r="T16" s="166" t="s">
        <v>752</v>
      </c>
      <c r="U16" s="159">
        <f>N16+O16</f>
        <v>14</v>
      </c>
      <c r="V16" s="273">
        <v>25</v>
      </c>
      <c r="W16" s="100">
        <f t="shared" ref="W16" si="0">IF(V16="","No hay ejecución",IF(AND(U16&gt;0), V16/U16,"No hay Programación"))</f>
        <v>1.7857142857142858</v>
      </c>
      <c r="X16" s="105" t="str">
        <f t="shared" ref="X16" si="1">IF(W16="No hay ejecución","NA",IF(W16&gt;=90%,"De acuerdo a lo programado",IF(W16&gt;=70%,"Atraso Leve",IF(W16&lt;70%,"En Riesgo de no Cumplimiento"))))</f>
        <v>De acuerdo a lo programado</v>
      </c>
      <c r="Y16" s="166"/>
      <c r="Z16" s="159">
        <f>P16+Q16</f>
        <v>16</v>
      </c>
      <c r="AA16" s="159"/>
      <c r="AB16" s="100" t="str">
        <f>IF(AA16="","No hay ejecución",IF(AND(Z16&gt;0), AA16/Z16,"No hay Programación"))</f>
        <v>No hay ejecución</v>
      </c>
      <c r="AC16" s="105" t="str">
        <f t="shared" ref="AC16" si="2">IF(AB16="No hay ejecución","NA",IF(AB16&gt;=90%,"De acuerdo a lo programado",IF(AB16&gt;=70%,"Atraso Leve",IF(AB16&lt;70%,"En Riesgo de no Cumplimiento"))))</f>
        <v>NA</v>
      </c>
      <c r="AD16" s="166"/>
      <c r="AE16" s="65">
        <f>V16+AA16</f>
        <v>25</v>
      </c>
      <c r="AF16" s="100">
        <f>IF(AE16="","No hay ejecución",IF(AND(AE16&gt;0), AE16/R16,"No hay Programación"))</f>
        <v>0.83333333333333337</v>
      </c>
      <c r="AG16" s="105" t="str">
        <f>IF(AF16="No hay ejecución","NA",IF(AF16&gt;=90%,"De acuerdo a lo programado",IF(AF16&gt;=70%,"Atraso Leve",IF(AF16&lt;70%,"Incumplimiento"))))</f>
        <v>Atraso Leve</v>
      </c>
      <c r="AH16" s="166"/>
      <c r="AI16" s="65" t="s">
        <v>502</v>
      </c>
      <c r="AJ16" s="105" t="s">
        <v>502</v>
      </c>
    </row>
    <row r="17" spans="1:36" s="117" customFormat="1" ht="24.6" hidden="1" outlineLevel="3" thickTop="1" thickBot="1">
      <c r="A17" s="109" t="s">
        <v>41</v>
      </c>
      <c r="B17" s="169">
        <v>0</v>
      </c>
      <c r="C17" s="169">
        <v>0</v>
      </c>
      <c r="D17" s="169">
        <v>0</v>
      </c>
      <c r="E17" s="169">
        <v>0</v>
      </c>
      <c r="F17" s="169">
        <v>1</v>
      </c>
      <c r="G17" s="170" t="s">
        <v>488</v>
      </c>
      <c r="H17" s="171" t="s">
        <v>753</v>
      </c>
      <c r="I17" s="170" t="s">
        <v>20</v>
      </c>
      <c r="J17" s="170" t="s">
        <v>172</v>
      </c>
      <c r="K17" s="170" t="s">
        <v>172</v>
      </c>
      <c r="L17" s="172" t="s">
        <v>754</v>
      </c>
      <c r="M17" s="172" t="s">
        <v>755</v>
      </c>
      <c r="N17" s="126">
        <v>6</v>
      </c>
      <c r="O17" s="126">
        <v>8</v>
      </c>
      <c r="P17" s="126">
        <v>8</v>
      </c>
      <c r="Q17" s="126">
        <v>8</v>
      </c>
      <c r="R17" s="111">
        <f>(N17+O17+P17+Q17)</f>
        <v>30</v>
      </c>
      <c r="S17" s="115" t="s">
        <v>756</v>
      </c>
      <c r="T17" s="173" t="s">
        <v>757</v>
      </c>
      <c r="U17" s="159">
        <f t="shared" ref="U17:U28" si="3">N17+O17</f>
        <v>14</v>
      </c>
      <c r="V17" s="273"/>
      <c r="W17" s="100" t="str">
        <f t="shared" ref="W17:W28" si="4">IF(V17="","No hay ejecución",IF(AND(U17&gt;0), V17/U17,"No hay Programación"))</f>
        <v>No hay ejecución</v>
      </c>
      <c r="X17" s="105" t="str">
        <f t="shared" ref="X17:X28" si="5">IF(W17="No hay ejecución","NA",IF(W17&gt;=90%,"De acuerdo a lo programado",IF(W17&gt;=70%,"Atraso Leve",IF(W17&lt;70%,"En Riesgo de no Cumplimiento"))))</f>
        <v>NA</v>
      </c>
      <c r="Y17" s="166"/>
      <c r="Z17" s="159">
        <f t="shared" ref="Z17:Z28" si="6">P17+Q17</f>
        <v>16</v>
      </c>
      <c r="AA17" s="159"/>
      <c r="AB17" s="100" t="str">
        <f t="shared" ref="AB17:AB28" si="7">IF(AA17="","No hay ejecución",IF(AND(Z17&gt;0), AA17/Z17,"No hay Programación"))</f>
        <v>No hay ejecución</v>
      </c>
      <c r="AC17" s="105" t="str">
        <f t="shared" ref="AC17:AC28" si="8">IF(AB17="No hay ejecución","NA",IF(AB17&gt;=90%,"De acuerdo a lo programado",IF(AB17&gt;=70%,"Atraso Leve",IF(AB17&lt;70%,"En Riesgo de no Cumplimiento"))))</f>
        <v>NA</v>
      </c>
      <c r="AD17" s="166"/>
      <c r="AE17" s="65">
        <f t="shared" ref="AE17:AE28" si="9">V17+AA17</f>
        <v>0</v>
      </c>
      <c r="AF17" s="100" t="str">
        <f t="shared" ref="AF17:AF28" si="10">IF(AE17="","No hay ejecución",IF(AND(AE17&gt;0), AE17/R17,"No hay Programación"))</f>
        <v>No hay Programación</v>
      </c>
      <c r="AG17" s="105" t="str">
        <f t="shared" ref="AG17:AG28" si="11">IF(AF17="No hay ejecución","NA",IF(AF17&gt;=90%,"De acuerdo a lo programado",IF(AF17&gt;=70%,"Atraso Leve",IF(AF17&lt;70%,"Incumplimiento"))))</f>
        <v>De acuerdo a lo programado</v>
      </c>
      <c r="AH17" s="166"/>
      <c r="AI17" s="187" t="s">
        <v>502</v>
      </c>
      <c r="AJ17" s="115" t="s">
        <v>502</v>
      </c>
    </row>
    <row r="18" spans="1:36" s="117" customFormat="1" ht="24.6" hidden="1" outlineLevel="3" thickTop="1" thickBot="1">
      <c r="A18" s="109" t="s">
        <v>46</v>
      </c>
      <c r="B18" s="169">
        <v>0</v>
      </c>
      <c r="C18" s="169">
        <v>0</v>
      </c>
      <c r="D18" s="169">
        <v>0</v>
      </c>
      <c r="E18" s="169">
        <v>0</v>
      </c>
      <c r="F18" s="169">
        <v>1</v>
      </c>
      <c r="G18" s="170" t="s">
        <v>488</v>
      </c>
      <c r="H18" s="171" t="s">
        <v>758</v>
      </c>
      <c r="I18" s="170" t="s">
        <v>20</v>
      </c>
      <c r="J18" s="170" t="s">
        <v>172</v>
      </c>
      <c r="K18" s="170" t="s">
        <v>172</v>
      </c>
      <c r="L18" s="172" t="s">
        <v>759</v>
      </c>
      <c r="M18" s="172" t="s">
        <v>760</v>
      </c>
      <c r="N18" s="126">
        <v>6</v>
      </c>
      <c r="O18" s="126">
        <v>8</v>
      </c>
      <c r="P18" s="126">
        <v>8</v>
      </c>
      <c r="Q18" s="126">
        <v>8</v>
      </c>
      <c r="R18" s="111">
        <f>(N18+O18+P18+Q18)</f>
        <v>30</v>
      </c>
      <c r="S18" s="115" t="s">
        <v>761</v>
      </c>
      <c r="T18" s="173" t="s">
        <v>762</v>
      </c>
      <c r="U18" s="159">
        <f t="shared" si="3"/>
        <v>14</v>
      </c>
      <c r="V18" s="273"/>
      <c r="W18" s="100" t="str">
        <f t="shared" si="4"/>
        <v>No hay ejecución</v>
      </c>
      <c r="X18" s="105" t="str">
        <f t="shared" si="5"/>
        <v>NA</v>
      </c>
      <c r="Y18" s="166"/>
      <c r="Z18" s="159">
        <f t="shared" si="6"/>
        <v>16</v>
      </c>
      <c r="AA18" s="159"/>
      <c r="AB18" s="100" t="str">
        <f t="shared" si="7"/>
        <v>No hay ejecución</v>
      </c>
      <c r="AC18" s="105" t="str">
        <f t="shared" si="8"/>
        <v>NA</v>
      </c>
      <c r="AD18" s="166"/>
      <c r="AE18" s="65">
        <f t="shared" si="9"/>
        <v>0</v>
      </c>
      <c r="AF18" s="100" t="str">
        <f t="shared" si="10"/>
        <v>No hay Programación</v>
      </c>
      <c r="AG18" s="105" t="str">
        <f t="shared" si="11"/>
        <v>De acuerdo a lo programado</v>
      </c>
      <c r="AH18" s="166"/>
      <c r="AI18" s="187" t="s">
        <v>502</v>
      </c>
      <c r="AJ18" s="115" t="s">
        <v>502</v>
      </c>
    </row>
    <row r="19" spans="1:36" ht="37.049999999999997" customHeight="1" collapsed="1" thickTop="1" thickBot="1">
      <c r="A19" s="63">
        <v>2</v>
      </c>
      <c r="B19" s="162">
        <v>0</v>
      </c>
      <c r="C19" s="162">
        <v>0</v>
      </c>
      <c r="D19" s="162">
        <v>0</v>
      </c>
      <c r="E19" s="162" t="s">
        <v>249</v>
      </c>
      <c r="F19" s="162">
        <v>1</v>
      </c>
      <c r="G19" s="163" t="s">
        <v>488</v>
      </c>
      <c r="H19" s="164" t="s">
        <v>763</v>
      </c>
      <c r="I19" s="163" t="s">
        <v>18</v>
      </c>
      <c r="J19" s="163" t="s">
        <v>172</v>
      </c>
      <c r="K19" s="163" t="s">
        <v>172</v>
      </c>
      <c r="L19" s="165" t="s">
        <v>764</v>
      </c>
      <c r="M19" s="165" t="s">
        <v>765</v>
      </c>
      <c r="N19" s="64">
        <v>1</v>
      </c>
      <c r="O19" s="64">
        <v>0</v>
      </c>
      <c r="P19" s="64">
        <v>0</v>
      </c>
      <c r="Q19" s="64">
        <v>0</v>
      </c>
      <c r="R19" s="64">
        <v>1</v>
      </c>
      <c r="S19" s="105" t="s">
        <v>751</v>
      </c>
      <c r="T19" s="166" t="s">
        <v>766</v>
      </c>
      <c r="U19" s="159">
        <f t="shared" si="3"/>
        <v>1</v>
      </c>
      <c r="V19" s="273">
        <v>0</v>
      </c>
      <c r="W19" s="100">
        <f t="shared" si="4"/>
        <v>0</v>
      </c>
      <c r="X19" s="105" t="str">
        <f t="shared" si="5"/>
        <v>En Riesgo de no Cumplimiento</v>
      </c>
      <c r="Y19" s="166"/>
      <c r="Z19" s="159">
        <f t="shared" si="6"/>
        <v>0</v>
      </c>
      <c r="AA19" s="159"/>
      <c r="AB19" s="100" t="str">
        <f t="shared" si="7"/>
        <v>No hay ejecución</v>
      </c>
      <c r="AC19" s="105" t="str">
        <f t="shared" si="8"/>
        <v>NA</v>
      </c>
      <c r="AD19" s="166"/>
      <c r="AE19" s="65">
        <f t="shared" si="9"/>
        <v>0</v>
      </c>
      <c r="AF19" s="100" t="str">
        <f t="shared" si="10"/>
        <v>No hay Programación</v>
      </c>
      <c r="AG19" s="105" t="str">
        <f t="shared" si="11"/>
        <v>De acuerdo a lo programado</v>
      </c>
      <c r="AH19" s="166"/>
      <c r="AI19" s="65" t="s">
        <v>502</v>
      </c>
      <c r="AJ19" s="105" t="s">
        <v>502</v>
      </c>
    </row>
    <row r="20" spans="1:36" ht="47.55" customHeight="1" collapsed="1" thickTop="1" thickBot="1">
      <c r="A20" s="63">
        <v>3</v>
      </c>
      <c r="B20" s="162">
        <v>0</v>
      </c>
      <c r="C20" s="162">
        <v>0</v>
      </c>
      <c r="D20" s="162">
        <v>0</v>
      </c>
      <c r="E20" s="162">
        <v>0</v>
      </c>
      <c r="F20" s="162">
        <v>1</v>
      </c>
      <c r="G20" s="163" t="s">
        <v>488</v>
      </c>
      <c r="H20" s="164" t="s">
        <v>767</v>
      </c>
      <c r="I20" s="163" t="s">
        <v>18</v>
      </c>
      <c r="J20" s="163" t="s">
        <v>172</v>
      </c>
      <c r="K20" s="163" t="s">
        <v>172</v>
      </c>
      <c r="L20" s="165" t="s">
        <v>768</v>
      </c>
      <c r="M20" s="165" t="s">
        <v>769</v>
      </c>
      <c r="N20" s="64">
        <v>10</v>
      </c>
      <c r="O20" s="64">
        <v>10</v>
      </c>
      <c r="P20" s="64">
        <v>10</v>
      </c>
      <c r="Q20" s="64">
        <v>10</v>
      </c>
      <c r="R20" s="64">
        <f t="shared" ref="R20:R28" si="12">N20+O20+P20+Q20</f>
        <v>40</v>
      </c>
      <c r="S20" s="105" t="s">
        <v>756</v>
      </c>
      <c r="T20" s="166" t="s">
        <v>770</v>
      </c>
      <c r="U20" s="159">
        <f t="shared" si="3"/>
        <v>20</v>
      </c>
      <c r="V20" s="273">
        <v>16</v>
      </c>
      <c r="W20" s="100">
        <f t="shared" si="4"/>
        <v>0.8</v>
      </c>
      <c r="X20" s="105" t="str">
        <f t="shared" si="5"/>
        <v>Atraso Leve</v>
      </c>
      <c r="Y20" s="166"/>
      <c r="Z20" s="159">
        <f t="shared" si="6"/>
        <v>20</v>
      </c>
      <c r="AA20" s="159"/>
      <c r="AB20" s="100" t="str">
        <f t="shared" si="7"/>
        <v>No hay ejecución</v>
      </c>
      <c r="AC20" s="105" t="str">
        <f t="shared" si="8"/>
        <v>NA</v>
      </c>
      <c r="AD20" s="166"/>
      <c r="AE20" s="65">
        <f t="shared" si="9"/>
        <v>16</v>
      </c>
      <c r="AF20" s="100">
        <f t="shared" si="10"/>
        <v>0.4</v>
      </c>
      <c r="AG20" s="105" t="str">
        <f t="shared" si="11"/>
        <v>Incumplimiento</v>
      </c>
      <c r="AH20" s="166"/>
      <c r="AI20" s="65" t="s">
        <v>502</v>
      </c>
      <c r="AJ20" s="105" t="s">
        <v>502</v>
      </c>
    </row>
    <row r="21" spans="1:36" s="117" customFormat="1" ht="63.6" hidden="1" outlineLevel="3" thickTop="1" thickBot="1">
      <c r="A21" s="109" t="s">
        <v>72</v>
      </c>
      <c r="B21" s="169">
        <v>0</v>
      </c>
      <c r="C21" s="169">
        <v>0</v>
      </c>
      <c r="D21" s="169">
        <v>0</v>
      </c>
      <c r="E21" s="169">
        <v>0</v>
      </c>
      <c r="F21" s="169">
        <v>1</v>
      </c>
      <c r="G21" s="170" t="s">
        <v>488</v>
      </c>
      <c r="H21" s="171" t="s">
        <v>771</v>
      </c>
      <c r="I21" s="170" t="s">
        <v>20</v>
      </c>
      <c r="J21" s="170" t="s">
        <v>172</v>
      </c>
      <c r="K21" s="170" t="s">
        <v>172</v>
      </c>
      <c r="L21" s="172" t="s">
        <v>768</v>
      </c>
      <c r="M21" s="172" t="s">
        <v>755</v>
      </c>
      <c r="N21" s="126">
        <v>10</v>
      </c>
      <c r="O21" s="126">
        <v>10</v>
      </c>
      <c r="P21" s="126">
        <v>10</v>
      </c>
      <c r="Q21" s="126">
        <v>10</v>
      </c>
      <c r="R21" s="111">
        <f t="shared" si="12"/>
        <v>40</v>
      </c>
      <c r="S21" s="115" t="s">
        <v>772</v>
      </c>
      <c r="T21" s="173" t="s">
        <v>773</v>
      </c>
      <c r="U21" s="159">
        <f t="shared" si="3"/>
        <v>20</v>
      </c>
      <c r="V21" s="273"/>
      <c r="W21" s="100" t="str">
        <f t="shared" si="4"/>
        <v>No hay ejecución</v>
      </c>
      <c r="X21" s="105" t="str">
        <f t="shared" si="5"/>
        <v>NA</v>
      </c>
      <c r="Y21" s="166"/>
      <c r="Z21" s="159">
        <f t="shared" si="6"/>
        <v>20</v>
      </c>
      <c r="AA21" s="159"/>
      <c r="AB21" s="100" t="str">
        <f t="shared" si="7"/>
        <v>No hay ejecución</v>
      </c>
      <c r="AC21" s="105" t="str">
        <f t="shared" si="8"/>
        <v>NA</v>
      </c>
      <c r="AD21" s="166"/>
      <c r="AE21" s="65">
        <f t="shared" si="9"/>
        <v>0</v>
      </c>
      <c r="AF21" s="100" t="str">
        <f t="shared" si="10"/>
        <v>No hay Programación</v>
      </c>
      <c r="AG21" s="105" t="str">
        <f t="shared" si="11"/>
        <v>De acuerdo a lo programado</v>
      </c>
      <c r="AH21" s="166"/>
      <c r="AI21" s="187" t="s">
        <v>502</v>
      </c>
      <c r="AJ21" s="115" t="s">
        <v>502</v>
      </c>
    </row>
    <row r="22" spans="1:36" s="117" customFormat="1" ht="55.8" hidden="1" outlineLevel="3" thickTop="1" thickBot="1">
      <c r="A22" s="109" t="s">
        <v>285</v>
      </c>
      <c r="B22" s="169">
        <v>0</v>
      </c>
      <c r="C22" s="169">
        <v>0</v>
      </c>
      <c r="D22" s="169">
        <v>0</v>
      </c>
      <c r="E22" s="169"/>
      <c r="F22" s="169">
        <v>1</v>
      </c>
      <c r="G22" s="170" t="s">
        <v>488</v>
      </c>
      <c r="H22" s="171" t="s">
        <v>774</v>
      </c>
      <c r="I22" s="170" t="s">
        <v>20</v>
      </c>
      <c r="J22" s="170" t="s">
        <v>172</v>
      </c>
      <c r="K22" s="170" t="s">
        <v>172</v>
      </c>
      <c r="L22" s="172" t="s">
        <v>768</v>
      </c>
      <c r="M22" s="172" t="s">
        <v>775</v>
      </c>
      <c r="N22" s="126">
        <v>10</v>
      </c>
      <c r="O22" s="126">
        <v>10</v>
      </c>
      <c r="P22" s="126">
        <v>10</v>
      </c>
      <c r="Q22" s="126">
        <v>10</v>
      </c>
      <c r="R22" s="111">
        <f t="shared" si="12"/>
        <v>40</v>
      </c>
      <c r="S22" s="115" t="s">
        <v>756</v>
      </c>
      <c r="T22" s="173" t="s">
        <v>776</v>
      </c>
      <c r="U22" s="159">
        <f t="shared" si="3"/>
        <v>20</v>
      </c>
      <c r="V22" s="273"/>
      <c r="W22" s="100" t="str">
        <f t="shared" si="4"/>
        <v>No hay ejecución</v>
      </c>
      <c r="X22" s="105" t="str">
        <f t="shared" si="5"/>
        <v>NA</v>
      </c>
      <c r="Y22" s="166"/>
      <c r="Z22" s="159">
        <f t="shared" si="6"/>
        <v>20</v>
      </c>
      <c r="AA22" s="159"/>
      <c r="AB22" s="100" t="str">
        <f t="shared" si="7"/>
        <v>No hay ejecución</v>
      </c>
      <c r="AC22" s="105" t="str">
        <f t="shared" si="8"/>
        <v>NA</v>
      </c>
      <c r="AD22" s="166"/>
      <c r="AE22" s="65">
        <f t="shared" si="9"/>
        <v>0</v>
      </c>
      <c r="AF22" s="100" t="str">
        <f t="shared" si="10"/>
        <v>No hay Programación</v>
      </c>
      <c r="AG22" s="105" t="str">
        <f t="shared" si="11"/>
        <v>De acuerdo a lo programado</v>
      </c>
      <c r="AH22" s="166"/>
      <c r="AI22" s="187" t="s">
        <v>502</v>
      </c>
      <c r="AJ22" s="115" t="s">
        <v>502</v>
      </c>
    </row>
    <row r="23" spans="1:36" ht="64.05" customHeight="1" thickTop="1" thickBot="1">
      <c r="A23" s="63">
        <v>4</v>
      </c>
      <c r="B23" s="162">
        <v>0</v>
      </c>
      <c r="C23" s="162">
        <v>0</v>
      </c>
      <c r="D23" s="162">
        <v>0</v>
      </c>
      <c r="E23" s="162">
        <v>0</v>
      </c>
      <c r="F23" s="162">
        <v>1</v>
      </c>
      <c r="G23" s="163" t="s">
        <v>488</v>
      </c>
      <c r="H23" s="164" t="s">
        <v>777</v>
      </c>
      <c r="I23" s="163" t="s">
        <v>18</v>
      </c>
      <c r="J23" s="163" t="s">
        <v>172</v>
      </c>
      <c r="K23" s="163" t="s">
        <v>172</v>
      </c>
      <c r="L23" s="165" t="s">
        <v>778</v>
      </c>
      <c r="M23" s="165" t="s">
        <v>779</v>
      </c>
      <c r="N23" s="65">
        <v>1</v>
      </c>
      <c r="O23" s="65">
        <v>1</v>
      </c>
      <c r="P23" s="65">
        <v>1</v>
      </c>
      <c r="Q23" s="65">
        <v>1</v>
      </c>
      <c r="R23" s="65">
        <f t="shared" si="12"/>
        <v>4</v>
      </c>
      <c r="S23" s="105" t="s">
        <v>780</v>
      </c>
      <c r="T23" s="166" t="s">
        <v>781</v>
      </c>
      <c r="U23" s="159">
        <f t="shared" si="3"/>
        <v>2</v>
      </c>
      <c r="V23" s="273">
        <v>51</v>
      </c>
      <c r="W23" s="100">
        <f t="shared" si="4"/>
        <v>25.5</v>
      </c>
      <c r="X23" s="105" t="str">
        <f t="shared" si="5"/>
        <v>De acuerdo a lo programado</v>
      </c>
      <c r="Y23" s="166"/>
      <c r="Z23" s="159">
        <f t="shared" si="6"/>
        <v>2</v>
      </c>
      <c r="AA23" s="159"/>
      <c r="AB23" s="100" t="str">
        <f t="shared" si="7"/>
        <v>No hay ejecución</v>
      </c>
      <c r="AC23" s="105" t="str">
        <f t="shared" si="8"/>
        <v>NA</v>
      </c>
      <c r="AD23" s="166"/>
      <c r="AE23" s="65">
        <f t="shared" si="9"/>
        <v>51</v>
      </c>
      <c r="AF23" s="100">
        <f t="shared" si="10"/>
        <v>12.75</v>
      </c>
      <c r="AG23" s="105" t="str">
        <f t="shared" si="11"/>
        <v>De acuerdo a lo programado</v>
      </c>
      <c r="AH23" s="166"/>
      <c r="AI23" s="65" t="s">
        <v>502</v>
      </c>
      <c r="AJ23" s="105" t="s">
        <v>502</v>
      </c>
    </row>
    <row r="24" spans="1:36" ht="96" customHeight="1" thickTop="1" thickBot="1">
      <c r="A24" s="63">
        <v>5</v>
      </c>
      <c r="B24" s="162">
        <v>0</v>
      </c>
      <c r="C24" s="162">
        <v>0</v>
      </c>
      <c r="D24" s="162">
        <v>0</v>
      </c>
      <c r="E24" s="162">
        <v>0</v>
      </c>
      <c r="F24" s="162">
        <v>1</v>
      </c>
      <c r="G24" s="163" t="s">
        <v>488</v>
      </c>
      <c r="H24" s="164" t="s">
        <v>782</v>
      </c>
      <c r="I24" s="163" t="s">
        <v>18</v>
      </c>
      <c r="J24" s="163" t="s">
        <v>172</v>
      </c>
      <c r="K24" s="163" t="s">
        <v>172</v>
      </c>
      <c r="L24" s="165" t="s">
        <v>783</v>
      </c>
      <c r="M24" s="165" t="s">
        <v>784</v>
      </c>
      <c r="N24" s="65">
        <v>15</v>
      </c>
      <c r="O24" s="65">
        <v>15</v>
      </c>
      <c r="P24" s="65">
        <v>15</v>
      </c>
      <c r="Q24" s="65">
        <v>15</v>
      </c>
      <c r="R24" s="65">
        <f t="shared" si="12"/>
        <v>60</v>
      </c>
      <c r="S24" s="105" t="s">
        <v>756</v>
      </c>
      <c r="T24" s="166" t="s">
        <v>785</v>
      </c>
      <c r="U24" s="159">
        <f t="shared" si="3"/>
        <v>30</v>
      </c>
      <c r="V24" s="273">
        <v>51</v>
      </c>
      <c r="W24" s="100">
        <f t="shared" si="4"/>
        <v>1.7</v>
      </c>
      <c r="X24" s="105" t="str">
        <f t="shared" si="5"/>
        <v>De acuerdo a lo programado</v>
      </c>
      <c r="Y24" s="166"/>
      <c r="Z24" s="159">
        <f t="shared" si="6"/>
        <v>30</v>
      </c>
      <c r="AA24" s="159"/>
      <c r="AB24" s="100" t="str">
        <f t="shared" si="7"/>
        <v>No hay ejecución</v>
      </c>
      <c r="AC24" s="105" t="str">
        <f t="shared" si="8"/>
        <v>NA</v>
      </c>
      <c r="AD24" s="166"/>
      <c r="AE24" s="65">
        <f t="shared" si="9"/>
        <v>51</v>
      </c>
      <c r="AF24" s="100">
        <f t="shared" si="10"/>
        <v>0.85</v>
      </c>
      <c r="AG24" s="105" t="str">
        <f t="shared" si="11"/>
        <v>Atraso Leve</v>
      </c>
      <c r="AH24" s="166"/>
      <c r="AI24" s="65" t="s">
        <v>502</v>
      </c>
      <c r="AJ24" s="105" t="s">
        <v>502</v>
      </c>
    </row>
    <row r="25" spans="1:36" ht="47.55" customHeight="1">
      <c r="A25" s="63">
        <v>6</v>
      </c>
      <c r="B25" s="162">
        <v>0</v>
      </c>
      <c r="C25" s="162">
        <v>0</v>
      </c>
      <c r="D25" s="162">
        <v>0</v>
      </c>
      <c r="E25" s="162">
        <v>0</v>
      </c>
      <c r="F25" s="162">
        <v>1</v>
      </c>
      <c r="G25" s="163" t="s">
        <v>488</v>
      </c>
      <c r="H25" s="164" t="s">
        <v>786</v>
      </c>
      <c r="I25" s="163" t="s">
        <v>18</v>
      </c>
      <c r="J25" s="163" t="s">
        <v>172</v>
      </c>
      <c r="K25" s="163" t="s">
        <v>172</v>
      </c>
      <c r="L25" s="165" t="s">
        <v>787</v>
      </c>
      <c r="M25" s="165" t="s">
        <v>765</v>
      </c>
      <c r="N25" s="65">
        <v>25</v>
      </c>
      <c r="O25" s="65">
        <v>25</v>
      </c>
      <c r="P25" s="65">
        <v>175</v>
      </c>
      <c r="Q25" s="65">
        <v>175</v>
      </c>
      <c r="R25" s="65">
        <f t="shared" si="12"/>
        <v>400</v>
      </c>
      <c r="S25" s="105" t="s">
        <v>788</v>
      </c>
      <c r="T25" s="166" t="s">
        <v>789</v>
      </c>
      <c r="U25" s="159">
        <f t="shared" si="3"/>
        <v>50</v>
      </c>
      <c r="V25" s="273">
        <v>164</v>
      </c>
      <c r="W25" s="100">
        <f t="shared" si="4"/>
        <v>3.28</v>
      </c>
      <c r="X25" s="105" t="str">
        <f t="shared" si="5"/>
        <v>De acuerdo a lo programado</v>
      </c>
      <c r="Y25" s="166"/>
      <c r="Z25" s="159">
        <f t="shared" si="6"/>
        <v>350</v>
      </c>
      <c r="AA25" s="159"/>
      <c r="AB25" s="100" t="str">
        <f t="shared" si="7"/>
        <v>No hay ejecución</v>
      </c>
      <c r="AC25" s="105" t="str">
        <f t="shared" si="8"/>
        <v>NA</v>
      </c>
      <c r="AD25" s="166"/>
      <c r="AE25" s="65">
        <f t="shared" si="9"/>
        <v>164</v>
      </c>
      <c r="AF25" s="100">
        <f t="shared" si="10"/>
        <v>0.41</v>
      </c>
      <c r="AG25" s="105" t="str">
        <f t="shared" si="11"/>
        <v>Incumplimiento</v>
      </c>
      <c r="AH25" s="166"/>
      <c r="AI25" s="65" t="s">
        <v>502</v>
      </c>
      <c r="AJ25" s="105" t="s">
        <v>502</v>
      </c>
    </row>
    <row r="26" spans="1:36" ht="156.75" customHeight="1">
      <c r="A26" s="63">
        <v>7</v>
      </c>
      <c r="B26" s="162">
        <v>0</v>
      </c>
      <c r="C26" s="162">
        <v>0</v>
      </c>
      <c r="D26" s="162">
        <v>0</v>
      </c>
      <c r="E26" s="162">
        <v>0</v>
      </c>
      <c r="F26" s="162">
        <v>1</v>
      </c>
      <c r="G26" s="163" t="s">
        <v>488</v>
      </c>
      <c r="H26" s="164" t="s">
        <v>790</v>
      </c>
      <c r="I26" s="163"/>
      <c r="J26" s="163" t="s">
        <v>172</v>
      </c>
      <c r="K26" s="163" t="s">
        <v>172</v>
      </c>
      <c r="L26" s="165" t="s">
        <v>791</v>
      </c>
      <c r="M26" s="165" t="s">
        <v>792</v>
      </c>
      <c r="N26" s="64">
        <v>3</v>
      </c>
      <c r="O26" s="64">
        <v>3</v>
      </c>
      <c r="P26" s="64">
        <v>3</v>
      </c>
      <c r="Q26" s="64">
        <v>3</v>
      </c>
      <c r="R26" s="64">
        <f t="shared" si="12"/>
        <v>12</v>
      </c>
      <c r="S26" s="105" t="s">
        <v>793</v>
      </c>
      <c r="T26" s="166" t="s">
        <v>794</v>
      </c>
      <c r="U26" s="159">
        <f t="shared" si="3"/>
        <v>6</v>
      </c>
      <c r="V26" s="273">
        <v>6</v>
      </c>
      <c r="W26" s="100">
        <f t="shared" si="4"/>
        <v>1</v>
      </c>
      <c r="X26" s="105" t="str">
        <f t="shared" si="5"/>
        <v>De acuerdo a lo programado</v>
      </c>
      <c r="Y26" s="166"/>
      <c r="Z26" s="159">
        <f t="shared" si="6"/>
        <v>6</v>
      </c>
      <c r="AA26" s="159"/>
      <c r="AB26" s="100" t="str">
        <f t="shared" si="7"/>
        <v>No hay ejecución</v>
      </c>
      <c r="AC26" s="105" t="str">
        <f t="shared" si="8"/>
        <v>NA</v>
      </c>
      <c r="AD26" s="166"/>
      <c r="AE26" s="65">
        <f t="shared" si="9"/>
        <v>6</v>
      </c>
      <c r="AF26" s="100">
        <f t="shared" si="10"/>
        <v>0.5</v>
      </c>
      <c r="AG26" s="105" t="str">
        <f t="shared" si="11"/>
        <v>Incumplimiento</v>
      </c>
      <c r="AH26" s="166"/>
      <c r="AI26" s="65" t="s">
        <v>502</v>
      </c>
      <c r="AJ26" s="105" t="s">
        <v>502</v>
      </c>
    </row>
    <row r="27" spans="1:36" ht="34.5" customHeight="1">
      <c r="A27" s="63">
        <v>8</v>
      </c>
      <c r="B27" s="162">
        <v>0</v>
      </c>
      <c r="C27" s="162">
        <v>0</v>
      </c>
      <c r="D27" s="162">
        <v>0</v>
      </c>
      <c r="E27" s="162">
        <v>0</v>
      </c>
      <c r="F27" s="162">
        <v>1</v>
      </c>
      <c r="G27" s="163" t="s">
        <v>488</v>
      </c>
      <c r="H27" s="164" t="s">
        <v>795</v>
      </c>
      <c r="I27" s="163" t="s">
        <v>18</v>
      </c>
      <c r="J27" s="163" t="s">
        <v>172</v>
      </c>
      <c r="K27" s="163" t="s">
        <v>172</v>
      </c>
      <c r="L27" s="165" t="s">
        <v>796</v>
      </c>
      <c r="M27" s="165" t="s">
        <v>797</v>
      </c>
      <c r="N27" s="64">
        <v>1</v>
      </c>
      <c r="O27" s="65">
        <v>0</v>
      </c>
      <c r="P27" s="65">
        <v>0</v>
      </c>
      <c r="Q27" s="65">
        <v>0</v>
      </c>
      <c r="R27" s="64">
        <f t="shared" si="12"/>
        <v>1</v>
      </c>
      <c r="S27" s="105" t="s">
        <v>751</v>
      </c>
      <c r="T27" s="105" t="s">
        <v>172</v>
      </c>
      <c r="U27" s="159">
        <f t="shared" si="3"/>
        <v>1</v>
      </c>
      <c r="V27" s="273">
        <v>1</v>
      </c>
      <c r="W27" s="100">
        <f t="shared" si="4"/>
        <v>1</v>
      </c>
      <c r="X27" s="105" t="str">
        <f t="shared" si="5"/>
        <v>De acuerdo a lo programado</v>
      </c>
      <c r="Y27" s="166"/>
      <c r="Z27" s="159">
        <f t="shared" si="6"/>
        <v>0</v>
      </c>
      <c r="AA27" s="159"/>
      <c r="AB27" s="100" t="str">
        <f t="shared" si="7"/>
        <v>No hay ejecución</v>
      </c>
      <c r="AC27" s="105" t="str">
        <f t="shared" si="8"/>
        <v>NA</v>
      </c>
      <c r="AD27" s="166"/>
      <c r="AE27" s="65">
        <f t="shared" si="9"/>
        <v>1</v>
      </c>
      <c r="AF27" s="100">
        <f t="shared" si="10"/>
        <v>1</v>
      </c>
      <c r="AG27" s="105" t="str">
        <f t="shared" si="11"/>
        <v>De acuerdo a lo programado</v>
      </c>
      <c r="AH27" s="166"/>
      <c r="AI27" s="65" t="s">
        <v>502</v>
      </c>
      <c r="AJ27" s="105" t="s">
        <v>502</v>
      </c>
    </row>
    <row r="28" spans="1:36" ht="29.25" customHeight="1">
      <c r="A28" s="63">
        <v>9</v>
      </c>
      <c r="B28" s="162">
        <v>0</v>
      </c>
      <c r="C28" s="162">
        <v>0</v>
      </c>
      <c r="D28" s="162">
        <v>0</v>
      </c>
      <c r="E28" s="162">
        <v>0</v>
      </c>
      <c r="F28" s="162">
        <v>1</v>
      </c>
      <c r="G28" s="163" t="s">
        <v>488</v>
      </c>
      <c r="H28" s="164" t="s">
        <v>798</v>
      </c>
      <c r="I28" s="163" t="s">
        <v>18</v>
      </c>
      <c r="J28" s="163" t="s">
        <v>172</v>
      </c>
      <c r="K28" s="163" t="s">
        <v>172</v>
      </c>
      <c r="L28" s="165" t="s">
        <v>799</v>
      </c>
      <c r="M28" s="165" t="s">
        <v>800</v>
      </c>
      <c r="N28" s="65">
        <v>35</v>
      </c>
      <c r="O28" s="65">
        <v>35</v>
      </c>
      <c r="P28" s="65">
        <v>35</v>
      </c>
      <c r="Q28" s="65">
        <v>35</v>
      </c>
      <c r="R28" s="64">
        <f t="shared" si="12"/>
        <v>140</v>
      </c>
      <c r="S28" s="105" t="s">
        <v>801</v>
      </c>
      <c r="T28" s="105" t="s">
        <v>172</v>
      </c>
      <c r="U28" s="159">
        <f t="shared" si="3"/>
        <v>70</v>
      </c>
      <c r="V28" s="273">
        <v>70</v>
      </c>
      <c r="W28" s="100">
        <f t="shared" si="4"/>
        <v>1</v>
      </c>
      <c r="X28" s="105" t="str">
        <f t="shared" si="5"/>
        <v>De acuerdo a lo programado</v>
      </c>
      <c r="Y28" s="166"/>
      <c r="Z28" s="159">
        <f t="shared" si="6"/>
        <v>70</v>
      </c>
      <c r="AA28" s="159"/>
      <c r="AB28" s="100" t="str">
        <f t="shared" si="7"/>
        <v>No hay ejecución</v>
      </c>
      <c r="AC28" s="105" t="str">
        <f t="shared" si="8"/>
        <v>NA</v>
      </c>
      <c r="AD28" s="166"/>
      <c r="AE28" s="65">
        <f t="shared" si="9"/>
        <v>70</v>
      </c>
      <c r="AF28" s="100">
        <f t="shared" si="10"/>
        <v>0.5</v>
      </c>
      <c r="AG28" s="105" t="str">
        <f t="shared" si="11"/>
        <v>Incumplimiento</v>
      </c>
      <c r="AH28" s="166"/>
      <c r="AI28" s="65" t="s">
        <v>502</v>
      </c>
      <c r="AJ28" s="105" t="s">
        <v>502</v>
      </c>
    </row>
    <row r="29" spans="1:36" ht="16.5" customHeight="1" thickTop="1">
      <c r="A29" s="597" t="s">
        <v>802</v>
      </c>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row>
    <row r="30" spans="1:36" ht="59.25" customHeight="1" thickBot="1">
      <c r="A30" s="63">
        <v>11</v>
      </c>
      <c r="B30" s="162">
        <v>0</v>
      </c>
      <c r="C30" s="162">
        <v>0</v>
      </c>
      <c r="D30" s="162">
        <v>0</v>
      </c>
      <c r="E30" s="162">
        <v>0</v>
      </c>
      <c r="F30" s="162">
        <v>1</v>
      </c>
      <c r="G30" s="218" t="s">
        <v>488</v>
      </c>
      <c r="H30" s="221" t="s">
        <v>803</v>
      </c>
      <c r="I30" s="258" t="s">
        <v>20</v>
      </c>
      <c r="J30" s="258" t="s">
        <v>172</v>
      </c>
      <c r="K30" s="258" t="s">
        <v>172</v>
      </c>
      <c r="L30" s="277" t="s">
        <v>804</v>
      </c>
      <c r="M30" s="148" t="s">
        <v>805</v>
      </c>
      <c r="N30" s="152"/>
      <c r="O30" s="152"/>
      <c r="P30" s="152"/>
      <c r="Q30" s="152"/>
      <c r="R30" s="65">
        <f>N30+O30+P30+Q30</f>
        <v>0</v>
      </c>
      <c r="S30" s="148" t="s">
        <v>756</v>
      </c>
      <c r="T30" s="221" t="s">
        <v>806</v>
      </c>
      <c r="U30" s="221"/>
      <c r="V30" s="221"/>
      <c r="W30" s="221"/>
      <c r="X30" s="221"/>
      <c r="Y30" s="221"/>
      <c r="Z30" s="221"/>
      <c r="AA30" s="221"/>
      <c r="AB30" s="221"/>
      <c r="AC30" s="221"/>
      <c r="AD30" s="221"/>
      <c r="AE30" s="221"/>
      <c r="AF30" s="221"/>
      <c r="AG30" s="221"/>
      <c r="AH30" s="221"/>
      <c r="AI30" s="152" t="s">
        <v>502</v>
      </c>
      <c r="AJ30" s="148" t="s">
        <v>502</v>
      </c>
    </row>
    <row r="31" spans="1:36" ht="63" customHeight="1" thickTop="1" thickBot="1">
      <c r="A31" s="63">
        <v>12</v>
      </c>
      <c r="B31" s="162">
        <v>0</v>
      </c>
      <c r="C31" s="162">
        <v>0</v>
      </c>
      <c r="D31" s="162">
        <v>0</v>
      </c>
      <c r="E31" s="162">
        <v>0</v>
      </c>
      <c r="F31" s="162">
        <v>1</v>
      </c>
      <c r="G31" s="218" t="s">
        <v>488</v>
      </c>
      <c r="H31" s="221" t="s">
        <v>807</v>
      </c>
      <c r="I31" s="258" t="s">
        <v>20</v>
      </c>
      <c r="J31" s="258" t="s">
        <v>172</v>
      </c>
      <c r="K31" s="258" t="s">
        <v>172</v>
      </c>
      <c r="L31" s="277" t="s">
        <v>808</v>
      </c>
      <c r="M31" s="148" t="s">
        <v>800</v>
      </c>
      <c r="N31" s="152"/>
      <c r="O31" s="152"/>
      <c r="P31" s="152"/>
      <c r="Q31" s="152"/>
      <c r="R31" s="65">
        <f t="shared" ref="R31:R32" si="13">N31+O31+P31+Q31</f>
        <v>0</v>
      </c>
      <c r="S31" s="148" t="s">
        <v>809</v>
      </c>
      <c r="T31" s="221" t="s">
        <v>810</v>
      </c>
      <c r="U31" s="221"/>
      <c r="V31" s="221"/>
      <c r="W31" s="221"/>
      <c r="X31" s="221"/>
      <c r="Y31" s="221"/>
      <c r="Z31" s="221"/>
      <c r="AA31" s="221"/>
      <c r="AB31" s="221"/>
      <c r="AC31" s="221"/>
      <c r="AD31" s="221"/>
      <c r="AE31" s="221"/>
      <c r="AF31" s="221"/>
      <c r="AG31" s="221"/>
      <c r="AH31" s="221"/>
      <c r="AI31" s="152" t="s">
        <v>502</v>
      </c>
      <c r="AJ31" s="148" t="s">
        <v>502</v>
      </c>
    </row>
    <row r="32" spans="1:36" ht="68.25" customHeight="1" thickTop="1" thickBot="1">
      <c r="A32" s="63">
        <v>7</v>
      </c>
      <c r="B32" s="162">
        <v>0</v>
      </c>
      <c r="C32" s="162">
        <v>0</v>
      </c>
      <c r="D32" s="162">
        <v>0</v>
      </c>
      <c r="E32" s="162" t="s">
        <v>93</v>
      </c>
      <c r="F32" s="162">
        <v>1</v>
      </c>
      <c r="G32" s="218" t="s">
        <v>488</v>
      </c>
      <c r="H32" s="221" t="s">
        <v>811</v>
      </c>
      <c r="I32" s="258" t="s">
        <v>20</v>
      </c>
      <c r="J32" s="258" t="s">
        <v>172</v>
      </c>
      <c r="K32" s="258" t="s">
        <v>172</v>
      </c>
      <c r="L32" s="277" t="s">
        <v>812</v>
      </c>
      <c r="M32" s="148" t="s">
        <v>813</v>
      </c>
      <c r="N32" s="152"/>
      <c r="O32" s="152"/>
      <c r="P32" s="152"/>
      <c r="Q32" s="152"/>
      <c r="R32" s="65">
        <f t="shared" si="13"/>
        <v>0</v>
      </c>
      <c r="S32" s="148" t="s">
        <v>814</v>
      </c>
      <c r="T32" s="221" t="s">
        <v>815</v>
      </c>
      <c r="U32" s="221"/>
      <c r="V32" s="221"/>
      <c r="W32" s="221"/>
      <c r="X32" s="221"/>
      <c r="Y32" s="221"/>
      <c r="Z32" s="221"/>
      <c r="AA32" s="221"/>
      <c r="AB32" s="221"/>
      <c r="AC32" s="221"/>
      <c r="AD32" s="221"/>
      <c r="AE32" s="221"/>
      <c r="AF32" s="221"/>
      <c r="AG32" s="221"/>
      <c r="AH32" s="221"/>
      <c r="AI32" s="152" t="s">
        <v>502</v>
      </c>
      <c r="AJ32" s="148" t="s">
        <v>502</v>
      </c>
    </row>
    <row r="33" spans="1:34" ht="10.8" thickTop="1" thickBot="1">
      <c r="A33" s="66"/>
      <c r="B33" s="66"/>
      <c r="C33" s="66"/>
      <c r="D33" s="66"/>
      <c r="E33" s="66"/>
      <c r="F33" s="66"/>
      <c r="G33" s="66"/>
      <c r="H33" s="66"/>
      <c r="I33" s="66"/>
      <c r="J33" s="66"/>
      <c r="K33" s="66"/>
      <c r="L33" s="67"/>
      <c r="M33" s="67"/>
      <c r="N33" s="68"/>
      <c r="O33" s="68"/>
      <c r="P33" s="68"/>
      <c r="Q33" s="68"/>
      <c r="R33" s="68"/>
      <c r="S33" s="68"/>
      <c r="T33" s="68"/>
      <c r="U33" s="74"/>
      <c r="V33" s="74"/>
      <c r="W33" s="74"/>
      <c r="X33" s="74"/>
      <c r="Y33" s="74"/>
      <c r="Z33" s="74"/>
      <c r="AA33" s="74"/>
      <c r="AB33" s="74"/>
      <c r="AC33" s="74"/>
      <c r="AD33" s="74"/>
      <c r="AE33" s="74"/>
      <c r="AF33" s="74"/>
      <c r="AG33" s="74"/>
      <c r="AH33" s="74"/>
    </row>
    <row r="34" spans="1:34" ht="10.5" customHeight="1" thickTop="1" thickBot="1">
      <c r="A34" s="586" t="s">
        <v>726</v>
      </c>
      <c r="B34" s="587"/>
      <c r="C34" s="587"/>
      <c r="D34" s="587"/>
      <c r="E34" s="587"/>
      <c r="F34" s="587"/>
      <c r="G34" s="276" t="s">
        <v>816</v>
      </c>
      <c r="H34" s="66"/>
      <c r="I34" s="66"/>
      <c r="J34" s="66"/>
      <c r="K34" s="66"/>
      <c r="L34" s="69"/>
      <c r="M34" s="69"/>
      <c r="N34" s="68"/>
      <c r="O34" s="68"/>
      <c r="P34" s="68"/>
      <c r="Q34" s="68"/>
      <c r="R34" s="68"/>
      <c r="S34" s="68"/>
      <c r="T34" s="68"/>
      <c r="U34" s="74"/>
      <c r="V34" s="74"/>
      <c r="W34" s="74"/>
      <c r="X34" s="74"/>
      <c r="Y34" s="74"/>
      <c r="Z34" s="74"/>
      <c r="AA34" s="74"/>
      <c r="AB34" s="74"/>
      <c r="AC34" s="74"/>
      <c r="AD34" s="74"/>
      <c r="AE34" s="74"/>
      <c r="AF34" s="74"/>
      <c r="AG34" s="74"/>
      <c r="AH34" s="74"/>
    </row>
    <row r="35" spans="1:34" ht="10.8" thickTop="1" thickBot="1">
      <c r="A35" s="70"/>
      <c r="B35" s="70"/>
      <c r="C35" s="70"/>
      <c r="D35" s="70"/>
      <c r="E35" s="70"/>
      <c r="F35" s="70"/>
      <c r="G35" s="71"/>
      <c r="H35" s="66"/>
      <c r="I35" s="66"/>
      <c r="J35" s="66"/>
      <c r="K35" s="66"/>
      <c r="L35" s="69"/>
      <c r="M35" s="69"/>
      <c r="N35" s="68"/>
      <c r="O35" s="68"/>
      <c r="P35" s="68"/>
      <c r="Q35" s="68"/>
      <c r="R35" s="68"/>
      <c r="S35" s="68"/>
      <c r="T35" s="68"/>
      <c r="U35" s="74"/>
      <c r="V35" s="74"/>
      <c r="W35" s="74"/>
      <c r="X35" s="74"/>
      <c r="Y35" s="74"/>
      <c r="Z35" s="74"/>
      <c r="AA35" s="74"/>
      <c r="AB35" s="74"/>
      <c r="AC35" s="74"/>
      <c r="AD35" s="74"/>
      <c r="AE35" s="74"/>
      <c r="AF35" s="74"/>
      <c r="AG35" s="74"/>
      <c r="AH35" s="74"/>
    </row>
    <row r="36" spans="1:34" ht="13.05" customHeight="1" thickTop="1" thickBot="1">
      <c r="A36" s="588" t="s">
        <v>728</v>
      </c>
      <c r="B36" s="589"/>
      <c r="C36" s="589"/>
      <c r="D36" s="589"/>
      <c r="E36" s="589"/>
      <c r="F36" s="589"/>
      <c r="G36" s="225" t="s">
        <v>7753</v>
      </c>
      <c r="H36" s="66"/>
      <c r="I36" s="66"/>
      <c r="J36" s="66"/>
      <c r="K36" s="66"/>
      <c r="L36" s="69"/>
      <c r="M36" s="69"/>
      <c r="N36" s="68"/>
      <c r="O36" s="68"/>
      <c r="P36" s="68"/>
      <c r="Q36" s="68"/>
      <c r="R36" s="68"/>
      <c r="S36" s="68"/>
      <c r="T36" s="68"/>
      <c r="U36" s="74"/>
      <c r="V36" s="74"/>
      <c r="W36" s="74"/>
      <c r="X36" s="74"/>
      <c r="Y36" s="74"/>
      <c r="Z36" s="74"/>
      <c r="AA36" s="74"/>
      <c r="AB36" s="74"/>
      <c r="AC36" s="74"/>
      <c r="AD36" s="74"/>
      <c r="AE36" s="74"/>
      <c r="AF36" s="74"/>
      <c r="AG36" s="74"/>
      <c r="AH36" s="74"/>
    </row>
    <row r="37" spans="1:34" ht="10.8" thickTop="1" thickBot="1">
      <c r="A37" s="73"/>
      <c r="B37" s="73"/>
      <c r="C37" s="73"/>
      <c r="D37" s="73"/>
      <c r="E37" s="73"/>
      <c r="F37" s="72"/>
      <c r="G37" s="74"/>
      <c r="H37" s="66"/>
      <c r="I37" s="66"/>
      <c r="J37" s="66"/>
      <c r="K37" s="66"/>
      <c r="L37" s="69"/>
      <c r="M37" s="69"/>
      <c r="N37" s="68"/>
      <c r="O37" s="68"/>
      <c r="P37" s="68"/>
      <c r="Q37" s="68"/>
      <c r="R37" s="68"/>
      <c r="S37" s="68"/>
      <c r="T37" s="68"/>
      <c r="U37" s="74"/>
      <c r="V37" s="74"/>
      <c r="W37" s="74"/>
      <c r="X37" s="74"/>
      <c r="Y37" s="74"/>
      <c r="Z37" s="74"/>
      <c r="AA37" s="74"/>
      <c r="AB37" s="74"/>
      <c r="AC37" s="74"/>
      <c r="AD37" s="74"/>
      <c r="AE37" s="74"/>
      <c r="AF37" s="74"/>
      <c r="AG37" s="74"/>
      <c r="AH37" s="74"/>
    </row>
    <row r="38" spans="1:34" ht="10.8" thickTop="1" thickBot="1">
      <c r="A38" s="75" t="s">
        <v>729</v>
      </c>
      <c r="B38" s="66"/>
      <c r="C38" s="66"/>
      <c r="D38" s="76"/>
      <c r="E38" s="66"/>
      <c r="F38" s="66"/>
      <c r="G38" s="66"/>
      <c r="H38" s="66"/>
      <c r="I38" s="66"/>
      <c r="J38" s="66"/>
      <c r="K38" s="66"/>
      <c r="L38" s="69"/>
      <c r="M38" s="69"/>
      <c r="N38" s="68"/>
      <c r="O38" s="68"/>
      <c r="P38" s="68"/>
      <c r="Q38" s="68"/>
      <c r="R38" s="68"/>
      <c r="S38" s="68"/>
      <c r="T38" s="68"/>
      <c r="U38" s="74"/>
      <c r="V38" s="74"/>
      <c r="W38" s="74"/>
      <c r="X38" s="74"/>
      <c r="Y38" s="74"/>
      <c r="Z38" s="74"/>
      <c r="AA38" s="74"/>
      <c r="AB38" s="74"/>
      <c r="AC38" s="74"/>
      <c r="AD38" s="74"/>
      <c r="AE38" s="74"/>
      <c r="AF38" s="74"/>
      <c r="AG38" s="74"/>
      <c r="AH38" s="74"/>
    </row>
    <row r="39" spans="1:34" ht="13.05" customHeight="1" thickTop="1" thickBot="1">
      <c r="A39" s="87">
        <v>1</v>
      </c>
      <c r="B39" s="66" t="s">
        <v>730</v>
      </c>
      <c r="C39" s="66"/>
      <c r="D39" s="76"/>
      <c r="E39" s="66"/>
      <c r="F39" s="66"/>
      <c r="G39" s="66"/>
      <c r="H39" s="66"/>
      <c r="I39" s="66"/>
      <c r="J39" s="66"/>
      <c r="K39" s="66"/>
      <c r="L39" s="69"/>
      <c r="M39" s="69"/>
      <c r="N39" s="68"/>
      <c r="O39" s="68"/>
      <c r="P39" s="68"/>
      <c r="Q39" s="68"/>
      <c r="R39" s="68"/>
      <c r="S39" s="68"/>
      <c r="T39" s="68"/>
      <c r="U39" s="74"/>
      <c r="V39" s="74"/>
      <c r="W39" s="74"/>
      <c r="X39" s="74"/>
      <c r="Y39" s="74"/>
      <c r="Z39" s="74"/>
      <c r="AA39" s="74"/>
      <c r="AB39" s="74"/>
      <c r="AC39" s="74"/>
      <c r="AD39" s="74"/>
      <c r="AE39" s="74"/>
      <c r="AF39" s="74"/>
      <c r="AG39" s="74"/>
      <c r="AH39" s="74"/>
    </row>
    <row r="40" spans="1:34" ht="13.05" customHeight="1" thickTop="1" thickBot="1">
      <c r="A40" s="87">
        <v>2</v>
      </c>
      <c r="B40" s="66" t="s">
        <v>731</v>
      </c>
      <c r="C40" s="66"/>
      <c r="D40" s="76"/>
      <c r="E40" s="66"/>
      <c r="F40" s="66"/>
      <c r="G40" s="66"/>
      <c r="H40" s="66"/>
      <c r="I40" s="66"/>
      <c r="J40" s="66"/>
      <c r="K40" s="66"/>
      <c r="L40" s="69"/>
      <c r="M40" s="69"/>
      <c r="N40" s="68"/>
      <c r="O40" s="68"/>
      <c r="P40" s="68"/>
      <c r="Q40" s="68"/>
      <c r="R40" s="68"/>
      <c r="S40" s="68"/>
      <c r="T40" s="68"/>
      <c r="U40" s="74"/>
      <c r="V40" s="74"/>
      <c r="W40" s="74"/>
      <c r="X40" s="74"/>
      <c r="Y40" s="74"/>
      <c r="Z40" s="74"/>
      <c r="AA40" s="74"/>
      <c r="AB40" s="74"/>
      <c r="AC40" s="74"/>
      <c r="AD40" s="74"/>
      <c r="AE40" s="74"/>
      <c r="AF40" s="74"/>
      <c r="AG40" s="74"/>
      <c r="AH40" s="74"/>
    </row>
    <row r="41" spans="1:34" ht="13.05" customHeight="1" thickTop="1" thickBot="1">
      <c r="A41" s="87">
        <v>3</v>
      </c>
      <c r="B41" s="66" t="s">
        <v>732</v>
      </c>
      <c r="C41" s="66"/>
      <c r="D41" s="76"/>
      <c r="E41" s="66"/>
      <c r="F41" s="66"/>
      <c r="G41" s="66"/>
      <c r="H41" s="66"/>
      <c r="I41" s="66"/>
      <c r="J41" s="66"/>
      <c r="K41" s="66"/>
      <c r="N41" s="68"/>
      <c r="O41" s="68"/>
      <c r="P41" s="68"/>
      <c r="Q41" s="68"/>
      <c r="R41" s="68"/>
      <c r="S41" s="68"/>
      <c r="T41" s="68"/>
      <c r="U41" s="74"/>
      <c r="V41" s="74"/>
      <c r="W41" s="74"/>
      <c r="X41" s="74"/>
      <c r="Y41" s="74"/>
      <c r="Z41" s="74"/>
      <c r="AA41" s="74"/>
      <c r="AB41" s="74"/>
      <c r="AC41" s="74"/>
      <c r="AD41" s="74"/>
      <c r="AE41" s="74"/>
      <c r="AF41" s="74"/>
      <c r="AG41" s="74"/>
      <c r="AH41" s="74"/>
    </row>
    <row r="42" spans="1:34" ht="13.05" customHeight="1" thickTop="1" thickBot="1">
      <c r="A42" s="87">
        <v>4</v>
      </c>
      <c r="B42" s="66" t="s">
        <v>733</v>
      </c>
      <c r="C42" s="66"/>
      <c r="D42" s="77"/>
      <c r="E42" s="66"/>
      <c r="F42" s="66"/>
      <c r="G42" s="66"/>
      <c r="H42" s="66"/>
      <c r="I42" s="66"/>
      <c r="J42" s="66"/>
      <c r="K42" s="66"/>
      <c r="L42" s="78"/>
      <c r="M42" s="78"/>
      <c r="N42" s="68"/>
      <c r="O42" s="68"/>
      <c r="P42" s="68"/>
      <c r="Q42" s="68"/>
      <c r="R42" s="68"/>
      <c r="S42" s="68"/>
      <c r="T42" s="68"/>
      <c r="U42" s="74"/>
      <c r="V42" s="74"/>
      <c r="W42" s="74"/>
      <c r="X42" s="74"/>
      <c r="Y42" s="74"/>
      <c r="Z42" s="74"/>
      <c r="AA42" s="74"/>
      <c r="AB42" s="74"/>
      <c r="AC42" s="74"/>
      <c r="AD42" s="74"/>
      <c r="AE42" s="74"/>
      <c r="AF42" s="74"/>
      <c r="AG42" s="74"/>
      <c r="AH42" s="74"/>
    </row>
    <row r="43" spans="1:34" ht="13.05" customHeight="1" thickTop="1" thickBot="1">
      <c r="A43" s="87">
        <v>5</v>
      </c>
      <c r="B43" s="66" t="s">
        <v>734</v>
      </c>
      <c r="C43" s="66"/>
      <c r="D43" s="77"/>
      <c r="E43" s="66"/>
      <c r="F43" s="66"/>
      <c r="G43" s="66"/>
      <c r="H43" s="66"/>
      <c r="I43" s="66"/>
      <c r="J43" s="66"/>
      <c r="K43" s="66"/>
      <c r="L43" s="67"/>
      <c r="M43" s="67"/>
      <c r="N43" s="68"/>
      <c r="O43" s="68"/>
      <c r="P43" s="68"/>
      <c r="Q43" s="68"/>
      <c r="R43" s="68"/>
      <c r="S43" s="68"/>
      <c r="T43" s="68"/>
      <c r="U43" s="74"/>
      <c r="V43" s="74"/>
      <c r="W43" s="74"/>
      <c r="X43" s="74"/>
      <c r="Y43" s="74"/>
      <c r="Z43" s="74"/>
      <c r="AA43" s="74"/>
      <c r="AB43" s="74"/>
      <c r="AC43" s="74"/>
      <c r="AD43" s="74"/>
      <c r="AE43" s="74"/>
      <c r="AF43" s="74"/>
      <c r="AG43" s="74"/>
      <c r="AH43" s="74"/>
    </row>
    <row r="44" spans="1:34" ht="13.05" customHeight="1" thickTop="1" thickBot="1">
      <c r="A44" s="87">
        <v>6</v>
      </c>
      <c r="B44" s="66" t="s">
        <v>735</v>
      </c>
      <c r="C44" s="66"/>
      <c r="D44" s="77"/>
      <c r="E44" s="66"/>
      <c r="F44" s="66"/>
      <c r="G44" s="66"/>
      <c r="H44" s="66"/>
      <c r="I44" s="66"/>
      <c r="J44" s="66"/>
      <c r="K44" s="66"/>
      <c r="L44" s="67"/>
      <c r="M44" s="67"/>
      <c r="N44" s="68"/>
      <c r="O44" s="68"/>
      <c r="P44" s="68"/>
      <c r="Q44" s="68"/>
      <c r="R44" s="68"/>
      <c r="S44" s="68"/>
      <c r="T44" s="68"/>
      <c r="U44" s="74"/>
      <c r="V44" s="74"/>
      <c r="W44" s="74"/>
      <c r="X44" s="74"/>
      <c r="Y44" s="74"/>
      <c r="Z44" s="74"/>
      <c r="AA44" s="74"/>
      <c r="AB44" s="74"/>
      <c r="AC44" s="74"/>
      <c r="AD44" s="74"/>
      <c r="AE44" s="74"/>
      <c r="AF44" s="74"/>
      <c r="AG44" s="74"/>
      <c r="AH44" s="74"/>
    </row>
    <row r="45" spans="1:34" ht="13.05" customHeight="1" thickTop="1">
      <c r="A45" s="87">
        <v>7</v>
      </c>
      <c r="B45" s="66" t="s">
        <v>736</v>
      </c>
      <c r="C45" s="66"/>
      <c r="D45" s="77"/>
      <c r="E45" s="66"/>
      <c r="F45" s="66"/>
      <c r="G45" s="66"/>
      <c r="H45" s="66"/>
      <c r="I45" s="66"/>
      <c r="J45" s="66"/>
      <c r="K45" s="66"/>
      <c r="L45" s="69"/>
      <c r="M45" s="69"/>
      <c r="N45" s="74"/>
      <c r="O45" s="74"/>
      <c r="P45" s="74"/>
      <c r="Q45" s="74"/>
      <c r="R45" s="74"/>
      <c r="S45" s="74"/>
      <c r="T45" s="74"/>
      <c r="U45" s="74"/>
      <c r="V45" s="74"/>
      <c r="W45" s="74"/>
      <c r="X45" s="74"/>
      <c r="Y45" s="74"/>
      <c r="Z45" s="74"/>
      <c r="AA45" s="74"/>
      <c r="AB45" s="74"/>
      <c r="AC45" s="74"/>
      <c r="AD45" s="74"/>
      <c r="AE45" s="74"/>
      <c r="AF45" s="74"/>
      <c r="AG45" s="74"/>
      <c r="AH45" s="74"/>
    </row>
    <row r="46" spans="1:34" ht="13.05" customHeight="1">
      <c r="A46" s="87">
        <v>8</v>
      </c>
      <c r="B46" s="78" t="s">
        <v>737</v>
      </c>
      <c r="C46" s="66"/>
      <c r="D46" s="77"/>
      <c r="E46" s="66"/>
      <c r="F46" s="66"/>
      <c r="G46" s="66"/>
      <c r="H46" s="66"/>
      <c r="I46" s="66"/>
      <c r="J46" s="66"/>
      <c r="K46" s="66"/>
      <c r="L46" s="69"/>
      <c r="M46" s="69"/>
      <c r="N46" s="74"/>
      <c r="O46" s="74"/>
      <c r="P46" s="74"/>
      <c r="Q46" s="74"/>
      <c r="R46" s="74"/>
      <c r="S46" s="74"/>
      <c r="T46" s="74"/>
      <c r="U46" s="74"/>
      <c r="V46" s="74"/>
      <c r="W46" s="74"/>
      <c r="X46" s="74"/>
      <c r="Y46" s="74"/>
      <c r="Z46" s="74"/>
      <c r="AA46" s="74"/>
      <c r="AB46" s="74"/>
      <c r="AC46" s="74"/>
      <c r="AD46" s="74"/>
      <c r="AE46" s="74"/>
      <c r="AF46" s="74"/>
      <c r="AG46" s="74"/>
      <c r="AH46" s="74"/>
    </row>
    <row r="47" spans="1:34" ht="13.05" customHeight="1">
      <c r="A47" s="87">
        <v>9</v>
      </c>
      <c r="B47" s="66" t="s">
        <v>738</v>
      </c>
      <c r="E47" s="66"/>
      <c r="F47" s="66"/>
      <c r="G47" s="66"/>
      <c r="H47" s="66"/>
      <c r="I47" s="66"/>
      <c r="J47" s="66"/>
      <c r="K47" s="66"/>
      <c r="L47" s="69"/>
      <c r="M47" s="69"/>
      <c r="N47" s="74"/>
      <c r="O47" s="74"/>
      <c r="P47" s="74"/>
      <c r="Q47" s="74"/>
      <c r="R47" s="74"/>
      <c r="S47" s="74"/>
      <c r="T47" s="74"/>
      <c r="U47" s="74"/>
      <c r="V47" s="74"/>
      <c r="W47" s="74"/>
      <c r="X47" s="74"/>
      <c r="Y47" s="74"/>
      <c r="Z47" s="74"/>
      <c r="AA47" s="74"/>
      <c r="AB47" s="74"/>
      <c r="AC47" s="74"/>
      <c r="AD47" s="74"/>
      <c r="AE47" s="74"/>
      <c r="AF47" s="74"/>
      <c r="AG47" s="74"/>
      <c r="AH47" s="74"/>
    </row>
    <row r="48" spans="1:34" ht="13.05" customHeight="1">
      <c r="A48" s="87">
        <v>10</v>
      </c>
      <c r="B48" s="66" t="s">
        <v>739</v>
      </c>
      <c r="E48" s="66"/>
      <c r="F48" s="66"/>
      <c r="G48" s="66"/>
      <c r="H48" s="66"/>
      <c r="I48" s="66"/>
      <c r="J48" s="66"/>
      <c r="K48" s="66"/>
      <c r="L48" s="69"/>
      <c r="M48" s="69"/>
      <c r="N48" s="74"/>
      <c r="O48" s="74"/>
      <c r="P48" s="74"/>
      <c r="Q48" s="74"/>
      <c r="R48" s="74"/>
      <c r="S48" s="74"/>
      <c r="T48" s="74"/>
      <c r="U48" s="74"/>
      <c r="V48" s="74"/>
      <c r="W48" s="74"/>
      <c r="X48" s="74"/>
      <c r="Y48" s="74"/>
      <c r="Z48" s="74"/>
      <c r="AA48" s="74"/>
      <c r="AB48" s="74"/>
      <c r="AC48" s="74"/>
      <c r="AD48" s="74"/>
      <c r="AE48" s="74"/>
      <c r="AF48" s="74"/>
      <c r="AG48" s="74"/>
      <c r="AH48" s="74"/>
    </row>
    <row r="49" spans="1:34" ht="13.05" customHeight="1">
      <c r="A49" s="87">
        <v>11</v>
      </c>
      <c r="B49" s="90" t="s">
        <v>740</v>
      </c>
      <c r="C49" s="87"/>
      <c r="D49" s="66"/>
      <c r="F49" s="66"/>
      <c r="G49" s="66"/>
      <c r="H49" s="66"/>
      <c r="I49" s="66"/>
      <c r="J49" s="66"/>
      <c r="K49" s="66"/>
      <c r="L49" s="69"/>
      <c r="M49" s="69"/>
      <c r="N49" s="74"/>
      <c r="O49" s="74"/>
      <c r="P49" s="74"/>
      <c r="Q49" s="74"/>
      <c r="R49" s="74"/>
      <c r="S49" s="74"/>
      <c r="T49" s="74"/>
      <c r="U49" s="74"/>
      <c r="V49" s="74"/>
      <c r="W49" s="74"/>
      <c r="X49" s="74"/>
      <c r="Y49" s="74"/>
      <c r="Z49" s="74"/>
      <c r="AA49" s="74"/>
      <c r="AB49" s="74"/>
      <c r="AC49" s="74"/>
      <c r="AD49" s="74"/>
      <c r="AE49" s="74"/>
      <c r="AF49" s="74"/>
      <c r="AG49" s="74"/>
      <c r="AH49" s="74"/>
    </row>
    <row r="50" spans="1:34" ht="13.05" customHeight="1">
      <c r="A50" s="87">
        <v>12</v>
      </c>
      <c r="B50" s="90" t="s">
        <v>741</v>
      </c>
      <c r="C50" s="87"/>
      <c r="D50" s="66"/>
      <c r="E50" s="66"/>
      <c r="F50" s="66"/>
      <c r="G50" s="66"/>
      <c r="H50" s="66"/>
      <c r="I50" s="66"/>
      <c r="J50" s="66"/>
      <c r="K50" s="66"/>
      <c r="L50" s="69"/>
      <c r="M50" s="69"/>
      <c r="N50" s="74"/>
      <c r="O50" s="74"/>
      <c r="P50" s="74"/>
      <c r="Q50" s="74"/>
      <c r="R50" s="74"/>
      <c r="S50" s="74"/>
      <c r="T50" s="74"/>
      <c r="U50" s="74"/>
      <c r="V50" s="74"/>
      <c r="W50" s="74"/>
      <c r="X50" s="74"/>
      <c r="Y50" s="74"/>
      <c r="Z50" s="74"/>
      <c r="AA50" s="74"/>
      <c r="AB50" s="74"/>
      <c r="AC50" s="74"/>
      <c r="AD50" s="74"/>
      <c r="AE50" s="74"/>
      <c r="AF50" s="74"/>
      <c r="AG50" s="74"/>
      <c r="AH50" s="74"/>
    </row>
    <row r="51" spans="1:34" ht="13.05" customHeight="1">
      <c r="A51" s="87">
        <v>13</v>
      </c>
      <c r="B51" s="90" t="s">
        <v>742</v>
      </c>
      <c r="C51" s="87"/>
      <c r="D51" s="66"/>
      <c r="E51" s="66"/>
      <c r="F51" s="66"/>
      <c r="G51" s="66"/>
      <c r="H51" s="66"/>
      <c r="I51" s="66"/>
      <c r="J51" s="66"/>
      <c r="K51" s="66"/>
      <c r="L51" s="69"/>
      <c r="M51" s="69"/>
      <c r="N51" s="74"/>
      <c r="O51" s="74"/>
      <c r="P51" s="74"/>
      <c r="Q51" s="74"/>
      <c r="R51" s="74"/>
      <c r="S51" s="74"/>
      <c r="T51" s="74"/>
      <c r="U51" s="74"/>
      <c r="V51" s="74"/>
      <c r="W51" s="74"/>
      <c r="X51" s="74"/>
      <c r="Y51" s="74"/>
      <c r="Z51" s="74"/>
      <c r="AA51" s="74"/>
      <c r="AB51" s="74"/>
      <c r="AC51" s="74"/>
      <c r="AD51" s="74"/>
      <c r="AE51" s="74"/>
      <c r="AF51" s="74"/>
      <c r="AG51" s="74"/>
      <c r="AH51" s="74"/>
    </row>
    <row r="52" spans="1:34" ht="13.05" customHeight="1">
      <c r="A52" s="87">
        <v>14</v>
      </c>
      <c r="B52" s="66" t="s">
        <v>743</v>
      </c>
      <c r="C52" s="87"/>
      <c r="D52" s="66"/>
      <c r="E52" s="66"/>
      <c r="F52" s="66"/>
      <c r="G52" s="66"/>
      <c r="H52" s="66"/>
      <c r="I52" s="66"/>
      <c r="J52" s="66"/>
      <c r="K52" s="66"/>
      <c r="L52" s="69"/>
      <c r="M52" s="69"/>
      <c r="N52" s="74"/>
      <c r="O52" s="74"/>
      <c r="P52" s="74"/>
      <c r="Q52" s="74"/>
      <c r="R52" s="74"/>
      <c r="S52" s="74"/>
      <c r="T52" s="74"/>
      <c r="U52" s="74"/>
      <c r="V52" s="74"/>
      <c r="W52" s="74"/>
      <c r="X52" s="74"/>
      <c r="Y52" s="74"/>
      <c r="Z52" s="74"/>
      <c r="AA52" s="74"/>
      <c r="AB52" s="74"/>
      <c r="AC52" s="74"/>
      <c r="AD52" s="74"/>
      <c r="AE52" s="74"/>
      <c r="AF52" s="74"/>
      <c r="AG52" s="74"/>
      <c r="AH52" s="74"/>
    </row>
    <row r="53" spans="1:34" ht="13.05" customHeight="1">
      <c r="A53" s="87">
        <v>15</v>
      </c>
      <c r="B53" s="90" t="s">
        <v>744</v>
      </c>
      <c r="C53" s="87"/>
      <c r="D53" s="66"/>
      <c r="E53" s="66"/>
      <c r="F53" s="66"/>
      <c r="G53" s="66"/>
      <c r="H53" s="66"/>
      <c r="I53" s="66"/>
      <c r="J53" s="66"/>
      <c r="K53" s="66"/>
      <c r="L53" s="69"/>
      <c r="M53" s="69"/>
      <c r="N53" s="74"/>
      <c r="O53" s="74"/>
      <c r="P53" s="74"/>
      <c r="Q53" s="74"/>
      <c r="R53" s="74"/>
      <c r="S53" s="74"/>
      <c r="T53" s="74"/>
      <c r="U53" s="74"/>
      <c r="V53" s="74"/>
      <c r="W53" s="74"/>
      <c r="X53" s="74"/>
      <c r="Y53" s="74"/>
      <c r="Z53" s="74"/>
      <c r="AA53" s="74"/>
      <c r="AB53" s="74"/>
      <c r="AC53" s="74"/>
      <c r="AD53" s="74"/>
      <c r="AE53" s="74"/>
      <c r="AF53" s="74"/>
      <c r="AG53" s="74"/>
      <c r="AH53" s="74"/>
    </row>
    <row r="54" spans="1:34" ht="13.05" customHeight="1">
      <c r="A54" s="87">
        <v>16</v>
      </c>
      <c r="B54" s="90" t="s">
        <v>745</v>
      </c>
      <c r="C54" s="87"/>
      <c r="D54" s="66"/>
      <c r="E54" s="66"/>
      <c r="F54" s="66"/>
      <c r="G54" s="66"/>
      <c r="H54" s="66"/>
      <c r="I54" s="66"/>
      <c r="J54" s="66"/>
      <c r="K54" s="66"/>
      <c r="L54" s="69"/>
      <c r="M54" s="69"/>
      <c r="N54" s="74"/>
      <c r="O54" s="74"/>
      <c r="P54" s="74"/>
      <c r="Q54" s="74"/>
      <c r="R54" s="74"/>
      <c r="S54" s="74"/>
      <c r="T54" s="74"/>
      <c r="U54" s="74"/>
      <c r="V54" s="74"/>
      <c r="W54" s="74"/>
      <c r="X54" s="74"/>
      <c r="Y54" s="74"/>
      <c r="Z54" s="74"/>
      <c r="AA54" s="74"/>
      <c r="AB54" s="74"/>
      <c r="AC54" s="74"/>
      <c r="AD54" s="74"/>
      <c r="AE54" s="74"/>
      <c r="AF54" s="74"/>
      <c r="AG54" s="74"/>
      <c r="AH54" s="74"/>
    </row>
    <row r="55" spans="1:34" ht="10.199999999999999" thickBot="1">
      <c r="A55" s="78"/>
      <c r="C55" s="78"/>
      <c r="D55" s="78"/>
      <c r="E55" s="78"/>
      <c r="F55" s="78"/>
      <c r="G55" s="78"/>
      <c r="H55" s="78"/>
      <c r="I55" s="78"/>
      <c r="J55" s="78"/>
      <c r="K55" s="78"/>
      <c r="L55" s="79"/>
      <c r="M55" s="79"/>
      <c r="N55" s="79"/>
      <c r="O55" s="79"/>
      <c r="P55" s="79"/>
      <c r="Q55" s="79"/>
      <c r="R55" s="79"/>
      <c r="S55" s="79"/>
      <c r="T55" s="79"/>
      <c r="U55" s="161"/>
      <c r="V55" s="161"/>
      <c r="W55" s="161"/>
      <c r="X55" s="161"/>
      <c r="Y55" s="161"/>
      <c r="Z55" s="161"/>
      <c r="AA55" s="161"/>
      <c r="AB55" s="161"/>
      <c r="AC55" s="161"/>
      <c r="AD55" s="161"/>
      <c r="AE55" s="161"/>
      <c r="AF55" s="161"/>
      <c r="AG55" s="161"/>
      <c r="AH55" s="161"/>
    </row>
    <row r="56" spans="1:34" ht="10.199999999999999" thickTop="1">
      <c r="C56" s="80"/>
      <c r="D56" s="80"/>
      <c r="E56" s="80"/>
    </row>
    <row r="57" spans="1:34">
      <c r="A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row>
    <row r="58" spans="1:34" s="78" customFormat="1"/>
    <row r="59" spans="1:34" s="78" customFormat="1" ht="9.75" customHeight="1"/>
    <row r="60" spans="1:34" s="78" customFormat="1"/>
    <row r="61" spans="1:34" s="78" customFormat="1" ht="9"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row>
    <row r="62" spans="1:34" s="78" customForma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row>
    <row r="63" spans="1:34" s="78" customForma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row>
    <row r="64" spans="1:34" s="78" customForma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row>
    <row r="65" spans="1:34" s="78" customForma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row>
    <row r="66" spans="1:34" s="78" customForma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row>
    <row r="67" spans="1:34" s="78" customForma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row>
    <row r="68" spans="1:34" s="78" customForma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row>
    <row r="69" spans="1:34" s="78" customForma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row>
    <row r="70" spans="1:34" s="78" customForma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row>
  </sheetData>
  <sheetProtection algorithmName="SHA-512" hashValue="PD15QczRgLAv472LWJGFhEAoYacut8l9mWNDqe7py8LkNlo9N/YBcLqrvOTdGenGqTv0pOZ1VNaZr6XJXm/i9g==" saltValue="THl2tGBomj6F2yfosXKM0w==" spinCount="100000" sheet="1" objects="1" scenarios="1" formatColumns="0" formatRows="0" autoFilter="0"/>
  <mergeCells count="45">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34:F34"/>
    <mergeCell ref="A36:F36"/>
    <mergeCell ref="AI14:AI15"/>
    <mergeCell ref="AJ14:AJ15"/>
    <mergeCell ref="AE14:AE15"/>
    <mergeCell ref="AF14:AF15"/>
    <mergeCell ref="AG14:AG15"/>
    <mergeCell ref="AH14:AH15"/>
    <mergeCell ref="L14:L15"/>
    <mergeCell ref="M14:M15"/>
    <mergeCell ref="N14:Q14"/>
    <mergeCell ref="V14:V15"/>
    <mergeCell ref="W14:W15"/>
    <mergeCell ref="X14:X15"/>
    <mergeCell ref="A29:AJ29"/>
    <mergeCell ref="U13:U15"/>
    <mergeCell ref="V13:Y13"/>
    <mergeCell ref="Z13:Z15"/>
    <mergeCell ref="AA13:AD13"/>
    <mergeCell ref="Y14:Y15"/>
    <mergeCell ref="AA14:AA15"/>
    <mergeCell ref="AB14:AB15"/>
    <mergeCell ref="AC14:AC15"/>
  </mergeCells>
  <dataValidations count="1">
    <dataValidation type="list" allowBlank="1" showInputMessage="1" showErrorMessage="1" sqref="I30:I32" xr:uid="{DE9C157C-A2DD-9B4E-AEE4-B3CDBCC1DDE9}">
      <formula1>$A$63:$A$66</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AA4EF-4288-8E42-B06C-D53B27D714E2}">
  <sheetPr codeName="Hoja8">
    <outlinePr summaryBelow="0" summaryRight="0"/>
  </sheetPr>
  <dimension ref="A1:AP237"/>
  <sheetViews>
    <sheetView showGridLines="0" workbookViewId="0">
      <selection activeCell="V74" sqref="V74"/>
    </sheetView>
  </sheetViews>
  <sheetFormatPr baseColWidth="10" defaultColWidth="11.44140625" defaultRowHeight="9.6" outlineLevelRow="3"/>
  <cols>
    <col min="1" max="1" width="4.77734375" style="59" bestFit="1" customWidth="1"/>
    <col min="2" max="6" width="4.109375" style="59" customWidth="1"/>
    <col min="7" max="7" width="24.44140625" style="59" bestFit="1" customWidth="1"/>
    <col min="8" max="8" width="30.77734375" style="59" bestFit="1" customWidth="1"/>
    <col min="9" max="9" width="6.77734375" style="59" hidden="1" customWidth="1"/>
    <col min="10" max="10" width="7.77734375" style="59" hidden="1" customWidth="1"/>
    <col min="11" max="11" width="5.44140625" style="59" hidden="1" customWidth="1"/>
    <col min="12" max="12" width="15.44140625" style="59" hidden="1" customWidth="1"/>
    <col min="13" max="13" width="18.44140625" style="59" hidden="1" customWidth="1"/>
    <col min="14" max="16" width="4.44140625" style="59" bestFit="1" customWidth="1"/>
    <col min="17" max="17" width="5.109375" style="59" bestFit="1" customWidth="1"/>
    <col min="18" max="18" width="7.44140625" style="59" bestFit="1" customWidth="1"/>
    <col min="19" max="19" width="14.44140625" style="59" customWidth="1"/>
    <col min="20" max="20" width="19.44140625" style="59" customWidth="1"/>
    <col min="21" max="21" width="6.44140625" style="59" customWidth="1"/>
    <col min="22" max="22" width="12.44140625" style="59" customWidth="1"/>
    <col min="23" max="23" width="16.44140625" style="59" customWidth="1"/>
    <col min="24" max="24" width="18" style="59" customWidth="1"/>
    <col min="25" max="25" width="7.44140625" style="59" hidden="1" customWidth="1"/>
    <col min="26" max="26" width="18" style="59" hidden="1" customWidth="1"/>
    <col min="27" max="27" width="17.44140625" style="59" hidden="1" customWidth="1"/>
    <col min="28" max="28" width="0" style="59" hidden="1" customWidth="1"/>
    <col min="29" max="29" width="6.77734375" style="59" hidden="1" customWidth="1"/>
    <col min="30" max="30" width="13.109375" style="59" hidden="1" customWidth="1"/>
    <col min="31" max="31" width="19.44140625" style="59" hidden="1" customWidth="1"/>
    <col min="32" max="32" width="0" style="59" hidden="1" customWidth="1"/>
    <col min="33" max="33" width="6.44140625" style="59" hidden="1" customWidth="1"/>
    <col min="34" max="34" width="14.44140625" style="59" hidden="1" customWidth="1"/>
    <col min="35" max="35" width="18.77734375" style="59" hidden="1" customWidth="1"/>
    <col min="36" max="36" width="0" style="59" hidden="1" customWidth="1"/>
    <col min="37" max="37" width="7.44140625" style="59" hidden="1" customWidth="1"/>
    <col min="38" max="38" width="12.44140625" style="59" hidden="1" customWidth="1"/>
    <col min="39" max="39" width="17" style="59" hidden="1" customWidth="1"/>
    <col min="40" max="40" width="10.44140625" style="59" hidden="1" customWidth="1"/>
    <col min="41" max="16384" width="11.44140625" style="59"/>
  </cols>
  <sheetData>
    <row r="1" spans="1:42" ht="12">
      <c r="A1" s="58" t="s">
        <v>589</v>
      </c>
    </row>
    <row r="2" spans="1:42" ht="15.6">
      <c r="A2" s="229" t="s">
        <v>590</v>
      </c>
    </row>
    <row r="5" spans="1:42" ht="18">
      <c r="A5" s="60" t="s">
        <v>591</v>
      </c>
    </row>
    <row r="7" spans="1:42" ht="10.199999999999999">
      <c r="A7" s="562" t="s">
        <v>592</v>
      </c>
      <c r="B7" s="563"/>
      <c r="C7" s="563"/>
      <c r="D7" s="563"/>
      <c r="E7" s="563"/>
      <c r="F7" s="563"/>
      <c r="G7" s="88">
        <v>2022</v>
      </c>
    </row>
    <row r="8" spans="1:42" ht="10.199999999999999">
      <c r="A8" s="562" t="s">
        <v>593</v>
      </c>
      <c r="B8" s="563"/>
      <c r="C8" s="563"/>
      <c r="D8" s="563"/>
      <c r="E8" s="563"/>
      <c r="F8" s="563"/>
      <c r="G8" s="88">
        <v>169</v>
      </c>
    </row>
    <row r="9" spans="1:42" ht="10.199999999999999">
      <c r="A9" s="562" t="s">
        <v>594</v>
      </c>
      <c r="B9" s="563"/>
      <c r="C9" s="563"/>
      <c r="D9" s="563"/>
      <c r="E9" s="563"/>
      <c r="F9" s="563"/>
      <c r="G9" s="88" t="s">
        <v>746</v>
      </c>
    </row>
    <row r="10" spans="1:42" ht="10.199999999999999">
      <c r="A10" s="562" t="s">
        <v>596</v>
      </c>
      <c r="B10" s="563"/>
      <c r="C10" s="563"/>
      <c r="D10" s="563"/>
      <c r="E10" s="563"/>
      <c r="F10" s="563"/>
      <c r="G10" s="88" t="s">
        <v>817</v>
      </c>
    </row>
    <row r="12" spans="1:42" ht="29.2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605" t="s">
        <v>818</v>
      </c>
      <c r="V12" s="606"/>
      <c r="W12" s="606"/>
      <c r="X12" s="606"/>
      <c r="Y12" s="606"/>
      <c r="Z12" s="606"/>
      <c r="AA12" s="606"/>
      <c r="AB12" s="606"/>
      <c r="AC12" s="606"/>
      <c r="AD12" s="606"/>
      <c r="AE12" s="606"/>
      <c r="AF12" s="606"/>
      <c r="AG12" s="606"/>
      <c r="AH12" s="606"/>
      <c r="AI12" s="606"/>
      <c r="AJ12" s="606"/>
      <c r="AK12" s="604" t="s">
        <v>601</v>
      </c>
      <c r="AL12" s="607"/>
      <c r="AM12" s="607"/>
      <c r="AN12" s="607"/>
      <c r="AO12" s="573" t="s">
        <v>602</v>
      </c>
      <c r="AP12" s="574"/>
    </row>
    <row r="13" spans="1:42" ht="33"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67" t="s">
        <v>819</v>
      </c>
      <c r="V13" s="568"/>
      <c r="W13" s="568"/>
      <c r="X13" s="569"/>
      <c r="Y13" s="582" t="s">
        <v>820</v>
      </c>
      <c r="Z13" s="583"/>
      <c r="AA13" s="583"/>
      <c r="AB13" s="584"/>
      <c r="AC13" s="567" t="s">
        <v>821</v>
      </c>
      <c r="AD13" s="568"/>
      <c r="AE13" s="568"/>
      <c r="AF13" s="569"/>
      <c r="AG13" s="567" t="s">
        <v>822</v>
      </c>
      <c r="AH13" s="568"/>
      <c r="AI13" s="568"/>
      <c r="AJ13" s="568"/>
      <c r="AK13" s="608"/>
      <c r="AL13" s="609"/>
      <c r="AM13" s="609"/>
      <c r="AN13" s="609"/>
      <c r="AO13" s="575"/>
      <c r="AP13" s="576"/>
    </row>
    <row r="14" spans="1:42" ht="33"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602" t="s">
        <v>622</v>
      </c>
      <c r="V14" s="602" t="s">
        <v>623</v>
      </c>
      <c r="W14" s="602" t="s">
        <v>823</v>
      </c>
      <c r="X14" s="602" t="s">
        <v>625</v>
      </c>
      <c r="Y14" s="604" t="s">
        <v>622</v>
      </c>
      <c r="Z14" s="604" t="s">
        <v>623</v>
      </c>
      <c r="AA14" s="604" t="s">
        <v>823</v>
      </c>
      <c r="AB14" s="604" t="s">
        <v>625</v>
      </c>
      <c r="AC14" s="604" t="s">
        <v>622</v>
      </c>
      <c r="AD14" s="604" t="s">
        <v>623</v>
      </c>
      <c r="AE14" s="604" t="s">
        <v>824</v>
      </c>
      <c r="AF14" s="604" t="s">
        <v>625</v>
      </c>
      <c r="AG14" s="602" t="s">
        <v>622</v>
      </c>
      <c r="AH14" s="602" t="s">
        <v>623</v>
      </c>
      <c r="AI14" s="602" t="s">
        <v>825</v>
      </c>
      <c r="AJ14" s="602" t="s">
        <v>625</v>
      </c>
      <c r="AK14" s="579" t="s">
        <v>627</v>
      </c>
      <c r="AL14" s="602" t="s">
        <v>628</v>
      </c>
      <c r="AM14" s="602" t="s">
        <v>629</v>
      </c>
      <c r="AN14" s="602" t="s">
        <v>625</v>
      </c>
      <c r="AO14" s="590" t="s">
        <v>630</v>
      </c>
      <c r="AP14" s="591" t="s">
        <v>631</v>
      </c>
    </row>
    <row r="15" spans="1:42"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603"/>
      <c r="V15" s="603"/>
      <c r="W15" s="603"/>
      <c r="X15" s="603"/>
      <c r="Y15" s="603"/>
      <c r="Z15" s="603"/>
      <c r="AA15" s="603"/>
      <c r="AB15" s="603"/>
      <c r="AC15" s="603"/>
      <c r="AD15" s="603"/>
      <c r="AE15" s="603"/>
      <c r="AF15" s="603"/>
      <c r="AG15" s="603"/>
      <c r="AH15" s="603"/>
      <c r="AI15" s="603"/>
      <c r="AJ15" s="603"/>
      <c r="AK15" s="601"/>
      <c r="AL15" s="603"/>
      <c r="AM15" s="603"/>
      <c r="AN15" s="603"/>
      <c r="AO15" s="590"/>
      <c r="AP15" s="591"/>
    </row>
    <row r="16" spans="1:42" ht="48.75" customHeight="1" thickBot="1">
      <c r="A16" s="63">
        <v>1</v>
      </c>
      <c r="B16" s="162">
        <v>0</v>
      </c>
      <c r="C16" s="162">
        <v>0</v>
      </c>
      <c r="D16" s="162">
        <v>0</v>
      </c>
      <c r="E16" s="162" t="s">
        <v>209</v>
      </c>
      <c r="F16" s="162" t="s">
        <v>287</v>
      </c>
      <c r="G16" s="163" t="s">
        <v>478</v>
      </c>
      <c r="H16" s="164" t="s">
        <v>826</v>
      </c>
      <c r="I16" s="163" t="s">
        <v>18</v>
      </c>
      <c r="J16" s="163" t="s">
        <v>172</v>
      </c>
      <c r="K16" s="163" t="s">
        <v>172</v>
      </c>
      <c r="L16" s="165" t="s">
        <v>827</v>
      </c>
      <c r="M16" s="165" t="s">
        <v>828</v>
      </c>
      <c r="N16" s="100">
        <f>(((N17+N18+N19+N20))/4)*0%</f>
        <v>0</v>
      </c>
      <c r="O16" s="100">
        <f>(((O17+O18+O19+O20))/2)*10%</f>
        <v>0.2</v>
      </c>
      <c r="P16" s="100">
        <f>(((P17+P18+P19+P20))/2)*10%</f>
        <v>0.1</v>
      </c>
      <c r="Q16" s="100">
        <f>(((Q17+Q18+Q19+Q20))/2)*10%</f>
        <v>0.1</v>
      </c>
      <c r="R16" s="100">
        <f>N16+O16+P16+Q16</f>
        <v>0.4</v>
      </c>
      <c r="S16" s="105" t="s">
        <v>829</v>
      </c>
      <c r="T16" s="166" t="s">
        <v>830</v>
      </c>
      <c r="U16" s="100">
        <f>(((U17+U18+U19+U20))/4)*0%</f>
        <v>0</v>
      </c>
      <c r="V16" s="100" t="str">
        <f>IF(U16="","No hay ejecución",IF(AND(N16=0),"No hay Programación", U16/N16))</f>
        <v>No hay Programación</v>
      </c>
      <c r="W16" s="167" t="str">
        <f>IF(V16="No hay ejecución","NA",IF(V16&gt;=90%,"De acuerdo a lo programado",IF(V16&gt;=70%,"Atraso Leve",IF(V16&lt;70%,"En Riesgo de no Cumplimiento"))))</f>
        <v>De acuerdo a lo programado</v>
      </c>
      <c r="X16" s="168" t="s">
        <v>831</v>
      </c>
      <c r="Y16" s="100">
        <f>(((Y17+Y18+Y19+Y20))/4)*20%</f>
        <v>0</v>
      </c>
      <c r="Z16" s="100">
        <f>IF(Y16="","No hay ejecución",IF(AND(O16=0),"No hay Programación", Y16/O16))</f>
        <v>0</v>
      </c>
      <c r="AA16" s="105" t="str">
        <f t="shared" ref="AA16:AA79" si="0">IF(Z16="No hay ejecución","NA",IF(Z16&gt;=90%,"De acuerdo a lo programado",IF(Z16&gt;=70%,"Atraso Leve",IF(Z16&lt;70%,"En Riesgo de no Cumplimiento"))))</f>
        <v>En Riesgo de no Cumplimiento</v>
      </c>
      <c r="AB16" s="106"/>
      <c r="AC16" s="100">
        <f>(((AC17+AC18+AC19+AC20))/4)*10%</f>
        <v>0</v>
      </c>
      <c r="AD16" s="100">
        <f>IF(AC16="","No hay ejecución",IF(AND(P16=0),"No hay Programación", AC16/P16))</f>
        <v>0</v>
      </c>
      <c r="AE16" s="105" t="str">
        <f t="shared" ref="AE16:AE20" si="1">IF(AD16="No hay ejecución","NA",IF(AD16&gt;=90%,"De acuerdo a lo programado",IF(AD16&gt;=70%,"Atraso Leve",IF(AD16&lt;70%,"En Riesgo de no Cumplimiento"))))</f>
        <v>En Riesgo de no Cumplimiento</v>
      </c>
      <c r="AF16" s="106"/>
      <c r="AG16" s="100">
        <f>(((AG17+AG18+AG19+AG20))/4)*10%</f>
        <v>0</v>
      </c>
      <c r="AH16" s="100">
        <f t="shared" ref="AH16:AH20" si="2">IF(AG16="","No hay ejecución",IF(AND(Q16=0),"No hay Programación", AG16/Q16))</f>
        <v>0</v>
      </c>
      <c r="AI16" s="105" t="str">
        <f t="shared" ref="AI16:AI68" si="3">IF(AH16="No hay ejecución","NA",IF(AH16&gt;=90%,"De acuerdo a lo programado",IF(AH16&gt;=70%,"Atraso Leve",IF(AH16&lt;70%,"En Riesgo de no Cumplimiento"))))</f>
        <v>En Riesgo de no Cumplimiento</v>
      </c>
      <c r="AJ16" s="106"/>
      <c r="AK16" s="100">
        <f>U16+Y16+AC16+AG16</f>
        <v>0</v>
      </c>
      <c r="AL16" s="100" t="str">
        <f t="shared" ref="AL16:AL79" si="4">IF(AK16=0,"No hay ejecución",IF(AND(R16=0),"No hay Programación", AK16/R16))</f>
        <v>No hay ejecución</v>
      </c>
      <c r="AM16" s="105" t="str">
        <f t="shared" ref="AM16:AM79" si="5">IF(AL16="No hay ejecución","NC",IF(AL16&gt;=90%,"De acuerdo a lo programado",IF(AL16&gt;=70%,"Atraso Leve",IF(AL16&lt;70%,"En Riesgo de no Cumplimiento"))))</f>
        <v>NC</v>
      </c>
      <c r="AN16" s="106"/>
      <c r="AO16" s="99">
        <f>SUM(AO17:AO20)</f>
        <v>0</v>
      </c>
      <c r="AP16" s="103" t="s">
        <v>502</v>
      </c>
    </row>
    <row r="17" spans="1:42" s="117" customFormat="1" ht="24.6" outlineLevel="3" thickTop="1" thickBot="1">
      <c r="A17" s="109" t="s">
        <v>41</v>
      </c>
      <c r="B17" s="169">
        <v>0</v>
      </c>
      <c r="C17" s="169">
        <v>0</v>
      </c>
      <c r="D17" s="169">
        <v>0</v>
      </c>
      <c r="E17" s="169" t="s">
        <v>209</v>
      </c>
      <c r="F17" s="169" t="s">
        <v>287</v>
      </c>
      <c r="G17" s="170" t="s">
        <v>478</v>
      </c>
      <c r="H17" s="171" t="s">
        <v>832</v>
      </c>
      <c r="I17" s="170" t="s">
        <v>20</v>
      </c>
      <c r="J17" s="170" t="s">
        <v>172</v>
      </c>
      <c r="K17" s="170" t="s">
        <v>172</v>
      </c>
      <c r="L17" s="172" t="s">
        <v>833</v>
      </c>
      <c r="M17" s="172" t="s">
        <v>834</v>
      </c>
      <c r="N17" s="126">
        <v>0</v>
      </c>
      <c r="O17" s="126">
        <v>1</v>
      </c>
      <c r="P17" s="126">
        <v>0</v>
      </c>
      <c r="Q17" s="126">
        <v>0</v>
      </c>
      <c r="R17" s="111">
        <f>N17+O17+P17+Q17</f>
        <v>1</v>
      </c>
      <c r="S17" s="115" t="s">
        <v>829</v>
      </c>
      <c r="T17" s="173" t="s">
        <v>835</v>
      </c>
      <c r="U17" s="113">
        <v>0</v>
      </c>
      <c r="V17" s="114" t="str">
        <f t="shared" ref="V17:V20" si="6">IF(U17="","No hay ejecución",IF(AND(N17=0),"No hay Programación", U17/N17))</f>
        <v>No hay Programación</v>
      </c>
      <c r="W17" s="174" t="str">
        <f t="shared" ref="W17:W80" si="7">IF(V17="No hay ejecución","NA",IF(V17&gt;=90%,"De acuerdo a lo programado",IF(V17&gt;=70%,"Atraso Leve",IF(V17&lt;70%,"En Riesgo de no Cumplimiento"))))</f>
        <v>De acuerdo a lo programado</v>
      </c>
      <c r="X17" s="112" t="s">
        <v>172</v>
      </c>
      <c r="Y17" s="113"/>
      <c r="Z17" s="114" t="str">
        <f t="shared" ref="Z17:Z68" si="8">IF(Y17="","No hay ejecución",IF(AND(O17=0),"No hay Programación", Y17/O17))</f>
        <v>No hay ejecución</v>
      </c>
      <c r="AA17" s="115" t="str">
        <f>IF(Z17="No hay ejecución","NA",IF(Z17&gt;=90%,"De acuerdo a lo programado",IF(Z17&gt;=70%,"Atraso Leve",IF(Z17&lt;70%,"En Riesgo de no Cumplimiento"))))</f>
        <v>NA</v>
      </c>
      <c r="AB17" s="116"/>
      <c r="AC17" s="113"/>
      <c r="AD17" s="114" t="str">
        <f t="shared" ref="AD17:AD20" si="9">IF(AC17="","No hay ejecución",IF(AND(P17=0),"No hay Programación", AC17/P17))</f>
        <v>No hay ejecución</v>
      </c>
      <c r="AE17" s="115" t="str">
        <f t="shared" si="1"/>
        <v>NA</v>
      </c>
      <c r="AF17" s="116"/>
      <c r="AG17" s="113"/>
      <c r="AH17" s="114" t="str">
        <f t="shared" si="2"/>
        <v>No hay ejecución</v>
      </c>
      <c r="AI17" s="115" t="str">
        <f t="shared" si="3"/>
        <v>NA</v>
      </c>
      <c r="AJ17" s="116"/>
      <c r="AK17" s="175">
        <f t="shared" ref="AK17:AK29" si="10">U17+Y17+AC17+AG17</f>
        <v>0</v>
      </c>
      <c r="AL17" s="114" t="str">
        <f t="shared" si="4"/>
        <v>No hay ejecución</v>
      </c>
      <c r="AM17" s="115" t="str">
        <f t="shared" si="5"/>
        <v>NC</v>
      </c>
      <c r="AN17" s="116"/>
      <c r="AO17" s="113">
        <v>0</v>
      </c>
      <c r="AP17" s="103" t="s">
        <v>502</v>
      </c>
    </row>
    <row r="18" spans="1:42" s="117" customFormat="1" ht="16.8" outlineLevel="3" thickTop="1" thickBot="1">
      <c r="A18" s="109" t="s">
        <v>46</v>
      </c>
      <c r="B18" s="169">
        <v>0</v>
      </c>
      <c r="C18" s="169">
        <v>0</v>
      </c>
      <c r="D18" s="169">
        <v>0</v>
      </c>
      <c r="E18" s="169" t="s">
        <v>209</v>
      </c>
      <c r="F18" s="169" t="s">
        <v>287</v>
      </c>
      <c r="G18" s="170" t="s">
        <v>478</v>
      </c>
      <c r="H18" s="171" t="s">
        <v>836</v>
      </c>
      <c r="I18" s="170" t="s">
        <v>20</v>
      </c>
      <c r="J18" s="170" t="s">
        <v>172</v>
      </c>
      <c r="K18" s="170" t="s">
        <v>172</v>
      </c>
      <c r="L18" s="172" t="s">
        <v>837</v>
      </c>
      <c r="M18" s="172" t="s">
        <v>838</v>
      </c>
      <c r="N18" s="126">
        <v>0</v>
      </c>
      <c r="O18" s="126">
        <v>1</v>
      </c>
      <c r="P18" s="126">
        <v>0</v>
      </c>
      <c r="Q18" s="126">
        <v>0</v>
      </c>
      <c r="R18" s="111">
        <f t="shared" ref="R18:R68" si="11">N18+O18+P18+Q18</f>
        <v>1</v>
      </c>
      <c r="S18" s="115" t="s">
        <v>829</v>
      </c>
      <c r="T18" s="173" t="s">
        <v>839</v>
      </c>
      <c r="U18" s="113">
        <v>0</v>
      </c>
      <c r="V18" s="114" t="str">
        <f t="shared" si="6"/>
        <v>No hay Programación</v>
      </c>
      <c r="W18" s="174" t="str">
        <f t="shared" si="7"/>
        <v>De acuerdo a lo programado</v>
      </c>
      <c r="X18" s="112" t="s">
        <v>172</v>
      </c>
      <c r="Y18" s="113"/>
      <c r="Z18" s="114" t="str">
        <f t="shared" si="8"/>
        <v>No hay ejecución</v>
      </c>
      <c r="AA18" s="115" t="str">
        <f t="shared" si="0"/>
        <v>NA</v>
      </c>
      <c r="AB18" s="116"/>
      <c r="AC18" s="113"/>
      <c r="AD18" s="114" t="str">
        <f t="shared" si="9"/>
        <v>No hay ejecución</v>
      </c>
      <c r="AE18" s="115" t="str">
        <f t="shared" si="1"/>
        <v>NA</v>
      </c>
      <c r="AF18" s="116"/>
      <c r="AG18" s="113"/>
      <c r="AH18" s="114" t="str">
        <f t="shared" si="2"/>
        <v>No hay ejecución</v>
      </c>
      <c r="AI18" s="115" t="str">
        <f t="shared" si="3"/>
        <v>NA</v>
      </c>
      <c r="AJ18" s="116"/>
      <c r="AK18" s="175">
        <f t="shared" si="10"/>
        <v>0</v>
      </c>
      <c r="AL18" s="114" t="str">
        <f t="shared" si="4"/>
        <v>No hay ejecución</v>
      </c>
      <c r="AM18" s="115" t="str">
        <f t="shared" si="5"/>
        <v>NC</v>
      </c>
      <c r="AN18" s="116"/>
      <c r="AO18" s="113">
        <v>0</v>
      </c>
      <c r="AP18" s="103" t="s">
        <v>502</v>
      </c>
    </row>
    <row r="19" spans="1:42" s="117" customFormat="1" ht="16.8" outlineLevel="3" thickTop="1" thickBot="1">
      <c r="A19" s="109" t="s">
        <v>51</v>
      </c>
      <c r="B19" s="169">
        <v>0</v>
      </c>
      <c r="C19" s="169">
        <v>0</v>
      </c>
      <c r="D19" s="169">
        <v>0</v>
      </c>
      <c r="E19" s="169" t="s">
        <v>209</v>
      </c>
      <c r="F19" s="169" t="s">
        <v>287</v>
      </c>
      <c r="G19" s="170" t="s">
        <v>478</v>
      </c>
      <c r="H19" s="171" t="s">
        <v>840</v>
      </c>
      <c r="I19" s="170" t="s">
        <v>20</v>
      </c>
      <c r="J19" s="170" t="s">
        <v>172</v>
      </c>
      <c r="K19" s="170" t="s">
        <v>172</v>
      </c>
      <c r="L19" s="172" t="s">
        <v>804</v>
      </c>
      <c r="M19" s="172" t="s">
        <v>841</v>
      </c>
      <c r="N19" s="126">
        <v>1</v>
      </c>
      <c r="O19" s="126">
        <v>1</v>
      </c>
      <c r="P19" s="126">
        <v>1</v>
      </c>
      <c r="Q19" s="126">
        <v>1</v>
      </c>
      <c r="R19" s="111">
        <f t="shared" si="11"/>
        <v>4</v>
      </c>
      <c r="S19" s="115" t="s">
        <v>829</v>
      </c>
      <c r="T19" s="173" t="s">
        <v>842</v>
      </c>
      <c r="U19" s="113">
        <v>1</v>
      </c>
      <c r="V19" s="114">
        <f t="shared" si="6"/>
        <v>1</v>
      </c>
      <c r="W19" s="174" t="str">
        <f t="shared" si="7"/>
        <v>De acuerdo a lo programado</v>
      </c>
      <c r="X19" s="112" t="s">
        <v>172</v>
      </c>
      <c r="Y19" s="113"/>
      <c r="Z19" s="114" t="str">
        <f t="shared" si="8"/>
        <v>No hay ejecución</v>
      </c>
      <c r="AA19" s="115" t="str">
        <f t="shared" si="0"/>
        <v>NA</v>
      </c>
      <c r="AB19" s="116"/>
      <c r="AC19" s="113"/>
      <c r="AD19" s="114" t="str">
        <f t="shared" si="9"/>
        <v>No hay ejecución</v>
      </c>
      <c r="AE19" s="115" t="str">
        <f t="shared" si="1"/>
        <v>NA</v>
      </c>
      <c r="AF19" s="116"/>
      <c r="AG19" s="113"/>
      <c r="AH19" s="114" t="str">
        <f t="shared" si="2"/>
        <v>No hay ejecución</v>
      </c>
      <c r="AI19" s="115" t="str">
        <f t="shared" si="3"/>
        <v>NA</v>
      </c>
      <c r="AJ19" s="116"/>
      <c r="AK19" s="175">
        <f>U19+Y19+AC19+AG19</f>
        <v>1</v>
      </c>
      <c r="AL19" s="114">
        <f t="shared" si="4"/>
        <v>0.25</v>
      </c>
      <c r="AM19" s="115" t="str">
        <f t="shared" si="5"/>
        <v>En Riesgo de no Cumplimiento</v>
      </c>
      <c r="AN19" s="116"/>
      <c r="AO19" s="113">
        <v>0</v>
      </c>
      <c r="AP19" s="103" t="s">
        <v>502</v>
      </c>
    </row>
    <row r="20" spans="1:42" s="117" customFormat="1" ht="16.8" outlineLevel="3" thickTop="1" thickBot="1">
      <c r="A20" s="109" t="s">
        <v>645</v>
      </c>
      <c r="B20" s="169">
        <v>0</v>
      </c>
      <c r="C20" s="169">
        <v>0</v>
      </c>
      <c r="D20" s="169">
        <v>0</v>
      </c>
      <c r="E20" s="169" t="s">
        <v>209</v>
      </c>
      <c r="F20" s="169" t="s">
        <v>287</v>
      </c>
      <c r="G20" s="170" t="s">
        <v>478</v>
      </c>
      <c r="H20" s="171" t="s">
        <v>843</v>
      </c>
      <c r="I20" s="170" t="s">
        <v>20</v>
      </c>
      <c r="J20" s="170" t="s">
        <v>172</v>
      </c>
      <c r="K20" s="170" t="s">
        <v>172</v>
      </c>
      <c r="L20" s="172" t="s">
        <v>844</v>
      </c>
      <c r="M20" s="172" t="s">
        <v>828</v>
      </c>
      <c r="N20" s="126">
        <v>0</v>
      </c>
      <c r="O20" s="126">
        <v>1</v>
      </c>
      <c r="P20" s="126">
        <v>1</v>
      </c>
      <c r="Q20" s="126">
        <v>1</v>
      </c>
      <c r="R20" s="111">
        <f t="shared" si="11"/>
        <v>3</v>
      </c>
      <c r="S20" s="115" t="s">
        <v>829</v>
      </c>
      <c r="T20" s="173" t="s">
        <v>845</v>
      </c>
      <c r="U20" s="113">
        <v>1</v>
      </c>
      <c r="V20" s="114" t="str">
        <f t="shared" si="6"/>
        <v>No hay Programación</v>
      </c>
      <c r="W20" s="174" t="str">
        <f t="shared" si="7"/>
        <v>De acuerdo a lo programado</v>
      </c>
      <c r="X20" s="112" t="s">
        <v>172</v>
      </c>
      <c r="Y20" s="113"/>
      <c r="Z20" s="114" t="str">
        <f t="shared" si="8"/>
        <v>No hay ejecución</v>
      </c>
      <c r="AA20" s="115" t="str">
        <f t="shared" si="0"/>
        <v>NA</v>
      </c>
      <c r="AB20" s="116"/>
      <c r="AC20" s="113"/>
      <c r="AD20" s="114" t="str">
        <f t="shared" si="9"/>
        <v>No hay ejecución</v>
      </c>
      <c r="AE20" s="115" t="str">
        <f t="shared" si="1"/>
        <v>NA</v>
      </c>
      <c r="AF20" s="116"/>
      <c r="AG20" s="113"/>
      <c r="AH20" s="114" t="str">
        <f t="shared" si="2"/>
        <v>No hay ejecución</v>
      </c>
      <c r="AI20" s="115" t="str">
        <f t="shared" si="3"/>
        <v>NA</v>
      </c>
      <c r="AJ20" s="116"/>
      <c r="AK20" s="175">
        <f t="shared" si="10"/>
        <v>1</v>
      </c>
      <c r="AL20" s="114">
        <f t="shared" si="4"/>
        <v>0.33333333333333331</v>
      </c>
      <c r="AM20" s="115" t="str">
        <f t="shared" si="5"/>
        <v>En Riesgo de no Cumplimiento</v>
      </c>
      <c r="AN20" s="116"/>
      <c r="AO20" s="113">
        <v>0</v>
      </c>
      <c r="AP20" s="103" t="s">
        <v>502</v>
      </c>
    </row>
    <row r="21" spans="1:42" ht="52.05" customHeight="1" thickTop="1" thickBot="1">
      <c r="A21" s="63">
        <v>2</v>
      </c>
      <c r="B21" s="162">
        <v>0</v>
      </c>
      <c r="C21" s="162">
        <v>0</v>
      </c>
      <c r="D21" s="162">
        <v>0</v>
      </c>
      <c r="E21" s="162" t="s">
        <v>205</v>
      </c>
      <c r="F21" s="162" t="s">
        <v>287</v>
      </c>
      <c r="G21" s="163" t="s">
        <v>478</v>
      </c>
      <c r="H21" s="164" t="s">
        <v>846</v>
      </c>
      <c r="I21" s="163" t="s">
        <v>18</v>
      </c>
      <c r="J21" s="163" t="s">
        <v>172</v>
      </c>
      <c r="K21" s="163" t="s">
        <v>172</v>
      </c>
      <c r="L21" s="165" t="s">
        <v>847</v>
      </c>
      <c r="M21" s="165" t="s">
        <v>848</v>
      </c>
      <c r="N21" s="100">
        <f>((SUM(N22:N25))/6)*25%</f>
        <v>0</v>
      </c>
      <c r="O21" s="100">
        <f>((O22+O23+O24+O25)/6)*25%</f>
        <v>0.25</v>
      </c>
      <c r="P21" s="100">
        <f>((P22+P23+P24+P25)/5)*50%</f>
        <v>0.5</v>
      </c>
      <c r="Q21" s="100">
        <f>((Q22+Q23+Q24+Q25)/4)*25%</f>
        <v>0.25</v>
      </c>
      <c r="R21" s="100">
        <f>N21+O21+P21+Q21</f>
        <v>1</v>
      </c>
      <c r="S21" s="105" t="s">
        <v>829</v>
      </c>
      <c r="T21" s="176" t="s">
        <v>849</v>
      </c>
      <c r="U21" s="100">
        <f>((SUM(U22:U25))/6)*0%</f>
        <v>0</v>
      </c>
      <c r="V21" s="100" t="str">
        <f>IF(U21="","No hay ejecución",IF(AND(N21=0%),"No hay Programación", U21/N21))</f>
        <v>No hay Programación</v>
      </c>
      <c r="W21" s="167" t="str">
        <f t="shared" si="7"/>
        <v>De acuerdo a lo programado</v>
      </c>
      <c r="X21" s="168" t="s">
        <v>850</v>
      </c>
      <c r="Y21" s="100">
        <f>((Y22+Y23+Y24+Y25)/6)*25%</f>
        <v>0.25</v>
      </c>
      <c r="Z21" s="100">
        <f t="shared" si="8"/>
        <v>1</v>
      </c>
      <c r="AA21" s="105" t="str">
        <f t="shared" si="0"/>
        <v>De acuerdo a lo programado</v>
      </c>
      <c r="AB21" s="106"/>
      <c r="AC21" s="100">
        <f>((AC22+AC23+AC24+AC25)/5)*50%</f>
        <v>0.5</v>
      </c>
      <c r="AD21" s="100">
        <f>IF(AC21="","No hay ejecución",IF(AND(P21=0),"No hay Programación", AC21/P21))</f>
        <v>1</v>
      </c>
      <c r="AE21" s="100" t="str">
        <f>IF(AD21="","No hay ejecución",IF(AND(N21=0),"No hay Programación", AD21/N21))</f>
        <v>No hay Programación</v>
      </c>
      <c r="AF21" s="116"/>
      <c r="AG21" s="100">
        <f>((AG22+AG23+AG24+AG25)/4)*25%</f>
        <v>0.25</v>
      </c>
      <c r="AH21" s="100">
        <f>IF(AG21="","No hay ejecución",IF(AND(Q21=0),"No hay Programación", AG21/Q21))</f>
        <v>1</v>
      </c>
      <c r="AI21" s="105" t="str">
        <f t="shared" si="3"/>
        <v>De acuerdo a lo programado</v>
      </c>
      <c r="AJ21" s="106"/>
      <c r="AK21" s="100">
        <f>U21+Y21+AC21+AG21</f>
        <v>1</v>
      </c>
      <c r="AL21" s="100">
        <f t="shared" si="4"/>
        <v>1</v>
      </c>
      <c r="AM21" s="105" t="str">
        <f t="shared" si="5"/>
        <v>De acuerdo a lo programado</v>
      </c>
      <c r="AN21" s="106"/>
      <c r="AO21" s="99">
        <f>SUM(AO22:AO25)</f>
        <v>0</v>
      </c>
      <c r="AP21" s="103" t="s">
        <v>502</v>
      </c>
    </row>
    <row r="22" spans="1:42" s="117" customFormat="1" ht="24.6" outlineLevel="1" thickTop="1" thickBot="1">
      <c r="A22" s="109" t="s">
        <v>66</v>
      </c>
      <c r="B22" s="177">
        <v>0</v>
      </c>
      <c r="C22" s="177">
        <v>0</v>
      </c>
      <c r="D22" s="177">
        <v>0</v>
      </c>
      <c r="E22" s="177" t="s">
        <v>205</v>
      </c>
      <c r="F22" s="177" t="s">
        <v>287</v>
      </c>
      <c r="G22" s="178" t="s">
        <v>478</v>
      </c>
      <c r="H22" s="179" t="s">
        <v>851</v>
      </c>
      <c r="I22" s="170" t="s">
        <v>20</v>
      </c>
      <c r="J22" s="178" t="s">
        <v>172</v>
      </c>
      <c r="K22" s="178" t="s">
        <v>172</v>
      </c>
      <c r="L22" s="180" t="s">
        <v>852</v>
      </c>
      <c r="M22" s="180" t="s">
        <v>853</v>
      </c>
      <c r="N22" s="181">
        <v>0</v>
      </c>
      <c r="O22" s="181">
        <v>1</v>
      </c>
      <c r="P22" s="181">
        <v>0</v>
      </c>
      <c r="Q22" s="181">
        <v>0</v>
      </c>
      <c r="R22" s="119">
        <f t="shared" ref="R22:R24" si="12">N22+O22+P22+Q22</f>
        <v>1</v>
      </c>
      <c r="S22" s="123" t="s">
        <v>829</v>
      </c>
      <c r="T22" s="182" t="s">
        <v>854</v>
      </c>
      <c r="U22" s="113">
        <v>0</v>
      </c>
      <c r="V22" s="122" t="str">
        <f t="shared" ref="V22:V24" si="13">IF(U22="","No hay ejecución",IF(AND(N22=0%),"No hay Programación", U22/N22))</f>
        <v>No hay Programación</v>
      </c>
      <c r="W22" s="183" t="str">
        <f t="shared" si="7"/>
        <v>De acuerdo a lo programado</v>
      </c>
      <c r="X22" s="112" t="s">
        <v>172</v>
      </c>
      <c r="Y22" s="121">
        <v>1</v>
      </c>
      <c r="Z22" s="122">
        <f t="shared" si="8"/>
        <v>1</v>
      </c>
      <c r="AA22" s="123" t="str">
        <f t="shared" si="0"/>
        <v>De acuerdo a lo programado</v>
      </c>
      <c r="AB22" s="124"/>
      <c r="AC22" s="121">
        <v>0</v>
      </c>
      <c r="AD22" s="122" t="str">
        <f t="shared" ref="AD22:AD68" si="14">IF(AC22="","No hay ejecución",IF(AND(P22=0),"No hay Programación", AC22/P22))</f>
        <v>No hay Programación</v>
      </c>
      <c r="AE22" s="123" t="str">
        <f t="shared" ref="AE22:AE85" si="15">IF(AD22="No hay ejecución","NA",IF(AD22&gt;=90%,"De acuerdo a lo programado",IF(AD22&gt;=70%,"Atraso Leve",IF(AD22&lt;70%,"En Riesgo de no Cumplimiento"))))</f>
        <v>De acuerdo a lo programado</v>
      </c>
      <c r="AF22" s="124"/>
      <c r="AG22" s="121">
        <v>0</v>
      </c>
      <c r="AH22" s="122" t="str">
        <f t="shared" ref="AH22:AH85" si="16">IF(AG22="","No hay ejecución",IF(AND(Q22=0),"No hay Programación", AG22/Q22))</f>
        <v>No hay Programación</v>
      </c>
      <c r="AI22" s="123" t="str">
        <f t="shared" si="3"/>
        <v>De acuerdo a lo programado</v>
      </c>
      <c r="AJ22" s="124"/>
      <c r="AK22" s="184">
        <f t="shared" ref="AK22:AK24" si="17">U22+Y22+AC22+AG22</f>
        <v>1</v>
      </c>
      <c r="AL22" s="122">
        <f t="shared" si="4"/>
        <v>1</v>
      </c>
      <c r="AM22" s="123" t="str">
        <f t="shared" si="5"/>
        <v>De acuerdo a lo programado</v>
      </c>
      <c r="AN22" s="124"/>
      <c r="AO22" s="121">
        <v>0</v>
      </c>
      <c r="AP22" s="103" t="s">
        <v>502</v>
      </c>
    </row>
    <row r="23" spans="1:42" s="117" customFormat="1" ht="16.8" outlineLevel="1" thickTop="1" thickBot="1">
      <c r="A23" s="109" t="s">
        <v>147</v>
      </c>
      <c r="B23" s="177">
        <v>0</v>
      </c>
      <c r="C23" s="177">
        <v>0</v>
      </c>
      <c r="D23" s="177">
        <v>0</v>
      </c>
      <c r="E23" s="177" t="s">
        <v>205</v>
      </c>
      <c r="F23" s="177" t="s">
        <v>287</v>
      </c>
      <c r="G23" s="170" t="s">
        <v>478</v>
      </c>
      <c r="H23" s="171" t="s">
        <v>855</v>
      </c>
      <c r="I23" s="170" t="s">
        <v>20</v>
      </c>
      <c r="J23" s="170" t="s">
        <v>172</v>
      </c>
      <c r="K23" s="170" t="s">
        <v>172</v>
      </c>
      <c r="L23" s="172" t="s">
        <v>804</v>
      </c>
      <c r="M23" s="172" t="s">
        <v>841</v>
      </c>
      <c r="N23" s="126">
        <v>0</v>
      </c>
      <c r="O23" s="126">
        <v>3</v>
      </c>
      <c r="P23" s="126">
        <v>3</v>
      </c>
      <c r="Q23" s="126">
        <v>2</v>
      </c>
      <c r="R23" s="111">
        <f t="shared" si="12"/>
        <v>8</v>
      </c>
      <c r="S23" s="115" t="s">
        <v>829</v>
      </c>
      <c r="T23" s="185" t="s">
        <v>856</v>
      </c>
      <c r="U23" s="113">
        <v>0</v>
      </c>
      <c r="V23" s="114" t="str">
        <f t="shared" si="13"/>
        <v>No hay Programación</v>
      </c>
      <c r="W23" s="174" t="str">
        <f t="shared" si="7"/>
        <v>De acuerdo a lo programado</v>
      </c>
      <c r="X23" s="112" t="s">
        <v>172</v>
      </c>
      <c r="Y23" s="113">
        <v>3</v>
      </c>
      <c r="Z23" s="114">
        <f t="shared" si="8"/>
        <v>1</v>
      </c>
      <c r="AA23" s="115" t="str">
        <f t="shared" si="0"/>
        <v>De acuerdo a lo programado</v>
      </c>
      <c r="AB23" s="116"/>
      <c r="AC23" s="113">
        <v>3</v>
      </c>
      <c r="AD23" s="114">
        <f t="shared" si="14"/>
        <v>1</v>
      </c>
      <c r="AE23" s="115" t="str">
        <f t="shared" si="15"/>
        <v>De acuerdo a lo programado</v>
      </c>
      <c r="AF23" s="116"/>
      <c r="AG23" s="113">
        <v>2</v>
      </c>
      <c r="AH23" s="122">
        <f t="shared" si="16"/>
        <v>1</v>
      </c>
      <c r="AI23" s="123" t="str">
        <f t="shared" si="3"/>
        <v>De acuerdo a lo programado</v>
      </c>
      <c r="AJ23" s="116"/>
      <c r="AK23" s="175">
        <f t="shared" si="17"/>
        <v>8</v>
      </c>
      <c r="AL23" s="114">
        <f t="shared" si="4"/>
        <v>1</v>
      </c>
      <c r="AM23" s="115" t="str">
        <f t="shared" si="5"/>
        <v>De acuerdo a lo programado</v>
      </c>
      <c r="AN23" s="116"/>
      <c r="AO23" s="113">
        <v>0</v>
      </c>
      <c r="AP23" s="103" t="s">
        <v>502</v>
      </c>
    </row>
    <row r="24" spans="1:42" s="117" customFormat="1" ht="16.8" outlineLevel="1" thickTop="1" thickBot="1">
      <c r="A24" s="109" t="s">
        <v>151</v>
      </c>
      <c r="B24" s="177">
        <v>0</v>
      </c>
      <c r="C24" s="177">
        <v>0</v>
      </c>
      <c r="D24" s="177">
        <v>0</v>
      </c>
      <c r="E24" s="177" t="s">
        <v>205</v>
      </c>
      <c r="F24" s="177" t="s">
        <v>287</v>
      </c>
      <c r="G24" s="170" t="s">
        <v>478</v>
      </c>
      <c r="H24" s="171" t="s">
        <v>857</v>
      </c>
      <c r="I24" s="170" t="s">
        <v>20</v>
      </c>
      <c r="J24" s="170" t="s">
        <v>172</v>
      </c>
      <c r="K24" s="170" t="s">
        <v>172</v>
      </c>
      <c r="L24" s="172" t="s">
        <v>858</v>
      </c>
      <c r="M24" s="172" t="s">
        <v>841</v>
      </c>
      <c r="N24" s="126">
        <v>0</v>
      </c>
      <c r="O24" s="126">
        <v>2</v>
      </c>
      <c r="P24" s="126">
        <v>2</v>
      </c>
      <c r="Q24" s="126">
        <v>1</v>
      </c>
      <c r="R24" s="111">
        <f t="shared" si="12"/>
        <v>5</v>
      </c>
      <c r="S24" s="115" t="s">
        <v>829</v>
      </c>
      <c r="T24" s="185" t="s">
        <v>859</v>
      </c>
      <c r="U24" s="113">
        <v>0</v>
      </c>
      <c r="V24" s="114" t="str">
        <f t="shared" si="13"/>
        <v>No hay Programación</v>
      </c>
      <c r="W24" s="174" t="str">
        <f t="shared" si="7"/>
        <v>De acuerdo a lo programado</v>
      </c>
      <c r="X24" s="112" t="s">
        <v>172</v>
      </c>
      <c r="Y24" s="113">
        <v>2</v>
      </c>
      <c r="Z24" s="114">
        <f t="shared" si="8"/>
        <v>1</v>
      </c>
      <c r="AA24" s="115" t="str">
        <f t="shared" si="0"/>
        <v>De acuerdo a lo programado</v>
      </c>
      <c r="AB24" s="116"/>
      <c r="AC24" s="113">
        <v>2</v>
      </c>
      <c r="AD24" s="114">
        <f t="shared" si="14"/>
        <v>1</v>
      </c>
      <c r="AE24" s="115" t="str">
        <f t="shared" si="15"/>
        <v>De acuerdo a lo programado</v>
      </c>
      <c r="AF24" s="116"/>
      <c r="AG24" s="113">
        <v>1</v>
      </c>
      <c r="AH24" s="122">
        <f t="shared" si="16"/>
        <v>1</v>
      </c>
      <c r="AI24" s="123" t="str">
        <f t="shared" si="3"/>
        <v>De acuerdo a lo programado</v>
      </c>
      <c r="AJ24" s="116"/>
      <c r="AK24" s="175">
        <f t="shared" si="17"/>
        <v>5</v>
      </c>
      <c r="AL24" s="114">
        <f t="shared" si="4"/>
        <v>1</v>
      </c>
      <c r="AM24" s="115" t="str">
        <f t="shared" si="5"/>
        <v>De acuerdo a lo programado</v>
      </c>
      <c r="AN24" s="116"/>
      <c r="AO24" s="113">
        <v>0</v>
      </c>
      <c r="AP24" s="103" t="s">
        <v>502</v>
      </c>
    </row>
    <row r="25" spans="1:42" s="117" customFormat="1" ht="32.4" outlineLevel="1" thickTop="1" thickBot="1">
      <c r="A25" s="109" t="s">
        <v>860</v>
      </c>
      <c r="B25" s="177">
        <v>0</v>
      </c>
      <c r="C25" s="177">
        <v>0</v>
      </c>
      <c r="D25" s="177">
        <v>0</v>
      </c>
      <c r="E25" s="177" t="s">
        <v>205</v>
      </c>
      <c r="F25" s="177" t="s">
        <v>287</v>
      </c>
      <c r="G25" s="170" t="s">
        <v>478</v>
      </c>
      <c r="H25" s="171" t="s">
        <v>861</v>
      </c>
      <c r="I25" s="170" t="s">
        <v>18</v>
      </c>
      <c r="J25" s="170" t="s">
        <v>172</v>
      </c>
      <c r="K25" s="170" t="s">
        <v>172</v>
      </c>
      <c r="L25" s="172" t="s">
        <v>852</v>
      </c>
      <c r="M25" s="172" t="s">
        <v>848</v>
      </c>
      <c r="N25" s="126">
        <v>0</v>
      </c>
      <c r="O25" s="126">
        <v>0</v>
      </c>
      <c r="P25" s="126">
        <v>0</v>
      </c>
      <c r="Q25" s="126">
        <v>1</v>
      </c>
      <c r="R25" s="111">
        <f t="shared" si="11"/>
        <v>1</v>
      </c>
      <c r="S25" s="115" t="s">
        <v>829</v>
      </c>
      <c r="T25" s="186" t="s">
        <v>862</v>
      </c>
      <c r="U25" s="113">
        <v>0</v>
      </c>
      <c r="V25" s="114" t="str">
        <f t="shared" ref="V25:V80" si="18">IF(U25="","No hay ejecución",IF(AND(N25=0),"No hay Programación", U25/N25))</f>
        <v>No hay Programación</v>
      </c>
      <c r="W25" s="174" t="str">
        <f t="shared" si="7"/>
        <v>De acuerdo a lo programado</v>
      </c>
      <c r="X25" s="112" t="s">
        <v>172</v>
      </c>
      <c r="Y25" s="113">
        <v>0</v>
      </c>
      <c r="Z25" s="114" t="str">
        <f t="shared" si="8"/>
        <v>No hay Programación</v>
      </c>
      <c r="AA25" s="115" t="str">
        <f t="shared" si="0"/>
        <v>De acuerdo a lo programado</v>
      </c>
      <c r="AB25" s="116"/>
      <c r="AC25" s="113">
        <v>0</v>
      </c>
      <c r="AD25" s="114" t="str">
        <f t="shared" si="14"/>
        <v>No hay Programación</v>
      </c>
      <c r="AE25" s="115" t="str">
        <f t="shared" si="15"/>
        <v>De acuerdo a lo programado</v>
      </c>
      <c r="AF25" s="116"/>
      <c r="AG25" s="113">
        <v>1</v>
      </c>
      <c r="AH25" s="122">
        <f t="shared" si="16"/>
        <v>1</v>
      </c>
      <c r="AI25" s="123" t="str">
        <f t="shared" si="3"/>
        <v>De acuerdo a lo programado</v>
      </c>
      <c r="AJ25" s="116"/>
      <c r="AK25" s="175">
        <f t="shared" si="10"/>
        <v>1</v>
      </c>
      <c r="AL25" s="114">
        <f t="shared" si="4"/>
        <v>1</v>
      </c>
      <c r="AM25" s="115" t="str">
        <f t="shared" si="5"/>
        <v>De acuerdo a lo programado</v>
      </c>
      <c r="AN25" s="116"/>
      <c r="AO25" s="113">
        <v>0</v>
      </c>
      <c r="AP25" s="103" t="s">
        <v>502</v>
      </c>
    </row>
    <row r="26" spans="1:42" ht="49.2" thickTop="1" thickBot="1">
      <c r="A26" s="63">
        <v>3</v>
      </c>
      <c r="B26" s="162">
        <v>0</v>
      </c>
      <c r="C26" s="162">
        <v>0</v>
      </c>
      <c r="D26" s="162">
        <v>0</v>
      </c>
      <c r="E26" s="162" t="s">
        <v>205</v>
      </c>
      <c r="F26" s="162" t="s">
        <v>287</v>
      </c>
      <c r="G26" s="163" t="s">
        <v>478</v>
      </c>
      <c r="H26" s="164" t="s">
        <v>863</v>
      </c>
      <c r="I26" s="163" t="s">
        <v>20</v>
      </c>
      <c r="J26" s="163" t="s">
        <v>172</v>
      </c>
      <c r="K26" s="163" t="s">
        <v>172</v>
      </c>
      <c r="L26" s="165" t="s">
        <v>864</v>
      </c>
      <c r="M26" s="165" t="s">
        <v>865</v>
      </c>
      <c r="N26" s="100">
        <f>((N27+N28+N29)/7)*25%</f>
        <v>0.25</v>
      </c>
      <c r="O26" s="100">
        <f>((O27+O28+O29)/1)*25%</f>
        <v>0.25</v>
      </c>
      <c r="P26" s="100">
        <f>((P27+P28+P29)/1)*25%</f>
        <v>0.25</v>
      </c>
      <c r="Q26" s="100">
        <f>((Q27+Q28+Q29)/6)*25%</f>
        <v>0.25</v>
      </c>
      <c r="R26" s="100">
        <f t="shared" si="11"/>
        <v>1</v>
      </c>
      <c r="S26" s="105" t="s">
        <v>829</v>
      </c>
      <c r="T26" s="164" t="s">
        <v>866</v>
      </c>
      <c r="U26" s="100">
        <f>((U27+U28+U29)/7)*25%</f>
        <v>0.25</v>
      </c>
      <c r="V26" s="100">
        <f t="shared" si="18"/>
        <v>1</v>
      </c>
      <c r="W26" s="167" t="str">
        <f t="shared" si="7"/>
        <v>De acuerdo a lo programado</v>
      </c>
      <c r="X26" s="106" t="s">
        <v>867</v>
      </c>
      <c r="Y26" s="100">
        <f>((Y27+Y28+Y29)/1)*25%</f>
        <v>0</v>
      </c>
      <c r="Z26" s="100">
        <f t="shared" si="8"/>
        <v>0</v>
      </c>
      <c r="AA26" s="105" t="str">
        <f t="shared" si="0"/>
        <v>En Riesgo de no Cumplimiento</v>
      </c>
      <c r="AB26" s="106"/>
      <c r="AC26" s="100">
        <f>((AC27+AC28+AC29)/6)*25%</f>
        <v>0</v>
      </c>
      <c r="AD26" s="100">
        <f t="shared" si="14"/>
        <v>0</v>
      </c>
      <c r="AE26" s="105" t="str">
        <f t="shared" si="15"/>
        <v>En Riesgo de no Cumplimiento</v>
      </c>
      <c r="AF26" s="106"/>
      <c r="AG26" s="100">
        <f>((AG27+AG28+AG29)/6)*25%</f>
        <v>0</v>
      </c>
      <c r="AH26" s="100">
        <f t="shared" si="16"/>
        <v>0</v>
      </c>
      <c r="AI26" s="105" t="str">
        <f t="shared" si="3"/>
        <v>En Riesgo de no Cumplimiento</v>
      </c>
      <c r="AJ26" s="106"/>
      <c r="AK26" s="100">
        <f>U26+Y26+AC26+AG26</f>
        <v>0.25</v>
      </c>
      <c r="AL26" s="100">
        <f t="shared" si="4"/>
        <v>0.25</v>
      </c>
      <c r="AM26" s="105" t="str">
        <f t="shared" si="5"/>
        <v>En Riesgo de no Cumplimiento</v>
      </c>
      <c r="AN26" s="106"/>
      <c r="AO26" s="99">
        <f>SUM(AO27:AO29)</f>
        <v>0</v>
      </c>
      <c r="AP26" s="103" t="s">
        <v>502</v>
      </c>
    </row>
    <row r="27" spans="1:42" s="117" customFormat="1" ht="45.75" customHeight="1" outlineLevel="1" thickTop="1" thickBot="1">
      <c r="A27" s="109" t="s">
        <v>72</v>
      </c>
      <c r="B27" s="169">
        <v>0</v>
      </c>
      <c r="C27" s="169">
        <v>0</v>
      </c>
      <c r="D27" s="169">
        <v>0</v>
      </c>
      <c r="E27" s="169" t="s">
        <v>205</v>
      </c>
      <c r="F27" s="169">
        <v>3</v>
      </c>
      <c r="G27" s="170" t="s">
        <v>574</v>
      </c>
      <c r="H27" s="171" t="s">
        <v>868</v>
      </c>
      <c r="I27" s="170" t="s">
        <v>20</v>
      </c>
      <c r="J27" s="170" t="s">
        <v>172</v>
      </c>
      <c r="K27" s="170" t="s">
        <v>172</v>
      </c>
      <c r="L27" s="115" t="s">
        <v>869</v>
      </c>
      <c r="M27" s="115" t="s">
        <v>841</v>
      </c>
      <c r="N27" s="126">
        <v>2</v>
      </c>
      <c r="O27" s="126">
        <v>1</v>
      </c>
      <c r="P27" s="126">
        <v>1</v>
      </c>
      <c r="Q27" s="126">
        <v>1</v>
      </c>
      <c r="R27" s="126">
        <f t="shared" si="11"/>
        <v>5</v>
      </c>
      <c r="S27" s="115" t="s">
        <v>829</v>
      </c>
      <c r="T27" s="186" t="s">
        <v>870</v>
      </c>
      <c r="U27" s="113">
        <v>2</v>
      </c>
      <c r="V27" s="122">
        <f t="shared" si="18"/>
        <v>1</v>
      </c>
      <c r="W27" s="183" t="str">
        <f t="shared" si="7"/>
        <v>De acuerdo a lo programado</v>
      </c>
      <c r="X27" s="116" t="s">
        <v>831</v>
      </c>
      <c r="Y27" s="113"/>
      <c r="Z27" s="122" t="str">
        <f t="shared" si="8"/>
        <v>No hay ejecución</v>
      </c>
      <c r="AA27" s="123" t="str">
        <f t="shared" si="0"/>
        <v>NA</v>
      </c>
      <c r="AB27" s="116"/>
      <c r="AC27" s="113"/>
      <c r="AD27" s="122" t="str">
        <f t="shared" si="14"/>
        <v>No hay ejecución</v>
      </c>
      <c r="AE27" s="123" t="str">
        <f t="shared" si="15"/>
        <v>NA</v>
      </c>
      <c r="AF27" s="116"/>
      <c r="AG27" s="113"/>
      <c r="AH27" s="122" t="str">
        <f t="shared" si="16"/>
        <v>No hay ejecución</v>
      </c>
      <c r="AI27" s="123" t="str">
        <f t="shared" si="3"/>
        <v>NA</v>
      </c>
      <c r="AJ27" s="116"/>
      <c r="AK27" s="187">
        <f>U27+Y27+AC27+AG27</f>
        <v>2</v>
      </c>
      <c r="AL27" s="122">
        <f t="shared" si="4"/>
        <v>0.4</v>
      </c>
      <c r="AM27" s="123" t="str">
        <f t="shared" si="5"/>
        <v>En Riesgo de no Cumplimiento</v>
      </c>
      <c r="AN27" s="116"/>
      <c r="AO27" s="113">
        <v>0</v>
      </c>
      <c r="AP27" s="103" t="s">
        <v>502</v>
      </c>
    </row>
    <row r="28" spans="1:42" s="117" customFormat="1" ht="44.25" customHeight="1" outlineLevel="1" thickTop="1" thickBot="1">
      <c r="A28" s="109" t="s">
        <v>285</v>
      </c>
      <c r="B28" s="169">
        <v>0</v>
      </c>
      <c r="C28" s="169">
        <v>0</v>
      </c>
      <c r="D28" s="169">
        <v>0</v>
      </c>
      <c r="E28" s="169" t="s">
        <v>205</v>
      </c>
      <c r="F28" s="169">
        <v>3</v>
      </c>
      <c r="G28" s="170" t="s">
        <v>574</v>
      </c>
      <c r="H28" s="171" t="s">
        <v>871</v>
      </c>
      <c r="I28" s="170" t="s">
        <v>20</v>
      </c>
      <c r="J28" s="170" t="s">
        <v>172</v>
      </c>
      <c r="K28" s="170" t="s">
        <v>172</v>
      </c>
      <c r="L28" s="115" t="s">
        <v>872</v>
      </c>
      <c r="M28" s="115" t="s">
        <v>873</v>
      </c>
      <c r="N28" s="126">
        <v>5</v>
      </c>
      <c r="O28" s="126">
        <v>0</v>
      </c>
      <c r="P28" s="126">
        <v>0</v>
      </c>
      <c r="Q28" s="126">
        <v>0</v>
      </c>
      <c r="R28" s="126">
        <f t="shared" si="11"/>
        <v>5</v>
      </c>
      <c r="S28" s="115" t="s">
        <v>829</v>
      </c>
      <c r="T28" s="186" t="s">
        <v>874</v>
      </c>
      <c r="U28" s="113">
        <v>5</v>
      </c>
      <c r="V28" s="122">
        <f t="shared" si="18"/>
        <v>1</v>
      </c>
      <c r="W28" s="183" t="str">
        <f t="shared" si="7"/>
        <v>De acuerdo a lo programado</v>
      </c>
      <c r="X28" s="116" t="s">
        <v>875</v>
      </c>
      <c r="Y28" s="113"/>
      <c r="Z28" s="122" t="str">
        <f t="shared" si="8"/>
        <v>No hay ejecución</v>
      </c>
      <c r="AA28" s="123" t="str">
        <f t="shared" si="0"/>
        <v>NA</v>
      </c>
      <c r="AB28" s="116"/>
      <c r="AC28" s="113"/>
      <c r="AD28" s="122" t="str">
        <f t="shared" si="14"/>
        <v>No hay ejecución</v>
      </c>
      <c r="AE28" s="123" t="str">
        <f t="shared" si="15"/>
        <v>NA</v>
      </c>
      <c r="AF28" s="116"/>
      <c r="AG28" s="113"/>
      <c r="AH28" s="122" t="str">
        <f t="shared" si="16"/>
        <v>No hay ejecución</v>
      </c>
      <c r="AI28" s="123" t="str">
        <f t="shared" si="3"/>
        <v>NA</v>
      </c>
      <c r="AJ28" s="116"/>
      <c r="AK28" s="187">
        <f t="shared" si="10"/>
        <v>5</v>
      </c>
      <c r="AL28" s="122">
        <f t="shared" si="4"/>
        <v>1</v>
      </c>
      <c r="AM28" s="123" t="str">
        <f t="shared" si="5"/>
        <v>De acuerdo a lo programado</v>
      </c>
      <c r="AN28" s="116"/>
      <c r="AO28" s="113">
        <v>0</v>
      </c>
      <c r="AP28" s="103" t="s">
        <v>502</v>
      </c>
    </row>
    <row r="29" spans="1:42" s="117" customFormat="1" ht="32.4" outlineLevel="1" thickTop="1" thickBot="1">
      <c r="A29" s="109" t="s">
        <v>287</v>
      </c>
      <c r="B29" s="169">
        <v>0</v>
      </c>
      <c r="C29" s="169">
        <v>0</v>
      </c>
      <c r="D29" s="169">
        <v>0</v>
      </c>
      <c r="E29" s="169" t="s">
        <v>205</v>
      </c>
      <c r="F29" s="169">
        <v>3</v>
      </c>
      <c r="G29" s="170" t="s">
        <v>574</v>
      </c>
      <c r="H29" s="171" t="s">
        <v>876</v>
      </c>
      <c r="I29" s="170" t="s">
        <v>20</v>
      </c>
      <c r="J29" s="170" t="s">
        <v>172</v>
      </c>
      <c r="K29" s="170" t="s">
        <v>172</v>
      </c>
      <c r="L29" s="115" t="s">
        <v>877</v>
      </c>
      <c r="M29" s="115" t="s">
        <v>873</v>
      </c>
      <c r="N29" s="126">
        <v>0</v>
      </c>
      <c r="O29" s="126">
        <v>0</v>
      </c>
      <c r="P29" s="126">
        <v>0</v>
      </c>
      <c r="Q29" s="126">
        <v>5</v>
      </c>
      <c r="R29" s="126">
        <f t="shared" si="11"/>
        <v>5</v>
      </c>
      <c r="S29" s="115" t="s">
        <v>829</v>
      </c>
      <c r="T29" s="186" t="s">
        <v>878</v>
      </c>
      <c r="U29" s="113">
        <v>0</v>
      </c>
      <c r="V29" s="122" t="str">
        <f t="shared" si="18"/>
        <v>No hay Programación</v>
      </c>
      <c r="W29" s="183" t="str">
        <f t="shared" si="7"/>
        <v>De acuerdo a lo programado</v>
      </c>
      <c r="X29" s="112" t="s">
        <v>172</v>
      </c>
      <c r="Y29" s="113"/>
      <c r="Z29" s="122" t="str">
        <f t="shared" si="8"/>
        <v>No hay ejecución</v>
      </c>
      <c r="AA29" s="123" t="str">
        <f t="shared" si="0"/>
        <v>NA</v>
      </c>
      <c r="AB29" s="116"/>
      <c r="AC29" s="113"/>
      <c r="AD29" s="122" t="str">
        <f t="shared" si="14"/>
        <v>No hay ejecución</v>
      </c>
      <c r="AE29" s="123" t="str">
        <f t="shared" si="15"/>
        <v>NA</v>
      </c>
      <c r="AF29" s="116"/>
      <c r="AG29" s="113"/>
      <c r="AH29" s="122" t="str">
        <f t="shared" si="16"/>
        <v>No hay ejecución</v>
      </c>
      <c r="AI29" s="123" t="str">
        <f t="shared" si="3"/>
        <v>NA</v>
      </c>
      <c r="AJ29" s="116"/>
      <c r="AK29" s="187">
        <f t="shared" si="10"/>
        <v>0</v>
      </c>
      <c r="AL29" s="122" t="str">
        <f t="shared" si="4"/>
        <v>No hay ejecución</v>
      </c>
      <c r="AM29" s="123" t="str">
        <f t="shared" si="5"/>
        <v>NC</v>
      </c>
      <c r="AN29" s="116"/>
      <c r="AO29" s="113">
        <v>0</v>
      </c>
      <c r="AP29" s="103" t="s">
        <v>502</v>
      </c>
    </row>
    <row r="30" spans="1:42" s="107" customFormat="1" ht="58.8" thickTop="1" thickBot="1">
      <c r="A30" s="63">
        <v>4</v>
      </c>
      <c r="B30" s="162">
        <v>0</v>
      </c>
      <c r="C30" s="162">
        <v>0</v>
      </c>
      <c r="D30" s="162">
        <v>0</v>
      </c>
      <c r="E30" s="162" t="s">
        <v>205</v>
      </c>
      <c r="F30" s="162">
        <v>3</v>
      </c>
      <c r="G30" s="163" t="s">
        <v>574</v>
      </c>
      <c r="H30" s="164" t="s">
        <v>879</v>
      </c>
      <c r="I30" s="163" t="s">
        <v>18</v>
      </c>
      <c r="J30" s="163" t="s">
        <v>172</v>
      </c>
      <c r="K30" s="163" t="s">
        <v>172</v>
      </c>
      <c r="L30" s="105" t="s">
        <v>844</v>
      </c>
      <c r="M30" s="105" t="s">
        <v>880</v>
      </c>
      <c r="N30" s="64">
        <f>SUM(N31:N53)</f>
        <v>14</v>
      </c>
      <c r="O30" s="64">
        <f>SUM(O31:O53)</f>
        <v>5</v>
      </c>
      <c r="P30" s="64">
        <f>SUM(P31:P53)</f>
        <v>11</v>
      </c>
      <c r="Q30" s="64">
        <f>SUM(Q31:Q53)</f>
        <v>0</v>
      </c>
      <c r="R30" s="64">
        <f>N30+O30+P30+Q30</f>
        <v>30</v>
      </c>
      <c r="S30" s="105" t="s">
        <v>829</v>
      </c>
      <c r="T30" s="164" t="s">
        <v>881</v>
      </c>
      <c r="U30" s="64">
        <f>SUM(U31:U53)</f>
        <v>14</v>
      </c>
      <c r="V30" s="100">
        <f t="shared" si="18"/>
        <v>1</v>
      </c>
      <c r="W30" s="167" t="str">
        <f t="shared" si="7"/>
        <v>De acuerdo a lo programado</v>
      </c>
      <c r="X30" s="106" t="s">
        <v>882</v>
      </c>
      <c r="Y30" s="65">
        <f>SUM(Y31:Y53)</f>
        <v>1</v>
      </c>
      <c r="Z30" s="100">
        <f t="shared" si="8"/>
        <v>0.2</v>
      </c>
      <c r="AA30" s="105" t="str">
        <f t="shared" si="0"/>
        <v>En Riesgo de no Cumplimiento</v>
      </c>
      <c r="AB30" s="106"/>
      <c r="AC30" s="64">
        <f>SUM(AC31:AC544)</f>
        <v>0</v>
      </c>
      <c r="AD30" s="100">
        <f t="shared" si="14"/>
        <v>0</v>
      </c>
      <c r="AE30" s="105" t="str">
        <f t="shared" si="15"/>
        <v>En Riesgo de no Cumplimiento</v>
      </c>
      <c r="AF30" s="106"/>
      <c r="AG30" s="64">
        <f>SUM(AG31:AG53)</f>
        <v>0</v>
      </c>
      <c r="AH30" s="100" t="str">
        <f t="shared" si="16"/>
        <v>No hay Programación</v>
      </c>
      <c r="AI30" s="105" t="str">
        <f t="shared" si="3"/>
        <v>De acuerdo a lo programado</v>
      </c>
      <c r="AJ30" s="106"/>
      <c r="AK30" s="188">
        <f>U30+Y30+AC30+AG30</f>
        <v>15</v>
      </c>
      <c r="AL30" s="130">
        <f t="shared" si="4"/>
        <v>0.5</v>
      </c>
      <c r="AM30" s="131" t="str">
        <f t="shared" si="5"/>
        <v>En Riesgo de no Cumplimiento</v>
      </c>
      <c r="AN30" s="106"/>
      <c r="AO30" s="99">
        <f>SUM(AO31:AO52)</f>
        <v>0</v>
      </c>
      <c r="AP30" s="103" t="s">
        <v>502</v>
      </c>
    </row>
    <row r="31" spans="1:42" s="117" customFormat="1" ht="40.200000000000003" outlineLevel="1" thickTop="1" thickBot="1">
      <c r="A31" s="109" t="s">
        <v>78</v>
      </c>
      <c r="B31" s="169">
        <v>0</v>
      </c>
      <c r="C31" s="169">
        <v>0</v>
      </c>
      <c r="D31" s="169">
        <v>0</v>
      </c>
      <c r="E31" s="169" t="s">
        <v>205</v>
      </c>
      <c r="F31" s="169">
        <v>3</v>
      </c>
      <c r="G31" s="170" t="s">
        <v>574</v>
      </c>
      <c r="H31" s="171" t="s">
        <v>883</v>
      </c>
      <c r="I31" s="170" t="s">
        <v>18</v>
      </c>
      <c r="J31" s="170" t="s">
        <v>172</v>
      </c>
      <c r="K31" s="170" t="s">
        <v>172</v>
      </c>
      <c r="L31" s="115" t="s">
        <v>884</v>
      </c>
      <c r="M31" s="115" t="s">
        <v>880</v>
      </c>
      <c r="N31" s="126">
        <v>1</v>
      </c>
      <c r="O31" s="126">
        <v>0</v>
      </c>
      <c r="P31" s="126">
        <v>1</v>
      </c>
      <c r="Q31" s="126">
        <v>0</v>
      </c>
      <c r="R31" s="126">
        <f t="shared" si="11"/>
        <v>2</v>
      </c>
      <c r="S31" s="115" t="s">
        <v>829</v>
      </c>
      <c r="T31" s="186" t="s">
        <v>885</v>
      </c>
      <c r="U31" s="113">
        <v>1</v>
      </c>
      <c r="V31" s="122">
        <f t="shared" si="18"/>
        <v>1</v>
      </c>
      <c r="W31" s="183" t="str">
        <f t="shared" si="7"/>
        <v>De acuerdo a lo programado</v>
      </c>
      <c r="X31" s="189" t="s">
        <v>886</v>
      </c>
      <c r="Y31" s="113"/>
      <c r="Z31" s="122" t="str">
        <f t="shared" si="8"/>
        <v>No hay ejecución</v>
      </c>
      <c r="AA31" s="123" t="str">
        <f t="shared" si="0"/>
        <v>NA</v>
      </c>
      <c r="AB31" s="116"/>
      <c r="AC31" s="113"/>
      <c r="AD31" s="122" t="str">
        <f t="shared" si="14"/>
        <v>No hay ejecución</v>
      </c>
      <c r="AE31" s="123" t="str">
        <f t="shared" si="15"/>
        <v>NA</v>
      </c>
      <c r="AF31" s="116"/>
      <c r="AG31" s="113"/>
      <c r="AH31" s="122" t="str">
        <f t="shared" si="16"/>
        <v>No hay ejecución</v>
      </c>
      <c r="AI31" s="123" t="str">
        <f t="shared" si="3"/>
        <v>NA</v>
      </c>
      <c r="AJ31" s="116"/>
      <c r="AK31" s="126">
        <f t="shared" ref="AK31:AK52" si="19">U31+Y31+AC31+AG31</f>
        <v>1</v>
      </c>
      <c r="AL31" s="114">
        <f t="shared" si="4"/>
        <v>0.5</v>
      </c>
      <c r="AM31" s="115" t="str">
        <f t="shared" si="5"/>
        <v>En Riesgo de no Cumplimiento</v>
      </c>
      <c r="AN31" s="116"/>
      <c r="AO31" s="113">
        <v>0</v>
      </c>
      <c r="AP31" s="103" t="s">
        <v>502</v>
      </c>
    </row>
    <row r="32" spans="1:42" s="117" customFormat="1" ht="32.4" outlineLevel="1" thickTop="1" thickBot="1">
      <c r="A32" s="109" t="s">
        <v>82</v>
      </c>
      <c r="B32" s="169">
        <v>0</v>
      </c>
      <c r="C32" s="169">
        <v>0</v>
      </c>
      <c r="D32" s="169">
        <v>0</v>
      </c>
      <c r="E32" s="169" t="s">
        <v>205</v>
      </c>
      <c r="F32" s="169">
        <v>3</v>
      </c>
      <c r="G32" s="170" t="s">
        <v>574</v>
      </c>
      <c r="H32" s="171" t="s">
        <v>887</v>
      </c>
      <c r="I32" s="170" t="s">
        <v>18</v>
      </c>
      <c r="J32" s="170" t="s">
        <v>172</v>
      </c>
      <c r="K32" s="170" t="s">
        <v>172</v>
      </c>
      <c r="L32" s="115" t="s">
        <v>884</v>
      </c>
      <c r="M32" s="115" t="s">
        <v>880</v>
      </c>
      <c r="N32" s="126">
        <v>1</v>
      </c>
      <c r="O32" s="126">
        <v>0</v>
      </c>
      <c r="P32" s="126">
        <v>1</v>
      </c>
      <c r="Q32" s="126">
        <v>0</v>
      </c>
      <c r="R32" s="126">
        <f t="shared" si="11"/>
        <v>2</v>
      </c>
      <c r="S32" s="115" t="s">
        <v>829</v>
      </c>
      <c r="T32" s="186" t="s">
        <v>888</v>
      </c>
      <c r="U32" s="113">
        <v>1</v>
      </c>
      <c r="V32" s="122">
        <f t="shared" si="18"/>
        <v>1</v>
      </c>
      <c r="W32" s="183" t="str">
        <f t="shared" si="7"/>
        <v>De acuerdo a lo programado</v>
      </c>
      <c r="X32" s="189" t="s">
        <v>889</v>
      </c>
      <c r="Y32" s="113"/>
      <c r="Z32" s="122" t="str">
        <f t="shared" si="8"/>
        <v>No hay ejecución</v>
      </c>
      <c r="AA32" s="123" t="str">
        <f t="shared" si="0"/>
        <v>NA</v>
      </c>
      <c r="AB32" s="116"/>
      <c r="AC32" s="113"/>
      <c r="AD32" s="122" t="str">
        <f t="shared" si="14"/>
        <v>No hay ejecución</v>
      </c>
      <c r="AE32" s="123" t="str">
        <f t="shared" si="15"/>
        <v>NA</v>
      </c>
      <c r="AF32" s="116"/>
      <c r="AG32" s="113"/>
      <c r="AH32" s="122" t="str">
        <f t="shared" si="16"/>
        <v>No hay ejecución</v>
      </c>
      <c r="AI32" s="123" t="str">
        <f t="shared" si="3"/>
        <v>NA</v>
      </c>
      <c r="AJ32" s="116"/>
      <c r="AK32" s="126">
        <f t="shared" si="19"/>
        <v>1</v>
      </c>
      <c r="AL32" s="114">
        <f t="shared" si="4"/>
        <v>0.5</v>
      </c>
      <c r="AM32" s="115" t="str">
        <f t="shared" si="5"/>
        <v>En Riesgo de no Cumplimiento</v>
      </c>
      <c r="AN32" s="116"/>
      <c r="AO32" s="113">
        <v>0</v>
      </c>
      <c r="AP32" s="103" t="s">
        <v>502</v>
      </c>
    </row>
    <row r="33" spans="1:42" s="117" customFormat="1" ht="48" outlineLevel="1" thickTop="1" thickBot="1">
      <c r="A33" s="109" t="s">
        <v>87</v>
      </c>
      <c r="B33" s="169">
        <v>0</v>
      </c>
      <c r="C33" s="169">
        <v>0</v>
      </c>
      <c r="D33" s="169">
        <v>0</v>
      </c>
      <c r="E33" s="169" t="s">
        <v>205</v>
      </c>
      <c r="F33" s="169">
        <v>3</v>
      </c>
      <c r="G33" s="170" t="s">
        <v>574</v>
      </c>
      <c r="H33" s="171" t="s">
        <v>890</v>
      </c>
      <c r="I33" s="170" t="s">
        <v>18</v>
      </c>
      <c r="J33" s="170" t="s">
        <v>172</v>
      </c>
      <c r="K33" s="170" t="s">
        <v>172</v>
      </c>
      <c r="L33" s="115" t="s">
        <v>884</v>
      </c>
      <c r="M33" s="115" t="s">
        <v>880</v>
      </c>
      <c r="N33" s="126">
        <v>1</v>
      </c>
      <c r="O33" s="126">
        <v>0</v>
      </c>
      <c r="P33" s="126">
        <v>1</v>
      </c>
      <c r="Q33" s="126">
        <v>0</v>
      </c>
      <c r="R33" s="126">
        <f t="shared" si="11"/>
        <v>2</v>
      </c>
      <c r="S33" s="115" t="s">
        <v>829</v>
      </c>
      <c r="T33" s="186" t="s">
        <v>891</v>
      </c>
      <c r="U33" s="113">
        <v>1</v>
      </c>
      <c r="V33" s="122">
        <f t="shared" si="18"/>
        <v>1</v>
      </c>
      <c r="W33" s="183" t="str">
        <f t="shared" si="7"/>
        <v>De acuerdo a lo programado</v>
      </c>
      <c r="X33" s="189" t="s">
        <v>892</v>
      </c>
      <c r="Y33" s="113"/>
      <c r="Z33" s="122" t="str">
        <f t="shared" si="8"/>
        <v>No hay ejecución</v>
      </c>
      <c r="AA33" s="123" t="str">
        <f t="shared" si="0"/>
        <v>NA</v>
      </c>
      <c r="AB33" s="116"/>
      <c r="AC33" s="113"/>
      <c r="AD33" s="122" t="str">
        <f t="shared" si="14"/>
        <v>No hay ejecución</v>
      </c>
      <c r="AE33" s="123" t="str">
        <f t="shared" si="15"/>
        <v>NA</v>
      </c>
      <c r="AF33" s="116"/>
      <c r="AG33" s="113"/>
      <c r="AH33" s="122" t="str">
        <f t="shared" si="16"/>
        <v>No hay ejecución</v>
      </c>
      <c r="AI33" s="123" t="str">
        <f t="shared" si="3"/>
        <v>NA</v>
      </c>
      <c r="AJ33" s="116"/>
      <c r="AK33" s="126">
        <f t="shared" si="19"/>
        <v>1</v>
      </c>
      <c r="AL33" s="114">
        <f t="shared" si="4"/>
        <v>0.5</v>
      </c>
      <c r="AM33" s="115" t="str">
        <f t="shared" si="5"/>
        <v>En Riesgo de no Cumplimiento</v>
      </c>
      <c r="AN33" s="116"/>
      <c r="AO33" s="113">
        <v>0</v>
      </c>
      <c r="AP33" s="103" t="s">
        <v>502</v>
      </c>
    </row>
    <row r="34" spans="1:42" s="117" customFormat="1" ht="55.05" customHeight="1" outlineLevel="1" thickTop="1" thickBot="1">
      <c r="A34" s="109" t="s">
        <v>893</v>
      </c>
      <c r="B34" s="169">
        <v>0</v>
      </c>
      <c r="C34" s="169">
        <v>0</v>
      </c>
      <c r="D34" s="169">
        <v>0</v>
      </c>
      <c r="E34" s="169" t="s">
        <v>205</v>
      </c>
      <c r="F34" s="169">
        <v>3</v>
      </c>
      <c r="G34" s="170" t="s">
        <v>574</v>
      </c>
      <c r="H34" s="171" t="s">
        <v>894</v>
      </c>
      <c r="I34" s="170" t="s">
        <v>18</v>
      </c>
      <c r="J34" s="170" t="s">
        <v>172</v>
      </c>
      <c r="K34" s="170" t="s">
        <v>172</v>
      </c>
      <c r="L34" s="115" t="s">
        <v>884</v>
      </c>
      <c r="M34" s="115" t="s">
        <v>880</v>
      </c>
      <c r="N34" s="126">
        <v>0</v>
      </c>
      <c r="O34" s="126">
        <v>1</v>
      </c>
      <c r="P34" s="126">
        <v>0</v>
      </c>
      <c r="Q34" s="126">
        <v>0</v>
      </c>
      <c r="R34" s="126">
        <f t="shared" si="11"/>
        <v>1</v>
      </c>
      <c r="S34" s="115" t="s">
        <v>895</v>
      </c>
      <c r="T34" s="186" t="s">
        <v>896</v>
      </c>
      <c r="U34" s="113">
        <v>0</v>
      </c>
      <c r="V34" s="122" t="str">
        <f t="shared" si="18"/>
        <v>No hay Programación</v>
      </c>
      <c r="W34" s="183" t="str">
        <f t="shared" si="7"/>
        <v>De acuerdo a lo programado</v>
      </c>
      <c r="X34" s="124" t="s">
        <v>897</v>
      </c>
      <c r="Y34" s="113"/>
      <c r="Z34" s="122" t="str">
        <f t="shared" si="8"/>
        <v>No hay ejecución</v>
      </c>
      <c r="AA34" s="123" t="str">
        <f t="shared" si="0"/>
        <v>NA</v>
      </c>
      <c r="AB34" s="116"/>
      <c r="AC34" s="113"/>
      <c r="AD34" s="122" t="str">
        <f t="shared" si="14"/>
        <v>No hay ejecución</v>
      </c>
      <c r="AE34" s="123" t="str">
        <f t="shared" si="15"/>
        <v>NA</v>
      </c>
      <c r="AF34" s="116"/>
      <c r="AG34" s="113"/>
      <c r="AH34" s="122" t="str">
        <f t="shared" si="16"/>
        <v>No hay ejecución</v>
      </c>
      <c r="AI34" s="123" t="str">
        <f t="shared" si="3"/>
        <v>NA</v>
      </c>
      <c r="AJ34" s="116"/>
      <c r="AK34" s="126">
        <f t="shared" si="19"/>
        <v>0</v>
      </c>
      <c r="AL34" s="114" t="str">
        <f t="shared" si="4"/>
        <v>No hay ejecución</v>
      </c>
      <c r="AM34" s="115" t="str">
        <f t="shared" si="5"/>
        <v>NC</v>
      </c>
      <c r="AN34" s="116"/>
      <c r="AO34" s="113">
        <v>0</v>
      </c>
      <c r="AP34" s="103" t="s">
        <v>502</v>
      </c>
    </row>
    <row r="35" spans="1:42" s="117" customFormat="1" ht="40.200000000000003" outlineLevel="1" thickTop="1" thickBot="1">
      <c r="A35" s="109" t="s">
        <v>898</v>
      </c>
      <c r="B35" s="169">
        <v>0</v>
      </c>
      <c r="C35" s="169">
        <v>0</v>
      </c>
      <c r="D35" s="169">
        <v>0</v>
      </c>
      <c r="E35" s="169" t="s">
        <v>205</v>
      </c>
      <c r="F35" s="169">
        <v>3</v>
      </c>
      <c r="G35" s="170" t="s">
        <v>574</v>
      </c>
      <c r="H35" s="171" t="s">
        <v>899</v>
      </c>
      <c r="I35" s="170" t="s">
        <v>18</v>
      </c>
      <c r="J35" s="170" t="s">
        <v>172</v>
      </c>
      <c r="K35" s="170" t="s">
        <v>172</v>
      </c>
      <c r="L35" s="115" t="s">
        <v>884</v>
      </c>
      <c r="M35" s="115" t="s">
        <v>880</v>
      </c>
      <c r="N35" s="126">
        <v>1</v>
      </c>
      <c r="O35" s="126">
        <v>0</v>
      </c>
      <c r="P35" s="126">
        <v>0</v>
      </c>
      <c r="Q35" s="126">
        <v>0</v>
      </c>
      <c r="R35" s="126">
        <f t="shared" si="11"/>
        <v>1</v>
      </c>
      <c r="S35" s="115" t="s">
        <v>895</v>
      </c>
      <c r="T35" s="186" t="s">
        <v>900</v>
      </c>
      <c r="U35" s="113">
        <v>1</v>
      </c>
      <c r="V35" s="122">
        <f t="shared" si="18"/>
        <v>1</v>
      </c>
      <c r="W35" s="183" t="str">
        <f t="shared" si="7"/>
        <v>De acuerdo a lo programado</v>
      </c>
      <c r="X35" s="189" t="s">
        <v>901</v>
      </c>
      <c r="Y35" s="113"/>
      <c r="Z35" s="122" t="str">
        <f t="shared" si="8"/>
        <v>No hay ejecución</v>
      </c>
      <c r="AA35" s="123" t="str">
        <f t="shared" si="0"/>
        <v>NA</v>
      </c>
      <c r="AB35" s="116"/>
      <c r="AC35" s="113"/>
      <c r="AD35" s="122" t="str">
        <f t="shared" si="14"/>
        <v>No hay ejecución</v>
      </c>
      <c r="AE35" s="123" t="str">
        <f t="shared" si="15"/>
        <v>NA</v>
      </c>
      <c r="AF35" s="116"/>
      <c r="AG35" s="113"/>
      <c r="AH35" s="122" t="str">
        <f t="shared" si="16"/>
        <v>No hay ejecución</v>
      </c>
      <c r="AI35" s="123" t="str">
        <f t="shared" si="3"/>
        <v>NA</v>
      </c>
      <c r="AJ35" s="116"/>
      <c r="AK35" s="126">
        <f t="shared" si="19"/>
        <v>1</v>
      </c>
      <c r="AL35" s="114">
        <f t="shared" si="4"/>
        <v>1</v>
      </c>
      <c r="AM35" s="115" t="str">
        <f t="shared" si="5"/>
        <v>De acuerdo a lo programado</v>
      </c>
      <c r="AN35" s="116"/>
      <c r="AO35" s="113">
        <v>0</v>
      </c>
      <c r="AP35" s="103" t="s">
        <v>502</v>
      </c>
    </row>
    <row r="36" spans="1:42" s="117" customFormat="1" ht="63.6" outlineLevel="1" thickTop="1" thickBot="1">
      <c r="A36" s="109" t="s">
        <v>902</v>
      </c>
      <c r="B36" s="169">
        <v>0</v>
      </c>
      <c r="C36" s="169">
        <v>0</v>
      </c>
      <c r="D36" s="169">
        <v>0</v>
      </c>
      <c r="E36" s="169" t="s">
        <v>205</v>
      </c>
      <c r="F36" s="169" t="s">
        <v>287</v>
      </c>
      <c r="G36" s="170" t="s">
        <v>478</v>
      </c>
      <c r="H36" s="171" t="s">
        <v>903</v>
      </c>
      <c r="I36" s="170" t="s">
        <v>18</v>
      </c>
      <c r="J36" s="170" t="s">
        <v>172</v>
      </c>
      <c r="K36" s="170" t="s">
        <v>172</v>
      </c>
      <c r="L36" s="115" t="s">
        <v>884</v>
      </c>
      <c r="M36" s="115" t="s">
        <v>880</v>
      </c>
      <c r="N36" s="126">
        <v>1</v>
      </c>
      <c r="O36" s="126">
        <v>0</v>
      </c>
      <c r="P36" s="126">
        <v>0</v>
      </c>
      <c r="Q36" s="126">
        <v>0</v>
      </c>
      <c r="R36" s="126">
        <f t="shared" si="11"/>
        <v>1</v>
      </c>
      <c r="S36" s="115" t="s">
        <v>904</v>
      </c>
      <c r="T36" s="186" t="s">
        <v>905</v>
      </c>
      <c r="U36" s="113">
        <v>1</v>
      </c>
      <c r="V36" s="122">
        <f t="shared" si="18"/>
        <v>1</v>
      </c>
      <c r="W36" s="183" t="str">
        <f t="shared" si="7"/>
        <v>De acuerdo a lo programado</v>
      </c>
      <c r="X36" s="189" t="s">
        <v>906</v>
      </c>
      <c r="Y36" s="113"/>
      <c r="Z36" s="122" t="str">
        <f t="shared" si="8"/>
        <v>No hay ejecución</v>
      </c>
      <c r="AA36" s="123" t="str">
        <f t="shared" si="0"/>
        <v>NA</v>
      </c>
      <c r="AB36" s="116"/>
      <c r="AC36" s="113"/>
      <c r="AD36" s="122" t="str">
        <f t="shared" si="14"/>
        <v>No hay ejecución</v>
      </c>
      <c r="AE36" s="123" t="str">
        <f t="shared" si="15"/>
        <v>NA</v>
      </c>
      <c r="AF36" s="116"/>
      <c r="AG36" s="113"/>
      <c r="AH36" s="122" t="str">
        <f t="shared" si="16"/>
        <v>No hay ejecución</v>
      </c>
      <c r="AI36" s="123" t="str">
        <f t="shared" si="3"/>
        <v>NA</v>
      </c>
      <c r="AJ36" s="116"/>
      <c r="AK36" s="126">
        <f t="shared" si="19"/>
        <v>1</v>
      </c>
      <c r="AL36" s="114">
        <f t="shared" si="4"/>
        <v>1</v>
      </c>
      <c r="AM36" s="115" t="str">
        <f t="shared" si="5"/>
        <v>De acuerdo a lo programado</v>
      </c>
      <c r="AN36" s="116"/>
      <c r="AO36" s="113">
        <v>0</v>
      </c>
      <c r="AP36" s="103" t="s">
        <v>502</v>
      </c>
    </row>
    <row r="37" spans="1:42" s="117" customFormat="1" ht="48" outlineLevel="1" thickTop="1" thickBot="1">
      <c r="A37" s="109" t="s">
        <v>907</v>
      </c>
      <c r="B37" s="169">
        <v>0</v>
      </c>
      <c r="C37" s="169">
        <v>0</v>
      </c>
      <c r="D37" s="169">
        <v>0</v>
      </c>
      <c r="E37" s="169" t="s">
        <v>205</v>
      </c>
      <c r="F37" s="169" t="s">
        <v>287</v>
      </c>
      <c r="G37" s="170" t="s">
        <v>478</v>
      </c>
      <c r="H37" s="171" t="s">
        <v>908</v>
      </c>
      <c r="I37" s="170" t="s">
        <v>20</v>
      </c>
      <c r="J37" s="170" t="s">
        <v>172</v>
      </c>
      <c r="K37" s="170" t="s">
        <v>172</v>
      </c>
      <c r="L37" s="115" t="s">
        <v>909</v>
      </c>
      <c r="M37" s="115" t="s">
        <v>841</v>
      </c>
      <c r="N37" s="126">
        <v>0</v>
      </c>
      <c r="O37" s="126">
        <v>1</v>
      </c>
      <c r="P37" s="126">
        <v>0</v>
      </c>
      <c r="Q37" s="126">
        <v>0</v>
      </c>
      <c r="R37" s="126">
        <f t="shared" si="11"/>
        <v>1</v>
      </c>
      <c r="S37" s="115" t="s">
        <v>829</v>
      </c>
      <c r="T37" s="186" t="s">
        <v>905</v>
      </c>
      <c r="U37" s="113">
        <v>0</v>
      </c>
      <c r="V37" s="122" t="str">
        <f t="shared" si="18"/>
        <v>No hay Programación</v>
      </c>
      <c r="W37" s="183" t="str">
        <f t="shared" si="7"/>
        <v>De acuerdo a lo programado</v>
      </c>
      <c r="X37" s="112" t="s">
        <v>172</v>
      </c>
      <c r="Y37" s="113">
        <v>1</v>
      </c>
      <c r="Z37" s="122">
        <f t="shared" si="8"/>
        <v>1</v>
      </c>
      <c r="AA37" s="123" t="str">
        <f t="shared" si="0"/>
        <v>De acuerdo a lo programado</v>
      </c>
      <c r="AB37" s="189" t="s">
        <v>910</v>
      </c>
      <c r="AC37" s="113"/>
      <c r="AD37" s="122" t="str">
        <f t="shared" si="14"/>
        <v>No hay ejecución</v>
      </c>
      <c r="AE37" s="123" t="str">
        <f t="shared" si="15"/>
        <v>NA</v>
      </c>
      <c r="AF37" s="116"/>
      <c r="AG37" s="113"/>
      <c r="AH37" s="122" t="str">
        <f t="shared" si="16"/>
        <v>No hay ejecución</v>
      </c>
      <c r="AI37" s="123" t="str">
        <f t="shared" si="3"/>
        <v>NA</v>
      </c>
      <c r="AJ37" s="116"/>
      <c r="AK37" s="126">
        <f t="shared" si="19"/>
        <v>1</v>
      </c>
      <c r="AL37" s="114">
        <f t="shared" si="4"/>
        <v>1</v>
      </c>
      <c r="AM37" s="115" t="str">
        <f t="shared" si="5"/>
        <v>De acuerdo a lo programado</v>
      </c>
      <c r="AN37" s="116"/>
      <c r="AO37" s="113">
        <v>0</v>
      </c>
      <c r="AP37" s="103" t="s">
        <v>502</v>
      </c>
    </row>
    <row r="38" spans="1:42" s="117" customFormat="1" ht="24.6" outlineLevel="1" thickTop="1" thickBot="1">
      <c r="A38" s="109" t="s">
        <v>911</v>
      </c>
      <c r="B38" s="169">
        <v>0</v>
      </c>
      <c r="C38" s="169">
        <v>0</v>
      </c>
      <c r="D38" s="169">
        <v>0</v>
      </c>
      <c r="E38" s="169" t="s">
        <v>205</v>
      </c>
      <c r="F38" s="169" t="s">
        <v>287</v>
      </c>
      <c r="G38" s="170" t="s">
        <v>478</v>
      </c>
      <c r="H38" s="171" t="s">
        <v>912</v>
      </c>
      <c r="I38" s="170" t="s">
        <v>18</v>
      </c>
      <c r="J38" s="170" t="s">
        <v>172</v>
      </c>
      <c r="K38" s="170" t="s">
        <v>172</v>
      </c>
      <c r="L38" s="115" t="s">
        <v>844</v>
      </c>
      <c r="M38" s="115" t="s">
        <v>880</v>
      </c>
      <c r="N38" s="126">
        <v>1</v>
      </c>
      <c r="O38" s="126">
        <v>0</v>
      </c>
      <c r="P38" s="126">
        <v>1</v>
      </c>
      <c r="Q38" s="126">
        <v>0</v>
      </c>
      <c r="R38" s="126">
        <f t="shared" si="11"/>
        <v>2</v>
      </c>
      <c r="S38" s="115" t="s">
        <v>913</v>
      </c>
      <c r="T38" s="186" t="s">
        <v>914</v>
      </c>
      <c r="U38" s="113">
        <v>1</v>
      </c>
      <c r="V38" s="122">
        <f t="shared" si="18"/>
        <v>1</v>
      </c>
      <c r="W38" s="183" t="str">
        <f t="shared" si="7"/>
        <v>De acuerdo a lo programado</v>
      </c>
      <c r="X38" s="189" t="s">
        <v>915</v>
      </c>
      <c r="Y38" s="113"/>
      <c r="Z38" s="122" t="str">
        <f t="shared" si="8"/>
        <v>No hay ejecución</v>
      </c>
      <c r="AA38" s="123" t="str">
        <f t="shared" si="0"/>
        <v>NA</v>
      </c>
      <c r="AB38" s="116"/>
      <c r="AC38" s="113"/>
      <c r="AD38" s="122" t="str">
        <f t="shared" si="14"/>
        <v>No hay ejecución</v>
      </c>
      <c r="AE38" s="123" t="str">
        <f t="shared" si="15"/>
        <v>NA</v>
      </c>
      <c r="AF38" s="116"/>
      <c r="AG38" s="113"/>
      <c r="AH38" s="122" t="str">
        <f t="shared" si="16"/>
        <v>No hay ejecución</v>
      </c>
      <c r="AI38" s="123" t="str">
        <f t="shared" si="3"/>
        <v>NA</v>
      </c>
      <c r="AJ38" s="116"/>
      <c r="AK38" s="126">
        <f t="shared" si="19"/>
        <v>1</v>
      </c>
      <c r="AL38" s="114">
        <f t="shared" si="4"/>
        <v>0.5</v>
      </c>
      <c r="AM38" s="115" t="str">
        <f t="shared" si="5"/>
        <v>En Riesgo de no Cumplimiento</v>
      </c>
      <c r="AN38" s="116"/>
      <c r="AO38" s="113">
        <v>0</v>
      </c>
      <c r="AP38" s="103" t="s">
        <v>502</v>
      </c>
    </row>
    <row r="39" spans="1:42" s="117" customFormat="1" ht="32.4" outlineLevel="1" thickTop="1" thickBot="1">
      <c r="A39" s="109" t="s">
        <v>916</v>
      </c>
      <c r="B39" s="169">
        <v>0</v>
      </c>
      <c r="C39" s="169">
        <v>0</v>
      </c>
      <c r="D39" s="169">
        <v>0</v>
      </c>
      <c r="E39" s="169" t="s">
        <v>205</v>
      </c>
      <c r="F39" s="169" t="s">
        <v>287</v>
      </c>
      <c r="G39" s="170" t="s">
        <v>478</v>
      </c>
      <c r="H39" s="171" t="s">
        <v>917</v>
      </c>
      <c r="I39" s="170" t="s">
        <v>18</v>
      </c>
      <c r="J39" s="170" t="s">
        <v>172</v>
      </c>
      <c r="K39" s="170" t="s">
        <v>172</v>
      </c>
      <c r="L39" s="115" t="s">
        <v>844</v>
      </c>
      <c r="M39" s="115" t="s">
        <v>880</v>
      </c>
      <c r="N39" s="126">
        <v>1</v>
      </c>
      <c r="O39" s="126">
        <v>0</v>
      </c>
      <c r="P39" s="126">
        <v>1</v>
      </c>
      <c r="Q39" s="126">
        <v>0</v>
      </c>
      <c r="R39" s="126">
        <f t="shared" si="11"/>
        <v>2</v>
      </c>
      <c r="S39" s="115" t="s">
        <v>913</v>
      </c>
      <c r="T39" s="186" t="s">
        <v>918</v>
      </c>
      <c r="U39" s="113">
        <v>1</v>
      </c>
      <c r="V39" s="122">
        <f t="shared" si="18"/>
        <v>1</v>
      </c>
      <c r="W39" s="183" t="str">
        <f t="shared" si="7"/>
        <v>De acuerdo a lo programado</v>
      </c>
      <c r="X39" s="189" t="s">
        <v>919</v>
      </c>
      <c r="Y39" s="113"/>
      <c r="Z39" s="122" t="str">
        <f t="shared" si="8"/>
        <v>No hay ejecución</v>
      </c>
      <c r="AA39" s="123" t="str">
        <f t="shared" si="0"/>
        <v>NA</v>
      </c>
      <c r="AB39" s="116"/>
      <c r="AC39" s="113"/>
      <c r="AD39" s="122" t="str">
        <f t="shared" si="14"/>
        <v>No hay ejecución</v>
      </c>
      <c r="AE39" s="123" t="str">
        <f t="shared" si="15"/>
        <v>NA</v>
      </c>
      <c r="AF39" s="116"/>
      <c r="AG39" s="113"/>
      <c r="AH39" s="122" t="str">
        <f t="shared" si="16"/>
        <v>No hay ejecución</v>
      </c>
      <c r="AI39" s="123" t="str">
        <f t="shared" si="3"/>
        <v>NA</v>
      </c>
      <c r="AJ39" s="116"/>
      <c r="AK39" s="126">
        <f t="shared" si="19"/>
        <v>1</v>
      </c>
      <c r="AL39" s="114">
        <f t="shared" si="4"/>
        <v>0.5</v>
      </c>
      <c r="AM39" s="115" t="str">
        <f t="shared" si="5"/>
        <v>En Riesgo de no Cumplimiento</v>
      </c>
      <c r="AN39" s="116"/>
      <c r="AO39" s="113">
        <v>0</v>
      </c>
      <c r="AP39" s="103" t="s">
        <v>502</v>
      </c>
    </row>
    <row r="40" spans="1:42" s="117" customFormat="1" ht="71.400000000000006" outlineLevel="1" thickTop="1" thickBot="1">
      <c r="A40" s="109" t="s">
        <v>920</v>
      </c>
      <c r="B40" s="169">
        <v>0</v>
      </c>
      <c r="C40" s="169">
        <v>0</v>
      </c>
      <c r="D40" s="169">
        <v>0</v>
      </c>
      <c r="E40" s="169" t="s">
        <v>205</v>
      </c>
      <c r="F40" s="169" t="s">
        <v>287</v>
      </c>
      <c r="G40" s="170" t="s">
        <v>478</v>
      </c>
      <c r="H40" s="190" t="s">
        <v>921</v>
      </c>
      <c r="I40" s="191" t="s">
        <v>18</v>
      </c>
      <c r="J40" s="191" t="s">
        <v>172</v>
      </c>
      <c r="K40" s="191" t="s">
        <v>172</v>
      </c>
      <c r="L40" s="115" t="s">
        <v>844</v>
      </c>
      <c r="M40" s="115" t="s">
        <v>922</v>
      </c>
      <c r="N40" s="126">
        <v>1</v>
      </c>
      <c r="O40" s="126">
        <v>0</v>
      </c>
      <c r="P40" s="126">
        <v>0</v>
      </c>
      <c r="Q40" s="126">
        <v>0</v>
      </c>
      <c r="R40" s="126">
        <f t="shared" si="11"/>
        <v>1</v>
      </c>
      <c r="S40" s="115" t="s">
        <v>913</v>
      </c>
      <c r="T40" s="186" t="s">
        <v>923</v>
      </c>
      <c r="U40" s="113">
        <v>1</v>
      </c>
      <c r="V40" s="122">
        <f t="shared" si="18"/>
        <v>1</v>
      </c>
      <c r="W40" s="183" t="str">
        <f t="shared" si="7"/>
        <v>De acuerdo a lo programado</v>
      </c>
      <c r="X40" s="189" t="s">
        <v>924</v>
      </c>
      <c r="Y40" s="113"/>
      <c r="Z40" s="122" t="str">
        <f t="shared" si="8"/>
        <v>No hay ejecución</v>
      </c>
      <c r="AA40" s="123" t="str">
        <f t="shared" si="0"/>
        <v>NA</v>
      </c>
      <c r="AB40" s="116"/>
      <c r="AC40" s="113"/>
      <c r="AD40" s="122" t="str">
        <f t="shared" si="14"/>
        <v>No hay ejecución</v>
      </c>
      <c r="AE40" s="123" t="str">
        <f t="shared" si="15"/>
        <v>NA</v>
      </c>
      <c r="AF40" s="116"/>
      <c r="AG40" s="113"/>
      <c r="AH40" s="122" t="str">
        <f t="shared" si="16"/>
        <v>No hay ejecución</v>
      </c>
      <c r="AI40" s="123" t="str">
        <f t="shared" si="3"/>
        <v>NA</v>
      </c>
      <c r="AJ40" s="116"/>
      <c r="AK40" s="126">
        <f t="shared" si="19"/>
        <v>1</v>
      </c>
      <c r="AL40" s="114">
        <f t="shared" si="4"/>
        <v>1</v>
      </c>
      <c r="AM40" s="115" t="str">
        <f t="shared" si="5"/>
        <v>De acuerdo a lo programado</v>
      </c>
      <c r="AN40" s="116"/>
      <c r="AO40" s="113">
        <v>0</v>
      </c>
      <c r="AP40" s="103" t="s">
        <v>502</v>
      </c>
    </row>
    <row r="41" spans="1:42" s="117" customFormat="1" ht="24.6" outlineLevel="1" thickTop="1" thickBot="1">
      <c r="A41" s="109" t="s">
        <v>925</v>
      </c>
      <c r="B41" s="169">
        <v>0</v>
      </c>
      <c r="C41" s="169">
        <v>0</v>
      </c>
      <c r="D41" s="169">
        <v>0</v>
      </c>
      <c r="E41" s="169" t="s">
        <v>205</v>
      </c>
      <c r="F41" s="169" t="s">
        <v>287</v>
      </c>
      <c r="G41" s="170" t="s">
        <v>478</v>
      </c>
      <c r="H41" s="190" t="s">
        <v>926</v>
      </c>
      <c r="I41" s="191" t="s">
        <v>18</v>
      </c>
      <c r="J41" s="191" t="s">
        <v>172</v>
      </c>
      <c r="K41" s="191" t="s">
        <v>172</v>
      </c>
      <c r="L41" s="115" t="s">
        <v>844</v>
      </c>
      <c r="M41" s="115" t="s">
        <v>927</v>
      </c>
      <c r="N41" s="126">
        <v>1</v>
      </c>
      <c r="O41" s="126">
        <v>0</v>
      </c>
      <c r="P41" s="126">
        <v>0</v>
      </c>
      <c r="Q41" s="126">
        <v>0</v>
      </c>
      <c r="R41" s="126">
        <f t="shared" si="11"/>
        <v>1</v>
      </c>
      <c r="S41" s="115" t="s">
        <v>829</v>
      </c>
      <c r="T41" s="186" t="s">
        <v>928</v>
      </c>
      <c r="U41" s="113">
        <v>1</v>
      </c>
      <c r="V41" s="122">
        <f t="shared" si="18"/>
        <v>1</v>
      </c>
      <c r="W41" s="183" t="str">
        <f t="shared" si="7"/>
        <v>De acuerdo a lo programado</v>
      </c>
      <c r="X41" s="189" t="s">
        <v>929</v>
      </c>
      <c r="Y41" s="113"/>
      <c r="Z41" s="122" t="str">
        <f t="shared" si="8"/>
        <v>No hay ejecución</v>
      </c>
      <c r="AA41" s="123" t="str">
        <f t="shared" si="0"/>
        <v>NA</v>
      </c>
      <c r="AB41" s="116"/>
      <c r="AC41" s="113"/>
      <c r="AD41" s="122" t="str">
        <f t="shared" si="14"/>
        <v>No hay ejecución</v>
      </c>
      <c r="AE41" s="123" t="str">
        <f t="shared" si="15"/>
        <v>NA</v>
      </c>
      <c r="AF41" s="116"/>
      <c r="AG41" s="113"/>
      <c r="AH41" s="122" t="str">
        <f t="shared" si="16"/>
        <v>No hay ejecución</v>
      </c>
      <c r="AI41" s="123" t="str">
        <f t="shared" si="3"/>
        <v>NA</v>
      </c>
      <c r="AJ41" s="116"/>
      <c r="AK41" s="126">
        <f t="shared" si="19"/>
        <v>1</v>
      </c>
      <c r="AL41" s="114">
        <f t="shared" si="4"/>
        <v>1</v>
      </c>
      <c r="AM41" s="115" t="str">
        <f t="shared" si="5"/>
        <v>De acuerdo a lo programado</v>
      </c>
      <c r="AN41" s="116"/>
      <c r="AO41" s="113">
        <v>0</v>
      </c>
      <c r="AP41" s="103" t="s">
        <v>502</v>
      </c>
    </row>
    <row r="42" spans="1:42" s="117" customFormat="1" ht="32.4" outlineLevel="1" thickTop="1" thickBot="1">
      <c r="A42" s="109" t="s">
        <v>930</v>
      </c>
      <c r="B42" s="169">
        <v>0</v>
      </c>
      <c r="C42" s="169">
        <v>0</v>
      </c>
      <c r="D42" s="169">
        <v>0</v>
      </c>
      <c r="E42" s="169" t="s">
        <v>205</v>
      </c>
      <c r="F42" s="169" t="s">
        <v>287</v>
      </c>
      <c r="G42" s="170" t="s">
        <v>478</v>
      </c>
      <c r="H42" s="171" t="s">
        <v>931</v>
      </c>
      <c r="I42" s="170" t="s">
        <v>18</v>
      </c>
      <c r="J42" s="170" t="s">
        <v>172</v>
      </c>
      <c r="K42" s="170" t="s">
        <v>172</v>
      </c>
      <c r="L42" s="115" t="s">
        <v>844</v>
      </c>
      <c r="M42" s="115" t="s">
        <v>932</v>
      </c>
      <c r="N42" s="126">
        <v>0</v>
      </c>
      <c r="O42" s="126">
        <v>0</v>
      </c>
      <c r="P42" s="126">
        <v>1</v>
      </c>
      <c r="Q42" s="126">
        <v>0</v>
      </c>
      <c r="R42" s="126">
        <f t="shared" si="11"/>
        <v>1</v>
      </c>
      <c r="S42" s="115" t="s">
        <v>913</v>
      </c>
      <c r="T42" s="186" t="s">
        <v>933</v>
      </c>
      <c r="U42" s="113">
        <v>0</v>
      </c>
      <c r="V42" s="122" t="str">
        <f t="shared" si="18"/>
        <v>No hay Programación</v>
      </c>
      <c r="W42" s="183" t="str">
        <f t="shared" si="7"/>
        <v>De acuerdo a lo programado</v>
      </c>
      <c r="X42" s="192" t="s">
        <v>172</v>
      </c>
      <c r="Y42" s="113"/>
      <c r="Z42" s="122" t="str">
        <f t="shared" si="8"/>
        <v>No hay ejecución</v>
      </c>
      <c r="AA42" s="123" t="str">
        <f t="shared" si="0"/>
        <v>NA</v>
      </c>
      <c r="AB42" s="116"/>
      <c r="AC42" s="113"/>
      <c r="AD42" s="122" t="str">
        <f t="shared" si="14"/>
        <v>No hay ejecución</v>
      </c>
      <c r="AE42" s="123" t="str">
        <f t="shared" si="15"/>
        <v>NA</v>
      </c>
      <c r="AF42" s="116"/>
      <c r="AG42" s="113"/>
      <c r="AH42" s="122" t="str">
        <f t="shared" si="16"/>
        <v>No hay ejecución</v>
      </c>
      <c r="AI42" s="123" t="str">
        <f t="shared" si="3"/>
        <v>NA</v>
      </c>
      <c r="AJ42" s="116"/>
      <c r="AK42" s="126">
        <f t="shared" si="19"/>
        <v>0</v>
      </c>
      <c r="AL42" s="114" t="str">
        <f t="shared" si="4"/>
        <v>No hay ejecución</v>
      </c>
      <c r="AM42" s="115" t="str">
        <f t="shared" si="5"/>
        <v>NC</v>
      </c>
      <c r="AN42" s="116"/>
      <c r="AO42" s="113">
        <v>0</v>
      </c>
      <c r="AP42" s="103" t="s">
        <v>502</v>
      </c>
    </row>
    <row r="43" spans="1:42" s="117" customFormat="1" ht="24.6" outlineLevel="1" thickTop="1" thickBot="1">
      <c r="A43" s="109" t="s">
        <v>934</v>
      </c>
      <c r="B43" s="169">
        <v>0</v>
      </c>
      <c r="C43" s="169">
        <v>0</v>
      </c>
      <c r="D43" s="169">
        <v>0</v>
      </c>
      <c r="E43" s="169" t="s">
        <v>205</v>
      </c>
      <c r="F43" s="169" t="s">
        <v>287</v>
      </c>
      <c r="G43" s="170" t="s">
        <v>478</v>
      </c>
      <c r="H43" s="171" t="s">
        <v>935</v>
      </c>
      <c r="I43" s="170" t="s">
        <v>18</v>
      </c>
      <c r="J43" s="170" t="s">
        <v>172</v>
      </c>
      <c r="K43" s="170" t="s">
        <v>172</v>
      </c>
      <c r="L43" s="115" t="s">
        <v>844</v>
      </c>
      <c r="M43" s="115" t="s">
        <v>880</v>
      </c>
      <c r="N43" s="126">
        <v>0</v>
      </c>
      <c r="O43" s="126">
        <v>1</v>
      </c>
      <c r="P43" s="126">
        <v>0</v>
      </c>
      <c r="Q43" s="126">
        <v>0</v>
      </c>
      <c r="R43" s="126">
        <f t="shared" si="11"/>
        <v>1</v>
      </c>
      <c r="S43" s="115" t="s">
        <v>913</v>
      </c>
      <c r="T43" s="186" t="s">
        <v>936</v>
      </c>
      <c r="U43" s="113">
        <v>0</v>
      </c>
      <c r="V43" s="122" t="str">
        <f t="shared" si="18"/>
        <v>No hay Programación</v>
      </c>
      <c r="W43" s="183" t="str">
        <f t="shared" si="7"/>
        <v>De acuerdo a lo programado</v>
      </c>
      <c r="X43" s="192" t="s">
        <v>172</v>
      </c>
      <c r="Y43" s="113"/>
      <c r="Z43" s="122" t="str">
        <f t="shared" si="8"/>
        <v>No hay ejecución</v>
      </c>
      <c r="AA43" s="123" t="str">
        <f t="shared" si="0"/>
        <v>NA</v>
      </c>
      <c r="AB43" s="116"/>
      <c r="AC43" s="113"/>
      <c r="AD43" s="122" t="str">
        <f t="shared" si="14"/>
        <v>No hay ejecución</v>
      </c>
      <c r="AE43" s="123" t="str">
        <f t="shared" si="15"/>
        <v>NA</v>
      </c>
      <c r="AF43" s="116"/>
      <c r="AG43" s="113"/>
      <c r="AH43" s="122" t="str">
        <f t="shared" si="16"/>
        <v>No hay ejecución</v>
      </c>
      <c r="AI43" s="123" t="str">
        <f t="shared" si="3"/>
        <v>NA</v>
      </c>
      <c r="AJ43" s="116"/>
      <c r="AK43" s="126">
        <f t="shared" si="19"/>
        <v>0</v>
      </c>
      <c r="AL43" s="114" t="str">
        <f t="shared" si="4"/>
        <v>No hay ejecución</v>
      </c>
      <c r="AM43" s="115" t="str">
        <f t="shared" si="5"/>
        <v>NC</v>
      </c>
      <c r="AN43" s="116"/>
      <c r="AO43" s="113">
        <v>0</v>
      </c>
      <c r="AP43" s="103" t="s">
        <v>502</v>
      </c>
    </row>
    <row r="44" spans="1:42" s="117" customFormat="1" ht="32.4" outlineLevel="1" thickTop="1" thickBot="1">
      <c r="A44" s="109" t="s">
        <v>937</v>
      </c>
      <c r="B44" s="169">
        <v>0</v>
      </c>
      <c r="C44" s="169">
        <v>0</v>
      </c>
      <c r="D44" s="169">
        <v>0</v>
      </c>
      <c r="E44" s="169" t="s">
        <v>205</v>
      </c>
      <c r="F44" s="169" t="s">
        <v>289</v>
      </c>
      <c r="G44" s="170" t="s">
        <v>469</v>
      </c>
      <c r="H44" s="171" t="s">
        <v>938</v>
      </c>
      <c r="I44" s="170" t="s">
        <v>18</v>
      </c>
      <c r="J44" s="170" t="s">
        <v>172</v>
      </c>
      <c r="K44" s="170" t="s">
        <v>172</v>
      </c>
      <c r="L44" s="115" t="s">
        <v>844</v>
      </c>
      <c r="M44" s="115" t="s">
        <v>939</v>
      </c>
      <c r="N44" s="126">
        <v>1</v>
      </c>
      <c r="O44" s="126">
        <v>0</v>
      </c>
      <c r="P44" s="126">
        <v>0</v>
      </c>
      <c r="Q44" s="126">
        <v>0</v>
      </c>
      <c r="R44" s="126">
        <f t="shared" si="11"/>
        <v>1</v>
      </c>
      <c r="S44" s="115" t="s">
        <v>940</v>
      </c>
      <c r="T44" s="172" t="s">
        <v>172</v>
      </c>
      <c r="U44" s="113">
        <v>1</v>
      </c>
      <c r="V44" s="122">
        <v>1</v>
      </c>
      <c r="W44" s="183" t="str">
        <f t="shared" si="7"/>
        <v>De acuerdo a lo programado</v>
      </c>
      <c r="X44" s="189" t="s">
        <v>941</v>
      </c>
      <c r="Y44" s="113"/>
      <c r="Z44" s="122" t="str">
        <f t="shared" si="8"/>
        <v>No hay ejecución</v>
      </c>
      <c r="AA44" s="123" t="str">
        <f t="shared" si="0"/>
        <v>NA</v>
      </c>
      <c r="AB44" s="116"/>
      <c r="AC44" s="113"/>
      <c r="AD44" s="122" t="str">
        <f t="shared" si="14"/>
        <v>No hay ejecución</v>
      </c>
      <c r="AE44" s="123" t="str">
        <f t="shared" si="15"/>
        <v>NA</v>
      </c>
      <c r="AF44" s="116"/>
      <c r="AG44" s="113"/>
      <c r="AH44" s="122" t="str">
        <f t="shared" si="16"/>
        <v>No hay ejecución</v>
      </c>
      <c r="AI44" s="123" t="str">
        <f t="shared" si="3"/>
        <v>NA</v>
      </c>
      <c r="AJ44" s="116"/>
      <c r="AK44" s="126">
        <f t="shared" si="19"/>
        <v>1</v>
      </c>
      <c r="AL44" s="114">
        <f t="shared" si="4"/>
        <v>1</v>
      </c>
      <c r="AM44" s="115" t="str">
        <f t="shared" si="5"/>
        <v>De acuerdo a lo programado</v>
      </c>
      <c r="AN44" s="116"/>
      <c r="AO44" s="113">
        <v>0</v>
      </c>
      <c r="AP44" s="103" t="s">
        <v>502</v>
      </c>
    </row>
    <row r="45" spans="1:42" s="117" customFormat="1" ht="16.8" outlineLevel="1" thickTop="1" thickBot="1">
      <c r="A45" s="109" t="s">
        <v>942</v>
      </c>
      <c r="B45" s="169">
        <v>0</v>
      </c>
      <c r="C45" s="169">
        <v>0</v>
      </c>
      <c r="D45" s="169">
        <v>0</v>
      </c>
      <c r="E45" s="169" t="s">
        <v>205</v>
      </c>
      <c r="F45" s="169" t="s">
        <v>289</v>
      </c>
      <c r="G45" s="170" t="s">
        <v>469</v>
      </c>
      <c r="H45" s="171" t="s">
        <v>943</v>
      </c>
      <c r="I45" s="170" t="s">
        <v>18</v>
      </c>
      <c r="J45" s="170" t="s">
        <v>172</v>
      </c>
      <c r="K45" s="170" t="s">
        <v>172</v>
      </c>
      <c r="L45" s="115" t="s">
        <v>844</v>
      </c>
      <c r="M45" s="115" t="s">
        <v>944</v>
      </c>
      <c r="N45" s="126">
        <v>1</v>
      </c>
      <c r="O45" s="126">
        <v>0</v>
      </c>
      <c r="P45" s="126">
        <v>0</v>
      </c>
      <c r="Q45" s="126">
        <v>0</v>
      </c>
      <c r="R45" s="126">
        <f t="shared" si="11"/>
        <v>1</v>
      </c>
      <c r="S45" s="115" t="s">
        <v>940</v>
      </c>
      <c r="T45" s="172" t="s">
        <v>172</v>
      </c>
      <c r="U45" s="113">
        <v>1</v>
      </c>
      <c r="V45" s="122">
        <v>1</v>
      </c>
      <c r="W45" s="183" t="str">
        <f t="shared" si="7"/>
        <v>De acuerdo a lo programado</v>
      </c>
      <c r="X45" s="193" t="s">
        <v>945</v>
      </c>
      <c r="Y45" s="113"/>
      <c r="Z45" s="122" t="str">
        <f t="shared" si="8"/>
        <v>No hay ejecución</v>
      </c>
      <c r="AA45" s="123" t="str">
        <f t="shared" si="0"/>
        <v>NA</v>
      </c>
      <c r="AB45" s="116"/>
      <c r="AC45" s="113"/>
      <c r="AD45" s="122" t="str">
        <f t="shared" si="14"/>
        <v>No hay ejecución</v>
      </c>
      <c r="AE45" s="123" t="str">
        <f t="shared" si="15"/>
        <v>NA</v>
      </c>
      <c r="AF45" s="116"/>
      <c r="AG45" s="113"/>
      <c r="AH45" s="122" t="str">
        <f t="shared" si="16"/>
        <v>No hay ejecución</v>
      </c>
      <c r="AI45" s="123" t="str">
        <f t="shared" si="3"/>
        <v>NA</v>
      </c>
      <c r="AJ45" s="116"/>
      <c r="AK45" s="126">
        <f t="shared" si="19"/>
        <v>1</v>
      </c>
      <c r="AL45" s="114">
        <f t="shared" si="4"/>
        <v>1</v>
      </c>
      <c r="AM45" s="115" t="str">
        <f t="shared" si="5"/>
        <v>De acuerdo a lo programado</v>
      </c>
      <c r="AN45" s="116"/>
      <c r="AO45" s="113">
        <v>0</v>
      </c>
      <c r="AP45" s="103" t="s">
        <v>502</v>
      </c>
    </row>
    <row r="46" spans="1:42" s="117" customFormat="1" ht="10.8" outlineLevel="1" thickTop="1" thickBot="1">
      <c r="A46" s="109" t="s">
        <v>946</v>
      </c>
      <c r="B46" s="169">
        <v>0</v>
      </c>
      <c r="C46" s="169">
        <v>0</v>
      </c>
      <c r="D46" s="169">
        <v>0</v>
      </c>
      <c r="E46" s="169" t="s">
        <v>205</v>
      </c>
      <c r="F46" s="169" t="s">
        <v>289</v>
      </c>
      <c r="G46" s="170" t="s">
        <v>469</v>
      </c>
      <c r="H46" s="171" t="s">
        <v>947</v>
      </c>
      <c r="I46" s="170" t="s">
        <v>18</v>
      </c>
      <c r="J46" s="170" t="s">
        <v>172</v>
      </c>
      <c r="K46" s="170" t="s">
        <v>172</v>
      </c>
      <c r="L46" s="115" t="s">
        <v>844</v>
      </c>
      <c r="M46" s="115" t="s">
        <v>944</v>
      </c>
      <c r="N46" s="126">
        <v>0</v>
      </c>
      <c r="O46" s="126">
        <v>1</v>
      </c>
      <c r="P46" s="126">
        <v>0</v>
      </c>
      <c r="Q46" s="126">
        <v>0</v>
      </c>
      <c r="R46" s="126">
        <f t="shared" si="11"/>
        <v>1</v>
      </c>
      <c r="S46" s="115" t="s">
        <v>940</v>
      </c>
      <c r="T46" s="172" t="s">
        <v>172</v>
      </c>
      <c r="U46" s="113">
        <v>0</v>
      </c>
      <c r="V46" s="122" t="str">
        <f t="shared" si="18"/>
        <v>No hay Programación</v>
      </c>
      <c r="W46" s="183" t="str">
        <f t="shared" si="7"/>
        <v>De acuerdo a lo programado</v>
      </c>
      <c r="X46" s="112" t="s">
        <v>172</v>
      </c>
      <c r="Y46" s="113"/>
      <c r="Z46" s="122" t="str">
        <f t="shared" si="8"/>
        <v>No hay ejecución</v>
      </c>
      <c r="AA46" s="123" t="str">
        <f t="shared" si="0"/>
        <v>NA</v>
      </c>
      <c r="AB46" s="116"/>
      <c r="AC46" s="113"/>
      <c r="AD46" s="122" t="str">
        <f t="shared" si="14"/>
        <v>No hay ejecución</v>
      </c>
      <c r="AE46" s="123" t="str">
        <f t="shared" si="15"/>
        <v>NA</v>
      </c>
      <c r="AF46" s="116"/>
      <c r="AG46" s="113"/>
      <c r="AH46" s="122" t="str">
        <f t="shared" si="16"/>
        <v>No hay ejecución</v>
      </c>
      <c r="AI46" s="123" t="str">
        <f t="shared" si="3"/>
        <v>NA</v>
      </c>
      <c r="AJ46" s="116"/>
      <c r="AK46" s="126">
        <f t="shared" si="19"/>
        <v>0</v>
      </c>
      <c r="AL46" s="114" t="str">
        <f t="shared" si="4"/>
        <v>No hay ejecución</v>
      </c>
      <c r="AM46" s="115" t="str">
        <f t="shared" si="5"/>
        <v>NC</v>
      </c>
      <c r="AN46" s="116"/>
      <c r="AO46" s="113">
        <v>0</v>
      </c>
      <c r="AP46" s="103" t="s">
        <v>502</v>
      </c>
    </row>
    <row r="47" spans="1:42" s="117" customFormat="1" ht="17.25" customHeight="1" outlineLevel="1" thickTop="1" thickBot="1">
      <c r="A47" s="109" t="s">
        <v>948</v>
      </c>
      <c r="B47" s="169">
        <v>0</v>
      </c>
      <c r="C47" s="169">
        <v>0</v>
      </c>
      <c r="D47" s="169">
        <v>0</v>
      </c>
      <c r="E47" s="169" t="s">
        <v>205</v>
      </c>
      <c r="F47" s="169" t="s">
        <v>289</v>
      </c>
      <c r="G47" s="170" t="s">
        <v>469</v>
      </c>
      <c r="H47" s="171" t="s">
        <v>949</v>
      </c>
      <c r="I47" s="170" t="s">
        <v>18</v>
      </c>
      <c r="J47" s="170" t="s">
        <v>172</v>
      </c>
      <c r="K47" s="170" t="s">
        <v>172</v>
      </c>
      <c r="L47" s="115" t="s">
        <v>844</v>
      </c>
      <c r="M47" s="115" t="s">
        <v>939</v>
      </c>
      <c r="N47" s="126">
        <v>0</v>
      </c>
      <c r="O47" s="126">
        <v>1</v>
      </c>
      <c r="P47" s="126">
        <v>0</v>
      </c>
      <c r="Q47" s="126">
        <v>0</v>
      </c>
      <c r="R47" s="126">
        <f t="shared" si="11"/>
        <v>1</v>
      </c>
      <c r="S47" s="115" t="s">
        <v>940</v>
      </c>
      <c r="T47" s="172" t="s">
        <v>172</v>
      </c>
      <c r="U47" s="113">
        <v>0</v>
      </c>
      <c r="V47" s="122" t="str">
        <f t="shared" si="18"/>
        <v>No hay Programación</v>
      </c>
      <c r="W47" s="183" t="str">
        <f t="shared" si="7"/>
        <v>De acuerdo a lo programado</v>
      </c>
      <c r="X47" s="112" t="s">
        <v>172</v>
      </c>
      <c r="Y47" s="113"/>
      <c r="Z47" s="122" t="str">
        <f t="shared" si="8"/>
        <v>No hay ejecución</v>
      </c>
      <c r="AA47" s="123" t="str">
        <f t="shared" si="0"/>
        <v>NA</v>
      </c>
      <c r="AB47" s="116"/>
      <c r="AC47" s="113"/>
      <c r="AD47" s="122" t="str">
        <f t="shared" si="14"/>
        <v>No hay ejecución</v>
      </c>
      <c r="AE47" s="123" t="str">
        <f t="shared" si="15"/>
        <v>NA</v>
      </c>
      <c r="AF47" s="116"/>
      <c r="AG47" s="113"/>
      <c r="AH47" s="122" t="str">
        <f t="shared" si="16"/>
        <v>No hay ejecución</v>
      </c>
      <c r="AI47" s="123" t="str">
        <f t="shared" si="3"/>
        <v>NA</v>
      </c>
      <c r="AJ47" s="116"/>
      <c r="AK47" s="126">
        <f t="shared" si="19"/>
        <v>0</v>
      </c>
      <c r="AL47" s="114" t="str">
        <f t="shared" si="4"/>
        <v>No hay ejecución</v>
      </c>
      <c r="AM47" s="115" t="str">
        <f t="shared" si="5"/>
        <v>NC</v>
      </c>
      <c r="AN47" s="116"/>
      <c r="AO47" s="113">
        <v>0</v>
      </c>
      <c r="AP47" s="103" t="s">
        <v>502</v>
      </c>
    </row>
    <row r="48" spans="1:42" s="117" customFormat="1" ht="17.25" customHeight="1" outlineLevel="1" thickTop="1" thickBot="1">
      <c r="A48" s="109" t="s">
        <v>950</v>
      </c>
      <c r="B48" s="169">
        <v>0</v>
      </c>
      <c r="C48" s="169">
        <v>0</v>
      </c>
      <c r="D48" s="169">
        <v>0</v>
      </c>
      <c r="E48" s="169" t="s">
        <v>205</v>
      </c>
      <c r="F48" s="169" t="s">
        <v>289</v>
      </c>
      <c r="G48" s="170" t="s">
        <v>469</v>
      </c>
      <c r="H48" s="171" t="s">
        <v>951</v>
      </c>
      <c r="I48" s="170" t="s">
        <v>18</v>
      </c>
      <c r="J48" s="170" t="s">
        <v>172</v>
      </c>
      <c r="K48" s="170" t="s">
        <v>172</v>
      </c>
      <c r="L48" s="115" t="s">
        <v>844</v>
      </c>
      <c r="M48" s="115" t="s">
        <v>944</v>
      </c>
      <c r="N48" s="126">
        <v>0</v>
      </c>
      <c r="O48" s="126">
        <v>0</v>
      </c>
      <c r="P48" s="126">
        <v>1</v>
      </c>
      <c r="Q48" s="126">
        <v>0</v>
      </c>
      <c r="R48" s="126">
        <f t="shared" si="11"/>
        <v>1</v>
      </c>
      <c r="S48" s="115" t="s">
        <v>940</v>
      </c>
      <c r="T48" s="172" t="s">
        <v>172</v>
      </c>
      <c r="U48" s="113">
        <v>0</v>
      </c>
      <c r="V48" s="122" t="str">
        <f t="shared" si="18"/>
        <v>No hay Programación</v>
      </c>
      <c r="W48" s="183" t="str">
        <f t="shared" si="7"/>
        <v>De acuerdo a lo programado</v>
      </c>
      <c r="X48" s="112" t="s">
        <v>172</v>
      </c>
      <c r="Y48" s="113"/>
      <c r="Z48" s="122" t="str">
        <f t="shared" si="8"/>
        <v>No hay ejecución</v>
      </c>
      <c r="AA48" s="123" t="str">
        <f t="shared" si="0"/>
        <v>NA</v>
      </c>
      <c r="AB48" s="116"/>
      <c r="AC48" s="113"/>
      <c r="AD48" s="122" t="str">
        <f t="shared" si="14"/>
        <v>No hay ejecución</v>
      </c>
      <c r="AE48" s="123" t="str">
        <f t="shared" si="15"/>
        <v>NA</v>
      </c>
      <c r="AF48" s="116"/>
      <c r="AG48" s="113"/>
      <c r="AH48" s="122" t="str">
        <f t="shared" si="16"/>
        <v>No hay ejecución</v>
      </c>
      <c r="AI48" s="123" t="str">
        <f t="shared" si="3"/>
        <v>NA</v>
      </c>
      <c r="AJ48" s="116"/>
      <c r="AK48" s="126">
        <f t="shared" si="19"/>
        <v>0</v>
      </c>
      <c r="AL48" s="114" t="str">
        <f t="shared" si="4"/>
        <v>No hay ejecución</v>
      </c>
      <c r="AM48" s="115" t="str">
        <f t="shared" si="5"/>
        <v>NC</v>
      </c>
      <c r="AN48" s="116"/>
      <c r="AO48" s="113">
        <v>0</v>
      </c>
      <c r="AP48" s="103" t="s">
        <v>502</v>
      </c>
    </row>
    <row r="49" spans="1:42" s="117" customFormat="1" ht="17.25" customHeight="1" outlineLevel="1" thickTop="1" thickBot="1">
      <c r="A49" s="109" t="s">
        <v>952</v>
      </c>
      <c r="B49" s="169">
        <v>0</v>
      </c>
      <c r="C49" s="169">
        <v>0</v>
      </c>
      <c r="D49" s="169">
        <v>0</v>
      </c>
      <c r="E49" s="169" t="s">
        <v>205</v>
      </c>
      <c r="F49" s="169" t="s">
        <v>289</v>
      </c>
      <c r="G49" s="170" t="s">
        <v>469</v>
      </c>
      <c r="H49" s="171" t="s">
        <v>953</v>
      </c>
      <c r="I49" s="170" t="s">
        <v>18</v>
      </c>
      <c r="J49" s="170" t="s">
        <v>172</v>
      </c>
      <c r="K49" s="170" t="s">
        <v>172</v>
      </c>
      <c r="L49" s="115" t="s">
        <v>844</v>
      </c>
      <c r="M49" s="115" t="s">
        <v>939</v>
      </c>
      <c r="N49" s="126">
        <v>0</v>
      </c>
      <c r="O49" s="126">
        <v>0</v>
      </c>
      <c r="P49" s="126">
        <v>1</v>
      </c>
      <c r="Q49" s="126">
        <v>0</v>
      </c>
      <c r="R49" s="126">
        <f t="shared" si="11"/>
        <v>1</v>
      </c>
      <c r="S49" s="115" t="s">
        <v>940</v>
      </c>
      <c r="T49" s="172" t="s">
        <v>172</v>
      </c>
      <c r="U49" s="113">
        <v>0</v>
      </c>
      <c r="V49" s="122" t="str">
        <f t="shared" si="18"/>
        <v>No hay Programación</v>
      </c>
      <c r="W49" s="183" t="str">
        <f t="shared" si="7"/>
        <v>De acuerdo a lo programado</v>
      </c>
      <c r="X49" s="112" t="s">
        <v>172</v>
      </c>
      <c r="Y49" s="113"/>
      <c r="Z49" s="122" t="str">
        <f t="shared" si="8"/>
        <v>No hay ejecución</v>
      </c>
      <c r="AA49" s="123" t="str">
        <f t="shared" si="0"/>
        <v>NA</v>
      </c>
      <c r="AB49" s="116"/>
      <c r="AC49" s="113"/>
      <c r="AD49" s="122" t="str">
        <f t="shared" si="14"/>
        <v>No hay ejecución</v>
      </c>
      <c r="AE49" s="123" t="str">
        <f t="shared" si="15"/>
        <v>NA</v>
      </c>
      <c r="AF49" s="116"/>
      <c r="AG49" s="113"/>
      <c r="AH49" s="122" t="str">
        <f t="shared" si="16"/>
        <v>No hay ejecución</v>
      </c>
      <c r="AI49" s="123" t="str">
        <f t="shared" si="3"/>
        <v>NA</v>
      </c>
      <c r="AJ49" s="116"/>
      <c r="AK49" s="126">
        <f t="shared" si="19"/>
        <v>0</v>
      </c>
      <c r="AL49" s="114" t="str">
        <f t="shared" si="4"/>
        <v>No hay ejecución</v>
      </c>
      <c r="AM49" s="115" t="str">
        <f t="shared" si="5"/>
        <v>NC</v>
      </c>
      <c r="AN49" s="116"/>
      <c r="AO49" s="113">
        <v>0</v>
      </c>
      <c r="AP49" s="103" t="s">
        <v>502</v>
      </c>
    </row>
    <row r="50" spans="1:42" s="117" customFormat="1" ht="79.2" outlineLevel="1" thickTop="1" thickBot="1">
      <c r="A50" s="109" t="s">
        <v>954</v>
      </c>
      <c r="B50" s="169">
        <v>0</v>
      </c>
      <c r="C50" s="169">
        <v>0</v>
      </c>
      <c r="D50" s="169">
        <v>0</v>
      </c>
      <c r="E50" s="169" t="s">
        <v>205</v>
      </c>
      <c r="F50" s="169" t="s">
        <v>289</v>
      </c>
      <c r="G50" s="170" t="s">
        <v>469</v>
      </c>
      <c r="H50" s="171" t="s">
        <v>955</v>
      </c>
      <c r="I50" s="170" t="s">
        <v>18</v>
      </c>
      <c r="J50" s="170" t="s">
        <v>172</v>
      </c>
      <c r="K50" s="170" t="s">
        <v>172</v>
      </c>
      <c r="L50" s="115" t="s">
        <v>844</v>
      </c>
      <c r="M50" s="115" t="s">
        <v>956</v>
      </c>
      <c r="N50" s="126">
        <v>1</v>
      </c>
      <c r="O50" s="126">
        <v>0</v>
      </c>
      <c r="P50" s="126">
        <v>1</v>
      </c>
      <c r="Q50" s="126">
        <v>0</v>
      </c>
      <c r="R50" s="126">
        <f t="shared" si="11"/>
        <v>2</v>
      </c>
      <c r="S50" s="115" t="s">
        <v>940</v>
      </c>
      <c r="T50" s="172" t="s">
        <v>172</v>
      </c>
      <c r="U50" s="113">
        <v>1</v>
      </c>
      <c r="V50" s="122">
        <f t="shared" si="18"/>
        <v>1</v>
      </c>
      <c r="W50" s="183" t="str">
        <f t="shared" si="7"/>
        <v>De acuerdo a lo programado</v>
      </c>
      <c r="X50" s="189" t="s">
        <v>957</v>
      </c>
      <c r="Y50" s="113"/>
      <c r="Z50" s="122" t="str">
        <f t="shared" si="8"/>
        <v>No hay ejecución</v>
      </c>
      <c r="AA50" s="123" t="str">
        <f t="shared" si="0"/>
        <v>NA</v>
      </c>
      <c r="AB50" s="116"/>
      <c r="AC50" s="113"/>
      <c r="AD50" s="122" t="str">
        <f t="shared" si="14"/>
        <v>No hay ejecución</v>
      </c>
      <c r="AE50" s="123" t="str">
        <f t="shared" si="15"/>
        <v>NA</v>
      </c>
      <c r="AF50" s="116"/>
      <c r="AG50" s="113"/>
      <c r="AH50" s="122" t="str">
        <f t="shared" si="16"/>
        <v>No hay ejecución</v>
      </c>
      <c r="AI50" s="123" t="str">
        <f t="shared" si="3"/>
        <v>NA</v>
      </c>
      <c r="AJ50" s="116"/>
      <c r="AK50" s="126">
        <f t="shared" si="19"/>
        <v>1</v>
      </c>
      <c r="AL50" s="114">
        <f t="shared" si="4"/>
        <v>0.5</v>
      </c>
      <c r="AM50" s="115" t="str">
        <f t="shared" si="5"/>
        <v>En Riesgo de no Cumplimiento</v>
      </c>
      <c r="AN50" s="116"/>
      <c r="AO50" s="113">
        <v>0</v>
      </c>
      <c r="AP50" s="103" t="s">
        <v>502</v>
      </c>
    </row>
    <row r="51" spans="1:42" s="117" customFormat="1" ht="79.2" outlineLevel="1" thickTop="1" thickBot="1">
      <c r="A51" s="109" t="s">
        <v>958</v>
      </c>
      <c r="B51" s="169">
        <v>0</v>
      </c>
      <c r="C51" s="169">
        <v>0</v>
      </c>
      <c r="D51" s="169">
        <v>0</v>
      </c>
      <c r="E51" s="169" t="s">
        <v>205</v>
      </c>
      <c r="F51" s="169" t="s">
        <v>289</v>
      </c>
      <c r="G51" s="191" t="s">
        <v>469</v>
      </c>
      <c r="H51" s="190" t="s">
        <v>959</v>
      </c>
      <c r="I51" s="191" t="s">
        <v>18</v>
      </c>
      <c r="J51" s="191" t="s">
        <v>172</v>
      </c>
      <c r="K51" s="191" t="s">
        <v>172</v>
      </c>
      <c r="L51" s="115" t="s">
        <v>844</v>
      </c>
      <c r="M51" s="115" t="s">
        <v>960</v>
      </c>
      <c r="N51" s="126">
        <v>1</v>
      </c>
      <c r="O51" s="126">
        <v>0</v>
      </c>
      <c r="P51" s="126">
        <v>1</v>
      </c>
      <c r="Q51" s="126">
        <v>0</v>
      </c>
      <c r="R51" s="126">
        <f t="shared" si="11"/>
        <v>2</v>
      </c>
      <c r="S51" s="115" t="s">
        <v>940</v>
      </c>
      <c r="T51" s="186" t="s">
        <v>933</v>
      </c>
      <c r="U51" s="113">
        <v>1</v>
      </c>
      <c r="V51" s="122">
        <f t="shared" si="18"/>
        <v>1</v>
      </c>
      <c r="W51" s="183" t="str">
        <f t="shared" si="7"/>
        <v>De acuerdo a lo programado</v>
      </c>
      <c r="X51" s="189" t="s">
        <v>961</v>
      </c>
      <c r="Y51" s="113"/>
      <c r="Z51" s="122" t="str">
        <f t="shared" si="8"/>
        <v>No hay ejecución</v>
      </c>
      <c r="AA51" s="123" t="str">
        <f t="shared" si="0"/>
        <v>NA</v>
      </c>
      <c r="AB51" s="116"/>
      <c r="AC51" s="113"/>
      <c r="AD51" s="122" t="str">
        <f t="shared" si="14"/>
        <v>No hay ejecución</v>
      </c>
      <c r="AE51" s="123" t="str">
        <f t="shared" si="15"/>
        <v>NA</v>
      </c>
      <c r="AF51" s="116"/>
      <c r="AG51" s="113"/>
      <c r="AH51" s="122" t="str">
        <f t="shared" si="16"/>
        <v>No hay ejecución</v>
      </c>
      <c r="AI51" s="123" t="str">
        <f t="shared" si="3"/>
        <v>NA</v>
      </c>
      <c r="AJ51" s="116"/>
      <c r="AK51" s="126">
        <f t="shared" si="19"/>
        <v>1</v>
      </c>
      <c r="AL51" s="114">
        <f t="shared" si="4"/>
        <v>0.5</v>
      </c>
      <c r="AM51" s="115" t="str">
        <f t="shared" si="5"/>
        <v>En Riesgo de no Cumplimiento</v>
      </c>
      <c r="AN51" s="116"/>
      <c r="AO51" s="113">
        <v>0</v>
      </c>
      <c r="AP51" s="103" t="s">
        <v>502</v>
      </c>
    </row>
    <row r="52" spans="1:42" s="117" customFormat="1" ht="24.6" outlineLevel="1" thickTop="1" thickBot="1">
      <c r="A52" s="109" t="s">
        <v>962</v>
      </c>
      <c r="B52" s="169">
        <v>0</v>
      </c>
      <c r="C52" s="169">
        <v>0</v>
      </c>
      <c r="D52" s="169">
        <v>0</v>
      </c>
      <c r="E52" s="169" t="s">
        <v>205</v>
      </c>
      <c r="F52" s="169">
        <v>3</v>
      </c>
      <c r="G52" s="170" t="s">
        <v>574</v>
      </c>
      <c r="H52" s="171" t="s">
        <v>963</v>
      </c>
      <c r="I52" s="170" t="s">
        <v>18</v>
      </c>
      <c r="J52" s="170" t="s">
        <v>172</v>
      </c>
      <c r="K52" s="170" t="s">
        <v>172</v>
      </c>
      <c r="L52" s="115" t="s">
        <v>844</v>
      </c>
      <c r="M52" s="115" t="s">
        <v>884</v>
      </c>
      <c r="N52" s="126">
        <v>0</v>
      </c>
      <c r="O52" s="126">
        <v>0</v>
      </c>
      <c r="P52" s="126">
        <v>1</v>
      </c>
      <c r="Q52" s="126">
        <v>0</v>
      </c>
      <c r="R52" s="126">
        <f t="shared" si="11"/>
        <v>1</v>
      </c>
      <c r="S52" s="115" t="s">
        <v>964</v>
      </c>
      <c r="T52" s="186" t="s">
        <v>965</v>
      </c>
      <c r="U52" s="113">
        <v>0</v>
      </c>
      <c r="V52" s="122" t="str">
        <f t="shared" si="18"/>
        <v>No hay Programación</v>
      </c>
      <c r="W52" s="183" t="str">
        <f t="shared" si="7"/>
        <v>De acuerdo a lo programado</v>
      </c>
      <c r="X52" s="112" t="s">
        <v>172</v>
      </c>
      <c r="Y52" s="113"/>
      <c r="Z52" s="122" t="str">
        <f t="shared" si="8"/>
        <v>No hay ejecución</v>
      </c>
      <c r="AA52" s="123" t="str">
        <f t="shared" si="0"/>
        <v>NA</v>
      </c>
      <c r="AB52" s="116"/>
      <c r="AC52" s="113"/>
      <c r="AD52" s="122" t="str">
        <f t="shared" si="14"/>
        <v>No hay ejecución</v>
      </c>
      <c r="AE52" s="123" t="str">
        <f t="shared" si="15"/>
        <v>NA</v>
      </c>
      <c r="AF52" s="116"/>
      <c r="AG52" s="113"/>
      <c r="AH52" s="122" t="str">
        <f t="shared" si="16"/>
        <v>No hay ejecución</v>
      </c>
      <c r="AI52" s="123" t="str">
        <f t="shared" si="3"/>
        <v>NA</v>
      </c>
      <c r="AJ52" s="116"/>
      <c r="AK52" s="126">
        <f t="shared" si="19"/>
        <v>0</v>
      </c>
      <c r="AL52" s="114" t="str">
        <f t="shared" si="4"/>
        <v>No hay ejecución</v>
      </c>
      <c r="AM52" s="115" t="str">
        <f t="shared" si="5"/>
        <v>NC</v>
      </c>
      <c r="AN52" s="116"/>
      <c r="AO52" s="113">
        <v>0</v>
      </c>
      <c r="AP52" s="103" t="s">
        <v>502</v>
      </c>
    </row>
    <row r="53" spans="1:42" s="117" customFormat="1" ht="24.6" outlineLevel="1" thickTop="1" thickBot="1">
      <c r="A53" s="109" t="s">
        <v>966</v>
      </c>
      <c r="B53" s="169">
        <v>0</v>
      </c>
      <c r="C53" s="169">
        <v>0</v>
      </c>
      <c r="D53" s="169">
        <v>0</v>
      </c>
      <c r="E53" s="169" t="s">
        <v>205</v>
      </c>
      <c r="F53" s="169">
        <v>3</v>
      </c>
      <c r="G53" s="170" t="s">
        <v>574</v>
      </c>
      <c r="H53" s="171" t="s">
        <v>967</v>
      </c>
      <c r="I53" s="170" t="s">
        <v>18</v>
      </c>
      <c r="J53" s="170" t="s">
        <v>172</v>
      </c>
      <c r="K53" s="170" t="s">
        <v>172</v>
      </c>
      <c r="L53" s="115" t="s">
        <v>844</v>
      </c>
      <c r="M53" s="115" t="s">
        <v>884</v>
      </c>
      <c r="N53" s="126">
        <v>1</v>
      </c>
      <c r="O53" s="126">
        <v>0</v>
      </c>
      <c r="P53" s="126">
        <v>0</v>
      </c>
      <c r="Q53" s="126">
        <v>0</v>
      </c>
      <c r="R53" s="126">
        <f t="shared" si="11"/>
        <v>1</v>
      </c>
      <c r="S53" s="115" t="s">
        <v>913</v>
      </c>
      <c r="T53" s="173" t="s">
        <v>968</v>
      </c>
      <c r="U53" s="113">
        <v>1</v>
      </c>
      <c r="V53" s="122">
        <f t="shared" si="18"/>
        <v>1</v>
      </c>
      <c r="W53" s="183" t="str">
        <f t="shared" si="7"/>
        <v>De acuerdo a lo programado</v>
      </c>
      <c r="X53" s="189" t="s">
        <v>969</v>
      </c>
      <c r="Y53" s="113"/>
      <c r="Z53" s="122" t="str">
        <f t="shared" si="8"/>
        <v>No hay ejecución</v>
      </c>
      <c r="AA53" s="123" t="str">
        <f t="shared" si="0"/>
        <v>NA</v>
      </c>
      <c r="AB53" s="116"/>
      <c r="AC53" s="113"/>
      <c r="AD53" s="122" t="str">
        <f t="shared" si="14"/>
        <v>No hay ejecución</v>
      </c>
      <c r="AE53" s="123" t="str">
        <f t="shared" si="15"/>
        <v>NA</v>
      </c>
      <c r="AF53" s="116"/>
      <c r="AG53" s="113"/>
      <c r="AH53" s="122" t="str">
        <f t="shared" si="16"/>
        <v>No hay ejecución</v>
      </c>
      <c r="AI53" s="123" t="str">
        <f t="shared" si="3"/>
        <v>NA</v>
      </c>
      <c r="AJ53" s="116"/>
      <c r="AK53" s="126"/>
      <c r="AL53" s="114"/>
      <c r="AM53" s="115"/>
      <c r="AN53" s="116"/>
      <c r="AO53" s="113"/>
      <c r="AP53" s="103" t="s">
        <v>502</v>
      </c>
    </row>
    <row r="54" spans="1:42" s="107" customFormat="1" ht="39.6" thickTop="1" thickBot="1">
      <c r="A54" s="63">
        <v>5</v>
      </c>
      <c r="B54" s="162">
        <v>0</v>
      </c>
      <c r="C54" s="162">
        <v>0</v>
      </c>
      <c r="D54" s="162">
        <v>0</v>
      </c>
      <c r="E54" s="162" t="s">
        <v>220</v>
      </c>
      <c r="F54" s="162" t="s">
        <v>289</v>
      </c>
      <c r="G54" s="163" t="s">
        <v>469</v>
      </c>
      <c r="H54" s="164" t="s">
        <v>970</v>
      </c>
      <c r="I54" s="163" t="s">
        <v>20</v>
      </c>
      <c r="J54" s="163" t="s">
        <v>172</v>
      </c>
      <c r="K54" s="163" t="s">
        <v>172</v>
      </c>
      <c r="L54" s="105" t="s">
        <v>971</v>
      </c>
      <c r="M54" s="105" t="s">
        <v>972</v>
      </c>
      <c r="N54" s="64">
        <f>N55+N56+N57+N58</f>
        <v>1</v>
      </c>
      <c r="O54" s="64">
        <f t="shared" ref="O54:Q54" si="20">O55+O56+O57+O58</f>
        <v>2</v>
      </c>
      <c r="P54" s="64">
        <f t="shared" si="20"/>
        <v>0</v>
      </c>
      <c r="Q54" s="64">
        <f t="shared" si="20"/>
        <v>1</v>
      </c>
      <c r="R54" s="64">
        <f>N54+O54+P54+Q54</f>
        <v>4</v>
      </c>
      <c r="S54" s="105" t="s">
        <v>829</v>
      </c>
      <c r="T54" s="164" t="s">
        <v>973</v>
      </c>
      <c r="U54" s="64">
        <f>U55+U56+U57</f>
        <v>1</v>
      </c>
      <c r="V54" s="100">
        <f t="shared" si="18"/>
        <v>1</v>
      </c>
      <c r="W54" s="167" t="str">
        <f t="shared" si="7"/>
        <v>De acuerdo a lo programado</v>
      </c>
      <c r="X54" s="106" t="s">
        <v>974</v>
      </c>
      <c r="Y54" s="64">
        <f>Y55+Y56+Y57</f>
        <v>2</v>
      </c>
      <c r="Z54" s="100">
        <f t="shared" si="8"/>
        <v>1</v>
      </c>
      <c r="AA54" s="105" t="str">
        <f t="shared" si="0"/>
        <v>De acuerdo a lo programado</v>
      </c>
      <c r="AB54" s="106"/>
      <c r="AC54" s="64">
        <f>AC55+AC56+AC57</f>
        <v>0</v>
      </c>
      <c r="AD54" s="100" t="str">
        <f t="shared" si="14"/>
        <v>No hay Programación</v>
      </c>
      <c r="AE54" s="105" t="str">
        <f t="shared" si="15"/>
        <v>De acuerdo a lo programado</v>
      </c>
      <c r="AF54" s="106"/>
      <c r="AG54" s="65">
        <f>AG55+AG56+AG57</f>
        <v>0</v>
      </c>
      <c r="AH54" s="100">
        <f t="shared" si="16"/>
        <v>0</v>
      </c>
      <c r="AI54" s="105" t="str">
        <f t="shared" si="3"/>
        <v>En Riesgo de no Cumplimiento</v>
      </c>
      <c r="AJ54" s="106"/>
      <c r="AK54" s="194">
        <f>U54+Y54+AC54+AG54</f>
        <v>3</v>
      </c>
      <c r="AL54" s="128">
        <f t="shared" si="4"/>
        <v>0.75</v>
      </c>
      <c r="AM54" s="129" t="str">
        <f t="shared" si="5"/>
        <v>Atraso Leve</v>
      </c>
      <c r="AN54" s="106"/>
      <c r="AO54" s="99">
        <f>SUM(AO55:AO57)</f>
        <v>0</v>
      </c>
      <c r="AP54" s="103" t="s">
        <v>502</v>
      </c>
    </row>
    <row r="55" spans="1:42" s="127" customFormat="1" ht="32.4" outlineLevel="1" thickTop="1" thickBot="1">
      <c r="A55" s="125" t="s">
        <v>93</v>
      </c>
      <c r="B55" s="195">
        <v>0</v>
      </c>
      <c r="C55" s="195">
        <v>0</v>
      </c>
      <c r="D55" s="195">
        <v>0</v>
      </c>
      <c r="E55" s="195" t="s">
        <v>220</v>
      </c>
      <c r="F55" s="195" t="s">
        <v>289</v>
      </c>
      <c r="G55" s="170" t="s">
        <v>469</v>
      </c>
      <c r="H55" s="171" t="s">
        <v>975</v>
      </c>
      <c r="I55" s="170" t="s">
        <v>20</v>
      </c>
      <c r="J55" s="170" t="s">
        <v>172</v>
      </c>
      <c r="K55" s="170" t="s">
        <v>172</v>
      </c>
      <c r="L55" s="115" t="s">
        <v>976</v>
      </c>
      <c r="M55" s="115" t="s">
        <v>977</v>
      </c>
      <c r="N55" s="126">
        <v>1</v>
      </c>
      <c r="O55" s="126">
        <v>0</v>
      </c>
      <c r="P55" s="126">
        <v>0</v>
      </c>
      <c r="Q55" s="126">
        <v>0</v>
      </c>
      <c r="R55" s="138">
        <f>N55+O55+P55+Q55</f>
        <v>1</v>
      </c>
      <c r="S55" s="115" t="s">
        <v>940</v>
      </c>
      <c r="T55" s="186" t="s">
        <v>978</v>
      </c>
      <c r="U55" s="113">
        <v>1</v>
      </c>
      <c r="V55" s="122">
        <f t="shared" si="18"/>
        <v>1</v>
      </c>
      <c r="W55" s="183" t="str">
        <f t="shared" si="7"/>
        <v>De acuerdo a lo programado</v>
      </c>
      <c r="X55" s="189" t="s">
        <v>979</v>
      </c>
      <c r="Y55" s="113"/>
      <c r="Z55" s="122" t="str">
        <f t="shared" si="8"/>
        <v>No hay ejecución</v>
      </c>
      <c r="AA55" s="123" t="str">
        <f t="shared" si="0"/>
        <v>NA</v>
      </c>
      <c r="AB55" s="116"/>
      <c r="AC55" s="113"/>
      <c r="AD55" s="122" t="str">
        <f t="shared" si="14"/>
        <v>No hay ejecución</v>
      </c>
      <c r="AE55" s="123" t="str">
        <f t="shared" si="15"/>
        <v>NA</v>
      </c>
      <c r="AF55" s="116"/>
      <c r="AG55" s="113"/>
      <c r="AH55" s="122" t="str">
        <f t="shared" si="16"/>
        <v>No hay ejecución</v>
      </c>
      <c r="AI55" s="123" t="str">
        <f t="shared" si="3"/>
        <v>NA</v>
      </c>
      <c r="AJ55" s="116"/>
      <c r="AK55" s="126">
        <f>U55+Y55+AC55+AG55</f>
        <v>1</v>
      </c>
      <c r="AL55" s="114">
        <f t="shared" si="4"/>
        <v>1</v>
      </c>
      <c r="AM55" s="115" t="str">
        <f t="shared" si="5"/>
        <v>De acuerdo a lo programado</v>
      </c>
      <c r="AN55" s="116"/>
      <c r="AO55" s="113">
        <v>0</v>
      </c>
      <c r="AP55" s="103" t="s">
        <v>502</v>
      </c>
    </row>
    <row r="56" spans="1:42" s="127" customFormat="1" ht="38.25" customHeight="1" outlineLevel="1" thickTop="1" thickBot="1">
      <c r="A56" s="125" t="s">
        <v>174</v>
      </c>
      <c r="B56" s="195">
        <v>0</v>
      </c>
      <c r="C56" s="195">
        <v>0</v>
      </c>
      <c r="D56" s="195">
        <v>0</v>
      </c>
      <c r="E56" s="195" t="s">
        <v>220</v>
      </c>
      <c r="F56" s="195" t="s">
        <v>289</v>
      </c>
      <c r="G56" s="170" t="s">
        <v>469</v>
      </c>
      <c r="H56" s="171" t="s">
        <v>980</v>
      </c>
      <c r="I56" s="170" t="s">
        <v>20</v>
      </c>
      <c r="J56" s="170" t="s">
        <v>172</v>
      </c>
      <c r="K56" s="170" t="s">
        <v>172</v>
      </c>
      <c r="L56" s="115" t="s">
        <v>981</v>
      </c>
      <c r="M56" s="115" t="s">
        <v>977</v>
      </c>
      <c r="N56" s="126">
        <v>0</v>
      </c>
      <c r="O56" s="126">
        <v>1</v>
      </c>
      <c r="P56" s="126">
        <v>0</v>
      </c>
      <c r="Q56" s="126">
        <v>0</v>
      </c>
      <c r="R56" s="126">
        <f t="shared" si="11"/>
        <v>1</v>
      </c>
      <c r="S56" s="115" t="s">
        <v>982</v>
      </c>
      <c r="T56" s="186" t="s">
        <v>983</v>
      </c>
      <c r="U56" s="113">
        <v>0</v>
      </c>
      <c r="V56" s="122" t="str">
        <f t="shared" si="18"/>
        <v>No hay Programación</v>
      </c>
      <c r="W56" s="183" t="str">
        <f t="shared" si="7"/>
        <v>De acuerdo a lo programado</v>
      </c>
      <c r="X56" s="112" t="s">
        <v>172</v>
      </c>
      <c r="Y56" s="113">
        <v>1</v>
      </c>
      <c r="Z56" s="122">
        <f t="shared" si="8"/>
        <v>1</v>
      </c>
      <c r="AA56" s="123" t="str">
        <f t="shared" si="0"/>
        <v>De acuerdo a lo programado</v>
      </c>
      <c r="AB56" s="116" t="s">
        <v>984</v>
      </c>
      <c r="AC56" s="113"/>
      <c r="AD56" s="122" t="str">
        <f t="shared" si="14"/>
        <v>No hay ejecución</v>
      </c>
      <c r="AE56" s="123" t="str">
        <f t="shared" si="15"/>
        <v>NA</v>
      </c>
      <c r="AF56" s="116"/>
      <c r="AG56" s="113"/>
      <c r="AH56" s="122" t="str">
        <f t="shared" si="16"/>
        <v>No hay ejecución</v>
      </c>
      <c r="AI56" s="123" t="str">
        <f t="shared" si="3"/>
        <v>NA</v>
      </c>
      <c r="AJ56" s="116"/>
      <c r="AK56" s="126">
        <f t="shared" ref="AK56:AK67" si="21">U56+Y56+AC56+AG56</f>
        <v>1</v>
      </c>
      <c r="AL56" s="114">
        <f t="shared" si="4"/>
        <v>1</v>
      </c>
      <c r="AM56" s="115" t="str">
        <f t="shared" si="5"/>
        <v>De acuerdo a lo programado</v>
      </c>
      <c r="AN56" s="116"/>
      <c r="AO56" s="113">
        <v>0</v>
      </c>
      <c r="AP56" s="103" t="s">
        <v>502</v>
      </c>
    </row>
    <row r="57" spans="1:42" s="127" customFormat="1" ht="38.25" customHeight="1" outlineLevel="1" thickTop="1" thickBot="1">
      <c r="A57" s="125" t="s">
        <v>178</v>
      </c>
      <c r="B57" s="195">
        <v>0</v>
      </c>
      <c r="C57" s="195">
        <v>0</v>
      </c>
      <c r="D57" s="195">
        <v>0</v>
      </c>
      <c r="E57" s="195" t="s">
        <v>220</v>
      </c>
      <c r="F57" s="195" t="s">
        <v>289</v>
      </c>
      <c r="G57" s="170" t="s">
        <v>469</v>
      </c>
      <c r="H57" s="171" t="s">
        <v>985</v>
      </c>
      <c r="I57" s="170" t="s">
        <v>20</v>
      </c>
      <c r="J57" s="170" t="s">
        <v>172</v>
      </c>
      <c r="K57" s="170" t="s">
        <v>172</v>
      </c>
      <c r="L57" s="115" t="s">
        <v>986</v>
      </c>
      <c r="M57" s="115" t="s">
        <v>939</v>
      </c>
      <c r="N57" s="126">
        <v>0</v>
      </c>
      <c r="O57" s="126">
        <v>1</v>
      </c>
      <c r="P57" s="126">
        <v>0</v>
      </c>
      <c r="Q57" s="126">
        <v>0</v>
      </c>
      <c r="R57" s="126">
        <f t="shared" si="11"/>
        <v>1</v>
      </c>
      <c r="S57" s="115" t="s">
        <v>982</v>
      </c>
      <c r="T57" s="186" t="s">
        <v>987</v>
      </c>
      <c r="U57" s="113">
        <v>0</v>
      </c>
      <c r="V57" s="122" t="str">
        <f t="shared" si="18"/>
        <v>No hay Programación</v>
      </c>
      <c r="W57" s="183" t="str">
        <f t="shared" si="7"/>
        <v>De acuerdo a lo programado</v>
      </c>
      <c r="X57" s="112" t="s">
        <v>172</v>
      </c>
      <c r="Y57" s="113">
        <v>1</v>
      </c>
      <c r="Z57" s="122">
        <f t="shared" si="8"/>
        <v>1</v>
      </c>
      <c r="AA57" s="123" t="str">
        <f t="shared" si="0"/>
        <v>De acuerdo a lo programado</v>
      </c>
      <c r="AB57" s="116" t="s">
        <v>988</v>
      </c>
      <c r="AC57" s="113"/>
      <c r="AD57" s="122" t="str">
        <f t="shared" si="14"/>
        <v>No hay ejecución</v>
      </c>
      <c r="AE57" s="123" t="str">
        <f t="shared" si="15"/>
        <v>NA</v>
      </c>
      <c r="AF57" s="116"/>
      <c r="AG57" s="113"/>
      <c r="AH57" s="122" t="str">
        <f t="shared" si="16"/>
        <v>No hay ejecución</v>
      </c>
      <c r="AI57" s="123" t="str">
        <f t="shared" si="3"/>
        <v>NA</v>
      </c>
      <c r="AJ57" s="116"/>
      <c r="AK57" s="126">
        <f t="shared" si="21"/>
        <v>1</v>
      </c>
      <c r="AL57" s="114">
        <f t="shared" si="4"/>
        <v>1</v>
      </c>
      <c r="AM57" s="115" t="str">
        <f t="shared" si="5"/>
        <v>De acuerdo a lo programado</v>
      </c>
      <c r="AN57" s="116"/>
      <c r="AO57" s="113">
        <v>0</v>
      </c>
      <c r="AP57" s="103" t="s">
        <v>502</v>
      </c>
    </row>
    <row r="58" spans="1:42" s="127" customFormat="1" ht="24.6" outlineLevel="1" thickTop="1" thickBot="1">
      <c r="A58" s="125" t="s">
        <v>181</v>
      </c>
      <c r="B58" s="195">
        <v>0</v>
      </c>
      <c r="C58" s="195">
        <v>0</v>
      </c>
      <c r="D58" s="195">
        <v>0</v>
      </c>
      <c r="E58" s="195" t="s">
        <v>220</v>
      </c>
      <c r="F58" s="195" t="s">
        <v>289</v>
      </c>
      <c r="G58" s="170" t="s">
        <v>469</v>
      </c>
      <c r="H58" s="171" t="s">
        <v>989</v>
      </c>
      <c r="I58" s="170" t="s">
        <v>18</v>
      </c>
      <c r="J58" s="170" t="s">
        <v>172</v>
      </c>
      <c r="K58" s="170" t="s">
        <v>172</v>
      </c>
      <c r="L58" s="115" t="s">
        <v>990</v>
      </c>
      <c r="M58" s="115" t="s">
        <v>972</v>
      </c>
      <c r="N58" s="126">
        <v>0</v>
      </c>
      <c r="O58" s="126">
        <v>0</v>
      </c>
      <c r="P58" s="126">
        <v>0</v>
      </c>
      <c r="Q58" s="126">
        <v>1</v>
      </c>
      <c r="R58" s="126">
        <f t="shared" si="11"/>
        <v>1</v>
      </c>
      <c r="S58" s="115" t="s">
        <v>940</v>
      </c>
      <c r="T58" s="186" t="s">
        <v>991</v>
      </c>
      <c r="U58" s="113">
        <v>0</v>
      </c>
      <c r="V58" s="122" t="str">
        <f t="shared" si="18"/>
        <v>No hay Programación</v>
      </c>
      <c r="W58" s="183" t="str">
        <f t="shared" si="7"/>
        <v>De acuerdo a lo programado</v>
      </c>
      <c r="X58" s="112" t="s">
        <v>172</v>
      </c>
      <c r="Y58" s="113"/>
      <c r="Z58" s="122" t="str">
        <f t="shared" si="8"/>
        <v>No hay ejecución</v>
      </c>
      <c r="AA58" s="123" t="str">
        <f t="shared" si="0"/>
        <v>NA</v>
      </c>
      <c r="AB58" s="116"/>
      <c r="AC58" s="113"/>
      <c r="AD58" s="122" t="str">
        <f t="shared" si="14"/>
        <v>No hay ejecución</v>
      </c>
      <c r="AE58" s="123" t="str">
        <f t="shared" si="15"/>
        <v>NA</v>
      </c>
      <c r="AF58" s="116"/>
      <c r="AG58" s="113"/>
      <c r="AH58" s="122" t="str">
        <f t="shared" si="16"/>
        <v>No hay ejecución</v>
      </c>
      <c r="AI58" s="123" t="str">
        <f t="shared" si="3"/>
        <v>NA</v>
      </c>
      <c r="AJ58" s="116"/>
      <c r="AK58" s="126"/>
      <c r="AL58" s="114"/>
      <c r="AM58" s="115"/>
      <c r="AN58" s="116"/>
      <c r="AO58" s="113"/>
      <c r="AP58" s="103" t="s">
        <v>502</v>
      </c>
    </row>
    <row r="59" spans="1:42" s="107" customFormat="1" ht="39.6" thickTop="1" thickBot="1">
      <c r="A59" s="63">
        <v>6</v>
      </c>
      <c r="B59" s="162">
        <v>0</v>
      </c>
      <c r="C59" s="162">
        <v>0</v>
      </c>
      <c r="D59" s="162">
        <v>0</v>
      </c>
      <c r="E59" s="162">
        <v>0</v>
      </c>
      <c r="F59" s="162">
        <v>3</v>
      </c>
      <c r="G59" s="163" t="s">
        <v>574</v>
      </c>
      <c r="H59" s="164" t="s">
        <v>992</v>
      </c>
      <c r="I59" s="163" t="s">
        <v>20</v>
      </c>
      <c r="J59" s="163" t="s">
        <v>172</v>
      </c>
      <c r="K59" s="163" t="s">
        <v>172</v>
      </c>
      <c r="L59" s="105" t="s">
        <v>993</v>
      </c>
      <c r="M59" s="105" t="s">
        <v>994</v>
      </c>
      <c r="N59" s="64">
        <f>SUM(N60:N68)</f>
        <v>13</v>
      </c>
      <c r="O59" s="64">
        <f>SUM(O60:O68)</f>
        <v>16</v>
      </c>
      <c r="P59" s="64">
        <f>SUM(P60:P68)</f>
        <v>15</v>
      </c>
      <c r="Q59" s="64">
        <f>SUM(Q60:Q68)</f>
        <v>17</v>
      </c>
      <c r="R59" s="64">
        <f>N59+O59+P59+Q59</f>
        <v>61</v>
      </c>
      <c r="S59" s="105" t="s">
        <v>829</v>
      </c>
      <c r="T59" s="164" t="s">
        <v>995</v>
      </c>
      <c r="U59" s="64">
        <f>SUM(U60:U68)</f>
        <v>13</v>
      </c>
      <c r="V59" s="100">
        <f t="shared" si="18"/>
        <v>1</v>
      </c>
      <c r="W59" s="167" t="str">
        <f t="shared" si="7"/>
        <v>De acuerdo a lo programado</v>
      </c>
      <c r="X59" s="106" t="s">
        <v>996</v>
      </c>
      <c r="Y59" s="64">
        <f>SUM(Y60:Y68)</f>
        <v>4</v>
      </c>
      <c r="Z59" s="100">
        <f t="shared" si="8"/>
        <v>0.25</v>
      </c>
      <c r="AA59" s="105" t="str">
        <f t="shared" si="0"/>
        <v>En Riesgo de no Cumplimiento</v>
      </c>
      <c r="AB59" s="106"/>
      <c r="AC59" s="64">
        <f>SUM(AC60:AC68)</f>
        <v>0</v>
      </c>
      <c r="AD59" s="100">
        <f t="shared" si="14"/>
        <v>0</v>
      </c>
      <c r="AE59" s="105" t="str">
        <f t="shared" si="15"/>
        <v>En Riesgo de no Cumplimiento</v>
      </c>
      <c r="AF59" s="106"/>
      <c r="AG59" s="64">
        <f>SUM(AG60:AG68)</f>
        <v>0</v>
      </c>
      <c r="AH59" s="100">
        <f t="shared" si="16"/>
        <v>0</v>
      </c>
      <c r="AI59" s="105" t="str">
        <f t="shared" si="3"/>
        <v>En Riesgo de no Cumplimiento</v>
      </c>
      <c r="AJ59" s="106"/>
      <c r="AK59" s="188">
        <f>U59+Y59+AC59+AG59</f>
        <v>17</v>
      </c>
      <c r="AL59" s="130">
        <f t="shared" si="4"/>
        <v>0.27868852459016391</v>
      </c>
      <c r="AM59" s="131" t="str">
        <f t="shared" si="5"/>
        <v>En Riesgo de no Cumplimiento</v>
      </c>
      <c r="AN59" s="106"/>
      <c r="AO59" s="99">
        <f>SUM(AO60:AO65)</f>
        <v>0</v>
      </c>
      <c r="AP59" s="103" t="s">
        <v>502</v>
      </c>
    </row>
    <row r="60" spans="1:42" s="127" customFormat="1" ht="71.400000000000006" outlineLevel="1" thickTop="1" thickBot="1">
      <c r="A60" s="125" t="s">
        <v>99</v>
      </c>
      <c r="B60" s="195">
        <v>0</v>
      </c>
      <c r="C60" s="195">
        <v>0</v>
      </c>
      <c r="D60" s="195">
        <v>0</v>
      </c>
      <c r="E60" s="195">
        <v>0</v>
      </c>
      <c r="F60" s="195">
        <v>3</v>
      </c>
      <c r="G60" s="170" t="s">
        <v>574</v>
      </c>
      <c r="H60" s="171" t="s">
        <v>997</v>
      </c>
      <c r="I60" s="170" t="s">
        <v>20</v>
      </c>
      <c r="J60" s="170" t="s">
        <v>172</v>
      </c>
      <c r="K60" s="170" t="s">
        <v>172</v>
      </c>
      <c r="L60" s="115" t="s">
        <v>804</v>
      </c>
      <c r="M60" s="115" t="s">
        <v>994</v>
      </c>
      <c r="N60" s="126">
        <v>2</v>
      </c>
      <c r="O60" s="126">
        <v>1</v>
      </c>
      <c r="P60" s="126">
        <v>1</v>
      </c>
      <c r="Q60" s="126">
        <v>1</v>
      </c>
      <c r="R60" s="126">
        <f>N60+O60+P60+Q60</f>
        <v>5</v>
      </c>
      <c r="S60" s="115" t="s">
        <v>998</v>
      </c>
      <c r="T60" s="186" t="s">
        <v>999</v>
      </c>
      <c r="U60" s="113">
        <f>1+1</f>
        <v>2</v>
      </c>
      <c r="V60" s="122">
        <f t="shared" si="18"/>
        <v>1</v>
      </c>
      <c r="W60" s="183" t="str">
        <f t="shared" si="7"/>
        <v>De acuerdo a lo programado</v>
      </c>
      <c r="X60" s="189" t="s">
        <v>1000</v>
      </c>
      <c r="Y60" s="113"/>
      <c r="Z60" s="122" t="str">
        <f t="shared" si="8"/>
        <v>No hay ejecución</v>
      </c>
      <c r="AA60" s="123" t="str">
        <f t="shared" si="0"/>
        <v>NA</v>
      </c>
      <c r="AB60" s="116"/>
      <c r="AC60" s="113"/>
      <c r="AD60" s="122" t="str">
        <f t="shared" si="14"/>
        <v>No hay ejecución</v>
      </c>
      <c r="AE60" s="123" t="str">
        <f t="shared" si="15"/>
        <v>NA</v>
      </c>
      <c r="AF60" s="116"/>
      <c r="AG60" s="113"/>
      <c r="AH60" s="122" t="str">
        <f t="shared" si="16"/>
        <v>No hay ejecución</v>
      </c>
      <c r="AI60" s="123" t="str">
        <f t="shared" si="3"/>
        <v>NA</v>
      </c>
      <c r="AJ60" s="116"/>
      <c r="AK60" s="126">
        <f t="shared" si="21"/>
        <v>2</v>
      </c>
      <c r="AL60" s="114">
        <f t="shared" si="4"/>
        <v>0.4</v>
      </c>
      <c r="AM60" s="115" t="str">
        <f t="shared" si="5"/>
        <v>En Riesgo de no Cumplimiento</v>
      </c>
      <c r="AN60" s="116"/>
      <c r="AO60" s="113">
        <v>0</v>
      </c>
      <c r="AP60" s="103" t="s">
        <v>502</v>
      </c>
    </row>
    <row r="61" spans="1:42" s="127" customFormat="1" ht="55.8" outlineLevel="1" thickTop="1" thickBot="1">
      <c r="A61" s="125" t="s">
        <v>1001</v>
      </c>
      <c r="B61" s="195">
        <v>0</v>
      </c>
      <c r="C61" s="195">
        <v>0</v>
      </c>
      <c r="D61" s="195">
        <v>0</v>
      </c>
      <c r="E61" s="195">
        <v>0</v>
      </c>
      <c r="F61" s="195">
        <v>3</v>
      </c>
      <c r="G61" s="170" t="s">
        <v>574</v>
      </c>
      <c r="H61" s="171" t="s">
        <v>1002</v>
      </c>
      <c r="I61" s="170" t="s">
        <v>20</v>
      </c>
      <c r="J61" s="170" t="s">
        <v>172</v>
      </c>
      <c r="K61" s="170" t="s">
        <v>172</v>
      </c>
      <c r="L61" s="115" t="s">
        <v>804</v>
      </c>
      <c r="M61" s="115" t="s">
        <v>994</v>
      </c>
      <c r="N61" s="126">
        <v>2</v>
      </c>
      <c r="O61" s="126">
        <v>1</v>
      </c>
      <c r="P61" s="126">
        <v>1</v>
      </c>
      <c r="Q61" s="126">
        <v>1</v>
      </c>
      <c r="R61" s="126">
        <f>N61+O61+P61+Q61</f>
        <v>5</v>
      </c>
      <c r="S61" s="115" t="s">
        <v>829</v>
      </c>
      <c r="T61" s="186" t="s">
        <v>1003</v>
      </c>
      <c r="U61" s="113">
        <f>1+1</f>
        <v>2</v>
      </c>
      <c r="V61" s="122">
        <f t="shared" si="18"/>
        <v>1</v>
      </c>
      <c r="W61" s="183" t="str">
        <f t="shared" si="7"/>
        <v>De acuerdo a lo programado</v>
      </c>
      <c r="X61" s="116" t="s">
        <v>1004</v>
      </c>
      <c r="Y61" s="113"/>
      <c r="Z61" s="122" t="str">
        <f t="shared" si="8"/>
        <v>No hay ejecución</v>
      </c>
      <c r="AA61" s="123" t="str">
        <f t="shared" si="0"/>
        <v>NA</v>
      </c>
      <c r="AB61" s="116"/>
      <c r="AC61" s="113"/>
      <c r="AD61" s="122" t="str">
        <f t="shared" si="14"/>
        <v>No hay ejecución</v>
      </c>
      <c r="AE61" s="123" t="str">
        <f t="shared" si="15"/>
        <v>NA</v>
      </c>
      <c r="AF61" s="116"/>
      <c r="AG61" s="113"/>
      <c r="AH61" s="122" t="str">
        <f t="shared" si="16"/>
        <v>No hay ejecución</v>
      </c>
      <c r="AI61" s="123" t="str">
        <f t="shared" si="3"/>
        <v>NA</v>
      </c>
      <c r="AJ61" s="116"/>
      <c r="AK61" s="126">
        <f t="shared" si="21"/>
        <v>2</v>
      </c>
      <c r="AL61" s="114">
        <f t="shared" si="4"/>
        <v>0.4</v>
      </c>
      <c r="AM61" s="115" t="str">
        <f t="shared" si="5"/>
        <v>En Riesgo de no Cumplimiento</v>
      </c>
      <c r="AN61" s="116"/>
      <c r="AO61" s="113">
        <v>0</v>
      </c>
      <c r="AP61" s="103" t="s">
        <v>502</v>
      </c>
    </row>
    <row r="62" spans="1:42" s="127" customFormat="1" ht="55.8" outlineLevel="1" thickTop="1" thickBot="1">
      <c r="A62" s="125" t="s">
        <v>1005</v>
      </c>
      <c r="B62" s="195">
        <v>0</v>
      </c>
      <c r="C62" s="195">
        <v>0</v>
      </c>
      <c r="D62" s="195">
        <v>0</v>
      </c>
      <c r="E62" s="195">
        <v>0</v>
      </c>
      <c r="F62" s="195">
        <v>3</v>
      </c>
      <c r="G62" s="170" t="s">
        <v>574</v>
      </c>
      <c r="H62" s="171" t="s">
        <v>1006</v>
      </c>
      <c r="I62" s="170" t="s">
        <v>20</v>
      </c>
      <c r="J62" s="170" t="s">
        <v>172</v>
      </c>
      <c r="K62" s="170" t="s">
        <v>172</v>
      </c>
      <c r="L62" s="115" t="s">
        <v>804</v>
      </c>
      <c r="M62" s="115" t="s">
        <v>994</v>
      </c>
      <c r="N62" s="126">
        <v>1</v>
      </c>
      <c r="O62" s="126">
        <v>1</v>
      </c>
      <c r="P62" s="126">
        <v>1</v>
      </c>
      <c r="Q62" s="126">
        <v>1</v>
      </c>
      <c r="R62" s="126">
        <f t="shared" si="11"/>
        <v>4</v>
      </c>
      <c r="S62" s="115" t="s">
        <v>1007</v>
      </c>
      <c r="T62" s="186" t="s">
        <v>1008</v>
      </c>
      <c r="U62" s="113">
        <v>1</v>
      </c>
      <c r="V62" s="122">
        <f t="shared" si="18"/>
        <v>1</v>
      </c>
      <c r="W62" s="183" t="str">
        <f t="shared" si="7"/>
        <v>De acuerdo a lo programado</v>
      </c>
      <c r="X62" s="116" t="s">
        <v>1009</v>
      </c>
      <c r="Y62" s="113"/>
      <c r="Z62" s="122" t="str">
        <f t="shared" si="8"/>
        <v>No hay ejecución</v>
      </c>
      <c r="AA62" s="123" t="str">
        <f t="shared" si="0"/>
        <v>NA</v>
      </c>
      <c r="AB62" s="116"/>
      <c r="AC62" s="113"/>
      <c r="AD62" s="122" t="str">
        <f t="shared" si="14"/>
        <v>No hay ejecución</v>
      </c>
      <c r="AE62" s="123" t="str">
        <f t="shared" si="15"/>
        <v>NA</v>
      </c>
      <c r="AF62" s="116"/>
      <c r="AG62" s="113"/>
      <c r="AH62" s="122" t="str">
        <f t="shared" si="16"/>
        <v>No hay ejecución</v>
      </c>
      <c r="AI62" s="123" t="str">
        <f t="shared" si="3"/>
        <v>NA</v>
      </c>
      <c r="AJ62" s="116"/>
      <c r="AK62" s="126">
        <f t="shared" si="21"/>
        <v>1</v>
      </c>
      <c r="AL62" s="114">
        <f t="shared" si="4"/>
        <v>0.25</v>
      </c>
      <c r="AM62" s="115" t="str">
        <f t="shared" si="5"/>
        <v>En Riesgo de no Cumplimiento</v>
      </c>
      <c r="AN62" s="116"/>
      <c r="AO62" s="113">
        <v>0</v>
      </c>
      <c r="AP62" s="103" t="s">
        <v>502</v>
      </c>
    </row>
    <row r="63" spans="1:42" s="127" customFormat="1" ht="68.55" customHeight="1" outlineLevel="1" thickTop="1" thickBot="1">
      <c r="A63" s="125" t="s">
        <v>1010</v>
      </c>
      <c r="B63" s="195">
        <v>0</v>
      </c>
      <c r="C63" s="195">
        <v>0</v>
      </c>
      <c r="D63" s="195">
        <v>0</v>
      </c>
      <c r="E63" s="195">
        <v>0</v>
      </c>
      <c r="F63" s="195">
        <v>3</v>
      </c>
      <c r="G63" s="170" t="s">
        <v>574</v>
      </c>
      <c r="H63" s="171" t="s">
        <v>1011</v>
      </c>
      <c r="I63" s="170" t="s">
        <v>20</v>
      </c>
      <c r="J63" s="170" t="s">
        <v>172</v>
      </c>
      <c r="K63" s="170" t="s">
        <v>172</v>
      </c>
      <c r="L63" s="115" t="s">
        <v>804</v>
      </c>
      <c r="M63" s="115" t="s">
        <v>994</v>
      </c>
      <c r="N63" s="126">
        <v>3</v>
      </c>
      <c r="O63" s="126">
        <v>1</v>
      </c>
      <c r="P63" s="126">
        <v>1</v>
      </c>
      <c r="Q63" s="126">
        <v>1</v>
      </c>
      <c r="R63" s="126">
        <f t="shared" si="11"/>
        <v>6</v>
      </c>
      <c r="S63" s="115" t="s">
        <v>1012</v>
      </c>
      <c r="T63" s="186" t="s">
        <v>1013</v>
      </c>
      <c r="U63" s="113">
        <v>3</v>
      </c>
      <c r="V63" s="122">
        <f t="shared" si="18"/>
        <v>1</v>
      </c>
      <c r="W63" s="183" t="str">
        <f t="shared" si="7"/>
        <v>De acuerdo a lo programado</v>
      </c>
      <c r="X63" s="116" t="s">
        <v>1014</v>
      </c>
      <c r="Y63" s="113">
        <v>0</v>
      </c>
      <c r="Z63" s="122">
        <f t="shared" si="8"/>
        <v>0</v>
      </c>
      <c r="AA63" s="123" t="str">
        <f t="shared" si="0"/>
        <v>En Riesgo de no Cumplimiento</v>
      </c>
      <c r="AB63" s="116" t="s">
        <v>1015</v>
      </c>
      <c r="AC63" s="113"/>
      <c r="AD63" s="122" t="str">
        <f t="shared" si="14"/>
        <v>No hay ejecución</v>
      </c>
      <c r="AE63" s="123" t="str">
        <f t="shared" si="15"/>
        <v>NA</v>
      </c>
      <c r="AF63" s="116"/>
      <c r="AG63" s="113"/>
      <c r="AH63" s="122" t="str">
        <f t="shared" si="16"/>
        <v>No hay ejecución</v>
      </c>
      <c r="AI63" s="123" t="str">
        <f t="shared" si="3"/>
        <v>NA</v>
      </c>
      <c r="AJ63" s="116"/>
      <c r="AK63" s="126">
        <f t="shared" si="21"/>
        <v>3</v>
      </c>
      <c r="AL63" s="114">
        <f t="shared" si="4"/>
        <v>0.5</v>
      </c>
      <c r="AM63" s="115" t="str">
        <f t="shared" si="5"/>
        <v>En Riesgo de no Cumplimiento</v>
      </c>
      <c r="AN63" s="116"/>
      <c r="AO63" s="113">
        <v>0</v>
      </c>
      <c r="AP63" s="103" t="s">
        <v>502</v>
      </c>
    </row>
    <row r="64" spans="1:42" s="127" customFormat="1" ht="38.25" customHeight="1" outlineLevel="1" thickTop="1" thickBot="1">
      <c r="A64" s="125" t="s">
        <v>1016</v>
      </c>
      <c r="B64" s="195">
        <v>0</v>
      </c>
      <c r="C64" s="195">
        <v>0</v>
      </c>
      <c r="D64" s="195">
        <v>0</v>
      </c>
      <c r="E64" s="195">
        <v>0</v>
      </c>
      <c r="F64" s="195" t="s">
        <v>287</v>
      </c>
      <c r="G64" s="170" t="s">
        <v>478</v>
      </c>
      <c r="H64" s="171" t="s">
        <v>1017</v>
      </c>
      <c r="I64" s="170" t="s">
        <v>20</v>
      </c>
      <c r="J64" s="170" t="s">
        <v>172</v>
      </c>
      <c r="K64" s="170" t="s">
        <v>172</v>
      </c>
      <c r="L64" s="115" t="s">
        <v>804</v>
      </c>
      <c r="M64" s="115" t="s">
        <v>841</v>
      </c>
      <c r="N64" s="126">
        <v>2</v>
      </c>
      <c r="O64" s="126">
        <v>3</v>
      </c>
      <c r="P64" s="126">
        <v>3</v>
      </c>
      <c r="Q64" s="126">
        <v>3</v>
      </c>
      <c r="R64" s="126">
        <f t="shared" si="11"/>
        <v>11</v>
      </c>
      <c r="S64" s="115" t="s">
        <v>1007</v>
      </c>
      <c r="T64" s="186" t="s">
        <v>1018</v>
      </c>
      <c r="U64" s="113">
        <v>2</v>
      </c>
      <c r="V64" s="122">
        <f t="shared" si="18"/>
        <v>1</v>
      </c>
      <c r="W64" s="183" t="str">
        <f t="shared" si="7"/>
        <v>De acuerdo a lo programado</v>
      </c>
      <c r="X64" s="116" t="s">
        <v>1019</v>
      </c>
      <c r="Y64" s="113">
        <v>1</v>
      </c>
      <c r="Z64" s="122">
        <f t="shared" si="8"/>
        <v>0.33333333333333331</v>
      </c>
      <c r="AA64" s="123" t="str">
        <f t="shared" si="0"/>
        <v>En Riesgo de no Cumplimiento</v>
      </c>
      <c r="AB64" s="116" t="s">
        <v>1020</v>
      </c>
      <c r="AC64" s="113"/>
      <c r="AD64" s="122" t="str">
        <f t="shared" si="14"/>
        <v>No hay ejecución</v>
      </c>
      <c r="AE64" s="123" t="str">
        <f t="shared" si="15"/>
        <v>NA</v>
      </c>
      <c r="AF64" s="116"/>
      <c r="AG64" s="113"/>
      <c r="AH64" s="122" t="str">
        <f t="shared" si="16"/>
        <v>No hay ejecución</v>
      </c>
      <c r="AI64" s="123" t="str">
        <f t="shared" si="3"/>
        <v>NA</v>
      </c>
      <c r="AJ64" s="116"/>
      <c r="AK64" s="126">
        <f t="shared" si="21"/>
        <v>3</v>
      </c>
      <c r="AL64" s="114">
        <f t="shared" si="4"/>
        <v>0.27272727272727271</v>
      </c>
      <c r="AM64" s="115" t="str">
        <f t="shared" si="5"/>
        <v>En Riesgo de no Cumplimiento</v>
      </c>
      <c r="AN64" s="116"/>
      <c r="AO64" s="113">
        <v>0</v>
      </c>
      <c r="AP64" s="103" t="s">
        <v>502</v>
      </c>
    </row>
    <row r="65" spans="1:42" s="127" customFormat="1" ht="110.4" outlineLevel="1" thickTop="1" thickBot="1">
      <c r="A65" s="125" t="s">
        <v>1021</v>
      </c>
      <c r="B65" s="195">
        <v>0</v>
      </c>
      <c r="C65" s="195">
        <v>0</v>
      </c>
      <c r="D65" s="195">
        <v>0</v>
      </c>
      <c r="E65" s="195">
        <v>0</v>
      </c>
      <c r="F65" s="195">
        <v>3</v>
      </c>
      <c r="G65" s="170" t="s">
        <v>469</v>
      </c>
      <c r="H65" s="171" t="s">
        <v>1022</v>
      </c>
      <c r="I65" s="170" t="s">
        <v>20</v>
      </c>
      <c r="J65" s="170" t="s">
        <v>172</v>
      </c>
      <c r="K65" s="170" t="s">
        <v>172</v>
      </c>
      <c r="L65" s="115" t="s">
        <v>804</v>
      </c>
      <c r="M65" s="115" t="s">
        <v>994</v>
      </c>
      <c r="N65" s="126">
        <v>2</v>
      </c>
      <c r="O65" s="126">
        <v>3</v>
      </c>
      <c r="P65" s="126">
        <v>3</v>
      </c>
      <c r="Q65" s="126">
        <v>3</v>
      </c>
      <c r="R65" s="126">
        <f t="shared" si="11"/>
        <v>11</v>
      </c>
      <c r="S65" s="115" t="s">
        <v>1023</v>
      </c>
      <c r="T65" s="186" t="s">
        <v>1024</v>
      </c>
      <c r="U65" s="113">
        <f>1+1</f>
        <v>2</v>
      </c>
      <c r="V65" s="122">
        <f t="shared" si="18"/>
        <v>1</v>
      </c>
      <c r="W65" s="183" t="str">
        <f t="shared" si="7"/>
        <v>De acuerdo a lo programado</v>
      </c>
      <c r="X65" s="116" t="s">
        <v>1025</v>
      </c>
      <c r="Y65" s="113">
        <v>2</v>
      </c>
      <c r="Z65" s="122">
        <f t="shared" si="8"/>
        <v>0.66666666666666663</v>
      </c>
      <c r="AA65" s="123" t="str">
        <f t="shared" si="0"/>
        <v>En Riesgo de no Cumplimiento</v>
      </c>
      <c r="AB65" s="116" t="s">
        <v>1026</v>
      </c>
      <c r="AC65" s="113"/>
      <c r="AD65" s="122" t="str">
        <f t="shared" si="14"/>
        <v>No hay ejecución</v>
      </c>
      <c r="AE65" s="123" t="str">
        <f t="shared" si="15"/>
        <v>NA</v>
      </c>
      <c r="AF65" s="116"/>
      <c r="AG65" s="113"/>
      <c r="AH65" s="122" t="str">
        <f t="shared" si="16"/>
        <v>No hay ejecución</v>
      </c>
      <c r="AI65" s="123" t="str">
        <f t="shared" si="3"/>
        <v>NA</v>
      </c>
      <c r="AJ65" s="116"/>
      <c r="AK65" s="126">
        <f t="shared" si="21"/>
        <v>4</v>
      </c>
      <c r="AL65" s="114">
        <f t="shared" si="4"/>
        <v>0.36363636363636365</v>
      </c>
      <c r="AM65" s="115" t="str">
        <f t="shared" si="5"/>
        <v>En Riesgo de no Cumplimiento</v>
      </c>
      <c r="AN65" s="116"/>
      <c r="AO65" s="113">
        <v>0</v>
      </c>
      <c r="AP65" s="103" t="s">
        <v>502</v>
      </c>
    </row>
    <row r="66" spans="1:42" s="127" customFormat="1" ht="43.05" customHeight="1" outlineLevel="1" thickTop="1" thickBot="1">
      <c r="A66" s="125" t="s">
        <v>1027</v>
      </c>
      <c r="B66" s="195">
        <v>0</v>
      </c>
      <c r="C66" s="195">
        <v>0</v>
      </c>
      <c r="D66" s="195">
        <v>0</v>
      </c>
      <c r="E66" s="195">
        <v>0</v>
      </c>
      <c r="F66" s="195" t="s">
        <v>285</v>
      </c>
      <c r="G66" s="170" t="s">
        <v>445</v>
      </c>
      <c r="H66" s="171" t="s">
        <v>1028</v>
      </c>
      <c r="I66" s="170" t="s">
        <v>20</v>
      </c>
      <c r="J66" s="170" t="s">
        <v>172</v>
      </c>
      <c r="K66" s="170" t="s">
        <v>172</v>
      </c>
      <c r="L66" s="115" t="s">
        <v>804</v>
      </c>
      <c r="M66" s="115" t="s">
        <v>841</v>
      </c>
      <c r="N66" s="126">
        <v>1</v>
      </c>
      <c r="O66" s="126">
        <v>2</v>
      </c>
      <c r="P66" s="126">
        <v>1</v>
      </c>
      <c r="Q66" s="126">
        <v>2</v>
      </c>
      <c r="R66" s="126">
        <f t="shared" si="11"/>
        <v>6</v>
      </c>
      <c r="S66" s="115" t="s">
        <v>1029</v>
      </c>
      <c r="T66" s="186" t="s">
        <v>1030</v>
      </c>
      <c r="U66" s="113">
        <v>1</v>
      </c>
      <c r="V66" s="122">
        <f t="shared" si="18"/>
        <v>1</v>
      </c>
      <c r="W66" s="183" t="str">
        <f t="shared" si="7"/>
        <v>De acuerdo a lo programado</v>
      </c>
      <c r="X66" s="116" t="s">
        <v>1031</v>
      </c>
      <c r="Y66" s="113">
        <v>0</v>
      </c>
      <c r="Z66" s="122">
        <f t="shared" si="8"/>
        <v>0</v>
      </c>
      <c r="AA66" s="123" t="str">
        <f t="shared" si="0"/>
        <v>En Riesgo de no Cumplimiento</v>
      </c>
      <c r="AB66" s="116" t="s">
        <v>1032</v>
      </c>
      <c r="AC66" s="113"/>
      <c r="AD66" s="122" t="str">
        <f t="shared" si="14"/>
        <v>No hay ejecución</v>
      </c>
      <c r="AE66" s="123" t="str">
        <f t="shared" si="15"/>
        <v>NA</v>
      </c>
      <c r="AF66" s="116"/>
      <c r="AG66" s="113"/>
      <c r="AH66" s="122" t="str">
        <f t="shared" si="16"/>
        <v>No hay ejecución</v>
      </c>
      <c r="AI66" s="123" t="str">
        <f t="shared" si="3"/>
        <v>NA</v>
      </c>
      <c r="AJ66" s="116"/>
      <c r="AK66" s="126">
        <f t="shared" si="21"/>
        <v>1</v>
      </c>
      <c r="AL66" s="114" t="e">
        <f>IF(#REF!=0,"No hay ejecución",IF(AND(#REF!=0),"No hay Programación",#REF! /#REF!))</f>
        <v>#REF!</v>
      </c>
      <c r="AM66" s="115" t="e">
        <f>IF(AL66="No hay ejecución","NC",IF(AL66&gt;=90%,"De acuerdo a lo programado",IF(AL66&gt;=70%,"Atraso Leve",IF(AL66&lt;70%,"En Riesgo de no Cumplimiento"))))</f>
        <v>#REF!</v>
      </c>
      <c r="AN66" s="116"/>
      <c r="AO66" s="113"/>
      <c r="AP66" s="103" t="s">
        <v>502</v>
      </c>
    </row>
    <row r="67" spans="1:42" s="127" customFormat="1" ht="40.200000000000003" outlineLevel="1" thickTop="1" thickBot="1">
      <c r="A67" s="125" t="s">
        <v>1033</v>
      </c>
      <c r="B67" s="195">
        <v>0</v>
      </c>
      <c r="C67" s="195">
        <v>0</v>
      </c>
      <c r="D67" s="195">
        <v>0</v>
      </c>
      <c r="E67" s="195">
        <v>0</v>
      </c>
      <c r="F67" s="195" t="s">
        <v>287</v>
      </c>
      <c r="G67" s="170" t="s">
        <v>478</v>
      </c>
      <c r="H67" s="171" t="s">
        <v>1034</v>
      </c>
      <c r="I67" s="170" t="s">
        <v>20</v>
      </c>
      <c r="J67" s="170" t="s">
        <v>172</v>
      </c>
      <c r="K67" s="170" t="s">
        <v>172</v>
      </c>
      <c r="L67" s="115" t="s">
        <v>804</v>
      </c>
      <c r="M67" s="115" t="s">
        <v>994</v>
      </c>
      <c r="N67" s="126">
        <v>0</v>
      </c>
      <c r="O67" s="126">
        <v>3</v>
      </c>
      <c r="P67" s="126">
        <v>3</v>
      </c>
      <c r="Q67" s="126">
        <v>3</v>
      </c>
      <c r="R67" s="126">
        <f t="shared" si="11"/>
        <v>9</v>
      </c>
      <c r="S67" s="115" t="s">
        <v>1007</v>
      </c>
      <c r="T67" s="186" t="s">
        <v>1035</v>
      </c>
      <c r="U67" s="113">
        <v>0</v>
      </c>
      <c r="V67" s="122" t="str">
        <f t="shared" si="18"/>
        <v>No hay Programación</v>
      </c>
      <c r="W67" s="183" t="str">
        <f t="shared" si="7"/>
        <v>De acuerdo a lo programado</v>
      </c>
      <c r="X67" s="112" t="s">
        <v>172</v>
      </c>
      <c r="Y67" s="113">
        <v>1</v>
      </c>
      <c r="Z67" s="122">
        <f t="shared" si="8"/>
        <v>0.33333333333333331</v>
      </c>
      <c r="AA67" s="123" t="str">
        <f t="shared" si="0"/>
        <v>En Riesgo de no Cumplimiento</v>
      </c>
      <c r="AB67" s="116" t="s">
        <v>1036</v>
      </c>
      <c r="AC67" s="113"/>
      <c r="AD67" s="122" t="str">
        <f t="shared" si="14"/>
        <v>No hay ejecución</v>
      </c>
      <c r="AE67" s="123" t="str">
        <f t="shared" si="15"/>
        <v>NA</v>
      </c>
      <c r="AF67" s="116"/>
      <c r="AG67" s="113"/>
      <c r="AH67" s="122" t="str">
        <f t="shared" si="16"/>
        <v>No hay ejecución</v>
      </c>
      <c r="AI67" s="123" t="str">
        <f t="shared" si="3"/>
        <v>NA</v>
      </c>
      <c r="AJ67" s="116"/>
      <c r="AK67" s="126">
        <f t="shared" si="21"/>
        <v>1</v>
      </c>
      <c r="AL67" s="114">
        <f>IF(AK66=0,"No hay ejecución",IF(AND(R66=0),"No hay Programación", AK66/R66))</f>
        <v>0.16666666666666666</v>
      </c>
      <c r="AM67" s="115" t="str">
        <f t="shared" ref="AM67:AM68" si="22">IF(AL67="No hay ejecución","NC",IF(AL67&gt;=90%,"De acuerdo a lo programado",IF(AL67&gt;=70%,"Atraso Leve",IF(AL67&lt;70%,"En Riesgo de no Cumplimiento"))))</f>
        <v>En Riesgo de no Cumplimiento</v>
      </c>
      <c r="AN67" s="116"/>
      <c r="AO67" s="113"/>
      <c r="AP67" s="103" t="s">
        <v>502</v>
      </c>
    </row>
    <row r="68" spans="1:42" s="127" customFormat="1" ht="48" outlineLevel="1" thickTop="1" thickBot="1">
      <c r="A68" s="125" t="s">
        <v>1037</v>
      </c>
      <c r="B68" s="195">
        <v>0</v>
      </c>
      <c r="C68" s="195">
        <v>0</v>
      </c>
      <c r="D68" s="195">
        <v>0</v>
      </c>
      <c r="E68" s="195">
        <v>0</v>
      </c>
      <c r="F68" s="195">
        <v>3</v>
      </c>
      <c r="G68" s="170" t="s">
        <v>574</v>
      </c>
      <c r="H68" s="171" t="s">
        <v>1038</v>
      </c>
      <c r="I68" s="170" t="s">
        <v>20</v>
      </c>
      <c r="J68" s="170" t="s">
        <v>172</v>
      </c>
      <c r="K68" s="170" t="s">
        <v>172</v>
      </c>
      <c r="L68" s="115" t="s">
        <v>804</v>
      </c>
      <c r="M68" s="115" t="s">
        <v>994</v>
      </c>
      <c r="N68" s="126">
        <v>0</v>
      </c>
      <c r="O68" s="126">
        <v>1</v>
      </c>
      <c r="P68" s="126">
        <v>1</v>
      </c>
      <c r="Q68" s="126">
        <v>2</v>
      </c>
      <c r="R68" s="126">
        <f t="shared" si="11"/>
        <v>4</v>
      </c>
      <c r="S68" s="115" t="s">
        <v>1039</v>
      </c>
      <c r="T68" s="186" t="s">
        <v>1040</v>
      </c>
      <c r="U68" s="113">
        <v>0</v>
      </c>
      <c r="V68" s="122" t="str">
        <f t="shared" si="18"/>
        <v>No hay Programación</v>
      </c>
      <c r="W68" s="183" t="str">
        <f t="shared" si="7"/>
        <v>De acuerdo a lo programado</v>
      </c>
      <c r="X68" s="116" t="s">
        <v>1041</v>
      </c>
      <c r="Y68" s="113"/>
      <c r="Z68" s="122" t="str">
        <f t="shared" si="8"/>
        <v>No hay ejecución</v>
      </c>
      <c r="AA68" s="123" t="str">
        <f t="shared" si="0"/>
        <v>NA</v>
      </c>
      <c r="AB68" s="116"/>
      <c r="AC68" s="113"/>
      <c r="AD68" s="122" t="str">
        <f t="shared" si="14"/>
        <v>No hay ejecución</v>
      </c>
      <c r="AE68" s="123" t="str">
        <f t="shared" si="15"/>
        <v>NA</v>
      </c>
      <c r="AF68" s="116"/>
      <c r="AG68" s="113"/>
      <c r="AH68" s="122" t="str">
        <f t="shared" si="16"/>
        <v>No hay ejecución</v>
      </c>
      <c r="AI68" s="123" t="str">
        <f t="shared" si="3"/>
        <v>NA</v>
      </c>
      <c r="AJ68" s="116"/>
      <c r="AK68" s="126">
        <f>U68+Y68+AC68+AG68</f>
        <v>0</v>
      </c>
      <c r="AL68" s="114">
        <f>IF(AK67=0,"No hay ejecución",IF(AND(R67=0),"No hay Programación", AK67/R67))</f>
        <v>0.1111111111111111</v>
      </c>
      <c r="AM68" s="115" t="str">
        <f t="shared" si="22"/>
        <v>En Riesgo de no Cumplimiento</v>
      </c>
      <c r="AN68" s="116"/>
      <c r="AO68" s="113"/>
      <c r="AP68" s="103" t="s">
        <v>502</v>
      </c>
    </row>
    <row r="69" spans="1:42" s="107" customFormat="1" ht="97.2" thickTop="1" thickBot="1">
      <c r="A69" s="63">
        <v>7</v>
      </c>
      <c r="B69" s="162">
        <v>0</v>
      </c>
      <c r="C69" s="162">
        <v>0</v>
      </c>
      <c r="D69" s="162">
        <v>0</v>
      </c>
      <c r="E69" s="162" t="s">
        <v>236</v>
      </c>
      <c r="F69" s="162" t="s">
        <v>72</v>
      </c>
      <c r="G69" s="163" t="s">
        <v>433</v>
      </c>
      <c r="H69" s="196" t="s">
        <v>1042</v>
      </c>
      <c r="I69" s="163" t="s">
        <v>18</v>
      </c>
      <c r="J69" s="163" t="s">
        <v>172</v>
      </c>
      <c r="K69" s="163" t="s">
        <v>172</v>
      </c>
      <c r="L69" s="165" t="s">
        <v>1043</v>
      </c>
      <c r="M69" s="165" t="s">
        <v>1044</v>
      </c>
      <c r="N69" s="133">
        <f>0</f>
        <v>0</v>
      </c>
      <c r="O69" s="133">
        <f>(O70+O71+O72+O73+O74+O75+O76+O77+O78+O79+O80)/5</f>
        <v>1</v>
      </c>
      <c r="P69" s="133">
        <f>(P70+P71+P72+P73+P74+P75+P76+P77+P78+P79+P80)/5</f>
        <v>2</v>
      </c>
      <c r="Q69" s="133">
        <f>SUM(Q70:Q80)</f>
        <v>0</v>
      </c>
      <c r="R69" s="133">
        <f>N69+O69+P69+Q69</f>
        <v>3</v>
      </c>
      <c r="S69" s="166" t="s">
        <v>1045</v>
      </c>
      <c r="T69" s="166" t="s">
        <v>1046</v>
      </c>
      <c r="U69" s="133">
        <v>0</v>
      </c>
      <c r="V69" s="100" t="str">
        <f t="shared" si="18"/>
        <v>No hay Programación</v>
      </c>
      <c r="W69" s="167" t="str">
        <f t="shared" si="7"/>
        <v>De acuerdo a lo programado</v>
      </c>
      <c r="X69" s="106" t="s">
        <v>1047</v>
      </c>
      <c r="Y69" s="133">
        <f>(Y70+Y71+Y72+Y73+Y74+Y75+Y76+Y77+Y78+Y79+Y80)/5</f>
        <v>0</v>
      </c>
      <c r="Z69" s="100">
        <f>IF(Y69="","No hay ejecución",IF(AND(O69=0),"No hay Programación", Y69/O69))</f>
        <v>0</v>
      </c>
      <c r="AA69" s="105" t="str">
        <f t="shared" si="0"/>
        <v>En Riesgo de no Cumplimiento</v>
      </c>
      <c r="AB69" s="106"/>
      <c r="AC69" s="133">
        <f>(AC70+AC71+AC72+AC73+AC74+AC75+AC76+AC77+AC78+AC79+AC80)/5</f>
        <v>0</v>
      </c>
      <c r="AD69" s="100">
        <f>IF(AC69="","No hay ejecución",IF(AND(P69=0),"No hay Programación", AC69/P69))</f>
        <v>0</v>
      </c>
      <c r="AE69" s="105" t="str">
        <f t="shared" si="15"/>
        <v>En Riesgo de no Cumplimiento</v>
      </c>
      <c r="AF69" s="106"/>
      <c r="AG69" s="133">
        <f>SUM(AG70:AG80)</f>
        <v>0</v>
      </c>
      <c r="AH69" s="100" t="str">
        <f t="shared" si="16"/>
        <v>No hay Programación</v>
      </c>
      <c r="AI69" s="105" t="str">
        <f>IF(AH69="No hay ejecución","NA",IF(AH69&gt;=90%,"De acuerdo a lo programado",IF(AH69&gt;=70%,"Atraso Leve",IF(AH69&lt;70%,"En Riesgo de no Cumplimiento"))))</f>
        <v>De acuerdo a lo programado</v>
      </c>
      <c r="AJ69" s="106"/>
      <c r="AK69" s="65">
        <f>U69+Y69+AC69+AG69</f>
        <v>0</v>
      </c>
      <c r="AL69" s="100" t="str">
        <f t="shared" si="4"/>
        <v>No hay ejecución</v>
      </c>
      <c r="AM69" s="105" t="str">
        <f t="shared" si="5"/>
        <v>NC</v>
      </c>
      <c r="AN69" s="106"/>
      <c r="AO69" s="99">
        <f>SUM(AO70:AO80)</f>
        <v>0</v>
      </c>
      <c r="AP69" s="103" t="s">
        <v>502</v>
      </c>
    </row>
    <row r="70" spans="1:42" s="117" customFormat="1" ht="40.200000000000003" outlineLevel="1" thickTop="1" thickBot="1">
      <c r="A70" s="109" t="s">
        <v>105</v>
      </c>
      <c r="B70" s="169">
        <v>0</v>
      </c>
      <c r="C70" s="169">
        <v>0</v>
      </c>
      <c r="D70" s="169">
        <v>0</v>
      </c>
      <c r="E70" s="169" t="s">
        <v>236</v>
      </c>
      <c r="F70" s="169" t="s">
        <v>72</v>
      </c>
      <c r="G70" s="170" t="s">
        <v>433</v>
      </c>
      <c r="H70" s="171" t="s">
        <v>1048</v>
      </c>
      <c r="I70" s="170" t="s">
        <v>20</v>
      </c>
      <c r="J70" s="170" t="s">
        <v>172</v>
      </c>
      <c r="K70" s="170" t="s">
        <v>172</v>
      </c>
      <c r="L70" s="115" t="s">
        <v>909</v>
      </c>
      <c r="M70" s="115" t="s">
        <v>1049</v>
      </c>
      <c r="N70" s="126">
        <v>2</v>
      </c>
      <c r="O70" s="126">
        <v>0</v>
      </c>
      <c r="P70" s="126">
        <v>0</v>
      </c>
      <c r="Q70" s="126">
        <v>0</v>
      </c>
      <c r="R70" s="111">
        <f>N70+O70+P70+Q70</f>
        <v>2</v>
      </c>
      <c r="S70" s="115" t="s">
        <v>895</v>
      </c>
      <c r="T70" s="172" t="s">
        <v>172</v>
      </c>
      <c r="U70" s="121">
        <v>2</v>
      </c>
      <c r="V70" s="100">
        <f t="shared" si="18"/>
        <v>1</v>
      </c>
      <c r="W70" s="167" t="str">
        <f t="shared" si="7"/>
        <v>De acuerdo a lo programado</v>
      </c>
      <c r="X70" s="124" t="s">
        <v>1050</v>
      </c>
      <c r="Y70" s="121"/>
      <c r="Z70" s="100" t="str">
        <f t="shared" ref="Z70:Z133" si="23">IF(Y70="","No hay ejecución",IF(AND(O70=0),"No hay Programación", Y70/O70))</f>
        <v>No hay ejecución</v>
      </c>
      <c r="AA70" s="105" t="str">
        <f t="shared" si="0"/>
        <v>NA</v>
      </c>
      <c r="AB70" s="124"/>
      <c r="AC70" s="110"/>
      <c r="AD70" s="100" t="str">
        <f t="shared" ref="AD70:AD133" si="24">IF(AC70="","No hay ejecución",IF(AND(P70=0),"No hay Programación", AC70/P70))</f>
        <v>No hay ejecución</v>
      </c>
      <c r="AE70" s="105" t="str">
        <f t="shared" si="15"/>
        <v>NA</v>
      </c>
      <c r="AF70" s="124"/>
      <c r="AG70" s="110"/>
      <c r="AH70" s="100" t="str">
        <f t="shared" si="16"/>
        <v>No hay ejecución</v>
      </c>
      <c r="AI70" s="105" t="str">
        <f t="shared" ref="AI70:AI133" si="25">IF(AH70="No hay ejecución","NA",IF(AH70&gt;=90%,"De acuerdo a lo programado",IF(AH70&gt;=70%,"Atraso Leve",IF(AH70&lt;70%,"En Riesgo de no Cumplimiento"))))</f>
        <v>NA</v>
      </c>
      <c r="AJ70" s="124"/>
      <c r="AK70" s="187">
        <f t="shared" ref="AK70:AK80" si="26">U70+Y70+AC70+AG70</f>
        <v>2</v>
      </c>
      <c r="AL70" s="114">
        <f t="shared" si="4"/>
        <v>1</v>
      </c>
      <c r="AM70" s="115" t="str">
        <f t="shared" si="5"/>
        <v>De acuerdo a lo programado</v>
      </c>
      <c r="AN70" s="124"/>
      <c r="AO70" s="121">
        <v>0</v>
      </c>
      <c r="AP70" s="103" t="s">
        <v>502</v>
      </c>
    </row>
    <row r="71" spans="1:42" s="117" customFormat="1" ht="57" customHeight="1" outlineLevel="1" thickTop="1" thickBot="1">
      <c r="A71" s="109" t="s">
        <v>1051</v>
      </c>
      <c r="B71" s="169">
        <v>0</v>
      </c>
      <c r="C71" s="169">
        <v>0</v>
      </c>
      <c r="D71" s="169">
        <v>0</v>
      </c>
      <c r="E71" s="169" t="s">
        <v>236</v>
      </c>
      <c r="F71" s="169" t="s">
        <v>72</v>
      </c>
      <c r="G71" s="170" t="s">
        <v>433</v>
      </c>
      <c r="H71" s="171" t="s">
        <v>1052</v>
      </c>
      <c r="I71" s="170" t="s">
        <v>20</v>
      </c>
      <c r="J71" s="170" t="s">
        <v>172</v>
      </c>
      <c r="K71" s="170" t="s">
        <v>172</v>
      </c>
      <c r="L71" s="115" t="s">
        <v>1053</v>
      </c>
      <c r="M71" s="115" t="s">
        <v>1054</v>
      </c>
      <c r="N71" s="126">
        <v>0</v>
      </c>
      <c r="O71" s="126">
        <v>1</v>
      </c>
      <c r="P71" s="126">
        <v>1</v>
      </c>
      <c r="Q71" s="126">
        <v>0</v>
      </c>
      <c r="R71" s="111">
        <f>N71+O71+P71+Q71</f>
        <v>2</v>
      </c>
      <c r="S71" s="115" t="s">
        <v>895</v>
      </c>
      <c r="T71" s="172" t="s">
        <v>172</v>
      </c>
      <c r="U71" s="121">
        <v>0</v>
      </c>
      <c r="V71" s="100" t="str">
        <f t="shared" si="18"/>
        <v>No hay Programación</v>
      </c>
      <c r="W71" s="167" t="str">
        <f t="shared" si="7"/>
        <v>De acuerdo a lo programado</v>
      </c>
      <c r="X71" s="124" t="s">
        <v>1055</v>
      </c>
      <c r="Y71" s="121"/>
      <c r="Z71" s="100" t="str">
        <f t="shared" si="23"/>
        <v>No hay ejecución</v>
      </c>
      <c r="AA71" s="105" t="str">
        <f t="shared" si="0"/>
        <v>NA</v>
      </c>
      <c r="AB71" s="124"/>
      <c r="AC71" s="110"/>
      <c r="AD71" s="100" t="str">
        <f t="shared" si="24"/>
        <v>No hay ejecución</v>
      </c>
      <c r="AE71" s="105" t="str">
        <f t="shared" si="15"/>
        <v>NA</v>
      </c>
      <c r="AF71" s="124"/>
      <c r="AG71" s="110"/>
      <c r="AH71" s="100" t="str">
        <f t="shared" si="16"/>
        <v>No hay ejecución</v>
      </c>
      <c r="AI71" s="105" t="str">
        <f t="shared" si="25"/>
        <v>NA</v>
      </c>
      <c r="AJ71" s="124"/>
      <c r="AK71" s="187">
        <f t="shared" si="26"/>
        <v>0</v>
      </c>
      <c r="AL71" s="114" t="str">
        <f t="shared" si="4"/>
        <v>No hay ejecución</v>
      </c>
      <c r="AM71" s="115" t="str">
        <f t="shared" si="5"/>
        <v>NC</v>
      </c>
      <c r="AN71" s="124"/>
      <c r="AO71" s="121">
        <v>0</v>
      </c>
      <c r="AP71" s="103" t="s">
        <v>502</v>
      </c>
    </row>
    <row r="72" spans="1:42" s="117" customFormat="1" ht="71.400000000000006" outlineLevel="1" thickTop="1" thickBot="1">
      <c r="A72" s="109" t="s">
        <v>1056</v>
      </c>
      <c r="B72" s="169">
        <v>0</v>
      </c>
      <c r="C72" s="169">
        <v>0</v>
      </c>
      <c r="D72" s="169">
        <v>0</v>
      </c>
      <c r="E72" s="169" t="s">
        <v>236</v>
      </c>
      <c r="F72" s="169" t="s">
        <v>72</v>
      </c>
      <c r="G72" s="170" t="s">
        <v>433</v>
      </c>
      <c r="H72" s="171" t="s">
        <v>1057</v>
      </c>
      <c r="I72" s="170" t="s">
        <v>20</v>
      </c>
      <c r="J72" s="170" t="s">
        <v>172</v>
      </c>
      <c r="K72" s="170" t="s">
        <v>172</v>
      </c>
      <c r="L72" s="115" t="s">
        <v>1058</v>
      </c>
      <c r="M72" s="115" t="s">
        <v>1054</v>
      </c>
      <c r="N72" s="126">
        <v>0</v>
      </c>
      <c r="O72" s="126">
        <v>1</v>
      </c>
      <c r="P72" s="126">
        <v>1</v>
      </c>
      <c r="Q72" s="187">
        <v>0</v>
      </c>
      <c r="R72" s="111">
        <f>N72+O72+P72+Q72</f>
        <v>2</v>
      </c>
      <c r="S72" s="115" t="s">
        <v>895</v>
      </c>
      <c r="T72" s="172" t="s">
        <v>172</v>
      </c>
      <c r="U72" s="121">
        <v>0</v>
      </c>
      <c r="V72" s="100" t="str">
        <f t="shared" si="18"/>
        <v>No hay Programación</v>
      </c>
      <c r="W72" s="167" t="str">
        <f t="shared" si="7"/>
        <v>De acuerdo a lo programado</v>
      </c>
      <c r="X72" s="124" t="s">
        <v>1059</v>
      </c>
      <c r="Y72" s="121"/>
      <c r="Z72" s="100" t="str">
        <f t="shared" si="23"/>
        <v>No hay ejecución</v>
      </c>
      <c r="AA72" s="105" t="str">
        <f t="shared" si="0"/>
        <v>NA</v>
      </c>
      <c r="AB72" s="124"/>
      <c r="AC72" s="110"/>
      <c r="AD72" s="100" t="str">
        <f t="shared" si="24"/>
        <v>No hay ejecución</v>
      </c>
      <c r="AE72" s="105" t="str">
        <f t="shared" si="15"/>
        <v>NA</v>
      </c>
      <c r="AF72" s="124"/>
      <c r="AG72" s="110"/>
      <c r="AH72" s="100" t="str">
        <f t="shared" si="16"/>
        <v>No hay ejecución</v>
      </c>
      <c r="AI72" s="105" t="str">
        <f t="shared" si="25"/>
        <v>NA</v>
      </c>
      <c r="AJ72" s="124"/>
      <c r="AK72" s="187">
        <f t="shared" si="26"/>
        <v>0</v>
      </c>
      <c r="AL72" s="114" t="str">
        <f t="shared" si="4"/>
        <v>No hay ejecución</v>
      </c>
      <c r="AM72" s="115" t="str">
        <f t="shared" si="5"/>
        <v>NC</v>
      </c>
      <c r="AN72" s="124"/>
      <c r="AO72" s="121">
        <v>0</v>
      </c>
      <c r="AP72" s="103" t="s">
        <v>502</v>
      </c>
    </row>
    <row r="73" spans="1:42" s="117" customFormat="1" ht="55.8" outlineLevel="1" thickTop="1" thickBot="1">
      <c r="A73" s="109" t="s">
        <v>1060</v>
      </c>
      <c r="B73" s="169">
        <v>0</v>
      </c>
      <c r="C73" s="169">
        <v>0</v>
      </c>
      <c r="D73" s="169">
        <v>0</v>
      </c>
      <c r="E73" s="169" t="s">
        <v>236</v>
      </c>
      <c r="F73" s="169" t="s">
        <v>72</v>
      </c>
      <c r="G73" s="170" t="s">
        <v>433</v>
      </c>
      <c r="H73" s="171" t="s">
        <v>1061</v>
      </c>
      <c r="I73" s="170" t="s">
        <v>20</v>
      </c>
      <c r="J73" s="170" t="s">
        <v>172</v>
      </c>
      <c r="K73" s="170" t="s">
        <v>172</v>
      </c>
      <c r="L73" s="115" t="s">
        <v>1062</v>
      </c>
      <c r="M73" s="115" t="s">
        <v>1054</v>
      </c>
      <c r="N73" s="126">
        <v>0</v>
      </c>
      <c r="O73" s="126">
        <v>1</v>
      </c>
      <c r="P73" s="126">
        <v>1</v>
      </c>
      <c r="Q73" s="126">
        <v>0</v>
      </c>
      <c r="R73" s="111">
        <f t="shared" ref="R73:R135" si="27">N73+O73+P73+Q73</f>
        <v>2</v>
      </c>
      <c r="S73" s="115" t="s">
        <v>895</v>
      </c>
      <c r="T73" s="172" t="s">
        <v>172</v>
      </c>
      <c r="U73" s="121">
        <v>0</v>
      </c>
      <c r="V73" s="100" t="str">
        <f t="shared" si="18"/>
        <v>No hay Programación</v>
      </c>
      <c r="W73" s="167" t="str">
        <f t="shared" si="7"/>
        <v>De acuerdo a lo programado</v>
      </c>
      <c r="X73" s="124" t="s">
        <v>1055</v>
      </c>
      <c r="Y73" s="121"/>
      <c r="Z73" s="100" t="str">
        <f t="shared" si="23"/>
        <v>No hay ejecución</v>
      </c>
      <c r="AA73" s="105" t="str">
        <f t="shared" si="0"/>
        <v>NA</v>
      </c>
      <c r="AB73" s="124"/>
      <c r="AC73" s="110"/>
      <c r="AD73" s="100" t="str">
        <f t="shared" si="24"/>
        <v>No hay ejecución</v>
      </c>
      <c r="AE73" s="105" t="str">
        <f t="shared" si="15"/>
        <v>NA</v>
      </c>
      <c r="AF73" s="124"/>
      <c r="AG73" s="110"/>
      <c r="AH73" s="100" t="str">
        <f t="shared" si="16"/>
        <v>No hay ejecución</v>
      </c>
      <c r="AI73" s="105" t="str">
        <f t="shared" si="25"/>
        <v>NA</v>
      </c>
      <c r="AJ73" s="124"/>
      <c r="AK73" s="187">
        <f t="shared" si="26"/>
        <v>0</v>
      </c>
      <c r="AL73" s="114" t="str">
        <f t="shared" si="4"/>
        <v>No hay ejecución</v>
      </c>
      <c r="AM73" s="115" t="str">
        <f t="shared" si="5"/>
        <v>NC</v>
      </c>
      <c r="AN73" s="124"/>
      <c r="AO73" s="121">
        <v>0</v>
      </c>
      <c r="AP73" s="103" t="s">
        <v>502</v>
      </c>
    </row>
    <row r="74" spans="1:42" s="117" customFormat="1" ht="59.25" customHeight="1" outlineLevel="1" thickTop="1" thickBot="1">
      <c r="A74" s="109" t="s">
        <v>1063</v>
      </c>
      <c r="B74" s="169">
        <v>0</v>
      </c>
      <c r="C74" s="169">
        <v>0</v>
      </c>
      <c r="D74" s="169">
        <v>0</v>
      </c>
      <c r="E74" s="169" t="s">
        <v>236</v>
      </c>
      <c r="F74" s="169" t="s">
        <v>72</v>
      </c>
      <c r="G74" s="170" t="s">
        <v>433</v>
      </c>
      <c r="H74" s="171" t="s">
        <v>1064</v>
      </c>
      <c r="I74" s="170" t="s">
        <v>20</v>
      </c>
      <c r="J74" s="170" t="s">
        <v>172</v>
      </c>
      <c r="K74" s="170" t="s">
        <v>172</v>
      </c>
      <c r="L74" s="115" t="s">
        <v>1065</v>
      </c>
      <c r="M74" s="115" t="s">
        <v>1054</v>
      </c>
      <c r="N74" s="126">
        <v>0</v>
      </c>
      <c r="O74" s="126">
        <v>1</v>
      </c>
      <c r="P74" s="126">
        <v>1</v>
      </c>
      <c r="Q74" s="126">
        <v>0</v>
      </c>
      <c r="R74" s="111">
        <f t="shared" si="27"/>
        <v>2</v>
      </c>
      <c r="S74" s="115" t="s">
        <v>895</v>
      </c>
      <c r="T74" s="172" t="s">
        <v>172</v>
      </c>
      <c r="U74" s="121">
        <v>0</v>
      </c>
      <c r="V74" s="100" t="str">
        <f t="shared" si="18"/>
        <v>No hay Programación</v>
      </c>
      <c r="W74" s="167" t="str">
        <f t="shared" si="7"/>
        <v>De acuerdo a lo programado</v>
      </c>
      <c r="X74" s="124" t="s">
        <v>1055</v>
      </c>
      <c r="Y74" s="121"/>
      <c r="Z74" s="100" t="str">
        <f t="shared" si="23"/>
        <v>No hay ejecución</v>
      </c>
      <c r="AA74" s="105" t="str">
        <f t="shared" si="0"/>
        <v>NA</v>
      </c>
      <c r="AB74" s="124"/>
      <c r="AC74" s="110"/>
      <c r="AD74" s="100" t="str">
        <f t="shared" si="24"/>
        <v>No hay ejecución</v>
      </c>
      <c r="AE74" s="105" t="str">
        <f t="shared" si="15"/>
        <v>NA</v>
      </c>
      <c r="AF74" s="124"/>
      <c r="AG74" s="110"/>
      <c r="AH74" s="100" t="str">
        <f t="shared" si="16"/>
        <v>No hay ejecución</v>
      </c>
      <c r="AI74" s="105" t="str">
        <f t="shared" si="25"/>
        <v>NA</v>
      </c>
      <c r="AJ74" s="124"/>
      <c r="AK74" s="187">
        <f t="shared" si="26"/>
        <v>0</v>
      </c>
      <c r="AL74" s="114" t="str">
        <f t="shared" si="4"/>
        <v>No hay ejecución</v>
      </c>
      <c r="AM74" s="115" t="str">
        <f t="shared" si="5"/>
        <v>NC</v>
      </c>
      <c r="AN74" s="124"/>
      <c r="AO74" s="121">
        <v>0</v>
      </c>
      <c r="AP74" s="103" t="s">
        <v>502</v>
      </c>
    </row>
    <row r="75" spans="1:42" s="117" customFormat="1" ht="61.05" customHeight="1" outlineLevel="1" thickTop="1" thickBot="1">
      <c r="A75" s="109" t="s">
        <v>1066</v>
      </c>
      <c r="B75" s="169">
        <v>0</v>
      </c>
      <c r="C75" s="169">
        <v>0</v>
      </c>
      <c r="D75" s="169">
        <v>0</v>
      </c>
      <c r="E75" s="169" t="s">
        <v>236</v>
      </c>
      <c r="F75" s="169" t="s">
        <v>72</v>
      </c>
      <c r="G75" s="170" t="s">
        <v>433</v>
      </c>
      <c r="H75" s="171" t="s">
        <v>1067</v>
      </c>
      <c r="I75" s="170" t="s">
        <v>20</v>
      </c>
      <c r="J75" s="170" t="s">
        <v>172</v>
      </c>
      <c r="K75" s="170" t="s">
        <v>172</v>
      </c>
      <c r="L75" s="115" t="s">
        <v>1068</v>
      </c>
      <c r="M75" s="115" t="s">
        <v>1054</v>
      </c>
      <c r="N75" s="126">
        <v>0</v>
      </c>
      <c r="O75" s="126">
        <v>1</v>
      </c>
      <c r="P75" s="126">
        <v>1</v>
      </c>
      <c r="Q75" s="126">
        <v>0</v>
      </c>
      <c r="R75" s="111">
        <f t="shared" si="27"/>
        <v>2</v>
      </c>
      <c r="S75" s="115" t="s">
        <v>829</v>
      </c>
      <c r="T75" s="172" t="s">
        <v>172</v>
      </c>
      <c r="U75" s="121">
        <v>0</v>
      </c>
      <c r="V75" s="100" t="str">
        <f t="shared" si="18"/>
        <v>No hay Programación</v>
      </c>
      <c r="W75" s="167" t="str">
        <f t="shared" si="7"/>
        <v>De acuerdo a lo programado</v>
      </c>
      <c r="X75" s="124" t="s">
        <v>1069</v>
      </c>
      <c r="Y75" s="121"/>
      <c r="Z75" s="100" t="str">
        <f t="shared" si="23"/>
        <v>No hay ejecución</v>
      </c>
      <c r="AA75" s="105" t="str">
        <f t="shared" si="0"/>
        <v>NA</v>
      </c>
      <c r="AB75" s="124"/>
      <c r="AC75" s="110"/>
      <c r="AD75" s="100" t="str">
        <f t="shared" si="24"/>
        <v>No hay ejecución</v>
      </c>
      <c r="AE75" s="105" t="str">
        <f t="shared" si="15"/>
        <v>NA</v>
      </c>
      <c r="AF75" s="124"/>
      <c r="AG75" s="110"/>
      <c r="AH75" s="100" t="str">
        <f t="shared" si="16"/>
        <v>No hay ejecución</v>
      </c>
      <c r="AI75" s="105" t="str">
        <f t="shared" si="25"/>
        <v>NA</v>
      </c>
      <c r="AJ75" s="124"/>
      <c r="AK75" s="187">
        <f t="shared" si="26"/>
        <v>0</v>
      </c>
      <c r="AL75" s="114" t="str">
        <f t="shared" si="4"/>
        <v>No hay ejecución</v>
      </c>
      <c r="AM75" s="115" t="str">
        <f t="shared" si="5"/>
        <v>NC</v>
      </c>
      <c r="AN75" s="124"/>
      <c r="AO75" s="121">
        <v>0</v>
      </c>
      <c r="AP75" s="103" t="s">
        <v>502</v>
      </c>
    </row>
    <row r="76" spans="1:42" s="117" customFormat="1" ht="20.399999999999999" outlineLevel="1" thickTop="1" thickBot="1">
      <c r="A76" s="109" t="s">
        <v>1070</v>
      </c>
      <c r="B76" s="169">
        <v>0</v>
      </c>
      <c r="C76" s="169">
        <v>0</v>
      </c>
      <c r="D76" s="169">
        <v>0</v>
      </c>
      <c r="E76" s="169" t="s">
        <v>236</v>
      </c>
      <c r="F76" s="169" t="s">
        <v>72</v>
      </c>
      <c r="G76" s="170" t="s">
        <v>433</v>
      </c>
      <c r="H76" s="171" t="s">
        <v>1052</v>
      </c>
      <c r="I76" s="170" t="s">
        <v>20</v>
      </c>
      <c r="J76" s="170" t="s">
        <v>172</v>
      </c>
      <c r="K76" s="170" t="s">
        <v>172</v>
      </c>
      <c r="L76" s="115" t="s">
        <v>1053</v>
      </c>
      <c r="M76" s="115" t="s">
        <v>1054</v>
      </c>
      <c r="N76" s="126">
        <v>0</v>
      </c>
      <c r="O76" s="126">
        <v>0</v>
      </c>
      <c r="P76" s="126">
        <v>1</v>
      </c>
      <c r="Q76" s="126">
        <v>0</v>
      </c>
      <c r="R76" s="111">
        <f t="shared" si="27"/>
        <v>1</v>
      </c>
      <c r="S76" s="115" t="s">
        <v>904</v>
      </c>
      <c r="T76" s="172" t="s">
        <v>172</v>
      </c>
      <c r="U76" s="121">
        <v>0</v>
      </c>
      <c r="V76" s="100" t="str">
        <f t="shared" si="18"/>
        <v>No hay Programación</v>
      </c>
      <c r="W76" s="167" t="str">
        <f t="shared" si="7"/>
        <v>De acuerdo a lo programado</v>
      </c>
      <c r="X76" s="120" t="s">
        <v>172</v>
      </c>
      <c r="Y76" s="121"/>
      <c r="Z76" s="100" t="str">
        <f t="shared" si="23"/>
        <v>No hay ejecución</v>
      </c>
      <c r="AA76" s="105" t="str">
        <f t="shared" si="0"/>
        <v>NA</v>
      </c>
      <c r="AB76" s="124"/>
      <c r="AC76" s="110"/>
      <c r="AD76" s="100" t="str">
        <f t="shared" si="24"/>
        <v>No hay ejecución</v>
      </c>
      <c r="AE76" s="105" t="str">
        <f t="shared" si="15"/>
        <v>NA</v>
      </c>
      <c r="AF76" s="124"/>
      <c r="AG76" s="110"/>
      <c r="AH76" s="100" t="str">
        <f t="shared" si="16"/>
        <v>No hay ejecución</v>
      </c>
      <c r="AI76" s="105" t="str">
        <f t="shared" si="25"/>
        <v>NA</v>
      </c>
      <c r="AJ76" s="124"/>
      <c r="AK76" s="187">
        <f t="shared" si="26"/>
        <v>0</v>
      </c>
      <c r="AL76" s="114" t="str">
        <f t="shared" si="4"/>
        <v>No hay ejecución</v>
      </c>
      <c r="AM76" s="115" t="str">
        <f t="shared" si="5"/>
        <v>NC</v>
      </c>
      <c r="AN76" s="124"/>
      <c r="AO76" s="121">
        <v>0</v>
      </c>
      <c r="AP76" s="103" t="s">
        <v>502</v>
      </c>
    </row>
    <row r="77" spans="1:42" s="117" customFormat="1" ht="20.399999999999999" outlineLevel="1" thickTop="1" thickBot="1">
      <c r="A77" s="109" t="s">
        <v>1071</v>
      </c>
      <c r="B77" s="169">
        <v>0</v>
      </c>
      <c r="C77" s="169">
        <v>0</v>
      </c>
      <c r="D77" s="169">
        <v>0</v>
      </c>
      <c r="E77" s="169" t="s">
        <v>236</v>
      </c>
      <c r="F77" s="169" t="s">
        <v>72</v>
      </c>
      <c r="G77" s="170" t="s">
        <v>433</v>
      </c>
      <c r="H77" s="171" t="s">
        <v>1057</v>
      </c>
      <c r="I77" s="170" t="s">
        <v>20</v>
      </c>
      <c r="J77" s="170" t="s">
        <v>172</v>
      </c>
      <c r="K77" s="170" t="s">
        <v>172</v>
      </c>
      <c r="L77" s="115" t="s">
        <v>1058</v>
      </c>
      <c r="M77" s="115" t="s">
        <v>1054</v>
      </c>
      <c r="N77" s="126">
        <v>0</v>
      </c>
      <c r="O77" s="126">
        <v>0</v>
      </c>
      <c r="P77" s="126">
        <v>1</v>
      </c>
      <c r="Q77" s="126">
        <v>0</v>
      </c>
      <c r="R77" s="111">
        <f t="shared" si="27"/>
        <v>1</v>
      </c>
      <c r="S77" s="115" t="s">
        <v>904</v>
      </c>
      <c r="T77" s="172" t="s">
        <v>172</v>
      </c>
      <c r="U77" s="121">
        <v>0</v>
      </c>
      <c r="V77" s="100" t="str">
        <f t="shared" si="18"/>
        <v>No hay Programación</v>
      </c>
      <c r="W77" s="167" t="str">
        <f t="shared" si="7"/>
        <v>De acuerdo a lo programado</v>
      </c>
      <c r="X77" s="120" t="s">
        <v>172</v>
      </c>
      <c r="Y77" s="121"/>
      <c r="Z77" s="100" t="str">
        <f t="shared" si="23"/>
        <v>No hay ejecución</v>
      </c>
      <c r="AA77" s="105" t="str">
        <f t="shared" si="0"/>
        <v>NA</v>
      </c>
      <c r="AB77" s="124"/>
      <c r="AC77" s="110"/>
      <c r="AD77" s="100" t="str">
        <f t="shared" si="24"/>
        <v>No hay ejecución</v>
      </c>
      <c r="AE77" s="105" t="str">
        <f t="shared" si="15"/>
        <v>NA</v>
      </c>
      <c r="AF77" s="124"/>
      <c r="AG77" s="110"/>
      <c r="AH77" s="100" t="str">
        <f t="shared" si="16"/>
        <v>No hay ejecución</v>
      </c>
      <c r="AI77" s="105" t="str">
        <f t="shared" si="25"/>
        <v>NA</v>
      </c>
      <c r="AJ77" s="124"/>
      <c r="AK77" s="187">
        <f t="shared" si="26"/>
        <v>0</v>
      </c>
      <c r="AL77" s="114" t="str">
        <f t="shared" si="4"/>
        <v>No hay ejecución</v>
      </c>
      <c r="AM77" s="115" t="str">
        <f t="shared" si="5"/>
        <v>NC</v>
      </c>
      <c r="AN77" s="124"/>
      <c r="AO77" s="121">
        <v>0</v>
      </c>
      <c r="AP77" s="103" t="s">
        <v>502</v>
      </c>
    </row>
    <row r="78" spans="1:42" s="117" customFormat="1" ht="20.399999999999999" outlineLevel="1" thickTop="1" thickBot="1">
      <c r="A78" s="109" t="s">
        <v>1072</v>
      </c>
      <c r="B78" s="169">
        <v>0</v>
      </c>
      <c r="C78" s="169">
        <v>0</v>
      </c>
      <c r="D78" s="169">
        <v>0</v>
      </c>
      <c r="E78" s="169" t="s">
        <v>236</v>
      </c>
      <c r="F78" s="169" t="s">
        <v>72</v>
      </c>
      <c r="G78" s="170" t="s">
        <v>433</v>
      </c>
      <c r="H78" s="171" t="s">
        <v>1061</v>
      </c>
      <c r="I78" s="170" t="s">
        <v>20</v>
      </c>
      <c r="J78" s="170" t="s">
        <v>172</v>
      </c>
      <c r="K78" s="170" t="s">
        <v>172</v>
      </c>
      <c r="L78" s="115" t="s">
        <v>1062</v>
      </c>
      <c r="M78" s="115" t="s">
        <v>1054</v>
      </c>
      <c r="N78" s="126">
        <v>0</v>
      </c>
      <c r="O78" s="126">
        <v>0</v>
      </c>
      <c r="P78" s="126">
        <v>1</v>
      </c>
      <c r="Q78" s="126">
        <v>0</v>
      </c>
      <c r="R78" s="111">
        <f t="shared" si="27"/>
        <v>1</v>
      </c>
      <c r="S78" s="115" t="s">
        <v>904</v>
      </c>
      <c r="T78" s="172" t="s">
        <v>172</v>
      </c>
      <c r="U78" s="121">
        <v>0</v>
      </c>
      <c r="V78" s="100" t="str">
        <f t="shared" si="18"/>
        <v>No hay Programación</v>
      </c>
      <c r="W78" s="167" t="str">
        <f t="shared" si="7"/>
        <v>De acuerdo a lo programado</v>
      </c>
      <c r="X78" s="120" t="s">
        <v>172</v>
      </c>
      <c r="Y78" s="121"/>
      <c r="Z78" s="100" t="str">
        <f t="shared" si="23"/>
        <v>No hay ejecución</v>
      </c>
      <c r="AA78" s="105" t="str">
        <f t="shared" si="0"/>
        <v>NA</v>
      </c>
      <c r="AB78" s="124"/>
      <c r="AC78" s="110"/>
      <c r="AD78" s="100" t="str">
        <f t="shared" si="24"/>
        <v>No hay ejecución</v>
      </c>
      <c r="AE78" s="105" t="str">
        <f t="shared" si="15"/>
        <v>NA</v>
      </c>
      <c r="AF78" s="124"/>
      <c r="AG78" s="110"/>
      <c r="AH78" s="100" t="str">
        <f t="shared" si="16"/>
        <v>No hay ejecución</v>
      </c>
      <c r="AI78" s="105" t="str">
        <f t="shared" si="25"/>
        <v>NA</v>
      </c>
      <c r="AJ78" s="124"/>
      <c r="AK78" s="187">
        <f t="shared" si="26"/>
        <v>0</v>
      </c>
      <c r="AL78" s="114" t="str">
        <f t="shared" si="4"/>
        <v>No hay ejecución</v>
      </c>
      <c r="AM78" s="115" t="str">
        <f t="shared" si="5"/>
        <v>NC</v>
      </c>
      <c r="AN78" s="124"/>
      <c r="AO78" s="121">
        <v>0</v>
      </c>
      <c r="AP78" s="103" t="s">
        <v>502</v>
      </c>
    </row>
    <row r="79" spans="1:42" s="117" customFormat="1" ht="20.399999999999999" outlineLevel="1" thickTop="1" thickBot="1">
      <c r="A79" s="109" t="s">
        <v>1073</v>
      </c>
      <c r="B79" s="169">
        <v>0</v>
      </c>
      <c r="C79" s="169">
        <v>0</v>
      </c>
      <c r="D79" s="169">
        <v>0</v>
      </c>
      <c r="E79" s="169" t="s">
        <v>236</v>
      </c>
      <c r="F79" s="169" t="s">
        <v>72</v>
      </c>
      <c r="G79" s="170" t="s">
        <v>433</v>
      </c>
      <c r="H79" s="171" t="s">
        <v>1064</v>
      </c>
      <c r="I79" s="170" t="s">
        <v>20</v>
      </c>
      <c r="J79" s="170" t="s">
        <v>172</v>
      </c>
      <c r="K79" s="170" t="s">
        <v>172</v>
      </c>
      <c r="L79" s="115" t="s">
        <v>1065</v>
      </c>
      <c r="M79" s="115" t="s">
        <v>1054</v>
      </c>
      <c r="N79" s="126">
        <v>0</v>
      </c>
      <c r="O79" s="126">
        <v>0</v>
      </c>
      <c r="P79" s="126">
        <v>1</v>
      </c>
      <c r="Q79" s="126">
        <v>0</v>
      </c>
      <c r="R79" s="111">
        <f t="shared" si="27"/>
        <v>1</v>
      </c>
      <c r="S79" s="115" t="s">
        <v>904</v>
      </c>
      <c r="T79" s="172" t="s">
        <v>172</v>
      </c>
      <c r="U79" s="121">
        <v>0</v>
      </c>
      <c r="V79" s="100" t="str">
        <f t="shared" si="18"/>
        <v>No hay Programación</v>
      </c>
      <c r="W79" s="167" t="str">
        <f t="shared" si="7"/>
        <v>De acuerdo a lo programado</v>
      </c>
      <c r="X79" s="120" t="s">
        <v>172</v>
      </c>
      <c r="Y79" s="121"/>
      <c r="Z79" s="100" t="str">
        <f t="shared" si="23"/>
        <v>No hay ejecución</v>
      </c>
      <c r="AA79" s="105" t="str">
        <f t="shared" si="0"/>
        <v>NA</v>
      </c>
      <c r="AB79" s="124"/>
      <c r="AC79" s="110"/>
      <c r="AD79" s="100" t="str">
        <f t="shared" si="24"/>
        <v>No hay ejecución</v>
      </c>
      <c r="AE79" s="105" t="str">
        <f t="shared" si="15"/>
        <v>NA</v>
      </c>
      <c r="AF79" s="124"/>
      <c r="AG79" s="110"/>
      <c r="AH79" s="100" t="str">
        <f t="shared" si="16"/>
        <v>No hay ejecución</v>
      </c>
      <c r="AI79" s="105" t="str">
        <f t="shared" si="25"/>
        <v>NA</v>
      </c>
      <c r="AJ79" s="124"/>
      <c r="AK79" s="187">
        <f>U79+Y79+AC79+AG79</f>
        <v>0</v>
      </c>
      <c r="AL79" s="114" t="str">
        <f t="shared" si="4"/>
        <v>No hay ejecución</v>
      </c>
      <c r="AM79" s="115" t="str">
        <f t="shared" si="5"/>
        <v>NC</v>
      </c>
      <c r="AN79" s="124"/>
      <c r="AO79" s="121">
        <v>0</v>
      </c>
      <c r="AP79" s="103" t="s">
        <v>502</v>
      </c>
    </row>
    <row r="80" spans="1:42" s="117" customFormat="1" ht="32.4" outlineLevel="1" thickTop="1" thickBot="1">
      <c r="A80" s="109" t="s">
        <v>1074</v>
      </c>
      <c r="B80" s="169">
        <v>0</v>
      </c>
      <c r="C80" s="169">
        <v>0</v>
      </c>
      <c r="D80" s="169">
        <v>0</v>
      </c>
      <c r="E80" s="169" t="s">
        <v>236</v>
      </c>
      <c r="F80" s="169" t="s">
        <v>72</v>
      </c>
      <c r="G80" s="170" t="s">
        <v>433</v>
      </c>
      <c r="H80" s="171" t="s">
        <v>1067</v>
      </c>
      <c r="I80" s="170" t="s">
        <v>20</v>
      </c>
      <c r="J80" s="170" t="s">
        <v>172</v>
      </c>
      <c r="K80" s="170" t="s">
        <v>172</v>
      </c>
      <c r="L80" s="115" t="s">
        <v>1068</v>
      </c>
      <c r="M80" s="115" t="s">
        <v>1054</v>
      </c>
      <c r="N80" s="126">
        <v>0</v>
      </c>
      <c r="O80" s="126">
        <v>0</v>
      </c>
      <c r="P80" s="126">
        <v>1</v>
      </c>
      <c r="Q80" s="126">
        <v>0</v>
      </c>
      <c r="R80" s="111">
        <f t="shared" si="27"/>
        <v>1</v>
      </c>
      <c r="S80" s="115" t="s">
        <v>829</v>
      </c>
      <c r="T80" s="172" t="s">
        <v>172</v>
      </c>
      <c r="U80" s="121">
        <v>0</v>
      </c>
      <c r="V80" s="100" t="str">
        <f t="shared" si="18"/>
        <v>No hay Programación</v>
      </c>
      <c r="W80" s="167" t="str">
        <f t="shared" si="7"/>
        <v>De acuerdo a lo programado</v>
      </c>
      <c r="X80" s="120" t="s">
        <v>172</v>
      </c>
      <c r="Y80" s="121"/>
      <c r="Z80" s="100" t="str">
        <f t="shared" si="23"/>
        <v>No hay ejecución</v>
      </c>
      <c r="AA80" s="105" t="str">
        <f t="shared" ref="AA80:AA143" si="28">IF(Z80="No hay ejecución","NA",IF(Z80&gt;=90%,"De acuerdo a lo programado",IF(Z80&gt;=70%,"Atraso Leve",IF(Z80&lt;70%,"En Riesgo de no Cumplimiento"))))</f>
        <v>NA</v>
      </c>
      <c r="AB80" s="124"/>
      <c r="AC80" s="110"/>
      <c r="AD80" s="100" t="str">
        <f t="shared" si="24"/>
        <v>No hay ejecución</v>
      </c>
      <c r="AE80" s="105" t="str">
        <f t="shared" si="15"/>
        <v>NA</v>
      </c>
      <c r="AF80" s="124"/>
      <c r="AG80" s="110"/>
      <c r="AH80" s="100" t="str">
        <f t="shared" si="16"/>
        <v>No hay ejecución</v>
      </c>
      <c r="AI80" s="105" t="str">
        <f t="shared" si="25"/>
        <v>NA</v>
      </c>
      <c r="AJ80" s="124"/>
      <c r="AK80" s="187">
        <f t="shared" si="26"/>
        <v>0</v>
      </c>
      <c r="AL80" s="114" t="str">
        <f t="shared" ref="AL80:AL143" si="29">IF(AK80=0,"No hay ejecución",IF(AND(R80=0),"No hay Programación", AK80/R80))</f>
        <v>No hay ejecución</v>
      </c>
      <c r="AM80" s="115" t="str">
        <f t="shared" ref="AM80:AM143" si="30">IF(AL80="No hay ejecución","NC",IF(AL80&gt;=90%,"De acuerdo a lo programado",IF(AL80&gt;=70%,"Atraso Leve",IF(AL80&lt;70%,"En Riesgo de no Cumplimiento"))))</f>
        <v>NC</v>
      </c>
      <c r="AN80" s="124"/>
      <c r="AO80" s="121">
        <v>0</v>
      </c>
      <c r="AP80" s="103" t="s">
        <v>502</v>
      </c>
    </row>
    <row r="81" spans="1:42" s="107" customFormat="1" ht="97.2" thickTop="1" thickBot="1">
      <c r="A81" s="63">
        <v>8</v>
      </c>
      <c r="B81" s="162">
        <v>0</v>
      </c>
      <c r="C81" s="162">
        <v>0</v>
      </c>
      <c r="D81" s="162">
        <v>0</v>
      </c>
      <c r="E81" s="162" t="s">
        <v>236</v>
      </c>
      <c r="F81" s="162" t="s">
        <v>72</v>
      </c>
      <c r="G81" s="163" t="s">
        <v>433</v>
      </c>
      <c r="H81" s="150" t="s">
        <v>1075</v>
      </c>
      <c r="I81" s="163" t="s">
        <v>18</v>
      </c>
      <c r="J81" s="163" t="s">
        <v>172</v>
      </c>
      <c r="K81" s="163" t="s">
        <v>172</v>
      </c>
      <c r="L81" s="165" t="s">
        <v>1076</v>
      </c>
      <c r="M81" s="165" t="s">
        <v>1044</v>
      </c>
      <c r="N81" s="65">
        <f>(N82+N83+N84+N85+N86+N87+N88+N89+N90)/3</f>
        <v>1</v>
      </c>
      <c r="O81" s="65">
        <f>((O82+O83+O84)/3)+(O85+O86+O87)/3+(O88+O89+O90)/3</f>
        <v>3</v>
      </c>
      <c r="P81" s="65">
        <f>((P82+P83+P84)/3)+(P85+P86+P87)/3+(P88+P89+P90)/3</f>
        <v>3</v>
      </c>
      <c r="Q81" s="65">
        <f>((Q82+Q83+Q84)/3)+(Q85+Q86+Q87)/3+(Q88+Q89+Q90)/3</f>
        <v>3</v>
      </c>
      <c r="R81" s="65">
        <f>N81+O81+P81+Q81</f>
        <v>10</v>
      </c>
      <c r="S81" s="166" t="s">
        <v>1045</v>
      </c>
      <c r="T81" s="166" t="s">
        <v>1077</v>
      </c>
      <c r="U81" s="65">
        <f>(U82+U83+U84+U85+U86+U87+U88+U89+U90)/3</f>
        <v>1</v>
      </c>
      <c r="V81" s="100">
        <f>IF(U81="","No hay ejecución",IF(AND(N81=0),"No hay Programación", U81/N81))</f>
        <v>1</v>
      </c>
      <c r="W81" s="167" t="str">
        <f t="shared" ref="W81:W126" si="31">IF(V81="No hay ejecución","NA",IF(V81&gt;=90%,"De acuerdo a lo programado",IF(V81&gt;=70%,"Atraso Leve",IF(V81&lt;70%,"En Riesgo de no Cumplimiento"))))</f>
        <v>De acuerdo a lo programado</v>
      </c>
      <c r="X81" s="106" t="s">
        <v>1078</v>
      </c>
      <c r="Y81" s="65">
        <f>((Y82+Y83+Y84)/3)+(Y85+Y86+Y87)/3+(Y88+Y89+Y90)/3</f>
        <v>1.3333333333333333</v>
      </c>
      <c r="Z81" s="100">
        <f t="shared" si="23"/>
        <v>0.44444444444444442</v>
      </c>
      <c r="AA81" s="105" t="str">
        <f t="shared" si="28"/>
        <v>En Riesgo de no Cumplimiento</v>
      </c>
      <c r="AB81" s="106"/>
      <c r="AC81" s="65">
        <f>((AC82+AC83+AC84)/3)+(AC85+AC86+AC87)/3+(AC88+AC89+AC90)/3</f>
        <v>0</v>
      </c>
      <c r="AD81" s="100">
        <f t="shared" si="24"/>
        <v>0</v>
      </c>
      <c r="AE81" s="105" t="str">
        <f t="shared" si="15"/>
        <v>En Riesgo de no Cumplimiento</v>
      </c>
      <c r="AF81" s="106"/>
      <c r="AG81" s="65">
        <f>((AG82+AG83+AG84)/3)+(AG85+AG86+AG87)/3+(AG88+AG89+AG90)/3</f>
        <v>0</v>
      </c>
      <c r="AH81" s="100">
        <f t="shared" si="16"/>
        <v>0</v>
      </c>
      <c r="AI81" s="105" t="str">
        <f t="shared" si="25"/>
        <v>En Riesgo de no Cumplimiento</v>
      </c>
      <c r="AJ81" s="106"/>
      <c r="AK81" s="65">
        <f>U81+Y81+AC81+AG81</f>
        <v>2.333333333333333</v>
      </c>
      <c r="AL81" s="100">
        <f t="shared" si="29"/>
        <v>0.23333333333333331</v>
      </c>
      <c r="AM81" s="105" t="str">
        <f t="shared" si="30"/>
        <v>En Riesgo de no Cumplimiento</v>
      </c>
      <c r="AN81" s="106"/>
      <c r="AO81" s="99">
        <f>SUM(AO82:AO87)</f>
        <v>0</v>
      </c>
      <c r="AP81" s="103" t="s">
        <v>502</v>
      </c>
    </row>
    <row r="82" spans="1:42" s="127" customFormat="1" ht="69.75" customHeight="1" outlineLevel="1" thickTop="1" thickBot="1">
      <c r="A82" s="125" t="s">
        <v>111</v>
      </c>
      <c r="B82" s="195">
        <v>0</v>
      </c>
      <c r="C82" s="195">
        <v>0</v>
      </c>
      <c r="D82" s="195">
        <v>0</v>
      </c>
      <c r="E82" s="195" t="s">
        <v>236</v>
      </c>
      <c r="F82" s="195" t="s">
        <v>72</v>
      </c>
      <c r="G82" s="170" t="s">
        <v>433</v>
      </c>
      <c r="H82" s="171" t="s">
        <v>1079</v>
      </c>
      <c r="I82" s="170" t="s">
        <v>20</v>
      </c>
      <c r="J82" s="170" t="s">
        <v>172</v>
      </c>
      <c r="K82" s="170" t="s">
        <v>172</v>
      </c>
      <c r="L82" s="172" t="s">
        <v>1080</v>
      </c>
      <c r="M82" s="115" t="s">
        <v>1054</v>
      </c>
      <c r="N82" s="126">
        <v>0</v>
      </c>
      <c r="O82" s="126">
        <v>1</v>
      </c>
      <c r="P82" s="126">
        <v>1</v>
      </c>
      <c r="Q82" s="126">
        <v>1</v>
      </c>
      <c r="R82" s="111">
        <f>N82+O82+P82+Q82</f>
        <v>3</v>
      </c>
      <c r="S82" s="173" t="s">
        <v>895</v>
      </c>
      <c r="T82" s="115" t="s">
        <v>172</v>
      </c>
      <c r="U82" s="113">
        <v>0</v>
      </c>
      <c r="V82" s="100" t="str">
        <f t="shared" ref="V82:V120" si="32">IF(U82="","No hay ejecución",IF(AND(N82=0),"No hay Programación", U82/N82))</f>
        <v>No hay Programación</v>
      </c>
      <c r="W82" s="167" t="str">
        <f t="shared" si="31"/>
        <v>De acuerdo a lo programado</v>
      </c>
      <c r="X82" s="120" t="s">
        <v>172</v>
      </c>
      <c r="Y82" s="113"/>
      <c r="Z82" s="100" t="str">
        <f t="shared" si="23"/>
        <v>No hay ejecución</v>
      </c>
      <c r="AA82" s="105" t="str">
        <f t="shared" si="28"/>
        <v>NA</v>
      </c>
      <c r="AB82" s="116"/>
      <c r="AC82" s="113"/>
      <c r="AD82" s="100" t="str">
        <f t="shared" si="24"/>
        <v>No hay ejecución</v>
      </c>
      <c r="AE82" s="105" t="str">
        <f t="shared" si="15"/>
        <v>NA</v>
      </c>
      <c r="AF82" s="116"/>
      <c r="AG82" s="113"/>
      <c r="AH82" s="100" t="str">
        <f t="shared" si="16"/>
        <v>No hay ejecución</v>
      </c>
      <c r="AI82" s="105" t="str">
        <f t="shared" si="25"/>
        <v>NA</v>
      </c>
      <c r="AJ82" s="116"/>
      <c r="AK82" s="187">
        <f t="shared" ref="AK82:AK87" si="33">U82+Y82+AC82+AG82</f>
        <v>0</v>
      </c>
      <c r="AL82" s="114" t="str">
        <f t="shared" si="29"/>
        <v>No hay ejecución</v>
      </c>
      <c r="AM82" s="115" t="str">
        <f t="shared" si="30"/>
        <v>NC</v>
      </c>
      <c r="AN82" s="116"/>
      <c r="AO82" s="113">
        <v>0</v>
      </c>
      <c r="AP82" s="103" t="s">
        <v>502</v>
      </c>
    </row>
    <row r="83" spans="1:42" s="127" customFormat="1" ht="24.6" outlineLevel="1" thickTop="1" thickBot="1">
      <c r="A83" s="125" t="s">
        <v>1081</v>
      </c>
      <c r="B83" s="195">
        <v>0</v>
      </c>
      <c r="C83" s="195">
        <v>0</v>
      </c>
      <c r="D83" s="195">
        <v>0</v>
      </c>
      <c r="E83" s="195" t="s">
        <v>236</v>
      </c>
      <c r="F83" s="195" t="s">
        <v>72</v>
      </c>
      <c r="G83" s="170" t="s">
        <v>433</v>
      </c>
      <c r="H83" s="171" t="s">
        <v>1082</v>
      </c>
      <c r="I83" s="170" t="s">
        <v>20</v>
      </c>
      <c r="J83" s="170" t="s">
        <v>172</v>
      </c>
      <c r="K83" s="170" t="s">
        <v>172</v>
      </c>
      <c r="L83" s="172" t="s">
        <v>1083</v>
      </c>
      <c r="M83" s="115" t="s">
        <v>1054</v>
      </c>
      <c r="N83" s="126">
        <v>0</v>
      </c>
      <c r="O83" s="126">
        <v>1</v>
      </c>
      <c r="P83" s="126">
        <v>1</v>
      </c>
      <c r="Q83" s="126">
        <v>1</v>
      </c>
      <c r="R83" s="111">
        <f t="shared" ref="R83:R90" si="34">(N83+O83+P83+Q83)</f>
        <v>3</v>
      </c>
      <c r="S83" s="173" t="s">
        <v>895</v>
      </c>
      <c r="T83" s="115" t="s">
        <v>172</v>
      </c>
      <c r="U83" s="113">
        <v>0</v>
      </c>
      <c r="V83" s="100" t="str">
        <f t="shared" si="32"/>
        <v>No hay Programación</v>
      </c>
      <c r="W83" s="167" t="str">
        <f t="shared" si="31"/>
        <v>De acuerdo a lo programado</v>
      </c>
      <c r="X83" s="120" t="s">
        <v>172</v>
      </c>
      <c r="Y83" s="113"/>
      <c r="Z83" s="100" t="str">
        <f t="shared" si="23"/>
        <v>No hay ejecución</v>
      </c>
      <c r="AA83" s="105" t="str">
        <f t="shared" si="28"/>
        <v>NA</v>
      </c>
      <c r="AB83" s="116"/>
      <c r="AC83" s="113"/>
      <c r="AD83" s="100" t="str">
        <f t="shared" si="24"/>
        <v>No hay ejecución</v>
      </c>
      <c r="AE83" s="105" t="str">
        <f t="shared" si="15"/>
        <v>NA</v>
      </c>
      <c r="AF83" s="116"/>
      <c r="AG83" s="113"/>
      <c r="AH83" s="100" t="str">
        <f t="shared" si="16"/>
        <v>No hay ejecución</v>
      </c>
      <c r="AI83" s="105" t="str">
        <f t="shared" si="25"/>
        <v>NA</v>
      </c>
      <c r="AJ83" s="116"/>
      <c r="AK83" s="187">
        <f t="shared" si="33"/>
        <v>0</v>
      </c>
      <c r="AL83" s="114" t="str">
        <f t="shared" si="29"/>
        <v>No hay ejecución</v>
      </c>
      <c r="AM83" s="115" t="str">
        <f t="shared" si="30"/>
        <v>NC</v>
      </c>
      <c r="AN83" s="116"/>
      <c r="AO83" s="113">
        <v>0</v>
      </c>
      <c r="AP83" s="103" t="s">
        <v>502</v>
      </c>
    </row>
    <row r="84" spans="1:42" s="127" customFormat="1" ht="20.399999999999999" outlineLevel="1" thickTop="1" thickBot="1">
      <c r="A84" s="125" t="s">
        <v>1084</v>
      </c>
      <c r="B84" s="195">
        <v>0</v>
      </c>
      <c r="C84" s="195">
        <v>0</v>
      </c>
      <c r="D84" s="195">
        <v>0</v>
      </c>
      <c r="E84" s="195" t="s">
        <v>236</v>
      </c>
      <c r="F84" s="195" t="s">
        <v>72</v>
      </c>
      <c r="G84" s="170" t="s">
        <v>433</v>
      </c>
      <c r="H84" s="171" t="s">
        <v>1085</v>
      </c>
      <c r="I84" s="170" t="s">
        <v>20</v>
      </c>
      <c r="J84" s="170" t="s">
        <v>172</v>
      </c>
      <c r="K84" s="170" t="s">
        <v>172</v>
      </c>
      <c r="L84" s="172" t="s">
        <v>1086</v>
      </c>
      <c r="M84" s="172" t="s">
        <v>1087</v>
      </c>
      <c r="N84" s="126">
        <v>0</v>
      </c>
      <c r="O84" s="126">
        <v>1</v>
      </c>
      <c r="P84" s="126">
        <v>1</v>
      </c>
      <c r="Q84" s="126">
        <v>1</v>
      </c>
      <c r="R84" s="111">
        <f t="shared" si="34"/>
        <v>3</v>
      </c>
      <c r="S84" s="173" t="s">
        <v>829</v>
      </c>
      <c r="T84" s="115" t="s">
        <v>172</v>
      </c>
      <c r="U84" s="113">
        <v>0</v>
      </c>
      <c r="V84" s="100" t="str">
        <f t="shared" si="32"/>
        <v>No hay Programación</v>
      </c>
      <c r="W84" s="167" t="str">
        <f t="shared" si="31"/>
        <v>De acuerdo a lo programado</v>
      </c>
      <c r="X84" s="120" t="s">
        <v>172</v>
      </c>
      <c r="Y84" s="113"/>
      <c r="Z84" s="100" t="str">
        <f t="shared" si="23"/>
        <v>No hay ejecución</v>
      </c>
      <c r="AA84" s="105" t="str">
        <f t="shared" si="28"/>
        <v>NA</v>
      </c>
      <c r="AB84" s="116"/>
      <c r="AC84" s="113"/>
      <c r="AD84" s="100" t="str">
        <f t="shared" si="24"/>
        <v>No hay ejecución</v>
      </c>
      <c r="AE84" s="105" t="str">
        <f t="shared" si="15"/>
        <v>NA</v>
      </c>
      <c r="AF84" s="116"/>
      <c r="AG84" s="113"/>
      <c r="AH84" s="100" t="str">
        <f t="shared" si="16"/>
        <v>No hay ejecución</v>
      </c>
      <c r="AI84" s="105" t="str">
        <f t="shared" si="25"/>
        <v>NA</v>
      </c>
      <c r="AJ84" s="116"/>
      <c r="AK84" s="187">
        <f t="shared" si="33"/>
        <v>0</v>
      </c>
      <c r="AL84" s="114" t="str">
        <f t="shared" si="29"/>
        <v>No hay ejecución</v>
      </c>
      <c r="AM84" s="115" t="str">
        <f t="shared" si="30"/>
        <v>NC</v>
      </c>
      <c r="AN84" s="116"/>
      <c r="AO84" s="113">
        <v>0</v>
      </c>
      <c r="AP84" s="103" t="s">
        <v>502</v>
      </c>
    </row>
    <row r="85" spans="1:42" s="127" customFormat="1" ht="55.8" outlineLevel="1" thickTop="1" thickBot="1">
      <c r="A85" s="125" t="s">
        <v>1088</v>
      </c>
      <c r="B85" s="195">
        <v>0</v>
      </c>
      <c r="C85" s="195">
        <v>0</v>
      </c>
      <c r="D85" s="195">
        <v>0</v>
      </c>
      <c r="E85" s="195" t="s">
        <v>236</v>
      </c>
      <c r="F85" s="195" t="s">
        <v>72</v>
      </c>
      <c r="G85" s="170" t="s">
        <v>433</v>
      </c>
      <c r="H85" s="171" t="s">
        <v>1079</v>
      </c>
      <c r="I85" s="170" t="s">
        <v>20</v>
      </c>
      <c r="J85" s="170" t="s">
        <v>172</v>
      </c>
      <c r="K85" s="170" t="s">
        <v>172</v>
      </c>
      <c r="L85" s="172" t="s">
        <v>1080</v>
      </c>
      <c r="M85" s="115" t="s">
        <v>1054</v>
      </c>
      <c r="N85" s="126">
        <v>0</v>
      </c>
      <c r="O85" s="126">
        <v>1</v>
      </c>
      <c r="P85" s="126">
        <v>1</v>
      </c>
      <c r="Q85" s="126">
        <v>2</v>
      </c>
      <c r="R85" s="111">
        <f t="shared" si="34"/>
        <v>4</v>
      </c>
      <c r="S85" s="173" t="s">
        <v>904</v>
      </c>
      <c r="T85" s="115" t="s">
        <v>172</v>
      </c>
      <c r="U85" s="113">
        <v>0</v>
      </c>
      <c r="V85" s="100" t="str">
        <f t="shared" si="32"/>
        <v>No hay Programación</v>
      </c>
      <c r="W85" s="167" t="str">
        <f t="shared" si="31"/>
        <v>De acuerdo a lo programado</v>
      </c>
      <c r="X85" s="124" t="s">
        <v>1089</v>
      </c>
      <c r="Y85" s="113">
        <v>2</v>
      </c>
      <c r="Z85" s="100">
        <f t="shared" si="23"/>
        <v>2</v>
      </c>
      <c r="AA85" s="105" t="str">
        <f t="shared" si="28"/>
        <v>De acuerdo a lo programado</v>
      </c>
      <c r="AB85" s="116" t="s">
        <v>1090</v>
      </c>
      <c r="AC85" s="113"/>
      <c r="AD85" s="100" t="str">
        <f t="shared" si="24"/>
        <v>No hay ejecución</v>
      </c>
      <c r="AE85" s="105" t="str">
        <f t="shared" si="15"/>
        <v>NA</v>
      </c>
      <c r="AF85" s="116"/>
      <c r="AG85" s="113"/>
      <c r="AH85" s="100" t="str">
        <f t="shared" si="16"/>
        <v>No hay ejecución</v>
      </c>
      <c r="AI85" s="105" t="str">
        <f t="shared" si="25"/>
        <v>NA</v>
      </c>
      <c r="AJ85" s="116"/>
      <c r="AK85" s="187">
        <f t="shared" si="33"/>
        <v>2</v>
      </c>
      <c r="AL85" s="114">
        <f t="shared" si="29"/>
        <v>0.5</v>
      </c>
      <c r="AM85" s="115" t="str">
        <f t="shared" si="30"/>
        <v>En Riesgo de no Cumplimiento</v>
      </c>
      <c r="AN85" s="116"/>
      <c r="AO85" s="113">
        <v>0</v>
      </c>
      <c r="AP85" s="103" t="s">
        <v>502</v>
      </c>
    </row>
    <row r="86" spans="1:42" s="127" customFormat="1" ht="79.2" outlineLevel="1" thickTop="1" thickBot="1">
      <c r="A86" s="125" t="s">
        <v>1091</v>
      </c>
      <c r="B86" s="195">
        <v>0</v>
      </c>
      <c r="C86" s="195">
        <v>0</v>
      </c>
      <c r="D86" s="195">
        <v>0</v>
      </c>
      <c r="E86" s="195" t="s">
        <v>236</v>
      </c>
      <c r="F86" s="195" t="s">
        <v>72</v>
      </c>
      <c r="G86" s="170" t="s">
        <v>433</v>
      </c>
      <c r="H86" s="171" t="s">
        <v>1082</v>
      </c>
      <c r="I86" s="170" t="s">
        <v>20</v>
      </c>
      <c r="J86" s="170" t="s">
        <v>172</v>
      </c>
      <c r="K86" s="170" t="s">
        <v>172</v>
      </c>
      <c r="L86" s="172" t="s">
        <v>1083</v>
      </c>
      <c r="M86" s="115" t="s">
        <v>1054</v>
      </c>
      <c r="N86" s="126">
        <v>0</v>
      </c>
      <c r="O86" s="126">
        <v>1</v>
      </c>
      <c r="P86" s="126">
        <v>1</v>
      </c>
      <c r="Q86" s="126">
        <v>2</v>
      </c>
      <c r="R86" s="111">
        <f t="shared" si="34"/>
        <v>4</v>
      </c>
      <c r="S86" s="173" t="s">
        <v>904</v>
      </c>
      <c r="T86" s="115" t="s">
        <v>172</v>
      </c>
      <c r="U86" s="113">
        <v>0</v>
      </c>
      <c r="V86" s="100" t="str">
        <f t="shared" si="32"/>
        <v>No hay Programación</v>
      </c>
      <c r="W86" s="167" t="str">
        <f t="shared" si="31"/>
        <v>De acuerdo a lo programado</v>
      </c>
      <c r="X86" s="124" t="s">
        <v>1092</v>
      </c>
      <c r="Y86" s="113">
        <v>2</v>
      </c>
      <c r="Z86" s="100">
        <f t="shared" si="23"/>
        <v>2</v>
      </c>
      <c r="AA86" s="105" t="str">
        <f t="shared" si="28"/>
        <v>De acuerdo a lo programado</v>
      </c>
      <c r="AB86" s="116" t="s">
        <v>1093</v>
      </c>
      <c r="AC86" s="113"/>
      <c r="AD86" s="100" t="str">
        <f t="shared" si="24"/>
        <v>No hay ejecución</v>
      </c>
      <c r="AE86" s="105" t="str">
        <f t="shared" ref="AE86:AE149" si="35">IF(AD86="No hay ejecución","NA",IF(AD86&gt;=90%,"De acuerdo a lo programado",IF(AD86&gt;=70%,"Atraso Leve",IF(AD86&lt;70%,"En Riesgo de no Cumplimiento"))))</f>
        <v>NA</v>
      </c>
      <c r="AF86" s="116"/>
      <c r="AG86" s="113"/>
      <c r="AH86" s="100" t="str">
        <f t="shared" ref="AH86:AH149" si="36">IF(AG86="","No hay ejecución",IF(AND(Q86=0),"No hay Programación", AG86/Q86))</f>
        <v>No hay ejecución</v>
      </c>
      <c r="AI86" s="105" t="str">
        <f t="shared" si="25"/>
        <v>NA</v>
      </c>
      <c r="AJ86" s="116"/>
      <c r="AK86" s="187">
        <f t="shared" si="33"/>
        <v>2</v>
      </c>
      <c r="AL86" s="114">
        <f t="shared" si="29"/>
        <v>0.5</v>
      </c>
      <c r="AM86" s="115" t="str">
        <f t="shared" si="30"/>
        <v>En Riesgo de no Cumplimiento</v>
      </c>
      <c r="AN86" s="116"/>
      <c r="AO86" s="113">
        <v>0</v>
      </c>
      <c r="AP86" s="103" t="s">
        <v>502</v>
      </c>
    </row>
    <row r="87" spans="1:42" s="127" customFormat="1" ht="20.399999999999999" outlineLevel="1" thickTop="1" thickBot="1">
      <c r="A87" s="125" t="s">
        <v>1094</v>
      </c>
      <c r="B87" s="195">
        <v>0</v>
      </c>
      <c r="C87" s="195">
        <v>0</v>
      </c>
      <c r="D87" s="195">
        <v>0</v>
      </c>
      <c r="E87" s="195" t="s">
        <v>236</v>
      </c>
      <c r="F87" s="195" t="s">
        <v>72</v>
      </c>
      <c r="G87" s="170" t="s">
        <v>433</v>
      </c>
      <c r="H87" s="171" t="s">
        <v>1085</v>
      </c>
      <c r="I87" s="170" t="s">
        <v>20</v>
      </c>
      <c r="J87" s="170" t="s">
        <v>172</v>
      </c>
      <c r="K87" s="170" t="s">
        <v>172</v>
      </c>
      <c r="L87" s="172" t="s">
        <v>1086</v>
      </c>
      <c r="M87" s="172" t="s">
        <v>1087</v>
      </c>
      <c r="N87" s="126">
        <v>0</v>
      </c>
      <c r="O87" s="126">
        <v>1</v>
      </c>
      <c r="P87" s="126">
        <v>1</v>
      </c>
      <c r="Q87" s="126">
        <v>2</v>
      </c>
      <c r="R87" s="111">
        <f t="shared" si="34"/>
        <v>4</v>
      </c>
      <c r="S87" s="173" t="s">
        <v>829</v>
      </c>
      <c r="T87" s="115" t="s">
        <v>172</v>
      </c>
      <c r="U87" s="113">
        <v>0</v>
      </c>
      <c r="V87" s="100" t="str">
        <f t="shared" si="32"/>
        <v>No hay Programación</v>
      </c>
      <c r="W87" s="167" t="str">
        <f t="shared" si="31"/>
        <v>De acuerdo a lo programado</v>
      </c>
      <c r="X87" s="120" t="s">
        <v>172</v>
      </c>
      <c r="Y87" s="113"/>
      <c r="Z87" s="100" t="str">
        <f t="shared" si="23"/>
        <v>No hay ejecución</v>
      </c>
      <c r="AA87" s="105" t="str">
        <f t="shared" si="28"/>
        <v>NA</v>
      </c>
      <c r="AB87" s="116"/>
      <c r="AC87" s="113"/>
      <c r="AD87" s="100" t="str">
        <f t="shared" si="24"/>
        <v>No hay ejecución</v>
      </c>
      <c r="AE87" s="105" t="str">
        <f t="shared" si="35"/>
        <v>NA</v>
      </c>
      <c r="AF87" s="116"/>
      <c r="AG87" s="113"/>
      <c r="AH87" s="100" t="str">
        <f t="shared" si="36"/>
        <v>No hay ejecución</v>
      </c>
      <c r="AI87" s="105" t="str">
        <f t="shared" si="25"/>
        <v>NA</v>
      </c>
      <c r="AJ87" s="116"/>
      <c r="AK87" s="187">
        <f t="shared" si="33"/>
        <v>0</v>
      </c>
      <c r="AL87" s="114" t="str">
        <f t="shared" si="29"/>
        <v>No hay ejecución</v>
      </c>
      <c r="AM87" s="115" t="str">
        <f t="shared" si="30"/>
        <v>NC</v>
      </c>
      <c r="AN87" s="116"/>
      <c r="AO87" s="113">
        <v>0</v>
      </c>
      <c r="AP87" s="103" t="s">
        <v>502</v>
      </c>
    </row>
    <row r="88" spans="1:42" s="127" customFormat="1" ht="48" customHeight="1" outlineLevel="1" thickTop="1" thickBot="1">
      <c r="A88" s="125">
        <v>8.6999999999999993</v>
      </c>
      <c r="B88" s="195"/>
      <c r="C88" s="195"/>
      <c r="D88" s="195"/>
      <c r="E88" s="195"/>
      <c r="F88" s="195"/>
      <c r="G88" s="170" t="s">
        <v>433</v>
      </c>
      <c r="H88" s="171" t="s">
        <v>1095</v>
      </c>
      <c r="I88" s="170" t="s">
        <v>20</v>
      </c>
      <c r="J88" s="170" t="s">
        <v>172</v>
      </c>
      <c r="K88" s="170" t="s">
        <v>172</v>
      </c>
      <c r="L88" s="115" t="s">
        <v>1080</v>
      </c>
      <c r="M88" s="115" t="s">
        <v>1054</v>
      </c>
      <c r="N88" s="126">
        <v>1</v>
      </c>
      <c r="O88" s="126">
        <v>1</v>
      </c>
      <c r="P88" s="126">
        <v>1</v>
      </c>
      <c r="Q88" s="126">
        <v>0</v>
      </c>
      <c r="R88" s="111">
        <f t="shared" si="34"/>
        <v>3</v>
      </c>
      <c r="S88" s="173" t="s">
        <v>1096</v>
      </c>
      <c r="T88" s="173" t="s">
        <v>1097</v>
      </c>
      <c r="U88" s="113">
        <v>1</v>
      </c>
      <c r="V88" s="100">
        <f t="shared" si="32"/>
        <v>1</v>
      </c>
      <c r="W88" s="167" t="str">
        <f t="shared" si="31"/>
        <v>De acuerdo a lo programado</v>
      </c>
      <c r="X88" s="124" t="s">
        <v>1098</v>
      </c>
      <c r="Y88" s="113"/>
      <c r="Z88" s="100" t="str">
        <f t="shared" si="23"/>
        <v>No hay ejecución</v>
      </c>
      <c r="AA88" s="105" t="str">
        <f t="shared" si="28"/>
        <v>NA</v>
      </c>
      <c r="AB88" s="116"/>
      <c r="AC88" s="113"/>
      <c r="AD88" s="100" t="str">
        <f t="shared" si="24"/>
        <v>No hay ejecución</v>
      </c>
      <c r="AE88" s="105" t="str">
        <f t="shared" si="35"/>
        <v>NA</v>
      </c>
      <c r="AF88" s="116"/>
      <c r="AG88" s="113"/>
      <c r="AH88" s="100" t="str">
        <f t="shared" si="36"/>
        <v>No hay ejecución</v>
      </c>
      <c r="AI88" s="105" t="str">
        <f t="shared" si="25"/>
        <v>NA</v>
      </c>
      <c r="AJ88" s="116"/>
      <c r="AK88" s="187"/>
      <c r="AL88" s="114"/>
      <c r="AM88" s="115"/>
      <c r="AN88" s="116"/>
      <c r="AO88" s="113"/>
      <c r="AP88" s="103" t="s">
        <v>502</v>
      </c>
    </row>
    <row r="89" spans="1:42" s="127" customFormat="1" ht="45" customHeight="1" outlineLevel="1" thickTop="1" thickBot="1">
      <c r="A89" s="125">
        <v>8.8000000000000007</v>
      </c>
      <c r="B89" s="195"/>
      <c r="C89" s="195"/>
      <c r="D89" s="195"/>
      <c r="E89" s="195"/>
      <c r="F89" s="195"/>
      <c r="G89" s="170" t="s">
        <v>433</v>
      </c>
      <c r="H89" s="171" t="s">
        <v>1099</v>
      </c>
      <c r="I89" s="170" t="s">
        <v>20</v>
      </c>
      <c r="J89" s="170" t="s">
        <v>172</v>
      </c>
      <c r="K89" s="170" t="s">
        <v>1100</v>
      </c>
      <c r="L89" s="115" t="s">
        <v>1083</v>
      </c>
      <c r="M89" s="115" t="s">
        <v>1054</v>
      </c>
      <c r="N89" s="126">
        <v>1</v>
      </c>
      <c r="O89" s="126">
        <v>1</v>
      </c>
      <c r="P89" s="126">
        <v>1</v>
      </c>
      <c r="Q89" s="126">
        <v>0</v>
      </c>
      <c r="R89" s="111">
        <f t="shared" si="34"/>
        <v>3</v>
      </c>
      <c r="S89" s="173" t="s">
        <v>1096</v>
      </c>
      <c r="T89" s="173" t="s">
        <v>1097</v>
      </c>
      <c r="U89" s="113">
        <v>1</v>
      </c>
      <c r="V89" s="100">
        <f t="shared" si="32"/>
        <v>1</v>
      </c>
      <c r="W89" s="167" t="str">
        <f t="shared" si="31"/>
        <v>De acuerdo a lo programado</v>
      </c>
      <c r="X89" s="116" t="str">
        <f>+X88</f>
        <v>Se realiza el informe de ejecución presupuestaria de la organización ADETSAS del año 2011, el mismo lo debe de revisar el analista de proyectos de la UPI.</v>
      </c>
      <c r="Y89" s="113"/>
      <c r="Z89" s="100" t="str">
        <f t="shared" si="23"/>
        <v>No hay ejecución</v>
      </c>
      <c r="AA89" s="105" t="str">
        <f t="shared" si="28"/>
        <v>NA</v>
      </c>
      <c r="AB89" s="116"/>
      <c r="AC89" s="113"/>
      <c r="AD89" s="100" t="str">
        <f t="shared" si="24"/>
        <v>No hay ejecución</v>
      </c>
      <c r="AE89" s="105" t="str">
        <f t="shared" si="35"/>
        <v>NA</v>
      </c>
      <c r="AF89" s="116"/>
      <c r="AG89" s="113"/>
      <c r="AH89" s="100" t="str">
        <f t="shared" si="36"/>
        <v>No hay ejecución</v>
      </c>
      <c r="AI89" s="105" t="str">
        <f t="shared" si="25"/>
        <v>NA</v>
      </c>
      <c r="AJ89" s="116"/>
      <c r="AK89" s="187"/>
      <c r="AL89" s="114"/>
      <c r="AM89" s="115"/>
      <c r="AN89" s="116"/>
      <c r="AO89" s="113"/>
      <c r="AP89" s="103" t="s">
        <v>502</v>
      </c>
    </row>
    <row r="90" spans="1:42" s="127" customFormat="1" ht="46.05" customHeight="1" outlineLevel="1" thickTop="1" thickBot="1">
      <c r="A90" s="125">
        <v>8.9</v>
      </c>
      <c r="B90" s="195"/>
      <c r="C90" s="195"/>
      <c r="D90" s="195"/>
      <c r="E90" s="195"/>
      <c r="F90" s="195"/>
      <c r="G90" s="170" t="s">
        <v>433</v>
      </c>
      <c r="H90" s="171" t="s">
        <v>1085</v>
      </c>
      <c r="I90" s="170" t="s">
        <v>20</v>
      </c>
      <c r="J90" s="170" t="s">
        <v>172</v>
      </c>
      <c r="K90" s="170" t="s">
        <v>172</v>
      </c>
      <c r="L90" s="172" t="s">
        <v>1086</v>
      </c>
      <c r="M90" s="172" t="s">
        <v>1087</v>
      </c>
      <c r="N90" s="126">
        <v>1</v>
      </c>
      <c r="O90" s="126">
        <v>1</v>
      </c>
      <c r="P90" s="126">
        <v>1</v>
      </c>
      <c r="Q90" s="126">
        <v>0</v>
      </c>
      <c r="R90" s="111">
        <f t="shared" si="34"/>
        <v>3</v>
      </c>
      <c r="S90" s="173" t="s">
        <v>829</v>
      </c>
      <c r="T90" s="115" t="s">
        <v>172</v>
      </c>
      <c r="U90" s="113">
        <v>1</v>
      </c>
      <c r="V90" s="100">
        <f t="shared" si="32"/>
        <v>1</v>
      </c>
      <c r="W90" s="167" t="str">
        <f t="shared" si="31"/>
        <v>De acuerdo a lo programado</v>
      </c>
      <c r="X90" s="124" t="str">
        <f>+X89</f>
        <v>Se realiza el informe de ejecución presupuestaria de la organización ADETSAS del año 2011, el mismo lo debe de revisar el analista de proyectos de la UPI.</v>
      </c>
      <c r="Y90" s="113"/>
      <c r="Z90" s="100" t="str">
        <f t="shared" si="23"/>
        <v>No hay ejecución</v>
      </c>
      <c r="AA90" s="105" t="str">
        <f t="shared" si="28"/>
        <v>NA</v>
      </c>
      <c r="AB90" s="116"/>
      <c r="AC90" s="113"/>
      <c r="AD90" s="100" t="str">
        <f t="shared" si="24"/>
        <v>No hay ejecución</v>
      </c>
      <c r="AE90" s="105" t="str">
        <f t="shared" si="35"/>
        <v>NA</v>
      </c>
      <c r="AF90" s="116"/>
      <c r="AG90" s="113"/>
      <c r="AH90" s="100" t="str">
        <f t="shared" si="36"/>
        <v>No hay ejecución</v>
      </c>
      <c r="AI90" s="105" t="str">
        <f t="shared" si="25"/>
        <v>NA</v>
      </c>
      <c r="AJ90" s="116"/>
      <c r="AK90" s="187"/>
      <c r="AL90" s="114"/>
      <c r="AM90" s="115"/>
      <c r="AN90" s="116"/>
      <c r="AO90" s="113"/>
      <c r="AP90" s="103" t="s">
        <v>502</v>
      </c>
    </row>
    <row r="91" spans="1:42" s="107" customFormat="1" ht="106.8" thickTop="1" thickBot="1">
      <c r="A91" s="63">
        <v>9</v>
      </c>
      <c r="B91" s="162">
        <v>0</v>
      </c>
      <c r="C91" s="162">
        <v>0</v>
      </c>
      <c r="D91" s="162">
        <v>0</v>
      </c>
      <c r="E91" s="162" t="s">
        <v>232</v>
      </c>
      <c r="F91" s="162" t="s">
        <v>72</v>
      </c>
      <c r="G91" s="163" t="s">
        <v>433</v>
      </c>
      <c r="H91" s="196" t="s">
        <v>1101</v>
      </c>
      <c r="I91" s="163" t="s">
        <v>18</v>
      </c>
      <c r="J91" s="163" t="s">
        <v>172</v>
      </c>
      <c r="K91" s="163" t="s">
        <v>172</v>
      </c>
      <c r="L91" s="165" t="s">
        <v>1102</v>
      </c>
      <c r="M91" s="165" t="s">
        <v>1044</v>
      </c>
      <c r="N91" s="133">
        <f>(N92+N93+N94+N95+N96+N97+N98+N99+N100)/5</f>
        <v>1</v>
      </c>
      <c r="O91" s="133">
        <f>(O92+O93+O94+O95+O96+O97+O98+O99+O100)/5</f>
        <v>3</v>
      </c>
      <c r="P91" s="133">
        <f>(P92+P93+P94+P95+P96+P97+P98+P99+P100)/5</f>
        <v>3</v>
      </c>
      <c r="Q91" s="133">
        <f>(Q92+Q93+Q94+Q95+Q96+Q97+Q98+Q99+Q100)/5</f>
        <v>3</v>
      </c>
      <c r="R91" s="133">
        <f>N91+O91+P91+Q91</f>
        <v>10</v>
      </c>
      <c r="S91" s="166" t="s">
        <v>1045</v>
      </c>
      <c r="T91" s="166" t="s">
        <v>1077</v>
      </c>
      <c r="U91" s="133">
        <f>(U92+U93+U94+U95+U96+U97+U98+U99+U100)/5</f>
        <v>1</v>
      </c>
      <c r="V91" s="100">
        <f t="shared" si="32"/>
        <v>1</v>
      </c>
      <c r="W91" s="167" t="str">
        <f t="shared" si="31"/>
        <v>De acuerdo a lo programado</v>
      </c>
      <c r="X91" s="106" t="s">
        <v>1103</v>
      </c>
      <c r="Y91" s="133">
        <f>(Y92+Y93+Y94+Y95+Y96+Y97+Y98+Y99+Y100)/5</f>
        <v>0.2</v>
      </c>
      <c r="Z91" s="100">
        <f t="shared" si="23"/>
        <v>6.6666666666666666E-2</v>
      </c>
      <c r="AA91" s="105" t="str">
        <f t="shared" si="28"/>
        <v>En Riesgo de no Cumplimiento</v>
      </c>
      <c r="AB91" s="106"/>
      <c r="AC91" s="133">
        <f>(AC92+AC93+AC94+AC95+AC96+AC97+AC98+AC99+AC100)/5</f>
        <v>0</v>
      </c>
      <c r="AD91" s="100">
        <f t="shared" si="24"/>
        <v>0</v>
      </c>
      <c r="AE91" s="105" t="str">
        <f t="shared" si="35"/>
        <v>En Riesgo de no Cumplimiento</v>
      </c>
      <c r="AF91" s="106"/>
      <c r="AG91" s="133">
        <f>(AG92+AG93+AG94+AG95+AG96+AG97+AG98+AG99+AG100)/5</f>
        <v>0</v>
      </c>
      <c r="AH91" s="100">
        <f t="shared" si="36"/>
        <v>0</v>
      </c>
      <c r="AI91" s="105" t="str">
        <f t="shared" si="25"/>
        <v>En Riesgo de no Cumplimiento</v>
      </c>
      <c r="AJ91" s="106"/>
      <c r="AK91" s="65">
        <f>U91+Y91+AC91+AG91</f>
        <v>1.2</v>
      </c>
      <c r="AL91" s="100">
        <f t="shared" si="29"/>
        <v>0.12</v>
      </c>
      <c r="AM91" s="105" t="str">
        <f t="shared" si="30"/>
        <v>En Riesgo de no Cumplimiento</v>
      </c>
      <c r="AN91" s="106"/>
      <c r="AO91" s="99">
        <f>SUM(AO92:AO100)</f>
        <v>2160000</v>
      </c>
      <c r="AP91" s="103" t="s">
        <v>502</v>
      </c>
    </row>
    <row r="92" spans="1:42" s="127" customFormat="1" ht="24.6" outlineLevel="1" thickTop="1" thickBot="1">
      <c r="A92" s="125" t="s">
        <v>117</v>
      </c>
      <c r="B92" s="195">
        <v>0</v>
      </c>
      <c r="C92" s="195">
        <v>0</v>
      </c>
      <c r="D92" s="195">
        <v>0</v>
      </c>
      <c r="E92" s="195" t="s">
        <v>232</v>
      </c>
      <c r="F92" s="195" t="s">
        <v>72</v>
      </c>
      <c r="G92" s="170" t="s">
        <v>433</v>
      </c>
      <c r="H92" s="171" t="s">
        <v>1104</v>
      </c>
      <c r="I92" s="170" t="s">
        <v>20</v>
      </c>
      <c r="J92" s="170" t="s">
        <v>172</v>
      </c>
      <c r="K92" s="170" t="s">
        <v>172</v>
      </c>
      <c r="L92" s="172" t="s">
        <v>1105</v>
      </c>
      <c r="M92" s="115" t="s">
        <v>1054</v>
      </c>
      <c r="N92" s="126">
        <v>0</v>
      </c>
      <c r="O92" s="126">
        <v>2</v>
      </c>
      <c r="P92" s="126">
        <v>2</v>
      </c>
      <c r="Q92" s="126">
        <v>2</v>
      </c>
      <c r="R92" s="111">
        <f>(N92+O92+P92+Q92)</f>
        <v>6</v>
      </c>
      <c r="S92" s="173" t="s">
        <v>895</v>
      </c>
      <c r="T92" s="115" t="s">
        <v>172</v>
      </c>
      <c r="U92" s="113">
        <v>0</v>
      </c>
      <c r="V92" s="100" t="str">
        <f t="shared" si="32"/>
        <v>No hay Programación</v>
      </c>
      <c r="W92" s="167" t="str">
        <f t="shared" si="31"/>
        <v>De acuerdo a lo programado</v>
      </c>
      <c r="X92" s="158" t="s">
        <v>1106</v>
      </c>
      <c r="Y92" s="113"/>
      <c r="Z92" s="100" t="str">
        <f t="shared" si="23"/>
        <v>No hay ejecución</v>
      </c>
      <c r="AA92" s="105" t="str">
        <f t="shared" si="28"/>
        <v>NA</v>
      </c>
      <c r="AB92" s="116"/>
      <c r="AC92" s="113"/>
      <c r="AD92" s="100" t="str">
        <f t="shared" si="24"/>
        <v>No hay ejecución</v>
      </c>
      <c r="AE92" s="105" t="str">
        <f t="shared" si="35"/>
        <v>NA</v>
      </c>
      <c r="AF92" s="116"/>
      <c r="AG92" s="113"/>
      <c r="AH92" s="100" t="str">
        <f t="shared" si="36"/>
        <v>No hay ejecución</v>
      </c>
      <c r="AI92" s="105" t="str">
        <f t="shared" si="25"/>
        <v>NA</v>
      </c>
      <c r="AJ92" s="116"/>
      <c r="AK92" s="187">
        <f t="shared" ref="AK92:AK100" si="37">U92+Y92+AC92+AG92</f>
        <v>0</v>
      </c>
      <c r="AL92" s="114" t="str">
        <f t="shared" si="29"/>
        <v>No hay ejecución</v>
      </c>
      <c r="AM92" s="115" t="str">
        <f t="shared" si="30"/>
        <v>NC</v>
      </c>
      <c r="AN92" s="116"/>
      <c r="AO92" s="113">
        <v>0</v>
      </c>
      <c r="AP92" s="103" t="s">
        <v>502</v>
      </c>
    </row>
    <row r="93" spans="1:42" s="127" customFormat="1" ht="63.6" outlineLevel="1" thickTop="1" thickBot="1">
      <c r="A93" s="125" t="s">
        <v>1107</v>
      </c>
      <c r="B93" s="195">
        <v>0</v>
      </c>
      <c r="C93" s="195">
        <v>0</v>
      </c>
      <c r="D93" s="195">
        <v>0</v>
      </c>
      <c r="E93" s="195" t="s">
        <v>232</v>
      </c>
      <c r="F93" s="195" t="s">
        <v>72</v>
      </c>
      <c r="G93" s="170" t="s">
        <v>433</v>
      </c>
      <c r="H93" s="171" t="s">
        <v>1108</v>
      </c>
      <c r="I93" s="170" t="s">
        <v>20</v>
      </c>
      <c r="J93" s="170" t="s">
        <v>172</v>
      </c>
      <c r="K93" s="170" t="s">
        <v>172</v>
      </c>
      <c r="L93" s="172" t="s">
        <v>1109</v>
      </c>
      <c r="M93" s="172" t="s">
        <v>841</v>
      </c>
      <c r="N93" s="126">
        <v>0</v>
      </c>
      <c r="O93" s="126">
        <v>2</v>
      </c>
      <c r="P93" s="126">
        <v>2</v>
      </c>
      <c r="Q93" s="126">
        <v>2</v>
      </c>
      <c r="R93" s="111">
        <f t="shared" ref="R93:R100" si="38">(N93+O93+P93+Q93)</f>
        <v>6</v>
      </c>
      <c r="S93" s="173" t="s">
        <v>895</v>
      </c>
      <c r="T93" s="115" t="s">
        <v>172</v>
      </c>
      <c r="U93" s="113">
        <v>0</v>
      </c>
      <c r="V93" s="100" t="str">
        <f t="shared" si="32"/>
        <v>No hay Programación</v>
      </c>
      <c r="W93" s="167" t="str">
        <f t="shared" si="31"/>
        <v>De acuerdo a lo programado</v>
      </c>
      <c r="X93" s="158" t="s">
        <v>1110</v>
      </c>
      <c r="Y93" s="113"/>
      <c r="Z93" s="100" t="str">
        <f t="shared" si="23"/>
        <v>No hay ejecución</v>
      </c>
      <c r="AA93" s="105" t="str">
        <f t="shared" si="28"/>
        <v>NA</v>
      </c>
      <c r="AB93" s="116"/>
      <c r="AC93" s="113"/>
      <c r="AD93" s="100" t="str">
        <f t="shared" si="24"/>
        <v>No hay ejecución</v>
      </c>
      <c r="AE93" s="105" t="str">
        <f t="shared" si="35"/>
        <v>NA</v>
      </c>
      <c r="AF93" s="116"/>
      <c r="AG93" s="113"/>
      <c r="AH93" s="100" t="str">
        <f t="shared" si="36"/>
        <v>No hay ejecución</v>
      </c>
      <c r="AI93" s="105" t="str">
        <f t="shared" si="25"/>
        <v>NA</v>
      </c>
      <c r="AJ93" s="116"/>
      <c r="AK93" s="187">
        <f t="shared" si="37"/>
        <v>0</v>
      </c>
      <c r="AL93" s="114" t="str">
        <f t="shared" si="29"/>
        <v>No hay ejecución</v>
      </c>
      <c r="AM93" s="115" t="str">
        <f t="shared" si="30"/>
        <v>NC</v>
      </c>
      <c r="AN93" s="116"/>
      <c r="AO93" s="113">
        <f>(((4500+4500+15000)*3)*3)*10</f>
        <v>2160000</v>
      </c>
      <c r="AP93" s="112" t="s">
        <v>1111</v>
      </c>
    </row>
    <row r="94" spans="1:42" s="127" customFormat="1" ht="32.4" outlineLevel="1" thickTop="1" thickBot="1">
      <c r="A94" s="125" t="s">
        <v>1112</v>
      </c>
      <c r="B94" s="195">
        <v>0</v>
      </c>
      <c r="C94" s="195">
        <v>0</v>
      </c>
      <c r="D94" s="195">
        <v>0</v>
      </c>
      <c r="E94" s="195" t="s">
        <v>232</v>
      </c>
      <c r="F94" s="195" t="s">
        <v>72</v>
      </c>
      <c r="G94" s="170" t="s">
        <v>433</v>
      </c>
      <c r="H94" s="171" t="s">
        <v>1113</v>
      </c>
      <c r="I94" s="170" t="s">
        <v>20</v>
      </c>
      <c r="J94" s="170" t="s">
        <v>172</v>
      </c>
      <c r="K94" s="170" t="s">
        <v>172</v>
      </c>
      <c r="L94" s="172" t="s">
        <v>1114</v>
      </c>
      <c r="M94" s="115" t="s">
        <v>1115</v>
      </c>
      <c r="N94" s="126">
        <v>0</v>
      </c>
      <c r="O94" s="126">
        <v>2</v>
      </c>
      <c r="P94" s="126">
        <v>2</v>
      </c>
      <c r="Q94" s="126">
        <v>2</v>
      </c>
      <c r="R94" s="111">
        <f t="shared" si="38"/>
        <v>6</v>
      </c>
      <c r="S94" s="173" t="s">
        <v>895</v>
      </c>
      <c r="T94" s="115" t="s">
        <v>172</v>
      </c>
      <c r="U94" s="113">
        <v>0</v>
      </c>
      <c r="V94" s="100" t="str">
        <f t="shared" si="32"/>
        <v>No hay Programación</v>
      </c>
      <c r="W94" s="167" t="str">
        <f t="shared" si="31"/>
        <v>De acuerdo a lo programado</v>
      </c>
      <c r="X94" s="189" t="s">
        <v>1116</v>
      </c>
      <c r="Y94" s="113"/>
      <c r="Z94" s="100" t="str">
        <f t="shared" si="23"/>
        <v>No hay ejecución</v>
      </c>
      <c r="AA94" s="105" t="str">
        <f t="shared" si="28"/>
        <v>NA</v>
      </c>
      <c r="AB94" s="116"/>
      <c r="AC94" s="113"/>
      <c r="AD94" s="100" t="str">
        <f t="shared" si="24"/>
        <v>No hay ejecución</v>
      </c>
      <c r="AE94" s="105" t="str">
        <f t="shared" si="35"/>
        <v>NA</v>
      </c>
      <c r="AF94" s="116"/>
      <c r="AG94" s="113"/>
      <c r="AH94" s="100" t="str">
        <f t="shared" si="36"/>
        <v>No hay ejecución</v>
      </c>
      <c r="AI94" s="105" t="str">
        <f t="shared" si="25"/>
        <v>NA</v>
      </c>
      <c r="AJ94" s="116"/>
      <c r="AK94" s="187">
        <f t="shared" si="37"/>
        <v>0</v>
      </c>
      <c r="AL94" s="114" t="str">
        <f t="shared" si="29"/>
        <v>No hay ejecución</v>
      </c>
      <c r="AM94" s="115" t="str">
        <f t="shared" si="30"/>
        <v>NC</v>
      </c>
      <c r="AN94" s="116"/>
      <c r="AO94" s="113">
        <v>0</v>
      </c>
      <c r="AP94" s="103" t="s">
        <v>502</v>
      </c>
    </row>
    <row r="95" spans="1:42" s="127" customFormat="1" ht="32.4" outlineLevel="1" thickTop="1" thickBot="1">
      <c r="A95" s="125" t="s">
        <v>1117</v>
      </c>
      <c r="B95" s="195">
        <v>0</v>
      </c>
      <c r="C95" s="195">
        <v>0</v>
      </c>
      <c r="D95" s="195">
        <v>0</v>
      </c>
      <c r="E95" s="195" t="s">
        <v>232</v>
      </c>
      <c r="F95" s="195" t="s">
        <v>72</v>
      </c>
      <c r="G95" s="170" t="s">
        <v>433</v>
      </c>
      <c r="H95" s="171" t="s">
        <v>1118</v>
      </c>
      <c r="I95" s="170" t="s">
        <v>20</v>
      </c>
      <c r="J95" s="170" t="s">
        <v>172</v>
      </c>
      <c r="K95" s="170" t="s">
        <v>172</v>
      </c>
      <c r="L95" s="172" t="s">
        <v>1119</v>
      </c>
      <c r="M95" s="172" t="s">
        <v>1120</v>
      </c>
      <c r="N95" s="126">
        <v>0</v>
      </c>
      <c r="O95" s="126">
        <v>2</v>
      </c>
      <c r="P95" s="126">
        <v>2</v>
      </c>
      <c r="Q95" s="126">
        <v>2</v>
      </c>
      <c r="R95" s="111">
        <f t="shared" si="38"/>
        <v>6</v>
      </c>
      <c r="S95" s="173" t="s">
        <v>829</v>
      </c>
      <c r="T95" s="115" t="s">
        <v>172</v>
      </c>
      <c r="U95" s="113">
        <v>0</v>
      </c>
      <c r="V95" s="100" t="str">
        <f t="shared" si="32"/>
        <v>No hay Programación</v>
      </c>
      <c r="W95" s="167" t="str">
        <f t="shared" si="31"/>
        <v>De acuerdo a lo programado</v>
      </c>
      <c r="X95" s="124" t="s">
        <v>1121</v>
      </c>
      <c r="Y95" s="113"/>
      <c r="Z95" s="100" t="str">
        <f t="shared" si="23"/>
        <v>No hay ejecución</v>
      </c>
      <c r="AA95" s="105" t="str">
        <f t="shared" si="28"/>
        <v>NA</v>
      </c>
      <c r="AB95" s="116"/>
      <c r="AC95" s="113"/>
      <c r="AD95" s="100" t="str">
        <f t="shared" si="24"/>
        <v>No hay ejecución</v>
      </c>
      <c r="AE95" s="105" t="str">
        <f t="shared" si="35"/>
        <v>NA</v>
      </c>
      <c r="AF95" s="116"/>
      <c r="AG95" s="113"/>
      <c r="AH95" s="100" t="str">
        <f t="shared" si="36"/>
        <v>No hay ejecución</v>
      </c>
      <c r="AI95" s="105" t="str">
        <f t="shared" si="25"/>
        <v>NA</v>
      </c>
      <c r="AJ95" s="116"/>
      <c r="AK95" s="187">
        <f t="shared" si="37"/>
        <v>0</v>
      </c>
      <c r="AL95" s="114" t="str">
        <f t="shared" si="29"/>
        <v>No hay ejecución</v>
      </c>
      <c r="AM95" s="115" t="str">
        <f t="shared" si="30"/>
        <v>NC</v>
      </c>
      <c r="AN95" s="116"/>
      <c r="AO95" s="113">
        <v>0</v>
      </c>
      <c r="AP95" s="103" t="s">
        <v>502</v>
      </c>
    </row>
    <row r="96" spans="1:42" s="127" customFormat="1" ht="85.05" customHeight="1" outlineLevel="1" thickTop="1" thickBot="1">
      <c r="A96" s="125" t="s">
        <v>1122</v>
      </c>
      <c r="B96" s="195">
        <v>0</v>
      </c>
      <c r="C96" s="195">
        <v>0</v>
      </c>
      <c r="D96" s="195">
        <v>0</v>
      </c>
      <c r="E96" s="195" t="s">
        <v>232</v>
      </c>
      <c r="F96" s="195" t="s">
        <v>72</v>
      </c>
      <c r="G96" s="170" t="s">
        <v>433</v>
      </c>
      <c r="H96" s="171" t="s">
        <v>1104</v>
      </c>
      <c r="I96" s="170" t="s">
        <v>20</v>
      </c>
      <c r="J96" s="170" t="s">
        <v>172</v>
      </c>
      <c r="K96" s="170" t="s">
        <v>172</v>
      </c>
      <c r="L96" s="172" t="s">
        <v>1105</v>
      </c>
      <c r="M96" s="115" t="s">
        <v>1054</v>
      </c>
      <c r="N96" s="126">
        <v>1</v>
      </c>
      <c r="O96" s="126">
        <v>1</v>
      </c>
      <c r="P96" s="126">
        <v>1</v>
      </c>
      <c r="Q96" s="126">
        <v>1</v>
      </c>
      <c r="R96" s="111">
        <f t="shared" si="38"/>
        <v>4</v>
      </c>
      <c r="S96" s="173" t="s">
        <v>904</v>
      </c>
      <c r="T96" s="115" t="s">
        <v>172</v>
      </c>
      <c r="U96" s="113">
        <v>1</v>
      </c>
      <c r="V96" s="100">
        <f t="shared" si="32"/>
        <v>1</v>
      </c>
      <c r="W96" s="167" t="str">
        <f t="shared" si="31"/>
        <v>De acuerdo a lo programado</v>
      </c>
      <c r="X96" s="124" t="s">
        <v>1123</v>
      </c>
      <c r="Y96" s="113"/>
      <c r="Z96" s="100" t="str">
        <f t="shared" si="23"/>
        <v>No hay ejecución</v>
      </c>
      <c r="AA96" s="105" t="str">
        <f t="shared" si="28"/>
        <v>NA</v>
      </c>
      <c r="AB96" s="116"/>
      <c r="AC96" s="113"/>
      <c r="AD96" s="100" t="str">
        <f t="shared" si="24"/>
        <v>No hay ejecución</v>
      </c>
      <c r="AE96" s="105" t="str">
        <f t="shared" si="35"/>
        <v>NA</v>
      </c>
      <c r="AF96" s="116"/>
      <c r="AG96" s="113"/>
      <c r="AH96" s="100" t="str">
        <f t="shared" si="36"/>
        <v>No hay ejecución</v>
      </c>
      <c r="AI96" s="105" t="str">
        <f t="shared" si="25"/>
        <v>NA</v>
      </c>
      <c r="AJ96" s="116"/>
      <c r="AK96" s="187">
        <f t="shared" si="37"/>
        <v>1</v>
      </c>
      <c r="AL96" s="114">
        <f t="shared" si="29"/>
        <v>0.25</v>
      </c>
      <c r="AM96" s="115" t="str">
        <f t="shared" si="30"/>
        <v>En Riesgo de no Cumplimiento</v>
      </c>
      <c r="AN96" s="116"/>
      <c r="AO96" s="113">
        <v>0</v>
      </c>
      <c r="AP96" s="103" t="s">
        <v>502</v>
      </c>
    </row>
    <row r="97" spans="1:42" s="127" customFormat="1" ht="110.4" outlineLevel="1" thickTop="1" thickBot="1">
      <c r="A97" s="125" t="s">
        <v>1124</v>
      </c>
      <c r="B97" s="195">
        <v>0</v>
      </c>
      <c r="C97" s="195">
        <v>0</v>
      </c>
      <c r="D97" s="195">
        <v>0</v>
      </c>
      <c r="E97" s="195" t="s">
        <v>232</v>
      </c>
      <c r="F97" s="195" t="s">
        <v>72</v>
      </c>
      <c r="G97" s="170" t="s">
        <v>433</v>
      </c>
      <c r="H97" s="171" t="s">
        <v>1108</v>
      </c>
      <c r="I97" s="170" t="s">
        <v>20</v>
      </c>
      <c r="J97" s="170" t="s">
        <v>172</v>
      </c>
      <c r="K97" s="170" t="s">
        <v>172</v>
      </c>
      <c r="L97" s="172" t="s">
        <v>1109</v>
      </c>
      <c r="M97" s="172" t="s">
        <v>841</v>
      </c>
      <c r="N97" s="126">
        <v>1</v>
      </c>
      <c r="O97" s="126">
        <v>1</v>
      </c>
      <c r="P97" s="126">
        <v>1</v>
      </c>
      <c r="Q97" s="126">
        <v>1</v>
      </c>
      <c r="R97" s="111">
        <f t="shared" si="38"/>
        <v>4</v>
      </c>
      <c r="S97" s="173" t="s">
        <v>904</v>
      </c>
      <c r="T97" s="115" t="s">
        <v>172</v>
      </c>
      <c r="U97" s="113">
        <v>1</v>
      </c>
      <c r="V97" s="100">
        <f t="shared" si="32"/>
        <v>1</v>
      </c>
      <c r="W97" s="167" t="str">
        <f t="shared" si="31"/>
        <v>De acuerdo a lo programado</v>
      </c>
      <c r="X97" s="124" t="s">
        <v>1125</v>
      </c>
      <c r="Y97" s="113">
        <v>1</v>
      </c>
      <c r="Z97" s="100">
        <f t="shared" si="23"/>
        <v>1</v>
      </c>
      <c r="AA97" s="105" t="str">
        <f t="shared" si="28"/>
        <v>De acuerdo a lo programado</v>
      </c>
      <c r="AB97" s="116" t="s">
        <v>1126</v>
      </c>
      <c r="AC97" s="113"/>
      <c r="AD97" s="100" t="str">
        <f t="shared" si="24"/>
        <v>No hay ejecución</v>
      </c>
      <c r="AE97" s="105" t="str">
        <f t="shared" si="35"/>
        <v>NA</v>
      </c>
      <c r="AF97" s="116"/>
      <c r="AG97" s="113"/>
      <c r="AH97" s="100" t="str">
        <f t="shared" si="36"/>
        <v>No hay ejecución</v>
      </c>
      <c r="AI97" s="105" t="str">
        <f t="shared" si="25"/>
        <v>NA</v>
      </c>
      <c r="AJ97" s="116"/>
      <c r="AK97" s="187">
        <f t="shared" si="37"/>
        <v>2</v>
      </c>
      <c r="AL97" s="114">
        <f t="shared" si="29"/>
        <v>0.5</v>
      </c>
      <c r="AM97" s="115" t="str">
        <f t="shared" si="30"/>
        <v>En Riesgo de no Cumplimiento</v>
      </c>
      <c r="AN97" s="116"/>
      <c r="AO97" s="113">
        <v>0</v>
      </c>
      <c r="AP97" s="103" t="s">
        <v>502</v>
      </c>
    </row>
    <row r="98" spans="1:42" s="127" customFormat="1" ht="87" outlineLevel="1" thickTop="1" thickBot="1">
      <c r="A98" s="125" t="s">
        <v>1127</v>
      </c>
      <c r="B98" s="195">
        <v>0</v>
      </c>
      <c r="C98" s="195">
        <v>0</v>
      </c>
      <c r="D98" s="195">
        <v>0</v>
      </c>
      <c r="E98" s="195" t="s">
        <v>232</v>
      </c>
      <c r="F98" s="195" t="s">
        <v>72</v>
      </c>
      <c r="G98" s="170" t="s">
        <v>433</v>
      </c>
      <c r="H98" s="171" t="s">
        <v>1113</v>
      </c>
      <c r="I98" s="170" t="s">
        <v>20</v>
      </c>
      <c r="J98" s="170" t="s">
        <v>172</v>
      </c>
      <c r="K98" s="170" t="s">
        <v>172</v>
      </c>
      <c r="L98" s="172" t="s">
        <v>1114</v>
      </c>
      <c r="M98" s="115" t="s">
        <v>1115</v>
      </c>
      <c r="N98" s="126">
        <v>1</v>
      </c>
      <c r="O98" s="126">
        <v>1</v>
      </c>
      <c r="P98" s="126">
        <v>1</v>
      </c>
      <c r="Q98" s="126">
        <v>1</v>
      </c>
      <c r="R98" s="111">
        <f t="shared" si="38"/>
        <v>4</v>
      </c>
      <c r="S98" s="173" t="s">
        <v>904</v>
      </c>
      <c r="T98" s="172" t="s">
        <v>172</v>
      </c>
      <c r="U98" s="113">
        <v>1</v>
      </c>
      <c r="V98" s="100">
        <f t="shared" si="32"/>
        <v>1</v>
      </c>
      <c r="W98" s="167" t="str">
        <f t="shared" si="31"/>
        <v>De acuerdo a lo programado</v>
      </c>
      <c r="X98" s="124" t="s">
        <v>1128</v>
      </c>
      <c r="Y98" s="113"/>
      <c r="Z98" s="100" t="str">
        <f t="shared" si="23"/>
        <v>No hay ejecución</v>
      </c>
      <c r="AA98" s="105" t="str">
        <f t="shared" si="28"/>
        <v>NA</v>
      </c>
      <c r="AB98" s="116"/>
      <c r="AC98" s="113"/>
      <c r="AD98" s="100" t="str">
        <f t="shared" si="24"/>
        <v>No hay ejecución</v>
      </c>
      <c r="AE98" s="105" t="str">
        <f t="shared" si="35"/>
        <v>NA</v>
      </c>
      <c r="AF98" s="116"/>
      <c r="AG98" s="113"/>
      <c r="AH98" s="100" t="str">
        <f t="shared" si="36"/>
        <v>No hay ejecución</v>
      </c>
      <c r="AI98" s="105" t="str">
        <f t="shared" si="25"/>
        <v>NA</v>
      </c>
      <c r="AJ98" s="116"/>
      <c r="AK98" s="187">
        <f t="shared" si="37"/>
        <v>1</v>
      </c>
      <c r="AL98" s="114">
        <f t="shared" si="29"/>
        <v>0.25</v>
      </c>
      <c r="AM98" s="115" t="str">
        <f t="shared" si="30"/>
        <v>En Riesgo de no Cumplimiento</v>
      </c>
      <c r="AN98" s="116"/>
      <c r="AO98" s="113">
        <v>0</v>
      </c>
      <c r="AP98" s="103" t="s">
        <v>502</v>
      </c>
    </row>
    <row r="99" spans="1:42" s="127" customFormat="1" ht="40.200000000000003" outlineLevel="1" thickTop="1" thickBot="1">
      <c r="A99" s="125" t="s">
        <v>1129</v>
      </c>
      <c r="B99" s="195">
        <v>0</v>
      </c>
      <c r="C99" s="195">
        <v>0</v>
      </c>
      <c r="D99" s="195">
        <v>0</v>
      </c>
      <c r="E99" s="195" t="s">
        <v>232</v>
      </c>
      <c r="F99" s="195" t="s">
        <v>72</v>
      </c>
      <c r="G99" s="170" t="s">
        <v>433</v>
      </c>
      <c r="H99" s="171" t="s">
        <v>1118</v>
      </c>
      <c r="I99" s="170" t="s">
        <v>20</v>
      </c>
      <c r="J99" s="170" t="s">
        <v>172</v>
      </c>
      <c r="K99" s="170" t="s">
        <v>172</v>
      </c>
      <c r="L99" s="172" t="s">
        <v>1119</v>
      </c>
      <c r="M99" s="172" t="s">
        <v>1120</v>
      </c>
      <c r="N99" s="126">
        <v>1</v>
      </c>
      <c r="O99" s="126">
        <v>1</v>
      </c>
      <c r="P99" s="126">
        <v>1</v>
      </c>
      <c r="Q99" s="126">
        <v>1</v>
      </c>
      <c r="R99" s="111">
        <f t="shared" si="38"/>
        <v>4</v>
      </c>
      <c r="S99" s="173" t="s">
        <v>829</v>
      </c>
      <c r="T99" s="172" t="s">
        <v>172</v>
      </c>
      <c r="U99" s="113">
        <v>1</v>
      </c>
      <c r="V99" s="100">
        <f t="shared" si="32"/>
        <v>1</v>
      </c>
      <c r="W99" s="167" t="str">
        <f t="shared" si="31"/>
        <v>De acuerdo a lo programado</v>
      </c>
      <c r="X99" s="124" t="s">
        <v>1130</v>
      </c>
      <c r="Y99" s="113"/>
      <c r="Z99" s="100" t="str">
        <f t="shared" si="23"/>
        <v>No hay ejecución</v>
      </c>
      <c r="AA99" s="105" t="str">
        <f t="shared" si="28"/>
        <v>NA</v>
      </c>
      <c r="AB99" s="116"/>
      <c r="AC99" s="113"/>
      <c r="AD99" s="100" t="str">
        <f t="shared" si="24"/>
        <v>No hay ejecución</v>
      </c>
      <c r="AE99" s="105" t="str">
        <f t="shared" si="35"/>
        <v>NA</v>
      </c>
      <c r="AF99" s="116"/>
      <c r="AG99" s="113"/>
      <c r="AH99" s="100" t="str">
        <f t="shared" si="36"/>
        <v>No hay ejecución</v>
      </c>
      <c r="AI99" s="105" t="str">
        <f t="shared" si="25"/>
        <v>NA</v>
      </c>
      <c r="AJ99" s="116"/>
      <c r="AK99" s="187">
        <f t="shared" si="37"/>
        <v>1</v>
      </c>
      <c r="AL99" s="114">
        <f t="shared" si="29"/>
        <v>0.25</v>
      </c>
      <c r="AM99" s="115" t="str">
        <f t="shared" si="30"/>
        <v>En Riesgo de no Cumplimiento</v>
      </c>
      <c r="AN99" s="116"/>
      <c r="AO99" s="113">
        <v>0</v>
      </c>
      <c r="AP99" s="103" t="s">
        <v>502</v>
      </c>
    </row>
    <row r="100" spans="1:42" s="127" customFormat="1" ht="51" customHeight="1" outlineLevel="1" thickTop="1" thickBot="1">
      <c r="A100" s="125" t="s">
        <v>1131</v>
      </c>
      <c r="B100" s="195">
        <v>0</v>
      </c>
      <c r="C100" s="195">
        <v>0</v>
      </c>
      <c r="D100" s="195">
        <v>0</v>
      </c>
      <c r="E100" s="195" t="s">
        <v>232</v>
      </c>
      <c r="F100" s="195" t="s">
        <v>72</v>
      </c>
      <c r="G100" s="170" t="s">
        <v>433</v>
      </c>
      <c r="H100" s="171" t="s">
        <v>1132</v>
      </c>
      <c r="I100" s="170" t="s">
        <v>18</v>
      </c>
      <c r="J100" s="170" t="s">
        <v>172</v>
      </c>
      <c r="K100" s="170" t="s">
        <v>172</v>
      </c>
      <c r="L100" s="172" t="s">
        <v>1133</v>
      </c>
      <c r="M100" s="172" t="s">
        <v>1134</v>
      </c>
      <c r="N100" s="126">
        <v>1</v>
      </c>
      <c r="O100" s="126">
        <v>3</v>
      </c>
      <c r="P100" s="126">
        <v>3</v>
      </c>
      <c r="Q100" s="126">
        <v>3</v>
      </c>
      <c r="R100" s="111">
        <f t="shared" si="38"/>
        <v>10</v>
      </c>
      <c r="S100" s="173" t="s">
        <v>1096</v>
      </c>
      <c r="T100" s="186" t="s">
        <v>1135</v>
      </c>
      <c r="U100" s="113">
        <v>1</v>
      </c>
      <c r="V100" s="100">
        <f t="shared" si="32"/>
        <v>1</v>
      </c>
      <c r="W100" s="197" t="str">
        <f t="shared" si="31"/>
        <v>De acuerdo a lo programado</v>
      </c>
      <c r="X100" s="124" t="s">
        <v>1136</v>
      </c>
      <c r="Y100" s="113"/>
      <c r="Z100" s="100" t="str">
        <f t="shared" si="23"/>
        <v>No hay ejecución</v>
      </c>
      <c r="AA100" s="105" t="str">
        <f t="shared" si="28"/>
        <v>NA</v>
      </c>
      <c r="AB100" s="116"/>
      <c r="AC100" s="113"/>
      <c r="AD100" s="100" t="str">
        <f t="shared" si="24"/>
        <v>No hay ejecución</v>
      </c>
      <c r="AE100" s="105" t="str">
        <f t="shared" si="35"/>
        <v>NA</v>
      </c>
      <c r="AF100" s="116"/>
      <c r="AG100" s="113"/>
      <c r="AH100" s="100" t="str">
        <f t="shared" si="36"/>
        <v>No hay ejecución</v>
      </c>
      <c r="AI100" s="105" t="str">
        <f t="shared" si="25"/>
        <v>NA</v>
      </c>
      <c r="AJ100" s="116"/>
      <c r="AK100" s="187">
        <f t="shared" si="37"/>
        <v>1</v>
      </c>
      <c r="AL100" s="114">
        <f t="shared" si="29"/>
        <v>0.1</v>
      </c>
      <c r="AM100" s="115" t="str">
        <f t="shared" si="30"/>
        <v>En Riesgo de no Cumplimiento</v>
      </c>
      <c r="AN100" s="116"/>
      <c r="AO100" s="113">
        <v>0</v>
      </c>
      <c r="AP100" s="103" t="s">
        <v>502</v>
      </c>
    </row>
    <row r="101" spans="1:42" s="107" customFormat="1" ht="135.6" thickTop="1" thickBot="1">
      <c r="A101" s="63">
        <v>10</v>
      </c>
      <c r="B101" s="162">
        <v>0</v>
      </c>
      <c r="C101" s="162">
        <v>0</v>
      </c>
      <c r="D101" s="162">
        <v>0</v>
      </c>
      <c r="E101" s="162" t="s">
        <v>236</v>
      </c>
      <c r="F101" s="162" t="s">
        <v>72</v>
      </c>
      <c r="G101" s="163" t="s">
        <v>433</v>
      </c>
      <c r="H101" s="164" t="s">
        <v>1137</v>
      </c>
      <c r="I101" s="163" t="s">
        <v>18</v>
      </c>
      <c r="J101" s="163" t="s">
        <v>172</v>
      </c>
      <c r="K101" s="163" t="s">
        <v>172</v>
      </c>
      <c r="L101" s="165" t="s">
        <v>1138</v>
      </c>
      <c r="M101" s="165" t="s">
        <v>1139</v>
      </c>
      <c r="N101" s="198">
        <f>SUM(N102:N112)</f>
        <v>0</v>
      </c>
      <c r="O101" s="198">
        <f>SUM(O102:O112)</f>
        <v>0.4</v>
      </c>
      <c r="P101" s="198">
        <f>SUM(P102:P112)</f>
        <v>0.30000000000000004</v>
      </c>
      <c r="Q101" s="198">
        <f>SUM(Q102:Q112)</f>
        <v>0.3</v>
      </c>
      <c r="R101" s="199">
        <f t="shared" si="27"/>
        <v>1</v>
      </c>
      <c r="S101" s="166" t="s">
        <v>1045</v>
      </c>
      <c r="T101" s="166" t="s">
        <v>1140</v>
      </c>
      <c r="U101" s="100">
        <f>SUM(U102:U112)</f>
        <v>0</v>
      </c>
      <c r="V101" s="100" t="str">
        <f t="shared" si="32"/>
        <v>No hay Programación</v>
      </c>
      <c r="W101" s="167" t="str">
        <f t="shared" si="31"/>
        <v>De acuerdo a lo programado</v>
      </c>
      <c r="X101" s="106" t="s">
        <v>1141</v>
      </c>
      <c r="Y101" s="100">
        <f>SUM(Y102:Y112)</f>
        <v>0</v>
      </c>
      <c r="Z101" s="100">
        <f t="shared" si="23"/>
        <v>0</v>
      </c>
      <c r="AA101" s="105" t="str">
        <f t="shared" si="28"/>
        <v>En Riesgo de no Cumplimiento</v>
      </c>
      <c r="AB101" s="106"/>
      <c r="AC101" s="101">
        <f>SUM(AC102:AC112)</f>
        <v>0</v>
      </c>
      <c r="AD101" s="100">
        <f t="shared" si="24"/>
        <v>0</v>
      </c>
      <c r="AE101" s="105" t="str">
        <f t="shared" si="35"/>
        <v>En Riesgo de no Cumplimiento</v>
      </c>
      <c r="AF101" s="106"/>
      <c r="AG101" s="198">
        <f>SUM(AG102:AG112)</f>
        <v>0</v>
      </c>
      <c r="AH101" s="100">
        <f t="shared" si="36"/>
        <v>0</v>
      </c>
      <c r="AI101" s="105" t="str">
        <f t="shared" si="25"/>
        <v>En Riesgo de no Cumplimiento</v>
      </c>
      <c r="AJ101" s="106"/>
      <c r="AK101" s="65">
        <f>U101+Y101+AC101+AG101</f>
        <v>0</v>
      </c>
      <c r="AL101" s="100" t="str">
        <f t="shared" si="29"/>
        <v>No hay ejecución</v>
      </c>
      <c r="AM101" s="105" t="str">
        <f t="shared" si="30"/>
        <v>NC</v>
      </c>
      <c r="AN101" s="106"/>
      <c r="AO101" s="99">
        <f>SUM(AO102:AO112)</f>
        <v>0</v>
      </c>
      <c r="AP101" s="103" t="s">
        <v>502</v>
      </c>
    </row>
    <row r="102" spans="1:42" s="127" customFormat="1" ht="63.6" outlineLevel="1" thickTop="1" thickBot="1">
      <c r="A102" s="125" t="s">
        <v>123</v>
      </c>
      <c r="B102" s="195">
        <v>0</v>
      </c>
      <c r="C102" s="195">
        <v>0</v>
      </c>
      <c r="D102" s="195">
        <v>0</v>
      </c>
      <c r="E102" s="195" t="s">
        <v>236</v>
      </c>
      <c r="F102" s="195" t="s">
        <v>72</v>
      </c>
      <c r="G102" s="170" t="s">
        <v>433</v>
      </c>
      <c r="H102" s="190" t="s">
        <v>1142</v>
      </c>
      <c r="I102" s="191" t="s">
        <v>20</v>
      </c>
      <c r="J102" s="191" t="s">
        <v>172</v>
      </c>
      <c r="K102" s="191" t="s">
        <v>172</v>
      </c>
      <c r="L102" s="115" t="s">
        <v>1143</v>
      </c>
      <c r="M102" s="115" t="s">
        <v>1144</v>
      </c>
      <c r="N102" s="114">
        <v>0</v>
      </c>
      <c r="O102" s="114">
        <v>0.02</v>
      </c>
      <c r="P102" s="114">
        <v>0</v>
      </c>
      <c r="Q102" s="114">
        <v>0</v>
      </c>
      <c r="R102" s="199">
        <f t="shared" si="27"/>
        <v>0.02</v>
      </c>
      <c r="S102" s="173" t="s">
        <v>895</v>
      </c>
      <c r="T102" s="173" t="s">
        <v>1145</v>
      </c>
      <c r="U102" s="113">
        <v>0</v>
      </c>
      <c r="V102" s="100" t="str">
        <f t="shared" si="32"/>
        <v>No hay Programación</v>
      </c>
      <c r="W102" s="167" t="str">
        <f t="shared" si="31"/>
        <v>De acuerdo a lo programado</v>
      </c>
      <c r="X102" s="124" t="s">
        <v>1146</v>
      </c>
      <c r="Y102" s="113"/>
      <c r="Z102" s="100" t="str">
        <f t="shared" si="23"/>
        <v>No hay ejecución</v>
      </c>
      <c r="AA102" s="105" t="str">
        <f t="shared" si="28"/>
        <v>NA</v>
      </c>
      <c r="AB102" s="116"/>
      <c r="AC102" s="113"/>
      <c r="AD102" s="100" t="str">
        <f t="shared" si="24"/>
        <v>No hay ejecución</v>
      </c>
      <c r="AE102" s="105" t="str">
        <f t="shared" si="35"/>
        <v>NA</v>
      </c>
      <c r="AF102" s="116"/>
      <c r="AG102" s="113"/>
      <c r="AH102" s="100" t="str">
        <f t="shared" si="36"/>
        <v>No hay ejecución</v>
      </c>
      <c r="AI102" s="105" t="str">
        <f t="shared" si="25"/>
        <v>NA</v>
      </c>
      <c r="AJ102" s="116"/>
      <c r="AK102" s="187">
        <f t="shared" ref="AK102:AK112" si="39">U102+Y102+AC102+AG102</f>
        <v>0</v>
      </c>
      <c r="AL102" s="114" t="str">
        <f t="shared" si="29"/>
        <v>No hay ejecución</v>
      </c>
      <c r="AM102" s="115" t="str">
        <f t="shared" si="30"/>
        <v>NC</v>
      </c>
      <c r="AN102" s="116"/>
      <c r="AO102" s="113">
        <v>0</v>
      </c>
      <c r="AP102" s="103" t="s">
        <v>502</v>
      </c>
    </row>
    <row r="103" spans="1:42" s="127" customFormat="1" ht="63.6" outlineLevel="1" thickTop="1" thickBot="1">
      <c r="A103" s="125" t="s">
        <v>662</v>
      </c>
      <c r="B103" s="195">
        <v>0</v>
      </c>
      <c r="C103" s="195">
        <v>0</v>
      </c>
      <c r="D103" s="195">
        <v>0</v>
      </c>
      <c r="E103" s="195" t="s">
        <v>236</v>
      </c>
      <c r="F103" s="195" t="s">
        <v>72</v>
      </c>
      <c r="G103" s="170" t="s">
        <v>433</v>
      </c>
      <c r="H103" s="190" t="s">
        <v>1147</v>
      </c>
      <c r="I103" s="191" t="s">
        <v>20</v>
      </c>
      <c r="J103" s="191" t="s">
        <v>172</v>
      </c>
      <c r="K103" s="191" t="s">
        <v>172</v>
      </c>
      <c r="L103" s="115" t="s">
        <v>1105</v>
      </c>
      <c r="M103" s="115" t="s">
        <v>1144</v>
      </c>
      <c r="N103" s="114">
        <v>0</v>
      </c>
      <c r="O103" s="114">
        <f>5%+4%</f>
        <v>0.09</v>
      </c>
      <c r="P103" s="114">
        <v>0</v>
      </c>
      <c r="Q103" s="114">
        <v>0</v>
      </c>
      <c r="R103" s="199">
        <f t="shared" si="27"/>
        <v>0.09</v>
      </c>
      <c r="S103" s="173" t="s">
        <v>895</v>
      </c>
      <c r="T103" s="173" t="s">
        <v>1148</v>
      </c>
      <c r="U103" s="113">
        <v>0</v>
      </c>
      <c r="V103" s="100" t="str">
        <f t="shared" si="32"/>
        <v>No hay Programación</v>
      </c>
      <c r="W103" s="167" t="str">
        <f t="shared" si="31"/>
        <v>De acuerdo a lo programado</v>
      </c>
      <c r="X103" s="124" t="s">
        <v>1146</v>
      </c>
      <c r="Y103" s="113"/>
      <c r="Z103" s="100" t="str">
        <f t="shared" si="23"/>
        <v>No hay ejecución</v>
      </c>
      <c r="AA103" s="105" t="str">
        <f t="shared" si="28"/>
        <v>NA</v>
      </c>
      <c r="AB103" s="116"/>
      <c r="AC103" s="113"/>
      <c r="AD103" s="100" t="str">
        <f t="shared" si="24"/>
        <v>No hay ejecución</v>
      </c>
      <c r="AE103" s="105" t="str">
        <f t="shared" si="35"/>
        <v>NA</v>
      </c>
      <c r="AF103" s="116"/>
      <c r="AG103" s="113"/>
      <c r="AH103" s="100" t="str">
        <f t="shared" si="36"/>
        <v>No hay ejecución</v>
      </c>
      <c r="AI103" s="105" t="str">
        <f t="shared" si="25"/>
        <v>NA</v>
      </c>
      <c r="AJ103" s="116"/>
      <c r="AK103" s="187">
        <f t="shared" si="39"/>
        <v>0</v>
      </c>
      <c r="AL103" s="114" t="str">
        <f t="shared" si="29"/>
        <v>No hay ejecución</v>
      </c>
      <c r="AM103" s="115" t="str">
        <f t="shared" si="30"/>
        <v>NC</v>
      </c>
      <c r="AN103" s="116"/>
      <c r="AO103" s="113">
        <v>0</v>
      </c>
      <c r="AP103" s="103" t="s">
        <v>502</v>
      </c>
    </row>
    <row r="104" spans="1:42" s="127" customFormat="1" ht="63.6" outlineLevel="1" thickTop="1" thickBot="1">
      <c r="A104" s="125" t="s">
        <v>668</v>
      </c>
      <c r="B104" s="195">
        <v>0</v>
      </c>
      <c r="C104" s="195">
        <v>0</v>
      </c>
      <c r="D104" s="195">
        <v>0</v>
      </c>
      <c r="E104" s="195" t="s">
        <v>236</v>
      </c>
      <c r="F104" s="195" t="s">
        <v>72</v>
      </c>
      <c r="G104" s="170" t="s">
        <v>433</v>
      </c>
      <c r="H104" s="190" t="s">
        <v>1149</v>
      </c>
      <c r="I104" s="191" t="s">
        <v>20</v>
      </c>
      <c r="J104" s="191" t="s">
        <v>172</v>
      </c>
      <c r="K104" s="191" t="s">
        <v>172</v>
      </c>
      <c r="L104" s="115" t="s">
        <v>1105</v>
      </c>
      <c r="M104" s="115" t="s">
        <v>1144</v>
      </c>
      <c r="N104" s="114">
        <v>0</v>
      </c>
      <c r="O104" s="114">
        <f>5%+3%</f>
        <v>0.08</v>
      </c>
      <c r="P104" s="114">
        <v>0</v>
      </c>
      <c r="Q104" s="114">
        <v>0</v>
      </c>
      <c r="R104" s="199">
        <f t="shared" si="27"/>
        <v>0.08</v>
      </c>
      <c r="S104" s="173" t="s">
        <v>895</v>
      </c>
      <c r="T104" s="173" t="s">
        <v>1148</v>
      </c>
      <c r="U104" s="113">
        <v>0</v>
      </c>
      <c r="V104" s="100" t="str">
        <f t="shared" si="32"/>
        <v>No hay Programación</v>
      </c>
      <c r="W104" s="167" t="str">
        <f t="shared" si="31"/>
        <v>De acuerdo a lo programado</v>
      </c>
      <c r="X104" s="124" t="s">
        <v>1146</v>
      </c>
      <c r="Y104" s="113"/>
      <c r="Z104" s="100" t="str">
        <f t="shared" si="23"/>
        <v>No hay ejecución</v>
      </c>
      <c r="AA104" s="105" t="str">
        <f t="shared" si="28"/>
        <v>NA</v>
      </c>
      <c r="AB104" s="116"/>
      <c r="AC104" s="113"/>
      <c r="AD104" s="100" t="str">
        <f t="shared" si="24"/>
        <v>No hay ejecución</v>
      </c>
      <c r="AE104" s="105" t="str">
        <f t="shared" si="35"/>
        <v>NA</v>
      </c>
      <c r="AF104" s="116"/>
      <c r="AG104" s="113"/>
      <c r="AH104" s="100" t="str">
        <f t="shared" si="36"/>
        <v>No hay ejecución</v>
      </c>
      <c r="AI104" s="105" t="str">
        <f t="shared" si="25"/>
        <v>NA</v>
      </c>
      <c r="AJ104" s="116"/>
      <c r="AK104" s="187">
        <f t="shared" si="39"/>
        <v>0</v>
      </c>
      <c r="AL104" s="114" t="str">
        <f t="shared" si="29"/>
        <v>No hay ejecución</v>
      </c>
      <c r="AM104" s="115" t="str">
        <f t="shared" si="30"/>
        <v>NC</v>
      </c>
      <c r="AN104" s="116"/>
      <c r="AO104" s="113">
        <v>0</v>
      </c>
      <c r="AP104" s="103" t="s">
        <v>502</v>
      </c>
    </row>
    <row r="105" spans="1:42" s="127" customFormat="1" ht="63.6" outlineLevel="1" thickTop="1" thickBot="1">
      <c r="A105" s="125" t="s">
        <v>1150</v>
      </c>
      <c r="B105" s="195">
        <v>0</v>
      </c>
      <c r="C105" s="195">
        <v>0</v>
      </c>
      <c r="D105" s="195">
        <v>0</v>
      </c>
      <c r="E105" s="195" t="s">
        <v>236</v>
      </c>
      <c r="F105" s="195" t="s">
        <v>72</v>
      </c>
      <c r="G105" s="170" t="s">
        <v>433</v>
      </c>
      <c r="H105" s="190" t="s">
        <v>1151</v>
      </c>
      <c r="I105" s="191" t="s">
        <v>20</v>
      </c>
      <c r="J105" s="191" t="s">
        <v>172</v>
      </c>
      <c r="K105" s="191" t="s">
        <v>172</v>
      </c>
      <c r="L105" s="115" t="s">
        <v>1152</v>
      </c>
      <c r="M105" s="115" t="s">
        <v>1144</v>
      </c>
      <c r="N105" s="114">
        <v>0</v>
      </c>
      <c r="O105" s="114">
        <v>0</v>
      </c>
      <c r="P105" s="114">
        <v>0.1</v>
      </c>
      <c r="Q105" s="114">
        <v>0</v>
      </c>
      <c r="R105" s="199">
        <f t="shared" si="27"/>
        <v>0.1</v>
      </c>
      <c r="S105" s="173" t="s">
        <v>895</v>
      </c>
      <c r="T105" s="173" t="s">
        <v>1145</v>
      </c>
      <c r="U105" s="113">
        <v>0</v>
      </c>
      <c r="V105" s="100" t="str">
        <f t="shared" si="32"/>
        <v>No hay Programación</v>
      </c>
      <c r="W105" s="167" t="str">
        <f t="shared" si="31"/>
        <v>De acuerdo a lo programado</v>
      </c>
      <c r="X105" s="124" t="s">
        <v>1146</v>
      </c>
      <c r="Y105" s="113"/>
      <c r="Z105" s="100" t="str">
        <f t="shared" si="23"/>
        <v>No hay ejecución</v>
      </c>
      <c r="AA105" s="105" t="str">
        <f t="shared" si="28"/>
        <v>NA</v>
      </c>
      <c r="AB105" s="116"/>
      <c r="AC105" s="113"/>
      <c r="AD105" s="100" t="str">
        <f t="shared" si="24"/>
        <v>No hay ejecución</v>
      </c>
      <c r="AE105" s="105" t="str">
        <f t="shared" si="35"/>
        <v>NA</v>
      </c>
      <c r="AF105" s="116"/>
      <c r="AG105" s="113"/>
      <c r="AH105" s="100" t="str">
        <f t="shared" si="36"/>
        <v>No hay ejecución</v>
      </c>
      <c r="AI105" s="105" t="str">
        <f t="shared" si="25"/>
        <v>NA</v>
      </c>
      <c r="AJ105" s="116"/>
      <c r="AK105" s="187">
        <f t="shared" si="39"/>
        <v>0</v>
      </c>
      <c r="AL105" s="114" t="str">
        <f t="shared" si="29"/>
        <v>No hay ejecución</v>
      </c>
      <c r="AM105" s="115" t="str">
        <f t="shared" si="30"/>
        <v>NC</v>
      </c>
      <c r="AN105" s="116"/>
      <c r="AO105" s="113">
        <v>0</v>
      </c>
      <c r="AP105" s="103" t="s">
        <v>502</v>
      </c>
    </row>
    <row r="106" spans="1:42" s="127" customFormat="1" ht="63.6" outlineLevel="1" thickTop="1" thickBot="1">
      <c r="A106" s="125" t="s">
        <v>1153</v>
      </c>
      <c r="B106" s="195">
        <v>0</v>
      </c>
      <c r="C106" s="195">
        <v>0</v>
      </c>
      <c r="D106" s="195">
        <v>0</v>
      </c>
      <c r="E106" s="195" t="s">
        <v>236</v>
      </c>
      <c r="F106" s="195" t="s">
        <v>72</v>
      </c>
      <c r="G106" s="170" t="s">
        <v>433</v>
      </c>
      <c r="H106" s="190" t="s">
        <v>1142</v>
      </c>
      <c r="I106" s="191" t="s">
        <v>20</v>
      </c>
      <c r="J106" s="191" t="s">
        <v>172</v>
      </c>
      <c r="K106" s="191" t="s">
        <v>172</v>
      </c>
      <c r="L106" s="115" t="s">
        <v>1143</v>
      </c>
      <c r="M106" s="115" t="s">
        <v>1144</v>
      </c>
      <c r="N106" s="114">
        <v>0</v>
      </c>
      <c r="O106" s="114">
        <v>0.02</v>
      </c>
      <c r="P106" s="114">
        <v>0</v>
      </c>
      <c r="Q106" s="114">
        <v>0</v>
      </c>
      <c r="R106" s="199">
        <f t="shared" si="27"/>
        <v>0.02</v>
      </c>
      <c r="S106" s="173" t="s">
        <v>904</v>
      </c>
      <c r="T106" s="173" t="s">
        <v>1145</v>
      </c>
      <c r="U106" s="113">
        <v>0</v>
      </c>
      <c r="V106" s="100" t="str">
        <f t="shared" si="32"/>
        <v>No hay Programación</v>
      </c>
      <c r="W106" s="167" t="str">
        <f t="shared" si="31"/>
        <v>De acuerdo a lo programado</v>
      </c>
      <c r="X106" s="124" t="s">
        <v>1146</v>
      </c>
      <c r="Y106" s="113"/>
      <c r="Z106" s="100" t="str">
        <f t="shared" si="23"/>
        <v>No hay ejecución</v>
      </c>
      <c r="AA106" s="105" t="str">
        <f t="shared" si="28"/>
        <v>NA</v>
      </c>
      <c r="AB106" s="116"/>
      <c r="AC106" s="113"/>
      <c r="AD106" s="100" t="str">
        <f t="shared" si="24"/>
        <v>No hay ejecución</v>
      </c>
      <c r="AE106" s="105" t="str">
        <f t="shared" si="35"/>
        <v>NA</v>
      </c>
      <c r="AF106" s="116"/>
      <c r="AG106" s="113"/>
      <c r="AH106" s="100" t="str">
        <f t="shared" si="36"/>
        <v>No hay ejecución</v>
      </c>
      <c r="AI106" s="105" t="str">
        <f t="shared" si="25"/>
        <v>NA</v>
      </c>
      <c r="AJ106" s="116"/>
      <c r="AK106" s="187">
        <f t="shared" si="39"/>
        <v>0</v>
      </c>
      <c r="AL106" s="114" t="str">
        <f t="shared" si="29"/>
        <v>No hay ejecución</v>
      </c>
      <c r="AM106" s="115" t="str">
        <f t="shared" si="30"/>
        <v>NC</v>
      </c>
      <c r="AN106" s="116"/>
      <c r="AO106" s="113">
        <v>0</v>
      </c>
      <c r="AP106" s="103" t="s">
        <v>502</v>
      </c>
    </row>
    <row r="107" spans="1:42" s="127" customFormat="1" ht="63.6" outlineLevel="1" thickTop="1" thickBot="1">
      <c r="A107" s="125" t="s">
        <v>1154</v>
      </c>
      <c r="B107" s="195">
        <v>0</v>
      </c>
      <c r="C107" s="195">
        <v>0</v>
      </c>
      <c r="D107" s="195">
        <v>0</v>
      </c>
      <c r="E107" s="195" t="s">
        <v>236</v>
      </c>
      <c r="F107" s="195" t="s">
        <v>72</v>
      </c>
      <c r="G107" s="170" t="s">
        <v>433</v>
      </c>
      <c r="H107" s="190" t="s">
        <v>1147</v>
      </c>
      <c r="I107" s="191" t="s">
        <v>20</v>
      </c>
      <c r="J107" s="191" t="s">
        <v>172</v>
      </c>
      <c r="K107" s="191" t="s">
        <v>172</v>
      </c>
      <c r="L107" s="115" t="s">
        <v>1105</v>
      </c>
      <c r="M107" s="115" t="s">
        <v>1144</v>
      </c>
      <c r="N107" s="114">
        <v>0</v>
      </c>
      <c r="O107" s="114">
        <f>5%+4%</f>
        <v>0.09</v>
      </c>
      <c r="P107" s="114">
        <v>0</v>
      </c>
      <c r="Q107" s="114">
        <v>0</v>
      </c>
      <c r="R107" s="199">
        <f t="shared" si="27"/>
        <v>0.09</v>
      </c>
      <c r="S107" s="173" t="s">
        <v>904</v>
      </c>
      <c r="T107" s="173" t="s">
        <v>1148</v>
      </c>
      <c r="U107" s="113">
        <v>0</v>
      </c>
      <c r="V107" s="100" t="str">
        <f t="shared" si="32"/>
        <v>No hay Programación</v>
      </c>
      <c r="W107" s="167" t="str">
        <f t="shared" si="31"/>
        <v>De acuerdo a lo programado</v>
      </c>
      <c r="X107" s="124" t="s">
        <v>1146</v>
      </c>
      <c r="Y107" s="113"/>
      <c r="Z107" s="100" t="str">
        <f t="shared" si="23"/>
        <v>No hay ejecución</v>
      </c>
      <c r="AA107" s="105" t="str">
        <f t="shared" si="28"/>
        <v>NA</v>
      </c>
      <c r="AB107" s="116"/>
      <c r="AC107" s="113"/>
      <c r="AD107" s="100" t="str">
        <f t="shared" si="24"/>
        <v>No hay ejecución</v>
      </c>
      <c r="AE107" s="105" t="str">
        <f t="shared" si="35"/>
        <v>NA</v>
      </c>
      <c r="AF107" s="116"/>
      <c r="AG107" s="113"/>
      <c r="AH107" s="100" t="str">
        <f t="shared" si="36"/>
        <v>No hay ejecución</v>
      </c>
      <c r="AI107" s="105" t="str">
        <f t="shared" si="25"/>
        <v>NA</v>
      </c>
      <c r="AJ107" s="116"/>
      <c r="AK107" s="187">
        <f t="shared" si="39"/>
        <v>0</v>
      </c>
      <c r="AL107" s="114" t="str">
        <f t="shared" si="29"/>
        <v>No hay ejecución</v>
      </c>
      <c r="AM107" s="115" t="str">
        <f t="shared" si="30"/>
        <v>NC</v>
      </c>
      <c r="AN107" s="116"/>
      <c r="AO107" s="113">
        <v>0</v>
      </c>
      <c r="AP107" s="103" t="s">
        <v>502</v>
      </c>
    </row>
    <row r="108" spans="1:42" s="127" customFormat="1" ht="63.6" outlineLevel="1" thickTop="1" thickBot="1">
      <c r="A108" s="125" t="s">
        <v>1155</v>
      </c>
      <c r="B108" s="195">
        <v>0</v>
      </c>
      <c r="C108" s="195">
        <v>0</v>
      </c>
      <c r="D108" s="195">
        <v>0</v>
      </c>
      <c r="E108" s="195" t="s">
        <v>236</v>
      </c>
      <c r="F108" s="195" t="s">
        <v>72</v>
      </c>
      <c r="G108" s="170" t="s">
        <v>433</v>
      </c>
      <c r="H108" s="190" t="s">
        <v>1149</v>
      </c>
      <c r="I108" s="191" t="s">
        <v>20</v>
      </c>
      <c r="J108" s="191" t="s">
        <v>172</v>
      </c>
      <c r="K108" s="191" t="s">
        <v>172</v>
      </c>
      <c r="L108" s="115" t="s">
        <v>1105</v>
      </c>
      <c r="M108" s="115" t="s">
        <v>1144</v>
      </c>
      <c r="N108" s="114">
        <v>0</v>
      </c>
      <c r="O108" s="114">
        <f>5%+3%</f>
        <v>0.08</v>
      </c>
      <c r="P108" s="114">
        <v>0</v>
      </c>
      <c r="Q108" s="114">
        <v>0</v>
      </c>
      <c r="R108" s="199">
        <f t="shared" si="27"/>
        <v>0.08</v>
      </c>
      <c r="S108" s="173" t="s">
        <v>904</v>
      </c>
      <c r="T108" s="173" t="s">
        <v>1148</v>
      </c>
      <c r="U108" s="113">
        <v>0</v>
      </c>
      <c r="V108" s="100" t="str">
        <f t="shared" si="32"/>
        <v>No hay Programación</v>
      </c>
      <c r="W108" s="167" t="str">
        <f t="shared" si="31"/>
        <v>De acuerdo a lo programado</v>
      </c>
      <c r="X108" s="124" t="s">
        <v>1146</v>
      </c>
      <c r="Y108" s="113"/>
      <c r="Z108" s="100" t="str">
        <f t="shared" si="23"/>
        <v>No hay ejecución</v>
      </c>
      <c r="AA108" s="105" t="str">
        <f t="shared" si="28"/>
        <v>NA</v>
      </c>
      <c r="AB108" s="116"/>
      <c r="AC108" s="113"/>
      <c r="AD108" s="100" t="str">
        <f t="shared" si="24"/>
        <v>No hay ejecución</v>
      </c>
      <c r="AE108" s="105" t="str">
        <f t="shared" si="35"/>
        <v>NA</v>
      </c>
      <c r="AF108" s="116"/>
      <c r="AG108" s="113"/>
      <c r="AH108" s="100" t="str">
        <f t="shared" si="36"/>
        <v>No hay ejecución</v>
      </c>
      <c r="AI108" s="105" t="str">
        <f t="shared" si="25"/>
        <v>NA</v>
      </c>
      <c r="AJ108" s="116"/>
      <c r="AK108" s="187">
        <f t="shared" si="39"/>
        <v>0</v>
      </c>
      <c r="AL108" s="114" t="str">
        <f t="shared" si="29"/>
        <v>No hay ejecución</v>
      </c>
      <c r="AM108" s="115" t="str">
        <f t="shared" si="30"/>
        <v>NC</v>
      </c>
      <c r="AN108" s="116"/>
      <c r="AO108" s="113">
        <v>0</v>
      </c>
      <c r="AP108" s="103" t="s">
        <v>502</v>
      </c>
    </row>
    <row r="109" spans="1:42" s="127" customFormat="1" ht="40.200000000000003" outlineLevel="1" thickTop="1" thickBot="1">
      <c r="A109" s="125" t="s">
        <v>1156</v>
      </c>
      <c r="B109" s="195">
        <v>0</v>
      </c>
      <c r="C109" s="195">
        <v>0</v>
      </c>
      <c r="D109" s="195">
        <v>0</v>
      </c>
      <c r="E109" s="195" t="s">
        <v>236</v>
      </c>
      <c r="F109" s="195" t="s">
        <v>72</v>
      </c>
      <c r="G109" s="170" t="s">
        <v>433</v>
      </c>
      <c r="H109" s="190" t="s">
        <v>1151</v>
      </c>
      <c r="I109" s="191" t="s">
        <v>20</v>
      </c>
      <c r="J109" s="191" t="s">
        <v>172</v>
      </c>
      <c r="K109" s="191" t="s">
        <v>172</v>
      </c>
      <c r="L109" s="115" t="s">
        <v>1152</v>
      </c>
      <c r="M109" s="115" t="s">
        <v>1144</v>
      </c>
      <c r="N109" s="114">
        <v>0</v>
      </c>
      <c r="O109" s="114">
        <v>0</v>
      </c>
      <c r="P109" s="114">
        <v>0.1</v>
      </c>
      <c r="Q109" s="114">
        <v>0</v>
      </c>
      <c r="R109" s="199">
        <f t="shared" si="27"/>
        <v>0.1</v>
      </c>
      <c r="S109" s="173" t="s">
        <v>904</v>
      </c>
      <c r="T109" s="173" t="s">
        <v>1145</v>
      </c>
      <c r="U109" s="113">
        <v>0</v>
      </c>
      <c r="V109" s="100" t="str">
        <f t="shared" si="32"/>
        <v>No hay Programación</v>
      </c>
      <c r="W109" s="167" t="str">
        <f t="shared" si="31"/>
        <v>De acuerdo a lo programado</v>
      </c>
      <c r="X109" s="120" t="s">
        <v>172</v>
      </c>
      <c r="Y109" s="113"/>
      <c r="Z109" s="100" t="str">
        <f t="shared" si="23"/>
        <v>No hay ejecución</v>
      </c>
      <c r="AA109" s="105" t="str">
        <f t="shared" si="28"/>
        <v>NA</v>
      </c>
      <c r="AB109" s="116"/>
      <c r="AC109" s="113"/>
      <c r="AD109" s="100" t="str">
        <f t="shared" si="24"/>
        <v>No hay ejecución</v>
      </c>
      <c r="AE109" s="105" t="str">
        <f t="shared" si="35"/>
        <v>NA</v>
      </c>
      <c r="AF109" s="116"/>
      <c r="AG109" s="113"/>
      <c r="AH109" s="100" t="str">
        <f t="shared" si="36"/>
        <v>No hay ejecución</v>
      </c>
      <c r="AI109" s="105" t="str">
        <f t="shared" si="25"/>
        <v>NA</v>
      </c>
      <c r="AJ109" s="116"/>
      <c r="AK109" s="187">
        <f t="shared" si="39"/>
        <v>0</v>
      </c>
      <c r="AL109" s="114" t="str">
        <f t="shared" si="29"/>
        <v>No hay ejecución</v>
      </c>
      <c r="AM109" s="115" t="str">
        <f t="shared" si="30"/>
        <v>NC</v>
      </c>
      <c r="AN109" s="116"/>
      <c r="AO109" s="113">
        <v>0</v>
      </c>
      <c r="AP109" s="103" t="s">
        <v>502</v>
      </c>
    </row>
    <row r="110" spans="1:42" s="127" customFormat="1" ht="40.200000000000003" outlineLevel="1" thickTop="1" thickBot="1">
      <c r="A110" s="125" t="s">
        <v>1157</v>
      </c>
      <c r="B110" s="195">
        <v>0</v>
      </c>
      <c r="C110" s="195">
        <v>0</v>
      </c>
      <c r="D110" s="195">
        <v>0</v>
      </c>
      <c r="E110" s="195" t="s">
        <v>236</v>
      </c>
      <c r="F110" s="195" t="s">
        <v>72</v>
      </c>
      <c r="G110" s="170" t="s">
        <v>433</v>
      </c>
      <c r="H110" s="190" t="s">
        <v>1142</v>
      </c>
      <c r="I110" s="191" t="s">
        <v>20</v>
      </c>
      <c r="J110" s="191" t="s">
        <v>172</v>
      </c>
      <c r="K110" s="191" t="s">
        <v>172</v>
      </c>
      <c r="L110" s="115" t="s">
        <v>1143</v>
      </c>
      <c r="M110" s="115" t="s">
        <v>1144</v>
      </c>
      <c r="N110" s="114">
        <v>0</v>
      </c>
      <c r="O110" s="114">
        <v>0.02</v>
      </c>
      <c r="P110" s="114">
        <v>0</v>
      </c>
      <c r="Q110" s="114">
        <v>0</v>
      </c>
      <c r="R110" s="199">
        <f t="shared" si="27"/>
        <v>0.02</v>
      </c>
      <c r="S110" s="173" t="s">
        <v>829</v>
      </c>
      <c r="T110" s="173" t="s">
        <v>1145</v>
      </c>
      <c r="U110" s="113">
        <v>0</v>
      </c>
      <c r="V110" s="100" t="str">
        <f t="shared" si="32"/>
        <v>No hay Programación</v>
      </c>
      <c r="W110" s="167" t="str">
        <f t="shared" si="31"/>
        <v>De acuerdo a lo programado</v>
      </c>
      <c r="X110" s="124" t="s">
        <v>1158</v>
      </c>
      <c r="Y110" s="113"/>
      <c r="Z110" s="100" t="str">
        <f t="shared" si="23"/>
        <v>No hay ejecución</v>
      </c>
      <c r="AA110" s="105" t="str">
        <f t="shared" si="28"/>
        <v>NA</v>
      </c>
      <c r="AB110" s="116"/>
      <c r="AC110" s="113"/>
      <c r="AD110" s="100" t="str">
        <f t="shared" si="24"/>
        <v>No hay ejecución</v>
      </c>
      <c r="AE110" s="105" t="str">
        <f t="shared" si="35"/>
        <v>NA</v>
      </c>
      <c r="AF110" s="116"/>
      <c r="AG110" s="113"/>
      <c r="AH110" s="100" t="str">
        <f t="shared" si="36"/>
        <v>No hay ejecución</v>
      </c>
      <c r="AI110" s="105" t="str">
        <f t="shared" si="25"/>
        <v>NA</v>
      </c>
      <c r="AJ110" s="116"/>
      <c r="AK110" s="187">
        <f t="shared" si="39"/>
        <v>0</v>
      </c>
      <c r="AL110" s="114" t="str">
        <f t="shared" si="29"/>
        <v>No hay ejecución</v>
      </c>
      <c r="AM110" s="115" t="str">
        <f t="shared" si="30"/>
        <v>NC</v>
      </c>
      <c r="AN110" s="116"/>
      <c r="AO110" s="113">
        <v>0</v>
      </c>
      <c r="AP110" s="103" t="s">
        <v>502</v>
      </c>
    </row>
    <row r="111" spans="1:42" s="127" customFormat="1" ht="40.200000000000003" outlineLevel="1" thickTop="1" thickBot="1">
      <c r="A111" s="125" t="s">
        <v>1159</v>
      </c>
      <c r="B111" s="195">
        <v>0</v>
      </c>
      <c r="C111" s="195">
        <v>0</v>
      </c>
      <c r="D111" s="195">
        <v>0</v>
      </c>
      <c r="E111" s="195" t="s">
        <v>236</v>
      </c>
      <c r="F111" s="195" t="s">
        <v>72</v>
      </c>
      <c r="G111" s="170" t="s">
        <v>433</v>
      </c>
      <c r="H111" s="190" t="s">
        <v>1151</v>
      </c>
      <c r="I111" s="191" t="s">
        <v>20</v>
      </c>
      <c r="J111" s="191" t="s">
        <v>172</v>
      </c>
      <c r="K111" s="191" t="s">
        <v>172</v>
      </c>
      <c r="L111" s="115" t="s">
        <v>1152</v>
      </c>
      <c r="M111" s="115" t="s">
        <v>1144</v>
      </c>
      <c r="N111" s="114">
        <v>0</v>
      </c>
      <c r="O111" s="114">
        <v>0</v>
      </c>
      <c r="P111" s="114">
        <v>0.1</v>
      </c>
      <c r="Q111" s="114">
        <v>0</v>
      </c>
      <c r="R111" s="199">
        <f t="shared" si="27"/>
        <v>0.1</v>
      </c>
      <c r="S111" s="173" t="s">
        <v>829</v>
      </c>
      <c r="T111" s="173" t="s">
        <v>1145</v>
      </c>
      <c r="U111" s="113">
        <v>0</v>
      </c>
      <c r="V111" s="100" t="str">
        <f t="shared" si="32"/>
        <v>No hay Programación</v>
      </c>
      <c r="W111" s="167" t="str">
        <f t="shared" si="31"/>
        <v>De acuerdo a lo programado</v>
      </c>
      <c r="X111" s="120" t="s">
        <v>172</v>
      </c>
      <c r="Y111" s="113"/>
      <c r="Z111" s="100" t="str">
        <f t="shared" si="23"/>
        <v>No hay ejecución</v>
      </c>
      <c r="AA111" s="105" t="str">
        <f t="shared" si="28"/>
        <v>NA</v>
      </c>
      <c r="AB111" s="116"/>
      <c r="AC111" s="113"/>
      <c r="AD111" s="100" t="str">
        <f t="shared" si="24"/>
        <v>No hay ejecución</v>
      </c>
      <c r="AE111" s="105" t="str">
        <f t="shared" si="35"/>
        <v>NA</v>
      </c>
      <c r="AF111" s="116"/>
      <c r="AG111" s="113"/>
      <c r="AH111" s="100" t="str">
        <f t="shared" si="36"/>
        <v>No hay ejecución</v>
      </c>
      <c r="AI111" s="105" t="str">
        <f t="shared" si="25"/>
        <v>NA</v>
      </c>
      <c r="AJ111" s="116"/>
      <c r="AK111" s="187">
        <f t="shared" si="39"/>
        <v>0</v>
      </c>
      <c r="AL111" s="114" t="str">
        <f t="shared" si="29"/>
        <v>No hay ejecución</v>
      </c>
      <c r="AM111" s="115" t="str">
        <f t="shared" si="30"/>
        <v>NC</v>
      </c>
      <c r="AN111" s="116"/>
      <c r="AO111" s="113">
        <v>0</v>
      </c>
      <c r="AP111" s="103" t="s">
        <v>502</v>
      </c>
    </row>
    <row r="112" spans="1:42" s="127" customFormat="1" ht="20.399999999999999" outlineLevel="1" thickTop="1" thickBot="1">
      <c r="A112" s="125" t="s">
        <v>1160</v>
      </c>
      <c r="B112" s="195">
        <v>0</v>
      </c>
      <c r="C112" s="195">
        <v>0</v>
      </c>
      <c r="D112" s="195">
        <v>0</v>
      </c>
      <c r="E112" s="195" t="s">
        <v>236</v>
      </c>
      <c r="F112" s="195" t="s">
        <v>72</v>
      </c>
      <c r="G112" s="170" t="s">
        <v>433</v>
      </c>
      <c r="H112" s="190" t="s">
        <v>1161</v>
      </c>
      <c r="I112" s="191" t="s">
        <v>20</v>
      </c>
      <c r="J112" s="191" t="s">
        <v>172</v>
      </c>
      <c r="K112" s="191" t="s">
        <v>172</v>
      </c>
      <c r="L112" s="115" t="s">
        <v>1162</v>
      </c>
      <c r="M112" s="115" t="s">
        <v>1163</v>
      </c>
      <c r="N112" s="114">
        <v>0</v>
      </c>
      <c r="O112" s="114">
        <v>0</v>
      </c>
      <c r="P112" s="114">
        <v>0</v>
      </c>
      <c r="Q112" s="114">
        <v>0.3</v>
      </c>
      <c r="R112" s="199">
        <f t="shared" si="27"/>
        <v>0.3</v>
      </c>
      <c r="S112" s="173" t="s">
        <v>829</v>
      </c>
      <c r="T112" s="172" t="s">
        <v>172</v>
      </c>
      <c r="U112" s="113">
        <v>0</v>
      </c>
      <c r="V112" s="100" t="str">
        <f t="shared" si="32"/>
        <v>No hay Programación</v>
      </c>
      <c r="W112" s="167" t="str">
        <f t="shared" si="31"/>
        <v>De acuerdo a lo programado</v>
      </c>
      <c r="X112" s="120" t="s">
        <v>172</v>
      </c>
      <c r="Y112" s="113"/>
      <c r="Z112" s="100" t="str">
        <f t="shared" si="23"/>
        <v>No hay ejecución</v>
      </c>
      <c r="AA112" s="105" t="str">
        <f t="shared" si="28"/>
        <v>NA</v>
      </c>
      <c r="AB112" s="116"/>
      <c r="AC112" s="113"/>
      <c r="AD112" s="100" t="str">
        <f t="shared" si="24"/>
        <v>No hay ejecución</v>
      </c>
      <c r="AE112" s="105" t="str">
        <f t="shared" si="35"/>
        <v>NA</v>
      </c>
      <c r="AF112" s="116"/>
      <c r="AG112" s="113"/>
      <c r="AH112" s="100" t="str">
        <f t="shared" si="36"/>
        <v>No hay ejecución</v>
      </c>
      <c r="AI112" s="105" t="str">
        <f t="shared" si="25"/>
        <v>NA</v>
      </c>
      <c r="AJ112" s="116"/>
      <c r="AK112" s="187">
        <f t="shared" si="39"/>
        <v>0</v>
      </c>
      <c r="AL112" s="114" t="str">
        <f t="shared" si="29"/>
        <v>No hay ejecución</v>
      </c>
      <c r="AM112" s="115" t="str">
        <f t="shared" si="30"/>
        <v>NC</v>
      </c>
      <c r="AN112" s="116"/>
      <c r="AO112" s="113">
        <v>0</v>
      </c>
      <c r="AP112" s="103" t="s">
        <v>502</v>
      </c>
    </row>
    <row r="113" spans="1:42" s="107" customFormat="1" ht="32.4" thickTop="1" thickBot="1">
      <c r="A113" s="63">
        <v>11</v>
      </c>
      <c r="B113" s="162">
        <v>0</v>
      </c>
      <c r="C113" s="162">
        <v>0</v>
      </c>
      <c r="D113" s="162">
        <v>0</v>
      </c>
      <c r="E113" s="162" t="s">
        <v>198</v>
      </c>
      <c r="F113" s="162" t="s">
        <v>285</v>
      </c>
      <c r="G113" s="163" t="s">
        <v>445</v>
      </c>
      <c r="H113" s="108" t="s">
        <v>1164</v>
      </c>
      <c r="I113" s="163" t="s">
        <v>20</v>
      </c>
      <c r="J113" s="163" t="s">
        <v>172</v>
      </c>
      <c r="K113" s="163" t="s">
        <v>172</v>
      </c>
      <c r="L113" s="105" t="s">
        <v>1165</v>
      </c>
      <c r="M113" s="105" t="s">
        <v>1166</v>
      </c>
      <c r="N113" s="100">
        <f>N114+N115+N116+N117+N118+N119+N120</f>
        <v>0.25</v>
      </c>
      <c r="O113" s="100">
        <f>O114+O115+O116+O117+O118+O119+O120</f>
        <v>0.25</v>
      </c>
      <c r="P113" s="100">
        <f>P114+P115+P116+P117+P118+P119+P120</f>
        <v>0.25</v>
      </c>
      <c r="Q113" s="100">
        <f>Q114+Q115+Q116+Q117+Q118+Q119+Q120</f>
        <v>0.25</v>
      </c>
      <c r="R113" s="200">
        <f t="shared" si="27"/>
        <v>1</v>
      </c>
      <c r="S113" s="166" t="s">
        <v>1045</v>
      </c>
      <c r="T113" s="164" t="s">
        <v>1167</v>
      </c>
      <c r="U113" s="100">
        <f>U114+U115+U116+U117+U118+U119+U120</f>
        <v>0.2</v>
      </c>
      <c r="V113" s="100">
        <f t="shared" si="32"/>
        <v>0.8</v>
      </c>
      <c r="W113" s="201" t="str">
        <f t="shared" si="31"/>
        <v>Atraso Leve</v>
      </c>
      <c r="X113" s="124" t="s">
        <v>1168</v>
      </c>
      <c r="Y113" s="100">
        <f>Y114+Y115+Y116+Y117+Y118+Y119+Y120</f>
        <v>0</v>
      </c>
      <c r="Z113" s="100">
        <f t="shared" si="23"/>
        <v>0</v>
      </c>
      <c r="AA113" s="105" t="str">
        <f t="shared" si="28"/>
        <v>En Riesgo de no Cumplimiento</v>
      </c>
      <c r="AB113" s="106"/>
      <c r="AC113" s="100">
        <f>AC114+AC115+AC116+AC117+AC118+AC119+AC120</f>
        <v>0</v>
      </c>
      <c r="AD113" s="100">
        <f t="shared" si="24"/>
        <v>0</v>
      </c>
      <c r="AE113" s="105" t="str">
        <f t="shared" si="35"/>
        <v>En Riesgo de no Cumplimiento</v>
      </c>
      <c r="AF113" s="106"/>
      <c r="AG113" s="100">
        <f>AG114+AG115+AG116+AG117+AG118+AG119+AG120</f>
        <v>0</v>
      </c>
      <c r="AH113" s="100">
        <f t="shared" si="36"/>
        <v>0</v>
      </c>
      <c r="AI113" s="105" t="str">
        <f t="shared" si="25"/>
        <v>En Riesgo de no Cumplimiento</v>
      </c>
      <c r="AJ113" s="106"/>
      <c r="AK113" s="202">
        <f>U113+Y113+AC113+AG113</f>
        <v>0.2</v>
      </c>
      <c r="AL113" s="100">
        <f t="shared" si="29"/>
        <v>0.2</v>
      </c>
      <c r="AM113" s="105" t="str">
        <f t="shared" si="30"/>
        <v>En Riesgo de no Cumplimiento</v>
      </c>
      <c r="AN113" s="106"/>
      <c r="AO113" s="99">
        <f>SUM(AO114:AO120)</f>
        <v>0</v>
      </c>
      <c r="AP113" s="103" t="s">
        <v>502</v>
      </c>
    </row>
    <row r="114" spans="1:42" s="127" customFormat="1" ht="40.200000000000003" outlineLevel="1" thickTop="1" thickBot="1">
      <c r="A114" s="125" t="s">
        <v>1169</v>
      </c>
      <c r="B114" s="195">
        <v>0</v>
      </c>
      <c r="C114" s="195">
        <v>0</v>
      </c>
      <c r="D114" s="195">
        <v>0</v>
      </c>
      <c r="E114" s="195" t="s">
        <v>198</v>
      </c>
      <c r="F114" s="195" t="s">
        <v>285</v>
      </c>
      <c r="G114" s="170" t="s">
        <v>445</v>
      </c>
      <c r="H114" s="171" t="s">
        <v>1170</v>
      </c>
      <c r="I114" s="170" t="s">
        <v>20</v>
      </c>
      <c r="J114" s="170" t="s">
        <v>172</v>
      </c>
      <c r="K114" s="170" t="s">
        <v>172</v>
      </c>
      <c r="L114" s="115" t="s">
        <v>1171</v>
      </c>
      <c r="M114" s="115" t="s">
        <v>1166</v>
      </c>
      <c r="N114" s="122">
        <v>0.05</v>
      </c>
      <c r="O114" s="122">
        <v>0</v>
      </c>
      <c r="P114" s="122">
        <v>0.05</v>
      </c>
      <c r="Q114" s="122">
        <v>0</v>
      </c>
      <c r="R114" s="199">
        <f t="shared" si="27"/>
        <v>0.1</v>
      </c>
      <c r="S114" s="203" t="s">
        <v>895</v>
      </c>
      <c r="T114" s="204" t="s">
        <v>1172</v>
      </c>
      <c r="U114" s="134">
        <f>+N114</f>
        <v>0.05</v>
      </c>
      <c r="V114" s="114">
        <f t="shared" si="32"/>
        <v>1</v>
      </c>
      <c r="W114" s="174" t="str">
        <f t="shared" si="31"/>
        <v>De acuerdo a lo programado</v>
      </c>
      <c r="X114" s="124" t="s">
        <v>1173</v>
      </c>
      <c r="Y114" s="113"/>
      <c r="Z114" s="114" t="str">
        <f t="shared" si="23"/>
        <v>No hay ejecución</v>
      </c>
      <c r="AA114" s="115" t="str">
        <f t="shared" si="28"/>
        <v>NA</v>
      </c>
      <c r="AB114" s="116"/>
      <c r="AC114" s="113"/>
      <c r="AD114" s="114" t="str">
        <f t="shared" si="24"/>
        <v>No hay ejecución</v>
      </c>
      <c r="AE114" s="115" t="str">
        <f t="shared" si="35"/>
        <v>NA</v>
      </c>
      <c r="AF114" s="116"/>
      <c r="AG114" s="113"/>
      <c r="AH114" s="114" t="str">
        <f t="shared" si="36"/>
        <v>No hay ejecución</v>
      </c>
      <c r="AI114" s="115" t="str">
        <f t="shared" si="25"/>
        <v>NA</v>
      </c>
      <c r="AJ114" s="116"/>
      <c r="AK114" s="205">
        <f t="shared" ref="AK114:AK120" si="40">U114+Y114+AC114+AG114</f>
        <v>0.05</v>
      </c>
      <c r="AL114" s="114">
        <f t="shared" si="29"/>
        <v>0.5</v>
      </c>
      <c r="AM114" s="115" t="str">
        <f t="shared" si="30"/>
        <v>En Riesgo de no Cumplimiento</v>
      </c>
      <c r="AN114" s="116"/>
      <c r="AO114" s="113">
        <v>0</v>
      </c>
      <c r="AP114" s="103" t="s">
        <v>502</v>
      </c>
    </row>
    <row r="115" spans="1:42" s="127" customFormat="1" ht="24.6" outlineLevel="1" thickTop="1" thickBot="1">
      <c r="A115" s="125" t="s">
        <v>1174</v>
      </c>
      <c r="B115" s="195">
        <v>0</v>
      </c>
      <c r="C115" s="195">
        <v>0</v>
      </c>
      <c r="D115" s="195">
        <v>0</v>
      </c>
      <c r="E115" s="195" t="s">
        <v>198</v>
      </c>
      <c r="F115" s="195" t="s">
        <v>285</v>
      </c>
      <c r="G115" s="170" t="s">
        <v>445</v>
      </c>
      <c r="H115" s="171" t="s">
        <v>1175</v>
      </c>
      <c r="I115" s="170" t="s">
        <v>20</v>
      </c>
      <c r="J115" s="170" t="s">
        <v>172</v>
      </c>
      <c r="K115" s="170" t="s">
        <v>172</v>
      </c>
      <c r="L115" s="115" t="s">
        <v>1176</v>
      </c>
      <c r="M115" s="115" t="s">
        <v>1166</v>
      </c>
      <c r="N115" s="122">
        <v>0.05</v>
      </c>
      <c r="O115" s="122">
        <f>12.5%/2</f>
        <v>6.25E-2</v>
      </c>
      <c r="P115" s="122">
        <v>0.05</v>
      </c>
      <c r="Q115" s="122">
        <f>12.5%/2</f>
        <v>6.25E-2</v>
      </c>
      <c r="R115" s="199">
        <f t="shared" si="27"/>
        <v>0.22500000000000001</v>
      </c>
      <c r="S115" s="203" t="s">
        <v>895</v>
      </c>
      <c r="T115" s="204" t="s">
        <v>1172</v>
      </c>
      <c r="U115" s="134">
        <f>+N115</f>
        <v>0.05</v>
      </c>
      <c r="V115" s="114">
        <f t="shared" si="32"/>
        <v>1</v>
      </c>
      <c r="W115" s="174" t="str">
        <f t="shared" si="31"/>
        <v>De acuerdo a lo programado</v>
      </c>
      <c r="X115" s="124" t="s">
        <v>1177</v>
      </c>
      <c r="Y115" s="113"/>
      <c r="Z115" s="114" t="str">
        <f t="shared" si="23"/>
        <v>No hay ejecución</v>
      </c>
      <c r="AA115" s="115" t="str">
        <f t="shared" si="28"/>
        <v>NA</v>
      </c>
      <c r="AB115" s="116"/>
      <c r="AC115" s="113"/>
      <c r="AD115" s="114" t="str">
        <f t="shared" si="24"/>
        <v>No hay ejecución</v>
      </c>
      <c r="AE115" s="115" t="str">
        <f t="shared" si="35"/>
        <v>NA</v>
      </c>
      <c r="AF115" s="116"/>
      <c r="AG115" s="113"/>
      <c r="AH115" s="114" t="str">
        <f t="shared" si="36"/>
        <v>No hay ejecución</v>
      </c>
      <c r="AI115" s="115" t="str">
        <f t="shared" si="25"/>
        <v>NA</v>
      </c>
      <c r="AJ115" s="116"/>
      <c r="AK115" s="205">
        <f t="shared" si="40"/>
        <v>0.05</v>
      </c>
      <c r="AL115" s="114">
        <f t="shared" si="29"/>
        <v>0.22222222222222224</v>
      </c>
      <c r="AM115" s="115" t="str">
        <f t="shared" si="30"/>
        <v>En Riesgo de no Cumplimiento</v>
      </c>
      <c r="AN115" s="116"/>
      <c r="AO115" s="113">
        <v>0</v>
      </c>
      <c r="AP115" s="103" t="s">
        <v>502</v>
      </c>
    </row>
    <row r="116" spans="1:42" s="127" customFormat="1" ht="40.200000000000003" outlineLevel="1" thickTop="1" thickBot="1">
      <c r="A116" s="125" t="s">
        <v>1178</v>
      </c>
      <c r="B116" s="195">
        <v>0</v>
      </c>
      <c r="C116" s="195">
        <v>0</v>
      </c>
      <c r="D116" s="195">
        <v>0</v>
      </c>
      <c r="E116" s="195" t="s">
        <v>198</v>
      </c>
      <c r="F116" s="195" t="s">
        <v>285</v>
      </c>
      <c r="G116" s="170" t="s">
        <v>445</v>
      </c>
      <c r="H116" s="171" t="s">
        <v>1179</v>
      </c>
      <c r="I116" s="170" t="s">
        <v>20</v>
      </c>
      <c r="J116" s="170" t="s">
        <v>172</v>
      </c>
      <c r="K116" s="170" t="s">
        <v>172</v>
      </c>
      <c r="L116" s="115" t="s">
        <v>909</v>
      </c>
      <c r="M116" s="115" t="s">
        <v>1049</v>
      </c>
      <c r="N116" s="122">
        <v>0</v>
      </c>
      <c r="O116" s="122">
        <f>12.5%/2</f>
        <v>6.25E-2</v>
      </c>
      <c r="P116" s="122">
        <v>0.05</v>
      </c>
      <c r="Q116" s="122">
        <v>0</v>
      </c>
      <c r="R116" s="199">
        <f t="shared" si="27"/>
        <v>0.1125</v>
      </c>
      <c r="S116" s="203" t="s">
        <v>895</v>
      </c>
      <c r="T116" s="204" t="s">
        <v>1172</v>
      </c>
      <c r="U116" s="113">
        <v>0</v>
      </c>
      <c r="V116" s="114" t="str">
        <f t="shared" si="32"/>
        <v>No hay Programación</v>
      </c>
      <c r="W116" s="174" t="str">
        <f t="shared" si="31"/>
        <v>De acuerdo a lo programado</v>
      </c>
      <c r="X116" s="124" t="s">
        <v>1180</v>
      </c>
      <c r="Y116" s="113"/>
      <c r="Z116" s="114" t="str">
        <f t="shared" si="23"/>
        <v>No hay ejecución</v>
      </c>
      <c r="AA116" s="115" t="str">
        <f t="shared" si="28"/>
        <v>NA</v>
      </c>
      <c r="AB116" s="116"/>
      <c r="AC116" s="113"/>
      <c r="AD116" s="114" t="str">
        <f t="shared" si="24"/>
        <v>No hay ejecución</v>
      </c>
      <c r="AE116" s="115" t="str">
        <f t="shared" si="35"/>
        <v>NA</v>
      </c>
      <c r="AF116" s="116"/>
      <c r="AG116" s="113"/>
      <c r="AH116" s="114" t="str">
        <f t="shared" si="36"/>
        <v>No hay ejecución</v>
      </c>
      <c r="AI116" s="115" t="str">
        <f t="shared" si="25"/>
        <v>NA</v>
      </c>
      <c r="AJ116" s="116"/>
      <c r="AK116" s="205">
        <f t="shared" si="40"/>
        <v>0</v>
      </c>
      <c r="AL116" s="114" t="str">
        <f t="shared" si="29"/>
        <v>No hay ejecución</v>
      </c>
      <c r="AM116" s="115" t="str">
        <f t="shared" si="30"/>
        <v>NC</v>
      </c>
      <c r="AN116" s="116"/>
      <c r="AO116" s="113">
        <v>0</v>
      </c>
      <c r="AP116" s="103" t="s">
        <v>502</v>
      </c>
    </row>
    <row r="117" spans="1:42" s="127" customFormat="1" ht="55.8" outlineLevel="1" thickTop="1" thickBot="1">
      <c r="A117" s="125" t="s">
        <v>1181</v>
      </c>
      <c r="B117" s="195">
        <v>0</v>
      </c>
      <c r="C117" s="195">
        <v>0</v>
      </c>
      <c r="D117" s="195">
        <v>0</v>
      </c>
      <c r="E117" s="195" t="s">
        <v>198</v>
      </c>
      <c r="F117" s="195" t="s">
        <v>285</v>
      </c>
      <c r="G117" s="170" t="s">
        <v>445</v>
      </c>
      <c r="H117" s="171" t="s">
        <v>1170</v>
      </c>
      <c r="I117" s="170" t="s">
        <v>20</v>
      </c>
      <c r="J117" s="170" t="s">
        <v>172</v>
      </c>
      <c r="K117" s="170" t="s">
        <v>172</v>
      </c>
      <c r="L117" s="115" t="s">
        <v>1171</v>
      </c>
      <c r="M117" s="115" t="s">
        <v>1166</v>
      </c>
      <c r="N117" s="122">
        <v>0.05</v>
      </c>
      <c r="O117" s="122">
        <v>0</v>
      </c>
      <c r="P117" s="122">
        <v>0</v>
      </c>
      <c r="Q117" s="122">
        <f>12.5%/2</f>
        <v>6.25E-2</v>
      </c>
      <c r="R117" s="199">
        <f t="shared" si="27"/>
        <v>0.1125</v>
      </c>
      <c r="S117" s="203" t="s">
        <v>904</v>
      </c>
      <c r="T117" s="204" t="s">
        <v>1172</v>
      </c>
      <c r="U117" s="113">
        <v>0</v>
      </c>
      <c r="V117" s="114">
        <f t="shared" si="32"/>
        <v>0</v>
      </c>
      <c r="W117" s="206" t="str">
        <f t="shared" si="31"/>
        <v>En Riesgo de no Cumplimiento</v>
      </c>
      <c r="X117" s="124" t="s">
        <v>1182</v>
      </c>
      <c r="Y117" s="113"/>
      <c r="Z117" s="114" t="str">
        <f t="shared" si="23"/>
        <v>No hay ejecución</v>
      </c>
      <c r="AA117" s="115" t="str">
        <f t="shared" si="28"/>
        <v>NA</v>
      </c>
      <c r="AB117" s="116"/>
      <c r="AC117" s="113"/>
      <c r="AD117" s="114" t="str">
        <f t="shared" si="24"/>
        <v>No hay ejecución</v>
      </c>
      <c r="AE117" s="115" t="str">
        <f t="shared" si="35"/>
        <v>NA</v>
      </c>
      <c r="AF117" s="116"/>
      <c r="AG117" s="113"/>
      <c r="AH117" s="114" t="str">
        <f t="shared" si="36"/>
        <v>No hay ejecución</v>
      </c>
      <c r="AI117" s="115" t="str">
        <f t="shared" si="25"/>
        <v>NA</v>
      </c>
      <c r="AJ117" s="116"/>
      <c r="AK117" s="205">
        <f t="shared" si="40"/>
        <v>0</v>
      </c>
      <c r="AL117" s="114" t="str">
        <f t="shared" si="29"/>
        <v>No hay ejecución</v>
      </c>
      <c r="AM117" s="115" t="str">
        <f t="shared" si="30"/>
        <v>NC</v>
      </c>
      <c r="AN117" s="116"/>
      <c r="AO117" s="113">
        <v>0</v>
      </c>
      <c r="AP117" s="103" t="s">
        <v>502</v>
      </c>
    </row>
    <row r="118" spans="1:42" s="127" customFormat="1" ht="55.05" customHeight="1" outlineLevel="1" thickTop="1" thickBot="1">
      <c r="A118" s="125" t="s">
        <v>1183</v>
      </c>
      <c r="B118" s="195">
        <v>0</v>
      </c>
      <c r="C118" s="195">
        <v>0</v>
      </c>
      <c r="D118" s="195">
        <v>0</v>
      </c>
      <c r="E118" s="195" t="s">
        <v>198</v>
      </c>
      <c r="F118" s="195" t="s">
        <v>285</v>
      </c>
      <c r="G118" s="170" t="s">
        <v>445</v>
      </c>
      <c r="H118" s="171" t="s">
        <v>1175</v>
      </c>
      <c r="I118" s="170" t="s">
        <v>20</v>
      </c>
      <c r="J118" s="170" t="s">
        <v>172</v>
      </c>
      <c r="K118" s="170" t="s">
        <v>172</v>
      </c>
      <c r="L118" s="115" t="s">
        <v>1176</v>
      </c>
      <c r="M118" s="115" t="s">
        <v>1166</v>
      </c>
      <c r="N118" s="122">
        <v>0.05</v>
      </c>
      <c r="O118" s="122">
        <f>12.5%/2</f>
        <v>6.25E-2</v>
      </c>
      <c r="P118" s="122">
        <v>0.05</v>
      </c>
      <c r="Q118" s="122">
        <f>12.5%/2</f>
        <v>6.25E-2</v>
      </c>
      <c r="R118" s="199">
        <f t="shared" si="27"/>
        <v>0.22500000000000001</v>
      </c>
      <c r="S118" s="203" t="s">
        <v>904</v>
      </c>
      <c r="T118" s="204" t="s">
        <v>1172</v>
      </c>
      <c r="U118" s="134">
        <v>0.05</v>
      </c>
      <c r="V118" s="114">
        <f t="shared" si="32"/>
        <v>1</v>
      </c>
      <c r="W118" s="174" t="str">
        <f t="shared" si="31"/>
        <v>De acuerdo a lo programado</v>
      </c>
      <c r="X118" s="124" t="s">
        <v>1184</v>
      </c>
      <c r="Y118" s="113"/>
      <c r="Z118" s="114" t="str">
        <f t="shared" si="23"/>
        <v>No hay ejecución</v>
      </c>
      <c r="AA118" s="115" t="str">
        <f t="shared" si="28"/>
        <v>NA</v>
      </c>
      <c r="AB118" s="116"/>
      <c r="AC118" s="113"/>
      <c r="AD118" s="114" t="str">
        <f t="shared" si="24"/>
        <v>No hay ejecución</v>
      </c>
      <c r="AE118" s="115" t="str">
        <f t="shared" si="35"/>
        <v>NA</v>
      </c>
      <c r="AF118" s="116"/>
      <c r="AG118" s="113"/>
      <c r="AH118" s="114" t="str">
        <f t="shared" si="36"/>
        <v>No hay ejecución</v>
      </c>
      <c r="AI118" s="115" t="str">
        <f t="shared" si="25"/>
        <v>NA</v>
      </c>
      <c r="AJ118" s="116"/>
      <c r="AK118" s="205">
        <f t="shared" si="40"/>
        <v>0.05</v>
      </c>
      <c r="AL118" s="114">
        <f t="shared" si="29"/>
        <v>0.22222222222222224</v>
      </c>
      <c r="AM118" s="115" t="str">
        <f t="shared" si="30"/>
        <v>En Riesgo de no Cumplimiento</v>
      </c>
      <c r="AN118" s="116"/>
      <c r="AO118" s="113">
        <v>0</v>
      </c>
      <c r="AP118" s="103" t="s">
        <v>502</v>
      </c>
    </row>
    <row r="119" spans="1:42" s="127" customFormat="1" ht="24.6" outlineLevel="1" thickTop="1" thickBot="1">
      <c r="A119" s="125" t="s">
        <v>1185</v>
      </c>
      <c r="B119" s="195">
        <v>0</v>
      </c>
      <c r="C119" s="195">
        <v>0</v>
      </c>
      <c r="D119" s="195">
        <v>0</v>
      </c>
      <c r="E119" s="195" t="s">
        <v>198</v>
      </c>
      <c r="F119" s="195" t="s">
        <v>285</v>
      </c>
      <c r="G119" s="170" t="s">
        <v>445</v>
      </c>
      <c r="H119" s="171" t="s">
        <v>1179</v>
      </c>
      <c r="I119" s="170" t="s">
        <v>20</v>
      </c>
      <c r="J119" s="170" t="s">
        <v>172</v>
      </c>
      <c r="K119" s="170" t="s">
        <v>172</v>
      </c>
      <c r="L119" s="115" t="s">
        <v>909</v>
      </c>
      <c r="M119" s="115" t="s">
        <v>1049</v>
      </c>
      <c r="N119" s="122">
        <v>0</v>
      </c>
      <c r="O119" s="122">
        <f>12.5%/2</f>
        <v>6.25E-2</v>
      </c>
      <c r="P119" s="122">
        <v>0</v>
      </c>
      <c r="Q119" s="122">
        <f>12.5%/2</f>
        <v>6.25E-2</v>
      </c>
      <c r="R119" s="199">
        <f t="shared" si="27"/>
        <v>0.125</v>
      </c>
      <c r="S119" s="203" t="s">
        <v>904</v>
      </c>
      <c r="T119" s="204" t="s">
        <v>1172</v>
      </c>
      <c r="U119" s="113">
        <v>0</v>
      </c>
      <c r="V119" s="114" t="str">
        <f t="shared" si="32"/>
        <v>No hay Programación</v>
      </c>
      <c r="W119" s="174" t="str">
        <f t="shared" si="31"/>
        <v>De acuerdo a lo programado</v>
      </c>
      <c r="X119" s="120" t="s">
        <v>172</v>
      </c>
      <c r="Y119" s="113"/>
      <c r="Z119" s="114" t="str">
        <f t="shared" si="23"/>
        <v>No hay ejecución</v>
      </c>
      <c r="AA119" s="115" t="str">
        <f t="shared" si="28"/>
        <v>NA</v>
      </c>
      <c r="AB119" s="116"/>
      <c r="AC119" s="113"/>
      <c r="AD119" s="114" t="str">
        <f t="shared" si="24"/>
        <v>No hay ejecución</v>
      </c>
      <c r="AE119" s="115" t="str">
        <f t="shared" si="35"/>
        <v>NA</v>
      </c>
      <c r="AF119" s="116"/>
      <c r="AG119" s="113"/>
      <c r="AH119" s="114" t="str">
        <f t="shared" si="36"/>
        <v>No hay ejecución</v>
      </c>
      <c r="AI119" s="115" t="str">
        <f t="shared" si="25"/>
        <v>NA</v>
      </c>
      <c r="AJ119" s="116"/>
      <c r="AK119" s="205">
        <f t="shared" si="40"/>
        <v>0</v>
      </c>
      <c r="AL119" s="114" t="str">
        <f t="shared" si="29"/>
        <v>No hay ejecución</v>
      </c>
      <c r="AM119" s="115" t="str">
        <f t="shared" si="30"/>
        <v>NC</v>
      </c>
      <c r="AN119" s="116"/>
      <c r="AO119" s="113">
        <v>0</v>
      </c>
      <c r="AP119" s="103" t="s">
        <v>502</v>
      </c>
    </row>
    <row r="120" spans="1:42" s="127" customFormat="1" ht="48" outlineLevel="1" thickTop="1" thickBot="1">
      <c r="A120" s="125" t="s">
        <v>1186</v>
      </c>
      <c r="B120" s="195">
        <v>0</v>
      </c>
      <c r="C120" s="195">
        <v>0</v>
      </c>
      <c r="D120" s="195">
        <v>0</v>
      </c>
      <c r="E120" s="195" t="s">
        <v>198</v>
      </c>
      <c r="F120" s="195" t="s">
        <v>285</v>
      </c>
      <c r="G120" s="170" t="s">
        <v>445</v>
      </c>
      <c r="H120" s="171" t="s">
        <v>1187</v>
      </c>
      <c r="I120" s="170" t="s">
        <v>20</v>
      </c>
      <c r="J120" s="170" t="s">
        <v>172</v>
      </c>
      <c r="K120" s="170" t="s">
        <v>172</v>
      </c>
      <c r="L120" s="115" t="s">
        <v>1176</v>
      </c>
      <c r="M120" s="115" t="s">
        <v>1166</v>
      </c>
      <c r="N120" s="122">
        <v>0.05</v>
      </c>
      <c r="O120" s="122">
        <v>0</v>
      </c>
      <c r="P120" s="122">
        <v>0.05</v>
      </c>
      <c r="Q120" s="122">
        <v>0</v>
      </c>
      <c r="R120" s="199">
        <f t="shared" si="27"/>
        <v>0.1</v>
      </c>
      <c r="S120" s="203" t="s">
        <v>829</v>
      </c>
      <c r="T120" s="204" t="s">
        <v>1188</v>
      </c>
      <c r="U120" s="134">
        <f>+N120</f>
        <v>0.05</v>
      </c>
      <c r="V120" s="114">
        <f t="shared" si="32"/>
        <v>1</v>
      </c>
      <c r="W120" s="174" t="str">
        <f t="shared" si="31"/>
        <v>De acuerdo a lo programado</v>
      </c>
      <c r="X120" s="124" t="s">
        <v>1189</v>
      </c>
      <c r="Y120" s="113"/>
      <c r="Z120" s="114" t="str">
        <f t="shared" si="23"/>
        <v>No hay ejecución</v>
      </c>
      <c r="AA120" s="115" t="str">
        <f t="shared" si="28"/>
        <v>NA</v>
      </c>
      <c r="AB120" s="116"/>
      <c r="AC120" s="113"/>
      <c r="AD120" s="114" t="str">
        <f t="shared" si="24"/>
        <v>No hay ejecución</v>
      </c>
      <c r="AE120" s="115" t="str">
        <f t="shared" si="35"/>
        <v>NA</v>
      </c>
      <c r="AF120" s="116"/>
      <c r="AG120" s="113"/>
      <c r="AH120" s="114" t="str">
        <f t="shared" si="36"/>
        <v>No hay ejecución</v>
      </c>
      <c r="AI120" s="115" t="str">
        <f t="shared" si="25"/>
        <v>NA</v>
      </c>
      <c r="AJ120" s="116"/>
      <c r="AK120" s="205">
        <f t="shared" si="40"/>
        <v>0.05</v>
      </c>
      <c r="AL120" s="114">
        <f t="shared" si="29"/>
        <v>0.5</v>
      </c>
      <c r="AM120" s="115" t="str">
        <f t="shared" si="30"/>
        <v>En Riesgo de no Cumplimiento</v>
      </c>
      <c r="AN120" s="116"/>
      <c r="AO120" s="113">
        <v>0</v>
      </c>
      <c r="AP120" s="103" t="s">
        <v>502</v>
      </c>
    </row>
    <row r="121" spans="1:42" s="107" customFormat="1" ht="68.400000000000006" thickTop="1" thickBot="1">
      <c r="A121" s="63">
        <v>12</v>
      </c>
      <c r="B121" s="162">
        <v>0</v>
      </c>
      <c r="C121" s="162">
        <v>0</v>
      </c>
      <c r="D121" s="162">
        <v>0</v>
      </c>
      <c r="E121" s="162" t="s">
        <v>236</v>
      </c>
      <c r="F121" s="162" t="s">
        <v>72</v>
      </c>
      <c r="G121" s="163" t="s">
        <v>433</v>
      </c>
      <c r="H121" s="108" t="s">
        <v>1190</v>
      </c>
      <c r="I121" s="163" t="s">
        <v>20</v>
      </c>
      <c r="J121" s="163" t="s">
        <v>172</v>
      </c>
      <c r="K121" s="163" t="s">
        <v>172</v>
      </c>
      <c r="L121" s="105" t="s">
        <v>1191</v>
      </c>
      <c r="M121" s="105" t="s">
        <v>1192</v>
      </c>
      <c r="N121" s="133">
        <f>(N122+N123+N124+N125+N126)/3</f>
        <v>3</v>
      </c>
      <c r="O121" s="133">
        <f t="shared" ref="O121:Q121" si="41">(O122+O123+O124+O125+O126)/3</f>
        <v>0</v>
      </c>
      <c r="P121" s="133">
        <f t="shared" si="41"/>
        <v>1</v>
      </c>
      <c r="Q121" s="133">
        <f t="shared" si="41"/>
        <v>0</v>
      </c>
      <c r="R121" s="111">
        <f t="shared" si="27"/>
        <v>4</v>
      </c>
      <c r="S121" s="166" t="s">
        <v>1045</v>
      </c>
      <c r="T121" s="166" t="s">
        <v>1193</v>
      </c>
      <c r="U121" s="133">
        <f>(U122+U123+U124+U125+U126)/3</f>
        <v>3</v>
      </c>
      <c r="V121" s="100">
        <f>IF(U121="","No hay ejecución",IF(AND(N121=0),"No hay Programación", U121/N121))</f>
        <v>1</v>
      </c>
      <c r="W121" s="167" t="str">
        <f t="shared" si="31"/>
        <v>De acuerdo a lo programado</v>
      </c>
      <c r="X121" s="106" t="s">
        <v>1194</v>
      </c>
      <c r="Y121" s="133">
        <f t="shared" ref="Y121" si="42">(Y122+Y123+Y124+Y125+Y126)/3</f>
        <v>0.66666666666666663</v>
      </c>
      <c r="Z121" s="100" t="str">
        <f t="shared" si="23"/>
        <v>No hay Programación</v>
      </c>
      <c r="AA121" s="105" t="str">
        <f t="shared" si="28"/>
        <v>De acuerdo a lo programado</v>
      </c>
      <c r="AB121" s="106"/>
      <c r="AC121" s="133">
        <f>(AC122+AC123+AC124+AC125+AC126)/3</f>
        <v>0</v>
      </c>
      <c r="AD121" s="100">
        <f t="shared" si="24"/>
        <v>0</v>
      </c>
      <c r="AE121" s="105" t="str">
        <f t="shared" si="35"/>
        <v>En Riesgo de no Cumplimiento</v>
      </c>
      <c r="AF121" s="106"/>
      <c r="AG121" s="133">
        <f t="shared" ref="AG121" si="43">(AG122+AG123+AG124+AG125+AG126)/3</f>
        <v>0</v>
      </c>
      <c r="AH121" s="100" t="str">
        <f t="shared" si="36"/>
        <v>No hay Programación</v>
      </c>
      <c r="AI121" s="105" t="str">
        <f t="shared" si="25"/>
        <v>De acuerdo a lo programado</v>
      </c>
      <c r="AJ121" s="106"/>
      <c r="AK121" s="65">
        <f>U121+Y121+AC121+AG121</f>
        <v>3.6666666666666665</v>
      </c>
      <c r="AL121" s="100">
        <f t="shared" si="29"/>
        <v>0.91666666666666663</v>
      </c>
      <c r="AM121" s="105" t="str">
        <f t="shared" si="30"/>
        <v>De acuerdo a lo programado</v>
      </c>
      <c r="AN121" s="106"/>
      <c r="AO121" s="99">
        <f>SUM(AO122:AO126)</f>
        <v>0</v>
      </c>
      <c r="AP121" s="103" t="s">
        <v>502</v>
      </c>
    </row>
    <row r="122" spans="1:42" s="127" customFormat="1" ht="110.4" outlineLevel="1" thickTop="1" thickBot="1">
      <c r="A122" s="125" t="s">
        <v>1195</v>
      </c>
      <c r="B122" s="195">
        <v>0</v>
      </c>
      <c r="C122" s="195">
        <v>0</v>
      </c>
      <c r="D122" s="195">
        <v>0</v>
      </c>
      <c r="E122" s="195" t="s">
        <v>236</v>
      </c>
      <c r="F122" s="195" t="s">
        <v>72</v>
      </c>
      <c r="G122" s="170" t="s">
        <v>433</v>
      </c>
      <c r="H122" s="171" t="s">
        <v>1196</v>
      </c>
      <c r="I122" s="178" t="s">
        <v>20</v>
      </c>
      <c r="J122" s="178" t="s">
        <v>172</v>
      </c>
      <c r="K122" s="178" t="s">
        <v>172</v>
      </c>
      <c r="L122" s="123" t="s">
        <v>1197</v>
      </c>
      <c r="M122" s="123" t="s">
        <v>1192</v>
      </c>
      <c r="N122" s="181">
        <v>2</v>
      </c>
      <c r="O122" s="207">
        <v>0</v>
      </c>
      <c r="P122" s="207">
        <v>0</v>
      </c>
      <c r="Q122" s="207">
        <v>0</v>
      </c>
      <c r="R122" s="111">
        <f t="shared" si="27"/>
        <v>2</v>
      </c>
      <c r="S122" s="123" t="s">
        <v>895</v>
      </c>
      <c r="T122" s="204" t="s">
        <v>1198</v>
      </c>
      <c r="U122" s="113">
        <v>2</v>
      </c>
      <c r="V122" s="114">
        <f t="shared" ref="V122:V126" si="44">IF(U122="","No hay ejecución",IF(AND(N122=0),"No hay Programación", U122/N122))</f>
        <v>1</v>
      </c>
      <c r="W122" s="174" t="str">
        <f t="shared" si="31"/>
        <v>De acuerdo a lo programado</v>
      </c>
      <c r="X122" s="124" t="s">
        <v>1199</v>
      </c>
      <c r="Y122" s="113"/>
      <c r="Z122" s="114" t="str">
        <f t="shared" si="23"/>
        <v>No hay ejecución</v>
      </c>
      <c r="AA122" s="115" t="str">
        <f t="shared" si="28"/>
        <v>NA</v>
      </c>
      <c r="AB122" s="116"/>
      <c r="AC122" s="113"/>
      <c r="AD122" s="114" t="str">
        <f t="shared" si="24"/>
        <v>No hay ejecución</v>
      </c>
      <c r="AE122" s="115" t="str">
        <f t="shared" si="35"/>
        <v>NA</v>
      </c>
      <c r="AF122" s="116"/>
      <c r="AG122" s="113"/>
      <c r="AH122" s="114" t="str">
        <f t="shared" si="36"/>
        <v>No hay ejecución</v>
      </c>
      <c r="AI122" s="115" t="str">
        <f t="shared" si="25"/>
        <v>NA</v>
      </c>
      <c r="AJ122" s="116"/>
      <c r="AK122" s="187">
        <f t="shared" ref="AK122:AK126" si="45">U122+Y122+AC122+AG122</f>
        <v>2</v>
      </c>
      <c r="AL122" s="114">
        <f t="shared" si="29"/>
        <v>1</v>
      </c>
      <c r="AM122" s="115" t="str">
        <f t="shared" si="30"/>
        <v>De acuerdo a lo programado</v>
      </c>
      <c r="AN122" s="116"/>
      <c r="AO122" s="113">
        <v>0</v>
      </c>
      <c r="AP122" s="103" t="s">
        <v>502</v>
      </c>
    </row>
    <row r="123" spans="1:42" s="127" customFormat="1" ht="110.4" outlineLevel="1" thickTop="1" thickBot="1">
      <c r="A123" s="125" t="s">
        <v>1200</v>
      </c>
      <c r="B123" s="195">
        <v>0</v>
      </c>
      <c r="C123" s="195">
        <v>0</v>
      </c>
      <c r="D123" s="195">
        <v>0</v>
      </c>
      <c r="E123" s="195" t="s">
        <v>236</v>
      </c>
      <c r="F123" s="195" t="s">
        <v>72</v>
      </c>
      <c r="G123" s="170" t="s">
        <v>433</v>
      </c>
      <c r="H123" s="171" t="s">
        <v>1201</v>
      </c>
      <c r="I123" s="178" t="s">
        <v>20</v>
      </c>
      <c r="J123" s="178" t="s">
        <v>172</v>
      </c>
      <c r="K123" s="178" t="s">
        <v>172</v>
      </c>
      <c r="L123" s="123" t="s">
        <v>1202</v>
      </c>
      <c r="M123" s="123" t="s">
        <v>1192</v>
      </c>
      <c r="N123" s="181">
        <v>2</v>
      </c>
      <c r="O123" s="207">
        <v>0</v>
      </c>
      <c r="P123" s="207">
        <v>0</v>
      </c>
      <c r="Q123" s="207">
        <v>0</v>
      </c>
      <c r="R123" s="111">
        <f t="shared" si="27"/>
        <v>2</v>
      </c>
      <c r="S123" s="123" t="s">
        <v>895</v>
      </c>
      <c r="T123" s="204" t="s">
        <v>1203</v>
      </c>
      <c r="U123" s="113">
        <v>2</v>
      </c>
      <c r="V123" s="114">
        <f t="shared" si="44"/>
        <v>1</v>
      </c>
      <c r="W123" s="174" t="str">
        <f t="shared" si="31"/>
        <v>De acuerdo a lo programado</v>
      </c>
      <c r="X123" s="124" t="str">
        <f>+X122</f>
        <v>El 11/03/2022 se registró los siguientes proyectos en la base de datos de MIDEPLAN:
003018 Ejecución de proyectos de investigación y transferencia de tecnología agropecuaria para el mediano y pequeño productor
003019 Transferencia de recursos para las Federaciones de Centros Agrícolas Cantonales de las Regiones del Pacífico Sur y Huetar Atlántica.</v>
      </c>
      <c r="Y123" s="113"/>
      <c r="Z123" s="114" t="str">
        <f t="shared" si="23"/>
        <v>No hay ejecución</v>
      </c>
      <c r="AA123" s="115" t="str">
        <f t="shared" si="28"/>
        <v>NA</v>
      </c>
      <c r="AB123" s="116"/>
      <c r="AC123" s="113"/>
      <c r="AD123" s="114" t="str">
        <f t="shared" si="24"/>
        <v>No hay ejecución</v>
      </c>
      <c r="AE123" s="115" t="str">
        <f t="shared" si="35"/>
        <v>NA</v>
      </c>
      <c r="AF123" s="116"/>
      <c r="AG123" s="113"/>
      <c r="AH123" s="114" t="str">
        <f t="shared" si="36"/>
        <v>No hay ejecución</v>
      </c>
      <c r="AI123" s="115" t="str">
        <f t="shared" si="25"/>
        <v>NA</v>
      </c>
      <c r="AJ123" s="116"/>
      <c r="AK123" s="187">
        <f t="shared" si="45"/>
        <v>2</v>
      </c>
      <c r="AL123" s="114">
        <f t="shared" si="29"/>
        <v>1</v>
      </c>
      <c r="AM123" s="115" t="str">
        <f t="shared" si="30"/>
        <v>De acuerdo a lo programado</v>
      </c>
      <c r="AN123" s="116"/>
      <c r="AO123" s="113">
        <v>0</v>
      </c>
      <c r="AP123" s="103" t="s">
        <v>502</v>
      </c>
    </row>
    <row r="124" spans="1:42" s="127" customFormat="1" ht="94.8" outlineLevel="1" thickTop="1" thickBot="1">
      <c r="A124" s="125" t="s">
        <v>1204</v>
      </c>
      <c r="B124" s="195">
        <v>0</v>
      </c>
      <c r="C124" s="195">
        <v>0</v>
      </c>
      <c r="D124" s="195">
        <v>0</v>
      </c>
      <c r="E124" s="195" t="s">
        <v>236</v>
      </c>
      <c r="F124" s="195" t="s">
        <v>72</v>
      </c>
      <c r="G124" s="170" t="s">
        <v>433</v>
      </c>
      <c r="H124" s="171" t="s">
        <v>1196</v>
      </c>
      <c r="I124" s="178" t="s">
        <v>20</v>
      </c>
      <c r="J124" s="178" t="s">
        <v>172</v>
      </c>
      <c r="K124" s="178" t="s">
        <v>172</v>
      </c>
      <c r="L124" s="123" t="s">
        <v>1197</v>
      </c>
      <c r="M124" s="123" t="s">
        <v>1192</v>
      </c>
      <c r="N124" s="181">
        <v>1</v>
      </c>
      <c r="O124" s="207">
        <v>0</v>
      </c>
      <c r="P124" s="208">
        <v>1</v>
      </c>
      <c r="Q124" s="207">
        <v>0</v>
      </c>
      <c r="R124" s="111">
        <f t="shared" si="27"/>
        <v>2</v>
      </c>
      <c r="S124" s="123" t="s">
        <v>904</v>
      </c>
      <c r="T124" s="204" t="s">
        <v>1198</v>
      </c>
      <c r="U124" s="113">
        <v>1</v>
      </c>
      <c r="V124" s="114">
        <f t="shared" si="44"/>
        <v>1</v>
      </c>
      <c r="W124" s="174" t="str">
        <f t="shared" si="31"/>
        <v>De acuerdo a lo programado</v>
      </c>
      <c r="X124" s="209" t="s">
        <v>1205</v>
      </c>
      <c r="Y124" s="113">
        <v>1</v>
      </c>
      <c r="Z124" s="114" t="str">
        <f t="shared" si="23"/>
        <v>No hay Programación</v>
      </c>
      <c r="AA124" s="115" t="str">
        <f t="shared" si="28"/>
        <v>De acuerdo a lo programado</v>
      </c>
      <c r="AB124" s="116" t="s">
        <v>1206</v>
      </c>
      <c r="AC124" s="113"/>
      <c r="AD124" s="114" t="str">
        <f t="shared" si="24"/>
        <v>No hay ejecución</v>
      </c>
      <c r="AE124" s="115" t="str">
        <f t="shared" si="35"/>
        <v>NA</v>
      </c>
      <c r="AF124" s="116"/>
      <c r="AG124" s="113"/>
      <c r="AH124" s="114" t="str">
        <f t="shared" si="36"/>
        <v>No hay ejecución</v>
      </c>
      <c r="AI124" s="115" t="str">
        <f t="shared" si="25"/>
        <v>NA</v>
      </c>
      <c r="AJ124" s="116"/>
      <c r="AK124" s="187">
        <f t="shared" si="45"/>
        <v>2</v>
      </c>
      <c r="AL124" s="114">
        <f t="shared" si="29"/>
        <v>1</v>
      </c>
      <c r="AM124" s="115" t="str">
        <f t="shared" si="30"/>
        <v>De acuerdo a lo programado</v>
      </c>
      <c r="AN124" s="116"/>
      <c r="AO124" s="113">
        <v>0</v>
      </c>
      <c r="AP124" s="103" t="s">
        <v>502</v>
      </c>
    </row>
    <row r="125" spans="1:42" s="127" customFormat="1" ht="94.8" outlineLevel="1" thickTop="1" thickBot="1">
      <c r="A125" s="125" t="s">
        <v>1207</v>
      </c>
      <c r="B125" s="195">
        <v>0</v>
      </c>
      <c r="C125" s="195">
        <v>0</v>
      </c>
      <c r="D125" s="195">
        <v>0</v>
      </c>
      <c r="E125" s="195" t="s">
        <v>236</v>
      </c>
      <c r="F125" s="195" t="s">
        <v>72</v>
      </c>
      <c r="G125" s="170" t="s">
        <v>433</v>
      </c>
      <c r="H125" s="171" t="s">
        <v>1201</v>
      </c>
      <c r="I125" s="178" t="s">
        <v>20</v>
      </c>
      <c r="J125" s="178" t="s">
        <v>172</v>
      </c>
      <c r="K125" s="178" t="s">
        <v>172</v>
      </c>
      <c r="L125" s="123" t="s">
        <v>1202</v>
      </c>
      <c r="M125" s="123" t="s">
        <v>1192</v>
      </c>
      <c r="N125" s="181">
        <v>1</v>
      </c>
      <c r="O125" s="207">
        <v>0</v>
      </c>
      <c r="P125" s="207">
        <v>1</v>
      </c>
      <c r="Q125" s="207">
        <v>0</v>
      </c>
      <c r="R125" s="111">
        <f t="shared" si="27"/>
        <v>2</v>
      </c>
      <c r="S125" s="123" t="s">
        <v>904</v>
      </c>
      <c r="T125" s="204" t="s">
        <v>1203</v>
      </c>
      <c r="U125" s="113">
        <v>1</v>
      </c>
      <c r="V125" s="114">
        <f t="shared" si="44"/>
        <v>1</v>
      </c>
      <c r="W125" s="174" t="str">
        <f t="shared" si="31"/>
        <v>De acuerdo a lo programado</v>
      </c>
      <c r="X125" s="124" t="str">
        <f>+X124</f>
        <v>El 11/03/2022 se registró el siguiente proyecto en la base de datos de MIDEPLAN:
003020 Reconocimiento de beneficios ambientales por buenas prácticas agrícolas y pecuarias.</v>
      </c>
      <c r="Y125" s="113">
        <v>1</v>
      </c>
      <c r="Z125" s="114" t="str">
        <f t="shared" si="23"/>
        <v>No hay Programación</v>
      </c>
      <c r="AA125" s="115" t="str">
        <f t="shared" si="28"/>
        <v>De acuerdo a lo programado</v>
      </c>
      <c r="AB125" s="116" t="s">
        <v>1206</v>
      </c>
      <c r="AC125" s="113"/>
      <c r="AD125" s="114" t="str">
        <f t="shared" si="24"/>
        <v>No hay ejecución</v>
      </c>
      <c r="AE125" s="115" t="str">
        <f t="shared" si="35"/>
        <v>NA</v>
      </c>
      <c r="AF125" s="116"/>
      <c r="AG125" s="113"/>
      <c r="AH125" s="114" t="str">
        <f t="shared" si="36"/>
        <v>No hay ejecución</v>
      </c>
      <c r="AI125" s="115" t="str">
        <f t="shared" si="25"/>
        <v>NA</v>
      </c>
      <c r="AJ125" s="116"/>
      <c r="AK125" s="187">
        <f t="shared" si="45"/>
        <v>2</v>
      </c>
      <c r="AL125" s="114">
        <f t="shared" si="29"/>
        <v>1</v>
      </c>
      <c r="AM125" s="115" t="str">
        <f t="shared" si="30"/>
        <v>De acuerdo a lo programado</v>
      </c>
      <c r="AN125" s="116"/>
      <c r="AO125" s="113">
        <v>0</v>
      </c>
      <c r="AP125" s="103" t="s">
        <v>502</v>
      </c>
    </row>
    <row r="126" spans="1:42" s="127" customFormat="1" ht="149.4" outlineLevel="1" thickTop="1" thickBot="1">
      <c r="A126" s="125" t="s">
        <v>1208</v>
      </c>
      <c r="B126" s="195">
        <v>0</v>
      </c>
      <c r="C126" s="195">
        <v>0</v>
      </c>
      <c r="D126" s="195">
        <v>0</v>
      </c>
      <c r="E126" s="195" t="s">
        <v>236</v>
      </c>
      <c r="F126" s="195" t="s">
        <v>72</v>
      </c>
      <c r="G126" s="170" t="s">
        <v>433</v>
      </c>
      <c r="H126" s="171" t="s">
        <v>1209</v>
      </c>
      <c r="I126" s="178" t="s">
        <v>20</v>
      </c>
      <c r="J126" s="178" t="s">
        <v>172</v>
      </c>
      <c r="K126" s="178" t="s">
        <v>172</v>
      </c>
      <c r="L126" s="123" t="s">
        <v>1210</v>
      </c>
      <c r="M126" s="123" t="s">
        <v>1192</v>
      </c>
      <c r="N126" s="181">
        <v>3</v>
      </c>
      <c r="O126" s="207">
        <v>0</v>
      </c>
      <c r="P126" s="207">
        <v>1</v>
      </c>
      <c r="Q126" s="207">
        <v>0</v>
      </c>
      <c r="R126" s="111">
        <f t="shared" si="27"/>
        <v>4</v>
      </c>
      <c r="S126" s="123" t="s">
        <v>829</v>
      </c>
      <c r="T126" s="204" t="s">
        <v>1211</v>
      </c>
      <c r="U126" s="113">
        <v>3</v>
      </c>
      <c r="V126" s="114">
        <f t="shared" si="44"/>
        <v>1</v>
      </c>
      <c r="W126" s="174" t="str">
        <f t="shared" si="31"/>
        <v>De acuerdo a lo programado</v>
      </c>
      <c r="X126" s="209" t="s">
        <v>1212</v>
      </c>
      <c r="Y126" s="113"/>
      <c r="Z126" s="114" t="str">
        <f t="shared" si="23"/>
        <v>No hay ejecución</v>
      </c>
      <c r="AA126" s="115" t="str">
        <f t="shared" si="28"/>
        <v>NA</v>
      </c>
      <c r="AB126" s="116"/>
      <c r="AC126" s="113"/>
      <c r="AD126" s="114" t="str">
        <f t="shared" si="24"/>
        <v>No hay ejecución</v>
      </c>
      <c r="AE126" s="115" t="str">
        <f t="shared" si="35"/>
        <v>NA</v>
      </c>
      <c r="AF126" s="116"/>
      <c r="AG126" s="113"/>
      <c r="AH126" s="114" t="str">
        <f t="shared" si="36"/>
        <v>No hay ejecución</v>
      </c>
      <c r="AI126" s="115" t="str">
        <f t="shared" si="25"/>
        <v>NA</v>
      </c>
      <c r="AJ126" s="116"/>
      <c r="AK126" s="187">
        <f t="shared" si="45"/>
        <v>3</v>
      </c>
      <c r="AL126" s="114">
        <f t="shared" si="29"/>
        <v>0.75</v>
      </c>
      <c r="AM126" s="115" t="str">
        <f t="shared" si="30"/>
        <v>Atraso Leve</v>
      </c>
      <c r="AN126" s="116"/>
      <c r="AO126" s="113">
        <v>0</v>
      </c>
      <c r="AP126" s="103" t="s">
        <v>502</v>
      </c>
    </row>
    <row r="127" spans="1:42" s="107" customFormat="1" ht="49.2" thickTop="1" thickBot="1">
      <c r="A127" s="63">
        <v>13</v>
      </c>
      <c r="B127" s="162">
        <v>0</v>
      </c>
      <c r="C127" s="162">
        <v>0</v>
      </c>
      <c r="D127" s="162">
        <v>0</v>
      </c>
      <c r="E127" s="162">
        <v>0</v>
      </c>
      <c r="F127" s="162" t="s">
        <v>285</v>
      </c>
      <c r="G127" s="163" t="s">
        <v>445</v>
      </c>
      <c r="H127" s="108" t="s">
        <v>1213</v>
      </c>
      <c r="I127" s="163" t="s">
        <v>18</v>
      </c>
      <c r="J127" s="163" t="s">
        <v>172</v>
      </c>
      <c r="K127" s="163" t="s">
        <v>172</v>
      </c>
      <c r="L127" s="105" t="s">
        <v>1214</v>
      </c>
      <c r="M127" s="105" t="s">
        <v>1215</v>
      </c>
      <c r="N127" s="133">
        <f>(N129+N128+N130)/3</f>
        <v>1</v>
      </c>
      <c r="O127" s="133">
        <f>(O129+O128+O130)/3</f>
        <v>2</v>
      </c>
      <c r="P127" s="133">
        <f>(P129+P128+P130)/3</f>
        <v>1</v>
      </c>
      <c r="Q127" s="133">
        <f>(Q129+Q128+Q130)/3</f>
        <v>2</v>
      </c>
      <c r="R127" s="111">
        <f t="shared" si="27"/>
        <v>6</v>
      </c>
      <c r="S127" s="105" t="s">
        <v>1029</v>
      </c>
      <c r="T127" s="164" t="s">
        <v>1216</v>
      </c>
      <c r="U127" s="133">
        <f>(U129+U128+U130)/3</f>
        <v>1</v>
      </c>
      <c r="V127" s="100">
        <f>IF(U127="","No hay ejecución",IF(AND(N127=0),"No hay Programación", U127/N127))</f>
        <v>1</v>
      </c>
      <c r="W127" s="167" t="str">
        <f>IF(V127="No hay ejecución","NA",IF(V127&gt;=90%,"De acuerdo a lo programado",IF(V127&gt;=70%,"Atraso Leve",IF(V127&lt;70%,"En Riesgo de no Cumplimiento"))))</f>
        <v>De acuerdo a lo programado</v>
      </c>
      <c r="X127" s="106" t="s">
        <v>1217</v>
      </c>
      <c r="Y127" s="133">
        <v>1</v>
      </c>
      <c r="Z127" s="100">
        <f t="shared" si="23"/>
        <v>0.5</v>
      </c>
      <c r="AA127" s="105" t="str">
        <f t="shared" si="28"/>
        <v>En Riesgo de no Cumplimiento</v>
      </c>
      <c r="AB127" s="106" t="s">
        <v>1218</v>
      </c>
      <c r="AC127" s="133">
        <f>(AC129+AC128+AC130)/3</f>
        <v>0</v>
      </c>
      <c r="AD127" s="100">
        <f t="shared" si="24"/>
        <v>0</v>
      </c>
      <c r="AE127" s="105" t="str">
        <f t="shared" si="35"/>
        <v>En Riesgo de no Cumplimiento</v>
      </c>
      <c r="AF127" s="106"/>
      <c r="AG127" s="133">
        <f>(AG129+AG128+AG130)/3</f>
        <v>0</v>
      </c>
      <c r="AH127" s="100">
        <f t="shared" si="36"/>
        <v>0</v>
      </c>
      <c r="AI127" s="105" t="str">
        <f t="shared" si="25"/>
        <v>En Riesgo de no Cumplimiento</v>
      </c>
      <c r="AJ127" s="106"/>
      <c r="AK127" s="65">
        <f>U127+Y127+AC127+AG127</f>
        <v>2</v>
      </c>
      <c r="AL127" s="100">
        <f t="shared" si="29"/>
        <v>0.33333333333333331</v>
      </c>
      <c r="AM127" s="105" t="str">
        <f t="shared" si="30"/>
        <v>En Riesgo de no Cumplimiento</v>
      </c>
      <c r="AN127" s="106"/>
      <c r="AO127" s="99">
        <f>SUM(AO128:AO130)</f>
        <v>0</v>
      </c>
      <c r="AP127" s="103" t="s">
        <v>502</v>
      </c>
    </row>
    <row r="128" spans="1:42" s="127" customFormat="1" ht="40.200000000000003" outlineLevel="1" thickTop="1" thickBot="1">
      <c r="A128" s="125" t="s">
        <v>1219</v>
      </c>
      <c r="B128" s="195">
        <v>0</v>
      </c>
      <c r="C128" s="195">
        <v>0</v>
      </c>
      <c r="D128" s="195">
        <v>0</v>
      </c>
      <c r="E128" s="195">
        <v>0</v>
      </c>
      <c r="F128" s="195" t="s">
        <v>285</v>
      </c>
      <c r="G128" s="170" t="s">
        <v>445</v>
      </c>
      <c r="H128" s="171" t="s">
        <v>1220</v>
      </c>
      <c r="I128" s="178" t="s">
        <v>18</v>
      </c>
      <c r="J128" s="178" t="s">
        <v>172</v>
      </c>
      <c r="K128" s="178" t="s">
        <v>172</v>
      </c>
      <c r="L128" s="123" t="s">
        <v>1214</v>
      </c>
      <c r="M128" s="123" t="s">
        <v>1215</v>
      </c>
      <c r="N128" s="181">
        <v>1</v>
      </c>
      <c r="O128" s="181">
        <v>2</v>
      </c>
      <c r="P128" s="181">
        <v>1</v>
      </c>
      <c r="Q128" s="181">
        <v>2</v>
      </c>
      <c r="R128" s="111">
        <f t="shared" si="27"/>
        <v>6</v>
      </c>
      <c r="S128" s="123" t="s">
        <v>1029</v>
      </c>
      <c r="T128" s="180" t="s">
        <v>172</v>
      </c>
      <c r="U128" s="113">
        <v>1</v>
      </c>
      <c r="V128" s="114">
        <f>IF(U128="","No hay ejecución",IF(AND(N128=0),"No hay Programación", U128/N128))</f>
        <v>1</v>
      </c>
      <c r="W128" s="174" t="str">
        <f>IF(V128="No hay ejecución","NA",IF(V128&gt;=90%,"De acuerdo a lo programado",IF(V128&gt;=70%,"Atraso Leve",IF(V128&lt;70%,"En Riesgo de no Cumplimiento"))))</f>
        <v>De acuerdo a lo programado</v>
      </c>
      <c r="X128" s="124" t="s">
        <v>1221</v>
      </c>
      <c r="Y128" s="113">
        <v>1</v>
      </c>
      <c r="Z128" s="114">
        <f t="shared" si="23"/>
        <v>0.5</v>
      </c>
      <c r="AA128" s="115" t="str">
        <f t="shared" si="28"/>
        <v>En Riesgo de no Cumplimiento</v>
      </c>
      <c r="AB128" s="116"/>
      <c r="AC128" s="113"/>
      <c r="AD128" s="114" t="str">
        <f t="shared" si="24"/>
        <v>No hay ejecución</v>
      </c>
      <c r="AE128" s="115" t="str">
        <f t="shared" si="35"/>
        <v>NA</v>
      </c>
      <c r="AF128" s="116"/>
      <c r="AG128" s="113"/>
      <c r="AH128" s="114" t="str">
        <f t="shared" si="36"/>
        <v>No hay ejecución</v>
      </c>
      <c r="AI128" s="115" t="str">
        <f t="shared" si="25"/>
        <v>NA</v>
      </c>
      <c r="AJ128" s="116"/>
      <c r="AK128" s="187">
        <f>U128+Y128+AC128+AG128</f>
        <v>2</v>
      </c>
      <c r="AL128" s="114">
        <f t="shared" si="29"/>
        <v>0.33333333333333331</v>
      </c>
      <c r="AM128" s="115" t="str">
        <f t="shared" si="30"/>
        <v>En Riesgo de no Cumplimiento</v>
      </c>
      <c r="AN128" s="116"/>
      <c r="AO128" s="113">
        <v>0</v>
      </c>
      <c r="AP128" s="103" t="s">
        <v>502</v>
      </c>
    </row>
    <row r="129" spans="1:42" s="127" customFormat="1" ht="32.4" outlineLevel="1" thickTop="1" thickBot="1">
      <c r="A129" s="125" t="s">
        <v>1222</v>
      </c>
      <c r="B129" s="195">
        <v>0</v>
      </c>
      <c r="C129" s="195">
        <v>0</v>
      </c>
      <c r="D129" s="195">
        <v>0</v>
      </c>
      <c r="E129" s="195">
        <v>0</v>
      </c>
      <c r="F129" s="195" t="s">
        <v>285</v>
      </c>
      <c r="G129" s="170" t="s">
        <v>445</v>
      </c>
      <c r="H129" s="171" t="s">
        <v>1223</v>
      </c>
      <c r="I129" s="178" t="s">
        <v>20</v>
      </c>
      <c r="J129" s="178" t="s">
        <v>172</v>
      </c>
      <c r="K129" s="178" t="s">
        <v>172</v>
      </c>
      <c r="L129" s="123" t="s">
        <v>1214</v>
      </c>
      <c r="M129" s="123" t="s">
        <v>1215</v>
      </c>
      <c r="N129" s="181">
        <v>1</v>
      </c>
      <c r="O129" s="181">
        <v>2</v>
      </c>
      <c r="P129" s="181">
        <v>1</v>
      </c>
      <c r="Q129" s="181">
        <v>2</v>
      </c>
      <c r="R129" s="111">
        <f t="shared" si="27"/>
        <v>6</v>
      </c>
      <c r="S129" s="123" t="s">
        <v>1029</v>
      </c>
      <c r="T129" s="204" t="s">
        <v>1224</v>
      </c>
      <c r="U129" s="113">
        <v>1</v>
      </c>
      <c r="V129" s="114">
        <f t="shared" ref="V129:V192" si="46">IF(U129="","No hay ejecución",IF(AND(N129=0),"No hay Programación", U129/N129))</f>
        <v>1</v>
      </c>
      <c r="W129" s="174" t="str">
        <f t="shared" ref="W129:W153" si="47">IF(V129="No hay ejecución","NA",IF(V129&gt;=90%,"De acuerdo a lo programado",IF(V129&gt;=70%,"Atraso Leve",IF(V129&lt;70%,"En Riesgo de no Cumplimiento"))))</f>
        <v>De acuerdo a lo programado</v>
      </c>
      <c r="X129" s="124" t="s">
        <v>1225</v>
      </c>
      <c r="Y129" s="113">
        <v>1</v>
      </c>
      <c r="Z129" s="114">
        <f t="shared" si="23"/>
        <v>0.5</v>
      </c>
      <c r="AA129" s="115" t="str">
        <f t="shared" si="28"/>
        <v>En Riesgo de no Cumplimiento</v>
      </c>
      <c r="AB129" s="116"/>
      <c r="AC129" s="113"/>
      <c r="AD129" s="114" t="str">
        <f t="shared" si="24"/>
        <v>No hay ejecución</v>
      </c>
      <c r="AE129" s="115" t="str">
        <f t="shared" si="35"/>
        <v>NA</v>
      </c>
      <c r="AF129" s="116"/>
      <c r="AG129" s="113"/>
      <c r="AH129" s="114" t="str">
        <f t="shared" si="36"/>
        <v>No hay ejecución</v>
      </c>
      <c r="AI129" s="115" t="str">
        <f t="shared" si="25"/>
        <v>NA</v>
      </c>
      <c r="AJ129" s="116"/>
      <c r="AK129" s="187">
        <f t="shared" ref="AK129:AK130" si="48">U129+Y129+AC129+AG129</f>
        <v>2</v>
      </c>
      <c r="AL129" s="114">
        <f t="shared" si="29"/>
        <v>0.33333333333333331</v>
      </c>
      <c r="AM129" s="115" t="str">
        <f t="shared" si="30"/>
        <v>En Riesgo de no Cumplimiento</v>
      </c>
      <c r="AN129" s="116"/>
      <c r="AO129" s="113">
        <v>0</v>
      </c>
      <c r="AP129" s="103" t="s">
        <v>502</v>
      </c>
    </row>
    <row r="130" spans="1:42" s="127" customFormat="1" ht="32.4" outlineLevel="1" thickTop="1" thickBot="1">
      <c r="A130" s="125" t="s">
        <v>1226</v>
      </c>
      <c r="B130" s="195">
        <v>0</v>
      </c>
      <c r="C130" s="195">
        <v>0</v>
      </c>
      <c r="D130" s="195">
        <v>0</v>
      </c>
      <c r="E130" s="195">
        <v>0</v>
      </c>
      <c r="F130" s="195" t="s">
        <v>285</v>
      </c>
      <c r="G130" s="170" t="s">
        <v>445</v>
      </c>
      <c r="H130" s="171" t="s">
        <v>1227</v>
      </c>
      <c r="I130" s="178" t="s">
        <v>20</v>
      </c>
      <c r="J130" s="178" t="s">
        <v>172</v>
      </c>
      <c r="K130" s="178" t="s">
        <v>172</v>
      </c>
      <c r="L130" s="123" t="s">
        <v>1214</v>
      </c>
      <c r="M130" s="123" t="s">
        <v>1215</v>
      </c>
      <c r="N130" s="181">
        <v>1</v>
      </c>
      <c r="O130" s="181">
        <v>2</v>
      </c>
      <c r="P130" s="181">
        <v>1</v>
      </c>
      <c r="Q130" s="181">
        <v>2</v>
      </c>
      <c r="R130" s="111">
        <f t="shared" si="27"/>
        <v>6</v>
      </c>
      <c r="S130" s="123" t="s">
        <v>1029</v>
      </c>
      <c r="T130" s="204" t="s">
        <v>1224</v>
      </c>
      <c r="U130" s="113">
        <v>1</v>
      </c>
      <c r="V130" s="114">
        <f t="shared" si="46"/>
        <v>1</v>
      </c>
      <c r="W130" s="174" t="str">
        <f t="shared" si="47"/>
        <v>De acuerdo a lo programado</v>
      </c>
      <c r="X130" s="124" t="s">
        <v>1228</v>
      </c>
      <c r="Y130" s="113">
        <v>1</v>
      </c>
      <c r="Z130" s="114">
        <f t="shared" si="23"/>
        <v>0.5</v>
      </c>
      <c r="AA130" s="115" t="str">
        <f t="shared" si="28"/>
        <v>En Riesgo de no Cumplimiento</v>
      </c>
      <c r="AB130" s="116"/>
      <c r="AC130" s="113"/>
      <c r="AD130" s="114" t="str">
        <f t="shared" si="24"/>
        <v>No hay ejecución</v>
      </c>
      <c r="AE130" s="115" t="str">
        <f t="shared" si="35"/>
        <v>NA</v>
      </c>
      <c r="AF130" s="116"/>
      <c r="AG130" s="113"/>
      <c r="AH130" s="114" t="str">
        <f t="shared" si="36"/>
        <v>No hay ejecución</v>
      </c>
      <c r="AI130" s="115" t="str">
        <f t="shared" si="25"/>
        <v>NA</v>
      </c>
      <c r="AJ130" s="116"/>
      <c r="AK130" s="187">
        <f t="shared" si="48"/>
        <v>2</v>
      </c>
      <c r="AL130" s="114">
        <f t="shared" si="29"/>
        <v>0.33333333333333331</v>
      </c>
      <c r="AM130" s="115" t="str">
        <f t="shared" si="30"/>
        <v>En Riesgo de no Cumplimiento</v>
      </c>
      <c r="AN130" s="116"/>
      <c r="AO130" s="113">
        <v>0</v>
      </c>
      <c r="AP130" s="103" t="s">
        <v>502</v>
      </c>
    </row>
    <row r="131" spans="1:42" s="107" customFormat="1" ht="68.400000000000006" thickTop="1" thickBot="1">
      <c r="A131" s="63">
        <v>14</v>
      </c>
      <c r="B131" s="162">
        <v>0</v>
      </c>
      <c r="C131" s="162">
        <v>0</v>
      </c>
      <c r="D131" s="162">
        <v>0</v>
      </c>
      <c r="E131" s="162" t="s">
        <v>198</v>
      </c>
      <c r="F131" s="162" t="s">
        <v>285</v>
      </c>
      <c r="G131" s="163" t="s">
        <v>445</v>
      </c>
      <c r="H131" s="108" t="s">
        <v>1229</v>
      </c>
      <c r="I131" s="163" t="s">
        <v>18</v>
      </c>
      <c r="J131" s="163" t="s">
        <v>172</v>
      </c>
      <c r="K131" s="163" t="s">
        <v>172</v>
      </c>
      <c r="L131" s="105" t="s">
        <v>1230</v>
      </c>
      <c r="M131" s="105" t="s">
        <v>1166</v>
      </c>
      <c r="N131" s="64">
        <f>N132+N133</f>
        <v>14</v>
      </c>
      <c r="O131" s="64">
        <f t="shared" ref="O131:Q131" si="49">O132+O133</f>
        <v>15</v>
      </c>
      <c r="P131" s="64">
        <f t="shared" si="49"/>
        <v>14</v>
      </c>
      <c r="Q131" s="64">
        <f t="shared" si="49"/>
        <v>15</v>
      </c>
      <c r="R131" s="111">
        <f t="shared" si="27"/>
        <v>58</v>
      </c>
      <c r="S131" s="105" t="s">
        <v>1029</v>
      </c>
      <c r="T131" s="164" t="s">
        <v>1231</v>
      </c>
      <c r="U131" s="188">
        <f>U132+U133</f>
        <v>10</v>
      </c>
      <c r="V131" s="130">
        <f t="shared" si="46"/>
        <v>0.7142857142857143</v>
      </c>
      <c r="W131" s="210" t="str">
        <f t="shared" si="47"/>
        <v>Atraso Leve</v>
      </c>
      <c r="X131" s="106" t="s">
        <v>1232</v>
      </c>
      <c r="Y131" s="211">
        <f>Y132+Y133</f>
        <v>2</v>
      </c>
      <c r="Z131" s="130">
        <f t="shared" si="23"/>
        <v>0.13333333333333333</v>
      </c>
      <c r="AA131" s="131" t="str">
        <f t="shared" si="28"/>
        <v>En Riesgo de no Cumplimiento</v>
      </c>
      <c r="AB131" s="136"/>
      <c r="AC131" s="211">
        <f>AC132+AC133</f>
        <v>0</v>
      </c>
      <c r="AD131" s="130">
        <f t="shared" si="24"/>
        <v>0</v>
      </c>
      <c r="AE131" s="131" t="str">
        <f t="shared" si="35"/>
        <v>En Riesgo de no Cumplimiento</v>
      </c>
      <c r="AF131" s="136"/>
      <c r="AG131" s="211">
        <f>AG132+AG133</f>
        <v>0</v>
      </c>
      <c r="AH131" s="130">
        <f t="shared" si="36"/>
        <v>0</v>
      </c>
      <c r="AI131" s="131" t="str">
        <f t="shared" si="25"/>
        <v>En Riesgo de no Cumplimiento</v>
      </c>
      <c r="AJ131" s="136"/>
      <c r="AK131" s="211">
        <f>U131+Y131+AC131+AG131</f>
        <v>12</v>
      </c>
      <c r="AL131" s="130">
        <f t="shared" si="29"/>
        <v>0.20689655172413793</v>
      </c>
      <c r="AM131" s="131" t="str">
        <f t="shared" si="30"/>
        <v>En Riesgo de no Cumplimiento</v>
      </c>
      <c r="AN131" s="106"/>
      <c r="AO131" s="99">
        <f>SUM(AO132:AO133)</f>
        <v>0</v>
      </c>
      <c r="AP131" s="103" t="s">
        <v>502</v>
      </c>
    </row>
    <row r="132" spans="1:42" s="127" customFormat="1" ht="67.2" outlineLevel="1" thickTop="1" thickBot="1">
      <c r="A132" s="125" t="s">
        <v>1233</v>
      </c>
      <c r="B132" s="195">
        <v>0</v>
      </c>
      <c r="C132" s="195">
        <v>0</v>
      </c>
      <c r="D132" s="195">
        <v>0</v>
      </c>
      <c r="E132" s="195" t="s">
        <v>198</v>
      </c>
      <c r="F132" s="195" t="s">
        <v>285</v>
      </c>
      <c r="G132" s="170" t="s">
        <v>445</v>
      </c>
      <c r="H132" s="171" t="s">
        <v>1234</v>
      </c>
      <c r="I132" s="178" t="s">
        <v>20</v>
      </c>
      <c r="J132" s="178" t="s">
        <v>172</v>
      </c>
      <c r="K132" s="178" t="s">
        <v>172</v>
      </c>
      <c r="L132" s="123" t="s">
        <v>1235</v>
      </c>
      <c r="M132" s="123" t="s">
        <v>1166</v>
      </c>
      <c r="N132" s="181">
        <v>4</v>
      </c>
      <c r="O132" s="181">
        <v>5</v>
      </c>
      <c r="P132" s="181">
        <v>4</v>
      </c>
      <c r="Q132" s="181">
        <v>5</v>
      </c>
      <c r="R132" s="111">
        <f t="shared" si="27"/>
        <v>18</v>
      </c>
      <c r="S132" s="123" t="s">
        <v>1029</v>
      </c>
      <c r="T132" s="204" t="s">
        <v>1236</v>
      </c>
      <c r="U132" s="113">
        <v>3</v>
      </c>
      <c r="V132" s="114">
        <f t="shared" si="46"/>
        <v>0.75</v>
      </c>
      <c r="W132" s="212" t="str">
        <f t="shared" si="47"/>
        <v>Atraso Leve</v>
      </c>
      <c r="X132" s="124" t="s">
        <v>1237</v>
      </c>
      <c r="Y132" s="113">
        <v>1</v>
      </c>
      <c r="Z132" s="114">
        <f t="shared" si="23"/>
        <v>0.2</v>
      </c>
      <c r="AA132" s="115" t="str">
        <f t="shared" si="28"/>
        <v>En Riesgo de no Cumplimiento</v>
      </c>
      <c r="AB132" s="213" t="s">
        <v>1238</v>
      </c>
      <c r="AC132" s="113"/>
      <c r="AD132" s="114" t="str">
        <f t="shared" si="24"/>
        <v>No hay ejecución</v>
      </c>
      <c r="AE132" s="115" t="str">
        <f t="shared" si="35"/>
        <v>NA</v>
      </c>
      <c r="AF132" s="116"/>
      <c r="AG132" s="113"/>
      <c r="AH132" s="114" t="str">
        <f t="shared" si="36"/>
        <v>No hay ejecución</v>
      </c>
      <c r="AI132" s="115" t="str">
        <f t="shared" si="25"/>
        <v>NA</v>
      </c>
      <c r="AJ132" s="116"/>
      <c r="AK132" s="187">
        <f>U132+Y132+AC132+AG132</f>
        <v>4</v>
      </c>
      <c r="AL132" s="114">
        <f t="shared" si="29"/>
        <v>0.22222222222222221</v>
      </c>
      <c r="AM132" s="115" t="str">
        <f t="shared" si="30"/>
        <v>En Riesgo de no Cumplimiento</v>
      </c>
      <c r="AN132" s="116"/>
      <c r="AO132" s="113">
        <v>0</v>
      </c>
      <c r="AP132" s="103" t="s">
        <v>502</v>
      </c>
    </row>
    <row r="133" spans="1:42" s="127" customFormat="1" ht="94.8" outlineLevel="1" thickTop="1" thickBot="1">
      <c r="A133" s="125" t="s">
        <v>1239</v>
      </c>
      <c r="B133" s="195">
        <v>0</v>
      </c>
      <c r="C133" s="195">
        <v>0</v>
      </c>
      <c r="D133" s="195">
        <v>0</v>
      </c>
      <c r="E133" s="195" t="s">
        <v>198</v>
      </c>
      <c r="F133" s="195" t="s">
        <v>285</v>
      </c>
      <c r="G133" s="170" t="s">
        <v>445</v>
      </c>
      <c r="H133" s="171" t="s">
        <v>1240</v>
      </c>
      <c r="I133" s="178" t="s">
        <v>20</v>
      </c>
      <c r="J133" s="178" t="s">
        <v>172</v>
      </c>
      <c r="K133" s="178" t="s">
        <v>172</v>
      </c>
      <c r="L133" s="123" t="s">
        <v>1241</v>
      </c>
      <c r="M133" s="123" t="s">
        <v>1166</v>
      </c>
      <c r="N133" s="181">
        <v>10</v>
      </c>
      <c r="O133" s="181">
        <v>10</v>
      </c>
      <c r="P133" s="181">
        <v>10</v>
      </c>
      <c r="Q133" s="181">
        <v>10</v>
      </c>
      <c r="R133" s="111">
        <f>N133+O133+P133+Q133</f>
        <v>40</v>
      </c>
      <c r="S133" s="123" t="s">
        <v>1029</v>
      </c>
      <c r="T133" s="204" t="s">
        <v>1242</v>
      </c>
      <c r="U133" s="113">
        <v>7</v>
      </c>
      <c r="V133" s="114">
        <f t="shared" si="46"/>
        <v>0.7</v>
      </c>
      <c r="W133" s="212" t="str">
        <f t="shared" si="47"/>
        <v>Atraso Leve</v>
      </c>
      <c r="X133" s="124" t="s">
        <v>1243</v>
      </c>
      <c r="Y133" s="113">
        <v>1</v>
      </c>
      <c r="Z133" s="114">
        <f t="shared" si="23"/>
        <v>0.1</v>
      </c>
      <c r="AA133" s="115" t="str">
        <f t="shared" si="28"/>
        <v>En Riesgo de no Cumplimiento</v>
      </c>
      <c r="AB133" s="116" t="s">
        <v>1244</v>
      </c>
      <c r="AC133" s="113"/>
      <c r="AD133" s="114" t="str">
        <f t="shared" si="24"/>
        <v>No hay ejecución</v>
      </c>
      <c r="AE133" s="115" t="str">
        <f t="shared" si="35"/>
        <v>NA</v>
      </c>
      <c r="AF133" s="116"/>
      <c r="AG133" s="113"/>
      <c r="AH133" s="114" t="str">
        <f t="shared" si="36"/>
        <v>No hay ejecución</v>
      </c>
      <c r="AI133" s="115" t="str">
        <f t="shared" si="25"/>
        <v>NA</v>
      </c>
      <c r="AJ133" s="116"/>
      <c r="AK133" s="187">
        <f t="shared" ref="AK133:AK142" si="50">U133+Y133+AC133+AG133</f>
        <v>8</v>
      </c>
      <c r="AL133" s="114">
        <f t="shared" si="29"/>
        <v>0.2</v>
      </c>
      <c r="AM133" s="115" t="str">
        <f t="shared" si="30"/>
        <v>En Riesgo de no Cumplimiento</v>
      </c>
      <c r="AN133" s="116"/>
      <c r="AO133" s="113">
        <v>0</v>
      </c>
      <c r="AP133" s="103" t="s">
        <v>502</v>
      </c>
    </row>
    <row r="134" spans="1:42" s="107" customFormat="1" ht="39.6" thickTop="1" thickBot="1">
      <c r="A134" s="63">
        <v>15</v>
      </c>
      <c r="B134" s="162">
        <v>0</v>
      </c>
      <c r="C134" s="162">
        <v>0</v>
      </c>
      <c r="D134" s="162">
        <v>0</v>
      </c>
      <c r="E134" s="162" t="s">
        <v>198</v>
      </c>
      <c r="F134" s="162" t="s">
        <v>285</v>
      </c>
      <c r="G134" s="163" t="s">
        <v>445</v>
      </c>
      <c r="H134" s="108" t="s">
        <v>1245</v>
      </c>
      <c r="I134" s="163" t="s">
        <v>18</v>
      </c>
      <c r="J134" s="163" t="s">
        <v>172</v>
      </c>
      <c r="K134" s="163" t="s">
        <v>172</v>
      </c>
      <c r="L134" s="105" t="s">
        <v>1246</v>
      </c>
      <c r="M134" s="105" t="s">
        <v>828</v>
      </c>
      <c r="N134" s="64">
        <f>N135</f>
        <v>0</v>
      </c>
      <c r="O134" s="64">
        <f t="shared" ref="O134:Q134" si="51">O135</f>
        <v>1</v>
      </c>
      <c r="P134" s="64">
        <f t="shared" si="51"/>
        <v>0</v>
      </c>
      <c r="Q134" s="64">
        <f t="shared" si="51"/>
        <v>0</v>
      </c>
      <c r="R134" s="111">
        <f t="shared" si="27"/>
        <v>1</v>
      </c>
      <c r="S134" s="105" t="s">
        <v>1029</v>
      </c>
      <c r="T134" s="164" t="s">
        <v>1247</v>
      </c>
      <c r="U134" s="188">
        <f>+U135</f>
        <v>0</v>
      </c>
      <c r="V134" s="130" t="str">
        <f t="shared" si="46"/>
        <v>No hay Programación</v>
      </c>
      <c r="W134" s="214" t="str">
        <f>IF(V134="No hay ejecución","NA",IF(V134&gt;=90%,"De acuerdo a lo programado",IF(V134&gt;=70%,"Atraso Leve",IF(V134&lt;70%,"En Riesgo de no Cumplimiento"))))</f>
        <v>De acuerdo a lo programado</v>
      </c>
      <c r="X134" s="136" t="s">
        <v>1248</v>
      </c>
      <c r="Y134" s="211">
        <f>+Y135</f>
        <v>0</v>
      </c>
      <c r="Z134" s="130">
        <f t="shared" ref="Z134:Z157" si="52">IF(Y134="","No hay ejecución",IF(AND(O134=0),"No hay Programación", Y134/O134))</f>
        <v>0</v>
      </c>
      <c r="AA134" s="131" t="str">
        <f t="shared" si="28"/>
        <v>En Riesgo de no Cumplimiento</v>
      </c>
      <c r="AB134" s="136"/>
      <c r="AC134" s="211">
        <f>+AC135</f>
        <v>0</v>
      </c>
      <c r="AD134" s="130" t="str">
        <f t="shared" ref="AD134:AD157" si="53">IF(AC134="","No hay ejecución",IF(AND(P134=0),"No hay Programación", AC134/P134))</f>
        <v>No hay Programación</v>
      </c>
      <c r="AE134" s="131" t="str">
        <f t="shared" si="35"/>
        <v>De acuerdo a lo programado</v>
      </c>
      <c r="AF134" s="136"/>
      <c r="AG134" s="211">
        <f>+AG135</f>
        <v>0</v>
      </c>
      <c r="AH134" s="130" t="str">
        <f t="shared" si="36"/>
        <v>No hay Programación</v>
      </c>
      <c r="AI134" s="131" t="str">
        <f t="shared" ref="AI134:AI157" si="54">IF(AH134="No hay ejecución","NA",IF(AH134&gt;=90%,"De acuerdo a lo programado",IF(AH134&gt;=70%,"Atraso Leve",IF(AH134&lt;70%,"En Riesgo de no Cumplimiento"))))</f>
        <v>De acuerdo a lo programado</v>
      </c>
      <c r="AJ134" s="136"/>
      <c r="AK134" s="211">
        <f>U134+Y134+AC134+AG134</f>
        <v>0</v>
      </c>
      <c r="AL134" s="130" t="str">
        <f t="shared" si="29"/>
        <v>No hay ejecución</v>
      </c>
      <c r="AM134" s="131" t="str">
        <f t="shared" si="30"/>
        <v>NC</v>
      </c>
      <c r="AN134" s="106"/>
      <c r="AO134" s="99">
        <f>+AO135</f>
        <v>0</v>
      </c>
      <c r="AP134" s="103" t="s">
        <v>502</v>
      </c>
    </row>
    <row r="135" spans="1:42" s="127" customFormat="1" ht="32.4" outlineLevel="1" thickTop="1" thickBot="1">
      <c r="A135" s="125" t="s">
        <v>1249</v>
      </c>
      <c r="B135" s="195">
        <v>0</v>
      </c>
      <c r="C135" s="195">
        <v>0</v>
      </c>
      <c r="D135" s="195">
        <v>0</v>
      </c>
      <c r="E135" s="195" t="s">
        <v>198</v>
      </c>
      <c r="F135" s="195" t="s">
        <v>285</v>
      </c>
      <c r="G135" s="170" t="s">
        <v>445</v>
      </c>
      <c r="H135" s="171" t="s">
        <v>1250</v>
      </c>
      <c r="I135" s="178" t="s">
        <v>20</v>
      </c>
      <c r="J135" s="178" t="s">
        <v>172</v>
      </c>
      <c r="K135" s="178" t="s">
        <v>172</v>
      </c>
      <c r="L135" s="123" t="s">
        <v>1251</v>
      </c>
      <c r="M135" s="123" t="s">
        <v>828</v>
      </c>
      <c r="N135" s="181">
        <v>0</v>
      </c>
      <c r="O135" s="181">
        <v>1</v>
      </c>
      <c r="P135" s="181">
        <v>0</v>
      </c>
      <c r="Q135" s="181">
        <v>0</v>
      </c>
      <c r="R135" s="111">
        <f t="shared" si="27"/>
        <v>1</v>
      </c>
      <c r="S135" s="123" t="s">
        <v>1029</v>
      </c>
      <c r="T135" s="204" t="s">
        <v>1252</v>
      </c>
      <c r="U135" s="113">
        <v>0</v>
      </c>
      <c r="V135" s="114" t="str">
        <f>IF(U135="","No hay ejecución",IF(AND(N135=0),"No hay Programación", U135/N135))</f>
        <v>No hay Programación</v>
      </c>
      <c r="W135" s="174" t="str">
        <f>IF(V135="No hay ejecución","NA",IF(V135&gt;=90%,"De acuerdo a lo programado",IF(V135&gt;=70%,"Atraso Leve",IF(V135&lt;70%,"En Riesgo de no Cumplimiento"))))</f>
        <v>De acuerdo a lo programado</v>
      </c>
      <c r="X135" s="116" t="s">
        <v>1253</v>
      </c>
      <c r="Y135" s="113"/>
      <c r="Z135" s="114" t="str">
        <f t="shared" si="52"/>
        <v>No hay ejecución</v>
      </c>
      <c r="AA135" s="115" t="str">
        <f t="shared" si="28"/>
        <v>NA</v>
      </c>
      <c r="AB135" s="116" t="s">
        <v>1254</v>
      </c>
      <c r="AC135" s="113"/>
      <c r="AD135" s="114" t="str">
        <f t="shared" si="53"/>
        <v>No hay ejecución</v>
      </c>
      <c r="AE135" s="115" t="str">
        <f t="shared" si="35"/>
        <v>NA</v>
      </c>
      <c r="AF135" s="116"/>
      <c r="AG135" s="113"/>
      <c r="AH135" s="114" t="str">
        <f t="shared" si="36"/>
        <v>No hay ejecución</v>
      </c>
      <c r="AI135" s="115" t="str">
        <f t="shared" si="54"/>
        <v>NA</v>
      </c>
      <c r="AJ135" s="116"/>
      <c r="AK135" s="187">
        <f t="shared" si="50"/>
        <v>0</v>
      </c>
      <c r="AL135" s="114" t="str">
        <f t="shared" si="29"/>
        <v>No hay ejecución</v>
      </c>
      <c r="AM135" s="115" t="str">
        <f t="shared" si="30"/>
        <v>NC</v>
      </c>
      <c r="AN135" s="116"/>
      <c r="AO135" s="113">
        <v>0</v>
      </c>
      <c r="AP135" s="103" t="s">
        <v>502</v>
      </c>
    </row>
    <row r="136" spans="1:42" s="107" customFormat="1" ht="58.8" thickTop="1" thickBot="1">
      <c r="A136" s="63">
        <v>16</v>
      </c>
      <c r="B136" s="162">
        <v>0</v>
      </c>
      <c r="C136" s="162">
        <v>0</v>
      </c>
      <c r="D136" s="162">
        <v>0</v>
      </c>
      <c r="E136" s="162" t="s">
        <v>216</v>
      </c>
      <c r="F136" s="162" t="s">
        <v>285</v>
      </c>
      <c r="G136" s="163" t="s">
        <v>445</v>
      </c>
      <c r="H136" s="108" t="s">
        <v>1255</v>
      </c>
      <c r="I136" s="163" t="s">
        <v>18</v>
      </c>
      <c r="J136" s="163" t="s">
        <v>172</v>
      </c>
      <c r="K136" s="163" t="s">
        <v>172</v>
      </c>
      <c r="L136" s="105" t="s">
        <v>1256</v>
      </c>
      <c r="M136" s="105" t="s">
        <v>1257</v>
      </c>
      <c r="N136" s="64">
        <v>0</v>
      </c>
      <c r="O136" s="64">
        <v>0</v>
      </c>
      <c r="P136" s="64">
        <v>1</v>
      </c>
      <c r="Q136" s="64">
        <v>0</v>
      </c>
      <c r="R136" s="111">
        <f>N136+O136+P136+Q136</f>
        <v>1</v>
      </c>
      <c r="S136" s="105" t="s">
        <v>1029</v>
      </c>
      <c r="T136" s="164" t="s">
        <v>1258</v>
      </c>
      <c r="U136" s="132">
        <v>0</v>
      </c>
      <c r="V136" s="130" t="str">
        <f t="shared" si="46"/>
        <v>No hay Programación</v>
      </c>
      <c r="W136" s="214" t="str">
        <f t="shared" si="47"/>
        <v>De acuerdo a lo programado</v>
      </c>
      <c r="X136" s="136" t="s">
        <v>1248</v>
      </c>
      <c r="Y136" s="137"/>
      <c r="Z136" s="130" t="str">
        <f t="shared" si="52"/>
        <v>No hay ejecución</v>
      </c>
      <c r="AA136" s="131" t="str">
        <f t="shared" si="28"/>
        <v>NA</v>
      </c>
      <c r="AB136" s="136"/>
      <c r="AC136" s="137"/>
      <c r="AD136" s="130" t="str">
        <f t="shared" si="53"/>
        <v>No hay ejecución</v>
      </c>
      <c r="AE136" s="131" t="str">
        <f t="shared" si="35"/>
        <v>NA</v>
      </c>
      <c r="AF136" s="136"/>
      <c r="AG136" s="137"/>
      <c r="AH136" s="130" t="str">
        <f t="shared" si="36"/>
        <v>No hay ejecución</v>
      </c>
      <c r="AI136" s="131" t="str">
        <f t="shared" si="54"/>
        <v>NA</v>
      </c>
      <c r="AJ136" s="136"/>
      <c r="AK136" s="211">
        <f t="shared" si="50"/>
        <v>0</v>
      </c>
      <c r="AL136" s="130" t="str">
        <f t="shared" si="29"/>
        <v>No hay ejecución</v>
      </c>
      <c r="AM136" s="131" t="str">
        <f t="shared" si="30"/>
        <v>NC</v>
      </c>
      <c r="AN136" s="106"/>
      <c r="AO136" s="99">
        <v>0</v>
      </c>
      <c r="AP136" s="103" t="s">
        <v>502</v>
      </c>
    </row>
    <row r="137" spans="1:42" s="127" customFormat="1" ht="71.400000000000006" outlineLevel="1" thickTop="1" thickBot="1">
      <c r="A137" s="125" t="s">
        <v>1259</v>
      </c>
      <c r="B137" s="195">
        <v>0</v>
      </c>
      <c r="C137" s="195">
        <v>0</v>
      </c>
      <c r="D137" s="195">
        <v>0</v>
      </c>
      <c r="E137" s="195" t="s">
        <v>216</v>
      </c>
      <c r="F137" s="195" t="s">
        <v>285</v>
      </c>
      <c r="G137" s="170" t="s">
        <v>445</v>
      </c>
      <c r="H137" s="171" t="s">
        <v>1260</v>
      </c>
      <c r="I137" s="178"/>
      <c r="J137" s="178"/>
      <c r="K137" s="178"/>
      <c r="L137" s="123" t="s">
        <v>1261</v>
      </c>
      <c r="M137" s="123" t="s">
        <v>1257</v>
      </c>
      <c r="N137" s="181">
        <v>1</v>
      </c>
      <c r="O137" s="181" t="s">
        <v>1262</v>
      </c>
      <c r="P137" s="181" t="s">
        <v>1262</v>
      </c>
      <c r="Q137" s="181" t="s">
        <v>1262</v>
      </c>
      <c r="R137" s="111">
        <v>1</v>
      </c>
      <c r="S137" s="123" t="s">
        <v>1029</v>
      </c>
      <c r="T137" s="180" t="s">
        <v>172</v>
      </c>
      <c r="U137" s="113">
        <v>1</v>
      </c>
      <c r="V137" s="114">
        <f>IF(U137="","No hay ejecución",IF(AND(N137=0),"No hay Programación", U137/N137))</f>
        <v>1</v>
      </c>
      <c r="W137" s="174" t="str">
        <f t="shared" si="47"/>
        <v>De acuerdo a lo programado</v>
      </c>
      <c r="X137" s="116" t="s">
        <v>1263</v>
      </c>
      <c r="Y137" s="113"/>
      <c r="Z137" s="114" t="s">
        <v>1264</v>
      </c>
      <c r="AA137" s="115"/>
      <c r="AC137" s="113"/>
      <c r="AD137" s="114"/>
      <c r="AE137" s="115"/>
      <c r="AF137" s="116"/>
      <c r="AG137" s="113"/>
      <c r="AH137" s="114"/>
      <c r="AI137" s="115"/>
      <c r="AJ137" s="116"/>
      <c r="AK137" s="187">
        <f t="shared" si="50"/>
        <v>1</v>
      </c>
      <c r="AL137" s="114"/>
      <c r="AM137" s="115"/>
      <c r="AN137" s="116"/>
      <c r="AO137" s="113"/>
      <c r="AP137" s="103" t="s">
        <v>502</v>
      </c>
    </row>
    <row r="138" spans="1:42" s="127" customFormat="1" ht="10.8" outlineLevel="1" thickTop="1" thickBot="1">
      <c r="A138" s="125" t="s">
        <v>1265</v>
      </c>
      <c r="B138" s="195">
        <v>0</v>
      </c>
      <c r="C138" s="195">
        <v>0</v>
      </c>
      <c r="D138" s="195">
        <v>0</v>
      </c>
      <c r="E138" s="195" t="s">
        <v>216</v>
      </c>
      <c r="F138" s="195" t="s">
        <v>285</v>
      </c>
      <c r="G138" s="170" t="s">
        <v>445</v>
      </c>
      <c r="H138" s="171" t="s">
        <v>1266</v>
      </c>
      <c r="I138" s="178"/>
      <c r="J138" s="178"/>
      <c r="K138" s="178"/>
      <c r="L138" s="123" t="s">
        <v>1267</v>
      </c>
      <c r="M138" s="123" t="s">
        <v>1257</v>
      </c>
      <c r="N138" s="181" t="s">
        <v>1262</v>
      </c>
      <c r="O138" s="181">
        <v>1</v>
      </c>
      <c r="P138" s="181" t="s">
        <v>1262</v>
      </c>
      <c r="Q138" s="181" t="s">
        <v>1262</v>
      </c>
      <c r="R138" s="111">
        <v>1</v>
      </c>
      <c r="S138" s="123" t="s">
        <v>1029</v>
      </c>
      <c r="T138" s="180" t="s">
        <v>172</v>
      </c>
      <c r="U138" s="113">
        <v>0</v>
      </c>
      <c r="V138" s="114" t="s">
        <v>1268</v>
      </c>
      <c r="W138" s="174" t="str">
        <f>IF(V138="No hay ejecución","NA",IF(V138&gt;=90%,"De acuerdo a lo programado",IF(V138&gt;=70%,"Atraso Leve",IF(V138&lt;70%,"En Riesgo de no Cumplimiento"))))</f>
        <v>De acuerdo a lo programado</v>
      </c>
      <c r="X138" s="112" t="s">
        <v>172</v>
      </c>
      <c r="Y138" s="113"/>
      <c r="Z138" s="114"/>
      <c r="AA138" s="115"/>
      <c r="AB138" s="116"/>
      <c r="AC138" s="113"/>
      <c r="AD138" s="114"/>
      <c r="AE138" s="115"/>
      <c r="AF138" s="116"/>
      <c r="AG138" s="113"/>
      <c r="AH138" s="114"/>
      <c r="AI138" s="115"/>
      <c r="AJ138" s="116"/>
      <c r="AK138" s="187">
        <f t="shared" si="50"/>
        <v>0</v>
      </c>
      <c r="AL138" s="114"/>
      <c r="AM138" s="115"/>
      <c r="AN138" s="116"/>
      <c r="AO138" s="113"/>
      <c r="AP138" s="103" t="s">
        <v>502</v>
      </c>
    </row>
    <row r="139" spans="1:42" s="127" customFormat="1" ht="16.8" outlineLevel="1" thickTop="1" thickBot="1">
      <c r="A139" s="125" t="s">
        <v>1269</v>
      </c>
      <c r="B139" s="195">
        <v>0</v>
      </c>
      <c r="C139" s="195">
        <v>0</v>
      </c>
      <c r="D139" s="195">
        <v>0</v>
      </c>
      <c r="E139" s="195" t="s">
        <v>216</v>
      </c>
      <c r="F139" s="195" t="s">
        <v>285</v>
      </c>
      <c r="G139" s="170" t="s">
        <v>445</v>
      </c>
      <c r="H139" s="171" t="s">
        <v>1270</v>
      </c>
      <c r="I139" s="178"/>
      <c r="J139" s="178"/>
      <c r="K139" s="178"/>
      <c r="L139" s="123" t="s">
        <v>1271</v>
      </c>
      <c r="M139" s="123" t="s">
        <v>1257</v>
      </c>
      <c r="N139" s="181" t="s">
        <v>1262</v>
      </c>
      <c r="O139" s="181">
        <v>1</v>
      </c>
      <c r="P139" s="181" t="s">
        <v>1262</v>
      </c>
      <c r="Q139" s="181" t="s">
        <v>1262</v>
      </c>
      <c r="R139" s="111">
        <v>1</v>
      </c>
      <c r="S139" s="123" t="s">
        <v>1029</v>
      </c>
      <c r="T139" s="180" t="s">
        <v>172</v>
      </c>
      <c r="U139" s="113">
        <v>0</v>
      </c>
      <c r="V139" s="114" t="s">
        <v>1268</v>
      </c>
      <c r="W139" s="174" t="str">
        <f t="shared" si="47"/>
        <v>De acuerdo a lo programado</v>
      </c>
      <c r="X139" s="112" t="s">
        <v>172</v>
      </c>
      <c r="Y139" s="113"/>
      <c r="Z139" s="114"/>
      <c r="AA139" s="115"/>
      <c r="AB139" s="116"/>
      <c r="AC139" s="113"/>
      <c r="AD139" s="114"/>
      <c r="AE139" s="115"/>
      <c r="AF139" s="116"/>
      <c r="AG139" s="113"/>
      <c r="AH139" s="114"/>
      <c r="AI139" s="115"/>
      <c r="AJ139" s="116"/>
      <c r="AK139" s="187">
        <f t="shared" si="50"/>
        <v>0</v>
      </c>
      <c r="AL139" s="114"/>
      <c r="AM139" s="115"/>
      <c r="AN139" s="116"/>
      <c r="AO139" s="113"/>
      <c r="AP139" s="103" t="s">
        <v>502</v>
      </c>
    </row>
    <row r="140" spans="1:42" s="127" customFormat="1" ht="16.8" outlineLevel="1" thickTop="1" thickBot="1">
      <c r="A140" s="125" t="s">
        <v>1272</v>
      </c>
      <c r="B140" s="195">
        <v>0</v>
      </c>
      <c r="C140" s="195">
        <v>0</v>
      </c>
      <c r="D140" s="195">
        <v>0</v>
      </c>
      <c r="E140" s="195" t="s">
        <v>216</v>
      </c>
      <c r="F140" s="195" t="s">
        <v>285</v>
      </c>
      <c r="G140" s="170" t="s">
        <v>445</v>
      </c>
      <c r="H140" s="171" t="s">
        <v>1273</v>
      </c>
      <c r="I140" s="178"/>
      <c r="J140" s="178"/>
      <c r="K140" s="178"/>
      <c r="L140" s="123" t="s">
        <v>1274</v>
      </c>
      <c r="M140" s="123" t="s">
        <v>1257</v>
      </c>
      <c r="N140" s="181" t="s">
        <v>1262</v>
      </c>
      <c r="O140" s="181" t="s">
        <v>1262</v>
      </c>
      <c r="P140" s="181">
        <v>1</v>
      </c>
      <c r="Q140" s="181" t="s">
        <v>1262</v>
      </c>
      <c r="R140" s="111">
        <v>1</v>
      </c>
      <c r="S140" s="123" t="s">
        <v>1029</v>
      </c>
      <c r="T140" s="180" t="s">
        <v>172</v>
      </c>
      <c r="U140" s="113">
        <v>0</v>
      </c>
      <c r="V140" s="114" t="s">
        <v>1268</v>
      </c>
      <c r="W140" s="174" t="str">
        <f t="shared" si="47"/>
        <v>De acuerdo a lo programado</v>
      </c>
      <c r="X140" s="112" t="s">
        <v>172</v>
      </c>
      <c r="Y140" s="113"/>
      <c r="Z140" s="114"/>
      <c r="AA140" s="115"/>
      <c r="AB140" s="116"/>
      <c r="AC140" s="113"/>
      <c r="AD140" s="114"/>
      <c r="AE140" s="115"/>
      <c r="AF140" s="116"/>
      <c r="AG140" s="113"/>
      <c r="AH140" s="114"/>
      <c r="AI140" s="115"/>
      <c r="AJ140" s="116"/>
      <c r="AK140" s="187">
        <f t="shared" si="50"/>
        <v>0</v>
      </c>
      <c r="AL140" s="114"/>
      <c r="AM140" s="115"/>
      <c r="AN140" s="116"/>
      <c r="AO140" s="113"/>
      <c r="AP140" s="103" t="s">
        <v>502</v>
      </c>
    </row>
    <row r="141" spans="1:42" s="127" customFormat="1" ht="16.8" outlineLevel="1" thickTop="1" thickBot="1">
      <c r="A141" s="125" t="s">
        <v>1275</v>
      </c>
      <c r="B141" s="195">
        <v>0</v>
      </c>
      <c r="C141" s="195">
        <v>0</v>
      </c>
      <c r="D141" s="195">
        <v>0</v>
      </c>
      <c r="E141" s="195" t="s">
        <v>216</v>
      </c>
      <c r="F141" s="195" t="s">
        <v>285</v>
      </c>
      <c r="G141" s="170" t="s">
        <v>445</v>
      </c>
      <c r="H141" s="171" t="s">
        <v>1276</v>
      </c>
      <c r="I141" s="178"/>
      <c r="J141" s="178"/>
      <c r="K141" s="178"/>
      <c r="L141" s="123" t="s">
        <v>1277</v>
      </c>
      <c r="M141" s="123" t="s">
        <v>1257</v>
      </c>
      <c r="N141" s="181" t="s">
        <v>1262</v>
      </c>
      <c r="O141" s="181" t="s">
        <v>1262</v>
      </c>
      <c r="P141" s="181">
        <v>1</v>
      </c>
      <c r="Q141" s="181" t="s">
        <v>1262</v>
      </c>
      <c r="R141" s="111">
        <v>1</v>
      </c>
      <c r="S141" s="123" t="s">
        <v>1029</v>
      </c>
      <c r="T141" s="180" t="s">
        <v>172</v>
      </c>
      <c r="U141" s="113">
        <v>0</v>
      </c>
      <c r="V141" s="114" t="s">
        <v>1268</v>
      </c>
      <c r="W141" s="174" t="str">
        <f t="shared" si="47"/>
        <v>De acuerdo a lo programado</v>
      </c>
      <c r="X141" s="112" t="s">
        <v>172</v>
      </c>
      <c r="Y141" s="113"/>
      <c r="Z141" s="114"/>
      <c r="AA141" s="115"/>
      <c r="AB141" s="116"/>
      <c r="AC141" s="113"/>
      <c r="AD141" s="114"/>
      <c r="AE141" s="115"/>
      <c r="AF141" s="116"/>
      <c r="AG141" s="113"/>
      <c r="AH141" s="114"/>
      <c r="AI141" s="115"/>
      <c r="AJ141" s="116"/>
      <c r="AK141" s="187">
        <f t="shared" si="50"/>
        <v>0</v>
      </c>
      <c r="AL141" s="114"/>
      <c r="AM141" s="115"/>
      <c r="AN141" s="116"/>
      <c r="AO141" s="113"/>
      <c r="AP141" s="103" t="s">
        <v>502</v>
      </c>
    </row>
    <row r="142" spans="1:42" s="107" customFormat="1" ht="49.2" thickTop="1" thickBot="1">
      <c r="A142" s="63">
        <v>17</v>
      </c>
      <c r="B142" s="162">
        <v>0</v>
      </c>
      <c r="C142" s="162">
        <v>0</v>
      </c>
      <c r="D142" s="162">
        <v>0</v>
      </c>
      <c r="E142" s="162" t="s">
        <v>224</v>
      </c>
      <c r="F142" s="162">
        <v>3</v>
      </c>
      <c r="G142" s="163" t="s">
        <v>574</v>
      </c>
      <c r="H142" s="108" t="s">
        <v>1278</v>
      </c>
      <c r="I142" s="163" t="s">
        <v>18</v>
      </c>
      <c r="J142" s="163" t="s">
        <v>172</v>
      </c>
      <c r="K142" s="163" t="s">
        <v>172</v>
      </c>
      <c r="L142" s="105" t="s">
        <v>1279</v>
      </c>
      <c r="M142" s="105" t="s">
        <v>841</v>
      </c>
      <c r="N142" s="64">
        <f>SUM(N143:N146)</f>
        <v>2</v>
      </c>
      <c r="O142" s="64">
        <f t="shared" ref="O142:Q142" si="55">SUM(O143:O146)</f>
        <v>3</v>
      </c>
      <c r="P142" s="64">
        <f t="shared" si="55"/>
        <v>3</v>
      </c>
      <c r="Q142" s="64">
        <f t="shared" si="55"/>
        <v>3</v>
      </c>
      <c r="R142" s="111">
        <f t="shared" ref="R142:R157" si="56">N142+O142+P142+Q142</f>
        <v>11</v>
      </c>
      <c r="S142" s="105" t="s">
        <v>829</v>
      </c>
      <c r="T142" s="164" t="s">
        <v>1280</v>
      </c>
      <c r="U142" s="188">
        <f>SUM(U143:U146)</f>
        <v>2</v>
      </c>
      <c r="V142" s="130">
        <f t="shared" si="46"/>
        <v>1</v>
      </c>
      <c r="W142" s="214" t="str">
        <f t="shared" si="47"/>
        <v>De acuerdo a lo programado</v>
      </c>
      <c r="X142" s="136" t="s">
        <v>1281</v>
      </c>
      <c r="Y142" s="64">
        <f t="shared" ref="Y142" si="57">SUM(Y143:Y146)</f>
        <v>2</v>
      </c>
      <c r="Z142" s="130">
        <f t="shared" si="52"/>
        <v>0.66666666666666663</v>
      </c>
      <c r="AA142" s="131" t="str">
        <f t="shared" si="28"/>
        <v>En Riesgo de no Cumplimiento</v>
      </c>
      <c r="AB142" s="131"/>
      <c r="AC142" s="64">
        <f t="shared" ref="AC142" si="58">SUM(AC143:AC146)</f>
        <v>0</v>
      </c>
      <c r="AD142" s="130">
        <f t="shared" si="53"/>
        <v>0</v>
      </c>
      <c r="AE142" s="131" t="str">
        <f t="shared" si="35"/>
        <v>En Riesgo de no Cumplimiento</v>
      </c>
      <c r="AF142" s="136"/>
      <c r="AG142" s="64">
        <f t="shared" ref="AG142" si="59">SUM(AG143:AG146)</f>
        <v>0</v>
      </c>
      <c r="AH142" s="130">
        <f t="shared" si="36"/>
        <v>0</v>
      </c>
      <c r="AI142" s="131" t="str">
        <f t="shared" si="54"/>
        <v>En Riesgo de no Cumplimiento</v>
      </c>
      <c r="AJ142" s="136"/>
      <c r="AK142" s="211">
        <f t="shared" si="50"/>
        <v>4</v>
      </c>
      <c r="AL142" s="130">
        <f t="shared" si="29"/>
        <v>0.36363636363636365</v>
      </c>
      <c r="AM142" s="131" t="str">
        <f t="shared" si="30"/>
        <v>En Riesgo de no Cumplimiento</v>
      </c>
      <c r="AN142" s="136"/>
      <c r="AO142" s="137">
        <f>SUM(AO143:AO146)</f>
        <v>0</v>
      </c>
      <c r="AP142" s="103" t="s">
        <v>502</v>
      </c>
    </row>
    <row r="143" spans="1:42" s="127" customFormat="1" ht="71.400000000000006" outlineLevel="1" thickTop="1" thickBot="1">
      <c r="A143" s="125" t="s">
        <v>1282</v>
      </c>
      <c r="B143" s="195">
        <v>0</v>
      </c>
      <c r="C143" s="195">
        <v>0</v>
      </c>
      <c r="D143" s="195">
        <v>0</v>
      </c>
      <c r="E143" s="195" t="s">
        <v>224</v>
      </c>
      <c r="F143" s="195" t="s">
        <v>285</v>
      </c>
      <c r="G143" s="170" t="s">
        <v>445</v>
      </c>
      <c r="H143" s="171" t="s">
        <v>1283</v>
      </c>
      <c r="I143" s="178" t="s">
        <v>18</v>
      </c>
      <c r="J143" s="178" t="s">
        <v>172</v>
      </c>
      <c r="K143" s="178" t="s">
        <v>172</v>
      </c>
      <c r="L143" s="123" t="s">
        <v>1279</v>
      </c>
      <c r="M143" s="123" t="s">
        <v>841</v>
      </c>
      <c r="N143" s="181">
        <v>2</v>
      </c>
      <c r="O143" s="181">
        <v>2</v>
      </c>
      <c r="P143" s="181">
        <v>2</v>
      </c>
      <c r="Q143" s="181">
        <v>2</v>
      </c>
      <c r="R143" s="111">
        <f t="shared" si="56"/>
        <v>8</v>
      </c>
      <c r="S143" s="123" t="s">
        <v>1029</v>
      </c>
      <c r="T143" s="204" t="s">
        <v>1284</v>
      </c>
      <c r="U143" s="113">
        <v>2</v>
      </c>
      <c r="V143" s="114">
        <f t="shared" si="46"/>
        <v>1</v>
      </c>
      <c r="W143" s="174" t="str">
        <f t="shared" si="47"/>
        <v>De acuerdo a lo programado</v>
      </c>
      <c r="X143" s="116" t="s">
        <v>1285</v>
      </c>
      <c r="Y143" s="113">
        <v>2</v>
      </c>
      <c r="Z143" s="114">
        <f t="shared" si="52"/>
        <v>1</v>
      </c>
      <c r="AA143" s="115" t="str">
        <f t="shared" si="28"/>
        <v>De acuerdo a lo programado</v>
      </c>
      <c r="AB143" s="115" t="s">
        <v>1286</v>
      </c>
      <c r="AC143" s="113"/>
      <c r="AD143" s="114" t="str">
        <f t="shared" si="53"/>
        <v>No hay ejecución</v>
      </c>
      <c r="AE143" s="115" t="str">
        <f t="shared" si="35"/>
        <v>NA</v>
      </c>
      <c r="AF143" s="116"/>
      <c r="AG143" s="113"/>
      <c r="AH143" s="114" t="str">
        <f t="shared" si="36"/>
        <v>No hay ejecución</v>
      </c>
      <c r="AI143" s="115" t="str">
        <f t="shared" si="54"/>
        <v>NA</v>
      </c>
      <c r="AJ143" s="116"/>
      <c r="AK143" s="187">
        <f>U143+Y143+AC143+AG143</f>
        <v>4</v>
      </c>
      <c r="AL143" s="114">
        <f t="shared" si="29"/>
        <v>0.5</v>
      </c>
      <c r="AM143" s="115" t="str">
        <f t="shared" si="30"/>
        <v>En Riesgo de no Cumplimiento</v>
      </c>
      <c r="AN143" s="116"/>
      <c r="AO143" s="113">
        <v>0</v>
      </c>
      <c r="AP143" s="103" t="s">
        <v>502</v>
      </c>
    </row>
    <row r="144" spans="1:42" s="127" customFormat="1" ht="16.8" outlineLevel="1" thickTop="1" thickBot="1">
      <c r="A144" s="125" t="s">
        <v>1287</v>
      </c>
      <c r="B144" s="195">
        <v>0</v>
      </c>
      <c r="C144" s="195">
        <v>0</v>
      </c>
      <c r="D144" s="195">
        <v>0</v>
      </c>
      <c r="E144" s="195" t="s">
        <v>224</v>
      </c>
      <c r="F144" s="195" t="s">
        <v>289</v>
      </c>
      <c r="G144" s="170" t="s">
        <v>469</v>
      </c>
      <c r="H144" s="171" t="s">
        <v>1288</v>
      </c>
      <c r="I144" s="178" t="s">
        <v>18</v>
      </c>
      <c r="J144" s="178" t="s">
        <v>172</v>
      </c>
      <c r="K144" s="178" t="s">
        <v>172</v>
      </c>
      <c r="L144" s="123" t="s">
        <v>1279</v>
      </c>
      <c r="M144" s="123" t="s">
        <v>1289</v>
      </c>
      <c r="N144" s="181">
        <v>0</v>
      </c>
      <c r="O144" s="181">
        <v>1</v>
      </c>
      <c r="P144" s="181">
        <v>0</v>
      </c>
      <c r="Q144" s="181">
        <v>0</v>
      </c>
      <c r="R144" s="111">
        <f t="shared" si="56"/>
        <v>1</v>
      </c>
      <c r="S144" s="123" t="s">
        <v>940</v>
      </c>
      <c r="T144" s="204" t="s">
        <v>1290</v>
      </c>
      <c r="U144" s="113">
        <v>0</v>
      </c>
      <c r="V144" s="114" t="str">
        <f t="shared" si="46"/>
        <v>No hay Programación</v>
      </c>
      <c r="W144" s="174" t="str">
        <f t="shared" si="47"/>
        <v>De acuerdo a lo programado</v>
      </c>
      <c r="X144" s="112" t="s">
        <v>172</v>
      </c>
      <c r="Y144" s="113"/>
      <c r="Z144" s="114" t="str">
        <f t="shared" si="52"/>
        <v>No hay ejecución</v>
      </c>
      <c r="AA144" s="115" t="str">
        <f t="shared" ref="AA144:AA157" si="60">IF(Z144="No hay ejecución","NA",IF(Z144&gt;=90%,"De acuerdo a lo programado",IF(Z144&gt;=70%,"Atraso Leve",IF(Z144&lt;70%,"En Riesgo de no Cumplimiento"))))</f>
        <v>NA</v>
      </c>
      <c r="AB144" s="116"/>
      <c r="AC144" s="113"/>
      <c r="AD144" s="114" t="str">
        <f t="shared" si="53"/>
        <v>No hay ejecución</v>
      </c>
      <c r="AE144" s="115" t="str">
        <f t="shared" si="35"/>
        <v>NA</v>
      </c>
      <c r="AF144" s="116"/>
      <c r="AG144" s="113"/>
      <c r="AH144" s="114" t="str">
        <f t="shared" si="36"/>
        <v>No hay ejecución</v>
      </c>
      <c r="AI144" s="115" t="str">
        <f t="shared" si="54"/>
        <v>NA</v>
      </c>
      <c r="AJ144" s="116"/>
      <c r="AK144" s="187">
        <f t="shared" ref="AK144:AK153" si="61">U144+Y144+AC144+AG144</f>
        <v>0</v>
      </c>
      <c r="AL144" s="114" t="str">
        <f t="shared" ref="AL144:AL157" si="62">IF(AK144=0,"No hay ejecución",IF(AND(R144=0),"No hay Programación", AK144/R144))</f>
        <v>No hay ejecución</v>
      </c>
      <c r="AM144" s="115" t="str">
        <f t="shared" ref="AM144:AM157" si="63">IF(AL144="No hay ejecución","NC",IF(AL144&gt;=90%,"De acuerdo a lo programado",IF(AL144&gt;=70%,"Atraso Leve",IF(AL144&lt;70%,"En Riesgo de no Cumplimiento"))))</f>
        <v>NC</v>
      </c>
      <c r="AN144" s="116"/>
      <c r="AO144" s="113">
        <v>0</v>
      </c>
      <c r="AP144" s="103" t="s">
        <v>502</v>
      </c>
    </row>
    <row r="145" spans="1:42" s="127" customFormat="1" ht="16.8" outlineLevel="1" thickTop="1" thickBot="1">
      <c r="A145" s="125" t="s">
        <v>1291</v>
      </c>
      <c r="B145" s="195">
        <v>0</v>
      </c>
      <c r="C145" s="195">
        <v>0</v>
      </c>
      <c r="D145" s="195">
        <v>0</v>
      </c>
      <c r="E145" s="195" t="s">
        <v>224</v>
      </c>
      <c r="F145" s="195" t="s">
        <v>289</v>
      </c>
      <c r="G145" s="170" t="s">
        <v>469</v>
      </c>
      <c r="H145" s="171" t="s">
        <v>1292</v>
      </c>
      <c r="I145" s="178" t="s">
        <v>18</v>
      </c>
      <c r="J145" s="178" t="s">
        <v>172</v>
      </c>
      <c r="K145" s="178" t="s">
        <v>172</v>
      </c>
      <c r="L145" s="123" t="s">
        <v>1279</v>
      </c>
      <c r="M145" s="123" t="s">
        <v>1289</v>
      </c>
      <c r="N145" s="181">
        <v>0</v>
      </c>
      <c r="O145" s="181">
        <v>0</v>
      </c>
      <c r="P145" s="181">
        <v>1</v>
      </c>
      <c r="Q145" s="181">
        <v>0</v>
      </c>
      <c r="R145" s="111">
        <f t="shared" si="56"/>
        <v>1</v>
      </c>
      <c r="S145" s="123" t="s">
        <v>940</v>
      </c>
      <c r="T145" s="204" t="s">
        <v>1290</v>
      </c>
      <c r="U145" s="113">
        <v>0</v>
      </c>
      <c r="V145" s="114" t="str">
        <f t="shared" si="46"/>
        <v>No hay Programación</v>
      </c>
      <c r="W145" s="174" t="str">
        <f t="shared" si="47"/>
        <v>De acuerdo a lo programado</v>
      </c>
      <c r="X145" s="112" t="s">
        <v>172</v>
      </c>
      <c r="Y145" s="113"/>
      <c r="Z145" s="114" t="str">
        <f t="shared" si="52"/>
        <v>No hay ejecución</v>
      </c>
      <c r="AA145" s="115" t="str">
        <f t="shared" si="60"/>
        <v>NA</v>
      </c>
      <c r="AB145" s="116"/>
      <c r="AC145" s="113"/>
      <c r="AD145" s="114" t="str">
        <f t="shared" si="53"/>
        <v>No hay ejecución</v>
      </c>
      <c r="AE145" s="115" t="str">
        <f t="shared" si="35"/>
        <v>NA</v>
      </c>
      <c r="AF145" s="116"/>
      <c r="AG145" s="113"/>
      <c r="AH145" s="114" t="str">
        <f t="shared" si="36"/>
        <v>No hay ejecución</v>
      </c>
      <c r="AI145" s="115" t="str">
        <f t="shared" si="54"/>
        <v>NA</v>
      </c>
      <c r="AJ145" s="116"/>
      <c r="AK145" s="187">
        <f t="shared" si="61"/>
        <v>0</v>
      </c>
      <c r="AL145" s="114" t="str">
        <f t="shared" si="62"/>
        <v>No hay ejecución</v>
      </c>
      <c r="AM145" s="115" t="str">
        <f t="shared" si="63"/>
        <v>NC</v>
      </c>
      <c r="AN145" s="116"/>
      <c r="AO145" s="113">
        <v>0</v>
      </c>
      <c r="AP145" s="103" t="s">
        <v>502</v>
      </c>
    </row>
    <row r="146" spans="1:42" s="127" customFormat="1" ht="16.8" outlineLevel="1" thickTop="1" thickBot="1">
      <c r="A146" s="125" t="s">
        <v>1293</v>
      </c>
      <c r="B146" s="195">
        <v>0</v>
      </c>
      <c r="C146" s="195">
        <v>0</v>
      </c>
      <c r="D146" s="195">
        <v>0</v>
      </c>
      <c r="E146" s="195" t="s">
        <v>224</v>
      </c>
      <c r="F146" s="195" t="s">
        <v>289</v>
      </c>
      <c r="G146" s="170" t="s">
        <v>469</v>
      </c>
      <c r="H146" s="171" t="s">
        <v>1294</v>
      </c>
      <c r="I146" s="178" t="s">
        <v>18</v>
      </c>
      <c r="J146" s="178" t="s">
        <v>172</v>
      </c>
      <c r="K146" s="178" t="s">
        <v>172</v>
      </c>
      <c r="L146" s="123" t="s">
        <v>1279</v>
      </c>
      <c r="M146" s="123" t="s">
        <v>1289</v>
      </c>
      <c r="N146" s="181">
        <v>0</v>
      </c>
      <c r="O146" s="181">
        <v>0</v>
      </c>
      <c r="P146" s="181">
        <v>0</v>
      </c>
      <c r="Q146" s="181">
        <v>1</v>
      </c>
      <c r="R146" s="111">
        <f t="shared" si="56"/>
        <v>1</v>
      </c>
      <c r="S146" s="123" t="s">
        <v>940</v>
      </c>
      <c r="T146" s="204" t="s">
        <v>1290</v>
      </c>
      <c r="U146" s="113">
        <v>0</v>
      </c>
      <c r="V146" s="114" t="str">
        <f t="shared" si="46"/>
        <v>No hay Programación</v>
      </c>
      <c r="W146" s="174" t="str">
        <f t="shared" si="47"/>
        <v>De acuerdo a lo programado</v>
      </c>
      <c r="X146" s="112" t="s">
        <v>172</v>
      </c>
      <c r="Y146" s="113"/>
      <c r="Z146" s="114" t="str">
        <f t="shared" si="52"/>
        <v>No hay ejecución</v>
      </c>
      <c r="AA146" s="115" t="str">
        <f t="shared" si="60"/>
        <v>NA</v>
      </c>
      <c r="AB146" s="116"/>
      <c r="AC146" s="113"/>
      <c r="AD146" s="114" t="str">
        <f t="shared" si="53"/>
        <v>No hay ejecución</v>
      </c>
      <c r="AE146" s="115" t="str">
        <f t="shared" si="35"/>
        <v>NA</v>
      </c>
      <c r="AF146" s="116"/>
      <c r="AG146" s="113"/>
      <c r="AH146" s="114" t="str">
        <f t="shared" si="36"/>
        <v>No hay ejecución</v>
      </c>
      <c r="AI146" s="115" t="str">
        <f t="shared" si="54"/>
        <v>NA</v>
      </c>
      <c r="AJ146" s="116"/>
      <c r="AK146" s="187">
        <f t="shared" si="61"/>
        <v>0</v>
      </c>
      <c r="AL146" s="114" t="str">
        <f t="shared" si="62"/>
        <v>No hay ejecución</v>
      </c>
      <c r="AM146" s="115" t="str">
        <f t="shared" si="63"/>
        <v>NC</v>
      </c>
      <c r="AN146" s="116"/>
      <c r="AO146" s="113">
        <v>0</v>
      </c>
      <c r="AP146" s="103" t="s">
        <v>502</v>
      </c>
    </row>
    <row r="147" spans="1:42" s="107" customFormat="1" ht="116.4" thickTop="1" thickBot="1">
      <c r="A147" s="63">
        <v>18</v>
      </c>
      <c r="B147" s="162">
        <v>0</v>
      </c>
      <c r="C147" s="162">
        <v>0</v>
      </c>
      <c r="D147" s="162">
        <v>0</v>
      </c>
      <c r="E147" s="162" t="s">
        <v>220</v>
      </c>
      <c r="F147" s="162" t="s">
        <v>285</v>
      </c>
      <c r="G147" s="163" t="s">
        <v>445</v>
      </c>
      <c r="H147" s="164" t="s">
        <v>1295</v>
      </c>
      <c r="I147" s="163" t="s">
        <v>18</v>
      </c>
      <c r="J147" s="163" t="s">
        <v>172</v>
      </c>
      <c r="K147" s="163" t="s">
        <v>172</v>
      </c>
      <c r="L147" s="105" t="s">
        <v>1296</v>
      </c>
      <c r="M147" s="105" t="s">
        <v>1166</v>
      </c>
      <c r="N147" s="64">
        <v>5</v>
      </c>
      <c r="O147" s="64">
        <v>5</v>
      </c>
      <c r="P147" s="64">
        <v>5</v>
      </c>
      <c r="Q147" s="64">
        <v>5</v>
      </c>
      <c r="R147" s="111">
        <f t="shared" si="56"/>
        <v>20</v>
      </c>
      <c r="S147" s="105" t="s">
        <v>1029</v>
      </c>
      <c r="T147" s="164" t="s">
        <v>1297</v>
      </c>
      <c r="U147" s="132">
        <v>3</v>
      </c>
      <c r="V147" s="130">
        <f t="shared" si="46"/>
        <v>0.6</v>
      </c>
      <c r="W147" s="216" t="str">
        <f t="shared" si="47"/>
        <v>En Riesgo de no Cumplimiento</v>
      </c>
      <c r="X147" s="136" t="s">
        <v>1298</v>
      </c>
      <c r="Y147" s="137">
        <v>0</v>
      </c>
      <c r="Z147" s="130">
        <f t="shared" si="52"/>
        <v>0</v>
      </c>
      <c r="AA147" s="131" t="str">
        <f t="shared" si="60"/>
        <v>En Riesgo de no Cumplimiento</v>
      </c>
      <c r="AB147" s="136"/>
      <c r="AC147" s="137"/>
      <c r="AD147" s="130" t="str">
        <f t="shared" si="53"/>
        <v>No hay ejecución</v>
      </c>
      <c r="AE147" s="131" t="str">
        <f t="shared" si="35"/>
        <v>NA</v>
      </c>
      <c r="AF147" s="136"/>
      <c r="AG147" s="137"/>
      <c r="AH147" s="130" t="str">
        <f t="shared" si="36"/>
        <v>No hay ejecución</v>
      </c>
      <c r="AI147" s="131" t="str">
        <f t="shared" si="54"/>
        <v>NA</v>
      </c>
      <c r="AJ147" s="136"/>
      <c r="AK147" s="211">
        <f t="shared" si="61"/>
        <v>3</v>
      </c>
      <c r="AL147" s="130">
        <f t="shared" si="62"/>
        <v>0.15</v>
      </c>
      <c r="AM147" s="131" t="str">
        <f t="shared" si="63"/>
        <v>En Riesgo de no Cumplimiento</v>
      </c>
      <c r="AN147" s="136"/>
      <c r="AO147" s="137">
        <v>0</v>
      </c>
      <c r="AP147" s="103" t="s">
        <v>502</v>
      </c>
    </row>
    <row r="148" spans="1:42" s="107" customFormat="1" ht="39.6" thickTop="1" thickBot="1">
      <c r="A148" s="63">
        <v>19</v>
      </c>
      <c r="B148" s="162">
        <v>0</v>
      </c>
      <c r="C148" s="162">
        <v>0</v>
      </c>
      <c r="D148" s="162">
        <v>0</v>
      </c>
      <c r="E148" s="162">
        <v>0</v>
      </c>
      <c r="F148" s="162" t="s">
        <v>285</v>
      </c>
      <c r="G148" s="163" t="s">
        <v>445</v>
      </c>
      <c r="H148" s="164" t="s">
        <v>1299</v>
      </c>
      <c r="I148" s="163" t="s">
        <v>18</v>
      </c>
      <c r="J148" s="163" t="s">
        <v>172</v>
      </c>
      <c r="K148" s="163" t="s">
        <v>172</v>
      </c>
      <c r="L148" s="105" t="s">
        <v>1300</v>
      </c>
      <c r="M148" s="105" t="s">
        <v>1301</v>
      </c>
      <c r="N148" s="64">
        <v>0</v>
      </c>
      <c r="O148" s="64">
        <v>0</v>
      </c>
      <c r="P148" s="64">
        <v>1</v>
      </c>
      <c r="Q148" s="64">
        <v>0</v>
      </c>
      <c r="R148" s="111">
        <f t="shared" si="56"/>
        <v>1</v>
      </c>
      <c r="S148" s="105" t="s">
        <v>1029</v>
      </c>
      <c r="T148" s="164" t="s">
        <v>1302</v>
      </c>
      <c r="U148" s="132">
        <v>0</v>
      </c>
      <c r="V148" s="130" t="str">
        <f t="shared" si="46"/>
        <v>No hay Programación</v>
      </c>
      <c r="W148" s="214" t="str">
        <f t="shared" si="47"/>
        <v>De acuerdo a lo programado</v>
      </c>
      <c r="X148" s="136" t="s">
        <v>1248</v>
      </c>
      <c r="Y148" s="137"/>
      <c r="Z148" s="130" t="str">
        <f t="shared" si="52"/>
        <v>No hay ejecución</v>
      </c>
      <c r="AA148" s="131" t="str">
        <f t="shared" si="60"/>
        <v>NA</v>
      </c>
      <c r="AB148" s="136"/>
      <c r="AC148" s="137"/>
      <c r="AD148" s="130" t="str">
        <f t="shared" si="53"/>
        <v>No hay ejecución</v>
      </c>
      <c r="AE148" s="131" t="str">
        <f t="shared" si="35"/>
        <v>NA</v>
      </c>
      <c r="AF148" s="136"/>
      <c r="AG148" s="137"/>
      <c r="AH148" s="130" t="str">
        <f t="shared" si="36"/>
        <v>No hay ejecución</v>
      </c>
      <c r="AI148" s="131" t="str">
        <f t="shared" si="54"/>
        <v>NA</v>
      </c>
      <c r="AJ148" s="136"/>
      <c r="AK148" s="211">
        <f t="shared" si="61"/>
        <v>0</v>
      </c>
      <c r="AL148" s="130" t="str">
        <f t="shared" si="62"/>
        <v>No hay ejecución</v>
      </c>
      <c r="AM148" s="131" t="str">
        <f t="shared" si="63"/>
        <v>NC</v>
      </c>
      <c r="AN148" s="136"/>
      <c r="AO148" s="137">
        <v>0</v>
      </c>
      <c r="AP148" s="103" t="s">
        <v>502</v>
      </c>
    </row>
    <row r="149" spans="1:42" s="107" customFormat="1" ht="20.399999999999999" thickTop="1" thickBot="1">
      <c r="A149" s="63">
        <v>20</v>
      </c>
      <c r="B149" s="162">
        <v>0</v>
      </c>
      <c r="C149" s="162">
        <v>0</v>
      </c>
      <c r="D149" s="162">
        <v>0</v>
      </c>
      <c r="E149" s="162" t="s">
        <v>220</v>
      </c>
      <c r="F149" s="217" t="s">
        <v>289</v>
      </c>
      <c r="G149" s="163" t="s">
        <v>469</v>
      </c>
      <c r="H149" s="164" t="s">
        <v>1303</v>
      </c>
      <c r="I149" s="163" t="s">
        <v>18</v>
      </c>
      <c r="J149" s="163" t="s">
        <v>172</v>
      </c>
      <c r="K149" s="163" t="s">
        <v>172</v>
      </c>
      <c r="L149" s="105" t="s">
        <v>1256</v>
      </c>
      <c r="M149" s="105" t="s">
        <v>1144</v>
      </c>
      <c r="N149" s="64">
        <f>SUM(N150:N151)</f>
        <v>0</v>
      </c>
      <c r="O149" s="64">
        <f t="shared" ref="O149:Q149" si="64">SUM(O150:O151)</f>
        <v>0</v>
      </c>
      <c r="P149" s="64">
        <f t="shared" si="64"/>
        <v>2</v>
      </c>
      <c r="Q149" s="64">
        <f t="shared" si="64"/>
        <v>2</v>
      </c>
      <c r="R149" s="111">
        <f t="shared" si="56"/>
        <v>4</v>
      </c>
      <c r="S149" s="105" t="s">
        <v>940</v>
      </c>
      <c r="T149" s="164" t="s">
        <v>1304</v>
      </c>
      <c r="U149" s="64">
        <f>SUM(U150:U151)</f>
        <v>0</v>
      </c>
      <c r="V149" s="100" t="str">
        <f t="shared" si="46"/>
        <v>No hay Programación</v>
      </c>
      <c r="W149" s="167" t="str">
        <f t="shared" si="47"/>
        <v>De acuerdo a lo programado</v>
      </c>
      <c r="X149" s="215" t="s">
        <v>172</v>
      </c>
      <c r="Y149" s="64">
        <f t="shared" ref="Y149" si="65">SUM(Y150:Y151)</f>
        <v>0</v>
      </c>
      <c r="Z149" s="100" t="str">
        <f t="shared" si="52"/>
        <v>No hay Programación</v>
      </c>
      <c r="AA149" s="105" t="str">
        <f t="shared" si="60"/>
        <v>De acuerdo a lo programado</v>
      </c>
      <c r="AB149" s="106"/>
      <c r="AC149" s="64">
        <f t="shared" ref="AC149" si="66">SUM(AC150:AC151)</f>
        <v>0</v>
      </c>
      <c r="AD149" s="100">
        <f t="shared" si="53"/>
        <v>0</v>
      </c>
      <c r="AE149" s="105" t="str">
        <f t="shared" si="35"/>
        <v>En Riesgo de no Cumplimiento</v>
      </c>
      <c r="AF149" s="106"/>
      <c r="AG149" s="64">
        <f t="shared" ref="AG149" si="67">SUM(AG150:AG151)</f>
        <v>0</v>
      </c>
      <c r="AH149" s="100">
        <f t="shared" si="36"/>
        <v>0</v>
      </c>
      <c r="AI149" s="105" t="str">
        <f t="shared" si="54"/>
        <v>En Riesgo de no Cumplimiento</v>
      </c>
      <c r="AJ149" s="106"/>
      <c r="AK149" s="65">
        <f t="shared" si="61"/>
        <v>0</v>
      </c>
      <c r="AL149" s="100" t="str">
        <f t="shared" si="62"/>
        <v>No hay ejecución</v>
      </c>
      <c r="AM149" s="105" t="str">
        <f t="shared" si="63"/>
        <v>NC</v>
      </c>
      <c r="AN149" s="106"/>
      <c r="AO149" s="99">
        <f>SUM(AO150:AO151)</f>
        <v>0</v>
      </c>
      <c r="AP149" s="103" t="s">
        <v>502</v>
      </c>
    </row>
    <row r="150" spans="1:42" s="127" customFormat="1" ht="16.8" outlineLevel="1" thickTop="1" thickBot="1">
      <c r="A150" s="125" t="s">
        <v>1305</v>
      </c>
      <c r="B150" s="195">
        <v>0</v>
      </c>
      <c r="C150" s="195">
        <v>0</v>
      </c>
      <c r="D150" s="195">
        <v>0</v>
      </c>
      <c r="E150" s="195" t="s">
        <v>220</v>
      </c>
      <c r="F150" s="195" t="s">
        <v>289</v>
      </c>
      <c r="G150" s="170" t="s">
        <v>469</v>
      </c>
      <c r="H150" s="171" t="s">
        <v>1306</v>
      </c>
      <c r="I150" s="178" t="s">
        <v>18</v>
      </c>
      <c r="J150" s="178" t="s">
        <v>172</v>
      </c>
      <c r="K150" s="178" t="s">
        <v>172</v>
      </c>
      <c r="L150" s="123" t="s">
        <v>1256</v>
      </c>
      <c r="M150" s="123" t="s">
        <v>1144</v>
      </c>
      <c r="N150" s="181">
        <v>0</v>
      </c>
      <c r="O150" s="181">
        <v>0</v>
      </c>
      <c r="P150" s="181">
        <v>1</v>
      </c>
      <c r="Q150" s="181">
        <v>1</v>
      </c>
      <c r="R150" s="111">
        <f t="shared" si="56"/>
        <v>2</v>
      </c>
      <c r="S150" s="123" t="s">
        <v>940</v>
      </c>
      <c r="T150" s="180" t="s">
        <v>172</v>
      </c>
      <c r="U150" s="113">
        <v>0</v>
      </c>
      <c r="V150" s="114" t="str">
        <f t="shared" si="46"/>
        <v>No hay Programación</v>
      </c>
      <c r="W150" s="174" t="str">
        <f t="shared" si="47"/>
        <v>De acuerdo a lo programado</v>
      </c>
      <c r="X150" s="16" t="s">
        <v>172</v>
      </c>
      <c r="Y150" s="113"/>
      <c r="Z150" s="114" t="str">
        <f t="shared" si="52"/>
        <v>No hay ejecución</v>
      </c>
      <c r="AA150" s="115" t="str">
        <f t="shared" si="60"/>
        <v>NA</v>
      </c>
      <c r="AB150" s="116"/>
      <c r="AC150" s="113"/>
      <c r="AD150" s="114" t="str">
        <f t="shared" si="53"/>
        <v>No hay ejecución</v>
      </c>
      <c r="AE150" s="115" t="str">
        <f t="shared" ref="AE150:AE157" si="68">IF(AD150="No hay ejecución","NA",IF(AD150&gt;=90%,"De acuerdo a lo programado",IF(AD150&gt;=70%,"Atraso Leve",IF(AD150&lt;70%,"En Riesgo de no Cumplimiento"))))</f>
        <v>NA</v>
      </c>
      <c r="AF150" s="116"/>
      <c r="AG150" s="113"/>
      <c r="AH150" s="114" t="str">
        <f t="shared" ref="AH150:AH157" si="69">IF(AG150="","No hay ejecución",IF(AND(Q150=0),"No hay Programación", AG150/Q150))</f>
        <v>No hay ejecución</v>
      </c>
      <c r="AI150" s="115" t="str">
        <f t="shared" si="54"/>
        <v>NA</v>
      </c>
      <c r="AJ150" s="116"/>
      <c r="AK150" s="187">
        <f t="shared" si="61"/>
        <v>0</v>
      </c>
      <c r="AL150" s="114" t="str">
        <f t="shared" si="62"/>
        <v>No hay ejecución</v>
      </c>
      <c r="AM150" s="115" t="str">
        <f t="shared" si="63"/>
        <v>NC</v>
      </c>
      <c r="AN150" s="116"/>
      <c r="AO150" s="113">
        <v>0</v>
      </c>
      <c r="AP150" s="103" t="s">
        <v>502</v>
      </c>
    </row>
    <row r="151" spans="1:42" s="127" customFormat="1" ht="16.8" outlineLevel="1" thickTop="1" thickBot="1">
      <c r="A151" s="125" t="s">
        <v>1307</v>
      </c>
      <c r="B151" s="195">
        <v>0</v>
      </c>
      <c r="C151" s="195">
        <v>0</v>
      </c>
      <c r="D151" s="195">
        <v>0</v>
      </c>
      <c r="E151" s="195" t="s">
        <v>220</v>
      </c>
      <c r="F151" s="195" t="s">
        <v>289</v>
      </c>
      <c r="G151" s="170" t="s">
        <v>469</v>
      </c>
      <c r="H151" s="171" t="s">
        <v>1308</v>
      </c>
      <c r="I151" s="178" t="s">
        <v>18</v>
      </c>
      <c r="J151" s="178" t="s">
        <v>172</v>
      </c>
      <c r="K151" s="178" t="s">
        <v>172</v>
      </c>
      <c r="L151" s="123" t="s">
        <v>1256</v>
      </c>
      <c r="M151" s="123" t="s">
        <v>1144</v>
      </c>
      <c r="N151" s="181">
        <v>0</v>
      </c>
      <c r="O151" s="181">
        <v>0</v>
      </c>
      <c r="P151" s="181">
        <v>1</v>
      </c>
      <c r="Q151" s="181">
        <v>1</v>
      </c>
      <c r="R151" s="111">
        <f t="shared" si="56"/>
        <v>2</v>
      </c>
      <c r="S151" s="123" t="s">
        <v>940</v>
      </c>
      <c r="T151" s="180" t="s">
        <v>172</v>
      </c>
      <c r="U151" s="113">
        <v>0</v>
      </c>
      <c r="V151" s="114" t="str">
        <f t="shared" si="46"/>
        <v>No hay Programación</v>
      </c>
      <c r="W151" s="174" t="str">
        <f t="shared" si="47"/>
        <v>De acuerdo a lo programado</v>
      </c>
      <c r="X151" s="16" t="s">
        <v>172</v>
      </c>
      <c r="Y151" s="113"/>
      <c r="Z151" s="114" t="str">
        <f t="shared" si="52"/>
        <v>No hay ejecución</v>
      </c>
      <c r="AA151" s="115" t="str">
        <f t="shared" si="60"/>
        <v>NA</v>
      </c>
      <c r="AB151" s="116"/>
      <c r="AC151" s="113"/>
      <c r="AD151" s="114" t="str">
        <f t="shared" si="53"/>
        <v>No hay ejecución</v>
      </c>
      <c r="AE151" s="115" t="str">
        <f t="shared" si="68"/>
        <v>NA</v>
      </c>
      <c r="AF151" s="116"/>
      <c r="AG151" s="113"/>
      <c r="AH151" s="114" t="str">
        <f t="shared" si="69"/>
        <v>No hay ejecución</v>
      </c>
      <c r="AI151" s="115" t="str">
        <f t="shared" si="54"/>
        <v>NA</v>
      </c>
      <c r="AJ151" s="116"/>
      <c r="AK151" s="187">
        <f t="shared" si="61"/>
        <v>0</v>
      </c>
      <c r="AL151" s="114" t="str">
        <f t="shared" si="62"/>
        <v>No hay ejecución</v>
      </c>
      <c r="AM151" s="115" t="str">
        <f t="shared" si="63"/>
        <v>NC</v>
      </c>
      <c r="AN151" s="116"/>
      <c r="AO151" s="113">
        <v>0</v>
      </c>
      <c r="AP151" s="103" t="s">
        <v>502</v>
      </c>
    </row>
    <row r="152" spans="1:42" s="107" customFormat="1" ht="49.2" thickTop="1" thickBot="1">
      <c r="A152" s="63">
        <v>21</v>
      </c>
      <c r="B152" s="162">
        <v>0</v>
      </c>
      <c r="C152" s="162">
        <v>0</v>
      </c>
      <c r="D152" s="162">
        <v>0</v>
      </c>
      <c r="E152" s="162">
        <v>0</v>
      </c>
      <c r="F152" s="217" t="s">
        <v>289</v>
      </c>
      <c r="G152" s="163" t="s">
        <v>469</v>
      </c>
      <c r="H152" s="164" t="s">
        <v>1309</v>
      </c>
      <c r="I152" s="163" t="s">
        <v>18</v>
      </c>
      <c r="J152" s="163" t="s">
        <v>172</v>
      </c>
      <c r="K152" s="163" t="s">
        <v>172</v>
      </c>
      <c r="L152" s="105" t="s">
        <v>1310</v>
      </c>
      <c r="M152" s="105" t="s">
        <v>1311</v>
      </c>
      <c r="N152" s="64">
        <v>0</v>
      </c>
      <c r="O152" s="64">
        <v>1</v>
      </c>
      <c r="P152" s="64">
        <v>0</v>
      </c>
      <c r="Q152" s="64">
        <v>0</v>
      </c>
      <c r="R152" s="111">
        <f t="shared" si="56"/>
        <v>1</v>
      </c>
      <c r="S152" s="105" t="s">
        <v>940</v>
      </c>
      <c r="T152" s="164" t="s">
        <v>1312</v>
      </c>
      <c r="U152" s="102">
        <v>0</v>
      </c>
      <c r="V152" s="100" t="str">
        <f t="shared" si="46"/>
        <v>No hay Programación</v>
      </c>
      <c r="W152" s="167" t="str">
        <f t="shared" si="47"/>
        <v>De acuerdo a lo programado</v>
      </c>
      <c r="X152" s="215" t="s">
        <v>172</v>
      </c>
      <c r="Y152" s="99"/>
      <c r="Z152" s="100" t="str">
        <f t="shared" si="52"/>
        <v>No hay ejecución</v>
      </c>
      <c r="AA152" s="105" t="str">
        <f t="shared" si="60"/>
        <v>NA</v>
      </c>
      <c r="AB152" s="106"/>
      <c r="AC152" s="99"/>
      <c r="AD152" s="100" t="str">
        <f t="shared" si="53"/>
        <v>No hay ejecución</v>
      </c>
      <c r="AE152" s="105" t="str">
        <f t="shared" si="68"/>
        <v>NA</v>
      </c>
      <c r="AF152" s="106"/>
      <c r="AG152" s="99"/>
      <c r="AH152" s="100" t="str">
        <f t="shared" si="69"/>
        <v>No hay ejecución</v>
      </c>
      <c r="AI152" s="105" t="str">
        <f t="shared" si="54"/>
        <v>NA</v>
      </c>
      <c r="AJ152" s="106"/>
      <c r="AK152" s="65">
        <f t="shared" si="61"/>
        <v>0</v>
      </c>
      <c r="AL152" s="100" t="str">
        <f t="shared" si="62"/>
        <v>No hay ejecución</v>
      </c>
      <c r="AM152" s="105" t="str">
        <f t="shared" si="63"/>
        <v>NC</v>
      </c>
      <c r="AN152" s="106"/>
      <c r="AO152" s="99">
        <v>0</v>
      </c>
      <c r="AP152" s="103" t="s">
        <v>502</v>
      </c>
    </row>
    <row r="153" spans="1:42" s="107" customFormat="1" ht="39.6" thickTop="1" thickBot="1">
      <c r="A153" s="63">
        <v>22</v>
      </c>
      <c r="B153" s="162">
        <v>0</v>
      </c>
      <c r="C153" s="162">
        <v>0</v>
      </c>
      <c r="D153" s="162">
        <v>0</v>
      </c>
      <c r="E153" s="162">
        <v>0</v>
      </c>
      <c r="F153" s="217" t="s">
        <v>289</v>
      </c>
      <c r="G153" s="163" t="s">
        <v>469</v>
      </c>
      <c r="H153" s="164" t="s">
        <v>1313</v>
      </c>
      <c r="I153" s="163" t="s">
        <v>18</v>
      </c>
      <c r="J153" s="163" t="s">
        <v>172</v>
      </c>
      <c r="K153" s="163" t="s">
        <v>172</v>
      </c>
      <c r="L153" s="105" t="s">
        <v>1314</v>
      </c>
      <c r="M153" s="105" t="s">
        <v>939</v>
      </c>
      <c r="N153" s="64">
        <v>0</v>
      </c>
      <c r="O153" s="64">
        <v>1</v>
      </c>
      <c r="P153" s="64">
        <v>0</v>
      </c>
      <c r="Q153" s="64">
        <v>0</v>
      </c>
      <c r="R153" s="111">
        <f t="shared" si="56"/>
        <v>1</v>
      </c>
      <c r="S153" s="105" t="s">
        <v>1315</v>
      </c>
      <c r="T153" s="164" t="s">
        <v>1316</v>
      </c>
      <c r="U153" s="102">
        <v>0</v>
      </c>
      <c r="V153" s="100" t="str">
        <f t="shared" si="46"/>
        <v>No hay Programación</v>
      </c>
      <c r="W153" s="167" t="str">
        <f t="shared" si="47"/>
        <v>De acuerdo a lo programado</v>
      </c>
      <c r="X153" s="215" t="s">
        <v>172</v>
      </c>
      <c r="Y153" s="99"/>
      <c r="Z153" s="100" t="str">
        <f t="shared" si="52"/>
        <v>No hay ejecución</v>
      </c>
      <c r="AA153" s="105" t="str">
        <f t="shared" si="60"/>
        <v>NA</v>
      </c>
      <c r="AB153" s="106"/>
      <c r="AC153" s="99"/>
      <c r="AD153" s="100" t="str">
        <f t="shared" si="53"/>
        <v>No hay ejecución</v>
      </c>
      <c r="AE153" s="105" t="str">
        <f t="shared" si="68"/>
        <v>NA</v>
      </c>
      <c r="AF153" s="106"/>
      <c r="AG153" s="99"/>
      <c r="AH153" s="100" t="str">
        <f t="shared" si="69"/>
        <v>No hay ejecución</v>
      </c>
      <c r="AI153" s="105" t="str">
        <f t="shared" si="54"/>
        <v>NA</v>
      </c>
      <c r="AJ153" s="106"/>
      <c r="AK153" s="65">
        <f t="shared" si="61"/>
        <v>0</v>
      </c>
      <c r="AL153" s="100" t="str">
        <f t="shared" si="62"/>
        <v>No hay ejecución</v>
      </c>
      <c r="AM153" s="105" t="str">
        <f t="shared" si="63"/>
        <v>NC</v>
      </c>
      <c r="AN153" s="106"/>
      <c r="AO153" s="99">
        <v>0</v>
      </c>
      <c r="AP153" s="103" t="s">
        <v>502</v>
      </c>
    </row>
    <row r="154" spans="1:42" s="107" customFormat="1" ht="30" thickTop="1" thickBot="1">
      <c r="A154" s="63">
        <v>23</v>
      </c>
      <c r="B154" s="162">
        <v>0</v>
      </c>
      <c r="C154" s="162">
        <v>0</v>
      </c>
      <c r="D154" s="162">
        <v>0</v>
      </c>
      <c r="E154" s="162">
        <v>0</v>
      </c>
      <c r="F154" s="217">
        <v>3</v>
      </c>
      <c r="G154" s="163" t="s">
        <v>574</v>
      </c>
      <c r="H154" s="164" t="s">
        <v>1317</v>
      </c>
      <c r="I154" s="163" t="s">
        <v>20</v>
      </c>
      <c r="J154" s="163" t="s">
        <v>172</v>
      </c>
      <c r="K154" s="163" t="s">
        <v>172</v>
      </c>
      <c r="L154" s="105" t="s">
        <v>1318</v>
      </c>
      <c r="M154" s="105" t="s">
        <v>1049</v>
      </c>
      <c r="N154" s="64">
        <f>SUM(N155:N157)</f>
        <v>3</v>
      </c>
      <c r="O154" s="64">
        <f t="shared" ref="O154:Q154" si="70">SUM(O155:O157)</f>
        <v>4</v>
      </c>
      <c r="P154" s="64">
        <f t="shared" si="70"/>
        <v>3</v>
      </c>
      <c r="Q154" s="64">
        <f t="shared" si="70"/>
        <v>4</v>
      </c>
      <c r="R154" s="111">
        <f t="shared" si="56"/>
        <v>14</v>
      </c>
      <c r="S154" s="105" t="s">
        <v>829</v>
      </c>
      <c r="T154" s="165" t="s">
        <v>172</v>
      </c>
      <c r="U154" s="64">
        <f>SUM(U155:U157)</f>
        <v>3</v>
      </c>
      <c r="V154" s="100">
        <f t="shared" si="46"/>
        <v>1</v>
      </c>
      <c r="W154" s="167" t="str">
        <f>IF(V154="No hay ejecución","NA",IF(V154&gt;=90%,"De acuerdo a lo programado",IF(V154&gt;=70%,"Atraso Leve",IF(V154&lt;70%,"En Riesgo de no Cumplimiento"))))</f>
        <v>De acuerdo a lo programado</v>
      </c>
      <c r="X154" s="106" t="s">
        <v>1319</v>
      </c>
      <c r="Y154" s="64">
        <f t="shared" ref="Y154" si="71">SUM(Y155:Y157)</f>
        <v>0</v>
      </c>
      <c r="Z154" s="100">
        <f t="shared" si="52"/>
        <v>0</v>
      </c>
      <c r="AA154" s="105" t="str">
        <f t="shared" si="60"/>
        <v>En Riesgo de no Cumplimiento</v>
      </c>
      <c r="AB154" s="106"/>
      <c r="AC154" s="64">
        <f t="shared" ref="AC154" si="72">SUM(AC155:AC157)</f>
        <v>0</v>
      </c>
      <c r="AD154" s="100">
        <f t="shared" si="53"/>
        <v>0</v>
      </c>
      <c r="AE154" s="105" t="str">
        <f t="shared" si="68"/>
        <v>En Riesgo de no Cumplimiento</v>
      </c>
      <c r="AF154" s="106"/>
      <c r="AG154" s="64">
        <f t="shared" ref="AG154" si="73">SUM(AG155:AG157)</f>
        <v>0</v>
      </c>
      <c r="AH154" s="100">
        <f t="shared" si="69"/>
        <v>0</v>
      </c>
      <c r="AI154" s="105" t="str">
        <f t="shared" si="54"/>
        <v>En Riesgo de no Cumplimiento</v>
      </c>
      <c r="AJ154" s="106"/>
      <c r="AK154" s="65">
        <f>U154+Y154+AC154+AG154</f>
        <v>3</v>
      </c>
      <c r="AL154" s="100">
        <f t="shared" si="62"/>
        <v>0.21428571428571427</v>
      </c>
      <c r="AM154" s="105" t="str">
        <f t="shared" si="63"/>
        <v>En Riesgo de no Cumplimiento</v>
      </c>
      <c r="AN154" s="106"/>
      <c r="AO154" s="99"/>
      <c r="AP154" s="103" t="s">
        <v>502</v>
      </c>
    </row>
    <row r="155" spans="1:42" s="127" customFormat="1" ht="24.6" outlineLevel="1" thickTop="1" thickBot="1">
      <c r="A155" s="125" t="s">
        <v>1320</v>
      </c>
      <c r="B155" s="195">
        <v>0</v>
      </c>
      <c r="C155" s="195">
        <v>0</v>
      </c>
      <c r="D155" s="195">
        <v>0</v>
      </c>
      <c r="E155" s="195">
        <v>0</v>
      </c>
      <c r="F155" s="195">
        <v>3</v>
      </c>
      <c r="G155" s="170" t="s">
        <v>574</v>
      </c>
      <c r="H155" s="171" t="s">
        <v>1321</v>
      </c>
      <c r="I155" s="178" t="s">
        <v>20</v>
      </c>
      <c r="J155" s="178" t="s">
        <v>172</v>
      </c>
      <c r="K155" s="178" t="s">
        <v>172</v>
      </c>
      <c r="L155" s="123" t="s">
        <v>1322</v>
      </c>
      <c r="M155" s="123" t="s">
        <v>1323</v>
      </c>
      <c r="N155" s="181">
        <v>0</v>
      </c>
      <c r="O155" s="181">
        <v>0</v>
      </c>
      <c r="P155" s="181">
        <v>0</v>
      </c>
      <c r="Q155" s="181">
        <v>1</v>
      </c>
      <c r="R155" s="111">
        <f t="shared" si="56"/>
        <v>1</v>
      </c>
      <c r="S155" s="123" t="s">
        <v>1096</v>
      </c>
      <c r="T155" s="204" t="s">
        <v>1324</v>
      </c>
      <c r="U155" s="113">
        <v>0</v>
      </c>
      <c r="V155" s="114" t="str">
        <f t="shared" si="46"/>
        <v>No hay Programación</v>
      </c>
      <c r="W155" s="174" t="str">
        <f t="shared" ref="W155:W199" si="74">IF(V155="No hay ejecución","NA",IF(V155&gt;=90%,"De acuerdo a lo programado",IF(V155&gt;=70%,"Atraso Leve",IF(V155&lt;70%,"En Riesgo de no Cumplimiento"))))</f>
        <v>De acuerdo a lo programado</v>
      </c>
      <c r="X155" s="17" t="s">
        <v>1325</v>
      </c>
      <c r="Y155" s="113"/>
      <c r="Z155" s="114" t="str">
        <f t="shared" si="52"/>
        <v>No hay ejecución</v>
      </c>
      <c r="AA155" s="115" t="str">
        <f t="shared" si="60"/>
        <v>NA</v>
      </c>
      <c r="AB155" s="116"/>
      <c r="AC155" s="113"/>
      <c r="AD155" s="114" t="str">
        <f t="shared" si="53"/>
        <v>No hay ejecución</v>
      </c>
      <c r="AE155" s="115" t="str">
        <f t="shared" si="68"/>
        <v>NA</v>
      </c>
      <c r="AF155" s="116"/>
      <c r="AG155" s="113"/>
      <c r="AH155" s="114" t="str">
        <f t="shared" si="69"/>
        <v>No hay ejecución</v>
      </c>
      <c r="AI155" s="115" t="str">
        <f t="shared" si="54"/>
        <v>NA</v>
      </c>
      <c r="AJ155" s="116"/>
      <c r="AK155" s="187">
        <f t="shared" ref="AK155:AK157" si="75">U155+Y155+AC155+AG155</f>
        <v>0</v>
      </c>
      <c r="AL155" s="114" t="str">
        <f t="shared" si="62"/>
        <v>No hay ejecución</v>
      </c>
      <c r="AM155" s="115" t="str">
        <f t="shared" si="63"/>
        <v>NC</v>
      </c>
      <c r="AN155" s="116"/>
      <c r="AO155" s="113"/>
      <c r="AP155" s="103" t="s">
        <v>502</v>
      </c>
    </row>
    <row r="156" spans="1:42" s="127" customFormat="1" ht="49.2" outlineLevel="1" thickTop="1" thickBot="1">
      <c r="A156" s="125" t="s">
        <v>1326</v>
      </c>
      <c r="B156" s="195">
        <v>0</v>
      </c>
      <c r="C156" s="195">
        <v>0</v>
      </c>
      <c r="D156" s="195">
        <v>0</v>
      </c>
      <c r="E156" s="195">
        <v>0</v>
      </c>
      <c r="F156" s="195">
        <v>3</v>
      </c>
      <c r="G156" s="170" t="s">
        <v>574</v>
      </c>
      <c r="H156" s="171" t="s">
        <v>1327</v>
      </c>
      <c r="I156" s="178" t="s">
        <v>20</v>
      </c>
      <c r="J156" s="178" t="s">
        <v>172</v>
      </c>
      <c r="K156" s="178" t="s">
        <v>172</v>
      </c>
      <c r="L156" s="123" t="s">
        <v>1328</v>
      </c>
      <c r="M156" s="123" t="s">
        <v>1329</v>
      </c>
      <c r="N156" s="181">
        <v>3</v>
      </c>
      <c r="O156" s="181">
        <v>3</v>
      </c>
      <c r="P156" s="181">
        <v>3</v>
      </c>
      <c r="Q156" s="181">
        <v>3</v>
      </c>
      <c r="R156" s="111">
        <f t="shared" si="56"/>
        <v>12</v>
      </c>
      <c r="S156" s="123" t="s">
        <v>1096</v>
      </c>
      <c r="T156" s="180" t="s">
        <v>172</v>
      </c>
      <c r="U156" s="113">
        <v>3</v>
      </c>
      <c r="V156" s="114">
        <f t="shared" si="46"/>
        <v>1</v>
      </c>
      <c r="W156" s="174" t="str">
        <f t="shared" si="74"/>
        <v>De acuerdo a lo programado</v>
      </c>
      <c r="X156" s="17" t="s">
        <v>1330</v>
      </c>
      <c r="Y156" s="113"/>
      <c r="Z156" s="114" t="str">
        <f t="shared" si="52"/>
        <v>No hay ejecución</v>
      </c>
      <c r="AA156" s="115" t="str">
        <f t="shared" si="60"/>
        <v>NA</v>
      </c>
      <c r="AB156" s="116"/>
      <c r="AC156" s="113"/>
      <c r="AD156" s="114" t="str">
        <f t="shared" si="53"/>
        <v>No hay ejecución</v>
      </c>
      <c r="AE156" s="115" t="str">
        <f t="shared" si="68"/>
        <v>NA</v>
      </c>
      <c r="AF156" s="116"/>
      <c r="AG156" s="113"/>
      <c r="AH156" s="114" t="str">
        <f t="shared" si="69"/>
        <v>No hay ejecución</v>
      </c>
      <c r="AI156" s="115" t="str">
        <f t="shared" si="54"/>
        <v>NA</v>
      </c>
      <c r="AJ156" s="116"/>
      <c r="AK156" s="187">
        <f t="shared" si="75"/>
        <v>3</v>
      </c>
      <c r="AL156" s="114">
        <f t="shared" si="62"/>
        <v>0.25</v>
      </c>
      <c r="AM156" s="115" t="str">
        <f t="shared" si="63"/>
        <v>En Riesgo de no Cumplimiento</v>
      </c>
      <c r="AN156" s="116"/>
      <c r="AO156" s="113"/>
      <c r="AP156" s="103" t="s">
        <v>502</v>
      </c>
    </row>
    <row r="157" spans="1:42" s="127" customFormat="1" ht="40.200000000000003" outlineLevel="1" thickTop="1" thickBot="1">
      <c r="A157" s="125" t="s">
        <v>1331</v>
      </c>
      <c r="B157" s="195">
        <v>0</v>
      </c>
      <c r="C157" s="195">
        <v>0</v>
      </c>
      <c r="D157" s="195">
        <v>0</v>
      </c>
      <c r="E157" s="195">
        <v>0</v>
      </c>
      <c r="F157" s="195">
        <v>3</v>
      </c>
      <c r="G157" s="170" t="s">
        <v>574</v>
      </c>
      <c r="H157" s="171" t="s">
        <v>1332</v>
      </c>
      <c r="I157" s="178" t="s">
        <v>18</v>
      </c>
      <c r="J157" s="178" t="s">
        <v>172</v>
      </c>
      <c r="K157" s="178" t="s">
        <v>172</v>
      </c>
      <c r="L157" s="123" t="s">
        <v>1333</v>
      </c>
      <c r="M157" s="123" t="s">
        <v>1049</v>
      </c>
      <c r="N157" s="181">
        <v>0</v>
      </c>
      <c r="O157" s="181">
        <v>1</v>
      </c>
      <c r="P157" s="181">
        <v>0</v>
      </c>
      <c r="Q157" s="181">
        <v>0</v>
      </c>
      <c r="R157" s="111">
        <f t="shared" si="56"/>
        <v>1</v>
      </c>
      <c r="S157" s="123" t="s">
        <v>1334</v>
      </c>
      <c r="T157" s="180" t="s">
        <v>172</v>
      </c>
      <c r="U157" s="113">
        <v>0</v>
      </c>
      <c r="V157" s="114" t="str">
        <f t="shared" si="46"/>
        <v>No hay Programación</v>
      </c>
      <c r="W157" s="174" t="str">
        <f t="shared" si="74"/>
        <v>De acuerdo a lo programado</v>
      </c>
      <c r="X157" s="112" t="s">
        <v>172</v>
      </c>
      <c r="Y157" s="113"/>
      <c r="Z157" s="114" t="str">
        <f t="shared" si="52"/>
        <v>No hay ejecución</v>
      </c>
      <c r="AA157" s="115" t="str">
        <f t="shared" si="60"/>
        <v>NA</v>
      </c>
      <c r="AB157" s="116"/>
      <c r="AC157" s="113"/>
      <c r="AD157" s="114" t="str">
        <f t="shared" si="53"/>
        <v>No hay ejecución</v>
      </c>
      <c r="AE157" s="115" t="str">
        <f t="shared" si="68"/>
        <v>NA</v>
      </c>
      <c r="AF157" s="116"/>
      <c r="AG157" s="113"/>
      <c r="AH157" s="114" t="str">
        <f t="shared" si="69"/>
        <v>No hay ejecución</v>
      </c>
      <c r="AI157" s="115" t="str">
        <f t="shared" si="54"/>
        <v>NA</v>
      </c>
      <c r="AJ157" s="116"/>
      <c r="AK157" s="187">
        <f t="shared" si="75"/>
        <v>0</v>
      </c>
      <c r="AL157" s="114" t="str">
        <f t="shared" si="62"/>
        <v>No hay ejecución</v>
      </c>
      <c r="AM157" s="115" t="str">
        <f t="shared" si="63"/>
        <v>NC</v>
      </c>
      <c r="AN157" s="116"/>
      <c r="AO157" s="113"/>
      <c r="AP157" s="103" t="s">
        <v>502</v>
      </c>
    </row>
    <row r="158" spans="1:42" ht="12" thickTop="1">
      <c r="A158" s="597" t="s">
        <v>802</v>
      </c>
      <c r="B158" s="597"/>
      <c r="C158" s="597"/>
      <c r="D158" s="597"/>
      <c r="E158" s="597"/>
      <c r="F158" s="597"/>
      <c r="G158" s="597"/>
      <c r="H158" s="597"/>
      <c r="I158" s="597"/>
      <c r="J158" s="597"/>
      <c r="K158" s="597"/>
      <c r="L158" s="597"/>
      <c r="M158" s="597"/>
      <c r="N158" s="597"/>
      <c r="O158" s="597"/>
      <c r="P158" s="597"/>
      <c r="Q158" s="597"/>
      <c r="R158" s="597"/>
      <c r="S158" s="597"/>
      <c r="T158" s="598"/>
      <c r="U158" s="599"/>
      <c r="V158" s="600"/>
      <c r="W158" s="600"/>
      <c r="X158" s="600"/>
      <c r="Y158" s="600"/>
      <c r="Z158" s="600"/>
      <c r="AA158" s="600"/>
      <c r="AB158" s="600"/>
      <c r="AC158" s="600"/>
      <c r="AD158" s="600"/>
      <c r="AE158" s="600"/>
      <c r="AF158" s="600"/>
      <c r="AG158" s="600"/>
      <c r="AH158" s="600"/>
      <c r="AI158" s="600"/>
      <c r="AJ158" s="600"/>
      <c r="AK158" s="600"/>
      <c r="AL158" s="600"/>
      <c r="AM158" s="600"/>
      <c r="AN158" s="600"/>
      <c r="AO158" s="600"/>
      <c r="AP158" s="600"/>
    </row>
    <row r="159" spans="1:42" ht="48.6" thickBot="1">
      <c r="A159" s="63">
        <f>A154+1</f>
        <v>24</v>
      </c>
      <c r="B159" s="162">
        <v>0</v>
      </c>
      <c r="C159" s="162">
        <v>0</v>
      </c>
      <c r="D159" s="162">
        <v>0</v>
      </c>
      <c r="E159" s="162" t="s">
        <v>228</v>
      </c>
      <c r="F159" s="162" t="s">
        <v>289</v>
      </c>
      <c r="G159" s="218" t="s">
        <v>469</v>
      </c>
      <c r="H159" s="219" t="s">
        <v>1335</v>
      </c>
      <c r="I159" s="218" t="s">
        <v>20</v>
      </c>
      <c r="J159" s="218" t="s">
        <v>172</v>
      </c>
      <c r="K159" s="218" t="s">
        <v>172</v>
      </c>
      <c r="L159" s="220" t="s">
        <v>1336</v>
      </c>
      <c r="M159" s="220" t="s">
        <v>1337</v>
      </c>
      <c r="N159" s="16">
        <v>0</v>
      </c>
      <c r="O159" s="16"/>
      <c r="P159" s="16"/>
      <c r="Q159" s="16"/>
      <c r="R159" s="65">
        <f t="shared" ref="R159:R199" si="76">N159+O159+P159+Q159</f>
        <v>0</v>
      </c>
      <c r="S159" s="148" t="s">
        <v>829</v>
      </c>
      <c r="T159" s="221" t="s">
        <v>1338</v>
      </c>
      <c r="U159" s="16">
        <v>0</v>
      </c>
      <c r="V159" s="114" t="str">
        <f t="shared" si="46"/>
        <v>No hay Programación</v>
      </c>
      <c r="W159" s="115" t="str">
        <f t="shared" si="74"/>
        <v>De acuerdo a lo programado</v>
      </c>
      <c r="X159" s="17" t="s">
        <v>1339</v>
      </c>
      <c r="Y159" s="16"/>
      <c r="Z159" s="81"/>
      <c r="AA159" s="16"/>
      <c r="AB159" s="17"/>
      <c r="AC159" s="16"/>
      <c r="AD159" s="81"/>
      <c r="AE159" s="16"/>
      <c r="AF159" s="17"/>
      <c r="AG159" s="16"/>
      <c r="AH159" s="81"/>
      <c r="AI159" s="16"/>
      <c r="AJ159" s="17"/>
      <c r="AK159" s="65">
        <f>U159+Y159+AC159+AG159</f>
        <v>0</v>
      </c>
      <c r="AL159" s="81"/>
      <c r="AM159" s="16"/>
      <c r="AN159" s="17"/>
      <c r="AO159" s="17"/>
      <c r="AP159" s="17"/>
    </row>
    <row r="160" spans="1:42" ht="97.2" thickTop="1" thickBot="1">
      <c r="A160" s="63">
        <f>A159+1</f>
        <v>25</v>
      </c>
      <c r="B160" s="162">
        <v>0</v>
      </c>
      <c r="C160" s="162">
        <v>0</v>
      </c>
      <c r="D160" s="162">
        <v>0</v>
      </c>
      <c r="E160" s="162">
        <v>0</v>
      </c>
      <c r="F160" s="162" t="s">
        <v>285</v>
      </c>
      <c r="G160" s="218" t="s">
        <v>478</v>
      </c>
      <c r="H160" s="219" t="s">
        <v>1340</v>
      </c>
      <c r="I160" s="218" t="s">
        <v>18</v>
      </c>
      <c r="J160" s="218" t="s">
        <v>172</v>
      </c>
      <c r="K160" s="218" t="s">
        <v>172</v>
      </c>
      <c r="L160" s="220" t="s">
        <v>1341</v>
      </c>
      <c r="M160" s="220" t="s">
        <v>1342</v>
      </c>
      <c r="N160" s="16">
        <v>0</v>
      </c>
      <c r="O160" s="16"/>
      <c r="P160" s="16"/>
      <c r="Q160" s="16"/>
      <c r="R160" s="65">
        <f t="shared" si="76"/>
        <v>0</v>
      </c>
      <c r="S160" s="148" t="s">
        <v>829</v>
      </c>
      <c r="T160" s="221" t="s">
        <v>1343</v>
      </c>
      <c r="U160" s="16">
        <v>0</v>
      </c>
      <c r="V160" s="114" t="str">
        <f t="shared" si="46"/>
        <v>No hay Programación</v>
      </c>
      <c r="W160" s="115" t="str">
        <f t="shared" si="74"/>
        <v>De acuerdo a lo programado</v>
      </c>
      <c r="X160" s="17" t="s">
        <v>1344</v>
      </c>
      <c r="Y160" s="16"/>
      <c r="Z160" s="81"/>
      <c r="AA160" s="16"/>
      <c r="AB160" s="17"/>
      <c r="AC160" s="16"/>
      <c r="AD160" s="81"/>
      <c r="AE160" s="16"/>
      <c r="AF160" s="17"/>
      <c r="AG160" s="16"/>
      <c r="AH160" s="81"/>
      <c r="AI160" s="16"/>
      <c r="AJ160" s="17"/>
      <c r="AK160" s="65">
        <f t="shared" ref="AK160:AK177" si="77">U160+Y160+AC160+AG160</f>
        <v>0</v>
      </c>
      <c r="AL160" s="81"/>
      <c r="AM160" s="16"/>
      <c r="AN160" s="17"/>
      <c r="AO160" s="17"/>
      <c r="AP160" s="17"/>
    </row>
    <row r="161" spans="1:42" ht="154.80000000000001" thickTop="1" thickBot="1">
      <c r="A161" s="63">
        <f>A160+1</f>
        <v>26</v>
      </c>
      <c r="B161" s="162">
        <v>0</v>
      </c>
      <c r="C161" s="162">
        <v>0</v>
      </c>
      <c r="D161" s="162">
        <v>0</v>
      </c>
      <c r="E161" s="162">
        <v>0</v>
      </c>
      <c r="F161" s="162">
        <v>3</v>
      </c>
      <c r="G161" s="218" t="s">
        <v>574</v>
      </c>
      <c r="H161" s="219" t="s">
        <v>1345</v>
      </c>
      <c r="I161" s="218" t="s">
        <v>20</v>
      </c>
      <c r="J161" s="218" t="s">
        <v>172</v>
      </c>
      <c r="K161" s="218" t="s">
        <v>172</v>
      </c>
      <c r="L161" s="220" t="s">
        <v>1346</v>
      </c>
      <c r="M161" s="220" t="s">
        <v>1347</v>
      </c>
      <c r="N161" s="16">
        <f>1+1+1+1+1+1+1</f>
        <v>7</v>
      </c>
      <c r="O161" s="16">
        <f>1+1+1+1</f>
        <v>4</v>
      </c>
      <c r="P161" s="16"/>
      <c r="Q161" s="16"/>
      <c r="R161" s="65">
        <f t="shared" si="76"/>
        <v>11</v>
      </c>
      <c r="S161" s="148" t="s">
        <v>829</v>
      </c>
      <c r="T161" s="221" t="s">
        <v>1348</v>
      </c>
      <c r="U161" s="16">
        <f>1+1+1+1+1+1+1</f>
        <v>7</v>
      </c>
      <c r="V161" s="114">
        <f t="shared" si="46"/>
        <v>1</v>
      </c>
      <c r="W161" s="115" t="str">
        <f t="shared" si="74"/>
        <v>De acuerdo a lo programado</v>
      </c>
      <c r="X161" s="17" t="s">
        <v>1349</v>
      </c>
      <c r="Y161" s="16">
        <v>4</v>
      </c>
      <c r="Z161" s="17" t="s">
        <v>1350</v>
      </c>
      <c r="AA161" s="16"/>
      <c r="AB161" s="17"/>
      <c r="AC161" s="16"/>
      <c r="AD161" s="81"/>
      <c r="AE161" s="16"/>
      <c r="AF161" s="17"/>
      <c r="AG161" s="16"/>
      <c r="AH161" s="81"/>
      <c r="AI161" s="16"/>
      <c r="AJ161" s="17"/>
      <c r="AK161" s="65">
        <f t="shared" si="77"/>
        <v>11</v>
      </c>
      <c r="AL161" s="81"/>
      <c r="AM161" s="16"/>
      <c r="AN161" s="17"/>
      <c r="AO161" s="17"/>
      <c r="AP161" s="17"/>
    </row>
    <row r="162" spans="1:42" ht="39.6" thickTop="1" thickBot="1">
      <c r="A162" s="63">
        <f t="shared" ref="A162:A198" si="78">A161+1</f>
        <v>27</v>
      </c>
      <c r="B162" s="162">
        <v>0</v>
      </c>
      <c r="C162" s="162">
        <v>0</v>
      </c>
      <c r="D162" s="162">
        <v>0</v>
      </c>
      <c r="E162" s="162">
        <v>0</v>
      </c>
      <c r="F162" s="162" t="s">
        <v>289</v>
      </c>
      <c r="G162" s="218" t="s">
        <v>469</v>
      </c>
      <c r="H162" s="219" t="s">
        <v>1351</v>
      </c>
      <c r="I162" s="218" t="s">
        <v>18</v>
      </c>
      <c r="J162" s="218" t="s">
        <v>172</v>
      </c>
      <c r="K162" s="218" t="s">
        <v>172</v>
      </c>
      <c r="L162" s="220" t="s">
        <v>1352</v>
      </c>
      <c r="M162" s="220" t="s">
        <v>944</v>
      </c>
      <c r="N162" s="16">
        <v>0</v>
      </c>
      <c r="O162" s="16"/>
      <c r="P162" s="16"/>
      <c r="Q162" s="16"/>
      <c r="R162" s="65">
        <f t="shared" si="76"/>
        <v>0</v>
      </c>
      <c r="S162" s="148" t="s">
        <v>829</v>
      </c>
      <c r="T162" s="221" t="s">
        <v>1353</v>
      </c>
      <c r="U162" s="16">
        <v>0</v>
      </c>
      <c r="V162" s="114" t="str">
        <f t="shared" si="46"/>
        <v>No hay Programación</v>
      </c>
      <c r="W162" s="115" t="str">
        <f t="shared" si="74"/>
        <v>De acuerdo a lo programado</v>
      </c>
      <c r="X162" s="17" t="s">
        <v>1354</v>
      </c>
      <c r="Y162" s="16"/>
      <c r="Z162" s="81"/>
      <c r="AA162" s="16"/>
      <c r="AB162" s="17"/>
      <c r="AC162" s="16"/>
      <c r="AD162" s="81"/>
      <c r="AE162" s="16"/>
      <c r="AF162" s="17"/>
      <c r="AG162" s="16"/>
      <c r="AH162" s="81"/>
      <c r="AI162" s="16"/>
      <c r="AJ162" s="17"/>
      <c r="AK162" s="65">
        <f t="shared" si="77"/>
        <v>0</v>
      </c>
      <c r="AL162" s="81"/>
      <c r="AM162" s="16"/>
      <c r="AN162" s="17"/>
      <c r="AO162" s="17"/>
      <c r="AP162" s="17"/>
    </row>
    <row r="163" spans="1:42" s="127" customFormat="1" ht="16.8" outlineLevel="1" thickTop="1" thickBot="1">
      <c r="A163" s="125" t="s">
        <v>1355</v>
      </c>
      <c r="B163" s="195">
        <v>0</v>
      </c>
      <c r="C163" s="195">
        <v>0</v>
      </c>
      <c r="D163" s="195">
        <v>0</v>
      </c>
      <c r="E163" s="195">
        <v>0</v>
      </c>
      <c r="F163" s="195" t="s">
        <v>289</v>
      </c>
      <c r="G163" s="170" t="s">
        <v>469</v>
      </c>
      <c r="H163" s="171" t="s">
        <v>1356</v>
      </c>
      <c r="I163" s="178" t="s">
        <v>18</v>
      </c>
      <c r="J163" s="178" t="s">
        <v>172</v>
      </c>
      <c r="K163" s="178" t="s">
        <v>172</v>
      </c>
      <c r="L163" s="123" t="s">
        <v>1352</v>
      </c>
      <c r="M163" s="123" t="s">
        <v>944</v>
      </c>
      <c r="N163" s="118">
        <v>0</v>
      </c>
      <c r="O163" s="118"/>
      <c r="P163" s="118"/>
      <c r="Q163" s="118"/>
      <c r="R163" s="119">
        <f t="shared" si="76"/>
        <v>0</v>
      </c>
      <c r="S163" s="123" t="s">
        <v>895</v>
      </c>
      <c r="T163" s="180" t="s">
        <v>172</v>
      </c>
      <c r="U163" s="113">
        <v>0</v>
      </c>
      <c r="V163" s="114" t="str">
        <f t="shared" si="46"/>
        <v>No hay Programación</v>
      </c>
      <c r="W163" s="115" t="str">
        <f t="shared" si="74"/>
        <v>De acuerdo a lo programado</v>
      </c>
      <c r="X163" s="124" t="s">
        <v>1357</v>
      </c>
      <c r="Y163" s="113"/>
      <c r="Z163" s="114"/>
      <c r="AA163" s="115"/>
      <c r="AB163" s="116"/>
      <c r="AC163" s="113"/>
      <c r="AD163" s="114"/>
      <c r="AE163" s="115"/>
      <c r="AF163" s="116"/>
      <c r="AG163" s="113"/>
      <c r="AH163" s="114"/>
      <c r="AI163" s="115"/>
      <c r="AJ163" s="116"/>
      <c r="AK163" s="187">
        <f t="shared" si="77"/>
        <v>0</v>
      </c>
      <c r="AL163" s="114"/>
      <c r="AM163" s="115"/>
      <c r="AN163" s="116"/>
      <c r="AO163" s="113"/>
      <c r="AP163" s="112"/>
    </row>
    <row r="164" spans="1:42" s="127" customFormat="1" ht="16.8" outlineLevel="1" thickTop="1" thickBot="1">
      <c r="A164" s="125" t="s">
        <v>1358</v>
      </c>
      <c r="B164" s="195">
        <v>0</v>
      </c>
      <c r="C164" s="195">
        <v>0</v>
      </c>
      <c r="D164" s="195">
        <v>0</v>
      </c>
      <c r="E164" s="195">
        <v>0</v>
      </c>
      <c r="F164" s="195" t="s">
        <v>289</v>
      </c>
      <c r="G164" s="170" t="s">
        <v>469</v>
      </c>
      <c r="H164" s="171" t="s">
        <v>1356</v>
      </c>
      <c r="I164" s="178" t="s">
        <v>18</v>
      </c>
      <c r="J164" s="178" t="s">
        <v>172</v>
      </c>
      <c r="K164" s="178" t="s">
        <v>172</v>
      </c>
      <c r="L164" s="123" t="s">
        <v>1352</v>
      </c>
      <c r="M164" s="123" t="s">
        <v>944</v>
      </c>
      <c r="N164" s="118">
        <v>0</v>
      </c>
      <c r="O164" s="118"/>
      <c r="P164" s="118"/>
      <c r="Q164" s="118"/>
      <c r="R164" s="119">
        <f t="shared" si="76"/>
        <v>0</v>
      </c>
      <c r="S164" s="123" t="s">
        <v>829</v>
      </c>
      <c r="T164" s="180" t="s">
        <v>172</v>
      </c>
      <c r="U164" s="113">
        <v>0</v>
      </c>
      <c r="V164" s="114" t="str">
        <f t="shared" si="46"/>
        <v>No hay Programación</v>
      </c>
      <c r="W164" s="115" t="str">
        <f t="shared" si="74"/>
        <v>De acuerdo a lo programado</v>
      </c>
      <c r="X164" s="154" t="s">
        <v>172</v>
      </c>
      <c r="Y164" s="113"/>
      <c r="Z164" s="114"/>
      <c r="AA164" s="115"/>
      <c r="AB164" s="116"/>
      <c r="AC164" s="113"/>
      <c r="AD164" s="114"/>
      <c r="AE164" s="115"/>
      <c r="AF164" s="116"/>
      <c r="AG164" s="113"/>
      <c r="AH164" s="114"/>
      <c r="AI164" s="115"/>
      <c r="AJ164" s="116"/>
      <c r="AK164" s="187">
        <f t="shared" si="77"/>
        <v>0</v>
      </c>
      <c r="AL164" s="114"/>
      <c r="AM164" s="115"/>
      <c r="AN164" s="116"/>
      <c r="AO164" s="113"/>
      <c r="AP164" s="112"/>
    </row>
    <row r="165" spans="1:42" s="127" customFormat="1" ht="16.8" outlineLevel="1" thickTop="1" thickBot="1">
      <c r="A165" s="125" t="s">
        <v>1359</v>
      </c>
      <c r="B165" s="195">
        <v>0</v>
      </c>
      <c r="C165" s="195">
        <v>0</v>
      </c>
      <c r="D165" s="195">
        <v>0</v>
      </c>
      <c r="E165" s="195">
        <v>0</v>
      </c>
      <c r="F165" s="195" t="s">
        <v>289</v>
      </c>
      <c r="G165" s="170" t="s">
        <v>469</v>
      </c>
      <c r="H165" s="171" t="s">
        <v>1356</v>
      </c>
      <c r="I165" s="178" t="s">
        <v>18</v>
      </c>
      <c r="J165" s="178" t="s">
        <v>172</v>
      </c>
      <c r="K165" s="178" t="s">
        <v>172</v>
      </c>
      <c r="L165" s="123" t="s">
        <v>1352</v>
      </c>
      <c r="M165" s="123" t="s">
        <v>944</v>
      </c>
      <c r="N165" s="118">
        <v>0</v>
      </c>
      <c r="O165" s="118"/>
      <c r="P165" s="118"/>
      <c r="Q165" s="118"/>
      <c r="R165" s="119">
        <f t="shared" si="76"/>
        <v>0</v>
      </c>
      <c r="S165" s="123" t="s">
        <v>1096</v>
      </c>
      <c r="T165" s="180" t="s">
        <v>172</v>
      </c>
      <c r="U165" s="113">
        <v>0</v>
      </c>
      <c r="V165" s="114" t="str">
        <f t="shared" si="46"/>
        <v>No hay Programación</v>
      </c>
      <c r="W165" s="115" t="str">
        <f t="shared" si="74"/>
        <v>De acuerdo a lo programado</v>
      </c>
      <c r="X165" s="154" t="s">
        <v>172</v>
      </c>
      <c r="Y165" s="113"/>
      <c r="Z165" s="114"/>
      <c r="AA165" s="115"/>
      <c r="AB165" s="116"/>
      <c r="AC165" s="113"/>
      <c r="AD165" s="114"/>
      <c r="AE165" s="115"/>
      <c r="AF165" s="116"/>
      <c r="AG165" s="113"/>
      <c r="AH165" s="114"/>
      <c r="AI165" s="115"/>
      <c r="AJ165" s="116"/>
      <c r="AK165" s="187">
        <f t="shared" si="77"/>
        <v>0</v>
      </c>
      <c r="AL165" s="114"/>
      <c r="AM165" s="115"/>
      <c r="AN165" s="116"/>
      <c r="AO165" s="113"/>
      <c r="AP165" s="112"/>
    </row>
    <row r="166" spans="1:42" s="127" customFormat="1" ht="16.8" outlineLevel="1" thickTop="1" thickBot="1">
      <c r="A166" s="125" t="s">
        <v>1360</v>
      </c>
      <c r="B166" s="195">
        <v>0</v>
      </c>
      <c r="C166" s="195">
        <v>0</v>
      </c>
      <c r="D166" s="195">
        <v>0</v>
      </c>
      <c r="E166" s="195">
        <v>0</v>
      </c>
      <c r="F166" s="195" t="s">
        <v>289</v>
      </c>
      <c r="G166" s="170" t="s">
        <v>469</v>
      </c>
      <c r="H166" s="171" t="s">
        <v>1356</v>
      </c>
      <c r="I166" s="178" t="s">
        <v>18</v>
      </c>
      <c r="J166" s="178" t="s">
        <v>172</v>
      </c>
      <c r="K166" s="178" t="s">
        <v>172</v>
      </c>
      <c r="L166" s="123" t="s">
        <v>1352</v>
      </c>
      <c r="M166" s="123" t="s">
        <v>944</v>
      </c>
      <c r="N166" s="118">
        <v>0</v>
      </c>
      <c r="O166" s="118"/>
      <c r="P166" s="118"/>
      <c r="Q166" s="118"/>
      <c r="R166" s="119">
        <f t="shared" si="76"/>
        <v>0</v>
      </c>
      <c r="S166" s="123" t="s">
        <v>904</v>
      </c>
      <c r="T166" s="180" t="s">
        <v>172</v>
      </c>
      <c r="U166" s="113">
        <v>0</v>
      </c>
      <c r="V166" s="114" t="str">
        <f t="shared" si="46"/>
        <v>No hay Programación</v>
      </c>
      <c r="W166" s="115" t="str">
        <f t="shared" si="74"/>
        <v>De acuerdo a lo programado</v>
      </c>
      <c r="X166" s="154" t="s">
        <v>172</v>
      </c>
      <c r="Y166" s="113"/>
      <c r="Z166" s="114"/>
      <c r="AA166" s="115"/>
      <c r="AB166" s="116"/>
      <c r="AC166" s="113"/>
      <c r="AD166" s="114"/>
      <c r="AE166" s="115"/>
      <c r="AF166" s="116"/>
      <c r="AG166" s="113"/>
      <c r="AH166" s="114"/>
      <c r="AI166" s="115"/>
      <c r="AJ166" s="116"/>
      <c r="AK166" s="187">
        <f t="shared" si="77"/>
        <v>0</v>
      </c>
      <c r="AL166" s="114"/>
      <c r="AM166" s="115"/>
      <c r="AN166" s="116"/>
      <c r="AO166" s="113"/>
      <c r="AP166" s="112"/>
    </row>
    <row r="167" spans="1:42" s="127" customFormat="1" ht="16.8" outlineLevel="1" thickTop="1" thickBot="1">
      <c r="A167" s="125" t="s">
        <v>1361</v>
      </c>
      <c r="B167" s="195">
        <v>0</v>
      </c>
      <c r="C167" s="195">
        <v>0</v>
      </c>
      <c r="D167" s="195">
        <v>0</v>
      </c>
      <c r="E167" s="195">
        <v>0</v>
      </c>
      <c r="F167" s="195" t="s">
        <v>289</v>
      </c>
      <c r="G167" s="170" t="s">
        <v>469</v>
      </c>
      <c r="H167" s="171" t="s">
        <v>1356</v>
      </c>
      <c r="I167" s="178" t="s">
        <v>18</v>
      </c>
      <c r="J167" s="178" t="s">
        <v>172</v>
      </c>
      <c r="K167" s="178" t="s">
        <v>172</v>
      </c>
      <c r="L167" s="123" t="s">
        <v>1352</v>
      </c>
      <c r="M167" s="123" t="s">
        <v>944</v>
      </c>
      <c r="N167" s="118">
        <v>0</v>
      </c>
      <c r="O167" s="118"/>
      <c r="P167" s="118"/>
      <c r="Q167" s="118"/>
      <c r="R167" s="119">
        <f t="shared" si="76"/>
        <v>0</v>
      </c>
      <c r="S167" s="123" t="s">
        <v>913</v>
      </c>
      <c r="T167" s="180" t="s">
        <v>172</v>
      </c>
      <c r="U167" s="113">
        <v>0</v>
      </c>
      <c r="V167" s="114" t="str">
        <f t="shared" si="46"/>
        <v>No hay Programación</v>
      </c>
      <c r="W167" s="115" t="str">
        <f t="shared" si="74"/>
        <v>De acuerdo a lo programado</v>
      </c>
      <c r="X167" s="154" t="s">
        <v>172</v>
      </c>
      <c r="Y167" s="113"/>
      <c r="Z167" s="114"/>
      <c r="AA167" s="115"/>
      <c r="AB167" s="116"/>
      <c r="AC167" s="113"/>
      <c r="AD167" s="114"/>
      <c r="AE167" s="115"/>
      <c r="AF167" s="116"/>
      <c r="AG167" s="113"/>
      <c r="AH167" s="114"/>
      <c r="AI167" s="115"/>
      <c r="AJ167" s="116"/>
      <c r="AK167" s="187">
        <f t="shared" si="77"/>
        <v>0</v>
      </c>
      <c r="AL167" s="114"/>
      <c r="AM167" s="115"/>
      <c r="AN167" s="116"/>
      <c r="AO167" s="113"/>
      <c r="AP167" s="112"/>
    </row>
    <row r="168" spans="1:42" s="127" customFormat="1" ht="16.8" outlineLevel="1" thickTop="1" thickBot="1">
      <c r="A168" s="125" t="s">
        <v>1362</v>
      </c>
      <c r="B168" s="195">
        <v>0</v>
      </c>
      <c r="C168" s="195">
        <v>0</v>
      </c>
      <c r="D168" s="195">
        <v>0</v>
      </c>
      <c r="E168" s="195">
        <v>0</v>
      </c>
      <c r="F168" s="195" t="s">
        <v>289</v>
      </c>
      <c r="G168" s="170" t="s">
        <v>469</v>
      </c>
      <c r="H168" s="171" t="s">
        <v>1356</v>
      </c>
      <c r="I168" s="178" t="s">
        <v>18</v>
      </c>
      <c r="J168" s="178" t="s">
        <v>172</v>
      </c>
      <c r="K168" s="178" t="s">
        <v>172</v>
      </c>
      <c r="L168" s="123" t="s">
        <v>1352</v>
      </c>
      <c r="M168" s="123" t="s">
        <v>944</v>
      </c>
      <c r="N168" s="118">
        <v>0</v>
      </c>
      <c r="O168" s="118"/>
      <c r="P168" s="118"/>
      <c r="Q168" s="118"/>
      <c r="R168" s="119">
        <f t="shared" si="76"/>
        <v>0</v>
      </c>
      <c r="S168" s="123" t="s">
        <v>1029</v>
      </c>
      <c r="T168" s="180" t="s">
        <v>172</v>
      </c>
      <c r="U168" s="113">
        <v>0</v>
      </c>
      <c r="V168" s="114" t="str">
        <f t="shared" si="46"/>
        <v>No hay Programación</v>
      </c>
      <c r="W168" s="115" t="str">
        <f t="shared" si="74"/>
        <v>De acuerdo a lo programado</v>
      </c>
      <c r="X168" s="154" t="s">
        <v>172</v>
      </c>
      <c r="Y168" s="113"/>
      <c r="Z168" s="114"/>
      <c r="AA168" s="115"/>
      <c r="AB168" s="116"/>
      <c r="AC168" s="113"/>
      <c r="AD168" s="114"/>
      <c r="AE168" s="115"/>
      <c r="AF168" s="116"/>
      <c r="AG168" s="113"/>
      <c r="AH168" s="114"/>
      <c r="AI168" s="115"/>
      <c r="AJ168" s="116"/>
      <c r="AK168" s="187">
        <f t="shared" si="77"/>
        <v>0</v>
      </c>
      <c r="AL168" s="114"/>
      <c r="AM168" s="115"/>
      <c r="AN168" s="116"/>
      <c r="AO168" s="113"/>
      <c r="AP168" s="112"/>
    </row>
    <row r="169" spans="1:42" s="127" customFormat="1" ht="16.8" outlineLevel="1" thickTop="1" thickBot="1">
      <c r="A169" s="125" t="s">
        <v>1363</v>
      </c>
      <c r="B169" s="195">
        <v>0</v>
      </c>
      <c r="C169" s="195">
        <v>0</v>
      </c>
      <c r="D169" s="195">
        <v>0</v>
      </c>
      <c r="E169" s="195">
        <v>0</v>
      </c>
      <c r="F169" s="195" t="s">
        <v>289</v>
      </c>
      <c r="G169" s="170" t="s">
        <v>469</v>
      </c>
      <c r="H169" s="171" t="s">
        <v>1356</v>
      </c>
      <c r="I169" s="178" t="s">
        <v>18</v>
      </c>
      <c r="J169" s="178" t="s">
        <v>172</v>
      </c>
      <c r="K169" s="178" t="s">
        <v>172</v>
      </c>
      <c r="L169" s="123" t="s">
        <v>1352</v>
      </c>
      <c r="M169" s="123" t="s">
        <v>944</v>
      </c>
      <c r="N169" s="118">
        <v>0</v>
      </c>
      <c r="O169" s="118"/>
      <c r="P169" s="118"/>
      <c r="Q169" s="118"/>
      <c r="R169" s="119">
        <f t="shared" si="76"/>
        <v>0</v>
      </c>
      <c r="S169" s="123" t="s">
        <v>1364</v>
      </c>
      <c r="T169" s="180" t="s">
        <v>172</v>
      </c>
      <c r="U169" s="113">
        <v>0</v>
      </c>
      <c r="V169" s="114" t="str">
        <f t="shared" si="46"/>
        <v>No hay Programación</v>
      </c>
      <c r="W169" s="115" t="str">
        <f t="shared" si="74"/>
        <v>De acuerdo a lo programado</v>
      </c>
      <c r="X169" s="154" t="s">
        <v>172</v>
      </c>
      <c r="Y169" s="113"/>
      <c r="Z169" s="114"/>
      <c r="AA169" s="115"/>
      <c r="AB169" s="116"/>
      <c r="AC169" s="113"/>
      <c r="AD169" s="114"/>
      <c r="AE169" s="115"/>
      <c r="AF169" s="116"/>
      <c r="AG169" s="113"/>
      <c r="AH169" s="114"/>
      <c r="AI169" s="115"/>
      <c r="AJ169" s="116"/>
      <c r="AK169" s="187">
        <f t="shared" si="77"/>
        <v>0</v>
      </c>
      <c r="AL169" s="114"/>
      <c r="AM169" s="115"/>
      <c r="AN169" s="116"/>
      <c r="AO169" s="113"/>
      <c r="AP169" s="112"/>
    </row>
    <row r="170" spans="1:42" ht="49.2" thickTop="1" thickBot="1">
      <c r="A170" s="63">
        <f>A162+1</f>
        <v>28</v>
      </c>
      <c r="B170" s="162">
        <v>0</v>
      </c>
      <c r="C170" s="162">
        <v>0</v>
      </c>
      <c r="D170" s="162">
        <v>0</v>
      </c>
      <c r="E170" s="162">
        <v>0</v>
      </c>
      <c r="F170" s="162" t="s">
        <v>289</v>
      </c>
      <c r="G170" s="218" t="s">
        <v>469</v>
      </c>
      <c r="H170" s="219" t="s">
        <v>1365</v>
      </c>
      <c r="I170" s="218" t="s">
        <v>18</v>
      </c>
      <c r="J170" s="218" t="s">
        <v>172</v>
      </c>
      <c r="K170" s="218" t="s">
        <v>172</v>
      </c>
      <c r="L170" s="220" t="s">
        <v>1366</v>
      </c>
      <c r="M170" s="220" t="s">
        <v>1367</v>
      </c>
      <c r="N170" s="16">
        <v>0</v>
      </c>
      <c r="O170" s="16"/>
      <c r="P170" s="16"/>
      <c r="Q170" s="16"/>
      <c r="R170" s="65">
        <f t="shared" si="76"/>
        <v>0</v>
      </c>
      <c r="S170" s="148" t="s">
        <v>829</v>
      </c>
      <c r="T170" s="221" t="s">
        <v>1368</v>
      </c>
      <c r="U170" s="16">
        <v>0</v>
      </c>
      <c r="V170" s="114" t="str">
        <f t="shared" si="46"/>
        <v>No hay Programación</v>
      </c>
      <c r="W170" s="115" t="str">
        <f t="shared" si="74"/>
        <v>De acuerdo a lo programado</v>
      </c>
      <c r="X170" s="17" t="s">
        <v>1369</v>
      </c>
      <c r="Y170" s="16"/>
      <c r="Z170" s="81"/>
      <c r="AA170" s="16"/>
      <c r="AB170" s="17"/>
      <c r="AC170" s="16"/>
      <c r="AD170" s="81"/>
      <c r="AE170" s="16"/>
      <c r="AF170" s="17"/>
      <c r="AG170" s="16"/>
      <c r="AH170" s="81"/>
      <c r="AI170" s="16"/>
      <c r="AJ170" s="17"/>
      <c r="AK170" s="65">
        <f t="shared" si="77"/>
        <v>0</v>
      </c>
      <c r="AL170" s="81"/>
      <c r="AM170" s="16"/>
      <c r="AN170" s="17"/>
      <c r="AO170" s="17"/>
      <c r="AP170" s="17"/>
    </row>
    <row r="171" spans="1:42" s="127" customFormat="1" ht="24.6" outlineLevel="1" thickTop="1" thickBot="1">
      <c r="A171" s="125" t="s">
        <v>1370</v>
      </c>
      <c r="B171" s="195">
        <v>0</v>
      </c>
      <c r="C171" s="195">
        <v>0</v>
      </c>
      <c r="D171" s="195">
        <v>0</v>
      </c>
      <c r="E171" s="195">
        <v>0</v>
      </c>
      <c r="F171" s="195" t="s">
        <v>289</v>
      </c>
      <c r="G171" s="170" t="s">
        <v>469</v>
      </c>
      <c r="H171" s="171" t="s">
        <v>1365</v>
      </c>
      <c r="I171" s="178" t="s">
        <v>18</v>
      </c>
      <c r="J171" s="178" t="s">
        <v>172</v>
      </c>
      <c r="K171" s="178" t="s">
        <v>172</v>
      </c>
      <c r="L171" s="123" t="s">
        <v>1366</v>
      </c>
      <c r="M171" s="123" t="s">
        <v>1367</v>
      </c>
      <c r="N171" s="118">
        <v>0</v>
      </c>
      <c r="O171" s="118"/>
      <c r="P171" s="118"/>
      <c r="Q171" s="118"/>
      <c r="R171" s="119">
        <f t="shared" si="76"/>
        <v>0</v>
      </c>
      <c r="S171" s="123" t="s">
        <v>895</v>
      </c>
      <c r="T171" s="180" t="s">
        <v>172</v>
      </c>
      <c r="U171" s="113">
        <v>0</v>
      </c>
      <c r="V171" s="114" t="str">
        <f t="shared" si="46"/>
        <v>No hay Programación</v>
      </c>
      <c r="W171" s="115" t="str">
        <f t="shared" si="74"/>
        <v>De acuerdo a lo programado</v>
      </c>
      <c r="X171" s="124" t="s">
        <v>1371</v>
      </c>
      <c r="Y171" s="113"/>
      <c r="Z171" s="114"/>
      <c r="AA171" s="115"/>
      <c r="AB171" s="116"/>
      <c r="AC171" s="113"/>
      <c r="AD171" s="114"/>
      <c r="AE171" s="115"/>
      <c r="AF171" s="116"/>
      <c r="AG171" s="113"/>
      <c r="AH171" s="114"/>
      <c r="AI171" s="115"/>
      <c r="AJ171" s="116"/>
      <c r="AK171" s="187">
        <f t="shared" si="77"/>
        <v>0</v>
      </c>
      <c r="AL171" s="114"/>
      <c r="AM171" s="115"/>
      <c r="AN171" s="116"/>
      <c r="AO171" s="113"/>
      <c r="AP171" s="112"/>
    </row>
    <row r="172" spans="1:42" s="127" customFormat="1" ht="24.6" outlineLevel="1" thickTop="1" thickBot="1">
      <c r="A172" s="125" t="s">
        <v>1372</v>
      </c>
      <c r="B172" s="195">
        <v>0</v>
      </c>
      <c r="C172" s="195">
        <v>0</v>
      </c>
      <c r="D172" s="195">
        <v>0</v>
      </c>
      <c r="E172" s="195">
        <v>0</v>
      </c>
      <c r="F172" s="195" t="s">
        <v>289</v>
      </c>
      <c r="G172" s="170" t="s">
        <v>469</v>
      </c>
      <c r="H172" s="171" t="s">
        <v>1365</v>
      </c>
      <c r="I172" s="178" t="s">
        <v>18</v>
      </c>
      <c r="J172" s="178" t="s">
        <v>172</v>
      </c>
      <c r="K172" s="178" t="s">
        <v>172</v>
      </c>
      <c r="L172" s="123" t="s">
        <v>1366</v>
      </c>
      <c r="M172" s="123" t="s">
        <v>1367</v>
      </c>
      <c r="N172" s="118">
        <v>0</v>
      </c>
      <c r="O172" s="118"/>
      <c r="P172" s="118"/>
      <c r="Q172" s="118"/>
      <c r="R172" s="119">
        <f t="shared" si="76"/>
        <v>0</v>
      </c>
      <c r="S172" s="123" t="s">
        <v>829</v>
      </c>
      <c r="T172" s="180" t="s">
        <v>172</v>
      </c>
      <c r="U172" s="113">
        <v>0</v>
      </c>
      <c r="V172" s="114" t="str">
        <f t="shared" si="46"/>
        <v>No hay Programación</v>
      </c>
      <c r="W172" s="115" t="str">
        <f t="shared" si="74"/>
        <v>De acuerdo a lo programado</v>
      </c>
      <c r="X172" s="154" t="s">
        <v>172</v>
      </c>
      <c r="Y172" s="113"/>
      <c r="Z172" s="114"/>
      <c r="AA172" s="115"/>
      <c r="AB172" s="116"/>
      <c r="AC172" s="113"/>
      <c r="AD172" s="114"/>
      <c r="AE172" s="115"/>
      <c r="AF172" s="116"/>
      <c r="AG172" s="113"/>
      <c r="AH172" s="114"/>
      <c r="AI172" s="115"/>
      <c r="AJ172" s="116"/>
      <c r="AK172" s="187">
        <f t="shared" si="77"/>
        <v>0</v>
      </c>
      <c r="AL172" s="114"/>
      <c r="AM172" s="115"/>
      <c r="AN172" s="116"/>
      <c r="AO172" s="113"/>
      <c r="AP172" s="112"/>
    </row>
    <row r="173" spans="1:42" s="127" customFormat="1" ht="24.6" outlineLevel="1" thickTop="1" thickBot="1">
      <c r="A173" s="125" t="s">
        <v>1373</v>
      </c>
      <c r="B173" s="195">
        <v>0</v>
      </c>
      <c r="C173" s="195">
        <v>0</v>
      </c>
      <c r="D173" s="195">
        <v>0</v>
      </c>
      <c r="E173" s="195">
        <v>0</v>
      </c>
      <c r="F173" s="195" t="s">
        <v>289</v>
      </c>
      <c r="G173" s="170" t="s">
        <v>469</v>
      </c>
      <c r="H173" s="171" t="s">
        <v>1365</v>
      </c>
      <c r="I173" s="178" t="s">
        <v>18</v>
      </c>
      <c r="J173" s="178" t="s">
        <v>172</v>
      </c>
      <c r="K173" s="178" t="s">
        <v>172</v>
      </c>
      <c r="L173" s="123" t="s">
        <v>1366</v>
      </c>
      <c r="M173" s="123" t="s">
        <v>1367</v>
      </c>
      <c r="N173" s="118">
        <v>0</v>
      </c>
      <c r="O173" s="118"/>
      <c r="P173" s="118"/>
      <c r="Q173" s="118"/>
      <c r="R173" s="119">
        <f t="shared" si="76"/>
        <v>0</v>
      </c>
      <c r="S173" s="123" t="s">
        <v>1096</v>
      </c>
      <c r="T173" s="180" t="s">
        <v>172</v>
      </c>
      <c r="U173" s="113">
        <v>0</v>
      </c>
      <c r="V173" s="114" t="str">
        <f t="shared" si="46"/>
        <v>No hay Programación</v>
      </c>
      <c r="W173" s="115" t="str">
        <f t="shared" si="74"/>
        <v>De acuerdo a lo programado</v>
      </c>
      <c r="X173" s="154" t="s">
        <v>172</v>
      </c>
      <c r="Y173" s="113"/>
      <c r="Z173" s="114"/>
      <c r="AA173" s="115"/>
      <c r="AB173" s="116"/>
      <c r="AC173" s="113"/>
      <c r="AD173" s="114"/>
      <c r="AE173" s="115"/>
      <c r="AF173" s="116"/>
      <c r="AG173" s="113"/>
      <c r="AH173" s="114"/>
      <c r="AI173" s="115"/>
      <c r="AJ173" s="116"/>
      <c r="AK173" s="187">
        <f t="shared" si="77"/>
        <v>0</v>
      </c>
      <c r="AL173" s="114"/>
      <c r="AM173" s="115"/>
      <c r="AN173" s="116"/>
      <c r="AO173" s="113"/>
      <c r="AP173" s="112"/>
    </row>
    <row r="174" spans="1:42" s="127" customFormat="1" ht="24.6" outlineLevel="1" thickTop="1" thickBot="1">
      <c r="A174" s="125" t="s">
        <v>1374</v>
      </c>
      <c r="B174" s="195">
        <v>0</v>
      </c>
      <c r="C174" s="195">
        <v>0</v>
      </c>
      <c r="D174" s="195">
        <v>0</v>
      </c>
      <c r="E174" s="195">
        <v>0</v>
      </c>
      <c r="F174" s="195" t="s">
        <v>289</v>
      </c>
      <c r="G174" s="170" t="s">
        <v>469</v>
      </c>
      <c r="H174" s="171" t="s">
        <v>1365</v>
      </c>
      <c r="I174" s="178" t="s">
        <v>18</v>
      </c>
      <c r="J174" s="178" t="s">
        <v>172</v>
      </c>
      <c r="K174" s="178" t="s">
        <v>172</v>
      </c>
      <c r="L174" s="123" t="s">
        <v>1366</v>
      </c>
      <c r="M174" s="123" t="s">
        <v>1367</v>
      </c>
      <c r="N174" s="118">
        <v>0</v>
      </c>
      <c r="O174" s="118"/>
      <c r="P174" s="118"/>
      <c r="Q174" s="118"/>
      <c r="R174" s="119">
        <f t="shared" si="76"/>
        <v>0</v>
      </c>
      <c r="S174" s="123" t="s">
        <v>904</v>
      </c>
      <c r="T174" s="180" t="s">
        <v>172</v>
      </c>
      <c r="U174" s="113">
        <v>0</v>
      </c>
      <c r="V174" s="114" t="str">
        <f t="shared" si="46"/>
        <v>No hay Programación</v>
      </c>
      <c r="W174" s="115" t="str">
        <f t="shared" si="74"/>
        <v>De acuerdo a lo programado</v>
      </c>
      <c r="X174" s="154" t="s">
        <v>172</v>
      </c>
      <c r="Y174" s="113"/>
      <c r="Z174" s="114"/>
      <c r="AA174" s="115"/>
      <c r="AB174" s="116"/>
      <c r="AC174" s="113"/>
      <c r="AD174" s="114"/>
      <c r="AE174" s="115"/>
      <c r="AF174" s="116"/>
      <c r="AG174" s="113"/>
      <c r="AH174" s="114"/>
      <c r="AI174" s="115"/>
      <c r="AJ174" s="116"/>
      <c r="AK174" s="187">
        <f t="shared" si="77"/>
        <v>0</v>
      </c>
      <c r="AL174" s="114"/>
      <c r="AM174" s="115"/>
      <c r="AN174" s="116"/>
      <c r="AO174" s="113"/>
      <c r="AP174" s="112"/>
    </row>
    <row r="175" spans="1:42" s="127" customFormat="1" ht="24.6" outlineLevel="1" thickTop="1" thickBot="1">
      <c r="A175" s="125" t="s">
        <v>1375</v>
      </c>
      <c r="B175" s="195">
        <v>0</v>
      </c>
      <c r="C175" s="195">
        <v>0</v>
      </c>
      <c r="D175" s="195">
        <v>0</v>
      </c>
      <c r="E175" s="195">
        <v>0</v>
      </c>
      <c r="F175" s="195" t="s">
        <v>289</v>
      </c>
      <c r="G175" s="170" t="s">
        <v>469</v>
      </c>
      <c r="H175" s="171" t="s">
        <v>1365</v>
      </c>
      <c r="I175" s="178" t="s">
        <v>18</v>
      </c>
      <c r="J175" s="178" t="s">
        <v>172</v>
      </c>
      <c r="K175" s="178" t="s">
        <v>172</v>
      </c>
      <c r="L175" s="123" t="s">
        <v>1366</v>
      </c>
      <c r="M175" s="123" t="s">
        <v>1367</v>
      </c>
      <c r="N175" s="118">
        <v>0</v>
      </c>
      <c r="O175" s="118"/>
      <c r="P175" s="118"/>
      <c r="Q175" s="118"/>
      <c r="R175" s="119">
        <f t="shared" si="76"/>
        <v>0</v>
      </c>
      <c r="S175" s="123" t="s">
        <v>913</v>
      </c>
      <c r="T175" s="180" t="s">
        <v>172</v>
      </c>
      <c r="U175" s="113">
        <v>0</v>
      </c>
      <c r="V175" s="114" t="str">
        <f t="shared" si="46"/>
        <v>No hay Programación</v>
      </c>
      <c r="W175" s="115" t="str">
        <f t="shared" si="74"/>
        <v>De acuerdo a lo programado</v>
      </c>
      <c r="X175" s="154" t="s">
        <v>172</v>
      </c>
      <c r="Y175" s="113"/>
      <c r="Z175" s="114"/>
      <c r="AA175" s="115"/>
      <c r="AB175" s="116"/>
      <c r="AC175" s="113"/>
      <c r="AD175" s="114"/>
      <c r="AE175" s="115"/>
      <c r="AF175" s="116"/>
      <c r="AG175" s="113"/>
      <c r="AH175" s="114"/>
      <c r="AI175" s="115"/>
      <c r="AJ175" s="116"/>
      <c r="AK175" s="187">
        <f t="shared" si="77"/>
        <v>0</v>
      </c>
      <c r="AL175" s="114"/>
      <c r="AM175" s="115"/>
      <c r="AN175" s="116"/>
      <c r="AO175" s="113"/>
      <c r="AP175" s="112"/>
    </row>
    <row r="176" spans="1:42" s="127" customFormat="1" ht="24.6" outlineLevel="1" thickTop="1" thickBot="1">
      <c r="A176" s="125" t="s">
        <v>1376</v>
      </c>
      <c r="B176" s="195">
        <v>0</v>
      </c>
      <c r="C176" s="195">
        <v>0</v>
      </c>
      <c r="D176" s="195">
        <v>0</v>
      </c>
      <c r="E176" s="195">
        <v>0</v>
      </c>
      <c r="F176" s="195" t="s">
        <v>289</v>
      </c>
      <c r="G176" s="170" t="s">
        <v>469</v>
      </c>
      <c r="H176" s="171" t="s">
        <v>1365</v>
      </c>
      <c r="I176" s="178" t="s">
        <v>18</v>
      </c>
      <c r="J176" s="178" t="s">
        <v>172</v>
      </c>
      <c r="K176" s="178" t="s">
        <v>172</v>
      </c>
      <c r="L176" s="123" t="s">
        <v>1366</v>
      </c>
      <c r="M176" s="123" t="s">
        <v>1367</v>
      </c>
      <c r="N176" s="118">
        <v>0</v>
      </c>
      <c r="O176" s="118"/>
      <c r="P176" s="118"/>
      <c r="Q176" s="118"/>
      <c r="R176" s="119">
        <f t="shared" si="76"/>
        <v>0</v>
      </c>
      <c r="S176" s="123" t="s">
        <v>1029</v>
      </c>
      <c r="T176" s="180" t="s">
        <v>172</v>
      </c>
      <c r="U176" s="113">
        <v>0</v>
      </c>
      <c r="V176" s="114" t="str">
        <f t="shared" si="46"/>
        <v>No hay Programación</v>
      </c>
      <c r="W176" s="115" t="str">
        <f t="shared" si="74"/>
        <v>De acuerdo a lo programado</v>
      </c>
      <c r="X176" s="154" t="s">
        <v>172</v>
      </c>
      <c r="Y176" s="113"/>
      <c r="Z176" s="114"/>
      <c r="AA176" s="115"/>
      <c r="AB176" s="116"/>
      <c r="AC176" s="113"/>
      <c r="AD176" s="114"/>
      <c r="AE176" s="115"/>
      <c r="AF176" s="116"/>
      <c r="AG176" s="113"/>
      <c r="AH176" s="114"/>
      <c r="AI176" s="115"/>
      <c r="AJ176" s="116"/>
      <c r="AK176" s="187">
        <f t="shared" si="77"/>
        <v>0</v>
      </c>
      <c r="AL176" s="114"/>
      <c r="AM176" s="115"/>
      <c r="AN176" s="116"/>
      <c r="AO176" s="113"/>
      <c r="AP176" s="112"/>
    </row>
    <row r="177" spans="1:42" s="127" customFormat="1" ht="24.6" outlineLevel="1" thickTop="1" thickBot="1">
      <c r="A177" s="125" t="s">
        <v>1377</v>
      </c>
      <c r="B177" s="195">
        <v>0</v>
      </c>
      <c r="C177" s="195">
        <v>0</v>
      </c>
      <c r="D177" s="195">
        <v>0</v>
      </c>
      <c r="E177" s="195">
        <v>0</v>
      </c>
      <c r="F177" s="195" t="s">
        <v>289</v>
      </c>
      <c r="G177" s="170" t="s">
        <v>469</v>
      </c>
      <c r="H177" s="171" t="s">
        <v>1365</v>
      </c>
      <c r="I177" s="178" t="s">
        <v>18</v>
      </c>
      <c r="J177" s="178" t="s">
        <v>172</v>
      </c>
      <c r="K177" s="178" t="s">
        <v>172</v>
      </c>
      <c r="L177" s="123" t="s">
        <v>1366</v>
      </c>
      <c r="M177" s="123" t="s">
        <v>1367</v>
      </c>
      <c r="N177" s="118">
        <v>0</v>
      </c>
      <c r="O177" s="118"/>
      <c r="P177" s="118"/>
      <c r="Q177" s="118"/>
      <c r="R177" s="119">
        <f t="shared" si="76"/>
        <v>0</v>
      </c>
      <c r="S177" s="123" t="s">
        <v>1364</v>
      </c>
      <c r="T177" s="180" t="s">
        <v>172</v>
      </c>
      <c r="U177" s="113">
        <v>0</v>
      </c>
      <c r="V177" s="114" t="str">
        <f t="shared" si="46"/>
        <v>No hay Programación</v>
      </c>
      <c r="W177" s="115" t="str">
        <f t="shared" si="74"/>
        <v>De acuerdo a lo programado</v>
      </c>
      <c r="X177" s="154" t="s">
        <v>172</v>
      </c>
      <c r="Y177" s="113"/>
      <c r="Z177" s="114"/>
      <c r="AA177" s="115"/>
      <c r="AB177" s="116"/>
      <c r="AC177" s="113"/>
      <c r="AD177" s="114"/>
      <c r="AE177" s="115"/>
      <c r="AF177" s="116"/>
      <c r="AG177" s="113"/>
      <c r="AH177" s="114"/>
      <c r="AI177" s="115"/>
      <c r="AJ177" s="116"/>
      <c r="AK177" s="187">
        <f t="shared" si="77"/>
        <v>0</v>
      </c>
      <c r="AL177" s="114"/>
      <c r="AM177" s="115"/>
      <c r="AN177" s="116"/>
      <c r="AO177" s="113"/>
      <c r="AP177" s="112"/>
    </row>
    <row r="178" spans="1:42" ht="39.6" collapsed="1" thickTop="1" thickBot="1">
      <c r="A178" s="63">
        <f>A170+1</f>
        <v>29</v>
      </c>
      <c r="B178" s="162">
        <v>0</v>
      </c>
      <c r="C178" s="162">
        <v>0</v>
      </c>
      <c r="D178" s="162">
        <v>0</v>
      </c>
      <c r="E178" s="162">
        <v>0</v>
      </c>
      <c r="F178" s="162">
        <v>3</v>
      </c>
      <c r="G178" s="218" t="s">
        <v>574</v>
      </c>
      <c r="H178" s="219" t="s">
        <v>1378</v>
      </c>
      <c r="I178" s="218" t="s">
        <v>20</v>
      </c>
      <c r="J178" s="218" t="s">
        <v>172</v>
      </c>
      <c r="K178" s="218" t="s">
        <v>172</v>
      </c>
      <c r="L178" s="220" t="s">
        <v>804</v>
      </c>
      <c r="M178" s="220" t="s">
        <v>841</v>
      </c>
      <c r="N178" s="16">
        <v>49</v>
      </c>
      <c r="O178" s="16"/>
      <c r="P178" s="16"/>
      <c r="Q178" s="16"/>
      <c r="R178" s="65">
        <f t="shared" si="76"/>
        <v>49</v>
      </c>
      <c r="S178" s="148" t="s">
        <v>829</v>
      </c>
      <c r="T178" s="221" t="s">
        <v>1379</v>
      </c>
      <c r="U178" s="16">
        <v>49</v>
      </c>
      <c r="V178" s="114">
        <f t="shared" si="46"/>
        <v>1</v>
      </c>
      <c r="W178" s="115" t="str">
        <f t="shared" si="74"/>
        <v>De acuerdo a lo programado</v>
      </c>
      <c r="X178" s="17" t="s">
        <v>1380</v>
      </c>
      <c r="Y178" s="16"/>
      <c r="Z178" s="81"/>
      <c r="AA178" s="16"/>
      <c r="AB178" s="17"/>
      <c r="AC178" s="16"/>
      <c r="AD178" s="81"/>
      <c r="AE178" s="16"/>
      <c r="AF178" s="17"/>
      <c r="AG178" s="16"/>
      <c r="AH178" s="81"/>
      <c r="AI178" s="16"/>
      <c r="AJ178" s="17"/>
      <c r="AK178" s="65">
        <f>U178+Y178+AC178+AG178</f>
        <v>49</v>
      </c>
      <c r="AL178" s="81"/>
      <c r="AM178" s="16"/>
      <c r="AN178" s="17"/>
      <c r="AO178" s="17"/>
      <c r="AP178" s="17"/>
    </row>
    <row r="179" spans="1:42" ht="30" thickTop="1" thickBot="1">
      <c r="A179" s="63">
        <f t="shared" si="78"/>
        <v>30</v>
      </c>
      <c r="B179" s="162">
        <v>0</v>
      </c>
      <c r="C179" s="162">
        <v>0</v>
      </c>
      <c r="D179" s="162">
        <v>0</v>
      </c>
      <c r="E179" s="162">
        <v>0</v>
      </c>
      <c r="F179" s="162" t="s">
        <v>72</v>
      </c>
      <c r="G179" s="218" t="s">
        <v>433</v>
      </c>
      <c r="H179" s="219" t="s">
        <v>1381</v>
      </c>
      <c r="I179" s="218" t="s">
        <v>20</v>
      </c>
      <c r="J179" s="218" t="s">
        <v>172</v>
      </c>
      <c r="K179" s="218" t="s">
        <v>172</v>
      </c>
      <c r="L179" s="220" t="s">
        <v>804</v>
      </c>
      <c r="M179" s="220" t="s">
        <v>841</v>
      </c>
      <c r="N179" s="16">
        <v>0</v>
      </c>
      <c r="O179" s="16"/>
      <c r="P179" s="16"/>
      <c r="Q179" s="16"/>
      <c r="R179" s="65">
        <f t="shared" si="76"/>
        <v>0</v>
      </c>
      <c r="S179" s="148" t="s">
        <v>895</v>
      </c>
      <c r="T179" s="221" t="s">
        <v>1035</v>
      </c>
      <c r="U179" s="16">
        <v>0</v>
      </c>
      <c r="V179" s="114" t="str">
        <f t="shared" si="46"/>
        <v>No hay Programación</v>
      </c>
      <c r="W179" s="115" t="str">
        <f t="shared" si="74"/>
        <v>De acuerdo a lo programado</v>
      </c>
      <c r="X179" s="17" t="s">
        <v>1382</v>
      </c>
      <c r="Y179" s="16"/>
      <c r="Z179" s="81"/>
      <c r="AA179" s="16"/>
      <c r="AB179" s="17"/>
      <c r="AC179" s="16"/>
      <c r="AD179" s="81"/>
      <c r="AE179" s="16"/>
      <c r="AF179" s="17"/>
      <c r="AG179" s="16"/>
      <c r="AH179" s="81"/>
      <c r="AI179" s="16"/>
      <c r="AJ179" s="17"/>
      <c r="AK179" s="65">
        <f t="shared" ref="AK179:AK199" si="79">U179+Y179+AC179+AG179</f>
        <v>0</v>
      </c>
      <c r="AL179" s="81"/>
      <c r="AM179" s="16"/>
      <c r="AN179" s="17"/>
      <c r="AO179" s="17"/>
      <c r="AP179" s="17"/>
    </row>
    <row r="180" spans="1:42" ht="39.6" thickTop="1" thickBot="1">
      <c r="A180" s="63">
        <f t="shared" si="78"/>
        <v>31</v>
      </c>
      <c r="B180" s="162">
        <v>0</v>
      </c>
      <c r="C180" s="162">
        <v>0</v>
      </c>
      <c r="D180" s="162">
        <v>0</v>
      </c>
      <c r="E180" s="162">
        <v>0</v>
      </c>
      <c r="F180" s="162" t="s">
        <v>72</v>
      </c>
      <c r="G180" s="218" t="s">
        <v>433</v>
      </c>
      <c r="H180" s="219" t="s">
        <v>1383</v>
      </c>
      <c r="I180" s="218" t="s">
        <v>20</v>
      </c>
      <c r="J180" s="218" t="s">
        <v>172</v>
      </c>
      <c r="K180" s="218" t="s">
        <v>172</v>
      </c>
      <c r="L180" s="220" t="s">
        <v>1384</v>
      </c>
      <c r="M180" s="220" t="s">
        <v>1385</v>
      </c>
      <c r="N180" s="16">
        <v>0</v>
      </c>
      <c r="O180" s="16"/>
      <c r="P180" s="16"/>
      <c r="Q180" s="16"/>
      <c r="R180" s="65">
        <f t="shared" si="76"/>
        <v>0</v>
      </c>
      <c r="S180" s="148" t="s">
        <v>895</v>
      </c>
      <c r="T180" s="221" t="s">
        <v>1386</v>
      </c>
      <c r="U180" s="16">
        <v>1</v>
      </c>
      <c r="V180" s="114" t="str">
        <f t="shared" si="46"/>
        <v>No hay Programación</v>
      </c>
      <c r="W180" s="115" t="str">
        <f t="shared" si="74"/>
        <v>De acuerdo a lo programado</v>
      </c>
      <c r="X180" s="17" t="s">
        <v>1387</v>
      </c>
      <c r="Y180" s="16"/>
      <c r="Z180" s="81"/>
      <c r="AA180" s="16"/>
      <c r="AB180" s="17"/>
      <c r="AC180" s="16"/>
      <c r="AD180" s="81"/>
      <c r="AE180" s="16"/>
      <c r="AF180" s="17"/>
      <c r="AG180" s="16"/>
      <c r="AH180" s="81"/>
      <c r="AI180" s="16"/>
      <c r="AJ180" s="17"/>
      <c r="AK180" s="65">
        <f t="shared" si="79"/>
        <v>1</v>
      </c>
      <c r="AL180" s="81"/>
      <c r="AM180" s="16"/>
      <c r="AN180" s="17"/>
      <c r="AO180" s="17"/>
      <c r="AP180" s="17"/>
    </row>
    <row r="181" spans="1:42" ht="30" thickTop="1" thickBot="1">
      <c r="A181" s="63">
        <f t="shared" si="78"/>
        <v>32</v>
      </c>
      <c r="B181" s="162">
        <v>0</v>
      </c>
      <c r="C181" s="162">
        <v>0</v>
      </c>
      <c r="D181" s="162">
        <v>0</v>
      </c>
      <c r="E181" s="162">
        <v>0</v>
      </c>
      <c r="F181" s="162" t="s">
        <v>72</v>
      </c>
      <c r="G181" s="218" t="s">
        <v>433</v>
      </c>
      <c r="H181" s="219" t="s">
        <v>1381</v>
      </c>
      <c r="I181" s="218" t="s">
        <v>20</v>
      </c>
      <c r="J181" s="218" t="s">
        <v>172</v>
      </c>
      <c r="K181" s="218" t="s">
        <v>172</v>
      </c>
      <c r="L181" s="220" t="s">
        <v>804</v>
      </c>
      <c r="M181" s="220" t="s">
        <v>841</v>
      </c>
      <c r="N181" s="16">
        <v>0</v>
      </c>
      <c r="O181" s="16"/>
      <c r="P181" s="16"/>
      <c r="Q181" s="16"/>
      <c r="R181" s="65">
        <f t="shared" si="76"/>
        <v>0</v>
      </c>
      <c r="S181" s="148" t="s">
        <v>904</v>
      </c>
      <c r="T181" s="221" t="s">
        <v>1035</v>
      </c>
      <c r="U181" s="16">
        <v>0</v>
      </c>
      <c r="V181" s="114" t="str">
        <f t="shared" si="46"/>
        <v>No hay Programación</v>
      </c>
      <c r="W181" s="115" t="str">
        <f t="shared" si="74"/>
        <v>De acuerdo a lo programado</v>
      </c>
      <c r="X181" s="17" t="s">
        <v>1382</v>
      </c>
      <c r="Y181" s="16"/>
      <c r="Z181" s="81"/>
      <c r="AA181" s="16"/>
      <c r="AB181" s="17"/>
      <c r="AC181" s="16"/>
      <c r="AD181" s="81"/>
      <c r="AE181" s="16"/>
      <c r="AF181" s="17"/>
      <c r="AG181" s="16"/>
      <c r="AH181" s="81"/>
      <c r="AI181" s="16"/>
      <c r="AJ181" s="17"/>
      <c r="AK181" s="65">
        <f t="shared" si="79"/>
        <v>0</v>
      </c>
      <c r="AL181" s="81"/>
      <c r="AM181" s="16"/>
      <c r="AN181" s="17"/>
      <c r="AO181" s="17"/>
      <c r="AP181" s="17"/>
    </row>
    <row r="182" spans="1:42" ht="39.6" thickTop="1" thickBot="1">
      <c r="A182" s="63">
        <f t="shared" si="78"/>
        <v>33</v>
      </c>
      <c r="B182" s="162">
        <v>0</v>
      </c>
      <c r="C182" s="162">
        <v>0</v>
      </c>
      <c r="D182" s="162">
        <v>0</v>
      </c>
      <c r="E182" s="162">
        <v>0</v>
      </c>
      <c r="F182" s="162" t="s">
        <v>72</v>
      </c>
      <c r="G182" s="218" t="s">
        <v>433</v>
      </c>
      <c r="H182" s="219" t="s">
        <v>1383</v>
      </c>
      <c r="I182" s="218" t="s">
        <v>20</v>
      </c>
      <c r="J182" s="218" t="s">
        <v>172</v>
      </c>
      <c r="K182" s="218" t="s">
        <v>172</v>
      </c>
      <c r="L182" s="220" t="s">
        <v>1384</v>
      </c>
      <c r="M182" s="220" t="s">
        <v>1385</v>
      </c>
      <c r="N182" s="16">
        <v>0</v>
      </c>
      <c r="O182" s="16"/>
      <c r="P182" s="16"/>
      <c r="Q182" s="16"/>
      <c r="R182" s="65">
        <f t="shared" si="76"/>
        <v>0</v>
      </c>
      <c r="S182" s="148" t="s">
        <v>904</v>
      </c>
      <c r="T182" s="221" t="s">
        <v>1386</v>
      </c>
      <c r="U182" s="16">
        <v>1</v>
      </c>
      <c r="V182" s="114" t="str">
        <f t="shared" si="46"/>
        <v>No hay Programación</v>
      </c>
      <c r="W182" s="115" t="str">
        <f t="shared" si="74"/>
        <v>De acuerdo a lo programado</v>
      </c>
      <c r="X182" s="17" t="s">
        <v>1387</v>
      </c>
      <c r="Y182" s="16"/>
      <c r="Z182" s="81"/>
      <c r="AA182" s="16"/>
      <c r="AB182" s="17"/>
      <c r="AC182" s="16"/>
      <c r="AD182" s="81"/>
      <c r="AE182" s="16"/>
      <c r="AF182" s="17"/>
      <c r="AG182" s="16"/>
      <c r="AH182" s="81"/>
      <c r="AI182" s="16"/>
      <c r="AJ182" s="17"/>
      <c r="AK182" s="65">
        <f t="shared" si="79"/>
        <v>1</v>
      </c>
      <c r="AL182" s="81"/>
      <c r="AM182" s="16"/>
      <c r="AN182" s="17"/>
      <c r="AO182" s="17"/>
      <c r="AP182" s="17"/>
    </row>
    <row r="183" spans="1:42" ht="39.6" thickTop="1" thickBot="1">
      <c r="A183" s="63">
        <f t="shared" si="78"/>
        <v>34</v>
      </c>
      <c r="B183" s="162">
        <v>0</v>
      </c>
      <c r="C183" s="162">
        <v>0</v>
      </c>
      <c r="D183" s="162">
        <v>0</v>
      </c>
      <c r="E183" s="162">
        <v>0</v>
      </c>
      <c r="F183" s="162" t="s">
        <v>287</v>
      </c>
      <c r="G183" s="218" t="s">
        <v>478</v>
      </c>
      <c r="H183" s="219" t="s">
        <v>1388</v>
      </c>
      <c r="I183" s="218" t="s">
        <v>20</v>
      </c>
      <c r="J183" s="218" t="s">
        <v>172</v>
      </c>
      <c r="K183" s="218" t="s">
        <v>172</v>
      </c>
      <c r="L183" s="220" t="s">
        <v>804</v>
      </c>
      <c r="M183" s="220" t="s">
        <v>841</v>
      </c>
      <c r="N183" s="16">
        <v>0</v>
      </c>
      <c r="O183" s="16"/>
      <c r="P183" s="16"/>
      <c r="Q183" s="16"/>
      <c r="R183" s="65">
        <f t="shared" si="76"/>
        <v>0</v>
      </c>
      <c r="S183" s="148" t="s">
        <v>913</v>
      </c>
      <c r="T183" s="221" t="s">
        <v>1389</v>
      </c>
      <c r="U183" s="16">
        <v>0</v>
      </c>
      <c r="V183" s="81" t="str">
        <f t="shared" si="46"/>
        <v>No hay Programación</v>
      </c>
      <c r="W183" s="16" t="str">
        <f t="shared" si="74"/>
        <v>De acuerdo a lo programado</v>
      </c>
      <c r="X183" s="17" t="s">
        <v>1390</v>
      </c>
      <c r="Y183" s="16"/>
      <c r="Z183" s="81"/>
      <c r="AA183" s="16"/>
      <c r="AB183" s="17"/>
      <c r="AC183" s="16"/>
      <c r="AD183" s="81"/>
      <c r="AE183" s="16"/>
      <c r="AF183" s="17"/>
      <c r="AG183" s="16"/>
      <c r="AH183" s="81"/>
      <c r="AI183" s="16"/>
      <c r="AJ183" s="17"/>
      <c r="AK183" s="65">
        <f t="shared" si="79"/>
        <v>0</v>
      </c>
      <c r="AL183" s="81"/>
      <c r="AM183" s="16"/>
      <c r="AN183" s="17"/>
      <c r="AO183" s="17"/>
      <c r="AP183" s="17"/>
    </row>
    <row r="184" spans="1:42" ht="30" thickTop="1" thickBot="1">
      <c r="A184" s="63">
        <f t="shared" si="78"/>
        <v>35</v>
      </c>
      <c r="B184" s="162">
        <v>0</v>
      </c>
      <c r="C184" s="162">
        <v>0</v>
      </c>
      <c r="D184" s="162">
        <v>0</v>
      </c>
      <c r="E184" s="162">
        <v>0</v>
      </c>
      <c r="F184" s="162" t="s">
        <v>287</v>
      </c>
      <c r="G184" s="218" t="s">
        <v>478</v>
      </c>
      <c r="H184" s="219" t="s">
        <v>1391</v>
      </c>
      <c r="I184" s="218" t="s">
        <v>20</v>
      </c>
      <c r="J184" s="218" t="s">
        <v>172</v>
      </c>
      <c r="K184" s="218" t="s">
        <v>172</v>
      </c>
      <c r="L184" s="220" t="s">
        <v>804</v>
      </c>
      <c r="M184" s="220" t="s">
        <v>841</v>
      </c>
      <c r="N184" s="16">
        <v>2</v>
      </c>
      <c r="O184" s="16"/>
      <c r="P184" s="16"/>
      <c r="Q184" s="16"/>
      <c r="R184" s="65">
        <f t="shared" si="76"/>
        <v>2</v>
      </c>
      <c r="S184" s="148" t="s">
        <v>913</v>
      </c>
      <c r="T184" s="221" t="s">
        <v>1392</v>
      </c>
      <c r="U184" s="16">
        <v>2</v>
      </c>
      <c r="V184" s="81">
        <f t="shared" si="46"/>
        <v>1</v>
      </c>
      <c r="W184" s="16" t="str">
        <f t="shared" si="74"/>
        <v>De acuerdo a lo programado</v>
      </c>
      <c r="X184" s="17" t="s">
        <v>1393</v>
      </c>
      <c r="Y184" s="16"/>
      <c r="Z184" s="81"/>
      <c r="AA184" s="16"/>
      <c r="AB184" s="17"/>
      <c r="AC184" s="16"/>
      <c r="AD184" s="81"/>
      <c r="AE184" s="16"/>
      <c r="AF184" s="17"/>
      <c r="AG184" s="16"/>
      <c r="AH184" s="81"/>
      <c r="AI184" s="16"/>
      <c r="AJ184" s="17"/>
      <c r="AK184" s="65">
        <f t="shared" si="79"/>
        <v>2</v>
      </c>
      <c r="AL184" s="81"/>
      <c r="AM184" s="16"/>
      <c r="AN184" s="17"/>
      <c r="AO184" s="17"/>
      <c r="AP184" s="17"/>
    </row>
    <row r="185" spans="1:42" ht="39.6" thickTop="1" thickBot="1">
      <c r="A185" s="63">
        <f t="shared" si="78"/>
        <v>36</v>
      </c>
      <c r="B185" s="162">
        <v>0</v>
      </c>
      <c r="C185" s="162">
        <v>0</v>
      </c>
      <c r="D185" s="162">
        <v>0</v>
      </c>
      <c r="E185" s="162">
        <v>0</v>
      </c>
      <c r="F185" s="162" t="s">
        <v>287</v>
      </c>
      <c r="G185" s="218" t="s">
        <v>478</v>
      </c>
      <c r="H185" s="219" t="s">
        <v>1394</v>
      </c>
      <c r="I185" s="218" t="s">
        <v>20</v>
      </c>
      <c r="J185" s="218" t="s">
        <v>172</v>
      </c>
      <c r="K185" s="218" t="s">
        <v>172</v>
      </c>
      <c r="L185" s="220" t="s">
        <v>804</v>
      </c>
      <c r="M185" s="220" t="s">
        <v>841</v>
      </c>
      <c r="N185" s="16">
        <v>0</v>
      </c>
      <c r="O185" s="16"/>
      <c r="P185" s="16"/>
      <c r="Q185" s="16"/>
      <c r="R185" s="65">
        <f t="shared" si="76"/>
        <v>0</v>
      </c>
      <c r="S185" s="148" t="s">
        <v>913</v>
      </c>
      <c r="T185" s="221" t="s">
        <v>1395</v>
      </c>
      <c r="U185" s="16">
        <v>0</v>
      </c>
      <c r="V185" s="81" t="str">
        <f t="shared" si="46"/>
        <v>No hay Programación</v>
      </c>
      <c r="W185" s="16" t="str">
        <f t="shared" si="74"/>
        <v>De acuerdo a lo programado</v>
      </c>
      <c r="X185" s="17" t="s">
        <v>1396</v>
      </c>
      <c r="Y185" s="16"/>
      <c r="Z185" s="81"/>
      <c r="AA185" s="16"/>
      <c r="AB185" s="17"/>
      <c r="AC185" s="16"/>
      <c r="AD185" s="81"/>
      <c r="AE185" s="16"/>
      <c r="AF185" s="17"/>
      <c r="AG185" s="16"/>
      <c r="AH185" s="81"/>
      <c r="AI185" s="16"/>
      <c r="AJ185" s="17"/>
      <c r="AK185" s="65">
        <f t="shared" si="79"/>
        <v>0</v>
      </c>
      <c r="AL185" s="81"/>
      <c r="AM185" s="16"/>
      <c r="AN185" s="17"/>
      <c r="AO185" s="17"/>
      <c r="AP185" s="17"/>
    </row>
    <row r="186" spans="1:42" ht="39.6" thickTop="1" thickBot="1">
      <c r="A186" s="63">
        <f t="shared" si="78"/>
        <v>37</v>
      </c>
      <c r="B186" s="162">
        <v>0</v>
      </c>
      <c r="C186" s="162">
        <v>0</v>
      </c>
      <c r="D186" s="162">
        <v>0</v>
      </c>
      <c r="E186" s="162">
        <v>0</v>
      </c>
      <c r="F186" s="162" t="s">
        <v>287</v>
      </c>
      <c r="G186" s="218" t="s">
        <v>478</v>
      </c>
      <c r="H186" s="219" t="s">
        <v>1397</v>
      </c>
      <c r="I186" s="218" t="s">
        <v>20</v>
      </c>
      <c r="J186" s="218" t="s">
        <v>172</v>
      </c>
      <c r="K186" s="218" t="s">
        <v>172</v>
      </c>
      <c r="L186" s="220" t="s">
        <v>804</v>
      </c>
      <c r="M186" s="220" t="s">
        <v>841</v>
      </c>
      <c r="N186" s="16">
        <v>1</v>
      </c>
      <c r="O186" s="16"/>
      <c r="P186" s="16"/>
      <c r="Q186" s="16"/>
      <c r="R186" s="65">
        <f t="shared" si="76"/>
        <v>1</v>
      </c>
      <c r="S186" s="148" t="s">
        <v>913</v>
      </c>
      <c r="T186" s="221" t="s">
        <v>1398</v>
      </c>
      <c r="U186" s="16">
        <v>1</v>
      </c>
      <c r="V186" s="81">
        <f t="shared" si="46"/>
        <v>1</v>
      </c>
      <c r="W186" s="16" t="str">
        <f t="shared" si="74"/>
        <v>De acuerdo a lo programado</v>
      </c>
      <c r="X186" s="17" t="s">
        <v>1399</v>
      </c>
      <c r="Y186" s="16"/>
      <c r="Z186" s="81"/>
      <c r="AA186" s="16"/>
      <c r="AB186" s="17"/>
      <c r="AC186" s="16"/>
      <c r="AD186" s="81"/>
      <c r="AE186" s="16"/>
      <c r="AF186" s="17"/>
      <c r="AG186" s="16"/>
      <c r="AH186" s="81"/>
      <c r="AI186" s="16"/>
      <c r="AJ186" s="17"/>
      <c r="AK186" s="65">
        <f t="shared" si="79"/>
        <v>1</v>
      </c>
      <c r="AL186" s="81"/>
      <c r="AM186" s="16"/>
      <c r="AN186" s="17"/>
      <c r="AO186" s="17"/>
      <c r="AP186" s="17"/>
    </row>
    <row r="187" spans="1:42" ht="49.2" thickTop="1" thickBot="1">
      <c r="A187" s="63">
        <f t="shared" si="78"/>
        <v>38</v>
      </c>
      <c r="B187" s="162">
        <v>0</v>
      </c>
      <c r="C187" s="162">
        <v>0</v>
      </c>
      <c r="D187" s="162">
        <v>0</v>
      </c>
      <c r="E187" s="162">
        <v>0</v>
      </c>
      <c r="F187" s="162" t="s">
        <v>72</v>
      </c>
      <c r="G187" s="218" t="s">
        <v>433</v>
      </c>
      <c r="H187" s="222" t="s">
        <v>1400</v>
      </c>
      <c r="I187" s="218" t="s">
        <v>20</v>
      </c>
      <c r="J187" s="218" t="s">
        <v>172</v>
      </c>
      <c r="K187" s="218" t="s">
        <v>172</v>
      </c>
      <c r="L187" s="220" t="s">
        <v>1401</v>
      </c>
      <c r="M187" s="220" t="s">
        <v>828</v>
      </c>
      <c r="N187" s="16">
        <v>1</v>
      </c>
      <c r="O187" s="16"/>
      <c r="P187" s="16"/>
      <c r="Q187" s="16"/>
      <c r="R187" s="65">
        <f t="shared" si="76"/>
        <v>1</v>
      </c>
      <c r="S187" s="148" t="s">
        <v>895</v>
      </c>
      <c r="T187" s="221" t="s">
        <v>1402</v>
      </c>
      <c r="U187" s="16">
        <v>1</v>
      </c>
      <c r="V187" s="81">
        <f t="shared" si="46"/>
        <v>1</v>
      </c>
      <c r="W187" s="16" t="str">
        <f t="shared" si="74"/>
        <v>De acuerdo a lo programado</v>
      </c>
      <c r="X187" s="17" t="s">
        <v>1403</v>
      </c>
      <c r="Y187" s="16"/>
      <c r="Z187" s="81"/>
      <c r="AA187" s="16"/>
      <c r="AB187" s="17"/>
      <c r="AC187" s="16"/>
      <c r="AD187" s="81"/>
      <c r="AE187" s="16"/>
      <c r="AF187" s="17"/>
      <c r="AG187" s="16"/>
      <c r="AH187" s="81"/>
      <c r="AI187" s="16"/>
      <c r="AJ187" s="17"/>
      <c r="AK187" s="65">
        <f t="shared" si="79"/>
        <v>1</v>
      </c>
      <c r="AL187" s="81"/>
      <c r="AM187" s="16"/>
      <c r="AN187" s="17"/>
      <c r="AO187" s="17"/>
      <c r="AP187" s="17"/>
    </row>
    <row r="188" spans="1:42" ht="49.2" thickTop="1" thickBot="1">
      <c r="A188" s="63">
        <f t="shared" si="78"/>
        <v>39</v>
      </c>
      <c r="B188" s="162">
        <v>0</v>
      </c>
      <c r="C188" s="162">
        <v>0</v>
      </c>
      <c r="D188" s="162">
        <v>0</v>
      </c>
      <c r="E188" s="162">
        <v>0</v>
      </c>
      <c r="F188" s="162" t="s">
        <v>285</v>
      </c>
      <c r="G188" s="218" t="s">
        <v>445</v>
      </c>
      <c r="H188" s="219" t="s">
        <v>1404</v>
      </c>
      <c r="I188" s="218" t="s">
        <v>20</v>
      </c>
      <c r="J188" s="218" t="s">
        <v>172</v>
      </c>
      <c r="K188" s="218" t="s">
        <v>172</v>
      </c>
      <c r="L188" s="220" t="s">
        <v>1405</v>
      </c>
      <c r="M188" s="220" t="s">
        <v>1406</v>
      </c>
      <c r="N188" s="16">
        <v>30</v>
      </c>
      <c r="O188" s="16"/>
      <c r="P188" s="16"/>
      <c r="Q188" s="16"/>
      <c r="R188" s="65">
        <f t="shared" si="76"/>
        <v>30</v>
      </c>
      <c r="S188" s="148" t="s">
        <v>1029</v>
      </c>
      <c r="T188" s="221" t="s">
        <v>1407</v>
      </c>
      <c r="U188" s="16">
        <v>30</v>
      </c>
      <c r="V188" s="81">
        <f t="shared" si="46"/>
        <v>1</v>
      </c>
      <c r="W188" s="16" t="str">
        <f t="shared" si="74"/>
        <v>De acuerdo a lo programado</v>
      </c>
      <c r="X188" s="16" t="s">
        <v>172</v>
      </c>
      <c r="Y188" s="16"/>
      <c r="Z188" s="81"/>
      <c r="AA188" s="16"/>
      <c r="AB188" s="17"/>
      <c r="AC188" s="16"/>
      <c r="AD188" s="81"/>
      <c r="AE188" s="16"/>
      <c r="AF188" s="17"/>
      <c r="AG188" s="16"/>
      <c r="AH188" s="81"/>
      <c r="AI188" s="16"/>
      <c r="AJ188" s="17"/>
      <c r="AK188" s="65">
        <f t="shared" si="79"/>
        <v>30</v>
      </c>
      <c r="AL188" s="81"/>
      <c r="AM188" s="16"/>
      <c r="AN188" s="17"/>
      <c r="AO188" s="17"/>
      <c r="AP188" s="17"/>
    </row>
    <row r="189" spans="1:42" ht="68.400000000000006" thickTop="1" thickBot="1">
      <c r="A189" s="63">
        <f t="shared" si="78"/>
        <v>40</v>
      </c>
      <c r="B189" s="162">
        <v>0</v>
      </c>
      <c r="C189" s="162">
        <v>0</v>
      </c>
      <c r="D189" s="162">
        <v>0</v>
      </c>
      <c r="E189" s="162">
        <v>0</v>
      </c>
      <c r="F189" s="162" t="s">
        <v>285</v>
      </c>
      <c r="G189" s="218" t="s">
        <v>445</v>
      </c>
      <c r="H189" s="219" t="s">
        <v>1408</v>
      </c>
      <c r="I189" s="218" t="s">
        <v>20</v>
      </c>
      <c r="J189" s="218" t="s">
        <v>172</v>
      </c>
      <c r="K189" s="218" t="s">
        <v>172</v>
      </c>
      <c r="L189" s="220" t="s">
        <v>1405</v>
      </c>
      <c r="M189" s="220" t="s">
        <v>1409</v>
      </c>
      <c r="N189" s="16">
        <v>57</v>
      </c>
      <c r="O189" s="16"/>
      <c r="P189" s="16"/>
      <c r="Q189" s="16"/>
      <c r="R189" s="65">
        <f t="shared" si="76"/>
        <v>57</v>
      </c>
      <c r="S189" s="148" t="s">
        <v>1410</v>
      </c>
      <c r="T189" s="221" t="s">
        <v>1411</v>
      </c>
      <c r="U189" s="16">
        <v>57</v>
      </c>
      <c r="V189" s="81">
        <f t="shared" si="46"/>
        <v>1</v>
      </c>
      <c r="W189" s="16" t="str">
        <f t="shared" si="74"/>
        <v>De acuerdo a lo programado</v>
      </c>
      <c r="X189" s="16" t="s">
        <v>172</v>
      </c>
      <c r="Y189" s="16"/>
      <c r="Z189" s="81"/>
      <c r="AA189" s="16"/>
      <c r="AB189" s="17"/>
      <c r="AC189" s="16"/>
      <c r="AD189" s="81"/>
      <c r="AE189" s="16"/>
      <c r="AF189" s="17"/>
      <c r="AG189" s="16"/>
      <c r="AH189" s="81"/>
      <c r="AI189" s="16"/>
      <c r="AJ189" s="17"/>
      <c r="AK189" s="65">
        <f t="shared" si="79"/>
        <v>57</v>
      </c>
      <c r="AL189" s="81"/>
      <c r="AM189" s="16"/>
      <c r="AN189" s="17"/>
      <c r="AO189" s="17"/>
      <c r="AP189" s="17"/>
    </row>
    <row r="190" spans="1:42" ht="39.6" thickTop="1" thickBot="1">
      <c r="A190" s="63">
        <f t="shared" si="78"/>
        <v>41</v>
      </c>
      <c r="B190" s="162">
        <v>0</v>
      </c>
      <c r="C190" s="162">
        <v>0</v>
      </c>
      <c r="D190" s="162">
        <v>0</v>
      </c>
      <c r="E190" s="162">
        <v>0</v>
      </c>
      <c r="F190" s="162">
        <v>3</v>
      </c>
      <c r="G190" s="218" t="s">
        <v>574</v>
      </c>
      <c r="H190" s="219" t="s">
        <v>1412</v>
      </c>
      <c r="I190" s="218" t="s">
        <v>20</v>
      </c>
      <c r="J190" s="218" t="s">
        <v>172</v>
      </c>
      <c r="K190" s="218" t="s">
        <v>172</v>
      </c>
      <c r="L190" s="220" t="s">
        <v>804</v>
      </c>
      <c r="M190" s="220" t="s">
        <v>994</v>
      </c>
      <c r="N190" s="16">
        <v>4</v>
      </c>
      <c r="O190" s="16"/>
      <c r="P190" s="16"/>
      <c r="Q190" s="16"/>
      <c r="R190" s="65">
        <f t="shared" si="76"/>
        <v>4</v>
      </c>
      <c r="S190" s="148" t="s">
        <v>1029</v>
      </c>
      <c r="T190" s="221" t="s">
        <v>1413</v>
      </c>
      <c r="U190" s="16">
        <v>4</v>
      </c>
      <c r="V190" s="81">
        <f t="shared" si="46"/>
        <v>1</v>
      </c>
      <c r="W190" s="16" t="str">
        <f t="shared" si="74"/>
        <v>De acuerdo a lo programado</v>
      </c>
      <c r="X190" s="17" t="s">
        <v>1414</v>
      </c>
      <c r="Y190" s="16"/>
      <c r="Z190" s="81"/>
      <c r="AA190" s="16"/>
      <c r="AB190" s="17"/>
      <c r="AC190" s="16"/>
      <c r="AD190" s="81"/>
      <c r="AE190" s="16"/>
      <c r="AF190" s="17"/>
      <c r="AG190" s="16"/>
      <c r="AH190" s="81"/>
      <c r="AI190" s="16"/>
      <c r="AJ190" s="17"/>
      <c r="AK190" s="65">
        <f t="shared" si="79"/>
        <v>4</v>
      </c>
      <c r="AL190" s="81"/>
      <c r="AM190" s="16"/>
      <c r="AN190" s="17"/>
      <c r="AO190" s="17"/>
      <c r="AP190" s="17"/>
    </row>
    <row r="191" spans="1:42" ht="30" thickTop="1" thickBot="1">
      <c r="A191" s="63">
        <f t="shared" si="78"/>
        <v>42</v>
      </c>
      <c r="B191" s="162">
        <v>0</v>
      </c>
      <c r="C191" s="162">
        <v>0</v>
      </c>
      <c r="D191" s="162">
        <v>0</v>
      </c>
      <c r="E191" s="162">
        <v>0</v>
      </c>
      <c r="F191" s="162">
        <v>3</v>
      </c>
      <c r="G191" s="218" t="s">
        <v>574</v>
      </c>
      <c r="H191" s="219" t="s">
        <v>1415</v>
      </c>
      <c r="I191" s="218" t="s">
        <v>20</v>
      </c>
      <c r="J191" s="218" t="s">
        <v>172</v>
      </c>
      <c r="K191" s="218" t="s">
        <v>172</v>
      </c>
      <c r="L191" s="220" t="s">
        <v>804</v>
      </c>
      <c r="M191" s="220" t="s">
        <v>994</v>
      </c>
      <c r="N191" s="16">
        <v>0</v>
      </c>
      <c r="O191" s="16"/>
      <c r="P191" s="16"/>
      <c r="Q191" s="16"/>
      <c r="R191" s="65">
        <f t="shared" si="76"/>
        <v>0</v>
      </c>
      <c r="S191" s="148" t="s">
        <v>1029</v>
      </c>
      <c r="T191" s="221" t="s">
        <v>1413</v>
      </c>
      <c r="U191" s="16">
        <v>0</v>
      </c>
      <c r="V191" s="81" t="str">
        <f t="shared" si="46"/>
        <v>No hay Programación</v>
      </c>
      <c r="W191" s="16" t="str">
        <f t="shared" si="74"/>
        <v>De acuerdo a lo programado</v>
      </c>
      <c r="X191" s="17" t="s">
        <v>1416</v>
      </c>
      <c r="Y191" s="16"/>
      <c r="Z191" s="81"/>
      <c r="AA191" s="16"/>
      <c r="AB191" s="17"/>
      <c r="AC191" s="16"/>
      <c r="AD191" s="81"/>
      <c r="AE191" s="16"/>
      <c r="AF191" s="17"/>
      <c r="AG191" s="16"/>
      <c r="AH191" s="81"/>
      <c r="AI191" s="16"/>
      <c r="AJ191" s="17"/>
      <c r="AK191" s="65">
        <f t="shared" si="79"/>
        <v>0</v>
      </c>
      <c r="AL191" s="81"/>
      <c r="AM191" s="16"/>
      <c r="AN191" s="17"/>
      <c r="AO191" s="17"/>
      <c r="AP191" s="17"/>
    </row>
    <row r="192" spans="1:42" ht="49.2" thickTop="1" thickBot="1">
      <c r="A192" s="63">
        <f t="shared" si="78"/>
        <v>43</v>
      </c>
      <c r="B192" s="162">
        <v>0</v>
      </c>
      <c r="C192" s="162">
        <v>0</v>
      </c>
      <c r="D192" s="162">
        <v>0</v>
      </c>
      <c r="E192" s="162">
        <v>0</v>
      </c>
      <c r="F192" s="162" t="s">
        <v>289</v>
      </c>
      <c r="G192" s="218" t="s">
        <v>469</v>
      </c>
      <c r="H192" s="219" t="s">
        <v>1417</v>
      </c>
      <c r="I192" s="218" t="s">
        <v>20</v>
      </c>
      <c r="J192" s="218" t="s">
        <v>172</v>
      </c>
      <c r="K192" s="218" t="s">
        <v>172</v>
      </c>
      <c r="L192" s="220" t="s">
        <v>1418</v>
      </c>
      <c r="M192" s="220" t="s">
        <v>939</v>
      </c>
      <c r="N192" s="16">
        <v>0</v>
      </c>
      <c r="O192" s="16"/>
      <c r="P192" s="16"/>
      <c r="Q192" s="16"/>
      <c r="R192" s="65">
        <f t="shared" si="76"/>
        <v>0</v>
      </c>
      <c r="S192" s="148" t="s">
        <v>940</v>
      </c>
      <c r="T192" s="223" t="s">
        <v>172</v>
      </c>
      <c r="U192" s="16">
        <v>0</v>
      </c>
      <c r="V192" s="81" t="str">
        <f t="shared" si="46"/>
        <v>No hay Programación</v>
      </c>
      <c r="W192" s="16" t="str">
        <f t="shared" si="74"/>
        <v>De acuerdo a lo programado</v>
      </c>
      <c r="X192" s="17" t="s">
        <v>1419</v>
      </c>
      <c r="Y192" s="16"/>
      <c r="Z192" s="81"/>
      <c r="AA192" s="16"/>
      <c r="AB192" s="17"/>
      <c r="AC192" s="16"/>
      <c r="AD192" s="81"/>
      <c r="AE192" s="16"/>
      <c r="AF192" s="17"/>
      <c r="AG192" s="16"/>
      <c r="AH192" s="81"/>
      <c r="AI192" s="16"/>
      <c r="AJ192" s="17"/>
      <c r="AK192" s="65">
        <f t="shared" si="79"/>
        <v>0</v>
      </c>
      <c r="AL192" s="81"/>
      <c r="AM192" s="16"/>
      <c r="AN192" s="17"/>
      <c r="AO192" s="17"/>
      <c r="AP192" s="17"/>
    </row>
    <row r="193" spans="1:42" ht="58.8" thickTop="1" thickBot="1">
      <c r="A193" s="63">
        <f t="shared" si="78"/>
        <v>44</v>
      </c>
      <c r="B193" s="162">
        <v>0</v>
      </c>
      <c r="C193" s="162">
        <v>0</v>
      </c>
      <c r="D193" s="162">
        <v>0</v>
      </c>
      <c r="E193" s="162">
        <v>0</v>
      </c>
      <c r="F193" s="162" t="s">
        <v>289</v>
      </c>
      <c r="G193" s="218" t="s">
        <v>469</v>
      </c>
      <c r="H193" s="219" t="s">
        <v>1420</v>
      </c>
      <c r="I193" s="218" t="s">
        <v>20</v>
      </c>
      <c r="J193" s="218" t="s">
        <v>172</v>
      </c>
      <c r="K193" s="218" t="s">
        <v>172</v>
      </c>
      <c r="L193" s="220" t="s">
        <v>1421</v>
      </c>
      <c r="M193" s="220" t="s">
        <v>944</v>
      </c>
      <c r="N193" s="16">
        <v>2</v>
      </c>
      <c r="O193" s="16"/>
      <c r="P193" s="16"/>
      <c r="Q193" s="16"/>
      <c r="R193" s="65">
        <f t="shared" si="76"/>
        <v>2</v>
      </c>
      <c r="S193" s="148" t="s">
        <v>940</v>
      </c>
      <c r="T193" s="223" t="s">
        <v>172</v>
      </c>
      <c r="U193" s="16">
        <v>2</v>
      </c>
      <c r="V193" s="81">
        <f t="shared" ref="V193:V199" si="80">IF(U193="","No hay ejecución",IF(AND(N193=0),"No hay Programación", U193/N193))</f>
        <v>1</v>
      </c>
      <c r="W193" s="16" t="str">
        <f t="shared" si="74"/>
        <v>De acuerdo a lo programado</v>
      </c>
      <c r="X193" s="17" t="s">
        <v>1422</v>
      </c>
      <c r="Y193" s="16"/>
      <c r="Z193" s="81"/>
      <c r="AA193" s="16"/>
      <c r="AB193" s="17"/>
      <c r="AC193" s="16"/>
      <c r="AD193" s="81"/>
      <c r="AE193" s="16"/>
      <c r="AF193" s="17"/>
      <c r="AG193" s="16"/>
      <c r="AH193" s="81"/>
      <c r="AI193" s="16"/>
      <c r="AJ193" s="17"/>
      <c r="AK193" s="65">
        <f t="shared" si="79"/>
        <v>2</v>
      </c>
      <c r="AL193" s="81"/>
      <c r="AM193" s="16"/>
      <c r="AN193" s="17"/>
      <c r="AO193" s="17"/>
      <c r="AP193" s="17"/>
    </row>
    <row r="194" spans="1:42" ht="20.399999999999999" thickTop="1" thickBot="1">
      <c r="A194" s="63">
        <f t="shared" si="78"/>
        <v>45</v>
      </c>
      <c r="B194" s="162">
        <v>0</v>
      </c>
      <c r="C194" s="162">
        <v>0</v>
      </c>
      <c r="D194" s="162">
        <v>0</v>
      </c>
      <c r="E194" s="162">
        <v>0</v>
      </c>
      <c r="F194" s="162" t="s">
        <v>289</v>
      </c>
      <c r="G194" s="218" t="s">
        <v>469</v>
      </c>
      <c r="H194" s="219" t="s">
        <v>1423</v>
      </c>
      <c r="I194" s="218" t="s">
        <v>20</v>
      </c>
      <c r="J194" s="218" t="s">
        <v>172</v>
      </c>
      <c r="K194" s="218" t="s">
        <v>172</v>
      </c>
      <c r="L194" s="220" t="s">
        <v>804</v>
      </c>
      <c r="M194" s="220" t="s">
        <v>841</v>
      </c>
      <c r="N194" s="16">
        <v>0</v>
      </c>
      <c r="O194" s="16"/>
      <c r="P194" s="16"/>
      <c r="Q194" s="16"/>
      <c r="R194" s="65">
        <f t="shared" si="76"/>
        <v>0</v>
      </c>
      <c r="S194" s="148" t="s">
        <v>940</v>
      </c>
      <c r="T194" s="223" t="s">
        <v>172</v>
      </c>
      <c r="U194" s="16">
        <v>0</v>
      </c>
      <c r="V194" s="81" t="str">
        <f t="shared" si="80"/>
        <v>No hay Programación</v>
      </c>
      <c r="W194" s="16" t="str">
        <f t="shared" si="74"/>
        <v>De acuerdo a lo programado</v>
      </c>
      <c r="X194" s="17" t="s">
        <v>1424</v>
      </c>
      <c r="Y194" s="16"/>
      <c r="Z194" s="81"/>
      <c r="AA194" s="16"/>
      <c r="AB194" s="17"/>
      <c r="AC194" s="16"/>
      <c r="AD194" s="81"/>
      <c r="AE194" s="16"/>
      <c r="AF194" s="17"/>
      <c r="AG194" s="16"/>
      <c r="AH194" s="81"/>
      <c r="AI194" s="16"/>
      <c r="AJ194" s="17"/>
      <c r="AK194" s="65">
        <f t="shared" si="79"/>
        <v>0</v>
      </c>
      <c r="AL194" s="81"/>
      <c r="AM194" s="16"/>
      <c r="AN194" s="17"/>
      <c r="AO194" s="17"/>
      <c r="AP194" s="17"/>
    </row>
    <row r="195" spans="1:42" ht="20.399999999999999" thickTop="1" thickBot="1">
      <c r="A195" s="63">
        <f t="shared" si="78"/>
        <v>46</v>
      </c>
      <c r="B195" s="162">
        <v>0</v>
      </c>
      <c r="C195" s="162">
        <v>0</v>
      </c>
      <c r="D195" s="162">
        <v>0</v>
      </c>
      <c r="E195" s="162">
        <v>0</v>
      </c>
      <c r="F195" s="162" t="s">
        <v>289</v>
      </c>
      <c r="G195" s="218" t="s">
        <v>469</v>
      </c>
      <c r="H195" s="219" t="s">
        <v>1425</v>
      </c>
      <c r="I195" s="218" t="s">
        <v>20</v>
      </c>
      <c r="J195" s="218" t="s">
        <v>172</v>
      </c>
      <c r="K195" s="218" t="s">
        <v>172</v>
      </c>
      <c r="L195" s="220" t="s">
        <v>804</v>
      </c>
      <c r="M195" s="220" t="s">
        <v>841</v>
      </c>
      <c r="N195" s="16">
        <v>6</v>
      </c>
      <c r="O195" s="16"/>
      <c r="P195" s="16"/>
      <c r="Q195" s="16"/>
      <c r="R195" s="65">
        <f t="shared" si="76"/>
        <v>6</v>
      </c>
      <c r="S195" s="148" t="s">
        <v>940</v>
      </c>
      <c r="T195" s="223" t="s">
        <v>172</v>
      </c>
      <c r="U195" s="16">
        <v>6</v>
      </c>
      <c r="V195" s="81">
        <f t="shared" si="80"/>
        <v>1</v>
      </c>
      <c r="W195" s="16" t="str">
        <f t="shared" si="74"/>
        <v>De acuerdo a lo programado</v>
      </c>
      <c r="X195" s="17" t="s">
        <v>1426</v>
      </c>
      <c r="Y195" s="16"/>
      <c r="Z195" s="81"/>
      <c r="AA195" s="16"/>
      <c r="AB195" s="17"/>
      <c r="AC195" s="16"/>
      <c r="AD195" s="81"/>
      <c r="AE195" s="16"/>
      <c r="AF195" s="17"/>
      <c r="AG195" s="16"/>
      <c r="AH195" s="81"/>
      <c r="AI195" s="16"/>
      <c r="AJ195" s="17"/>
      <c r="AK195" s="65">
        <f t="shared" si="79"/>
        <v>6</v>
      </c>
      <c r="AL195" s="81"/>
      <c r="AM195" s="16"/>
      <c r="AN195" s="17"/>
      <c r="AO195" s="17"/>
      <c r="AP195" s="17"/>
    </row>
    <row r="196" spans="1:42" ht="30" thickTop="1" thickBot="1">
      <c r="A196" s="63">
        <f t="shared" si="78"/>
        <v>47</v>
      </c>
      <c r="B196" s="162">
        <v>0</v>
      </c>
      <c r="C196" s="162">
        <v>0</v>
      </c>
      <c r="D196" s="162">
        <v>0</v>
      </c>
      <c r="E196" s="162">
        <v>0</v>
      </c>
      <c r="F196" s="162" t="s">
        <v>289</v>
      </c>
      <c r="G196" s="218" t="s">
        <v>469</v>
      </c>
      <c r="H196" s="219" t="s">
        <v>1427</v>
      </c>
      <c r="I196" s="218" t="s">
        <v>20</v>
      </c>
      <c r="J196" s="218" t="s">
        <v>172</v>
      </c>
      <c r="K196" s="218" t="s">
        <v>172</v>
      </c>
      <c r="L196" s="220" t="s">
        <v>804</v>
      </c>
      <c r="M196" s="220" t="s">
        <v>841</v>
      </c>
      <c r="N196" s="16">
        <v>6</v>
      </c>
      <c r="O196" s="16"/>
      <c r="P196" s="16"/>
      <c r="Q196" s="16"/>
      <c r="R196" s="65">
        <f t="shared" si="76"/>
        <v>6</v>
      </c>
      <c r="S196" s="148" t="s">
        <v>940</v>
      </c>
      <c r="T196" s="224" t="s">
        <v>1428</v>
      </c>
      <c r="U196" s="16">
        <v>6</v>
      </c>
      <c r="V196" s="81">
        <f t="shared" si="80"/>
        <v>1</v>
      </c>
      <c r="W196" s="16" t="str">
        <f t="shared" si="74"/>
        <v>De acuerdo a lo programado</v>
      </c>
      <c r="X196" s="17" t="s">
        <v>1426</v>
      </c>
      <c r="Y196" s="16"/>
      <c r="Z196" s="81"/>
      <c r="AA196" s="16"/>
      <c r="AB196" s="17"/>
      <c r="AC196" s="16"/>
      <c r="AD196" s="81"/>
      <c r="AE196" s="16"/>
      <c r="AF196" s="17"/>
      <c r="AG196" s="16"/>
      <c r="AH196" s="81"/>
      <c r="AI196" s="16"/>
      <c r="AJ196" s="17"/>
      <c r="AK196" s="65">
        <f t="shared" si="79"/>
        <v>6</v>
      </c>
      <c r="AL196" s="81"/>
      <c r="AM196" s="16"/>
      <c r="AN196" s="17"/>
      <c r="AO196" s="17"/>
      <c r="AP196" s="17"/>
    </row>
    <row r="197" spans="1:42" ht="106.8" thickTop="1" thickBot="1">
      <c r="A197" s="63">
        <f t="shared" si="78"/>
        <v>48</v>
      </c>
      <c r="B197" s="162">
        <v>0</v>
      </c>
      <c r="C197" s="162">
        <v>0</v>
      </c>
      <c r="D197" s="162">
        <v>0</v>
      </c>
      <c r="E197" s="162">
        <v>0</v>
      </c>
      <c r="F197" s="162">
        <v>3</v>
      </c>
      <c r="G197" s="218" t="s">
        <v>574</v>
      </c>
      <c r="H197" s="219" t="s">
        <v>1429</v>
      </c>
      <c r="I197" s="218" t="s">
        <v>20</v>
      </c>
      <c r="J197" s="218" t="s">
        <v>172</v>
      </c>
      <c r="K197" s="218" t="s">
        <v>172</v>
      </c>
      <c r="L197" s="220" t="s">
        <v>1430</v>
      </c>
      <c r="M197" s="220" t="s">
        <v>1431</v>
      </c>
      <c r="N197" s="16">
        <v>172</v>
      </c>
      <c r="O197" s="16"/>
      <c r="P197" s="16"/>
      <c r="Q197" s="16"/>
      <c r="R197" s="65">
        <f t="shared" si="76"/>
        <v>172</v>
      </c>
      <c r="S197" s="148" t="s">
        <v>1096</v>
      </c>
      <c r="T197" s="221" t="s">
        <v>1432</v>
      </c>
      <c r="U197" s="16">
        <v>172</v>
      </c>
      <c r="V197" s="81">
        <f t="shared" si="80"/>
        <v>1</v>
      </c>
      <c r="W197" s="16" t="str">
        <f t="shared" si="74"/>
        <v>De acuerdo a lo programado</v>
      </c>
      <c r="X197" s="17" t="s">
        <v>1433</v>
      </c>
      <c r="Y197" s="16"/>
      <c r="Z197" s="81"/>
      <c r="AA197" s="16"/>
      <c r="AB197" s="17"/>
      <c r="AC197" s="16"/>
      <c r="AD197" s="81"/>
      <c r="AE197" s="16"/>
      <c r="AF197" s="17"/>
      <c r="AG197" s="16"/>
      <c r="AH197" s="81"/>
      <c r="AI197" s="16"/>
      <c r="AJ197" s="17"/>
      <c r="AK197" s="65">
        <f t="shared" si="79"/>
        <v>172</v>
      </c>
      <c r="AL197" s="81"/>
      <c r="AM197" s="16"/>
      <c r="AN197" s="17"/>
      <c r="AO197" s="17"/>
      <c r="AP197" s="17"/>
    </row>
    <row r="198" spans="1:42" ht="58.8" thickTop="1" thickBot="1">
      <c r="A198" s="63">
        <f t="shared" si="78"/>
        <v>49</v>
      </c>
      <c r="B198" s="162">
        <v>0</v>
      </c>
      <c r="C198" s="162">
        <v>0</v>
      </c>
      <c r="D198" s="162">
        <v>0</v>
      </c>
      <c r="E198" s="162">
        <v>0</v>
      </c>
      <c r="F198" s="162">
        <v>3</v>
      </c>
      <c r="G198" s="218" t="s">
        <v>574</v>
      </c>
      <c r="H198" s="219" t="s">
        <v>1434</v>
      </c>
      <c r="I198" s="218" t="s">
        <v>20</v>
      </c>
      <c r="J198" s="218" t="s">
        <v>172</v>
      </c>
      <c r="K198" s="218" t="s">
        <v>172</v>
      </c>
      <c r="L198" s="220" t="s">
        <v>1435</v>
      </c>
      <c r="M198" s="220" t="s">
        <v>1436</v>
      </c>
      <c r="N198" s="16">
        <v>8</v>
      </c>
      <c r="O198" s="16"/>
      <c r="P198" s="16"/>
      <c r="Q198" s="16"/>
      <c r="R198" s="65">
        <f t="shared" si="76"/>
        <v>8</v>
      </c>
      <c r="S198" s="148" t="s">
        <v>1096</v>
      </c>
      <c r="T198" s="223" t="s">
        <v>172</v>
      </c>
      <c r="U198" s="16">
        <v>8</v>
      </c>
      <c r="V198" s="81">
        <f t="shared" si="80"/>
        <v>1</v>
      </c>
      <c r="W198" s="16" t="str">
        <f t="shared" si="74"/>
        <v>De acuerdo a lo programado</v>
      </c>
      <c r="X198" s="17" t="s">
        <v>1437</v>
      </c>
      <c r="Y198" s="16"/>
      <c r="Z198" s="81"/>
      <c r="AA198" s="16"/>
      <c r="AB198" s="17"/>
      <c r="AC198" s="16"/>
      <c r="AD198" s="81"/>
      <c r="AE198" s="16"/>
      <c r="AF198" s="17"/>
      <c r="AG198" s="16"/>
      <c r="AH198" s="81"/>
      <c r="AI198" s="16"/>
      <c r="AJ198" s="17"/>
      <c r="AK198" s="65">
        <f t="shared" si="79"/>
        <v>8</v>
      </c>
      <c r="AL198" s="81"/>
      <c r="AM198" s="16"/>
      <c r="AN198" s="17"/>
      <c r="AO198" s="17"/>
      <c r="AP198" s="17"/>
    </row>
    <row r="199" spans="1:42" ht="49.2" thickTop="1" thickBot="1">
      <c r="A199" s="63">
        <v>49</v>
      </c>
      <c r="B199" s="162">
        <v>0</v>
      </c>
      <c r="C199" s="162">
        <v>0</v>
      </c>
      <c r="D199" s="162">
        <v>0</v>
      </c>
      <c r="E199" s="162">
        <v>0</v>
      </c>
      <c r="F199" s="162" t="s">
        <v>72</v>
      </c>
      <c r="G199" s="218" t="s">
        <v>433</v>
      </c>
      <c r="H199" s="222" t="s">
        <v>1438</v>
      </c>
      <c r="I199" s="218" t="s">
        <v>20</v>
      </c>
      <c r="J199" s="218" t="s">
        <v>172</v>
      </c>
      <c r="K199" s="218" t="s">
        <v>172</v>
      </c>
      <c r="L199" s="220" t="s">
        <v>1439</v>
      </c>
      <c r="M199" s="220" t="s">
        <v>1166</v>
      </c>
      <c r="N199" s="16">
        <v>0</v>
      </c>
      <c r="O199" s="16"/>
      <c r="P199" s="16"/>
      <c r="Q199" s="16"/>
      <c r="R199" s="65">
        <f t="shared" si="76"/>
        <v>0</v>
      </c>
      <c r="S199" s="148" t="s">
        <v>1045</v>
      </c>
      <c r="T199" s="221" t="s">
        <v>1440</v>
      </c>
      <c r="U199" s="16">
        <v>0</v>
      </c>
      <c r="V199" s="81" t="str">
        <f t="shared" si="80"/>
        <v>No hay Programación</v>
      </c>
      <c r="W199" s="16" t="str">
        <f t="shared" si="74"/>
        <v>De acuerdo a lo programado</v>
      </c>
      <c r="X199" s="17" t="s">
        <v>1441</v>
      </c>
      <c r="Y199" s="16"/>
      <c r="Z199" s="81"/>
      <c r="AA199" s="16"/>
      <c r="AB199" s="17"/>
      <c r="AC199" s="16"/>
      <c r="AD199" s="81"/>
      <c r="AE199" s="16"/>
      <c r="AF199" s="17"/>
      <c r="AG199" s="16"/>
      <c r="AH199" s="81"/>
      <c r="AI199" s="16"/>
      <c r="AJ199" s="17"/>
      <c r="AK199" s="65">
        <f t="shared" si="79"/>
        <v>0</v>
      </c>
      <c r="AL199" s="81"/>
      <c r="AM199" s="16"/>
      <c r="AN199" s="17"/>
      <c r="AO199" s="17"/>
      <c r="AP199" s="17"/>
    </row>
    <row r="200" spans="1:42" ht="10.8" thickTop="1" thickBot="1">
      <c r="A200" s="66"/>
      <c r="B200" s="66"/>
      <c r="C200" s="66"/>
      <c r="D200" s="66"/>
      <c r="E200" s="66"/>
      <c r="F200" s="66"/>
      <c r="G200" s="66"/>
      <c r="H200" s="66"/>
      <c r="I200" s="66"/>
      <c r="J200" s="66"/>
      <c r="K200" s="66"/>
      <c r="L200" s="67"/>
      <c r="M200" s="67"/>
      <c r="N200" s="68"/>
      <c r="O200" s="68"/>
      <c r="P200" s="68"/>
      <c r="Q200" s="68"/>
      <c r="R200" s="68"/>
      <c r="S200" s="68"/>
      <c r="T200" s="68"/>
    </row>
    <row r="201" spans="1:42" ht="10.8" thickTop="1" thickBot="1">
      <c r="A201" s="586" t="s">
        <v>1442</v>
      </c>
      <c r="B201" s="587"/>
      <c r="C201" s="587"/>
      <c r="D201" s="587"/>
      <c r="E201" s="587"/>
      <c r="F201" s="587"/>
      <c r="G201" s="225" t="s">
        <v>829</v>
      </c>
      <c r="H201" s="66"/>
      <c r="I201" s="66"/>
      <c r="J201" s="66"/>
      <c r="K201" s="66"/>
      <c r="L201" s="69"/>
      <c r="M201" s="69"/>
      <c r="N201" s="68"/>
      <c r="O201" s="68"/>
      <c r="P201" s="68"/>
      <c r="Q201" s="68"/>
      <c r="R201" s="68"/>
      <c r="S201" s="68"/>
      <c r="T201" s="68"/>
    </row>
    <row r="202" spans="1:42" ht="10.8" thickTop="1" thickBot="1">
      <c r="A202" s="70"/>
      <c r="B202" s="70"/>
      <c r="C202" s="70"/>
      <c r="D202" s="70"/>
      <c r="E202" s="70"/>
      <c r="F202" s="70"/>
      <c r="G202" s="71"/>
      <c r="H202" s="66"/>
      <c r="I202" s="66"/>
      <c r="J202" s="66"/>
      <c r="K202" s="66"/>
      <c r="L202" s="69"/>
      <c r="M202" s="69"/>
      <c r="N202" s="68"/>
      <c r="O202" s="68"/>
      <c r="P202" s="68"/>
      <c r="Q202" s="68"/>
      <c r="R202" s="68"/>
      <c r="S202" s="68"/>
      <c r="T202" s="68"/>
    </row>
    <row r="203" spans="1:42" ht="10.8" thickTop="1" thickBot="1">
      <c r="A203" s="588" t="s">
        <v>1443</v>
      </c>
      <c r="B203" s="589"/>
      <c r="C203" s="589"/>
      <c r="D203" s="589"/>
      <c r="E203" s="589"/>
      <c r="F203" s="589"/>
      <c r="G203" s="225" t="s">
        <v>829</v>
      </c>
      <c r="H203" s="66"/>
      <c r="I203" s="66"/>
      <c r="J203" s="66"/>
      <c r="K203" s="66"/>
      <c r="L203" s="69"/>
      <c r="M203" s="69"/>
      <c r="N203" s="68"/>
      <c r="O203" s="68"/>
      <c r="P203" s="68"/>
      <c r="Q203" s="68"/>
      <c r="R203" s="68"/>
      <c r="S203" s="68"/>
      <c r="T203" s="68"/>
    </row>
    <row r="204" spans="1:42" ht="10.8" thickTop="1" thickBot="1">
      <c r="A204" s="73"/>
      <c r="B204" s="73"/>
      <c r="C204" s="73"/>
      <c r="D204" s="73"/>
      <c r="E204" s="73"/>
      <c r="F204" s="72"/>
      <c r="G204" s="74"/>
      <c r="H204" s="66"/>
      <c r="I204" s="66"/>
      <c r="J204" s="66"/>
      <c r="K204" s="66"/>
      <c r="L204" s="69"/>
      <c r="M204" s="69"/>
      <c r="N204" s="68"/>
      <c r="O204" s="68"/>
      <c r="P204" s="68"/>
      <c r="Q204" s="68"/>
      <c r="R204" s="68"/>
      <c r="S204" s="68"/>
      <c r="T204" s="68"/>
    </row>
    <row r="205" spans="1:42" ht="10.8" thickTop="1" thickBot="1">
      <c r="A205" s="75" t="s">
        <v>729</v>
      </c>
      <c r="B205" s="66"/>
      <c r="C205" s="66"/>
      <c r="D205" s="76"/>
      <c r="E205" s="66"/>
      <c r="F205" s="66"/>
      <c r="G205" s="66"/>
      <c r="H205" s="66"/>
      <c r="I205" s="66"/>
      <c r="J205" s="66"/>
      <c r="K205" s="66"/>
      <c r="L205" s="69"/>
      <c r="M205" s="69"/>
      <c r="N205" s="68"/>
      <c r="O205" s="68"/>
      <c r="P205" s="68"/>
      <c r="Q205" s="68"/>
      <c r="R205" s="68"/>
      <c r="S205" s="68"/>
      <c r="T205" s="68"/>
    </row>
    <row r="206" spans="1:42" ht="10.8" thickTop="1" thickBot="1">
      <c r="A206" s="87">
        <v>1</v>
      </c>
      <c r="B206" s="66" t="s">
        <v>730</v>
      </c>
      <c r="C206" s="66"/>
      <c r="D206" s="76"/>
      <c r="E206" s="66"/>
      <c r="F206" s="66"/>
      <c r="G206" s="66"/>
      <c r="H206" s="66"/>
      <c r="I206" s="66"/>
      <c r="J206" s="66"/>
      <c r="K206" s="66"/>
      <c r="L206" s="69"/>
      <c r="M206" s="69"/>
      <c r="N206" s="68"/>
      <c r="O206" s="68"/>
      <c r="P206" s="68"/>
      <c r="Q206" s="68"/>
      <c r="R206" s="68"/>
      <c r="S206" s="68"/>
      <c r="T206" s="68"/>
    </row>
    <row r="207" spans="1:42" ht="10.8" thickTop="1" thickBot="1">
      <c r="A207" s="87">
        <v>2</v>
      </c>
      <c r="B207" s="66" t="s">
        <v>731</v>
      </c>
      <c r="C207" s="66"/>
      <c r="D207" s="76"/>
      <c r="E207" s="66"/>
      <c r="F207" s="66"/>
      <c r="G207" s="66"/>
      <c r="H207" s="66"/>
      <c r="I207" s="66"/>
      <c r="J207" s="66"/>
      <c r="K207" s="66"/>
      <c r="L207" s="69"/>
      <c r="M207" s="69"/>
      <c r="N207" s="68"/>
      <c r="O207" s="68"/>
      <c r="P207" s="68"/>
      <c r="Q207" s="68"/>
      <c r="R207" s="68"/>
      <c r="S207" s="68"/>
      <c r="T207" s="68"/>
    </row>
    <row r="208" spans="1:42" ht="10.8" thickTop="1" thickBot="1">
      <c r="A208" s="87">
        <v>3</v>
      </c>
      <c r="B208" s="66" t="s">
        <v>732</v>
      </c>
      <c r="C208" s="66"/>
      <c r="D208" s="76"/>
      <c r="E208" s="66"/>
      <c r="F208" s="66"/>
      <c r="G208" s="66"/>
      <c r="H208" s="66"/>
      <c r="I208" s="66"/>
      <c r="J208" s="66"/>
      <c r="K208" s="66"/>
      <c r="N208" s="68"/>
      <c r="O208" s="68"/>
      <c r="P208" s="68"/>
      <c r="Q208" s="68"/>
      <c r="R208" s="68"/>
      <c r="S208" s="68"/>
      <c r="T208" s="68"/>
    </row>
    <row r="209" spans="1:20" ht="10.8" thickTop="1" thickBot="1">
      <c r="A209" s="87">
        <v>4</v>
      </c>
      <c r="B209" s="66" t="s">
        <v>733</v>
      </c>
      <c r="C209" s="66"/>
      <c r="D209" s="77"/>
      <c r="E209" s="66"/>
      <c r="F209" s="66"/>
      <c r="G209" s="66"/>
      <c r="H209" s="66"/>
      <c r="I209" s="66"/>
      <c r="J209" s="66"/>
      <c r="K209" s="66"/>
      <c r="L209" s="78"/>
      <c r="M209" s="78"/>
      <c r="N209" s="68"/>
      <c r="O209" s="68"/>
      <c r="P209" s="68"/>
      <c r="Q209" s="68"/>
      <c r="R209" s="68"/>
      <c r="S209" s="68"/>
      <c r="T209" s="68"/>
    </row>
    <row r="210" spans="1:20" ht="10.8" thickTop="1" thickBot="1">
      <c r="A210" s="87">
        <v>5</v>
      </c>
      <c r="B210" s="66" t="s">
        <v>734</v>
      </c>
      <c r="C210" s="66"/>
      <c r="D210" s="77"/>
      <c r="E210" s="66"/>
      <c r="F210" s="66"/>
      <c r="G210" s="66"/>
      <c r="H210" s="66"/>
      <c r="I210" s="66"/>
      <c r="J210" s="66"/>
      <c r="K210" s="66"/>
      <c r="L210" s="67"/>
      <c r="M210" s="67"/>
      <c r="N210" s="68"/>
      <c r="O210" s="68"/>
      <c r="P210" s="68"/>
      <c r="Q210" s="68"/>
      <c r="R210" s="68"/>
      <c r="S210" s="68"/>
      <c r="T210" s="68"/>
    </row>
    <row r="211" spans="1:20" ht="10.8" thickTop="1" thickBot="1">
      <c r="A211" s="87">
        <v>6</v>
      </c>
      <c r="B211" s="66" t="s">
        <v>735</v>
      </c>
      <c r="C211" s="66"/>
      <c r="D211" s="77"/>
      <c r="E211" s="66"/>
      <c r="F211" s="66"/>
      <c r="G211" s="66"/>
      <c r="H211" s="66"/>
      <c r="I211" s="66"/>
      <c r="J211" s="66"/>
      <c r="K211" s="66"/>
      <c r="L211" s="67"/>
      <c r="M211" s="67"/>
      <c r="N211" s="68"/>
      <c r="O211" s="68"/>
      <c r="P211" s="68"/>
      <c r="Q211" s="68"/>
      <c r="R211" s="68"/>
      <c r="S211" s="68"/>
      <c r="T211" s="68"/>
    </row>
    <row r="212" spans="1:20" ht="10.199999999999999" thickTop="1">
      <c r="A212" s="87">
        <v>7</v>
      </c>
      <c r="B212" s="66" t="s">
        <v>736</v>
      </c>
      <c r="C212" s="66"/>
      <c r="D212" s="77"/>
      <c r="E212" s="66"/>
      <c r="F212" s="66"/>
      <c r="G212" s="66"/>
      <c r="H212" s="66"/>
      <c r="I212" s="66"/>
      <c r="J212" s="66"/>
      <c r="K212" s="66"/>
      <c r="L212" s="69"/>
      <c r="M212" s="69"/>
      <c r="N212" s="74"/>
      <c r="O212" s="74"/>
      <c r="P212" s="74"/>
      <c r="Q212" s="74"/>
      <c r="R212" s="74"/>
      <c r="S212" s="74"/>
      <c r="T212" s="74"/>
    </row>
    <row r="213" spans="1:20">
      <c r="A213" s="87">
        <v>8</v>
      </c>
      <c r="B213" s="78" t="s">
        <v>737</v>
      </c>
      <c r="C213" s="66"/>
      <c r="D213" s="77"/>
      <c r="E213" s="66"/>
      <c r="F213" s="66"/>
      <c r="G213" s="66"/>
      <c r="H213" s="66"/>
      <c r="I213" s="66"/>
      <c r="J213" s="66"/>
      <c r="K213" s="66"/>
      <c r="L213" s="69"/>
      <c r="M213" s="69"/>
      <c r="N213" s="74"/>
      <c r="O213" s="74"/>
      <c r="P213" s="74"/>
      <c r="Q213" s="74"/>
      <c r="R213" s="74"/>
      <c r="S213" s="74"/>
      <c r="T213" s="74"/>
    </row>
    <row r="214" spans="1:20">
      <c r="A214" s="87">
        <v>9</v>
      </c>
      <c r="B214" s="66" t="s">
        <v>738</v>
      </c>
      <c r="E214" s="66"/>
      <c r="F214" s="66"/>
      <c r="G214" s="66"/>
      <c r="H214" s="66"/>
      <c r="I214" s="66"/>
      <c r="J214" s="66"/>
      <c r="K214" s="66"/>
      <c r="L214" s="69"/>
      <c r="M214" s="69"/>
      <c r="N214" s="74"/>
      <c r="O214" s="74"/>
      <c r="P214" s="74"/>
      <c r="Q214" s="74"/>
      <c r="R214" s="74"/>
      <c r="S214" s="74"/>
      <c r="T214" s="74"/>
    </row>
    <row r="215" spans="1:20">
      <c r="A215" s="87">
        <v>10</v>
      </c>
      <c r="B215" s="66" t="s">
        <v>739</v>
      </c>
      <c r="E215" s="66"/>
      <c r="F215" s="66"/>
      <c r="G215" s="66"/>
      <c r="H215" s="66"/>
      <c r="I215" s="66"/>
      <c r="J215" s="66"/>
      <c r="K215" s="66"/>
      <c r="L215" s="69"/>
      <c r="M215" s="69"/>
      <c r="N215" s="74"/>
      <c r="O215" s="74"/>
      <c r="P215" s="74"/>
      <c r="Q215" s="74"/>
      <c r="R215" s="74"/>
      <c r="S215" s="74"/>
      <c r="T215" s="74"/>
    </row>
    <row r="216" spans="1:20">
      <c r="A216" s="87">
        <v>11</v>
      </c>
      <c r="B216" s="90" t="s">
        <v>740</v>
      </c>
      <c r="C216" s="87"/>
      <c r="D216" s="66"/>
      <c r="F216" s="66"/>
      <c r="G216" s="66"/>
      <c r="H216" s="66"/>
      <c r="I216" s="66"/>
      <c r="J216" s="66"/>
      <c r="K216" s="66"/>
      <c r="L216" s="69"/>
      <c r="M216" s="69"/>
      <c r="N216" s="74"/>
      <c r="O216" s="74"/>
      <c r="P216" s="74"/>
      <c r="Q216" s="74"/>
      <c r="R216" s="74"/>
      <c r="S216" s="74"/>
      <c r="T216" s="74"/>
    </row>
    <row r="217" spans="1:20">
      <c r="A217" s="87">
        <v>12</v>
      </c>
      <c r="B217" s="90" t="s">
        <v>741</v>
      </c>
      <c r="C217" s="87"/>
      <c r="D217" s="66"/>
      <c r="E217" s="66"/>
      <c r="F217" s="66"/>
      <c r="G217" s="66"/>
      <c r="H217" s="66"/>
      <c r="I217" s="66"/>
      <c r="J217" s="66"/>
      <c r="K217" s="66"/>
      <c r="L217" s="69"/>
      <c r="M217" s="69"/>
      <c r="N217" s="74"/>
      <c r="O217" s="74"/>
      <c r="P217" s="74"/>
      <c r="Q217" s="74"/>
      <c r="R217" s="74"/>
      <c r="S217" s="74"/>
      <c r="T217" s="74"/>
    </row>
    <row r="218" spans="1:20">
      <c r="A218" s="87">
        <v>13</v>
      </c>
      <c r="B218" s="90" t="s">
        <v>742</v>
      </c>
      <c r="C218" s="87"/>
      <c r="D218" s="66"/>
      <c r="E218" s="66"/>
      <c r="F218" s="66"/>
      <c r="G218" s="66"/>
      <c r="H218" s="66"/>
      <c r="I218" s="66"/>
      <c r="J218" s="66"/>
      <c r="K218" s="66"/>
      <c r="L218" s="69"/>
      <c r="M218" s="69"/>
      <c r="N218" s="74"/>
      <c r="O218" s="74"/>
      <c r="P218" s="74"/>
      <c r="Q218" s="74"/>
      <c r="R218" s="74"/>
      <c r="S218" s="74"/>
      <c r="T218" s="74"/>
    </row>
    <row r="219" spans="1:20">
      <c r="A219" s="87">
        <v>14</v>
      </c>
      <c r="B219" s="66" t="s">
        <v>743</v>
      </c>
      <c r="C219" s="87"/>
      <c r="D219" s="66"/>
      <c r="E219" s="66"/>
      <c r="F219" s="66"/>
      <c r="G219" s="66"/>
      <c r="H219" s="66"/>
      <c r="I219" s="66"/>
      <c r="J219" s="66"/>
      <c r="K219" s="66"/>
      <c r="L219" s="69"/>
      <c r="M219" s="69"/>
      <c r="N219" s="74"/>
      <c r="O219" s="74"/>
      <c r="P219" s="74"/>
      <c r="Q219" s="74"/>
      <c r="R219" s="74"/>
      <c r="S219" s="74"/>
      <c r="T219" s="74"/>
    </row>
    <row r="220" spans="1:20">
      <c r="A220" s="87">
        <v>15</v>
      </c>
      <c r="B220" s="90" t="s">
        <v>744</v>
      </c>
      <c r="C220" s="87"/>
      <c r="D220" s="66"/>
      <c r="E220" s="66"/>
      <c r="F220" s="66"/>
      <c r="G220" s="66"/>
      <c r="H220" s="66"/>
      <c r="I220" s="66"/>
      <c r="J220" s="66"/>
      <c r="K220" s="66"/>
      <c r="L220" s="69"/>
      <c r="M220" s="69"/>
      <c r="N220" s="74"/>
      <c r="O220" s="74"/>
      <c r="P220" s="74"/>
      <c r="Q220" s="74"/>
      <c r="R220" s="74"/>
      <c r="S220" s="74"/>
      <c r="T220" s="74"/>
    </row>
    <row r="221" spans="1:20">
      <c r="A221" s="87">
        <v>16</v>
      </c>
      <c r="B221" s="90" t="s">
        <v>745</v>
      </c>
      <c r="C221" s="87"/>
      <c r="D221" s="66"/>
      <c r="E221" s="66"/>
      <c r="F221" s="66"/>
      <c r="G221" s="66"/>
      <c r="H221" s="66"/>
      <c r="I221" s="66"/>
      <c r="J221" s="66"/>
      <c r="K221" s="66"/>
      <c r="L221" s="69"/>
      <c r="M221" s="69"/>
      <c r="N221" s="74"/>
      <c r="O221" s="74"/>
      <c r="P221" s="74"/>
      <c r="Q221" s="74"/>
      <c r="R221" s="74"/>
      <c r="S221" s="74"/>
      <c r="T221" s="74"/>
    </row>
    <row r="222" spans="1:20" ht="10.199999999999999" thickBot="1">
      <c r="A222" s="78"/>
      <c r="C222" s="78"/>
      <c r="D222" s="78"/>
      <c r="E222" s="78"/>
      <c r="F222" s="78"/>
      <c r="G222" s="78"/>
      <c r="H222" s="78"/>
      <c r="I222" s="78"/>
      <c r="J222" s="78"/>
      <c r="K222" s="78"/>
      <c r="L222" s="79"/>
      <c r="M222" s="79"/>
      <c r="N222" s="79"/>
      <c r="O222" s="79"/>
      <c r="P222" s="79"/>
      <c r="Q222" s="79"/>
      <c r="R222" s="79"/>
      <c r="S222" s="79"/>
      <c r="T222" s="79"/>
    </row>
    <row r="223" spans="1:20" ht="10.199999999999999" thickTop="1">
      <c r="C223" s="80"/>
      <c r="D223" s="80"/>
      <c r="E223" s="80"/>
    </row>
    <row r="224" spans="1:20">
      <c r="A224" s="78"/>
      <c r="D224" s="78"/>
      <c r="E224" s="78"/>
      <c r="F224" s="78"/>
      <c r="G224" s="78"/>
      <c r="H224" s="78"/>
      <c r="I224" s="78"/>
      <c r="J224" s="78"/>
      <c r="K224" s="78"/>
      <c r="L224" s="78"/>
      <c r="M224" s="78"/>
      <c r="N224" s="78"/>
      <c r="O224" s="78"/>
      <c r="P224" s="78"/>
      <c r="Q224" s="78"/>
      <c r="R224" s="78"/>
      <c r="S224" s="78"/>
      <c r="T224" s="78"/>
    </row>
    <row r="225" spans="1:20" s="78" customFormat="1"/>
    <row r="226" spans="1:20" s="78" customFormat="1"/>
    <row r="227" spans="1:20" s="78" customFormat="1"/>
    <row r="228" spans="1:20" s="78" customFormat="1">
      <c r="A228" s="59"/>
      <c r="B228" s="59"/>
      <c r="C228" s="59"/>
      <c r="D228" s="59"/>
      <c r="E228" s="59"/>
      <c r="F228" s="59"/>
      <c r="G228" s="59"/>
      <c r="H228" s="59"/>
      <c r="I228" s="59"/>
      <c r="J228" s="59"/>
      <c r="K228" s="59"/>
      <c r="L228" s="59"/>
      <c r="M228" s="59"/>
      <c r="N228" s="59"/>
      <c r="O228" s="59"/>
      <c r="P228" s="59"/>
      <c r="Q228" s="59"/>
      <c r="R228" s="59"/>
      <c r="S228" s="59"/>
      <c r="T228" s="59"/>
    </row>
    <row r="229" spans="1:20" s="78" customFormat="1">
      <c r="A229" s="59"/>
      <c r="B229" s="59"/>
      <c r="C229" s="59"/>
      <c r="D229" s="59"/>
      <c r="E229" s="59"/>
      <c r="F229" s="59"/>
      <c r="G229" s="59"/>
      <c r="H229" s="59"/>
      <c r="I229" s="59"/>
      <c r="J229" s="59"/>
      <c r="K229" s="59"/>
      <c r="L229" s="59"/>
      <c r="M229" s="59"/>
      <c r="N229" s="59"/>
      <c r="O229" s="59"/>
      <c r="P229" s="59"/>
      <c r="Q229" s="59"/>
      <c r="R229" s="59"/>
      <c r="S229" s="59"/>
      <c r="T229" s="59"/>
    </row>
    <row r="230" spans="1:20" s="78" customFormat="1">
      <c r="A230" s="59"/>
      <c r="B230" s="59"/>
      <c r="C230" s="59"/>
      <c r="D230" s="59"/>
      <c r="E230" s="59"/>
      <c r="F230" s="59"/>
      <c r="G230" s="59"/>
      <c r="H230" s="59"/>
      <c r="I230" s="59"/>
      <c r="J230" s="59"/>
      <c r="K230" s="59"/>
      <c r="L230" s="59"/>
      <c r="M230" s="59"/>
      <c r="N230" s="59"/>
      <c r="O230" s="59"/>
      <c r="P230" s="59"/>
      <c r="Q230" s="59"/>
      <c r="R230" s="59"/>
      <c r="S230" s="59"/>
      <c r="T230" s="59"/>
    </row>
    <row r="231" spans="1:20" s="78" customFormat="1">
      <c r="A231" s="59"/>
      <c r="B231" s="59"/>
      <c r="C231" s="59"/>
      <c r="D231" s="59"/>
      <c r="E231" s="59"/>
      <c r="F231" s="59"/>
      <c r="G231" s="59"/>
      <c r="H231" s="59"/>
      <c r="I231" s="59"/>
      <c r="J231" s="59"/>
      <c r="K231" s="59"/>
      <c r="L231" s="59"/>
      <c r="M231" s="59"/>
      <c r="N231" s="59"/>
      <c r="O231" s="59"/>
      <c r="P231" s="59"/>
      <c r="Q231" s="59"/>
      <c r="R231" s="59"/>
      <c r="S231" s="59"/>
      <c r="T231" s="59"/>
    </row>
    <row r="232" spans="1:20" s="78" customFormat="1">
      <c r="A232" s="59"/>
      <c r="B232" s="59"/>
      <c r="C232" s="59"/>
      <c r="D232" s="59"/>
      <c r="E232" s="59"/>
      <c r="F232" s="59"/>
      <c r="G232" s="59"/>
      <c r="H232" s="59"/>
      <c r="I232" s="59"/>
      <c r="J232" s="59"/>
      <c r="K232" s="59"/>
      <c r="L232" s="59"/>
      <c r="M232" s="59"/>
      <c r="N232" s="59"/>
      <c r="O232" s="59"/>
      <c r="P232" s="59"/>
      <c r="Q232" s="59"/>
      <c r="R232" s="59"/>
      <c r="S232" s="59"/>
      <c r="T232" s="59"/>
    </row>
    <row r="233" spans="1:20" s="78" customFormat="1">
      <c r="A233" s="59"/>
      <c r="B233" s="59"/>
      <c r="C233" s="59"/>
      <c r="D233" s="59"/>
      <c r="E233" s="59"/>
      <c r="F233" s="59"/>
      <c r="G233" s="59"/>
      <c r="H233" s="59"/>
      <c r="I233" s="59"/>
      <c r="J233" s="59"/>
      <c r="K233" s="59"/>
      <c r="L233" s="59"/>
      <c r="M233" s="59"/>
      <c r="N233" s="59"/>
      <c r="O233" s="59"/>
      <c r="P233" s="59"/>
      <c r="Q233" s="59"/>
      <c r="R233" s="59"/>
      <c r="S233" s="59"/>
      <c r="T233" s="59"/>
    </row>
    <row r="234" spans="1:20" s="78" customFormat="1">
      <c r="A234" s="59"/>
      <c r="B234" s="59"/>
      <c r="C234" s="59"/>
      <c r="D234" s="59"/>
      <c r="E234" s="59"/>
      <c r="F234" s="59"/>
      <c r="G234" s="59"/>
      <c r="H234" s="59"/>
      <c r="I234" s="59"/>
      <c r="J234" s="59"/>
      <c r="K234" s="59"/>
      <c r="L234" s="59"/>
      <c r="M234" s="59"/>
      <c r="N234" s="59"/>
      <c r="O234" s="59"/>
      <c r="P234" s="59"/>
      <c r="Q234" s="59"/>
      <c r="R234" s="59"/>
      <c r="S234" s="59"/>
      <c r="T234" s="59"/>
    </row>
    <row r="235" spans="1:20" s="78" customFormat="1">
      <c r="A235" s="59"/>
      <c r="B235" s="59"/>
      <c r="C235" s="59"/>
      <c r="D235" s="59"/>
      <c r="E235" s="59"/>
      <c r="F235" s="59"/>
      <c r="G235" s="59"/>
      <c r="H235" s="59"/>
      <c r="I235" s="59"/>
      <c r="J235" s="59"/>
      <c r="K235" s="59"/>
      <c r="L235" s="59"/>
      <c r="M235" s="59"/>
      <c r="N235" s="59"/>
      <c r="O235" s="59"/>
      <c r="P235" s="59"/>
      <c r="Q235" s="59"/>
      <c r="R235" s="59"/>
      <c r="S235" s="59"/>
      <c r="T235" s="59"/>
    </row>
    <row r="236" spans="1:20" s="78" customFormat="1">
      <c r="A236" s="59"/>
      <c r="B236" s="59"/>
      <c r="C236" s="59"/>
      <c r="D236" s="59"/>
      <c r="E236" s="59"/>
      <c r="F236" s="59"/>
      <c r="G236" s="59"/>
      <c r="H236" s="59"/>
      <c r="I236" s="59"/>
      <c r="J236" s="59"/>
      <c r="K236" s="59"/>
      <c r="L236" s="59"/>
      <c r="M236" s="59"/>
      <c r="N236" s="59"/>
      <c r="O236" s="59"/>
      <c r="P236" s="59"/>
      <c r="Q236" s="59"/>
      <c r="R236" s="59"/>
      <c r="S236" s="59"/>
      <c r="T236" s="59"/>
    </row>
    <row r="237" spans="1:20" s="78" customFormat="1">
      <c r="A237" s="59"/>
      <c r="B237" s="59"/>
      <c r="C237" s="59"/>
      <c r="D237" s="59"/>
      <c r="E237" s="59"/>
      <c r="F237" s="59"/>
      <c r="G237" s="59"/>
      <c r="H237" s="59"/>
      <c r="I237" s="59"/>
      <c r="J237" s="59"/>
      <c r="K237" s="59"/>
      <c r="L237" s="59"/>
      <c r="M237" s="59"/>
      <c r="N237" s="59"/>
      <c r="O237" s="59"/>
      <c r="P237" s="59"/>
      <c r="Q237" s="59"/>
      <c r="R237" s="59"/>
      <c r="S237" s="59"/>
      <c r="T237" s="59"/>
    </row>
  </sheetData>
  <sheetProtection algorithmName="SHA-512" hashValue="3sjocCoqgNW4BEDX2b3g4ZYEEzhN7JWSvrODEylfU137N1+Ue+PP4TlQHOmy3WZN90rGraQKdDcmzHpZvAX4Ag==" saltValue="//mGjmNF2V+KqXkE3TklWQ==" spinCount="100000" sheet="1" objects="1" scenarios="1" formatColumns="0" formatRows="0" autoFilter="0"/>
  <mergeCells count="54">
    <mergeCell ref="A7:F7"/>
    <mergeCell ref="A8:F8"/>
    <mergeCell ref="A9:F9"/>
    <mergeCell ref="A10:F10"/>
    <mergeCell ref="A12:A15"/>
    <mergeCell ref="B12:F12"/>
    <mergeCell ref="G12:T12"/>
    <mergeCell ref="U12:AJ12"/>
    <mergeCell ref="AK12:AN13"/>
    <mergeCell ref="AO12:AP13"/>
    <mergeCell ref="B13:B15"/>
    <mergeCell ref="C13:C15"/>
    <mergeCell ref="D13:D15"/>
    <mergeCell ref="E13:E15"/>
    <mergeCell ref="F13:F15"/>
    <mergeCell ref="G13:G15"/>
    <mergeCell ref="H13:H15"/>
    <mergeCell ref="I13:K14"/>
    <mergeCell ref="L13:R13"/>
    <mergeCell ref="S13:S15"/>
    <mergeCell ref="T13:T15"/>
    <mergeCell ref="AD14:AD15"/>
    <mergeCell ref="Y13:AB13"/>
    <mergeCell ref="AC13:AF13"/>
    <mergeCell ref="AG13:AJ13"/>
    <mergeCell ref="L14:L15"/>
    <mergeCell ref="M14:M15"/>
    <mergeCell ref="N14:Q14"/>
    <mergeCell ref="U14:U15"/>
    <mergeCell ref="V14:V15"/>
    <mergeCell ref="W14:W15"/>
    <mergeCell ref="X14:X15"/>
    <mergeCell ref="U13:X13"/>
    <mergeCell ref="Y14:Y15"/>
    <mergeCell ref="Z14:Z15"/>
    <mergeCell ref="AA14:AA15"/>
    <mergeCell ref="AB14:AB15"/>
    <mergeCell ref="AC14:AC15"/>
    <mergeCell ref="A158:T158"/>
    <mergeCell ref="U158:AP158"/>
    <mergeCell ref="A201:F201"/>
    <mergeCell ref="A203:F203"/>
    <mergeCell ref="AK14:AK15"/>
    <mergeCell ref="AL14:AL15"/>
    <mergeCell ref="AM14:AM15"/>
    <mergeCell ref="AN14:AN15"/>
    <mergeCell ref="AO14:AO15"/>
    <mergeCell ref="AP14:AP15"/>
    <mergeCell ref="AE14:AE15"/>
    <mergeCell ref="AF14:AF15"/>
    <mergeCell ref="AG14:AG15"/>
    <mergeCell ref="AH14:AH15"/>
    <mergeCell ref="AI14:AI15"/>
    <mergeCell ref="AJ14:AJ15"/>
  </mergeCells>
  <dataValidations count="7">
    <dataValidation type="list" allowBlank="1" showInputMessage="1" showErrorMessage="1" sqref="J179:J182 J23:J37 J131:J157 J39:J126" xr:uid="{1EC0F926-CC53-6340-8644-DFDF98E73FD0}">
      <formula1>$B$93:$B$100</formula1>
    </dataValidation>
    <dataValidation type="list" allowBlank="1" showInputMessage="1" showErrorMessage="1" sqref="J180 J190:J199 J182:J187" xr:uid="{D2DE0099-2954-AE46-816B-1766807DF2BB}">
      <formula1>$B$93:$B$770</formula1>
    </dataValidation>
    <dataValidation type="list" allowBlank="1" showInputMessage="1" showErrorMessage="1" sqref="G132:G157 G16:G37 G159:G187 G39:G126" xr:uid="{050B43AD-0301-4848-8C3D-6DAE3650F7E0}">
      <formula1>$A$25:$A$90</formula1>
    </dataValidation>
    <dataValidation type="list" allowBlank="1" showInputMessage="1" showErrorMessage="1" sqref="I190:I199 I39:I126 I159:I187 I131:I157 I26:I37" xr:uid="{34C80E14-2B31-2D4F-BFE3-ECE9F82B6D19}">
      <formula1>$A$94:$A$97</formula1>
    </dataValidation>
    <dataValidation type="list" allowBlank="1" showInputMessage="1" showErrorMessage="1" sqref="I188:I189" xr:uid="{EFC514F5-234D-8845-9473-69CB023D4385}">
      <formula1>$A$87:$A$93</formula1>
    </dataValidation>
    <dataValidation type="list" allowBlank="1" showInputMessage="1" showErrorMessage="1" sqref="G131" xr:uid="{6EC27F6F-2115-AD4B-8BA2-6C23B23FC44D}">
      <formula1>$A$28:$A$83</formula1>
    </dataValidation>
    <dataValidation type="list" allowBlank="1" showInputMessage="1" showErrorMessage="1" sqref="G130" xr:uid="{EEF05451-A5C9-AB4B-BD66-A4A0E704564B}">
      <formula1>$A$28:$A$85</formula1>
    </dataValidation>
  </dataValidations>
  <hyperlinks>
    <hyperlink ref="X38" r:id="rId1" xr:uid="{17F89A7B-D610-E04C-88A1-777915E76AAB}"/>
    <hyperlink ref="X32" r:id="rId2" display="Se emitió el oficio UPI-009-2022 con el informe de avence en la implementación de la Disposición 4.5." xr:uid="{442E99FB-7449-6946-905F-39FE6D2B18AA}"/>
    <hyperlink ref="X31" r:id="rId3" xr:uid="{FEEB9653-02D3-BF45-9451-409BE97E1D4E}"/>
    <hyperlink ref="X33" r:id="rId4" display="Se emitión el oficio UPI-013-2022 con el Informe del II Semestre del año 2021 con el avance en la implemenación de las dispisición 4.6 del Informe DFOE-EC-IF-00019-2020." xr:uid="{7AEF0C50-95A6-624A-9EB4-D2C09756C16D}"/>
    <hyperlink ref="X39" r:id="rId5" display="Se emirió el infrome con el oficio UPI-0014-2022." xr:uid="{E6DA46F4-EBF9-BF46-B6EE-C23661F1BE3C}"/>
    <hyperlink ref="X53" r:id="rId6" xr:uid="{7F9CB4C7-DE33-2C47-9C24-297366ABD256}"/>
    <hyperlink ref="X41" r:id="rId7" xr:uid="{988F8F66-1813-1D4C-8F73-E08AB51684F8}"/>
    <hyperlink ref="X36" r:id="rId8" display="Se redactó el informe UPI-MAG-INF-PEI-001-2022, Informe de Seguimiento al Plan de Intervensiones Estratégicas 2018-2019 correspondiente al año 2021. El cual fue remitido al Despacho Ministeria con el oficio UPI-061-2022. " xr:uid="{F511A259-BCC8-9A4A-A951-AE5A57C43DE9}"/>
    <hyperlink ref="X40" r:id="rId9" display="Se remitión el Informe Anual de Evalaución 2021 por medio del oficio DM-MAG-079-2022." xr:uid="{41D446F4-EF1A-FB42-B374-89373EB76FDA}"/>
    <hyperlink ref="X44" r:id="rId10" display="https://mag1.sharepoint.com/:li:/s/intranet/planificacion/sitiointernoupi/E6ShDqTKVoBMuDF6B8K3zLABGosNtllXU89ThSBDSPpApw?e=dzKJdd" xr:uid="{3FFC3751-7BB0-9348-AEC1-AC460C3EE960}"/>
    <hyperlink ref="X45" r:id="rId11" xr:uid="{B8514EB7-A8F6-F747-8428-C7E76D346E50}"/>
    <hyperlink ref="X51" r:id="rId12" display="http://www.mag.go.cr/acerca_del_mag/estructura/oficinas/control-interno/Informe-N2-2022-MASEF.pdf" xr:uid="{F63ECD15-A93A-BF4B-8ECF-D08CE0600BD5}"/>
    <hyperlink ref="X55" r:id="rId13" xr:uid="{BB8FAFA9-A8F9-834D-B18A-9DDC5B7EC251}"/>
    <hyperlink ref="X60" r:id="rId14" display="Se partició de la Sesión ORDINARIA 01-2022 de la Comisión Gerencial de Control Interno (CGCI), realizada el 21 de enero de 2022 de 9:30 am a las 11:37 am._x000a_Se partició de la sesión ORDINARIA 02-2022 de la CGCI efectuada el 23-02-2022." xr:uid="{18598B0B-9760-864D-9610-803CFAC36E0E}"/>
    <hyperlink ref="X35" r:id="rId15" xr:uid="{7B16190D-5CE7-4F45-AAEC-11C8AF25C18C}"/>
    <hyperlink ref="X94" r:id="rId16" xr:uid="{4340E8A9-A512-FC48-95A6-28DF15749607}"/>
    <hyperlink ref="T196" r:id="rId17" xr:uid="{F2A6A897-DB27-4444-814D-FA3ECB2E3131}"/>
    <hyperlink ref="X50" r:id="rId18" display="http://www.mag.go.cr/acerca_del_mag/estructura/oficinas/control-interno/Informe-N1-2022-Entes-Fiscalizadores-MACU.pdf" xr:uid="{96B19ECD-6856-234C-8B68-6C152117CF19}"/>
    <hyperlink ref="AB37" r:id="rId19" xr:uid="{E02305D3-176E-024A-A7CD-C1775F2EF974}"/>
  </hyperlinks>
  <pageMargins left="0.7" right="0.7" top="0.75" bottom="0.75" header="0.3" footer="0.3"/>
  <drawing r:id="rId20"/>
  <legacyDrawing r:id="rId2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BD690-AF0A-A346-93E7-75DE52D1CA44}">
  <sheetPr codeName="Hoja9">
    <outlinePr summaryBelow="0" summaryRight="0"/>
  </sheetPr>
  <dimension ref="A1:AJ83"/>
  <sheetViews>
    <sheetView showGridLines="0" zoomScaleNormal="100" workbookViewId="0">
      <selection activeCell="V16" sqref="V16"/>
    </sheetView>
  </sheetViews>
  <sheetFormatPr baseColWidth="10" defaultColWidth="11.44140625" defaultRowHeight="9.6" outlineLevelRow="1"/>
  <cols>
    <col min="1" max="1" width="4.77734375" style="59" customWidth="1"/>
    <col min="2" max="6" width="3.77734375" style="59" customWidth="1"/>
    <col min="7" max="7" width="24.44140625" style="59" bestFit="1" customWidth="1"/>
    <col min="8" max="8" width="31" style="59" customWidth="1"/>
    <col min="9" max="9" width="6.77734375" style="59" customWidth="1"/>
    <col min="10" max="10" width="7.109375" style="59" customWidth="1"/>
    <col min="11" max="11" width="3" style="59" bestFit="1" customWidth="1"/>
    <col min="12" max="12" width="15.33203125" style="59" customWidth="1"/>
    <col min="13" max="13" width="18.44140625" style="59" bestFit="1" customWidth="1"/>
    <col min="14" max="17" width="4.44140625" style="59" customWidth="1"/>
    <col min="18" max="18" width="5.33203125" style="59" customWidth="1"/>
    <col min="19" max="19" width="19.6640625" style="59" customWidth="1"/>
    <col min="20" max="20" width="29.77734375" style="59" customWidth="1"/>
    <col min="21" max="21" width="10" style="59" customWidth="1"/>
    <col min="22" max="22" width="8.33203125" style="59" customWidth="1"/>
    <col min="23" max="23" width="11" style="59" customWidth="1"/>
    <col min="24" max="24" width="13.6640625" style="59" customWidth="1"/>
    <col min="25" max="25" width="25.6640625" style="59" customWidth="1"/>
    <col min="26" max="26" width="10" style="59" hidden="1" customWidth="1"/>
    <col min="27" max="27" width="6.77734375" style="59" hidden="1" customWidth="1"/>
    <col min="28" max="28" width="11.6640625" style="59" hidden="1" customWidth="1"/>
    <col min="29" max="29" width="10.6640625" style="59" hidden="1" customWidth="1"/>
    <col min="30" max="30" width="25.77734375" style="59" hidden="1" customWidth="1"/>
    <col min="31" max="31" width="8.109375" style="59" hidden="1" customWidth="1"/>
    <col min="32" max="32" width="12.33203125" style="59" hidden="1" customWidth="1"/>
    <col min="33" max="33" width="14.77734375" style="59" hidden="1" customWidth="1"/>
    <col min="34" max="34" width="27.44140625" style="59" hidden="1" customWidth="1"/>
    <col min="35" max="35" width="14.109375" style="59" customWidth="1"/>
    <col min="36" max="36" width="15.44140625" style="59" customWidth="1"/>
    <col min="37" max="16384" width="11.44140625" style="59"/>
  </cols>
  <sheetData>
    <row r="1" spans="1:36" ht="12">
      <c r="A1" s="58" t="s">
        <v>589</v>
      </c>
    </row>
    <row r="2" spans="1:36" ht="15.6">
      <c r="A2" s="229" t="s">
        <v>590</v>
      </c>
    </row>
    <row r="5" spans="1:36" ht="18">
      <c r="A5" s="60" t="s">
        <v>591</v>
      </c>
    </row>
    <row r="7" spans="1:36" ht="10.199999999999999">
      <c r="A7" s="562" t="s">
        <v>592</v>
      </c>
      <c r="B7" s="563"/>
      <c r="C7" s="563"/>
      <c r="D7" s="563"/>
      <c r="E7" s="563"/>
      <c r="F7" s="563"/>
      <c r="G7" s="226">
        <v>2022</v>
      </c>
    </row>
    <row r="8" spans="1:36" ht="10.199999999999999">
      <c r="A8" s="562" t="s">
        <v>593</v>
      </c>
      <c r="B8" s="563"/>
      <c r="C8" s="563"/>
      <c r="D8" s="563"/>
      <c r="E8" s="563"/>
      <c r="F8" s="563"/>
      <c r="G8" s="226">
        <v>169</v>
      </c>
    </row>
    <row r="9" spans="1:36" ht="10.199999999999999">
      <c r="A9" s="562" t="s">
        <v>594</v>
      </c>
      <c r="B9" s="563"/>
      <c r="C9" s="563"/>
      <c r="D9" s="563"/>
      <c r="E9" s="563"/>
      <c r="F9" s="563"/>
      <c r="G9" s="226" t="s">
        <v>746</v>
      </c>
    </row>
    <row r="10" spans="1:36" ht="10.199999999999999">
      <c r="A10" s="562" t="s">
        <v>596</v>
      </c>
      <c r="B10" s="563"/>
      <c r="C10" s="563"/>
      <c r="D10" s="563"/>
      <c r="E10" s="563"/>
      <c r="F10" s="563"/>
      <c r="G10" s="226" t="s">
        <v>281</v>
      </c>
    </row>
    <row r="11" spans="1:36" ht="5.25" customHeight="1"/>
    <row r="12" spans="1:36" ht="19.05" customHeight="1">
      <c r="A12" s="564" t="s">
        <v>30</v>
      </c>
      <c r="B12" s="567" t="s">
        <v>598</v>
      </c>
      <c r="C12" s="568"/>
      <c r="D12" s="568"/>
      <c r="E12" s="568"/>
      <c r="F12" s="569"/>
      <c r="G12" s="570" t="s">
        <v>599</v>
      </c>
      <c r="H12" s="571"/>
      <c r="I12" s="571"/>
      <c r="J12" s="571"/>
      <c r="K12" s="571"/>
      <c r="L12" s="571"/>
      <c r="M12" s="571"/>
      <c r="N12" s="571"/>
      <c r="O12" s="571"/>
      <c r="P12" s="571"/>
      <c r="Q12" s="571"/>
      <c r="R12" s="571"/>
      <c r="S12" s="571"/>
      <c r="T12" s="572"/>
      <c r="U12" s="546" t="s">
        <v>600</v>
      </c>
      <c r="V12" s="547"/>
      <c r="W12" s="547"/>
      <c r="X12" s="547"/>
      <c r="Y12" s="547"/>
      <c r="Z12" s="547"/>
      <c r="AA12" s="547"/>
      <c r="AB12" s="547"/>
      <c r="AC12" s="547"/>
      <c r="AD12" s="548"/>
      <c r="AE12" s="549" t="s">
        <v>601</v>
      </c>
      <c r="AF12" s="550"/>
      <c r="AG12" s="550"/>
      <c r="AH12" s="551"/>
      <c r="AI12" s="573" t="s">
        <v>602</v>
      </c>
      <c r="AJ12" s="574"/>
    </row>
    <row r="13" spans="1:36" ht="35.549999999999997" customHeight="1">
      <c r="A13" s="565"/>
      <c r="B13" s="577" t="s">
        <v>603</v>
      </c>
      <c r="C13" s="577" t="s">
        <v>604</v>
      </c>
      <c r="D13" s="577" t="s">
        <v>605</v>
      </c>
      <c r="E13" s="577" t="s">
        <v>606</v>
      </c>
      <c r="F13" s="577" t="s">
        <v>607</v>
      </c>
      <c r="G13" s="578" t="s">
        <v>608</v>
      </c>
      <c r="H13" s="581" t="s">
        <v>609</v>
      </c>
      <c r="I13" s="581" t="s">
        <v>610</v>
      </c>
      <c r="J13" s="581"/>
      <c r="K13" s="581"/>
      <c r="L13" s="582" t="s">
        <v>611</v>
      </c>
      <c r="M13" s="583"/>
      <c r="N13" s="583"/>
      <c r="O13" s="583"/>
      <c r="P13" s="583"/>
      <c r="Q13" s="583"/>
      <c r="R13" s="584"/>
      <c r="S13" s="578" t="s">
        <v>612</v>
      </c>
      <c r="T13" s="578" t="s">
        <v>613</v>
      </c>
      <c r="U13" s="555" t="s">
        <v>614</v>
      </c>
      <c r="V13" s="557" t="s">
        <v>615</v>
      </c>
      <c r="W13" s="558"/>
      <c r="X13" s="558"/>
      <c r="Y13" s="559"/>
      <c r="Z13" s="555" t="s">
        <v>616</v>
      </c>
      <c r="AA13" s="557" t="s">
        <v>617</v>
      </c>
      <c r="AB13" s="558"/>
      <c r="AC13" s="558"/>
      <c r="AD13" s="559"/>
      <c r="AE13" s="552"/>
      <c r="AF13" s="553"/>
      <c r="AG13" s="553"/>
      <c r="AH13" s="554"/>
      <c r="AI13" s="575"/>
      <c r="AJ13" s="576"/>
    </row>
    <row r="14" spans="1:36" ht="35.549999999999997" customHeight="1">
      <c r="A14" s="565"/>
      <c r="B14" s="577"/>
      <c r="C14" s="577"/>
      <c r="D14" s="577"/>
      <c r="E14" s="577"/>
      <c r="F14" s="577"/>
      <c r="G14" s="579"/>
      <c r="H14" s="581"/>
      <c r="I14" s="581"/>
      <c r="J14" s="581"/>
      <c r="K14" s="581"/>
      <c r="L14" s="578" t="s">
        <v>618</v>
      </c>
      <c r="M14" s="578" t="s">
        <v>619</v>
      </c>
      <c r="N14" s="581" t="s">
        <v>620</v>
      </c>
      <c r="O14" s="581"/>
      <c r="P14" s="581"/>
      <c r="Q14" s="581"/>
      <c r="R14" s="61" t="s">
        <v>621</v>
      </c>
      <c r="S14" s="579"/>
      <c r="T14" s="579"/>
      <c r="U14" s="556"/>
      <c r="V14" s="560" t="s">
        <v>622</v>
      </c>
      <c r="W14" s="560" t="s">
        <v>623</v>
      </c>
      <c r="X14" s="560" t="s">
        <v>624</v>
      </c>
      <c r="Y14" s="560" t="s">
        <v>625</v>
      </c>
      <c r="Z14" s="556"/>
      <c r="AA14" s="560" t="s">
        <v>622</v>
      </c>
      <c r="AB14" s="560" t="s">
        <v>623</v>
      </c>
      <c r="AC14" s="560" t="s">
        <v>626</v>
      </c>
      <c r="AD14" s="560" t="s">
        <v>625</v>
      </c>
      <c r="AE14" s="592" t="s">
        <v>627</v>
      </c>
      <c r="AF14" s="594" t="s">
        <v>628</v>
      </c>
      <c r="AG14" s="594" t="s">
        <v>629</v>
      </c>
      <c r="AH14" s="594" t="s">
        <v>625</v>
      </c>
      <c r="AI14" s="590" t="s">
        <v>630</v>
      </c>
      <c r="AJ14" s="591" t="s">
        <v>631</v>
      </c>
    </row>
    <row r="15" spans="1:36" ht="23.25" customHeight="1">
      <c r="A15" s="566"/>
      <c r="B15" s="577"/>
      <c r="C15" s="577"/>
      <c r="D15" s="577"/>
      <c r="E15" s="577"/>
      <c r="F15" s="577"/>
      <c r="G15" s="580"/>
      <c r="H15" s="581"/>
      <c r="I15" s="89" t="s">
        <v>632</v>
      </c>
      <c r="J15" s="62" t="s">
        <v>330</v>
      </c>
      <c r="K15" s="89" t="s">
        <v>30</v>
      </c>
      <c r="L15" s="585"/>
      <c r="M15" s="580"/>
      <c r="N15" s="62">
        <v>1</v>
      </c>
      <c r="O15" s="62">
        <v>2</v>
      </c>
      <c r="P15" s="62">
        <v>3</v>
      </c>
      <c r="Q15" s="62">
        <v>4</v>
      </c>
      <c r="R15" s="62" t="s">
        <v>633</v>
      </c>
      <c r="S15" s="580"/>
      <c r="T15" s="580"/>
      <c r="U15" s="556"/>
      <c r="V15" s="561"/>
      <c r="W15" s="561"/>
      <c r="X15" s="561"/>
      <c r="Y15" s="561"/>
      <c r="Z15" s="556"/>
      <c r="AA15" s="561"/>
      <c r="AB15" s="561"/>
      <c r="AC15" s="561"/>
      <c r="AD15" s="561"/>
      <c r="AE15" s="593"/>
      <c r="AF15" s="595"/>
      <c r="AG15" s="595"/>
      <c r="AH15" s="595"/>
      <c r="AI15" s="590"/>
      <c r="AJ15" s="591"/>
    </row>
    <row r="16" spans="1:36" s="107" customFormat="1" ht="39" thickBot="1">
      <c r="A16" s="63">
        <v>1</v>
      </c>
      <c r="B16" s="162">
        <v>0</v>
      </c>
      <c r="C16" s="162">
        <v>0</v>
      </c>
      <c r="D16" s="162">
        <v>0</v>
      </c>
      <c r="E16" s="162">
        <v>0</v>
      </c>
      <c r="F16" s="162">
        <v>2</v>
      </c>
      <c r="G16" s="236" t="s">
        <v>493</v>
      </c>
      <c r="H16" s="196" t="s">
        <v>1444</v>
      </c>
      <c r="I16" s="236" t="s">
        <v>18</v>
      </c>
      <c r="J16" s="236" t="s">
        <v>172</v>
      </c>
      <c r="K16" s="236" t="s">
        <v>172</v>
      </c>
      <c r="L16" s="165" t="s">
        <v>1445</v>
      </c>
      <c r="M16" s="165" t="s">
        <v>1446</v>
      </c>
      <c r="N16" s="64">
        <f>N17+((N18+N19+N20)/2)</f>
        <v>93</v>
      </c>
      <c r="O16" s="64">
        <f>(O17+((O18+O19+O20)/2))</f>
        <v>95</v>
      </c>
      <c r="P16" s="64">
        <f>P17+((P18+P19+P20)/2)</f>
        <v>95</v>
      </c>
      <c r="Q16" s="64">
        <f>Q17+((Q18+Q19+Q20)/2)</f>
        <v>96</v>
      </c>
      <c r="R16" s="64">
        <f>N16+O16+P16+Q16</f>
        <v>379</v>
      </c>
      <c r="S16" s="166" t="s">
        <v>1447</v>
      </c>
      <c r="T16" s="166" t="s">
        <v>1448</v>
      </c>
      <c r="U16" s="159">
        <f t="shared" ref="U16" si="0">N16+O16</f>
        <v>188</v>
      </c>
      <c r="V16" s="273">
        <v>188</v>
      </c>
      <c r="W16" s="100">
        <f t="shared" ref="W16" si="1">IF(V16="","No hay ejecución",IF(AND(U16&gt;0), V16/U16,"No hay Programación"))</f>
        <v>1</v>
      </c>
      <c r="X16" s="105" t="str">
        <f t="shared" ref="X16" si="2">IF(W16="No hay ejecución","NA",IF(W16&gt;=90%,"De acuerdo a lo programado",IF(W16&gt;=70%,"Atraso Leve",IF(W16&lt;70%,"En Riesgo de no Cumplimiento"))))</f>
        <v>De acuerdo a lo programado</v>
      </c>
      <c r="Y16" s="166"/>
      <c r="Z16" s="159">
        <f t="shared" ref="Z16" si="3">P16+Q16</f>
        <v>191</v>
      </c>
      <c r="AA16" s="159"/>
      <c r="AB16" s="100" t="str">
        <f>IF(AA16="","No hay ejecución",IF(AND(Z16&gt;0), AA16/Z16,"No hay Programación"))</f>
        <v>No hay ejecución</v>
      </c>
      <c r="AC16" s="105" t="str">
        <f t="shared" ref="AC16" si="4">IF(AB16="No hay ejecución","NA",IF(AB16&gt;=90%,"De acuerdo a lo programado",IF(AB16&gt;=70%,"Atraso Leve",IF(AB16&lt;70%,"En Riesgo de no Cumplimiento"))))</f>
        <v>NA</v>
      </c>
      <c r="AD16" s="166"/>
      <c r="AE16" s="65">
        <f>V16+AA16</f>
        <v>188</v>
      </c>
      <c r="AF16" s="100">
        <f>IF(AE16="","No hay ejecución",IF(AND(AE16&gt;0), AE16/R16,"No hay Programación"))</f>
        <v>0.49604221635883905</v>
      </c>
      <c r="AG16" s="105" t="str">
        <f>IF(AF16="No hay ejecución","NA",IF(AF16&gt;=90%,"De acuerdo a lo programado",IF(AF16&gt;=70%,"Atraso Leve",IF(AF16&lt;70%,"Incumplimiento"))))</f>
        <v>Incumplimiento</v>
      </c>
      <c r="AH16" s="166"/>
      <c r="AI16" s="230">
        <v>82000</v>
      </c>
      <c r="AJ16" s="105" t="s">
        <v>1449</v>
      </c>
    </row>
    <row r="17" spans="1:36" s="127" customFormat="1" ht="17.25" customHeight="1" outlineLevel="1" thickTop="1" thickBot="1">
      <c r="A17" s="149" t="s">
        <v>41</v>
      </c>
      <c r="B17" s="195">
        <v>0</v>
      </c>
      <c r="C17" s="195">
        <v>0</v>
      </c>
      <c r="D17" s="195">
        <v>0</v>
      </c>
      <c r="E17" s="195">
        <v>0</v>
      </c>
      <c r="F17" s="195">
        <v>2</v>
      </c>
      <c r="G17" s="252" t="s">
        <v>493</v>
      </c>
      <c r="H17" s="234" t="s">
        <v>1450</v>
      </c>
      <c r="I17" s="252" t="s">
        <v>20</v>
      </c>
      <c r="J17" s="252" t="s">
        <v>172</v>
      </c>
      <c r="K17" s="252" t="s">
        <v>172</v>
      </c>
      <c r="L17" s="172" t="s">
        <v>1451</v>
      </c>
      <c r="M17" s="172" t="s">
        <v>1452</v>
      </c>
      <c r="N17" s="126">
        <v>90</v>
      </c>
      <c r="O17" s="126">
        <v>91</v>
      </c>
      <c r="P17" s="126">
        <v>92</v>
      </c>
      <c r="Q17" s="126">
        <v>92</v>
      </c>
      <c r="R17" s="126">
        <f t="shared" ref="R17:R39" si="5">N17+O17+P17+Q17</f>
        <v>365</v>
      </c>
      <c r="S17" s="173" t="s">
        <v>1453</v>
      </c>
      <c r="T17" s="115" t="s">
        <v>172</v>
      </c>
      <c r="U17" s="159">
        <f t="shared" ref="U17:U39" si="6">N17+O17</f>
        <v>181</v>
      </c>
      <c r="V17" s="273">
        <v>181</v>
      </c>
      <c r="W17" s="100">
        <f t="shared" ref="W17:W39" si="7">IF(V17="","No hay ejecución",IF(AND(U17&gt;0), V17/U17,"No hay Programación"))</f>
        <v>1</v>
      </c>
      <c r="X17" s="105" t="str">
        <f t="shared" ref="X17:X39" si="8">IF(W17="No hay ejecución","NA",IF(W17&gt;=90%,"De acuerdo a lo programado",IF(W17&gt;=70%,"Atraso Leve",IF(W17&lt;70%,"En Riesgo de no Cumplimiento"))))</f>
        <v>De acuerdo a lo programado</v>
      </c>
      <c r="Y17" s="166"/>
      <c r="Z17" s="159">
        <f t="shared" ref="Z17:Z39" si="9">P17+Q17</f>
        <v>184</v>
      </c>
      <c r="AA17" s="159"/>
      <c r="AB17" s="100" t="str">
        <f t="shared" ref="AB17:AB39" si="10">IF(AA17="","No hay ejecución",IF(AND(Z17&gt;0), AA17/Z17,"No hay Programación"))</f>
        <v>No hay ejecución</v>
      </c>
      <c r="AC17" s="105" t="str">
        <f t="shared" ref="AC17:AC39" si="11">IF(AB17="No hay ejecución","NA",IF(AB17&gt;=90%,"De acuerdo a lo programado",IF(AB17&gt;=70%,"Atraso Leve",IF(AB17&lt;70%,"En Riesgo de no Cumplimiento"))))</f>
        <v>NA</v>
      </c>
      <c r="AD17" s="166"/>
      <c r="AE17" s="65">
        <f t="shared" ref="AE17:AE39" si="12">V17+AA17</f>
        <v>181</v>
      </c>
      <c r="AF17" s="100">
        <f t="shared" ref="AF17:AF39" si="13">IF(AE17="","No hay ejecución",IF(AND(AE17&gt;0), AE17/R17,"No hay Programación"))</f>
        <v>0.49589041095890413</v>
      </c>
      <c r="AG17" s="105" t="str">
        <f t="shared" ref="AG17:AG39" si="14">IF(AF17="No hay ejecución","NA",IF(AF17&gt;=90%,"De acuerdo a lo programado",IF(AF17&gt;=70%,"Atraso Leve",IF(AF17&lt;70%,"Incumplimiento"))))</f>
        <v>Incumplimiento</v>
      </c>
      <c r="AH17" s="166"/>
      <c r="AI17" s="253"/>
      <c r="AJ17" s="115"/>
    </row>
    <row r="18" spans="1:36" s="127" customFormat="1" ht="20.399999999999999" outlineLevel="1" thickTop="1" thickBot="1">
      <c r="A18" s="149" t="s">
        <v>46</v>
      </c>
      <c r="B18" s="195">
        <v>0</v>
      </c>
      <c r="C18" s="195">
        <v>0</v>
      </c>
      <c r="D18" s="195">
        <v>0</v>
      </c>
      <c r="E18" s="195">
        <v>0</v>
      </c>
      <c r="F18" s="195">
        <v>2</v>
      </c>
      <c r="G18" s="252" t="s">
        <v>493</v>
      </c>
      <c r="H18" s="234" t="s">
        <v>1454</v>
      </c>
      <c r="I18" s="252" t="s">
        <v>20</v>
      </c>
      <c r="J18" s="252" t="s">
        <v>172</v>
      </c>
      <c r="K18" s="252" t="s">
        <v>172</v>
      </c>
      <c r="L18" s="172" t="s">
        <v>1455</v>
      </c>
      <c r="M18" s="172" t="s">
        <v>1456</v>
      </c>
      <c r="N18" s="126">
        <v>3</v>
      </c>
      <c r="O18" s="126">
        <v>3</v>
      </c>
      <c r="P18" s="126">
        <v>3</v>
      </c>
      <c r="Q18" s="126">
        <v>3</v>
      </c>
      <c r="R18" s="126">
        <f t="shared" si="5"/>
        <v>12</v>
      </c>
      <c r="S18" s="173" t="s">
        <v>1457</v>
      </c>
      <c r="T18" s="115" t="s">
        <v>172</v>
      </c>
      <c r="U18" s="159">
        <f t="shared" si="6"/>
        <v>6</v>
      </c>
      <c r="V18" s="273">
        <v>6</v>
      </c>
      <c r="W18" s="100">
        <f t="shared" si="7"/>
        <v>1</v>
      </c>
      <c r="X18" s="105" t="str">
        <f t="shared" si="8"/>
        <v>De acuerdo a lo programado</v>
      </c>
      <c r="Y18" s="166"/>
      <c r="Z18" s="159">
        <f t="shared" si="9"/>
        <v>6</v>
      </c>
      <c r="AA18" s="159"/>
      <c r="AB18" s="100" t="str">
        <f t="shared" si="10"/>
        <v>No hay ejecución</v>
      </c>
      <c r="AC18" s="105" t="str">
        <f t="shared" si="11"/>
        <v>NA</v>
      </c>
      <c r="AD18" s="166"/>
      <c r="AE18" s="65">
        <f t="shared" si="12"/>
        <v>6</v>
      </c>
      <c r="AF18" s="100">
        <f t="shared" si="13"/>
        <v>0.5</v>
      </c>
      <c r="AG18" s="105" t="str">
        <f t="shared" si="14"/>
        <v>Incumplimiento</v>
      </c>
      <c r="AH18" s="166"/>
      <c r="AI18" s="253"/>
      <c r="AJ18" s="115"/>
    </row>
    <row r="19" spans="1:36" s="127" customFormat="1" ht="16.5" customHeight="1" outlineLevel="1" thickTop="1" thickBot="1">
      <c r="A19" s="149" t="s">
        <v>51</v>
      </c>
      <c r="B19" s="195">
        <v>0</v>
      </c>
      <c r="C19" s="195">
        <v>0</v>
      </c>
      <c r="D19" s="195">
        <v>0</v>
      </c>
      <c r="E19" s="195">
        <v>0</v>
      </c>
      <c r="F19" s="195">
        <v>2</v>
      </c>
      <c r="G19" s="252" t="s">
        <v>493</v>
      </c>
      <c r="H19" s="234" t="s">
        <v>1458</v>
      </c>
      <c r="I19" s="252" t="s">
        <v>20</v>
      </c>
      <c r="J19" s="252" t="s">
        <v>172</v>
      </c>
      <c r="K19" s="252" t="s">
        <v>172</v>
      </c>
      <c r="L19" s="172" t="s">
        <v>1459</v>
      </c>
      <c r="M19" s="172" t="s">
        <v>1460</v>
      </c>
      <c r="N19" s="126">
        <v>0</v>
      </c>
      <c r="O19" s="126">
        <v>1</v>
      </c>
      <c r="P19" s="126">
        <v>0</v>
      </c>
      <c r="Q19" s="126">
        <v>1</v>
      </c>
      <c r="R19" s="126">
        <f t="shared" si="5"/>
        <v>2</v>
      </c>
      <c r="S19" s="173" t="s">
        <v>1457</v>
      </c>
      <c r="T19" s="115" t="s">
        <v>172</v>
      </c>
      <c r="U19" s="159">
        <f t="shared" si="6"/>
        <v>1</v>
      </c>
      <c r="V19" s="273">
        <v>1</v>
      </c>
      <c r="W19" s="100">
        <f t="shared" si="7"/>
        <v>1</v>
      </c>
      <c r="X19" s="105" t="str">
        <f t="shared" si="8"/>
        <v>De acuerdo a lo programado</v>
      </c>
      <c r="Y19" s="166"/>
      <c r="Z19" s="159">
        <f t="shared" si="9"/>
        <v>1</v>
      </c>
      <c r="AA19" s="159"/>
      <c r="AB19" s="100" t="str">
        <f t="shared" si="10"/>
        <v>No hay ejecución</v>
      </c>
      <c r="AC19" s="105" t="str">
        <f t="shared" si="11"/>
        <v>NA</v>
      </c>
      <c r="AD19" s="166"/>
      <c r="AE19" s="65">
        <f t="shared" si="12"/>
        <v>1</v>
      </c>
      <c r="AF19" s="100">
        <f t="shared" si="13"/>
        <v>0.5</v>
      </c>
      <c r="AG19" s="105" t="str">
        <f t="shared" si="14"/>
        <v>Incumplimiento</v>
      </c>
      <c r="AH19" s="166"/>
      <c r="AI19" s="253"/>
      <c r="AJ19" s="115"/>
    </row>
    <row r="20" spans="1:36" s="127" customFormat="1" ht="20.399999999999999" outlineLevel="1" thickTop="1" thickBot="1">
      <c r="A20" s="149" t="s">
        <v>645</v>
      </c>
      <c r="B20" s="195">
        <v>0</v>
      </c>
      <c r="C20" s="195">
        <v>0</v>
      </c>
      <c r="D20" s="195">
        <v>0</v>
      </c>
      <c r="E20" s="195">
        <v>0</v>
      </c>
      <c r="F20" s="195">
        <v>2</v>
      </c>
      <c r="G20" s="252" t="s">
        <v>493</v>
      </c>
      <c r="H20" s="234" t="s">
        <v>1461</v>
      </c>
      <c r="I20" s="252" t="s">
        <v>20</v>
      </c>
      <c r="J20" s="252" t="s">
        <v>172</v>
      </c>
      <c r="K20" s="252" t="s">
        <v>172</v>
      </c>
      <c r="L20" s="172" t="s">
        <v>1462</v>
      </c>
      <c r="M20" s="172" t="s">
        <v>1463</v>
      </c>
      <c r="N20" s="126">
        <v>3</v>
      </c>
      <c r="O20" s="126">
        <v>4</v>
      </c>
      <c r="P20" s="126">
        <v>3</v>
      </c>
      <c r="Q20" s="126">
        <v>4</v>
      </c>
      <c r="R20" s="126">
        <f t="shared" si="5"/>
        <v>14</v>
      </c>
      <c r="S20" s="173" t="s">
        <v>1464</v>
      </c>
      <c r="T20" s="115" t="s">
        <v>172</v>
      </c>
      <c r="U20" s="159">
        <f t="shared" si="6"/>
        <v>7</v>
      </c>
      <c r="V20" s="273">
        <v>7</v>
      </c>
      <c r="W20" s="100">
        <f t="shared" si="7"/>
        <v>1</v>
      </c>
      <c r="X20" s="105" t="str">
        <f t="shared" si="8"/>
        <v>De acuerdo a lo programado</v>
      </c>
      <c r="Y20" s="166"/>
      <c r="Z20" s="159">
        <f t="shared" si="9"/>
        <v>7</v>
      </c>
      <c r="AA20" s="159"/>
      <c r="AB20" s="100" t="str">
        <f t="shared" si="10"/>
        <v>No hay ejecución</v>
      </c>
      <c r="AC20" s="105" t="str">
        <f t="shared" si="11"/>
        <v>NA</v>
      </c>
      <c r="AD20" s="166"/>
      <c r="AE20" s="65">
        <f t="shared" si="12"/>
        <v>7</v>
      </c>
      <c r="AF20" s="100">
        <f t="shared" si="13"/>
        <v>0.5</v>
      </c>
      <c r="AG20" s="105" t="str">
        <f t="shared" si="14"/>
        <v>Incumplimiento</v>
      </c>
      <c r="AH20" s="166"/>
      <c r="AI20" s="253"/>
      <c r="AJ20" s="115"/>
    </row>
    <row r="21" spans="1:36" s="107" customFormat="1" ht="39.6" thickTop="1" thickBot="1">
      <c r="A21" s="63">
        <v>2</v>
      </c>
      <c r="B21" s="162">
        <v>0</v>
      </c>
      <c r="C21" s="162">
        <v>0</v>
      </c>
      <c r="D21" s="162">
        <v>0</v>
      </c>
      <c r="E21" s="162">
        <v>0</v>
      </c>
      <c r="F21" s="162">
        <v>2</v>
      </c>
      <c r="G21" s="236" t="s">
        <v>493</v>
      </c>
      <c r="H21" s="196" t="s">
        <v>1465</v>
      </c>
      <c r="I21" s="236" t="s">
        <v>20</v>
      </c>
      <c r="J21" s="236" t="s">
        <v>172</v>
      </c>
      <c r="K21" s="236" t="s">
        <v>172</v>
      </c>
      <c r="L21" s="165" t="s">
        <v>1466</v>
      </c>
      <c r="M21" s="165" t="s">
        <v>1467</v>
      </c>
      <c r="N21" s="64">
        <v>13</v>
      </c>
      <c r="O21" s="64">
        <v>13</v>
      </c>
      <c r="P21" s="64">
        <v>4</v>
      </c>
      <c r="Q21" s="64">
        <v>4</v>
      </c>
      <c r="R21" s="64">
        <f t="shared" si="5"/>
        <v>34</v>
      </c>
      <c r="S21" s="166" t="s">
        <v>1468</v>
      </c>
      <c r="T21" s="105" t="s">
        <v>172</v>
      </c>
      <c r="U21" s="159">
        <f t="shared" si="6"/>
        <v>26</v>
      </c>
      <c r="V21" s="273">
        <v>31</v>
      </c>
      <c r="W21" s="100">
        <f t="shared" si="7"/>
        <v>1.1923076923076923</v>
      </c>
      <c r="X21" s="105" t="str">
        <f t="shared" si="8"/>
        <v>De acuerdo a lo programado</v>
      </c>
      <c r="Y21" s="166" t="s">
        <v>1469</v>
      </c>
      <c r="Z21" s="159">
        <f t="shared" si="9"/>
        <v>8</v>
      </c>
      <c r="AA21" s="159"/>
      <c r="AB21" s="100" t="str">
        <f t="shared" si="10"/>
        <v>No hay ejecución</v>
      </c>
      <c r="AC21" s="105" t="str">
        <f t="shared" si="11"/>
        <v>NA</v>
      </c>
      <c r="AD21" s="166"/>
      <c r="AE21" s="65">
        <f t="shared" si="12"/>
        <v>31</v>
      </c>
      <c r="AF21" s="100">
        <f t="shared" si="13"/>
        <v>0.91176470588235292</v>
      </c>
      <c r="AG21" s="105" t="str">
        <f t="shared" si="14"/>
        <v>De acuerdo a lo programado</v>
      </c>
      <c r="AH21" s="166"/>
      <c r="AI21" s="65" t="s">
        <v>502</v>
      </c>
      <c r="AJ21" s="105" t="s">
        <v>502</v>
      </c>
    </row>
    <row r="22" spans="1:36" s="107" customFormat="1" ht="38.4">
      <c r="A22" s="63">
        <v>3</v>
      </c>
      <c r="B22" s="162">
        <v>0</v>
      </c>
      <c r="C22" s="162">
        <v>0</v>
      </c>
      <c r="D22" s="162">
        <v>0</v>
      </c>
      <c r="E22" s="162">
        <v>0</v>
      </c>
      <c r="F22" s="162">
        <v>2</v>
      </c>
      <c r="G22" s="236" t="s">
        <v>493</v>
      </c>
      <c r="H22" s="236" t="s">
        <v>1470</v>
      </c>
      <c r="I22" s="236" t="s">
        <v>20</v>
      </c>
      <c r="J22" s="236" t="s">
        <v>172</v>
      </c>
      <c r="K22" s="236" t="s">
        <v>172</v>
      </c>
      <c r="L22" s="165" t="s">
        <v>1471</v>
      </c>
      <c r="M22" s="165" t="s">
        <v>1472</v>
      </c>
      <c r="N22" s="64">
        <v>15</v>
      </c>
      <c r="O22" s="64">
        <v>15</v>
      </c>
      <c r="P22" s="64">
        <v>15</v>
      </c>
      <c r="Q22" s="64">
        <v>15</v>
      </c>
      <c r="R22" s="64">
        <f t="shared" si="5"/>
        <v>60</v>
      </c>
      <c r="S22" s="166" t="s">
        <v>1473</v>
      </c>
      <c r="T22" s="166" t="s">
        <v>1474</v>
      </c>
      <c r="U22" s="159">
        <f t="shared" si="6"/>
        <v>30</v>
      </c>
      <c r="V22" s="273">
        <v>141</v>
      </c>
      <c r="W22" s="100">
        <f t="shared" si="7"/>
        <v>4.7</v>
      </c>
      <c r="X22" s="105" t="str">
        <f t="shared" si="8"/>
        <v>De acuerdo a lo programado</v>
      </c>
      <c r="Y22" s="166" t="s">
        <v>1469</v>
      </c>
      <c r="Z22" s="159">
        <f t="shared" si="9"/>
        <v>30</v>
      </c>
      <c r="AA22" s="159"/>
      <c r="AB22" s="100" t="str">
        <f t="shared" si="10"/>
        <v>No hay ejecución</v>
      </c>
      <c r="AC22" s="105" t="str">
        <f t="shared" si="11"/>
        <v>NA</v>
      </c>
      <c r="AD22" s="166"/>
      <c r="AE22" s="65">
        <f t="shared" si="12"/>
        <v>141</v>
      </c>
      <c r="AF22" s="100">
        <f t="shared" si="13"/>
        <v>2.35</v>
      </c>
      <c r="AG22" s="105" t="str">
        <f t="shared" si="14"/>
        <v>De acuerdo a lo programado</v>
      </c>
      <c r="AH22" s="166"/>
      <c r="AI22" s="65" t="s">
        <v>502</v>
      </c>
      <c r="AJ22" s="105" t="s">
        <v>502</v>
      </c>
    </row>
    <row r="23" spans="1:36" s="107" customFormat="1" ht="38.4">
      <c r="A23" s="63">
        <v>4</v>
      </c>
      <c r="B23" s="162">
        <v>0</v>
      </c>
      <c r="C23" s="162">
        <v>0</v>
      </c>
      <c r="D23" s="162">
        <v>0</v>
      </c>
      <c r="E23" s="162">
        <v>0</v>
      </c>
      <c r="F23" s="162">
        <v>2</v>
      </c>
      <c r="G23" s="236" t="s">
        <v>493</v>
      </c>
      <c r="H23" s="196" t="s">
        <v>1475</v>
      </c>
      <c r="I23" s="236" t="s">
        <v>18</v>
      </c>
      <c r="J23" s="236" t="s">
        <v>172</v>
      </c>
      <c r="K23" s="236" t="s">
        <v>172</v>
      </c>
      <c r="L23" s="165" t="s">
        <v>1476</v>
      </c>
      <c r="M23" s="165" t="s">
        <v>1477</v>
      </c>
      <c r="N23" s="64">
        <f>N24+N25+N26</f>
        <v>2</v>
      </c>
      <c r="O23" s="64">
        <f>O24+O25+O26</f>
        <v>5</v>
      </c>
      <c r="P23" s="64">
        <f>P24+P25+P26</f>
        <v>3</v>
      </c>
      <c r="Q23" s="64">
        <f>Q24+Q25+Q26</f>
        <v>3</v>
      </c>
      <c r="R23" s="64">
        <f>N23+O23+P23+Q23</f>
        <v>13</v>
      </c>
      <c r="S23" s="166" t="s">
        <v>1473</v>
      </c>
      <c r="T23" s="166" t="s">
        <v>1478</v>
      </c>
      <c r="U23" s="159">
        <f t="shared" si="6"/>
        <v>7</v>
      </c>
      <c r="V23" s="273">
        <v>10</v>
      </c>
      <c r="W23" s="100">
        <f t="shared" si="7"/>
        <v>1.4285714285714286</v>
      </c>
      <c r="X23" s="105" t="str">
        <f t="shared" si="8"/>
        <v>De acuerdo a lo programado</v>
      </c>
      <c r="Y23" s="166" t="s">
        <v>1469</v>
      </c>
      <c r="Z23" s="159">
        <f t="shared" si="9"/>
        <v>6</v>
      </c>
      <c r="AA23" s="159"/>
      <c r="AB23" s="100" t="str">
        <f t="shared" si="10"/>
        <v>No hay ejecución</v>
      </c>
      <c r="AC23" s="105" t="str">
        <f t="shared" si="11"/>
        <v>NA</v>
      </c>
      <c r="AD23" s="166"/>
      <c r="AE23" s="65">
        <f t="shared" si="12"/>
        <v>10</v>
      </c>
      <c r="AF23" s="100">
        <f t="shared" si="13"/>
        <v>0.76923076923076927</v>
      </c>
      <c r="AG23" s="105" t="str">
        <f t="shared" si="14"/>
        <v>Atraso Leve</v>
      </c>
      <c r="AH23" s="166"/>
      <c r="AI23" s="65" t="s">
        <v>502</v>
      </c>
      <c r="AJ23" s="105" t="s">
        <v>502</v>
      </c>
    </row>
    <row r="24" spans="1:36" s="127" customFormat="1" ht="38.4" outlineLevel="1">
      <c r="A24" s="125" t="s">
        <v>78</v>
      </c>
      <c r="B24" s="195">
        <v>0</v>
      </c>
      <c r="C24" s="195">
        <v>0</v>
      </c>
      <c r="D24" s="195">
        <v>0</v>
      </c>
      <c r="E24" s="195">
        <v>0</v>
      </c>
      <c r="F24" s="195">
        <v>2</v>
      </c>
      <c r="G24" s="252" t="s">
        <v>493</v>
      </c>
      <c r="H24" s="234" t="s">
        <v>1479</v>
      </c>
      <c r="I24" s="252" t="s">
        <v>20</v>
      </c>
      <c r="J24" s="252" t="s">
        <v>172</v>
      </c>
      <c r="K24" s="252" t="s">
        <v>172</v>
      </c>
      <c r="L24" s="172" t="s">
        <v>1480</v>
      </c>
      <c r="M24" s="172" t="s">
        <v>1481</v>
      </c>
      <c r="N24" s="126">
        <v>2</v>
      </c>
      <c r="O24" s="126">
        <v>2</v>
      </c>
      <c r="P24" s="126">
        <v>1</v>
      </c>
      <c r="Q24" s="126">
        <v>1</v>
      </c>
      <c r="R24" s="126">
        <v>8</v>
      </c>
      <c r="S24" s="173" t="s">
        <v>1473</v>
      </c>
      <c r="T24" s="173"/>
      <c r="U24" s="159">
        <f t="shared" si="6"/>
        <v>4</v>
      </c>
      <c r="V24" s="273">
        <v>6</v>
      </c>
      <c r="W24" s="100">
        <f t="shared" si="7"/>
        <v>1.5</v>
      </c>
      <c r="X24" s="105" t="str">
        <f t="shared" si="8"/>
        <v>De acuerdo a lo programado</v>
      </c>
      <c r="Y24" s="166" t="s">
        <v>1469</v>
      </c>
      <c r="Z24" s="159">
        <f t="shared" si="9"/>
        <v>2</v>
      </c>
      <c r="AA24" s="159"/>
      <c r="AB24" s="100" t="str">
        <f t="shared" si="10"/>
        <v>No hay ejecución</v>
      </c>
      <c r="AC24" s="105" t="str">
        <f t="shared" si="11"/>
        <v>NA</v>
      </c>
      <c r="AD24" s="166"/>
      <c r="AE24" s="65">
        <f t="shared" si="12"/>
        <v>6</v>
      </c>
      <c r="AF24" s="100">
        <f t="shared" si="13"/>
        <v>0.75</v>
      </c>
      <c r="AG24" s="105" t="str">
        <f t="shared" si="14"/>
        <v>Atraso Leve</v>
      </c>
      <c r="AH24" s="166"/>
      <c r="AI24" s="65" t="s">
        <v>502</v>
      </c>
      <c r="AJ24" s="105" t="s">
        <v>502</v>
      </c>
    </row>
    <row r="25" spans="1:36" s="127" customFormat="1" ht="23.4" outlineLevel="1">
      <c r="A25" s="125" t="s">
        <v>82</v>
      </c>
      <c r="B25" s="195">
        <v>0</v>
      </c>
      <c r="C25" s="195">
        <v>0</v>
      </c>
      <c r="D25" s="195">
        <v>0</v>
      </c>
      <c r="E25" s="195">
        <v>0</v>
      </c>
      <c r="F25" s="195">
        <v>2</v>
      </c>
      <c r="G25" s="252" t="s">
        <v>493</v>
      </c>
      <c r="H25" s="234" t="s">
        <v>1482</v>
      </c>
      <c r="I25" s="252" t="s">
        <v>20</v>
      </c>
      <c r="J25" s="252" t="s">
        <v>172</v>
      </c>
      <c r="K25" s="252" t="s">
        <v>172</v>
      </c>
      <c r="L25" s="172" t="s">
        <v>1483</v>
      </c>
      <c r="M25" s="172" t="s">
        <v>1484</v>
      </c>
      <c r="N25" s="126">
        <v>0</v>
      </c>
      <c r="O25" s="126">
        <v>2</v>
      </c>
      <c r="P25" s="126">
        <v>1</v>
      </c>
      <c r="Q25" s="126">
        <v>1</v>
      </c>
      <c r="R25" s="126">
        <v>6</v>
      </c>
      <c r="S25" s="173" t="s">
        <v>1485</v>
      </c>
      <c r="T25" s="173"/>
      <c r="U25" s="159">
        <f t="shared" si="6"/>
        <v>2</v>
      </c>
      <c r="V25" s="273">
        <v>2</v>
      </c>
      <c r="W25" s="100">
        <f t="shared" si="7"/>
        <v>1</v>
      </c>
      <c r="X25" s="105" t="str">
        <f t="shared" si="8"/>
        <v>De acuerdo a lo programado</v>
      </c>
      <c r="Y25" s="166"/>
      <c r="Z25" s="159">
        <f t="shared" si="9"/>
        <v>2</v>
      </c>
      <c r="AA25" s="159"/>
      <c r="AB25" s="100" t="str">
        <f t="shared" si="10"/>
        <v>No hay ejecución</v>
      </c>
      <c r="AC25" s="105" t="str">
        <f t="shared" si="11"/>
        <v>NA</v>
      </c>
      <c r="AD25" s="166"/>
      <c r="AE25" s="65">
        <f t="shared" si="12"/>
        <v>2</v>
      </c>
      <c r="AF25" s="100">
        <f t="shared" si="13"/>
        <v>0.33333333333333331</v>
      </c>
      <c r="AG25" s="105" t="str">
        <f t="shared" si="14"/>
        <v>Incumplimiento</v>
      </c>
      <c r="AH25" s="166"/>
      <c r="AI25" s="65" t="s">
        <v>502</v>
      </c>
      <c r="AJ25" s="105" t="s">
        <v>502</v>
      </c>
    </row>
    <row r="26" spans="1:36" s="127" customFormat="1" ht="38.4" outlineLevel="1">
      <c r="A26" s="125" t="s">
        <v>87</v>
      </c>
      <c r="B26" s="195">
        <v>0</v>
      </c>
      <c r="C26" s="195">
        <v>0</v>
      </c>
      <c r="D26" s="195">
        <v>0</v>
      </c>
      <c r="E26" s="195">
        <v>0</v>
      </c>
      <c r="F26" s="195">
        <v>2</v>
      </c>
      <c r="G26" s="252" t="s">
        <v>493</v>
      </c>
      <c r="H26" s="234" t="s">
        <v>1486</v>
      </c>
      <c r="I26" s="252" t="s">
        <v>20</v>
      </c>
      <c r="J26" s="252" t="s">
        <v>172</v>
      </c>
      <c r="K26" s="252" t="s">
        <v>172</v>
      </c>
      <c r="L26" s="172" t="s">
        <v>1487</v>
      </c>
      <c r="M26" s="172" t="s">
        <v>1488</v>
      </c>
      <c r="N26" s="126">
        <v>0</v>
      </c>
      <c r="O26" s="126">
        <v>1</v>
      </c>
      <c r="P26" s="126">
        <v>1</v>
      </c>
      <c r="Q26" s="126">
        <v>1</v>
      </c>
      <c r="R26" s="126">
        <v>3</v>
      </c>
      <c r="S26" s="173" t="s">
        <v>1489</v>
      </c>
      <c r="T26" s="173"/>
      <c r="U26" s="159">
        <f t="shared" si="6"/>
        <v>1</v>
      </c>
      <c r="V26" s="273">
        <v>2</v>
      </c>
      <c r="W26" s="100">
        <f t="shared" si="7"/>
        <v>2</v>
      </c>
      <c r="X26" s="105" t="str">
        <f t="shared" si="8"/>
        <v>De acuerdo a lo programado</v>
      </c>
      <c r="Y26" s="166" t="s">
        <v>1469</v>
      </c>
      <c r="Z26" s="159">
        <f t="shared" si="9"/>
        <v>2</v>
      </c>
      <c r="AA26" s="159"/>
      <c r="AB26" s="100" t="str">
        <f t="shared" si="10"/>
        <v>No hay ejecución</v>
      </c>
      <c r="AC26" s="105" t="str">
        <f t="shared" si="11"/>
        <v>NA</v>
      </c>
      <c r="AD26" s="166"/>
      <c r="AE26" s="65">
        <f t="shared" si="12"/>
        <v>2</v>
      </c>
      <c r="AF26" s="100">
        <f t="shared" si="13"/>
        <v>0.66666666666666663</v>
      </c>
      <c r="AG26" s="105" t="str">
        <f t="shared" si="14"/>
        <v>Incumplimiento</v>
      </c>
      <c r="AH26" s="166"/>
      <c r="AI26" s="65" t="s">
        <v>502</v>
      </c>
      <c r="AJ26" s="105" t="s">
        <v>502</v>
      </c>
    </row>
    <row r="27" spans="1:36" s="107" customFormat="1" ht="38.4">
      <c r="A27" s="63">
        <v>5</v>
      </c>
      <c r="B27" s="162">
        <v>0</v>
      </c>
      <c r="C27" s="162">
        <v>0</v>
      </c>
      <c r="D27" s="162">
        <v>0</v>
      </c>
      <c r="E27" s="162">
        <v>0</v>
      </c>
      <c r="F27" s="162">
        <v>2</v>
      </c>
      <c r="G27" s="236" t="s">
        <v>493</v>
      </c>
      <c r="H27" s="236" t="s">
        <v>1490</v>
      </c>
      <c r="I27" s="236" t="s">
        <v>18</v>
      </c>
      <c r="J27" s="236" t="s">
        <v>172</v>
      </c>
      <c r="K27" s="236" t="s">
        <v>172</v>
      </c>
      <c r="L27" s="165" t="s">
        <v>1491</v>
      </c>
      <c r="M27" s="165" t="s">
        <v>1492</v>
      </c>
      <c r="N27" s="64">
        <f>N28+N29+N30</f>
        <v>68</v>
      </c>
      <c r="O27" s="64">
        <f>O28+O29+O30</f>
        <v>68</v>
      </c>
      <c r="P27" s="64">
        <f>P28+P29+P30</f>
        <v>67</v>
      </c>
      <c r="Q27" s="64">
        <f>Q28+Q29+Q30</f>
        <v>67</v>
      </c>
      <c r="R27" s="64">
        <f>N27+O27+P27+Q27</f>
        <v>270</v>
      </c>
      <c r="S27" s="166" t="s">
        <v>1493</v>
      </c>
      <c r="T27" s="105" t="s">
        <v>172</v>
      </c>
      <c r="U27" s="159">
        <f t="shared" si="6"/>
        <v>136</v>
      </c>
      <c r="V27" s="273">
        <v>613</v>
      </c>
      <c r="W27" s="100">
        <f t="shared" si="7"/>
        <v>4.507352941176471</v>
      </c>
      <c r="X27" s="105" t="str">
        <f t="shared" si="8"/>
        <v>De acuerdo a lo programado</v>
      </c>
      <c r="Y27" s="166" t="s">
        <v>1469</v>
      </c>
      <c r="Z27" s="159">
        <f t="shared" si="9"/>
        <v>134</v>
      </c>
      <c r="AA27" s="159"/>
      <c r="AB27" s="100" t="str">
        <f t="shared" si="10"/>
        <v>No hay ejecución</v>
      </c>
      <c r="AC27" s="105" t="str">
        <f t="shared" si="11"/>
        <v>NA</v>
      </c>
      <c r="AD27" s="166"/>
      <c r="AE27" s="65">
        <f t="shared" si="12"/>
        <v>613</v>
      </c>
      <c r="AF27" s="100">
        <f t="shared" si="13"/>
        <v>2.2703703703703701</v>
      </c>
      <c r="AG27" s="105" t="str">
        <f t="shared" si="14"/>
        <v>De acuerdo a lo programado</v>
      </c>
      <c r="AH27" s="166"/>
      <c r="AI27" s="65" t="s">
        <v>502</v>
      </c>
      <c r="AJ27" s="105" t="s">
        <v>502</v>
      </c>
    </row>
    <row r="28" spans="1:36" s="127" customFormat="1" ht="38.4" outlineLevel="1">
      <c r="A28" s="125" t="s">
        <v>93</v>
      </c>
      <c r="B28" s="195">
        <v>0</v>
      </c>
      <c r="C28" s="195">
        <v>0</v>
      </c>
      <c r="D28" s="195">
        <v>0</v>
      </c>
      <c r="E28" s="195">
        <v>0</v>
      </c>
      <c r="F28" s="195">
        <v>2</v>
      </c>
      <c r="G28" s="252" t="s">
        <v>493</v>
      </c>
      <c r="H28" s="235" t="s">
        <v>1494</v>
      </c>
      <c r="I28" s="252" t="s">
        <v>20</v>
      </c>
      <c r="J28" s="252" t="s">
        <v>172</v>
      </c>
      <c r="K28" s="252" t="s">
        <v>172</v>
      </c>
      <c r="L28" s="172" t="s">
        <v>1495</v>
      </c>
      <c r="M28" s="172" t="s">
        <v>1496</v>
      </c>
      <c r="N28" s="126">
        <v>40</v>
      </c>
      <c r="O28" s="126">
        <v>40</v>
      </c>
      <c r="P28" s="126">
        <v>40</v>
      </c>
      <c r="Q28" s="126">
        <v>40</v>
      </c>
      <c r="R28" s="126">
        <f>N28+O28+P28+Q28</f>
        <v>160</v>
      </c>
      <c r="S28" s="173" t="s">
        <v>1493</v>
      </c>
      <c r="T28" s="173"/>
      <c r="U28" s="159">
        <f t="shared" si="6"/>
        <v>80</v>
      </c>
      <c r="V28" s="273">
        <v>384</v>
      </c>
      <c r="W28" s="100">
        <f t="shared" si="7"/>
        <v>4.8</v>
      </c>
      <c r="X28" s="105" t="str">
        <f t="shared" si="8"/>
        <v>De acuerdo a lo programado</v>
      </c>
      <c r="Y28" s="166" t="s">
        <v>1469</v>
      </c>
      <c r="Z28" s="159">
        <f t="shared" si="9"/>
        <v>80</v>
      </c>
      <c r="AA28" s="159"/>
      <c r="AB28" s="100" t="str">
        <f t="shared" si="10"/>
        <v>No hay ejecución</v>
      </c>
      <c r="AC28" s="105" t="str">
        <f t="shared" si="11"/>
        <v>NA</v>
      </c>
      <c r="AD28" s="166"/>
      <c r="AE28" s="65">
        <f t="shared" si="12"/>
        <v>384</v>
      </c>
      <c r="AF28" s="100">
        <f t="shared" si="13"/>
        <v>2.4</v>
      </c>
      <c r="AG28" s="105" t="str">
        <f t="shared" si="14"/>
        <v>De acuerdo a lo programado</v>
      </c>
      <c r="AH28" s="166"/>
      <c r="AI28" s="187"/>
      <c r="AJ28" s="115"/>
    </row>
    <row r="29" spans="1:36" s="127" customFormat="1" ht="38.4" outlineLevel="1">
      <c r="A29" s="125" t="s">
        <v>174</v>
      </c>
      <c r="B29" s="195">
        <v>0</v>
      </c>
      <c r="C29" s="195">
        <v>0</v>
      </c>
      <c r="D29" s="195">
        <v>0</v>
      </c>
      <c r="E29" s="195">
        <v>0</v>
      </c>
      <c r="F29" s="195">
        <v>2</v>
      </c>
      <c r="G29" s="252" t="s">
        <v>493</v>
      </c>
      <c r="H29" s="235" t="s">
        <v>1497</v>
      </c>
      <c r="I29" s="252" t="s">
        <v>20</v>
      </c>
      <c r="J29" s="252" t="s">
        <v>172</v>
      </c>
      <c r="K29" s="252" t="s">
        <v>172</v>
      </c>
      <c r="L29" s="172" t="s">
        <v>1498</v>
      </c>
      <c r="M29" s="172" t="s">
        <v>1499</v>
      </c>
      <c r="N29" s="126">
        <v>25</v>
      </c>
      <c r="O29" s="126">
        <v>25</v>
      </c>
      <c r="P29" s="126">
        <v>25</v>
      </c>
      <c r="Q29" s="126">
        <v>25</v>
      </c>
      <c r="R29" s="126">
        <f>N29+O29+P29+Q29</f>
        <v>100</v>
      </c>
      <c r="S29" s="173" t="s">
        <v>1493</v>
      </c>
      <c r="T29" s="173"/>
      <c r="U29" s="159">
        <f t="shared" si="6"/>
        <v>50</v>
      </c>
      <c r="V29" s="273">
        <v>223</v>
      </c>
      <c r="W29" s="100">
        <f t="shared" si="7"/>
        <v>4.46</v>
      </c>
      <c r="X29" s="105" t="str">
        <f t="shared" si="8"/>
        <v>De acuerdo a lo programado</v>
      </c>
      <c r="Y29" s="166" t="s">
        <v>1469</v>
      </c>
      <c r="Z29" s="159">
        <f t="shared" si="9"/>
        <v>50</v>
      </c>
      <c r="AA29" s="159"/>
      <c r="AB29" s="100" t="str">
        <f t="shared" si="10"/>
        <v>No hay ejecución</v>
      </c>
      <c r="AC29" s="105" t="str">
        <f t="shared" si="11"/>
        <v>NA</v>
      </c>
      <c r="AD29" s="166"/>
      <c r="AE29" s="65">
        <f t="shared" si="12"/>
        <v>223</v>
      </c>
      <c r="AF29" s="100">
        <f t="shared" si="13"/>
        <v>2.23</v>
      </c>
      <c r="AG29" s="105" t="str">
        <f t="shared" si="14"/>
        <v>De acuerdo a lo programado</v>
      </c>
      <c r="AH29" s="166"/>
      <c r="AI29" s="187"/>
      <c r="AJ29" s="115"/>
    </row>
    <row r="30" spans="1:36" s="127" customFormat="1" ht="46.8" outlineLevel="1">
      <c r="A30" s="125" t="s">
        <v>178</v>
      </c>
      <c r="B30" s="195">
        <v>0</v>
      </c>
      <c r="C30" s="195">
        <v>0</v>
      </c>
      <c r="D30" s="195">
        <v>0</v>
      </c>
      <c r="E30" s="195">
        <v>0</v>
      </c>
      <c r="F30" s="195">
        <v>2</v>
      </c>
      <c r="G30" s="252" t="s">
        <v>493</v>
      </c>
      <c r="H30" s="235" t="s">
        <v>1500</v>
      </c>
      <c r="I30" s="252" t="s">
        <v>20</v>
      </c>
      <c r="J30" s="252" t="s">
        <v>172</v>
      </c>
      <c r="K30" s="252" t="s">
        <v>172</v>
      </c>
      <c r="L30" s="172" t="s">
        <v>1501</v>
      </c>
      <c r="M30" s="172" t="s">
        <v>1502</v>
      </c>
      <c r="N30" s="126">
        <v>3</v>
      </c>
      <c r="O30" s="126">
        <v>3</v>
      </c>
      <c r="P30" s="126">
        <v>2</v>
      </c>
      <c r="Q30" s="126">
        <v>2</v>
      </c>
      <c r="R30" s="126">
        <f>N30+O30+P30+Q30</f>
        <v>10</v>
      </c>
      <c r="S30" s="173" t="s">
        <v>1503</v>
      </c>
      <c r="T30" s="173" t="s">
        <v>1504</v>
      </c>
      <c r="U30" s="159">
        <f t="shared" si="6"/>
        <v>6</v>
      </c>
      <c r="V30" s="273">
        <v>6</v>
      </c>
      <c r="W30" s="100">
        <f t="shared" si="7"/>
        <v>1</v>
      </c>
      <c r="X30" s="105" t="str">
        <f t="shared" si="8"/>
        <v>De acuerdo a lo programado</v>
      </c>
      <c r="Y30" s="166"/>
      <c r="Z30" s="159">
        <f t="shared" si="9"/>
        <v>4</v>
      </c>
      <c r="AA30" s="159"/>
      <c r="AB30" s="100" t="str">
        <f t="shared" si="10"/>
        <v>No hay ejecución</v>
      </c>
      <c r="AC30" s="105" t="str">
        <f t="shared" si="11"/>
        <v>NA</v>
      </c>
      <c r="AD30" s="166"/>
      <c r="AE30" s="65">
        <f t="shared" si="12"/>
        <v>6</v>
      </c>
      <c r="AF30" s="100">
        <f t="shared" si="13"/>
        <v>0.6</v>
      </c>
      <c r="AG30" s="105" t="str">
        <f t="shared" si="14"/>
        <v>Incumplimiento</v>
      </c>
      <c r="AH30" s="166"/>
      <c r="AI30" s="187"/>
      <c r="AJ30" s="115"/>
    </row>
    <row r="31" spans="1:36" s="107" customFormat="1" ht="38.4">
      <c r="A31" s="63">
        <v>6</v>
      </c>
      <c r="B31" s="162" t="s">
        <v>400</v>
      </c>
      <c r="C31" s="162">
        <v>0</v>
      </c>
      <c r="D31" s="162">
        <v>0</v>
      </c>
      <c r="E31" s="162">
        <v>0</v>
      </c>
      <c r="F31" s="162">
        <v>2</v>
      </c>
      <c r="G31" s="236" t="s">
        <v>493</v>
      </c>
      <c r="H31" s="236" t="s">
        <v>1505</v>
      </c>
      <c r="I31" s="236" t="s">
        <v>345</v>
      </c>
      <c r="J31" s="236" t="s">
        <v>172</v>
      </c>
      <c r="K31" s="236" t="s">
        <v>172</v>
      </c>
      <c r="L31" s="165" t="s">
        <v>1506</v>
      </c>
      <c r="M31" s="165" t="s">
        <v>1507</v>
      </c>
      <c r="N31" s="64">
        <f>(N32+N33+N34)/3</f>
        <v>1</v>
      </c>
      <c r="O31" s="64">
        <f>(O32+O33+O34)/3</f>
        <v>1</v>
      </c>
      <c r="P31" s="64">
        <f>(P32+P33+P34)/3</f>
        <v>1</v>
      </c>
      <c r="Q31" s="64">
        <f>(Q32+Q33+Q34)/3</f>
        <v>1</v>
      </c>
      <c r="R31" s="64">
        <f>N31+O31+P31+Q31</f>
        <v>4</v>
      </c>
      <c r="S31" s="166" t="s">
        <v>1508</v>
      </c>
      <c r="T31" s="176" t="s">
        <v>1509</v>
      </c>
      <c r="U31" s="159">
        <f t="shared" si="6"/>
        <v>2</v>
      </c>
      <c r="V31" s="273">
        <v>10</v>
      </c>
      <c r="W31" s="100">
        <f t="shared" si="7"/>
        <v>5</v>
      </c>
      <c r="X31" s="105" t="str">
        <f t="shared" si="8"/>
        <v>De acuerdo a lo programado</v>
      </c>
      <c r="Y31" s="166" t="s">
        <v>1469</v>
      </c>
      <c r="Z31" s="159">
        <f t="shared" si="9"/>
        <v>2</v>
      </c>
      <c r="AA31" s="159"/>
      <c r="AB31" s="100" t="str">
        <f t="shared" si="10"/>
        <v>No hay ejecución</v>
      </c>
      <c r="AC31" s="105" t="str">
        <f t="shared" si="11"/>
        <v>NA</v>
      </c>
      <c r="AD31" s="166"/>
      <c r="AE31" s="65">
        <f t="shared" si="12"/>
        <v>10</v>
      </c>
      <c r="AF31" s="100">
        <f t="shared" si="13"/>
        <v>2.5</v>
      </c>
      <c r="AG31" s="105" t="str">
        <f t="shared" si="14"/>
        <v>De acuerdo a lo programado</v>
      </c>
      <c r="AH31" s="166"/>
      <c r="AI31" s="65">
        <f>AI32+AI33+AI34</f>
        <v>25000000</v>
      </c>
      <c r="AJ31" s="105" t="str">
        <f>AJ32</f>
        <v>1.03.01</v>
      </c>
    </row>
    <row r="32" spans="1:36" s="127" customFormat="1" ht="50.55" customHeight="1" outlineLevel="1">
      <c r="A32" s="125" t="s">
        <v>99</v>
      </c>
      <c r="B32" s="195" t="s">
        <v>400</v>
      </c>
      <c r="C32" s="195">
        <v>0</v>
      </c>
      <c r="D32" s="195">
        <v>0</v>
      </c>
      <c r="E32" s="195">
        <v>0</v>
      </c>
      <c r="F32" s="195">
        <v>2</v>
      </c>
      <c r="G32" s="252" t="s">
        <v>493</v>
      </c>
      <c r="H32" s="254" t="s">
        <v>1510</v>
      </c>
      <c r="I32" s="252" t="s">
        <v>20</v>
      </c>
      <c r="J32" s="252" t="s">
        <v>172</v>
      </c>
      <c r="K32" s="252" t="s">
        <v>172</v>
      </c>
      <c r="L32" s="172" t="s">
        <v>1511</v>
      </c>
      <c r="M32" s="172" t="s">
        <v>1512</v>
      </c>
      <c r="N32" s="126">
        <v>1</v>
      </c>
      <c r="O32" s="126">
        <v>1</v>
      </c>
      <c r="P32" s="126">
        <v>1</v>
      </c>
      <c r="Q32" s="126">
        <v>1</v>
      </c>
      <c r="R32" s="126">
        <v>4</v>
      </c>
      <c r="S32" s="173" t="s">
        <v>1508</v>
      </c>
      <c r="T32" s="185"/>
      <c r="U32" s="159">
        <f t="shared" si="6"/>
        <v>2</v>
      </c>
      <c r="V32" s="273">
        <v>5</v>
      </c>
      <c r="W32" s="100">
        <f t="shared" si="7"/>
        <v>2.5</v>
      </c>
      <c r="X32" s="105" t="str">
        <f t="shared" si="8"/>
        <v>De acuerdo a lo programado</v>
      </c>
      <c r="Y32" s="166" t="s">
        <v>1469</v>
      </c>
      <c r="Z32" s="159">
        <f t="shared" si="9"/>
        <v>2</v>
      </c>
      <c r="AA32" s="159"/>
      <c r="AB32" s="100" t="str">
        <f t="shared" si="10"/>
        <v>No hay ejecución</v>
      </c>
      <c r="AC32" s="105" t="str">
        <f t="shared" si="11"/>
        <v>NA</v>
      </c>
      <c r="AD32" s="166"/>
      <c r="AE32" s="65">
        <f t="shared" si="12"/>
        <v>5</v>
      </c>
      <c r="AF32" s="100">
        <f t="shared" si="13"/>
        <v>1.25</v>
      </c>
      <c r="AG32" s="105" t="str">
        <f t="shared" si="14"/>
        <v>De acuerdo a lo programado</v>
      </c>
      <c r="AH32" s="166"/>
      <c r="AI32" s="255">
        <v>25000000</v>
      </c>
      <c r="AJ32" s="115" t="s">
        <v>1513</v>
      </c>
    </row>
    <row r="33" spans="1:36" s="127" customFormat="1" ht="43.5" customHeight="1" outlineLevel="1">
      <c r="A33" s="125" t="s">
        <v>1001</v>
      </c>
      <c r="B33" s="195" t="s">
        <v>400</v>
      </c>
      <c r="C33" s="195">
        <v>0</v>
      </c>
      <c r="D33" s="195">
        <v>0</v>
      </c>
      <c r="E33" s="195">
        <v>0</v>
      </c>
      <c r="F33" s="195">
        <v>2</v>
      </c>
      <c r="G33" s="252" t="s">
        <v>493</v>
      </c>
      <c r="H33" s="235" t="s">
        <v>1514</v>
      </c>
      <c r="I33" s="252" t="s">
        <v>20</v>
      </c>
      <c r="J33" s="252" t="s">
        <v>172</v>
      </c>
      <c r="K33" s="252" t="s">
        <v>172</v>
      </c>
      <c r="L33" s="172" t="s">
        <v>1515</v>
      </c>
      <c r="M33" s="172" t="s">
        <v>1516</v>
      </c>
      <c r="N33" s="126">
        <v>1</v>
      </c>
      <c r="O33" s="126">
        <v>1</v>
      </c>
      <c r="P33" s="126">
        <v>1</v>
      </c>
      <c r="Q33" s="126">
        <v>1</v>
      </c>
      <c r="R33" s="126">
        <v>4</v>
      </c>
      <c r="S33" s="173" t="s">
        <v>1508</v>
      </c>
      <c r="T33" s="185"/>
      <c r="U33" s="159">
        <f t="shared" si="6"/>
        <v>2</v>
      </c>
      <c r="V33" s="273">
        <v>3</v>
      </c>
      <c r="W33" s="100">
        <f t="shared" si="7"/>
        <v>1.5</v>
      </c>
      <c r="X33" s="105" t="str">
        <f t="shared" si="8"/>
        <v>De acuerdo a lo programado</v>
      </c>
      <c r="Y33" s="166" t="s">
        <v>1469</v>
      </c>
      <c r="Z33" s="159">
        <f t="shared" si="9"/>
        <v>2</v>
      </c>
      <c r="AA33" s="159"/>
      <c r="AB33" s="100" t="str">
        <f t="shared" si="10"/>
        <v>No hay ejecución</v>
      </c>
      <c r="AC33" s="105" t="str">
        <f t="shared" si="11"/>
        <v>NA</v>
      </c>
      <c r="AD33" s="166"/>
      <c r="AE33" s="65">
        <f t="shared" si="12"/>
        <v>3</v>
      </c>
      <c r="AF33" s="100">
        <f t="shared" si="13"/>
        <v>0.75</v>
      </c>
      <c r="AG33" s="105" t="str">
        <f t="shared" si="14"/>
        <v>Atraso Leve</v>
      </c>
      <c r="AH33" s="166"/>
      <c r="AI33" s="187">
        <v>0</v>
      </c>
      <c r="AJ33" s="115" t="s">
        <v>172</v>
      </c>
    </row>
    <row r="34" spans="1:36" s="127" customFormat="1" ht="31.2" outlineLevel="1">
      <c r="A34" s="125" t="s">
        <v>1005</v>
      </c>
      <c r="B34" s="195" t="s">
        <v>400</v>
      </c>
      <c r="C34" s="195">
        <v>0</v>
      </c>
      <c r="D34" s="195">
        <v>0</v>
      </c>
      <c r="E34" s="195">
        <v>0</v>
      </c>
      <c r="F34" s="195">
        <v>2</v>
      </c>
      <c r="G34" s="252" t="s">
        <v>493</v>
      </c>
      <c r="H34" s="234" t="s">
        <v>1517</v>
      </c>
      <c r="I34" s="252" t="s">
        <v>20</v>
      </c>
      <c r="J34" s="252" t="s">
        <v>172</v>
      </c>
      <c r="K34" s="252" t="s">
        <v>172</v>
      </c>
      <c r="L34" s="172" t="s">
        <v>1518</v>
      </c>
      <c r="M34" s="172" t="s">
        <v>1519</v>
      </c>
      <c r="N34" s="126">
        <v>1</v>
      </c>
      <c r="O34" s="126">
        <v>1</v>
      </c>
      <c r="P34" s="126">
        <v>1</v>
      </c>
      <c r="Q34" s="126">
        <v>1</v>
      </c>
      <c r="R34" s="126">
        <v>4</v>
      </c>
      <c r="S34" s="173" t="s">
        <v>1508</v>
      </c>
      <c r="T34" s="185" t="s">
        <v>1520</v>
      </c>
      <c r="U34" s="159">
        <f t="shared" si="6"/>
        <v>2</v>
      </c>
      <c r="V34" s="273">
        <v>2</v>
      </c>
      <c r="W34" s="100">
        <f t="shared" si="7"/>
        <v>1</v>
      </c>
      <c r="X34" s="105" t="str">
        <f t="shared" si="8"/>
        <v>De acuerdo a lo programado</v>
      </c>
      <c r="Y34" s="166"/>
      <c r="Z34" s="159">
        <f t="shared" si="9"/>
        <v>2</v>
      </c>
      <c r="AA34" s="159"/>
      <c r="AB34" s="100" t="str">
        <f t="shared" si="10"/>
        <v>No hay ejecución</v>
      </c>
      <c r="AC34" s="105" t="str">
        <f t="shared" si="11"/>
        <v>NA</v>
      </c>
      <c r="AD34" s="166"/>
      <c r="AE34" s="65">
        <f t="shared" si="12"/>
        <v>2</v>
      </c>
      <c r="AF34" s="100">
        <f t="shared" si="13"/>
        <v>0.5</v>
      </c>
      <c r="AG34" s="105" t="str">
        <f t="shared" si="14"/>
        <v>Incumplimiento</v>
      </c>
      <c r="AH34" s="166"/>
      <c r="AI34" s="187">
        <v>0</v>
      </c>
      <c r="AJ34" s="115" t="s">
        <v>172</v>
      </c>
    </row>
    <row r="35" spans="1:36" s="107" customFormat="1" ht="30.75" customHeight="1" collapsed="1">
      <c r="A35" s="63">
        <v>7</v>
      </c>
      <c r="B35" s="162">
        <v>0</v>
      </c>
      <c r="C35" s="162">
        <v>0</v>
      </c>
      <c r="D35" s="162">
        <v>0</v>
      </c>
      <c r="E35" s="162">
        <v>0</v>
      </c>
      <c r="F35" s="162">
        <v>2</v>
      </c>
      <c r="G35" s="236" t="s">
        <v>493</v>
      </c>
      <c r="H35" s="236" t="s">
        <v>1521</v>
      </c>
      <c r="I35" s="236" t="s">
        <v>20</v>
      </c>
      <c r="J35" s="236" t="s">
        <v>172</v>
      </c>
      <c r="K35" s="236" t="s">
        <v>172</v>
      </c>
      <c r="L35" s="165" t="s">
        <v>1522</v>
      </c>
      <c r="M35" s="165" t="s">
        <v>1523</v>
      </c>
      <c r="N35" s="64">
        <v>125</v>
      </c>
      <c r="O35" s="64">
        <v>125</v>
      </c>
      <c r="P35" s="64">
        <v>110</v>
      </c>
      <c r="Q35" s="64">
        <v>110</v>
      </c>
      <c r="R35" s="64">
        <f t="shared" si="5"/>
        <v>470</v>
      </c>
      <c r="S35" s="166" t="s">
        <v>1524</v>
      </c>
      <c r="T35" s="105" t="s">
        <v>172</v>
      </c>
      <c r="U35" s="159">
        <f t="shared" si="6"/>
        <v>250</v>
      </c>
      <c r="V35" s="273">
        <v>260</v>
      </c>
      <c r="W35" s="100">
        <f t="shared" si="7"/>
        <v>1.04</v>
      </c>
      <c r="X35" s="105" t="str">
        <f t="shared" si="8"/>
        <v>De acuerdo a lo programado</v>
      </c>
      <c r="Y35" s="166"/>
      <c r="Z35" s="159">
        <f t="shared" si="9"/>
        <v>220</v>
      </c>
      <c r="AA35" s="159"/>
      <c r="AB35" s="100" t="str">
        <f t="shared" si="10"/>
        <v>No hay ejecución</v>
      </c>
      <c r="AC35" s="105" t="str">
        <f t="shared" si="11"/>
        <v>NA</v>
      </c>
      <c r="AD35" s="166"/>
      <c r="AE35" s="65">
        <f t="shared" si="12"/>
        <v>260</v>
      </c>
      <c r="AF35" s="100">
        <f t="shared" si="13"/>
        <v>0.55319148936170215</v>
      </c>
      <c r="AG35" s="105" t="str">
        <f t="shared" si="14"/>
        <v>Incumplimiento</v>
      </c>
      <c r="AH35" s="166"/>
      <c r="AI35" s="65" t="s">
        <v>502</v>
      </c>
      <c r="AJ35" s="105" t="s">
        <v>502</v>
      </c>
    </row>
    <row r="36" spans="1:36" s="107" customFormat="1" ht="28.8">
      <c r="A36" s="63">
        <v>8</v>
      </c>
      <c r="B36" s="162">
        <v>0</v>
      </c>
      <c r="C36" s="162">
        <v>0</v>
      </c>
      <c r="D36" s="162">
        <v>0</v>
      </c>
      <c r="E36" s="162">
        <v>0</v>
      </c>
      <c r="F36" s="162">
        <v>2</v>
      </c>
      <c r="G36" s="236" t="s">
        <v>493</v>
      </c>
      <c r="H36" s="196" t="s">
        <v>1525</v>
      </c>
      <c r="I36" s="236" t="s">
        <v>20</v>
      </c>
      <c r="J36" s="236" t="s">
        <v>172</v>
      </c>
      <c r="K36" s="236" t="s">
        <v>172</v>
      </c>
      <c r="L36" s="165" t="s">
        <v>1526</v>
      </c>
      <c r="M36" s="165" t="s">
        <v>1527</v>
      </c>
      <c r="N36" s="64">
        <v>2</v>
      </c>
      <c r="O36" s="64">
        <v>2</v>
      </c>
      <c r="P36" s="64">
        <v>2</v>
      </c>
      <c r="Q36" s="64">
        <v>2</v>
      </c>
      <c r="R36" s="64">
        <f t="shared" si="5"/>
        <v>8</v>
      </c>
      <c r="S36" s="166" t="s">
        <v>1528</v>
      </c>
      <c r="T36" s="105" t="s">
        <v>172</v>
      </c>
      <c r="U36" s="159">
        <f t="shared" si="6"/>
        <v>4</v>
      </c>
      <c r="V36" s="273">
        <v>4</v>
      </c>
      <c r="W36" s="100">
        <f t="shared" si="7"/>
        <v>1</v>
      </c>
      <c r="X36" s="105" t="str">
        <f t="shared" si="8"/>
        <v>De acuerdo a lo programado</v>
      </c>
      <c r="Y36" s="166"/>
      <c r="Z36" s="159">
        <f t="shared" si="9"/>
        <v>4</v>
      </c>
      <c r="AA36" s="159"/>
      <c r="AB36" s="100" t="str">
        <f t="shared" si="10"/>
        <v>No hay ejecución</v>
      </c>
      <c r="AC36" s="105" t="str">
        <f t="shared" si="11"/>
        <v>NA</v>
      </c>
      <c r="AD36" s="166"/>
      <c r="AE36" s="65">
        <f t="shared" si="12"/>
        <v>4</v>
      </c>
      <c r="AF36" s="100">
        <f t="shared" si="13"/>
        <v>0.5</v>
      </c>
      <c r="AG36" s="105" t="str">
        <f t="shared" si="14"/>
        <v>Incumplimiento</v>
      </c>
      <c r="AH36" s="166"/>
      <c r="AI36" s="65" t="s">
        <v>502</v>
      </c>
      <c r="AJ36" s="105" t="s">
        <v>502</v>
      </c>
    </row>
    <row r="37" spans="1:36" s="107" customFormat="1" ht="20.399999999999999" thickTop="1" thickBot="1">
      <c r="A37" s="63">
        <v>9</v>
      </c>
      <c r="B37" s="162">
        <v>0</v>
      </c>
      <c r="C37" s="162">
        <v>0</v>
      </c>
      <c r="D37" s="162">
        <v>0</v>
      </c>
      <c r="E37" s="162" t="s">
        <v>272</v>
      </c>
      <c r="F37" s="162">
        <v>2</v>
      </c>
      <c r="G37" s="236" t="s">
        <v>493</v>
      </c>
      <c r="H37" s="236" t="s">
        <v>1529</v>
      </c>
      <c r="I37" s="236" t="s">
        <v>20</v>
      </c>
      <c r="J37" s="236" t="s">
        <v>172</v>
      </c>
      <c r="K37" s="236" t="s">
        <v>172</v>
      </c>
      <c r="L37" s="165" t="s">
        <v>1530</v>
      </c>
      <c r="M37" s="105" t="s">
        <v>1531</v>
      </c>
      <c r="N37" s="64">
        <v>0</v>
      </c>
      <c r="O37" s="64">
        <v>0</v>
      </c>
      <c r="P37" s="64">
        <v>0</v>
      </c>
      <c r="Q37" s="64">
        <v>1</v>
      </c>
      <c r="R37" s="64">
        <f t="shared" si="5"/>
        <v>1</v>
      </c>
      <c r="S37" s="166" t="s">
        <v>1532</v>
      </c>
      <c r="T37" s="105" t="s">
        <v>172</v>
      </c>
      <c r="U37" s="159">
        <f t="shared" si="6"/>
        <v>0</v>
      </c>
      <c r="V37" s="273"/>
      <c r="W37" s="100" t="str">
        <f t="shared" si="7"/>
        <v>No hay ejecución</v>
      </c>
      <c r="X37" s="105" t="str">
        <f t="shared" si="8"/>
        <v>NA</v>
      </c>
      <c r="Y37" s="166"/>
      <c r="Z37" s="159">
        <f t="shared" si="9"/>
        <v>1</v>
      </c>
      <c r="AA37" s="159"/>
      <c r="AB37" s="100" t="str">
        <f t="shared" si="10"/>
        <v>No hay ejecución</v>
      </c>
      <c r="AC37" s="105" t="str">
        <f t="shared" si="11"/>
        <v>NA</v>
      </c>
      <c r="AD37" s="166"/>
      <c r="AE37" s="65">
        <f t="shared" si="12"/>
        <v>0</v>
      </c>
      <c r="AF37" s="100" t="str">
        <f t="shared" si="13"/>
        <v>No hay Programación</v>
      </c>
      <c r="AG37" s="105" t="str">
        <f t="shared" si="14"/>
        <v>De acuerdo a lo programado</v>
      </c>
      <c r="AH37" s="166"/>
      <c r="AI37" s="65" t="s">
        <v>502</v>
      </c>
      <c r="AJ37" s="105" t="s">
        <v>502</v>
      </c>
    </row>
    <row r="38" spans="1:36" s="107" customFormat="1" ht="38.4">
      <c r="A38" s="63">
        <v>11</v>
      </c>
      <c r="B38" s="162">
        <v>0</v>
      </c>
      <c r="C38" s="162">
        <v>0</v>
      </c>
      <c r="D38" s="162">
        <v>0</v>
      </c>
      <c r="E38" s="162">
        <v>0</v>
      </c>
      <c r="F38" s="162">
        <v>2</v>
      </c>
      <c r="G38" s="163" t="s">
        <v>493</v>
      </c>
      <c r="H38" s="256" t="s">
        <v>1533</v>
      </c>
      <c r="I38" s="236" t="s">
        <v>20</v>
      </c>
      <c r="J38" s="236" t="s">
        <v>172</v>
      </c>
      <c r="K38" s="236" t="s">
        <v>172</v>
      </c>
      <c r="L38" s="105" t="s">
        <v>1534</v>
      </c>
      <c r="M38" s="105" t="s">
        <v>1535</v>
      </c>
      <c r="N38" s="64">
        <v>1</v>
      </c>
      <c r="O38" s="64">
        <v>2</v>
      </c>
      <c r="P38" s="64">
        <v>1</v>
      </c>
      <c r="Q38" s="64" t="s">
        <v>1262</v>
      </c>
      <c r="R38" s="64" t="e">
        <f t="shared" si="5"/>
        <v>#VALUE!</v>
      </c>
      <c r="S38" s="166" t="s">
        <v>1536</v>
      </c>
      <c r="T38" s="105" t="s">
        <v>172</v>
      </c>
      <c r="U38" s="159">
        <f t="shared" si="6"/>
        <v>3</v>
      </c>
      <c r="V38" s="273">
        <v>3</v>
      </c>
      <c r="W38" s="100">
        <f t="shared" si="7"/>
        <v>1</v>
      </c>
      <c r="X38" s="105" t="str">
        <f t="shared" si="8"/>
        <v>De acuerdo a lo programado</v>
      </c>
      <c r="Y38" s="166" t="s">
        <v>1537</v>
      </c>
      <c r="Z38" s="159" t="e">
        <f t="shared" si="9"/>
        <v>#VALUE!</v>
      </c>
      <c r="AA38" s="159"/>
      <c r="AB38" s="100" t="str">
        <f t="shared" si="10"/>
        <v>No hay ejecución</v>
      </c>
      <c r="AC38" s="105" t="str">
        <f t="shared" si="11"/>
        <v>NA</v>
      </c>
      <c r="AD38" s="166"/>
      <c r="AE38" s="65">
        <f t="shared" si="12"/>
        <v>3</v>
      </c>
      <c r="AF38" s="100" t="e">
        <f t="shared" si="13"/>
        <v>#VALUE!</v>
      </c>
      <c r="AG38" s="105" t="e">
        <f t="shared" si="14"/>
        <v>#VALUE!</v>
      </c>
      <c r="AH38" s="166"/>
      <c r="AI38" s="65" t="s">
        <v>502</v>
      </c>
      <c r="AJ38" s="105" t="s">
        <v>502</v>
      </c>
    </row>
    <row r="39" spans="1:36" s="107" customFormat="1" ht="48">
      <c r="A39" s="63">
        <v>12</v>
      </c>
      <c r="B39" s="162">
        <v>0</v>
      </c>
      <c r="C39" s="162">
        <v>0</v>
      </c>
      <c r="D39" s="162">
        <v>0</v>
      </c>
      <c r="E39" s="162">
        <v>0</v>
      </c>
      <c r="F39" s="162">
        <v>2</v>
      </c>
      <c r="G39" s="163" t="s">
        <v>493</v>
      </c>
      <c r="H39" s="256" t="s">
        <v>1538</v>
      </c>
      <c r="I39" s="236" t="s">
        <v>20</v>
      </c>
      <c r="J39" s="236" t="s">
        <v>172</v>
      </c>
      <c r="K39" s="236" t="s">
        <v>172</v>
      </c>
      <c r="L39" s="105" t="s">
        <v>1539</v>
      </c>
      <c r="M39" s="105" t="s">
        <v>1540</v>
      </c>
      <c r="N39" s="64">
        <v>5</v>
      </c>
      <c r="O39" s="64">
        <v>4</v>
      </c>
      <c r="P39" s="64">
        <v>3</v>
      </c>
      <c r="Q39" s="64">
        <v>3</v>
      </c>
      <c r="R39" s="64">
        <f t="shared" si="5"/>
        <v>15</v>
      </c>
      <c r="S39" s="166" t="s">
        <v>1541</v>
      </c>
      <c r="T39" s="164" t="s">
        <v>1542</v>
      </c>
      <c r="U39" s="159">
        <f t="shared" si="6"/>
        <v>9</v>
      </c>
      <c r="V39" s="273">
        <v>13</v>
      </c>
      <c r="W39" s="100">
        <f t="shared" si="7"/>
        <v>1.4444444444444444</v>
      </c>
      <c r="X39" s="105" t="str">
        <f t="shared" si="8"/>
        <v>De acuerdo a lo programado</v>
      </c>
      <c r="Y39" s="166" t="s">
        <v>1543</v>
      </c>
      <c r="Z39" s="159">
        <f t="shared" si="9"/>
        <v>6</v>
      </c>
      <c r="AA39" s="159"/>
      <c r="AB39" s="100" t="str">
        <f t="shared" si="10"/>
        <v>No hay ejecución</v>
      </c>
      <c r="AC39" s="105" t="str">
        <f t="shared" si="11"/>
        <v>NA</v>
      </c>
      <c r="AD39" s="166"/>
      <c r="AE39" s="65">
        <f t="shared" si="12"/>
        <v>13</v>
      </c>
      <c r="AF39" s="100">
        <f t="shared" si="13"/>
        <v>0.8666666666666667</v>
      </c>
      <c r="AG39" s="105" t="str">
        <f t="shared" si="14"/>
        <v>Atraso Leve</v>
      </c>
      <c r="AH39" s="166"/>
      <c r="AI39" s="65" t="s">
        <v>502</v>
      </c>
      <c r="AJ39" s="105" t="s">
        <v>502</v>
      </c>
    </row>
    <row r="40" spans="1:36" ht="16.5" customHeight="1" thickTop="1">
      <c r="A40" s="597" t="s">
        <v>802</v>
      </c>
      <c r="B40" s="597"/>
      <c r="C40" s="597"/>
      <c r="D40" s="597"/>
      <c r="E40" s="597"/>
      <c r="F40" s="597"/>
      <c r="G40" s="597"/>
      <c r="H40" s="597"/>
      <c r="I40" s="597"/>
      <c r="J40" s="597"/>
      <c r="K40" s="597"/>
      <c r="L40" s="597"/>
      <c r="M40" s="597"/>
      <c r="N40" s="597"/>
      <c r="O40" s="597"/>
      <c r="P40" s="597"/>
      <c r="Q40" s="597"/>
      <c r="R40" s="597"/>
      <c r="S40" s="597"/>
      <c r="T40" s="598"/>
      <c r="U40" s="272"/>
      <c r="V40" s="272"/>
      <c r="W40" s="272"/>
      <c r="X40" s="272"/>
      <c r="Y40" s="272"/>
      <c r="Z40" s="272"/>
      <c r="AA40" s="272"/>
      <c r="AB40" s="272"/>
      <c r="AC40" s="272"/>
      <c r="AD40" s="272"/>
      <c r="AE40" s="272"/>
      <c r="AF40" s="272"/>
      <c r="AG40" s="272"/>
      <c r="AH40" s="272"/>
      <c r="AI40" s="600"/>
      <c r="AJ40" s="600"/>
    </row>
    <row r="41" spans="1:36" ht="29.25" customHeight="1">
      <c r="A41" s="63">
        <v>13</v>
      </c>
      <c r="B41" s="162">
        <v>0</v>
      </c>
      <c r="C41" s="162">
        <v>0</v>
      </c>
      <c r="D41" s="162">
        <v>0</v>
      </c>
      <c r="E41" s="162">
        <v>0</v>
      </c>
      <c r="F41" s="162">
        <v>2</v>
      </c>
      <c r="G41" s="218" t="s">
        <v>493</v>
      </c>
      <c r="H41" s="257" t="s">
        <v>1544</v>
      </c>
      <c r="I41" s="218" t="s">
        <v>20</v>
      </c>
      <c r="J41" s="218" t="s">
        <v>172</v>
      </c>
      <c r="K41" s="218" t="s">
        <v>172</v>
      </c>
      <c r="L41" s="274" t="s">
        <v>1545</v>
      </c>
      <c r="M41" s="274" t="s">
        <v>1546</v>
      </c>
      <c r="N41" s="148"/>
      <c r="O41" s="148">
        <v>3</v>
      </c>
      <c r="P41" s="148"/>
      <c r="Q41" s="148"/>
      <c r="R41" s="65">
        <f>N41+O41+P41+Q41</f>
        <v>3</v>
      </c>
      <c r="S41" s="148" t="s">
        <v>1547</v>
      </c>
      <c r="T41" s="221" t="s">
        <v>1548</v>
      </c>
      <c r="U41" s="221">
        <v>2</v>
      </c>
      <c r="V41" s="221">
        <v>3</v>
      </c>
      <c r="W41" s="221"/>
      <c r="X41" s="221"/>
      <c r="Y41" s="221"/>
      <c r="Z41" s="221"/>
      <c r="AA41" s="221"/>
      <c r="AB41" s="221"/>
      <c r="AC41" s="221"/>
      <c r="AD41" s="221"/>
      <c r="AE41" s="221"/>
      <c r="AF41" s="221"/>
      <c r="AG41" s="221"/>
      <c r="AH41" s="221"/>
      <c r="AI41" s="223" t="s">
        <v>502</v>
      </c>
      <c r="AJ41" s="223" t="s">
        <v>502</v>
      </c>
    </row>
    <row r="42" spans="1:36" ht="21.75" customHeight="1" collapsed="1">
      <c r="A42" s="63">
        <f>A41+1</f>
        <v>14</v>
      </c>
      <c r="B42" s="162">
        <v>0</v>
      </c>
      <c r="C42" s="162">
        <v>0</v>
      </c>
      <c r="D42" s="162">
        <v>0</v>
      </c>
      <c r="E42" s="162">
        <v>0</v>
      </c>
      <c r="F42" s="162">
        <v>2</v>
      </c>
      <c r="G42" s="218" t="s">
        <v>493</v>
      </c>
      <c r="H42" s="258" t="s">
        <v>1549</v>
      </c>
      <c r="I42" s="218" t="s">
        <v>20</v>
      </c>
      <c r="J42" s="218" t="s">
        <v>172</v>
      </c>
      <c r="K42" s="218" t="s">
        <v>172</v>
      </c>
      <c r="L42" s="274" t="s">
        <v>1550</v>
      </c>
      <c r="M42" s="274" t="s">
        <v>1551</v>
      </c>
      <c r="N42" s="148"/>
      <c r="O42" s="148"/>
      <c r="P42" s="148"/>
      <c r="Q42" s="148"/>
      <c r="R42" s="65">
        <f>N42+O42+P42+Q42</f>
        <v>0</v>
      </c>
      <c r="S42" s="148" t="s">
        <v>1552</v>
      </c>
      <c r="T42" s="221" t="s">
        <v>1553</v>
      </c>
      <c r="U42" s="221"/>
      <c r="V42" s="221"/>
      <c r="W42" s="221"/>
      <c r="X42" s="221"/>
      <c r="Y42" s="221" t="s">
        <v>1554</v>
      </c>
      <c r="Z42" s="221"/>
      <c r="AA42" s="221"/>
      <c r="AB42" s="221"/>
      <c r="AC42" s="221"/>
      <c r="AD42" s="221"/>
      <c r="AE42" s="221"/>
      <c r="AF42" s="221"/>
      <c r="AG42" s="221"/>
      <c r="AH42" s="221"/>
      <c r="AI42" s="223" t="s">
        <v>502</v>
      </c>
      <c r="AJ42" s="223" t="s">
        <v>502</v>
      </c>
    </row>
    <row r="43" spans="1:36" ht="28.8" collapsed="1">
      <c r="A43" s="63">
        <v>15</v>
      </c>
      <c r="B43" s="162">
        <v>0</v>
      </c>
      <c r="C43" s="162">
        <v>0</v>
      </c>
      <c r="D43" s="162">
        <v>0</v>
      </c>
      <c r="E43" s="162">
        <v>0</v>
      </c>
      <c r="F43" s="162">
        <v>2</v>
      </c>
      <c r="G43" s="218" t="s">
        <v>493</v>
      </c>
      <c r="H43" s="258" t="s">
        <v>1555</v>
      </c>
      <c r="I43" s="218" t="s">
        <v>20</v>
      </c>
      <c r="J43" s="218" t="s">
        <v>172</v>
      </c>
      <c r="K43" s="218" t="s">
        <v>172</v>
      </c>
      <c r="L43" s="274" t="s">
        <v>1556</v>
      </c>
      <c r="M43" s="274" t="s">
        <v>1557</v>
      </c>
      <c r="N43" s="148"/>
      <c r="O43" s="148"/>
      <c r="P43" s="148"/>
      <c r="Q43" s="148"/>
      <c r="R43" s="65">
        <f>N43+O43+P43+Q43</f>
        <v>0</v>
      </c>
      <c r="S43" s="148" t="s">
        <v>1558</v>
      </c>
      <c r="T43" s="223" t="s">
        <v>172</v>
      </c>
      <c r="U43" s="223"/>
      <c r="V43" s="223">
        <v>18</v>
      </c>
      <c r="W43" s="223"/>
      <c r="X43" s="223"/>
      <c r="Y43" s="223"/>
      <c r="Z43" s="223"/>
      <c r="AA43" s="223"/>
      <c r="AB43" s="223"/>
      <c r="AC43" s="223"/>
      <c r="AD43" s="223"/>
      <c r="AE43" s="223"/>
      <c r="AF43" s="223"/>
      <c r="AG43" s="223"/>
      <c r="AH43" s="223"/>
      <c r="AI43" s="223" t="s">
        <v>502</v>
      </c>
      <c r="AJ43" s="223" t="s">
        <v>502</v>
      </c>
    </row>
    <row r="44" spans="1:36" ht="28.8" collapsed="1">
      <c r="A44" s="63">
        <v>17</v>
      </c>
      <c r="B44" s="162">
        <v>0</v>
      </c>
      <c r="C44" s="162">
        <v>0</v>
      </c>
      <c r="D44" s="162">
        <v>0</v>
      </c>
      <c r="E44" s="162">
        <v>0</v>
      </c>
      <c r="F44" s="162">
        <v>2</v>
      </c>
      <c r="G44" s="218" t="s">
        <v>493</v>
      </c>
      <c r="H44" s="258" t="s">
        <v>1559</v>
      </c>
      <c r="I44" s="218" t="s">
        <v>20</v>
      </c>
      <c r="J44" s="218" t="s">
        <v>172</v>
      </c>
      <c r="K44" s="218" t="s">
        <v>172</v>
      </c>
      <c r="L44" s="274" t="s">
        <v>1560</v>
      </c>
      <c r="M44" s="274" t="s">
        <v>1561</v>
      </c>
      <c r="N44" s="148"/>
      <c r="O44" s="148"/>
      <c r="P44" s="148"/>
      <c r="Q44" s="148"/>
      <c r="R44" s="65">
        <f>N44+O44+P44+Q44</f>
        <v>0</v>
      </c>
      <c r="S44" s="148" t="s">
        <v>1562</v>
      </c>
      <c r="T44" s="223" t="s">
        <v>172</v>
      </c>
      <c r="U44" s="223"/>
      <c r="V44" s="223">
        <v>22</v>
      </c>
      <c r="W44" s="223"/>
      <c r="X44" s="223"/>
      <c r="Y44" s="223" t="s">
        <v>1563</v>
      </c>
      <c r="Z44" s="223"/>
      <c r="AA44" s="223"/>
      <c r="AB44" s="223"/>
      <c r="AC44" s="223"/>
      <c r="AD44" s="223"/>
      <c r="AE44" s="223"/>
      <c r="AF44" s="223"/>
      <c r="AG44" s="223"/>
      <c r="AH44" s="223"/>
      <c r="AI44" s="223" t="s">
        <v>502</v>
      </c>
      <c r="AJ44" s="223" t="s">
        <v>502</v>
      </c>
    </row>
    <row r="45" spans="1:36" ht="48" collapsed="1">
      <c r="A45" s="63">
        <f>A44+1</f>
        <v>18</v>
      </c>
      <c r="B45" s="162">
        <v>0</v>
      </c>
      <c r="C45" s="162">
        <v>0</v>
      </c>
      <c r="D45" s="162">
        <v>0</v>
      </c>
      <c r="E45" s="162">
        <v>0</v>
      </c>
      <c r="F45" s="162">
        <v>2</v>
      </c>
      <c r="G45" s="218" t="s">
        <v>493</v>
      </c>
      <c r="H45" s="258" t="s">
        <v>1564</v>
      </c>
      <c r="I45" s="218" t="s">
        <v>20</v>
      </c>
      <c r="J45" s="218" t="s">
        <v>172</v>
      </c>
      <c r="K45" s="218" t="s">
        <v>172</v>
      </c>
      <c r="L45" s="274" t="s">
        <v>1565</v>
      </c>
      <c r="M45" s="274" t="s">
        <v>1566</v>
      </c>
      <c r="N45" s="148"/>
      <c r="O45" s="148"/>
      <c r="P45" s="148">
        <v>2</v>
      </c>
      <c r="Q45" s="148"/>
      <c r="R45" s="65">
        <f>N45+O45+P45+Q45</f>
        <v>2</v>
      </c>
      <c r="S45" s="148" t="s">
        <v>1536</v>
      </c>
      <c r="T45" s="221" t="s">
        <v>1567</v>
      </c>
      <c r="U45" s="221"/>
      <c r="V45" s="221"/>
      <c r="W45" s="221"/>
      <c r="X45" s="221"/>
      <c r="Y45" s="221"/>
      <c r="Z45" s="221"/>
      <c r="AA45" s="221"/>
      <c r="AB45" s="221"/>
      <c r="AC45" s="221"/>
      <c r="AD45" s="221"/>
      <c r="AE45" s="221"/>
      <c r="AF45" s="221"/>
      <c r="AG45" s="221"/>
      <c r="AH45" s="221"/>
      <c r="AI45" s="223" t="s">
        <v>502</v>
      </c>
      <c r="AJ45" s="223" t="s">
        <v>502</v>
      </c>
    </row>
    <row r="46" spans="1:36" ht="10.8" thickTop="1" thickBot="1">
      <c r="A46" s="66"/>
      <c r="B46" s="66"/>
      <c r="C46" s="66"/>
      <c r="D46" s="66"/>
      <c r="E46" s="66"/>
      <c r="F46" s="66"/>
      <c r="G46" s="66"/>
      <c r="H46" s="66"/>
      <c r="I46" s="66"/>
      <c r="J46" s="66"/>
      <c r="K46" s="66"/>
      <c r="L46" s="67"/>
      <c r="M46" s="67"/>
      <c r="N46" s="68"/>
      <c r="O46" s="68"/>
      <c r="P46" s="68"/>
      <c r="Q46" s="68"/>
      <c r="R46" s="68"/>
      <c r="S46" s="68"/>
      <c r="T46" s="68"/>
      <c r="U46" s="74"/>
      <c r="V46" s="74"/>
      <c r="W46" s="74"/>
      <c r="X46" s="74"/>
      <c r="Y46" s="74"/>
      <c r="Z46" s="74"/>
      <c r="AA46" s="74"/>
      <c r="AB46" s="74"/>
      <c r="AC46" s="74"/>
      <c r="AD46" s="74"/>
      <c r="AE46" s="74"/>
      <c r="AF46" s="74"/>
      <c r="AG46" s="74"/>
      <c r="AH46" s="74"/>
    </row>
    <row r="47" spans="1:36" ht="10.5" customHeight="1" thickTop="1" thickBot="1">
      <c r="A47" s="586" t="s">
        <v>726</v>
      </c>
      <c r="B47" s="587"/>
      <c r="C47" s="587"/>
      <c r="D47" s="587"/>
      <c r="E47" s="587"/>
      <c r="F47" s="587"/>
      <c r="G47" s="276" t="s">
        <v>1568</v>
      </c>
      <c r="H47" s="66"/>
      <c r="I47" s="66"/>
      <c r="J47" s="66"/>
      <c r="K47" s="66"/>
      <c r="L47" s="69"/>
      <c r="M47" s="69"/>
      <c r="N47" s="68"/>
      <c r="O47" s="68"/>
      <c r="P47" s="68"/>
      <c r="Q47" s="68"/>
      <c r="R47" s="68"/>
      <c r="S47" s="68"/>
      <c r="T47" s="68"/>
      <c r="U47" s="74"/>
      <c r="V47" s="74"/>
      <c r="W47" s="74"/>
      <c r="X47" s="74"/>
      <c r="Y47" s="74"/>
      <c r="Z47" s="74"/>
      <c r="AA47" s="74"/>
      <c r="AB47" s="74"/>
      <c r="AC47" s="74"/>
      <c r="AD47" s="74"/>
      <c r="AE47" s="74"/>
      <c r="AF47" s="74"/>
      <c r="AG47" s="74"/>
      <c r="AH47" s="74"/>
    </row>
    <row r="48" spans="1:36" ht="10.8" thickTop="1" thickBot="1">
      <c r="A48" s="70"/>
      <c r="B48" s="70"/>
      <c r="C48" s="70"/>
      <c r="D48" s="70"/>
      <c r="E48" s="70"/>
      <c r="F48" s="70"/>
      <c r="G48" s="71"/>
      <c r="H48" s="66"/>
      <c r="I48" s="66"/>
      <c r="J48" s="66"/>
      <c r="K48" s="66"/>
      <c r="L48" s="69"/>
      <c r="M48" s="69"/>
      <c r="N48" s="68"/>
      <c r="O48" s="68"/>
      <c r="P48" s="68"/>
      <c r="Q48" s="68"/>
      <c r="R48" s="68"/>
      <c r="S48" s="68"/>
      <c r="T48" s="68"/>
      <c r="U48" s="74"/>
      <c r="V48" s="74"/>
      <c r="W48" s="74"/>
      <c r="X48" s="74"/>
      <c r="Y48" s="74"/>
      <c r="Z48" s="74"/>
      <c r="AA48" s="74"/>
      <c r="AB48" s="74"/>
      <c r="AC48" s="74"/>
      <c r="AD48" s="74"/>
      <c r="AE48" s="74"/>
      <c r="AF48" s="74"/>
      <c r="AG48" s="74"/>
      <c r="AH48" s="74"/>
    </row>
    <row r="49" spans="1:34" ht="10.8" thickTop="1" thickBot="1">
      <c r="A49" s="588" t="s">
        <v>728</v>
      </c>
      <c r="B49" s="589"/>
      <c r="C49" s="589"/>
      <c r="D49" s="589"/>
      <c r="E49" s="589"/>
      <c r="F49" s="589"/>
      <c r="G49" s="276" t="s">
        <v>1569</v>
      </c>
      <c r="H49" s="66"/>
      <c r="I49" s="66"/>
      <c r="J49" s="66"/>
      <c r="K49" s="66"/>
      <c r="L49" s="69"/>
      <c r="M49" s="69"/>
      <c r="N49" s="68"/>
      <c r="O49" s="68"/>
      <c r="P49" s="68"/>
      <c r="Q49" s="68"/>
      <c r="R49" s="68"/>
      <c r="S49" s="68"/>
      <c r="T49" s="68"/>
      <c r="U49" s="74"/>
      <c r="V49" s="74"/>
      <c r="W49" s="74"/>
      <c r="X49" s="74"/>
      <c r="Y49" s="74"/>
      <c r="Z49" s="74"/>
      <c r="AA49" s="74"/>
      <c r="AB49" s="74"/>
      <c r="AC49" s="74"/>
      <c r="AD49" s="74"/>
      <c r="AE49" s="74"/>
      <c r="AF49" s="74"/>
      <c r="AG49" s="74"/>
      <c r="AH49" s="74"/>
    </row>
    <row r="50" spans="1:34" ht="10.8" thickTop="1" thickBot="1">
      <c r="A50" s="73"/>
      <c r="B50" s="73"/>
      <c r="C50" s="73"/>
      <c r="D50" s="73"/>
      <c r="E50" s="73"/>
      <c r="F50" s="72"/>
      <c r="G50" s="74"/>
      <c r="H50" s="66"/>
      <c r="I50" s="66"/>
      <c r="J50" s="66"/>
      <c r="K50" s="66"/>
      <c r="L50" s="69"/>
      <c r="M50" s="69"/>
      <c r="N50" s="68"/>
      <c r="O50" s="68"/>
      <c r="P50" s="68"/>
      <c r="Q50" s="68"/>
      <c r="R50" s="68"/>
      <c r="S50" s="68"/>
      <c r="T50" s="68"/>
      <c r="U50" s="74"/>
      <c r="V50" s="74"/>
      <c r="W50" s="74"/>
      <c r="X50" s="74"/>
      <c r="Y50" s="74"/>
      <c r="Z50" s="74"/>
      <c r="AA50" s="74"/>
      <c r="AB50" s="74"/>
      <c r="AC50" s="74"/>
      <c r="AD50" s="74"/>
      <c r="AE50" s="74"/>
      <c r="AF50" s="74"/>
      <c r="AG50" s="74"/>
      <c r="AH50" s="74"/>
    </row>
    <row r="51" spans="1:34" ht="10.8" thickTop="1" thickBot="1">
      <c r="A51" s="75" t="s">
        <v>729</v>
      </c>
      <c r="B51" s="66"/>
      <c r="C51" s="66"/>
      <c r="D51" s="76"/>
      <c r="E51" s="66"/>
      <c r="F51" s="66"/>
      <c r="G51" s="66"/>
      <c r="H51" s="66"/>
      <c r="I51" s="66"/>
      <c r="J51" s="66"/>
      <c r="K51" s="66"/>
      <c r="L51" s="69"/>
      <c r="M51" s="69"/>
      <c r="N51" s="68"/>
      <c r="O51" s="68"/>
      <c r="P51" s="68"/>
      <c r="Q51" s="68"/>
      <c r="R51" s="68"/>
      <c r="S51" s="68"/>
      <c r="T51" s="68"/>
      <c r="U51" s="74"/>
      <c r="V51" s="74"/>
      <c r="W51" s="74"/>
      <c r="X51" s="74"/>
      <c r="Y51" s="74"/>
      <c r="Z51" s="74"/>
      <c r="AA51" s="74"/>
      <c r="AB51" s="74"/>
      <c r="AC51" s="74"/>
      <c r="AD51" s="74"/>
      <c r="AE51" s="74"/>
      <c r="AF51" s="74"/>
      <c r="AG51" s="74"/>
      <c r="AH51" s="74"/>
    </row>
    <row r="52" spans="1:34" ht="13.05" customHeight="1" thickTop="1" thickBot="1">
      <c r="A52" s="87">
        <v>1</v>
      </c>
      <c r="B52" s="66" t="s">
        <v>730</v>
      </c>
      <c r="C52" s="66"/>
      <c r="D52" s="76"/>
      <c r="E52" s="66"/>
      <c r="F52" s="66"/>
      <c r="G52" s="66"/>
      <c r="H52" s="66"/>
      <c r="I52" s="66"/>
      <c r="J52" s="66"/>
      <c r="K52" s="66"/>
      <c r="L52" s="69"/>
      <c r="M52" s="69"/>
      <c r="N52" s="68"/>
      <c r="O52" s="68"/>
      <c r="P52" s="68"/>
      <c r="Q52" s="68"/>
      <c r="R52" s="68"/>
      <c r="S52" s="68"/>
      <c r="T52" s="68"/>
      <c r="U52" s="74"/>
      <c r="V52" s="74"/>
      <c r="W52" s="74"/>
      <c r="X52" s="74"/>
      <c r="Y52" s="74"/>
      <c r="Z52" s="74"/>
      <c r="AA52" s="74"/>
      <c r="AB52" s="74"/>
      <c r="AC52" s="74"/>
      <c r="AD52" s="74"/>
      <c r="AE52" s="74"/>
      <c r="AF52" s="74"/>
      <c r="AG52" s="74"/>
      <c r="AH52" s="74"/>
    </row>
    <row r="53" spans="1:34" ht="13.05" customHeight="1" thickTop="1" thickBot="1">
      <c r="A53" s="87">
        <v>2</v>
      </c>
      <c r="B53" s="66" t="s">
        <v>731</v>
      </c>
      <c r="C53" s="66"/>
      <c r="D53" s="76"/>
      <c r="E53" s="66"/>
      <c r="F53" s="66"/>
      <c r="G53" s="66"/>
      <c r="H53" s="66"/>
      <c r="I53" s="66"/>
      <c r="J53" s="66"/>
      <c r="K53" s="66"/>
      <c r="L53" s="69"/>
      <c r="M53" s="69"/>
      <c r="N53" s="68"/>
      <c r="O53" s="68"/>
      <c r="P53" s="68"/>
      <c r="Q53" s="68"/>
      <c r="R53" s="68"/>
      <c r="S53" s="68"/>
      <c r="T53" s="68"/>
      <c r="U53" s="74"/>
      <c r="V53" s="74"/>
      <c r="W53" s="74"/>
      <c r="X53" s="74"/>
      <c r="Y53" s="74"/>
      <c r="Z53" s="74"/>
      <c r="AA53" s="74"/>
      <c r="AB53" s="74"/>
      <c r="AC53" s="74"/>
      <c r="AD53" s="74"/>
      <c r="AE53" s="74"/>
      <c r="AF53" s="74"/>
      <c r="AG53" s="74"/>
      <c r="AH53" s="74"/>
    </row>
    <row r="54" spans="1:34" ht="13.05" customHeight="1" thickTop="1" thickBot="1">
      <c r="A54" s="87">
        <v>3</v>
      </c>
      <c r="B54" s="66" t="s">
        <v>732</v>
      </c>
      <c r="C54" s="66"/>
      <c r="D54" s="76"/>
      <c r="E54" s="66"/>
      <c r="F54" s="66"/>
      <c r="G54" s="66"/>
      <c r="H54" s="66"/>
      <c r="I54" s="66"/>
      <c r="J54" s="66"/>
      <c r="K54" s="66"/>
      <c r="N54" s="68"/>
      <c r="O54" s="68"/>
      <c r="P54" s="68"/>
      <c r="Q54" s="68"/>
      <c r="R54" s="68"/>
      <c r="S54" s="68"/>
      <c r="T54" s="68"/>
      <c r="U54" s="74"/>
      <c r="V54" s="74"/>
      <c r="W54" s="74"/>
      <c r="X54" s="74"/>
      <c r="Y54" s="74"/>
      <c r="Z54" s="74"/>
      <c r="AA54" s="74"/>
      <c r="AB54" s="74"/>
      <c r="AC54" s="74"/>
      <c r="AD54" s="74"/>
      <c r="AE54" s="74"/>
      <c r="AF54" s="74"/>
      <c r="AG54" s="74"/>
      <c r="AH54" s="74"/>
    </row>
    <row r="55" spans="1:34" ht="13.05" customHeight="1" thickTop="1" thickBot="1">
      <c r="A55" s="87">
        <v>4</v>
      </c>
      <c r="B55" s="66" t="s">
        <v>733</v>
      </c>
      <c r="C55" s="66"/>
      <c r="D55" s="77"/>
      <c r="E55" s="66"/>
      <c r="F55" s="66"/>
      <c r="G55" s="66"/>
      <c r="H55" s="66"/>
      <c r="I55" s="66"/>
      <c r="J55" s="66"/>
      <c r="K55" s="66"/>
      <c r="L55" s="78"/>
      <c r="M55" s="78"/>
      <c r="N55" s="68"/>
      <c r="O55" s="68"/>
      <c r="P55" s="68"/>
      <c r="Q55" s="68"/>
      <c r="R55" s="68"/>
      <c r="S55" s="68"/>
      <c r="T55" s="68"/>
      <c r="U55" s="74"/>
      <c r="V55" s="74"/>
      <c r="W55" s="74"/>
      <c r="X55" s="74"/>
      <c r="Y55" s="74"/>
      <c r="Z55" s="74"/>
      <c r="AA55" s="74"/>
      <c r="AB55" s="74"/>
      <c r="AC55" s="74"/>
      <c r="AD55" s="74"/>
      <c r="AE55" s="74"/>
      <c r="AF55" s="74"/>
      <c r="AG55" s="74"/>
      <c r="AH55" s="74"/>
    </row>
    <row r="56" spans="1:34" ht="13.05" customHeight="1" thickTop="1" thickBot="1">
      <c r="A56" s="87">
        <v>5</v>
      </c>
      <c r="B56" s="66" t="s">
        <v>734</v>
      </c>
      <c r="C56" s="66"/>
      <c r="D56" s="77"/>
      <c r="E56" s="66"/>
      <c r="F56" s="66"/>
      <c r="G56" s="66"/>
      <c r="H56" s="66"/>
      <c r="I56" s="66"/>
      <c r="J56" s="66"/>
      <c r="K56" s="66"/>
      <c r="L56" s="67"/>
      <c r="M56" s="67"/>
      <c r="N56" s="68"/>
      <c r="O56" s="68"/>
      <c r="P56" s="68"/>
      <c r="Q56" s="68"/>
      <c r="R56" s="68"/>
      <c r="S56" s="68"/>
      <c r="T56" s="68"/>
      <c r="U56" s="74"/>
      <c r="V56" s="74"/>
      <c r="W56" s="74"/>
      <c r="X56" s="74"/>
      <c r="Y56" s="74"/>
      <c r="Z56" s="74"/>
      <c r="AA56" s="74"/>
      <c r="AB56" s="74"/>
      <c r="AC56" s="74"/>
      <c r="AD56" s="74"/>
      <c r="AE56" s="74"/>
      <c r="AF56" s="74"/>
      <c r="AG56" s="74"/>
      <c r="AH56" s="74"/>
    </row>
    <row r="57" spans="1:34" ht="13.05" customHeight="1" thickTop="1" thickBot="1">
      <c r="A57" s="87">
        <v>6</v>
      </c>
      <c r="B57" s="66" t="s">
        <v>735</v>
      </c>
      <c r="C57" s="66"/>
      <c r="D57" s="77"/>
      <c r="E57" s="66"/>
      <c r="F57" s="66"/>
      <c r="G57" s="66"/>
      <c r="H57" s="66"/>
      <c r="I57" s="66"/>
      <c r="J57" s="66"/>
      <c r="K57" s="66"/>
      <c r="L57" s="67"/>
      <c r="M57" s="67"/>
      <c r="N57" s="68"/>
      <c r="O57" s="68"/>
      <c r="P57" s="68"/>
      <c r="Q57" s="68"/>
      <c r="R57" s="68"/>
      <c r="S57" s="68"/>
      <c r="T57" s="68"/>
      <c r="U57" s="74"/>
      <c r="V57" s="74"/>
      <c r="W57" s="74"/>
      <c r="X57" s="74"/>
      <c r="Y57" s="74"/>
      <c r="Z57" s="74"/>
      <c r="AA57" s="74"/>
      <c r="AB57" s="74"/>
      <c r="AC57" s="74"/>
      <c r="AD57" s="74"/>
      <c r="AE57" s="74"/>
      <c r="AF57" s="74"/>
      <c r="AG57" s="74"/>
      <c r="AH57" s="74"/>
    </row>
    <row r="58" spans="1:34" ht="13.05" customHeight="1" thickTop="1">
      <c r="A58" s="87">
        <v>7</v>
      </c>
      <c r="B58" s="66" t="s">
        <v>736</v>
      </c>
      <c r="C58" s="66"/>
      <c r="D58" s="77"/>
      <c r="E58" s="66"/>
      <c r="F58" s="66"/>
      <c r="G58" s="66"/>
      <c r="H58" s="66"/>
      <c r="I58" s="66"/>
      <c r="J58" s="66"/>
      <c r="K58" s="66"/>
      <c r="L58" s="69"/>
      <c r="M58" s="69"/>
      <c r="N58" s="74"/>
      <c r="O58" s="74"/>
      <c r="P58" s="74"/>
      <c r="Q58" s="74"/>
      <c r="R58" s="74"/>
      <c r="S58" s="74"/>
      <c r="T58" s="74"/>
      <c r="U58" s="74"/>
      <c r="V58" s="74"/>
      <c r="W58" s="74"/>
      <c r="X58" s="74"/>
      <c r="Y58" s="74"/>
      <c r="Z58" s="74"/>
      <c r="AA58" s="74"/>
      <c r="AB58" s="74"/>
      <c r="AC58" s="74"/>
      <c r="AD58" s="74"/>
      <c r="AE58" s="74"/>
      <c r="AF58" s="74"/>
      <c r="AG58" s="74"/>
      <c r="AH58" s="74"/>
    </row>
    <row r="59" spans="1:34" ht="13.05" customHeight="1">
      <c r="A59" s="87">
        <v>8</v>
      </c>
      <c r="B59" s="78" t="s">
        <v>737</v>
      </c>
      <c r="C59" s="66"/>
      <c r="D59" s="77"/>
      <c r="E59" s="66"/>
      <c r="F59" s="66"/>
      <c r="G59" s="66"/>
      <c r="H59" s="66"/>
      <c r="I59" s="66"/>
      <c r="J59" s="66"/>
      <c r="K59" s="66"/>
      <c r="L59" s="69"/>
      <c r="M59" s="69"/>
      <c r="N59" s="74"/>
      <c r="O59" s="74"/>
      <c r="P59" s="74"/>
      <c r="Q59" s="74"/>
      <c r="R59" s="74"/>
      <c r="S59" s="74"/>
      <c r="T59" s="74"/>
      <c r="U59" s="74"/>
      <c r="V59" s="74"/>
      <c r="W59" s="74"/>
      <c r="X59" s="74"/>
      <c r="Y59" s="74"/>
      <c r="Z59" s="74"/>
      <c r="AA59" s="74"/>
      <c r="AB59" s="74"/>
      <c r="AC59" s="74"/>
      <c r="AD59" s="74"/>
      <c r="AE59" s="74"/>
      <c r="AF59" s="74"/>
      <c r="AG59" s="74"/>
      <c r="AH59" s="74"/>
    </row>
    <row r="60" spans="1:34" ht="13.05" customHeight="1">
      <c r="A60" s="87">
        <v>9</v>
      </c>
      <c r="B60" s="66" t="s">
        <v>738</v>
      </c>
      <c r="E60" s="66"/>
      <c r="F60" s="66"/>
      <c r="G60" s="66"/>
      <c r="H60" s="66"/>
      <c r="I60" s="66"/>
      <c r="J60" s="66"/>
      <c r="K60" s="66"/>
      <c r="L60" s="69"/>
      <c r="M60" s="69"/>
      <c r="N60" s="74"/>
      <c r="O60" s="74"/>
      <c r="P60" s="74"/>
      <c r="Q60" s="74"/>
      <c r="R60" s="74"/>
      <c r="S60" s="74"/>
      <c r="T60" s="74"/>
      <c r="U60" s="74"/>
      <c r="V60" s="74"/>
      <c r="W60" s="74"/>
      <c r="X60" s="74"/>
      <c r="Y60" s="74"/>
      <c r="Z60" s="74"/>
      <c r="AA60" s="74"/>
      <c r="AB60" s="74"/>
      <c r="AC60" s="74"/>
      <c r="AD60" s="74"/>
      <c r="AE60" s="74"/>
      <c r="AF60" s="74"/>
      <c r="AG60" s="74"/>
      <c r="AH60" s="74"/>
    </row>
    <row r="61" spans="1:34" ht="13.05" customHeight="1">
      <c r="A61" s="87">
        <v>10</v>
      </c>
      <c r="B61" s="66" t="s">
        <v>739</v>
      </c>
      <c r="E61" s="66"/>
      <c r="F61" s="66"/>
      <c r="G61" s="66"/>
      <c r="H61" s="66"/>
      <c r="I61" s="66"/>
      <c r="J61" s="66"/>
      <c r="K61" s="66"/>
      <c r="L61" s="69"/>
      <c r="M61" s="69"/>
      <c r="N61" s="74"/>
      <c r="O61" s="74"/>
      <c r="P61" s="74"/>
      <c r="Q61" s="74"/>
      <c r="R61" s="74"/>
      <c r="S61" s="74"/>
      <c r="T61" s="74"/>
      <c r="U61" s="74"/>
      <c r="V61" s="74"/>
      <c r="W61" s="74"/>
      <c r="X61" s="74"/>
      <c r="Y61" s="74"/>
      <c r="Z61" s="74"/>
      <c r="AA61" s="74"/>
      <c r="AB61" s="74"/>
      <c r="AC61" s="74"/>
      <c r="AD61" s="74"/>
      <c r="AE61" s="74"/>
      <c r="AF61" s="74"/>
      <c r="AG61" s="74"/>
      <c r="AH61" s="74"/>
    </row>
    <row r="62" spans="1:34" ht="13.05" customHeight="1">
      <c r="A62" s="87">
        <v>11</v>
      </c>
      <c r="B62" s="90" t="s">
        <v>740</v>
      </c>
      <c r="C62" s="87"/>
      <c r="D62" s="66"/>
      <c r="F62" s="66"/>
      <c r="G62" s="66"/>
      <c r="H62" s="66"/>
      <c r="I62" s="66"/>
      <c r="J62" s="66"/>
      <c r="K62" s="66"/>
      <c r="L62" s="69"/>
      <c r="M62" s="69"/>
      <c r="N62" s="74"/>
      <c r="O62" s="74"/>
      <c r="P62" s="74"/>
      <c r="Q62" s="74"/>
      <c r="R62" s="74"/>
      <c r="S62" s="74"/>
      <c r="T62" s="74"/>
      <c r="U62" s="74"/>
      <c r="V62" s="74"/>
      <c r="W62" s="74"/>
      <c r="X62" s="74"/>
      <c r="Y62" s="74"/>
      <c r="Z62" s="74"/>
      <c r="AA62" s="74"/>
      <c r="AB62" s="74"/>
      <c r="AC62" s="74"/>
      <c r="AD62" s="74"/>
      <c r="AE62" s="74"/>
      <c r="AF62" s="74"/>
      <c r="AG62" s="74"/>
      <c r="AH62" s="74"/>
    </row>
    <row r="63" spans="1:34" ht="13.05" customHeight="1">
      <c r="A63" s="87">
        <v>12</v>
      </c>
      <c r="B63" s="90" t="s">
        <v>741</v>
      </c>
      <c r="C63" s="87"/>
      <c r="D63" s="66"/>
      <c r="E63" s="66"/>
      <c r="F63" s="66"/>
      <c r="G63" s="66"/>
      <c r="H63" s="66"/>
      <c r="I63" s="66"/>
      <c r="J63" s="66"/>
      <c r="K63" s="66"/>
      <c r="L63" s="69"/>
      <c r="M63" s="69"/>
      <c r="N63" s="74"/>
      <c r="O63" s="74"/>
      <c r="P63" s="74"/>
      <c r="Q63" s="74"/>
      <c r="R63" s="74"/>
      <c r="S63" s="74"/>
      <c r="T63" s="74"/>
      <c r="U63" s="74"/>
      <c r="V63" s="74"/>
      <c r="W63" s="74"/>
      <c r="X63" s="74"/>
      <c r="Y63" s="74"/>
      <c r="Z63" s="74"/>
      <c r="AA63" s="74"/>
      <c r="AB63" s="74"/>
      <c r="AC63" s="74"/>
      <c r="AD63" s="74"/>
      <c r="AE63" s="74"/>
      <c r="AF63" s="74"/>
      <c r="AG63" s="74"/>
      <c r="AH63" s="74"/>
    </row>
    <row r="64" spans="1:34" ht="13.05" customHeight="1">
      <c r="A64" s="87">
        <v>13</v>
      </c>
      <c r="B64" s="90" t="s">
        <v>742</v>
      </c>
      <c r="C64" s="87"/>
      <c r="D64" s="66"/>
      <c r="E64" s="66"/>
      <c r="F64" s="66"/>
      <c r="G64" s="66"/>
      <c r="H64" s="66"/>
      <c r="I64" s="66"/>
      <c r="J64" s="66"/>
      <c r="K64" s="66"/>
      <c r="L64" s="69"/>
      <c r="M64" s="69"/>
      <c r="N64" s="74"/>
      <c r="O64" s="74"/>
      <c r="P64" s="74"/>
      <c r="Q64" s="74"/>
      <c r="R64" s="74"/>
      <c r="S64" s="74"/>
      <c r="T64" s="74"/>
      <c r="U64" s="74"/>
      <c r="V64" s="74"/>
      <c r="W64" s="74"/>
      <c r="X64" s="74"/>
      <c r="Y64" s="74"/>
      <c r="Z64" s="74"/>
      <c r="AA64" s="74"/>
      <c r="AB64" s="74"/>
      <c r="AC64" s="74"/>
      <c r="AD64" s="74"/>
      <c r="AE64" s="74"/>
      <c r="AF64" s="74"/>
      <c r="AG64" s="74"/>
      <c r="AH64" s="74"/>
    </row>
    <row r="65" spans="1:34" ht="13.05" customHeight="1">
      <c r="A65" s="87">
        <v>14</v>
      </c>
      <c r="B65" s="66" t="s">
        <v>743</v>
      </c>
      <c r="C65" s="87"/>
      <c r="D65" s="66"/>
      <c r="E65" s="66"/>
      <c r="F65" s="66"/>
      <c r="G65" s="66"/>
      <c r="H65" s="66"/>
      <c r="I65" s="66"/>
      <c r="J65" s="66"/>
      <c r="K65" s="66"/>
      <c r="L65" s="69"/>
      <c r="M65" s="69"/>
      <c r="N65" s="74"/>
      <c r="O65" s="74"/>
      <c r="P65" s="74"/>
      <c r="Q65" s="74"/>
      <c r="R65" s="74"/>
      <c r="S65" s="74"/>
      <c r="T65" s="74"/>
      <c r="U65" s="74"/>
      <c r="V65" s="74"/>
      <c r="W65" s="74"/>
      <c r="X65" s="74"/>
      <c r="Y65" s="74"/>
      <c r="Z65" s="74"/>
      <c r="AA65" s="74"/>
      <c r="AB65" s="74"/>
      <c r="AC65" s="74"/>
      <c r="AD65" s="74"/>
      <c r="AE65" s="74"/>
      <c r="AF65" s="74"/>
      <c r="AG65" s="74"/>
      <c r="AH65" s="74"/>
    </row>
    <row r="66" spans="1:34" ht="13.05" customHeight="1">
      <c r="A66" s="87">
        <v>15</v>
      </c>
      <c r="B66" s="90" t="s">
        <v>744</v>
      </c>
      <c r="C66" s="87"/>
      <c r="D66" s="66"/>
      <c r="E66" s="66"/>
      <c r="F66" s="66"/>
      <c r="G66" s="66"/>
      <c r="H66" s="66"/>
      <c r="I66" s="66"/>
      <c r="J66" s="66"/>
      <c r="K66" s="66"/>
      <c r="L66" s="69"/>
      <c r="M66" s="69"/>
      <c r="N66" s="74"/>
      <c r="O66" s="74"/>
      <c r="P66" s="74"/>
      <c r="Q66" s="74"/>
      <c r="R66" s="74"/>
      <c r="S66" s="74"/>
      <c r="T66" s="74"/>
      <c r="U66" s="74"/>
      <c r="V66" s="74"/>
      <c r="W66" s="74"/>
      <c r="X66" s="74"/>
      <c r="Y66" s="74"/>
      <c r="Z66" s="74"/>
      <c r="AA66" s="74"/>
      <c r="AB66" s="74"/>
      <c r="AC66" s="74"/>
      <c r="AD66" s="74"/>
      <c r="AE66" s="74"/>
      <c r="AF66" s="74"/>
      <c r="AG66" s="74"/>
      <c r="AH66" s="74"/>
    </row>
    <row r="67" spans="1:34" ht="13.05" customHeight="1">
      <c r="A67" s="87">
        <v>16</v>
      </c>
      <c r="B67" s="90" t="s">
        <v>745</v>
      </c>
      <c r="C67" s="87"/>
      <c r="D67" s="66"/>
      <c r="E67" s="66"/>
      <c r="F67" s="66"/>
      <c r="G67" s="66"/>
      <c r="H67" s="66"/>
      <c r="I67" s="66"/>
      <c r="J67" s="66"/>
      <c r="K67" s="66"/>
      <c r="L67" s="69"/>
      <c r="M67" s="69"/>
      <c r="N67" s="74"/>
      <c r="O67" s="74"/>
      <c r="P67" s="74"/>
      <c r="Q67" s="74"/>
      <c r="R67" s="74"/>
      <c r="S67" s="74"/>
      <c r="T67" s="74"/>
      <c r="U67" s="74"/>
      <c r="V67" s="74"/>
      <c r="W67" s="74"/>
      <c r="X67" s="74"/>
      <c r="Y67" s="74"/>
      <c r="Z67" s="74"/>
      <c r="AA67" s="74"/>
      <c r="AB67" s="74"/>
      <c r="AC67" s="74"/>
      <c r="AD67" s="74"/>
      <c r="AE67" s="74"/>
      <c r="AF67" s="74"/>
      <c r="AG67" s="74"/>
      <c r="AH67" s="74"/>
    </row>
    <row r="68" spans="1:34" ht="10.199999999999999" thickBot="1">
      <c r="A68" s="78"/>
      <c r="C68" s="78"/>
      <c r="D68" s="78"/>
      <c r="E68" s="78"/>
      <c r="F68" s="78"/>
      <c r="G68" s="78"/>
      <c r="H68" s="78"/>
      <c r="I68" s="78"/>
      <c r="J68" s="78"/>
      <c r="K68" s="78"/>
      <c r="L68" s="79"/>
      <c r="M68" s="79"/>
      <c r="N68" s="79"/>
      <c r="O68" s="79"/>
      <c r="P68" s="79"/>
      <c r="Q68" s="79"/>
      <c r="R68" s="79"/>
      <c r="S68" s="79"/>
      <c r="T68" s="79"/>
      <c r="U68" s="161"/>
      <c r="V68" s="161"/>
      <c r="W68" s="161"/>
      <c r="X68" s="161"/>
      <c r="Y68" s="161"/>
      <c r="Z68" s="161"/>
      <c r="AA68" s="161"/>
      <c r="AB68" s="161"/>
      <c r="AC68" s="161"/>
      <c r="AD68" s="161"/>
      <c r="AE68" s="161"/>
      <c r="AF68" s="161"/>
      <c r="AG68" s="161"/>
      <c r="AH68" s="161"/>
    </row>
    <row r="69" spans="1:34" ht="10.199999999999999" thickTop="1">
      <c r="C69" s="80"/>
      <c r="D69" s="80"/>
      <c r="E69" s="80"/>
    </row>
    <row r="70" spans="1:34">
      <c r="A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row>
    <row r="71" spans="1:34" s="78" customFormat="1"/>
    <row r="72" spans="1:34" s="78" customFormat="1" ht="9.75" customHeight="1"/>
    <row r="73" spans="1:34" s="78" customFormat="1"/>
    <row r="74" spans="1:34" s="78" customFormat="1" ht="9"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4" s="78" customForma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4" s="78" customForma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4" s="78" customForma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row>
    <row r="78" spans="1:34" s="78" customForma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4" s="78" customForma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row>
    <row r="80" spans="1:34" s="78" customForma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row>
    <row r="81" spans="1:34" s="78" customForma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row>
    <row r="82" spans="1:34" s="78" customForma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row>
    <row r="83" spans="1:34" s="78" customForma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row>
  </sheetData>
  <sheetProtection algorithmName="SHA-512" hashValue="g0hxl2AXYF+HOZ2aZ3rAKzgQZHCjH3AxZHijUXKZFxev29oOy46oiCpuu4PjEkeZ/3nu1lA8+04vHuV2eCqFgQ==" saltValue="7VjCoxFiSUwwPJaVDWAfug==" spinCount="100000" sheet="1" objects="1" scenarios="1" formatColumns="0" formatRows="0" autoFilter="0"/>
  <mergeCells count="46">
    <mergeCell ref="A7:F7"/>
    <mergeCell ref="A8:F8"/>
    <mergeCell ref="A9:F9"/>
    <mergeCell ref="A10:F10"/>
    <mergeCell ref="A12:A15"/>
    <mergeCell ref="B12:F12"/>
    <mergeCell ref="G12:T12"/>
    <mergeCell ref="AI12:AJ13"/>
    <mergeCell ref="B13:B15"/>
    <mergeCell ref="C13:C15"/>
    <mergeCell ref="D13:D15"/>
    <mergeCell ref="E13:E15"/>
    <mergeCell ref="F13:F15"/>
    <mergeCell ref="G13:G15"/>
    <mergeCell ref="H13:H15"/>
    <mergeCell ref="I13:K14"/>
    <mergeCell ref="L13:R13"/>
    <mergeCell ref="S13:S15"/>
    <mergeCell ref="T13:T15"/>
    <mergeCell ref="AD14:AD15"/>
    <mergeCell ref="U12:AD12"/>
    <mergeCell ref="AE12:AH13"/>
    <mergeCell ref="A40:T40"/>
    <mergeCell ref="AI40:AJ40"/>
    <mergeCell ref="A47:F47"/>
    <mergeCell ref="A49:F49"/>
    <mergeCell ref="AI14:AI15"/>
    <mergeCell ref="AJ14:AJ15"/>
    <mergeCell ref="AE14:AE15"/>
    <mergeCell ref="AF14:AF15"/>
    <mergeCell ref="AG14:AG15"/>
    <mergeCell ref="AH14:AH15"/>
    <mergeCell ref="L14:L15"/>
    <mergeCell ref="M14:M15"/>
    <mergeCell ref="N14:Q14"/>
    <mergeCell ref="V14:V15"/>
    <mergeCell ref="W14:W15"/>
    <mergeCell ref="X14:X15"/>
    <mergeCell ref="U13:U15"/>
    <mergeCell ref="V13:Y13"/>
    <mergeCell ref="Z13:Z15"/>
    <mergeCell ref="AA13:AD13"/>
    <mergeCell ref="Y14:Y15"/>
    <mergeCell ref="AA14:AA15"/>
    <mergeCell ref="AB14:AB15"/>
    <mergeCell ref="AC14:AC1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0B0CA790D683B4EA65BEF3C713795CB" ma:contentTypeVersion="5" ma:contentTypeDescription="Crear nuevo documento." ma:contentTypeScope="" ma:versionID="979b5a5556464ecc36df1ddccd7ba60a">
  <xsd:schema xmlns:xsd="http://www.w3.org/2001/XMLSchema" xmlns:xs="http://www.w3.org/2001/XMLSchema" xmlns:p="http://schemas.microsoft.com/office/2006/metadata/properties" xmlns:ns1="http://schemas.microsoft.com/sharepoint/v3" xmlns:ns2="3b991845-4ddb-4f11-8e4c-15330c5a2a12" xmlns:ns3="850ea640-2339-497d-8484-38c5495c7f08" targetNamespace="http://schemas.microsoft.com/office/2006/metadata/properties" ma:root="true" ma:fieldsID="93c16ac37759134eed76a459fa65e9b8" ns1:_="" ns2:_="" ns3:_="">
    <xsd:import namespace="http://schemas.microsoft.com/sharepoint/v3"/>
    <xsd:import namespace="3b991845-4ddb-4f11-8e4c-15330c5a2a12"/>
    <xsd:import namespace="850ea640-2339-497d-8484-38c5495c7f0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b991845-4ddb-4f11-8e4c-15330c5a2a1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0ea640-2339-497d-8484-38c5495c7f08"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50ea640-2339-497d-8484-38c5495c7f08">
      <UserInfo>
        <DisplayName>Roberto Azofeifa</DisplayName>
        <AccountId>914</AccountId>
        <AccountType/>
      </UserInfo>
      <UserInfo>
        <DisplayName>Carolina Fallas</DisplayName>
        <AccountId>380</AccountId>
        <AccountType/>
      </UserInfo>
      <UserInfo>
        <DisplayName>Yinnel de los Angeles Soto Araya</DisplayName>
        <AccountId>722</AccountId>
        <AccountType/>
      </UserInfo>
      <UserInfo>
        <DisplayName>Rocio Aguilar</DisplayName>
        <AccountId>440</AccountId>
        <AccountType/>
      </UserInfo>
    </SharedWithUsers>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E2ADC5-F859-4773-B3A5-BE3C4445E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b991845-4ddb-4f11-8e4c-15330c5a2a12"/>
    <ds:schemaRef ds:uri="850ea640-2339-497d-8484-38c5495c7f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6A8CF3-80AA-4541-93A5-005B89309784}">
  <ds:schemaRefs>
    <ds:schemaRef ds:uri="http://www.w3.org/XML/1998/namespace"/>
    <ds:schemaRef ds:uri="850ea640-2339-497d-8484-38c5495c7f08"/>
    <ds:schemaRef ds:uri="http://schemas.microsoft.com/office/2006/documentManagement/types"/>
    <ds:schemaRef ds:uri="http://schemas.microsoft.com/office/2006/metadata/properties"/>
    <ds:schemaRef ds:uri="http://purl.org/dc/elements/1.1/"/>
    <ds:schemaRef ds:uri="http://purl.org/dc/dcmitype/"/>
    <ds:schemaRef ds:uri="http://schemas.microsoft.com/sharepoint/v3"/>
    <ds:schemaRef ds:uri="http://schemas.microsoft.com/office/infopath/2007/PartnerControls"/>
    <ds:schemaRef ds:uri="http://schemas.openxmlformats.org/package/2006/metadata/core-properties"/>
    <ds:schemaRef ds:uri="3b991845-4ddb-4f11-8e4c-15330c5a2a12"/>
    <ds:schemaRef ds:uri="http://purl.org/dc/terms/"/>
  </ds:schemaRefs>
</ds:datastoreItem>
</file>

<file path=customXml/itemProps3.xml><?xml version="1.0" encoding="utf-8"?>
<ds:datastoreItem xmlns:ds="http://schemas.openxmlformats.org/officeDocument/2006/customXml" ds:itemID="{636A0DD7-A7CA-4E37-9333-3A59B5B18E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Indicadores</vt:lpstr>
      <vt:lpstr>Niveles de vinculación </vt:lpstr>
      <vt:lpstr>GpRD</vt:lpstr>
      <vt:lpstr>Catálogos</vt:lpstr>
      <vt:lpstr>POI-2022</vt:lpstr>
      <vt:lpstr>Despacho</vt:lpstr>
      <vt:lpstr>Asesoría Jurídica</vt:lpstr>
      <vt:lpstr>Planificación Institucional</vt:lpstr>
      <vt:lpstr>Prensa</vt:lpstr>
      <vt:lpstr>SEPSA</vt:lpstr>
      <vt:lpstr>Auditoría Interna</vt:lpstr>
      <vt:lpstr>Contraloría de Servicios</vt:lpstr>
      <vt:lpstr>DNEA</vt:lpstr>
      <vt:lpstr>Desarrollo Metodológico</vt:lpstr>
      <vt:lpstr>Información y Comunucación</vt:lpstr>
      <vt:lpstr>Emprendimiento Rural</vt:lpstr>
      <vt:lpstr>Producción Agroambiental</vt:lpstr>
      <vt:lpstr>Producción Orgánica</vt:lpstr>
      <vt:lpstr>DAF</vt:lpstr>
      <vt:lpstr>Recursos Humanos</vt:lpstr>
      <vt:lpstr>Archivo Institucional</vt:lpstr>
      <vt:lpstr>Unidad de Informática</vt:lpstr>
      <vt:lpstr>Financiero</vt:lpstr>
      <vt:lpstr>Proveeduría</vt:lpstr>
      <vt:lpstr>Central Oriental</vt:lpstr>
      <vt:lpstr>Central Occidental</vt:lpstr>
      <vt:lpstr>Central Sur</vt:lpstr>
      <vt:lpstr>Brunca</vt:lpstr>
      <vt:lpstr>Chorotega</vt:lpstr>
      <vt:lpstr>Pacífico Central</vt:lpstr>
      <vt:lpstr>Huetar Norte</vt:lpstr>
      <vt:lpstr>Huetar Caribe</vt:lpstr>
      <vt:lpstr>Asuntos Internacionales</vt:lpstr>
      <vt:lpstr>Asesoría Impartida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Adrián Goméz Díaz</dc:creator>
  <cp:keywords/>
  <dc:description/>
  <cp:lastModifiedBy>Jessika Lizano Loaiza</cp:lastModifiedBy>
  <cp:revision/>
  <dcterms:created xsi:type="dcterms:W3CDTF">2015-06-05T18:17:20Z</dcterms:created>
  <dcterms:modified xsi:type="dcterms:W3CDTF">2023-02-14T18:27:41Z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0x010100F0B0CA790D683B4EA65BEF3C713795CB</vt:lpwstr>
  </property>
</Properties>
</file>